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Definition42.xml" ContentType="application/vnd.openxmlformats-officedocument.spreadsheetml.pivotCacheDefinition+xml"/>
  <Override PartName="/xl/pivotCache/pivotCacheDefinition43.xml" ContentType="application/vnd.openxmlformats-officedocument.spreadsheetml.pivotCacheDefinition+xml"/>
  <Override PartName="/xl/pivotCache/pivotCacheDefinition44.xml" ContentType="application/vnd.openxmlformats-officedocument.spreadsheetml.pivotCacheDefinition+xml"/>
  <Override PartName="/xl/pivotCache/pivotCacheDefinition45.xml" ContentType="application/vnd.openxmlformats-officedocument.spreadsheetml.pivotCacheDefinition+xml"/>
  <Override PartName="/xl/pivotCache/pivotCacheDefinition46.xml" ContentType="application/vnd.openxmlformats-officedocument.spreadsheetml.pivotCacheDefinition+xml"/>
  <Override PartName="/xl/pivotCache/pivotCacheDefinition47.xml" ContentType="application/vnd.openxmlformats-officedocument.spreadsheetml.pivotCacheDefinition+xml"/>
  <Override PartName="/xl/pivotCache/pivotCacheDefinition48.xml" ContentType="application/vnd.openxmlformats-officedocument.spreadsheetml.pivotCacheDefinition+xml"/>
  <Override PartName="/xl/pivotCache/pivotCacheDefinition49.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50.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51.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52.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3.xml" ContentType="application/vnd.openxmlformats-officedocument.spreadsheetml.pivotCacheDefinition+xml"/>
  <Override PartName="/xl/pivotCache/pivotCacheDefinition54.xml" ContentType="application/vnd.openxmlformats-officedocument.spreadsheetml.pivotCacheDefinition+xml"/>
  <Override PartName="/xl/pivotCache/pivotCacheDefinition55.xml" ContentType="application/vnd.openxmlformats-officedocument.spreadsheetml.pivotCacheDefinition+xml"/>
  <Override PartName="/xl/pivotCache/pivotCacheDefinition5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4.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drawings/drawing5.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8.xml" ContentType="application/vnd.ms-office.chartstyle+xml"/>
  <Override PartName="/xl/charts/colors8.xml" ContentType="application/vnd.ms-office.chartcolorstyle+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drawings/drawing6.xml" ContentType="application/vnd.openxmlformats-officedocument.drawing+xml"/>
  <Override PartName="/xl/slicers/slicer4.xml" ContentType="application/vnd.ms-excel.slicer+xml"/>
  <Override PartName="/xl/charts/chart19.xml" ContentType="application/vnd.openxmlformats-officedocument.drawingml.chart+xml"/>
  <Override PartName="/xl/charts/style9.xml" ContentType="application/vnd.ms-office.chartstyle+xml"/>
  <Override PartName="/xl/charts/colors9.xml" ContentType="application/vnd.ms-office.chartcolorstyle+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style10.xml" ContentType="application/vnd.ms-office.chartstyle+xml"/>
  <Override PartName="/xl/charts/colors10.xml" ContentType="application/vnd.ms-office.chartcolorstyle+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style11.xml" ContentType="application/vnd.ms-office.chartstyle+xml"/>
  <Override PartName="/xl/charts/colors11.xml" ContentType="application/vnd.ms-office.chartcolorstyle+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drawings/drawing7.xml" ContentType="application/vnd.openxmlformats-officedocument.drawing+xml"/>
  <Override PartName="/xl/slicers/slicer5.xml" ContentType="application/vnd.ms-excel.slicer+xml"/>
  <Override PartName="/xl/charts/chart35.xml" ContentType="application/vnd.openxmlformats-officedocument.drawingml.chart+xml"/>
  <Override PartName="/xl/charts/style13.xml" ContentType="application/vnd.ms-office.chartstyle+xml"/>
  <Override PartName="/xl/charts/colors13.xml" ContentType="application/vnd.ms-office.chartcolorstyle+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style14.xml" ContentType="application/vnd.ms-office.chartstyle+xml"/>
  <Override PartName="/xl/charts/colors14.xml" ContentType="application/vnd.ms-office.chartcolorstyle+xml"/>
  <Override PartName="/xl/charts/chart40.xml" ContentType="application/vnd.openxmlformats-officedocument.drawingml.chart+xml"/>
  <Override PartName="/xl/charts/style15.xml" ContentType="application/vnd.ms-office.chartstyle+xml"/>
  <Override PartName="/xl/charts/colors15.xml" ContentType="application/vnd.ms-office.chartcolorstyle+xml"/>
  <Override PartName="/xl/charts/chart41.xml" ContentType="application/vnd.openxmlformats-officedocument.drawingml.chart+xml"/>
  <Override PartName="/xl/charts/chart42.xml" ContentType="application/vnd.openxmlformats-officedocument.drawingml.chart+xml"/>
  <Override PartName="/xl/charts/chartEx3.xml" ContentType="application/vnd.ms-office.chartex+xml"/>
  <Override PartName="/xl/charts/style16.xml" ContentType="application/vnd.ms-office.chartstyle+xml"/>
  <Override PartName="/xl/charts/colors1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8.xml" ContentType="application/vnd.openxmlformats-officedocument.drawing+xml"/>
  <Override PartName="/xl/charts/chart43.xml" ContentType="application/vnd.openxmlformats-officedocument.drawingml.chart+xml"/>
  <Override PartName="/xl/tables/table1.xml" ContentType="application/vnd.openxmlformats-officedocument.spreadsheetml.table+xml"/>
  <Override PartName="/xl/tables/table2.xml" ContentType="application/vnd.openxmlformats-officedocument.spreadsheetml.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3.xml" ContentType="application/vnd.openxmlformats-officedocument.spreadsheetml.table+xml"/>
  <Override PartName="/xl/pivotTables/pivotTable16.xml" ContentType="application/vnd.openxmlformats-officedocument.spreadsheetml.pivotTable+xml"/>
  <Override PartName="/xl/tables/table4.xml" ContentType="application/vnd.openxmlformats-officedocument.spreadsheetml.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queryTables/queryTable1.xml" ContentType="application/vnd.openxmlformats-officedocument.spreadsheetml.queryTable+xml"/>
  <Override PartName="/xl/tables/table8.xml" ContentType="application/vnd.openxmlformats-officedocument.spreadsheetml.table+xml"/>
  <Override PartName="/xl/queryTables/queryTable2.xml" ContentType="application/vnd.openxmlformats-officedocument.spreadsheetml.queryTable+xml"/>
  <Override PartName="/xl/tables/table9.xml" ContentType="application/vnd.openxmlformats-officedocument.spreadsheetml.table+xml"/>
  <Override PartName="/xl/queryTables/queryTable3.xml" ContentType="application/vnd.openxmlformats-officedocument.spreadsheetml.query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drawings/drawing9.xml" ContentType="application/vnd.openxmlformats-officedocument.drawing+xml"/>
  <Override PartName="/xl/charts/chartEx4.xml" ContentType="application/vnd.ms-office.chartex+xml"/>
  <Override PartName="/xl/charts/style17.xml" ContentType="application/vnd.ms-office.chartstyle+xml"/>
  <Override PartName="/xl/charts/colors17.xml" ContentType="application/vnd.ms-office.chartcolorstyle+xml"/>
  <Override PartName="/xl/charts/chart44.xml" ContentType="application/vnd.openxmlformats-officedocument.drawingml.chart+xml"/>
  <Override PartName="/xl/charts/style18.xml" ContentType="application/vnd.ms-office.chartstyle+xml"/>
  <Override PartName="/xl/charts/colors18.xml" ContentType="application/vnd.ms-office.chartcolorstyle+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customXml/itemProps71.xml" ContentType="application/vnd.openxmlformats-officedocument.customXmlProperties+xml"/>
  <Override PartName="/customXml/itemProps72.xml" ContentType="application/vnd.openxmlformats-officedocument.customXmlProperties+xml"/>
  <Override PartName="/customXml/itemProps73.xml" ContentType="application/vnd.openxmlformats-officedocument.customXmlProperties+xml"/>
  <Override PartName="/customXml/itemProps74.xml" ContentType="application/vnd.openxmlformats-officedocument.customXmlProperties+xml"/>
  <Override PartName="/customXml/itemProps75.xml" ContentType="application/vnd.openxmlformats-officedocument.customXmlProperties+xml"/>
  <Override PartName="/customXml/itemProps76.xml" ContentType="application/vnd.openxmlformats-officedocument.customXmlProperties+xml"/>
  <Override PartName="/customXml/itemProps77.xml" ContentType="application/vnd.openxmlformats-officedocument.customXmlProperties+xml"/>
  <Override PartName="/customXml/itemProps78.xml" ContentType="application/vnd.openxmlformats-officedocument.customXmlProperties+xml"/>
  <Override PartName="/customXml/itemProps79.xml" ContentType="application/vnd.openxmlformats-officedocument.customXmlProperties+xml"/>
  <Override PartName="/customXml/itemProps80.xml" ContentType="application/vnd.openxmlformats-officedocument.customXmlProperties+xml"/>
  <Override PartName="/customXml/itemProps81.xml" ContentType="application/vnd.openxmlformats-officedocument.customXmlProperties+xml"/>
  <Override PartName="/customXml/itemProps82.xml" ContentType="application/vnd.openxmlformats-officedocument.customXmlProperties+xml"/>
  <Override PartName="/customXml/itemProps83.xml" ContentType="application/vnd.openxmlformats-officedocument.customXmlProperties+xml"/>
  <Override PartName="/customXml/itemProps84.xml" ContentType="application/vnd.openxmlformats-officedocument.customXmlProperties+xml"/>
  <Override PartName="/customXml/itemProps85.xml" ContentType="application/vnd.openxmlformats-officedocument.customXmlProperties+xml"/>
  <Override PartName="/customXml/itemProps86.xml" ContentType="application/vnd.openxmlformats-officedocument.customXmlProperties+xml"/>
  <Override PartName="/customXml/itemProps87.xml" ContentType="application/vnd.openxmlformats-officedocument.customXmlProperties+xml"/>
  <Override PartName="/customXml/itemProps88.xml" ContentType="application/vnd.openxmlformats-officedocument.customXmlProperties+xml"/>
  <Override PartName="/customXml/itemProps89.xml" ContentType="application/vnd.openxmlformats-officedocument.customXmlProperties+xml"/>
  <Override PartName="/customXml/itemProps90.xml" ContentType="application/vnd.openxmlformats-officedocument.customXmlProperties+xml"/>
  <Override PartName="/customXml/itemProps91.xml" ContentType="application/vnd.openxmlformats-officedocument.customXmlProperties+xml"/>
  <Override PartName="/customXml/itemProps92.xml" ContentType="application/vnd.openxmlformats-officedocument.customXmlProperties+xml"/>
  <Override PartName="/customXml/itemProps93.xml" ContentType="application/vnd.openxmlformats-officedocument.customXmlProperties+xml"/>
  <Override PartName="/customXml/itemProps94.xml" ContentType="application/vnd.openxmlformats-officedocument.customXmlProperties+xml"/>
  <Override PartName="/customXml/itemProps95.xml" ContentType="application/vnd.openxmlformats-officedocument.customXmlProperties+xml"/>
  <Override PartName="/customXml/itemProps96.xml" ContentType="application/vnd.openxmlformats-officedocument.customXmlProperties+xml"/>
  <Override PartName="/customXml/itemProps97.xml" ContentType="application/vnd.openxmlformats-officedocument.customXmlProperties+xml"/>
  <Override PartName="/customXml/itemProps98.xml" ContentType="application/vnd.openxmlformats-officedocument.customXmlProperties+xml"/>
  <Override PartName="/customXml/itemProps99.xml" ContentType="application/vnd.openxmlformats-officedocument.customXmlProperties+xml"/>
  <Override PartName="/customXml/itemProps100.xml" ContentType="application/vnd.openxmlformats-officedocument.customXmlProperties+xml"/>
  <Override PartName="/customXml/itemProps101.xml" ContentType="application/vnd.openxmlformats-officedocument.customXmlProperties+xml"/>
  <Override PartName="/customXml/itemProps102.xml" ContentType="application/vnd.openxmlformats-officedocument.customXmlProperties+xml"/>
  <Override PartName="/customXml/itemProps103.xml" ContentType="application/vnd.openxmlformats-officedocument.customXmlProperties+xml"/>
  <Override PartName="/customXml/itemProps104.xml" ContentType="application/vnd.openxmlformats-officedocument.customXmlProperties+xml"/>
  <Override PartName="/customXml/itemProps105.xml" ContentType="application/vnd.openxmlformats-officedocument.customXmlProperties+xml"/>
  <Override PartName="/customXml/itemProps106.xml" ContentType="application/vnd.openxmlformats-officedocument.customXmlProperties+xml"/>
  <Override PartName="/customXml/itemProps107.xml" ContentType="application/vnd.openxmlformats-officedocument.customXmlProperties+xml"/>
  <Override PartName="/customXml/itemProps108.xml" ContentType="application/vnd.openxmlformats-officedocument.customXmlProperties+xml"/>
  <Override PartName="/customXml/itemProps109.xml" ContentType="application/vnd.openxmlformats-officedocument.customXmlProperties+xml"/>
  <Override PartName="/customXml/itemProps110.xml" ContentType="application/vnd.openxmlformats-officedocument.customXmlProperties+xml"/>
  <Override PartName="/customXml/itemProps111.xml" ContentType="application/vnd.openxmlformats-officedocument.customXmlProperties+xml"/>
  <Override PartName="/customXml/itemProps112.xml" ContentType="application/vnd.openxmlformats-officedocument.customXmlProperties+xml"/>
  <Override PartName="/customXml/itemProps113.xml" ContentType="application/vnd.openxmlformats-officedocument.customXmlProperties+xml"/>
  <Override PartName="/customXml/itemProps114.xml" ContentType="application/vnd.openxmlformats-officedocument.customXmlProperties+xml"/>
  <Override PartName="/customXml/itemProps115.xml" ContentType="application/vnd.openxmlformats-officedocument.customXmlProperties+xml"/>
  <Override PartName="/customXml/itemProps116.xml" ContentType="application/vnd.openxmlformats-officedocument.customXmlProperties+xml"/>
  <Override PartName="/customXml/itemProps117.xml" ContentType="application/vnd.openxmlformats-officedocument.customXmlProperties+xml"/>
  <Override PartName="/customXml/itemProps118.xml" ContentType="application/vnd.openxmlformats-officedocument.customXmlProperties+xml"/>
  <Override PartName="/customXml/itemProps119.xml" ContentType="application/vnd.openxmlformats-officedocument.customXmlProperties+xml"/>
  <Override PartName="/customXml/itemProps120.xml" ContentType="application/vnd.openxmlformats-officedocument.customXmlProperties+xml"/>
  <Override PartName="/customXml/itemProps121.xml" ContentType="application/vnd.openxmlformats-officedocument.customXmlProperties+xml"/>
  <Override PartName="/customXml/itemProps122.xml" ContentType="application/vnd.openxmlformats-officedocument.customXmlProperties+xml"/>
  <Override PartName="/customXml/itemProps123.xml" ContentType="application/vnd.openxmlformats-officedocument.customXmlProperties+xml"/>
  <Override PartName="/customXml/itemProps124.xml" ContentType="application/vnd.openxmlformats-officedocument.customXmlProperties+xml"/>
  <Override PartName="/customXml/itemProps125.xml" ContentType="application/vnd.openxmlformats-officedocument.customXmlProperties+xml"/>
  <Override PartName="/customXml/itemProps126.xml" ContentType="application/vnd.openxmlformats-officedocument.customXmlProperties+xml"/>
  <Override PartName="/customXml/itemProps127.xml" ContentType="application/vnd.openxmlformats-officedocument.customXmlProperties+xml"/>
  <Override PartName="/customXml/itemProps128.xml" ContentType="application/vnd.openxmlformats-officedocument.customXmlProperties+xml"/>
  <Override PartName="/customXml/itemProps129.xml" ContentType="application/vnd.openxmlformats-officedocument.customXmlProperties+xml"/>
  <Override PartName="/customXml/itemProps130.xml" ContentType="application/vnd.openxmlformats-officedocument.customXmlProperties+xml"/>
  <Override PartName="/customXml/itemProps131.xml" ContentType="application/vnd.openxmlformats-officedocument.customXmlProperties+xml"/>
  <Override PartName="/customXml/itemProps132.xml" ContentType="application/vnd.openxmlformats-officedocument.customXmlProperties+xml"/>
  <Override PartName="/customXml/itemProps133.xml" ContentType="application/vnd.openxmlformats-officedocument.customXmlProperties+xml"/>
  <Override PartName="/customXml/itemProps134.xml" ContentType="application/vnd.openxmlformats-officedocument.customXmlProperties+xml"/>
  <Override PartName="/customXml/itemProps135.xml" ContentType="application/vnd.openxmlformats-officedocument.customXmlProperties+xml"/>
  <Override PartName="/customXml/itemProps136.xml" ContentType="application/vnd.openxmlformats-officedocument.customXmlProperties+xml"/>
  <Override PartName="/customXml/itemProps137.xml" ContentType="application/vnd.openxmlformats-officedocument.customXmlProperties+xml"/>
  <Override PartName="/customXml/itemProps138.xml" ContentType="application/vnd.openxmlformats-officedocument.customXmlProperties+xml"/>
  <Override PartName="/customXml/itemProps139.xml" ContentType="application/vnd.openxmlformats-officedocument.customXmlProperties+xml"/>
  <Override PartName="/customXml/itemProps140.xml" ContentType="application/vnd.openxmlformats-officedocument.customXmlProperties+xml"/>
  <Override PartName="/customXml/itemProps141.xml" ContentType="application/vnd.openxmlformats-officedocument.customXmlProperties+xml"/>
  <Override PartName="/customXml/itemProps142.xml" ContentType="application/vnd.openxmlformats-officedocument.customXmlProperties+xml"/>
  <Override PartName="/customXml/itemProps143.xml" ContentType="application/vnd.openxmlformats-officedocument.customXmlProperties+xml"/>
  <Override PartName="/customXml/itemProps144.xml" ContentType="application/vnd.openxmlformats-officedocument.customXmlProperties+xml"/>
  <Override PartName="/customXml/itemProps145.xml" ContentType="application/vnd.openxmlformats-officedocument.customXmlProperties+xml"/>
  <Override PartName="/customXml/itemProps146.xml" ContentType="application/vnd.openxmlformats-officedocument.customXmlProperties+xml"/>
  <Override PartName="/customXml/itemProps147.xml" ContentType="application/vnd.openxmlformats-officedocument.customXmlProperties+xml"/>
  <Override PartName="/customXml/itemProps14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hidePivotFieldList="1" defaultThemeVersion="166925"/>
  <mc:AlternateContent xmlns:mc="http://schemas.openxmlformats.org/markup-compatibility/2006">
    <mc:Choice Requires="x15">
      <x15ac:absPath xmlns:x15ac="http://schemas.microsoft.com/office/spreadsheetml/2010/11/ac" url="C:\Users\qlx6\OneDrive - CDC\general dynamics - icpi\clusters.teams.workgroups\ou_nigeria\surge - yellow states\cqi_tool\new\yellow_surge_ng_CQI_toolKit_1.5\"/>
    </mc:Choice>
  </mc:AlternateContent>
  <xr:revisionPtr revIDLastSave="33" documentId="8_{48907715-3DA9-457D-A9A8-95DF6717A526}" xr6:coauthVersionLast="45" xr6:coauthVersionMax="45" xr10:uidLastSave="{B97940CF-93A4-41A0-9EB4-10DB933B28F4}"/>
  <bookViews>
    <workbookView xWindow="-110" yWindow="-110" windowWidth="19420" windowHeight="10420" tabRatio="910" xr2:uid="{DB3C586C-56D4-4D79-8F1B-8CCBD96B7D82}"/>
  </bookViews>
  <sheets>
    <sheet name="guide" sheetId="62" r:id="rId1"/>
    <sheet name="content" sheetId="10" r:id="rId2"/>
    <sheet name="result_map" sheetId="50" r:id="rId3"/>
    <sheet name="mer_viz" sheetId="11" r:id="rId4"/>
    <sheet name="run_charts" sheetId="61" r:id="rId5"/>
    <sheet name="opd_viz" sheetId="14" r:id="rId6"/>
    <sheet name="indx_otps_viz" sheetId="53" r:id="rId7"/>
    <sheet name="retention_mmd_viz" sheetId="15" r:id="rId8"/>
    <sheet name="pvt_hts" sheetId="18" state="hidden" r:id="rId9"/>
    <sheet name="pvt_index" sheetId="20" state="hidden" r:id="rId10"/>
    <sheet name="dct_hts" sheetId="1" state="hidden" r:id="rId11"/>
    <sheet name="dct_index" sheetId="6" state="hidden" r:id="rId12"/>
    <sheet name="tps_pvt" sheetId="21" state="hidden" r:id="rId13"/>
    <sheet name="dct_tps" sheetId="7" state="hidden" r:id="rId14"/>
    <sheet name="Sheet1" sheetId="60" state="hidden" r:id="rId15"/>
    <sheet name="target_dct" sheetId="27" state="hidden" r:id="rId16"/>
    <sheet name="map_forms_control" sheetId="64" state="hidden" r:id="rId17"/>
    <sheet name="dct" sheetId="25" r:id="rId18"/>
    <sheet name="MQry" sheetId="49" state="hidden" r:id="rId19"/>
    <sheet name="tt" sheetId="55" state="hidden" r:id="rId20"/>
    <sheet name="tr" sheetId="56" state="hidden" r:id="rId21"/>
    <sheet name="KingQuery" sheetId="58" state="hidden" r:id="rId22"/>
    <sheet name="pvt_mer" sheetId="13" state="hidden" r:id="rId23"/>
    <sheet name="pvt_summary_tbls" sheetId="32" state="hidden" r:id="rId24"/>
    <sheet name="pvt_reten" sheetId="23" state="hidden" r:id="rId25"/>
    <sheet name="dct_reten" sheetId="8" state="hidden" r:id="rId26"/>
    <sheet name="dct_mmd" sheetId="9" state="hidden" r:id="rId27"/>
    <sheet name="calc" sheetId="16" state="hidden" r:id="rId28"/>
  </sheets>
  <definedNames>
    <definedName name="_xlchart.v1.10" hidden="1">pvt_reten!$A$75:$A$81</definedName>
    <definedName name="_xlchart.v1.11" hidden="1">pvt_reten!$B$75:$B$81</definedName>
    <definedName name="_xlchart.v1.8" hidden="1">pvt_mer!$CQ$68:$CQ$74</definedName>
    <definedName name="_xlchart.v1.9" hidden="1">pvt_mer!$CR$68:$CR$74</definedName>
    <definedName name="_xlchart.v5.0" hidden="1">result_map!$B$25</definedName>
    <definedName name="_xlchart.v5.1" hidden="1">result_map!$B$26</definedName>
    <definedName name="_xlchart.v5.2" hidden="1">result_map!$C$25:$L$25</definedName>
    <definedName name="_xlchart.v5.3" hidden="1">result_map!$C$26:$L$26</definedName>
    <definedName name="_xlchart.v5.4" hidden="1">result_map!$P$25</definedName>
    <definedName name="_xlchart.v5.5" hidden="1">result_map!$P$26</definedName>
    <definedName name="_xlchart.v5.6" hidden="1">result_map!$Q$25:$Z$25</definedName>
    <definedName name="_xlchart.v5.7" hidden="1">result_map!$Q$26:$Z$26</definedName>
    <definedName name="ExternalData_1" localSheetId="20" hidden="1">tr!$A$1:$AV$363</definedName>
    <definedName name="ExternalData_1" localSheetId="19" hidden="1">tt!$A$1:$O$198</definedName>
    <definedName name="ExternalData_2" localSheetId="21" hidden="1">KingQuery!$A$1:$BA$560</definedName>
    <definedName name="hts_screening" localSheetId="5">dct_hts!$A$4:$P$263</definedName>
    <definedName name="hts_screening">dct_hts!$A$4:$P$263</definedName>
    <definedName name="mer_performance" localSheetId="5">#REF!</definedName>
    <definedName name="mer_performance">#REF!</definedName>
    <definedName name="other_tps" localSheetId="5">dct_tps!$A$4:$O$234</definedName>
    <definedName name="other_tps">dct_tps!$A$4:$O$234</definedName>
    <definedName name="Positivity1">pvt_mer!$AN$4</definedName>
    <definedName name="Positivity2">pvt_mer!$AN$45</definedName>
    <definedName name="PVT_HTS1">pvt_mer!$Z$3</definedName>
    <definedName name="PVT_HTS2">pvt_mer!$AG$3</definedName>
    <definedName name="PVT_HTS3">pvt_mer!$Z$26</definedName>
    <definedName name="PVT_HTS4">pvt_mer!$AG$26</definedName>
    <definedName name="PVT_HTS5">pvt_mer!$Z$52</definedName>
    <definedName name="PVT_HTS6">pvt_mer!$AG$52</definedName>
    <definedName name="PVT_HTS7">pvt_mer!$Z$80</definedName>
    <definedName name="PVT_HTS8">pvt_mer!$AG$80</definedName>
    <definedName name="PVT_INDX1">pvt_mer!$AY$3</definedName>
    <definedName name="PVT_INDX2">pvt_mer!$BE$3</definedName>
    <definedName name="PVT_INDX3">pvt_mer!$AY$31</definedName>
    <definedName name="PVT_INDX4">pvt_mer!$BE$31</definedName>
    <definedName name="PVT_INDX5">pvt_mer!$AY$58</definedName>
    <definedName name="PVT_INDX6">pvt_mer!$BE$58</definedName>
    <definedName name="PVT_INDX7">pvt_mer!$AY$88</definedName>
    <definedName name="PVT_INDX8">pvt_mer!$BE$88</definedName>
    <definedName name="PVT_MMD1">pvt_mer!$DK$3</definedName>
    <definedName name="PVT_MMD2">pvt_mer!$DQ$3</definedName>
    <definedName name="PVT_MMD3">pvt_mer!$DK$35</definedName>
    <definedName name="PVT_MMD4">pvt_mer!$DQ$35</definedName>
    <definedName name="PVT_OTPS1">pvt_mer!$BW$3</definedName>
    <definedName name="PVT_OTPS2">pvt_mer!$CC$3</definedName>
    <definedName name="PVT_OTPS3">pvt_mer!$BW$24</definedName>
    <definedName name="PVT_OTPS4">pvt_mer!$CC$24</definedName>
    <definedName name="PVT_OTPS5">pvt_mer!$BW$48</definedName>
    <definedName name="PVT_OTPS6">pvt_mer!$CC$48</definedName>
    <definedName name="PVT_OTPS7">pvt_mer!$BW$73</definedName>
    <definedName name="PVT_OTPS8">pvt_mer!$CC$73</definedName>
    <definedName name="PVT_RET1">pvt_mer!$CQ$4</definedName>
    <definedName name="PVT_RET2">pvt_mer!$CV$4</definedName>
    <definedName name="PVT_RET3">pvt_mer!$CQ$33</definedName>
    <definedName name="PVT_RET4">pvt_mer!$CW$33</definedName>
    <definedName name="PVT_RET5">pvt_mer!$CQ$64</definedName>
    <definedName name="Slicer_Facility_name">#N/A</definedName>
    <definedName name="Slicer_Facility_name1">#N/A</definedName>
    <definedName name="Slicer_Facility_name2">#N/A</definedName>
    <definedName name="Slicer_Facility_name3">#N/A</definedName>
    <definedName name="Slicer_FY">#N/A</definedName>
    <definedName name="Slicer_FY1">#N/A</definedName>
    <definedName name="Slicer_FY2">#N/A</definedName>
    <definedName name="Slicer_FY3">#N/A</definedName>
    <definedName name="Slicer_LGA">#N/A</definedName>
    <definedName name="Slicer_LGA1">#N/A</definedName>
    <definedName name="Slicer_LGA2">#N/A</definedName>
    <definedName name="Slicer_LGA3">#N/A</definedName>
    <definedName name="Slicer_Month">#N/A</definedName>
    <definedName name="Slicer_Month1">#N/A</definedName>
    <definedName name="Slicer_Month2">#N/A</definedName>
    <definedName name="Slicer_Month3">#N/A</definedName>
    <definedName name="Slicer_Prime_Partner">#N/A</definedName>
    <definedName name="Slicer_Prime_Partner1">#N/A</definedName>
    <definedName name="Slicer_Prime_Partner2">#N/A</definedName>
    <definedName name="Slicer_Prime_Partner3">#N/A</definedName>
    <definedName name="Slicer_Prime_Partner4">#N/A</definedName>
    <definedName name="Slicer_Qtr">#N/A</definedName>
    <definedName name="Slicer_Qtr1">#N/A</definedName>
    <definedName name="Slicer_Qtr2">#N/A</definedName>
    <definedName name="Slicer_Qtr3">#N/A</definedName>
    <definedName name="Slicer_State">#N/A</definedName>
    <definedName name="Slicer_State1">#N/A</definedName>
    <definedName name="Slicer_State2">#N/A</definedName>
    <definedName name="Slicer_State3">#N/A</definedName>
    <definedName name="Slicer_Week_No">#N/A</definedName>
    <definedName name="Slicer_Week_No1">#N/A</definedName>
    <definedName name="Slicer_Week_No2">#N/A</definedName>
    <definedName name="Slicer_Week_No3">#N/A</definedName>
    <definedName name="Slicer_WK_Report_Date">#N/A</definedName>
    <definedName name="Slicer_WK_Report_Date1">#N/A</definedName>
    <definedName name="Slicer_WK_Report_Date2">#N/A</definedName>
    <definedName name="Slicer_WK_Report_Date3">#N/A</definedName>
    <definedName name="Testing1">pvt_mer!$AN$12</definedName>
  </definedNames>
  <calcPr calcId="191029"/>
  <pivotCaches>
    <pivotCache cacheId="1245" r:id="rId29"/>
    <pivotCache cacheId="1463" r:id="rId30"/>
    <pivotCache cacheId="1466" r:id="rId31"/>
    <pivotCache cacheId="1469" r:id="rId32"/>
    <pivotCache cacheId="1472" r:id="rId33"/>
    <pivotCache cacheId="1476" r:id="rId34"/>
    <pivotCache cacheId="1479" r:id="rId35"/>
    <pivotCache cacheId="1482" r:id="rId36"/>
    <pivotCache cacheId="1485" r:id="rId37"/>
    <pivotCache cacheId="1488" r:id="rId38"/>
    <pivotCache cacheId="1491" r:id="rId39"/>
    <pivotCache cacheId="1494" r:id="rId40"/>
    <pivotCache cacheId="1497" r:id="rId41"/>
    <pivotCache cacheId="1500" r:id="rId42"/>
    <pivotCache cacheId="1503" r:id="rId43"/>
    <pivotCache cacheId="1506" r:id="rId44"/>
    <pivotCache cacheId="1509" r:id="rId45"/>
    <pivotCache cacheId="1512" r:id="rId46"/>
    <pivotCache cacheId="1515" r:id="rId47"/>
    <pivotCache cacheId="1518" r:id="rId48"/>
    <pivotCache cacheId="1521" r:id="rId49"/>
    <pivotCache cacheId="1524" r:id="rId50"/>
    <pivotCache cacheId="1527" r:id="rId51"/>
    <pivotCache cacheId="1530" r:id="rId52"/>
    <pivotCache cacheId="1533" r:id="rId53"/>
    <pivotCache cacheId="1536" r:id="rId54"/>
    <pivotCache cacheId="1539" r:id="rId55"/>
    <pivotCache cacheId="1542" r:id="rId56"/>
    <pivotCache cacheId="1545" r:id="rId57"/>
    <pivotCache cacheId="1548" r:id="rId58"/>
    <pivotCache cacheId="1551" r:id="rId59"/>
    <pivotCache cacheId="1554" r:id="rId60"/>
    <pivotCache cacheId="1558" r:id="rId61"/>
    <pivotCache cacheId="1561" r:id="rId62"/>
    <pivotCache cacheId="1564" r:id="rId63"/>
    <pivotCache cacheId="1567" r:id="rId64"/>
    <pivotCache cacheId="1570" r:id="rId65"/>
    <pivotCache cacheId="1573" r:id="rId66"/>
    <pivotCache cacheId="1576" r:id="rId67"/>
    <pivotCache cacheId="1579" r:id="rId68"/>
    <pivotCache cacheId="1582" r:id="rId69"/>
    <pivotCache cacheId="1586" r:id="rId70"/>
    <pivotCache cacheId="1589" r:id="rId71"/>
    <pivotCache cacheId="1592" r:id="rId72"/>
    <pivotCache cacheId="1595" r:id="rId73"/>
    <pivotCache cacheId="1599" r:id="rId74"/>
    <pivotCache cacheId="1602" r:id="rId75"/>
    <pivotCache cacheId="1605" r:id="rId76"/>
    <pivotCache cacheId="1609" r:id="rId77"/>
    <pivotCache cacheId="1612" r:id="rId78"/>
    <pivotCache cacheId="1616" r:id="rId79"/>
    <pivotCache cacheId="1620" r:id="rId80"/>
  </pivotCaches>
  <extLst>
    <ext xmlns:x14="http://schemas.microsoft.com/office/spreadsheetml/2009/9/main" uri="{876F7934-8845-4945-9796-88D515C7AA90}">
      <x14:pivotCaches>
        <pivotCache cacheId="1475" r:id="rId81"/>
        <pivotCache cacheId="1557" r:id="rId82"/>
        <pivotCache cacheId="1585" r:id="rId83"/>
        <pivotCache cacheId="1598" r:id="rId84"/>
      </x14:pivotCaches>
    </ext>
    <ext xmlns:x14="http://schemas.microsoft.com/office/spreadsheetml/2009/9/main" uri="{BBE1A952-AA13-448e-AADC-164F8A28A991}">
      <x14:slicerCaches>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 r:id="rId102"/>
        <x14:slicerCache r:id="rId103"/>
        <x14:slicerCache r:id="rId104"/>
        <x14:slicerCache r:id="rId105"/>
        <x14:slicerCache r:id="rId106"/>
        <x14:slicerCache r:id="rId107"/>
        <x14:slicerCache r:id="rId108"/>
        <x14:slicerCache r:id="rId109"/>
        <x14:slicerCache r:id="rId110"/>
        <x14:slicerCache r:id="rId111"/>
        <x14:slicerCache r:id="rId112"/>
        <x14:slicerCache r:id="rId113"/>
        <x14:slicerCache r:id="rId114"/>
        <x14:slicerCache r:id="rId115"/>
        <x14:slicerCache r:id="rId116"/>
        <x14:slicerCache r:id="rId117"/>
        <x14:slicerCache r:id="rId118"/>
        <x14:slicerCache r:id="rId119"/>
        <x14:slicerCache r:id="rId120"/>
        <x14:slicerCache r:id="rId1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Target_f6d068a3-c298-456e-b309-e90f7682f0e9" name="TableTarget" connection="Query - TableTarget"/>
          <x15:modelTable id="TableResults_532ce243-3a3e-41d1-9252-f7fc37ab6bfc" name="TableResults" connection="Query - TableResults"/>
          <x15:modelTable id="KingQuery_c2c78268-05cd-4295-9dfd-0c3d09a76685" name="KingQuery" connection="Query - KingQuery"/>
        </x15:modelTables>
        <x15:modelRelationships>
          <x15:modelRelationship fromTable="TableResults" fromColumn="Facility_UnitUID" toTable="TableTarget" toColumn="Facility_UnitU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6" i="64" l="1" a="1"/>
  <c r="B26" i="64" s="1"/>
  <c r="C2" i="50" s="1"/>
  <c r="B27" i="64" a="1"/>
  <c r="B27" i="64" s="1"/>
  <c r="P26" i="50" s="1"/>
  <c r="CR69" i="13"/>
  <c r="CR68" i="13"/>
  <c r="Q2" i="50" l="1"/>
  <c r="Z26" i="50"/>
  <c r="R26" i="50"/>
  <c r="Y26" i="50"/>
  <c r="W26" i="50"/>
  <c r="X26" i="50"/>
  <c r="V26" i="50"/>
  <c r="T26" i="50"/>
  <c r="S26" i="50"/>
  <c r="U26" i="50"/>
  <c r="B26" i="50"/>
  <c r="J4" i="32"/>
  <c r="H5" i="32"/>
  <c r="T5" i="32" s="1"/>
  <c r="K5" i="32"/>
  <c r="H6" i="32"/>
  <c r="T6" i="32" s="1"/>
  <c r="K6" i="32"/>
  <c r="H7" i="32"/>
  <c r="T7" i="32" s="1"/>
  <c r="K7" i="32"/>
  <c r="H8" i="32"/>
  <c r="T8" i="32" s="1"/>
  <c r="K8" i="32"/>
  <c r="H9" i="32"/>
  <c r="T9" i="32" s="1"/>
  <c r="K9" i="32"/>
  <c r="H10" i="32"/>
  <c r="T10" i="32" s="1"/>
  <c r="K10" i="32"/>
  <c r="H11" i="32"/>
  <c r="T11" i="32" s="1"/>
  <c r="K11" i="32"/>
  <c r="H12" i="32"/>
  <c r="T12" i="32" s="1"/>
  <c r="K12" i="32"/>
  <c r="H13" i="32"/>
  <c r="T13" i="32" s="1"/>
  <c r="K13" i="32"/>
  <c r="I5" i="32"/>
  <c r="L5" i="32"/>
  <c r="J7" i="32"/>
  <c r="L10" i="32"/>
  <c r="J5" i="32"/>
  <c r="L12" i="32"/>
  <c r="I7" i="32"/>
  <c r="I9" i="32"/>
  <c r="I12" i="32"/>
  <c r="L13" i="32"/>
  <c r="L11" i="32"/>
  <c r="L9" i="32"/>
  <c r="I11" i="32"/>
  <c r="J11" i="32"/>
  <c r="J13" i="32"/>
  <c r="J8" i="32"/>
  <c r="J9" i="32"/>
  <c r="I10" i="32"/>
  <c r="I13" i="32"/>
  <c r="J10" i="32"/>
  <c r="L6" i="32"/>
  <c r="J6" i="32"/>
  <c r="I6" i="32"/>
  <c r="I8" i="32"/>
  <c r="L7" i="32"/>
  <c r="J12" i="32"/>
  <c r="L8" i="32"/>
  <c r="L26" i="50" l="1"/>
  <c r="D26" i="50"/>
  <c r="E26" i="50"/>
  <c r="K26" i="50"/>
  <c r="C26" i="50"/>
  <c r="I26" i="50"/>
  <c r="F26" i="50"/>
  <c r="J26" i="50"/>
  <c r="H26" i="50"/>
  <c r="G26" i="50"/>
  <c r="J11" i="9"/>
  <c r="K11" i="9"/>
  <c r="L11" i="9"/>
  <c r="M11" i="9"/>
  <c r="J12" i="9"/>
  <c r="K12" i="9"/>
  <c r="L12" i="9"/>
  <c r="M12" i="9"/>
  <c r="J13" i="9"/>
  <c r="K13" i="9"/>
  <c r="L13" i="9"/>
  <c r="M13" i="9"/>
  <c r="J14" i="9"/>
  <c r="K14" i="9"/>
  <c r="L14" i="9"/>
  <c r="M14" i="9"/>
  <c r="J15" i="9"/>
  <c r="K15" i="9"/>
  <c r="L15" i="9"/>
  <c r="M15" i="9"/>
  <c r="J16" i="9"/>
  <c r="K16" i="9"/>
  <c r="L16" i="9"/>
  <c r="M16" i="9"/>
  <c r="J17" i="9"/>
  <c r="K17" i="9"/>
  <c r="L17" i="9"/>
  <c r="M17" i="9"/>
  <c r="J18" i="9"/>
  <c r="K18" i="9"/>
  <c r="L18" i="9"/>
  <c r="M18" i="9"/>
  <c r="J19" i="9"/>
  <c r="K19" i="9"/>
  <c r="L19" i="9"/>
  <c r="M19" i="9"/>
  <c r="J20" i="9"/>
  <c r="K20" i="9"/>
  <c r="L20" i="9"/>
  <c r="M20" i="9"/>
  <c r="J21" i="9"/>
  <c r="K21" i="9"/>
  <c r="L21" i="9"/>
  <c r="M21" i="9"/>
  <c r="J22" i="9"/>
  <c r="K22" i="9"/>
  <c r="L22" i="9"/>
  <c r="M22" i="9"/>
  <c r="J23" i="9"/>
  <c r="K23" i="9"/>
  <c r="L23" i="9"/>
  <c r="M23" i="9"/>
  <c r="J24" i="9"/>
  <c r="K24" i="9"/>
  <c r="L24" i="9"/>
  <c r="M24" i="9"/>
  <c r="J25" i="9"/>
  <c r="K25" i="9"/>
  <c r="L25" i="9"/>
  <c r="M25" i="9"/>
  <c r="J26" i="9"/>
  <c r="K26" i="9"/>
  <c r="L26" i="9"/>
  <c r="M26" i="9"/>
  <c r="J27" i="9"/>
  <c r="K27" i="9"/>
  <c r="L27" i="9"/>
  <c r="M27" i="9"/>
  <c r="J28" i="9"/>
  <c r="K28" i="9"/>
  <c r="L28" i="9"/>
  <c r="M28" i="9"/>
  <c r="J29" i="9"/>
  <c r="K29" i="9"/>
  <c r="L29" i="9"/>
  <c r="M29" i="9"/>
  <c r="J30" i="9"/>
  <c r="K30" i="9"/>
  <c r="L30" i="9"/>
  <c r="M30" i="9"/>
  <c r="J31" i="9"/>
  <c r="K31" i="9"/>
  <c r="L31" i="9"/>
  <c r="M31" i="9"/>
  <c r="J32" i="9"/>
  <c r="K32" i="9"/>
  <c r="L32" i="9"/>
  <c r="M32" i="9"/>
  <c r="J33" i="9"/>
  <c r="K33" i="9"/>
  <c r="L33" i="9"/>
  <c r="M33" i="9"/>
  <c r="J34" i="9"/>
  <c r="K34" i="9"/>
  <c r="L34" i="9"/>
  <c r="M34" i="9"/>
  <c r="J35" i="9"/>
  <c r="K35" i="9"/>
  <c r="L35" i="9"/>
  <c r="M35" i="9"/>
  <c r="J36" i="9"/>
  <c r="K36" i="9"/>
  <c r="L36" i="9"/>
  <c r="M36" i="9"/>
  <c r="J37" i="9"/>
  <c r="K37" i="9"/>
  <c r="L37" i="9"/>
  <c r="M37" i="9"/>
  <c r="J38" i="9"/>
  <c r="K38" i="9"/>
  <c r="L38" i="9"/>
  <c r="M38" i="9"/>
  <c r="J39" i="9"/>
  <c r="K39" i="9"/>
  <c r="L39" i="9"/>
  <c r="M39" i="9"/>
  <c r="J40" i="9"/>
  <c r="K40" i="9"/>
  <c r="L40" i="9"/>
  <c r="M40" i="9"/>
  <c r="J41" i="9"/>
  <c r="K41" i="9"/>
  <c r="L41" i="9"/>
  <c r="M41" i="9"/>
  <c r="J42" i="9"/>
  <c r="K42" i="9"/>
  <c r="L42" i="9"/>
  <c r="M42" i="9"/>
  <c r="J43" i="9"/>
  <c r="K43" i="9"/>
  <c r="L43" i="9"/>
  <c r="M43" i="9"/>
  <c r="J44" i="9"/>
  <c r="K44" i="9"/>
  <c r="L44" i="9"/>
  <c r="M44" i="9"/>
  <c r="J45" i="9"/>
  <c r="K45" i="9"/>
  <c r="L45" i="9"/>
  <c r="M45" i="9"/>
  <c r="J46" i="9"/>
  <c r="K46" i="9"/>
  <c r="L46" i="9"/>
  <c r="M46" i="9"/>
  <c r="J47" i="9"/>
  <c r="K47" i="9"/>
  <c r="L47" i="9"/>
  <c r="M47" i="9"/>
  <c r="J48" i="9"/>
  <c r="K48" i="9"/>
  <c r="L48" i="9"/>
  <c r="M48" i="9"/>
  <c r="J49" i="9"/>
  <c r="K49" i="9"/>
  <c r="L49" i="9"/>
  <c r="M49" i="9"/>
  <c r="J50" i="9"/>
  <c r="K50" i="9"/>
  <c r="L50" i="9"/>
  <c r="M50" i="9"/>
  <c r="J51" i="9"/>
  <c r="K51" i="9"/>
  <c r="L51" i="9"/>
  <c r="M51" i="9"/>
  <c r="J52" i="9"/>
  <c r="K52" i="9"/>
  <c r="L52" i="9"/>
  <c r="M52" i="9"/>
  <c r="J53" i="9"/>
  <c r="K53" i="9"/>
  <c r="L53" i="9"/>
  <c r="M53" i="9"/>
  <c r="J54" i="9"/>
  <c r="K54" i="9"/>
  <c r="L54" i="9"/>
  <c r="M54" i="9"/>
  <c r="J55" i="9"/>
  <c r="K55" i="9"/>
  <c r="L55" i="9"/>
  <c r="M55" i="9"/>
  <c r="J56" i="9"/>
  <c r="K56" i="9"/>
  <c r="L56" i="9"/>
  <c r="M56" i="9"/>
  <c r="J57" i="9"/>
  <c r="K57" i="9"/>
  <c r="L57" i="9"/>
  <c r="M57" i="9"/>
  <c r="J58" i="9"/>
  <c r="K58" i="9"/>
  <c r="L58" i="9"/>
  <c r="M58" i="9"/>
  <c r="J59" i="9"/>
  <c r="K59" i="9"/>
  <c r="L59" i="9"/>
  <c r="M59" i="9"/>
  <c r="J60" i="9"/>
  <c r="K60" i="9"/>
  <c r="L60" i="9"/>
  <c r="M60" i="9"/>
  <c r="J61" i="9"/>
  <c r="K61" i="9"/>
  <c r="L61" i="9"/>
  <c r="M61" i="9"/>
  <c r="J62" i="9"/>
  <c r="K62" i="9"/>
  <c r="L62" i="9"/>
  <c r="M62" i="9"/>
  <c r="J63" i="9"/>
  <c r="K63" i="9"/>
  <c r="L63" i="9"/>
  <c r="M63" i="9"/>
  <c r="J64" i="9"/>
  <c r="K64" i="9"/>
  <c r="L64" i="9"/>
  <c r="M64" i="9"/>
  <c r="J65" i="9"/>
  <c r="K65" i="9"/>
  <c r="L65" i="9"/>
  <c r="M65" i="9"/>
  <c r="J66" i="9"/>
  <c r="K66" i="9"/>
  <c r="L66" i="9"/>
  <c r="M66" i="9"/>
  <c r="J67" i="9"/>
  <c r="K67" i="9"/>
  <c r="L67" i="9"/>
  <c r="M67" i="9"/>
  <c r="J68" i="9"/>
  <c r="K68" i="9"/>
  <c r="L68" i="9"/>
  <c r="M68" i="9"/>
  <c r="J69" i="9"/>
  <c r="K69" i="9"/>
  <c r="L69" i="9"/>
  <c r="M69" i="9"/>
  <c r="J70" i="9"/>
  <c r="K70" i="9"/>
  <c r="L70" i="9"/>
  <c r="M70" i="9"/>
  <c r="J71" i="9"/>
  <c r="K71" i="9"/>
  <c r="L71" i="9"/>
  <c r="M71" i="9"/>
  <c r="J72" i="9"/>
  <c r="K72" i="9"/>
  <c r="L72" i="9"/>
  <c r="M72" i="9"/>
  <c r="J73" i="9"/>
  <c r="K73" i="9"/>
  <c r="L73" i="9"/>
  <c r="M73" i="9"/>
  <c r="J74" i="9"/>
  <c r="K74" i="9"/>
  <c r="L74" i="9"/>
  <c r="M74" i="9"/>
  <c r="J75" i="9"/>
  <c r="K75" i="9"/>
  <c r="L75" i="9"/>
  <c r="M75" i="9"/>
  <c r="J76" i="9"/>
  <c r="K76" i="9"/>
  <c r="L76" i="9"/>
  <c r="M76" i="9"/>
  <c r="J77" i="9"/>
  <c r="K77" i="9"/>
  <c r="L77" i="9"/>
  <c r="M77" i="9"/>
  <c r="J78" i="9"/>
  <c r="K78" i="9"/>
  <c r="L78" i="9"/>
  <c r="M78" i="9"/>
  <c r="J79" i="9"/>
  <c r="K79" i="9"/>
  <c r="L79" i="9"/>
  <c r="M79" i="9"/>
  <c r="J80" i="9"/>
  <c r="K80" i="9"/>
  <c r="L80" i="9"/>
  <c r="M80" i="9"/>
  <c r="J81" i="9"/>
  <c r="K81" i="9"/>
  <c r="L81" i="9"/>
  <c r="M81" i="9"/>
  <c r="J82" i="9"/>
  <c r="K82" i="9"/>
  <c r="L82" i="9"/>
  <c r="M82" i="9"/>
  <c r="J83" i="9"/>
  <c r="K83" i="9"/>
  <c r="L83" i="9"/>
  <c r="M83" i="9"/>
  <c r="J84" i="9"/>
  <c r="K84" i="9"/>
  <c r="L84" i="9"/>
  <c r="M84" i="9"/>
  <c r="J85" i="9"/>
  <c r="K85" i="9"/>
  <c r="L85" i="9"/>
  <c r="M85" i="9"/>
  <c r="J86" i="9"/>
  <c r="K86" i="9"/>
  <c r="L86" i="9"/>
  <c r="M86" i="9"/>
  <c r="J87" i="9"/>
  <c r="K87" i="9"/>
  <c r="L87" i="9"/>
  <c r="M87" i="9"/>
  <c r="J88" i="9"/>
  <c r="K88" i="9"/>
  <c r="L88" i="9"/>
  <c r="M88" i="9"/>
  <c r="J89" i="9"/>
  <c r="K89" i="9"/>
  <c r="L89" i="9"/>
  <c r="M89" i="9"/>
  <c r="J90" i="9"/>
  <c r="K90" i="9"/>
  <c r="L90" i="9"/>
  <c r="M90" i="9"/>
  <c r="J91" i="9"/>
  <c r="K91" i="9"/>
  <c r="L91" i="9"/>
  <c r="M91" i="9"/>
  <c r="J92" i="9"/>
  <c r="K92" i="9"/>
  <c r="L92" i="9"/>
  <c r="M92" i="9"/>
  <c r="J93" i="9"/>
  <c r="K93" i="9"/>
  <c r="L93" i="9"/>
  <c r="M93" i="9"/>
  <c r="J94" i="9"/>
  <c r="K94" i="9"/>
  <c r="L94" i="9"/>
  <c r="M94" i="9"/>
  <c r="J95" i="9"/>
  <c r="K95" i="9"/>
  <c r="L95" i="9"/>
  <c r="M95" i="9"/>
  <c r="J96" i="9"/>
  <c r="K96" i="9"/>
  <c r="L96" i="9"/>
  <c r="M96" i="9"/>
  <c r="J97" i="9"/>
  <c r="K97" i="9"/>
  <c r="L97" i="9"/>
  <c r="M97" i="9"/>
  <c r="J98" i="9"/>
  <c r="K98" i="9"/>
  <c r="L98" i="9"/>
  <c r="M98" i="9"/>
  <c r="J99" i="9"/>
  <c r="K99" i="9"/>
  <c r="L99" i="9"/>
  <c r="M99" i="9"/>
  <c r="J100" i="9"/>
  <c r="K100" i="9"/>
  <c r="L100" i="9"/>
  <c r="M100" i="9"/>
  <c r="J101" i="9"/>
  <c r="K101" i="9"/>
  <c r="L101" i="9"/>
  <c r="M101" i="9"/>
  <c r="J102" i="9"/>
  <c r="K102" i="9"/>
  <c r="L102" i="9"/>
  <c r="M102" i="9"/>
  <c r="J103" i="9"/>
  <c r="K103" i="9"/>
  <c r="L103" i="9"/>
  <c r="M103" i="9"/>
  <c r="J104" i="9"/>
  <c r="K104" i="9"/>
  <c r="L104" i="9"/>
  <c r="M104" i="9"/>
  <c r="J105" i="9"/>
  <c r="K105" i="9"/>
  <c r="L105" i="9"/>
  <c r="M105" i="9"/>
  <c r="J106" i="9"/>
  <c r="K106" i="9"/>
  <c r="L106" i="9"/>
  <c r="M106" i="9"/>
  <c r="J107" i="9"/>
  <c r="K107" i="9"/>
  <c r="L107" i="9"/>
  <c r="M107" i="9"/>
  <c r="J108" i="9"/>
  <c r="K108" i="9"/>
  <c r="L108" i="9"/>
  <c r="M108" i="9"/>
  <c r="J109" i="9"/>
  <c r="K109" i="9"/>
  <c r="L109" i="9"/>
  <c r="M109" i="9"/>
  <c r="J110" i="9"/>
  <c r="K110" i="9"/>
  <c r="L110" i="9"/>
  <c r="M110" i="9"/>
  <c r="J111" i="9"/>
  <c r="K111" i="9"/>
  <c r="L111" i="9"/>
  <c r="M111" i="9"/>
  <c r="J112" i="9"/>
  <c r="K112" i="9"/>
  <c r="L112" i="9"/>
  <c r="M112" i="9"/>
  <c r="J113" i="9"/>
  <c r="K113" i="9"/>
  <c r="L113" i="9"/>
  <c r="M113" i="9"/>
  <c r="J114" i="9"/>
  <c r="K114" i="9"/>
  <c r="L114" i="9"/>
  <c r="M114" i="9"/>
  <c r="J115" i="9"/>
  <c r="K115" i="9"/>
  <c r="L115" i="9"/>
  <c r="M115" i="9"/>
  <c r="J116" i="9"/>
  <c r="K116" i="9"/>
  <c r="L116" i="9"/>
  <c r="M116" i="9"/>
  <c r="J117" i="9"/>
  <c r="K117" i="9"/>
  <c r="L117" i="9"/>
  <c r="M117" i="9"/>
  <c r="J118" i="9"/>
  <c r="K118" i="9"/>
  <c r="L118" i="9"/>
  <c r="M118" i="9"/>
  <c r="J119" i="9"/>
  <c r="K119" i="9"/>
  <c r="L119" i="9"/>
  <c r="M119" i="9"/>
  <c r="J120" i="9"/>
  <c r="K120" i="9"/>
  <c r="L120" i="9"/>
  <c r="M120" i="9"/>
  <c r="J121" i="9"/>
  <c r="K121" i="9"/>
  <c r="L121" i="9"/>
  <c r="M121" i="9"/>
  <c r="J122" i="9"/>
  <c r="K122" i="9"/>
  <c r="L122" i="9"/>
  <c r="M122" i="9"/>
  <c r="J123" i="9"/>
  <c r="K123" i="9"/>
  <c r="L123" i="9"/>
  <c r="M123" i="9"/>
  <c r="J124" i="9"/>
  <c r="K124" i="9"/>
  <c r="L124" i="9"/>
  <c r="M124" i="9"/>
  <c r="J125" i="9"/>
  <c r="K125" i="9"/>
  <c r="L125" i="9"/>
  <c r="M125" i="9"/>
  <c r="J126" i="9"/>
  <c r="K126" i="9"/>
  <c r="L126" i="9"/>
  <c r="M126" i="9"/>
  <c r="J127" i="9"/>
  <c r="K127" i="9"/>
  <c r="L127" i="9"/>
  <c r="M127" i="9"/>
  <c r="J128" i="9"/>
  <c r="K128" i="9"/>
  <c r="L128" i="9"/>
  <c r="M128" i="9"/>
  <c r="J129" i="9"/>
  <c r="K129" i="9"/>
  <c r="L129" i="9"/>
  <c r="M129" i="9"/>
  <c r="J130" i="9"/>
  <c r="K130" i="9"/>
  <c r="L130" i="9"/>
  <c r="M130" i="9"/>
  <c r="J131" i="9"/>
  <c r="K131" i="9"/>
  <c r="L131" i="9"/>
  <c r="M131" i="9"/>
  <c r="J132" i="9"/>
  <c r="K132" i="9"/>
  <c r="L132" i="9"/>
  <c r="M132" i="9"/>
  <c r="J133" i="9"/>
  <c r="K133" i="9"/>
  <c r="L133" i="9"/>
  <c r="M133" i="9"/>
  <c r="J134" i="9"/>
  <c r="K134" i="9"/>
  <c r="L134" i="9"/>
  <c r="M134" i="9"/>
  <c r="J135" i="9"/>
  <c r="K135" i="9"/>
  <c r="L135" i="9"/>
  <c r="M135" i="9"/>
  <c r="J136" i="9"/>
  <c r="K136" i="9"/>
  <c r="L136" i="9"/>
  <c r="M136" i="9"/>
  <c r="J137" i="9"/>
  <c r="K137" i="9"/>
  <c r="L137" i="9"/>
  <c r="M137" i="9"/>
  <c r="J138" i="9"/>
  <c r="K138" i="9"/>
  <c r="L138" i="9"/>
  <c r="M138" i="9"/>
  <c r="J139" i="9"/>
  <c r="K139" i="9"/>
  <c r="L139" i="9"/>
  <c r="M139" i="9"/>
  <c r="J140" i="9"/>
  <c r="K140" i="9"/>
  <c r="L140" i="9"/>
  <c r="M140" i="9"/>
  <c r="J141" i="9"/>
  <c r="K141" i="9"/>
  <c r="L141" i="9"/>
  <c r="M141" i="9"/>
  <c r="J142" i="9"/>
  <c r="K142" i="9"/>
  <c r="L142" i="9"/>
  <c r="M142" i="9"/>
  <c r="J143" i="9"/>
  <c r="K143" i="9"/>
  <c r="L143" i="9"/>
  <c r="M143" i="9"/>
  <c r="J144" i="9"/>
  <c r="K144" i="9"/>
  <c r="L144" i="9"/>
  <c r="M144" i="9"/>
  <c r="J145" i="9"/>
  <c r="K145" i="9"/>
  <c r="L145" i="9"/>
  <c r="M145" i="9"/>
  <c r="J146" i="9"/>
  <c r="K146" i="9"/>
  <c r="L146" i="9"/>
  <c r="M146" i="9"/>
  <c r="J147" i="9"/>
  <c r="K147" i="9"/>
  <c r="L147" i="9"/>
  <c r="M147" i="9"/>
  <c r="J148" i="9"/>
  <c r="K148" i="9"/>
  <c r="L148" i="9"/>
  <c r="M148" i="9"/>
  <c r="J149" i="9"/>
  <c r="K149" i="9"/>
  <c r="L149" i="9"/>
  <c r="M149" i="9"/>
  <c r="J150" i="9"/>
  <c r="K150" i="9"/>
  <c r="L150" i="9"/>
  <c r="M150" i="9"/>
  <c r="J151" i="9"/>
  <c r="K151" i="9"/>
  <c r="L151" i="9"/>
  <c r="M151" i="9"/>
  <c r="J152" i="9"/>
  <c r="K152" i="9"/>
  <c r="L152" i="9"/>
  <c r="M152" i="9"/>
  <c r="J153" i="9"/>
  <c r="K153" i="9"/>
  <c r="L153" i="9"/>
  <c r="M153" i="9"/>
  <c r="J154" i="9"/>
  <c r="K154" i="9"/>
  <c r="L154" i="9"/>
  <c r="M154" i="9"/>
  <c r="J155" i="9"/>
  <c r="K155" i="9"/>
  <c r="L155" i="9"/>
  <c r="M155" i="9"/>
  <c r="J156" i="9"/>
  <c r="K156" i="9"/>
  <c r="L156" i="9"/>
  <c r="M156" i="9"/>
  <c r="J157" i="9"/>
  <c r="K157" i="9"/>
  <c r="L157" i="9"/>
  <c r="M157" i="9"/>
  <c r="J158" i="9"/>
  <c r="K158" i="9"/>
  <c r="L158" i="9"/>
  <c r="M158" i="9"/>
  <c r="J159" i="9"/>
  <c r="K159" i="9"/>
  <c r="L159" i="9"/>
  <c r="M159" i="9"/>
  <c r="J160" i="9"/>
  <c r="K160" i="9"/>
  <c r="L160" i="9"/>
  <c r="M160" i="9"/>
  <c r="J161" i="9"/>
  <c r="K161" i="9"/>
  <c r="L161" i="9"/>
  <c r="M161" i="9"/>
  <c r="J162" i="9"/>
  <c r="K162" i="9"/>
  <c r="L162" i="9"/>
  <c r="M162" i="9"/>
  <c r="J163" i="9"/>
  <c r="K163" i="9"/>
  <c r="L163" i="9"/>
  <c r="M163" i="9"/>
  <c r="J164" i="9"/>
  <c r="K164" i="9"/>
  <c r="L164" i="9"/>
  <c r="M164" i="9"/>
  <c r="J165" i="9"/>
  <c r="K165" i="9"/>
  <c r="L165" i="9"/>
  <c r="M165" i="9"/>
  <c r="J166" i="9"/>
  <c r="K166" i="9"/>
  <c r="L166" i="9"/>
  <c r="M166" i="9"/>
  <c r="J167" i="9"/>
  <c r="K167" i="9"/>
  <c r="L167" i="9"/>
  <c r="M167" i="9"/>
  <c r="J168" i="9"/>
  <c r="K168" i="9"/>
  <c r="L168" i="9"/>
  <c r="M168" i="9"/>
  <c r="J169" i="9"/>
  <c r="K169" i="9"/>
  <c r="L169" i="9"/>
  <c r="M169" i="9"/>
  <c r="J170" i="9"/>
  <c r="K170" i="9"/>
  <c r="L170" i="9"/>
  <c r="M170" i="9"/>
  <c r="J171" i="9"/>
  <c r="K171" i="9"/>
  <c r="L171" i="9"/>
  <c r="M171" i="9"/>
  <c r="J172" i="9"/>
  <c r="K172" i="9"/>
  <c r="L172" i="9"/>
  <c r="M172" i="9"/>
  <c r="J173" i="9"/>
  <c r="K173" i="9"/>
  <c r="L173" i="9"/>
  <c r="M173" i="9"/>
  <c r="J174" i="9"/>
  <c r="K174" i="9"/>
  <c r="L174" i="9"/>
  <c r="M174" i="9"/>
  <c r="J175" i="9"/>
  <c r="K175" i="9"/>
  <c r="L175" i="9"/>
  <c r="M175" i="9"/>
  <c r="J176" i="9"/>
  <c r="K176" i="9"/>
  <c r="L176" i="9"/>
  <c r="M176" i="9"/>
  <c r="J177" i="9"/>
  <c r="K177" i="9"/>
  <c r="L177" i="9"/>
  <c r="M177" i="9"/>
  <c r="J178" i="9"/>
  <c r="K178" i="9"/>
  <c r="L178" i="9"/>
  <c r="M178" i="9"/>
  <c r="J179" i="9"/>
  <c r="K179" i="9"/>
  <c r="L179" i="9"/>
  <c r="M179" i="9"/>
  <c r="J180" i="9"/>
  <c r="K180" i="9"/>
  <c r="L180" i="9"/>
  <c r="M180" i="9"/>
  <c r="J181" i="9"/>
  <c r="K181" i="9"/>
  <c r="L181" i="9"/>
  <c r="M181" i="9"/>
  <c r="J182" i="9"/>
  <c r="K182" i="9"/>
  <c r="L182" i="9"/>
  <c r="M182" i="9"/>
  <c r="J183" i="9"/>
  <c r="K183" i="9"/>
  <c r="L183" i="9"/>
  <c r="M183" i="9"/>
  <c r="J184" i="9"/>
  <c r="K184" i="9"/>
  <c r="L184" i="9"/>
  <c r="M184" i="9"/>
  <c r="J185" i="9"/>
  <c r="K185" i="9"/>
  <c r="L185" i="9"/>
  <c r="M185" i="9"/>
  <c r="J186" i="9"/>
  <c r="K186" i="9"/>
  <c r="L186" i="9"/>
  <c r="M186" i="9"/>
  <c r="J187" i="9"/>
  <c r="K187" i="9"/>
  <c r="L187" i="9"/>
  <c r="M187" i="9"/>
  <c r="J188" i="9"/>
  <c r="K188" i="9"/>
  <c r="L188" i="9"/>
  <c r="M188" i="9"/>
  <c r="J189" i="9"/>
  <c r="K189" i="9"/>
  <c r="L189" i="9"/>
  <c r="M189" i="9"/>
  <c r="J190" i="9"/>
  <c r="K190" i="9"/>
  <c r="L190" i="9"/>
  <c r="M190" i="9"/>
  <c r="J191" i="9"/>
  <c r="K191" i="9"/>
  <c r="L191" i="9"/>
  <c r="M191" i="9"/>
  <c r="J192" i="9"/>
  <c r="K192" i="9"/>
  <c r="L192" i="9"/>
  <c r="M192" i="9"/>
  <c r="J193" i="9"/>
  <c r="K193" i="9"/>
  <c r="L193" i="9"/>
  <c r="M193" i="9"/>
  <c r="J194" i="9"/>
  <c r="K194" i="9"/>
  <c r="L194" i="9"/>
  <c r="M194" i="9"/>
  <c r="J195" i="9"/>
  <c r="K195" i="9"/>
  <c r="L195" i="9"/>
  <c r="M195" i="9"/>
  <c r="J196" i="9"/>
  <c r="K196" i="9"/>
  <c r="L196" i="9"/>
  <c r="M196" i="9"/>
  <c r="J197" i="9"/>
  <c r="K197" i="9"/>
  <c r="L197" i="9"/>
  <c r="M197" i="9"/>
  <c r="J198" i="9"/>
  <c r="K198" i="9"/>
  <c r="L198" i="9"/>
  <c r="M198" i="9"/>
  <c r="J199" i="9"/>
  <c r="K199" i="9"/>
  <c r="L199" i="9"/>
  <c r="M199" i="9"/>
  <c r="J200" i="9"/>
  <c r="K200" i="9"/>
  <c r="L200" i="9"/>
  <c r="M200" i="9"/>
  <c r="J201" i="9"/>
  <c r="K201" i="9"/>
  <c r="L201" i="9"/>
  <c r="M201" i="9"/>
  <c r="J202" i="9"/>
  <c r="K202" i="9"/>
  <c r="L202" i="9"/>
  <c r="M202" i="9"/>
  <c r="J203" i="9"/>
  <c r="K203" i="9"/>
  <c r="L203" i="9"/>
  <c r="M203" i="9"/>
  <c r="J204" i="9"/>
  <c r="K204" i="9"/>
  <c r="L204" i="9"/>
  <c r="M204" i="9"/>
  <c r="J205" i="9"/>
  <c r="K205" i="9"/>
  <c r="L205" i="9"/>
  <c r="M205" i="9"/>
  <c r="J206" i="9"/>
  <c r="K206" i="9"/>
  <c r="L206" i="9"/>
  <c r="M206" i="9"/>
  <c r="J207" i="9"/>
  <c r="K207" i="9"/>
  <c r="L207" i="9"/>
  <c r="M207" i="9"/>
  <c r="J208" i="9"/>
  <c r="K208" i="9"/>
  <c r="L208" i="9"/>
  <c r="M208" i="9"/>
  <c r="J209" i="9"/>
  <c r="K209" i="9"/>
  <c r="L209" i="9"/>
  <c r="M209" i="9"/>
  <c r="J210" i="9"/>
  <c r="K210" i="9"/>
  <c r="L210" i="9"/>
  <c r="M210" i="9"/>
  <c r="J211" i="9"/>
  <c r="K211" i="9"/>
  <c r="L211" i="9"/>
  <c r="M211" i="9"/>
  <c r="J212" i="9"/>
  <c r="K212" i="9"/>
  <c r="L212" i="9"/>
  <c r="M212" i="9"/>
  <c r="J213" i="9"/>
  <c r="K213" i="9"/>
  <c r="L213" i="9"/>
  <c r="M213" i="9"/>
  <c r="J214" i="9"/>
  <c r="K214" i="9"/>
  <c r="L214" i="9"/>
  <c r="M214" i="9"/>
  <c r="J215" i="9"/>
  <c r="K215" i="9"/>
  <c r="L215" i="9"/>
  <c r="M215" i="9"/>
  <c r="J216" i="9"/>
  <c r="K216" i="9"/>
  <c r="L216" i="9"/>
  <c r="M216" i="9"/>
  <c r="J217" i="9"/>
  <c r="K217" i="9"/>
  <c r="L217" i="9"/>
  <c r="M217" i="9"/>
  <c r="J218" i="9"/>
  <c r="K218" i="9"/>
  <c r="L218" i="9"/>
  <c r="M218" i="9"/>
  <c r="J219" i="9"/>
  <c r="K219" i="9"/>
  <c r="L219" i="9"/>
  <c r="M219" i="9"/>
  <c r="J220" i="9"/>
  <c r="K220" i="9"/>
  <c r="L220" i="9"/>
  <c r="M220" i="9"/>
  <c r="J221" i="9"/>
  <c r="K221" i="9"/>
  <c r="L221" i="9"/>
  <c r="M221" i="9"/>
  <c r="J222" i="9"/>
  <c r="K222" i="9"/>
  <c r="L222" i="9"/>
  <c r="M222" i="9"/>
  <c r="J223" i="9"/>
  <c r="K223" i="9"/>
  <c r="L223" i="9"/>
  <c r="M223" i="9"/>
  <c r="J224" i="9"/>
  <c r="K224" i="9"/>
  <c r="L224" i="9"/>
  <c r="M224" i="9"/>
  <c r="J225" i="9"/>
  <c r="K225" i="9"/>
  <c r="L225" i="9"/>
  <c r="M225" i="9"/>
  <c r="J226" i="9"/>
  <c r="K226" i="9"/>
  <c r="L226" i="9"/>
  <c r="M226" i="9"/>
  <c r="J227" i="9"/>
  <c r="K227" i="9"/>
  <c r="L227" i="9"/>
  <c r="M227" i="9"/>
  <c r="J228" i="9"/>
  <c r="K228" i="9"/>
  <c r="L228" i="9"/>
  <c r="M228" i="9"/>
  <c r="J229" i="9"/>
  <c r="K229" i="9"/>
  <c r="L229" i="9"/>
  <c r="M229" i="9"/>
  <c r="J230" i="9"/>
  <c r="K230" i="9"/>
  <c r="L230" i="9"/>
  <c r="M230" i="9"/>
  <c r="J231" i="9"/>
  <c r="K231" i="9"/>
  <c r="L231" i="9"/>
  <c r="M231" i="9"/>
  <c r="J232" i="9"/>
  <c r="K232" i="9"/>
  <c r="L232" i="9"/>
  <c r="M232" i="9"/>
  <c r="J233" i="9"/>
  <c r="K233" i="9"/>
  <c r="L233" i="9"/>
  <c r="M233" i="9"/>
  <c r="J234" i="9"/>
  <c r="K234" i="9"/>
  <c r="L234" i="9"/>
  <c r="M234" i="9"/>
  <c r="J235" i="9"/>
  <c r="K235" i="9"/>
  <c r="L235" i="9"/>
  <c r="M235" i="9"/>
  <c r="J236" i="9"/>
  <c r="K236" i="9"/>
  <c r="L236" i="9"/>
  <c r="M236" i="9"/>
  <c r="J237" i="9"/>
  <c r="K237" i="9"/>
  <c r="L237" i="9"/>
  <c r="M237" i="9"/>
  <c r="J238" i="9"/>
  <c r="K238" i="9"/>
  <c r="L238" i="9"/>
  <c r="M238" i="9"/>
  <c r="J239" i="9"/>
  <c r="K239" i="9"/>
  <c r="L239" i="9"/>
  <c r="M239" i="9"/>
  <c r="J240" i="9"/>
  <c r="K240" i="9"/>
  <c r="L240" i="9"/>
  <c r="M240" i="9"/>
  <c r="J241" i="9"/>
  <c r="K241" i="9"/>
  <c r="L241" i="9"/>
  <c r="M241" i="9"/>
  <c r="J242" i="9"/>
  <c r="K242" i="9"/>
  <c r="L242" i="9"/>
  <c r="M242" i="9"/>
  <c r="J243" i="9"/>
  <c r="K243" i="9"/>
  <c r="L243" i="9"/>
  <c r="M243" i="9"/>
  <c r="J244" i="9"/>
  <c r="K244" i="9"/>
  <c r="L244" i="9"/>
  <c r="M244" i="9"/>
  <c r="J245" i="9"/>
  <c r="K245" i="9"/>
  <c r="L245" i="9"/>
  <c r="M245" i="9"/>
  <c r="J246" i="9"/>
  <c r="K246" i="9"/>
  <c r="L246" i="9"/>
  <c r="M246" i="9"/>
  <c r="J247" i="9"/>
  <c r="K247" i="9"/>
  <c r="L247" i="9"/>
  <c r="M247" i="9"/>
  <c r="J248" i="9"/>
  <c r="K248" i="9"/>
  <c r="L248" i="9"/>
  <c r="M248" i="9"/>
  <c r="J249" i="9"/>
  <c r="K249" i="9"/>
  <c r="L249" i="9"/>
  <c r="M249" i="9"/>
  <c r="J250" i="9"/>
  <c r="K250" i="9"/>
  <c r="L250" i="9"/>
  <c r="M250" i="9"/>
  <c r="J251" i="9"/>
  <c r="K251" i="9"/>
  <c r="L251" i="9"/>
  <c r="M251" i="9"/>
  <c r="J252" i="9"/>
  <c r="K252" i="9"/>
  <c r="L252" i="9"/>
  <c r="M252" i="9"/>
  <c r="J253" i="9"/>
  <c r="K253" i="9"/>
  <c r="L253" i="9"/>
  <c r="M253" i="9"/>
  <c r="J254" i="9"/>
  <c r="K254" i="9"/>
  <c r="L254" i="9"/>
  <c r="M254" i="9"/>
  <c r="J255" i="9"/>
  <c r="K255" i="9"/>
  <c r="L255" i="9"/>
  <c r="M255" i="9"/>
  <c r="J256" i="9"/>
  <c r="K256" i="9"/>
  <c r="L256" i="9"/>
  <c r="M256" i="9"/>
  <c r="J6" i="9"/>
  <c r="K6" i="9"/>
  <c r="L6" i="9"/>
  <c r="M6" i="9"/>
  <c r="J7" i="9"/>
  <c r="K7" i="9"/>
  <c r="L7" i="9"/>
  <c r="M7" i="9"/>
  <c r="J8" i="9"/>
  <c r="K8" i="9"/>
  <c r="L8" i="9"/>
  <c r="M8" i="9"/>
  <c r="J9" i="9"/>
  <c r="K9" i="9"/>
  <c r="L9" i="9"/>
  <c r="M9" i="9"/>
  <c r="J10" i="9"/>
  <c r="K10" i="9"/>
  <c r="L10" i="9"/>
  <c r="M10" i="9"/>
  <c r="R6" i="8"/>
  <c r="S6" i="8"/>
  <c r="T6" i="8"/>
  <c r="U6" i="8"/>
  <c r="R7" i="8"/>
  <c r="S7" i="8"/>
  <c r="T7" i="8"/>
  <c r="U7" i="8"/>
  <c r="R8" i="8"/>
  <c r="S8" i="8"/>
  <c r="T8" i="8"/>
  <c r="U8" i="8"/>
  <c r="R9" i="8"/>
  <c r="S9" i="8"/>
  <c r="T9" i="8"/>
  <c r="U9" i="8"/>
  <c r="R10" i="8"/>
  <c r="S10" i="8"/>
  <c r="T10" i="8"/>
  <c r="U10" i="8"/>
  <c r="R11" i="8"/>
  <c r="S11" i="8"/>
  <c r="T11" i="8"/>
  <c r="U11" i="8"/>
  <c r="R12" i="8"/>
  <c r="S12" i="8"/>
  <c r="T12" i="8"/>
  <c r="U12" i="8"/>
  <c r="R13" i="8"/>
  <c r="S13" i="8"/>
  <c r="T13" i="8"/>
  <c r="U13" i="8"/>
  <c r="R14" i="8"/>
  <c r="S14" i="8"/>
  <c r="T14" i="8"/>
  <c r="U14" i="8"/>
  <c r="R15" i="8"/>
  <c r="S15" i="8"/>
  <c r="T15" i="8"/>
  <c r="U15" i="8"/>
  <c r="R16" i="8"/>
  <c r="S16" i="8"/>
  <c r="T16" i="8"/>
  <c r="U16" i="8"/>
  <c r="R17" i="8"/>
  <c r="S17" i="8"/>
  <c r="T17" i="8"/>
  <c r="U17" i="8"/>
  <c r="R18" i="8"/>
  <c r="S18" i="8"/>
  <c r="T18" i="8"/>
  <c r="U18" i="8"/>
  <c r="R19" i="8"/>
  <c r="S19" i="8"/>
  <c r="T19" i="8"/>
  <c r="U19" i="8"/>
  <c r="R20" i="8"/>
  <c r="S20" i="8"/>
  <c r="T20" i="8"/>
  <c r="U20" i="8"/>
  <c r="R21" i="8"/>
  <c r="S21" i="8"/>
  <c r="T21" i="8"/>
  <c r="U21" i="8"/>
  <c r="R22" i="8"/>
  <c r="S22" i="8"/>
  <c r="T22" i="8"/>
  <c r="U22" i="8"/>
  <c r="R23" i="8"/>
  <c r="S23" i="8"/>
  <c r="T23" i="8"/>
  <c r="U23" i="8"/>
  <c r="R24" i="8"/>
  <c r="S24" i="8"/>
  <c r="T24" i="8"/>
  <c r="U24" i="8"/>
  <c r="R25" i="8"/>
  <c r="S25" i="8"/>
  <c r="T25" i="8"/>
  <c r="U25" i="8"/>
  <c r="R26" i="8"/>
  <c r="S26" i="8"/>
  <c r="T26" i="8"/>
  <c r="U26" i="8"/>
  <c r="R27" i="8"/>
  <c r="S27" i="8"/>
  <c r="T27" i="8"/>
  <c r="U27" i="8"/>
  <c r="R28" i="8"/>
  <c r="S28" i="8"/>
  <c r="T28" i="8"/>
  <c r="U28" i="8"/>
  <c r="R29" i="8"/>
  <c r="S29" i="8"/>
  <c r="T29" i="8"/>
  <c r="U29" i="8"/>
  <c r="R30" i="8"/>
  <c r="S30" i="8"/>
  <c r="T30" i="8"/>
  <c r="U30" i="8"/>
  <c r="R31" i="8"/>
  <c r="S31" i="8"/>
  <c r="T31" i="8"/>
  <c r="U31" i="8"/>
  <c r="R32" i="8"/>
  <c r="S32" i="8"/>
  <c r="T32" i="8"/>
  <c r="U32" i="8"/>
  <c r="R33" i="8"/>
  <c r="S33" i="8"/>
  <c r="T33" i="8"/>
  <c r="U33" i="8"/>
  <c r="R34" i="8"/>
  <c r="S34" i="8"/>
  <c r="T34" i="8"/>
  <c r="U34" i="8"/>
  <c r="R35" i="8"/>
  <c r="S35" i="8"/>
  <c r="T35" i="8"/>
  <c r="U35" i="8"/>
  <c r="R36" i="8"/>
  <c r="S36" i="8"/>
  <c r="T36" i="8"/>
  <c r="U36" i="8"/>
  <c r="R37" i="8"/>
  <c r="S37" i="8"/>
  <c r="T37" i="8"/>
  <c r="U37" i="8"/>
  <c r="R38" i="8"/>
  <c r="S38" i="8"/>
  <c r="T38" i="8"/>
  <c r="U38" i="8"/>
  <c r="R39" i="8"/>
  <c r="S39" i="8"/>
  <c r="T39" i="8"/>
  <c r="U39" i="8"/>
  <c r="R40" i="8"/>
  <c r="S40" i="8"/>
  <c r="T40" i="8"/>
  <c r="U40" i="8"/>
  <c r="R41" i="8"/>
  <c r="S41" i="8"/>
  <c r="T41" i="8"/>
  <c r="U41" i="8"/>
  <c r="R42" i="8"/>
  <c r="S42" i="8"/>
  <c r="T42" i="8"/>
  <c r="U42" i="8"/>
  <c r="R43" i="8"/>
  <c r="S43" i="8"/>
  <c r="T43" i="8"/>
  <c r="U43" i="8"/>
  <c r="R44" i="8"/>
  <c r="S44" i="8"/>
  <c r="T44" i="8"/>
  <c r="U44" i="8"/>
  <c r="R45" i="8"/>
  <c r="S45" i="8"/>
  <c r="T45" i="8"/>
  <c r="U45" i="8"/>
  <c r="R46" i="8"/>
  <c r="S46" i="8"/>
  <c r="T46" i="8"/>
  <c r="U46" i="8"/>
  <c r="R47" i="8"/>
  <c r="S47" i="8"/>
  <c r="T47" i="8"/>
  <c r="U47" i="8"/>
  <c r="R48" i="8"/>
  <c r="S48" i="8"/>
  <c r="T48" i="8"/>
  <c r="U48" i="8"/>
  <c r="R49" i="8"/>
  <c r="S49" i="8"/>
  <c r="T49" i="8"/>
  <c r="U49" i="8"/>
  <c r="R50" i="8"/>
  <c r="S50" i="8"/>
  <c r="T50" i="8"/>
  <c r="U50" i="8"/>
  <c r="R51" i="8"/>
  <c r="S51" i="8"/>
  <c r="T51" i="8"/>
  <c r="U51" i="8"/>
  <c r="R52" i="8"/>
  <c r="S52" i="8"/>
  <c r="T52" i="8"/>
  <c r="U52" i="8"/>
  <c r="R53" i="8"/>
  <c r="S53" i="8"/>
  <c r="T53" i="8"/>
  <c r="U53" i="8"/>
  <c r="R54" i="8"/>
  <c r="S54" i="8"/>
  <c r="T54" i="8"/>
  <c r="U54" i="8"/>
  <c r="R55" i="8"/>
  <c r="S55" i="8"/>
  <c r="T55" i="8"/>
  <c r="U55" i="8"/>
  <c r="R56" i="8"/>
  <c r="S56" i="8"/>
  <c r="T56" i="8"/>
  <c r="U56" i="8"/>
  <c r="R57" i="8"/>
  <c r="S57" i="8"/>
  <c r="T57" i="8"/>
  <c r="U57" i="8"/>
  <c r="R58" i="8"/>
  <c r="S58" i="8"/>
  <c r="T58" i="8"/>
  <c r="U58" i="8"/>
  <c r="R59" i="8"/>
  <c r="S59" i="8"/>
  <c r="T59" i="8"/>
  <c r="U59" i="8"/>
  <c r="R60" i="8"/>
  <c r="S60" i="8"/>
  <c r="T60" i="8"/>
  <c r="U60" i="8"/>
  <c r="R61" i="8"/>
  <c r="S61" i="8"/>
  <c r="T61" i="8"/>
  <c r="U61" i="8"/>
  <c r="R62" i="8"/>
  <c r="S62" i="8"/>
  <c r="T62" i="8"/>
  <c r="U62" i="8"/>
  <c r="R63" i="8"/>
  <c r="S63" i="8"/>
  <c r="T63" i="8"/>
  <c r="U63" i="8"/>
  <c r="R64" i="8"/>
  <c r="S64" i="8"/>
  <c r="T64" i="8"/>
  <c r="U64" i="8"/>
  <c r="R65" i="8"/>
  <c r="S65" i="8"/>
  <c r="T65" i="8"/>
  <c r="U65" i="8"/>
  <c r="R66" i="8"/>
  <c r="S66" i="8"/>
  <c r="T66" i="8"/>
  <c r="U66" i="8"/>
  <c r="R67" i="8"/>
  <c r="S67" i="8"/>
  <c r="T67" i="8"/>
  <c r="U67" i="8"/>
  <c r="R68" i="8"/>
  <c r="S68" i="8"/>
  <c r="T68" i="8"/>
  <c r="U68" i="8"/>
  <c r="R69" i="8"/>
  <c r="S69" i="8"/>
  <c r="T69" i="8"/>
  <c r="U69" i="8"/>
  <c r="R70" i="8"/>
  <c r="S70" i="8"/>
  <c r="T70" i="8"/>
  <c r="U70" i="8"/>
  <c r="R71" i="8"/>
  <c r="S71" i="8"/>
  <c r="T71" i="8"/>
  <c r="U71" i="8"/>
  <c r="R72" i="8"/>
  <c r="S72" i="8"/>
  <c r="T72" i="8"/>
  <c r="U72" i="8"/>
  <c r="R73" i="8"/>
  <c r="S73" i="8"/>
  <c r="T73" i="8"/>
  <c r="U73" i="8"/>
  <c r="R74" i="8"/>
  <c r="S74" i="8"/>
  <c r="T74" i="8"/>
  <c r="U74" i="8"/>
  <c r="R75" i="8"/>
  <c r="S75" i="8"/>
  <c r="T75" i="8"/>
  <c r="U75" i="8"/>
  <c r="R76" i="8"/>
  <c r="S76" i="8"/>
  <c r="T76" i="8"/>
  <c r="U76" i="8"/>
  <c r="R77" i="8"/>
  <c r="S77" i="8"/>
  <c r="T77" i="8"/>
  <c r="U77" i="8"/>
  <c r="R78" i="8"/>
  <c r="S78" i="8"/>
  <c r="T78" i="8"/>
  <c r="U78" i="8"/>
  <c r="R79" i="8"/>
  <c r="S79" i="8"/>
  <c r="T79" i="8"/>
  <c r="U79" i="8"/>
  <c r="R80" i="8"/>
  <c r="S80" i="8"/>
  <c r="T80" i="8"/>
  <c r="U80" i="8"/>
  <c r="R81" i="8"/>
  <c r="S81" i="8"/>
  <c r="T81" i="8"/>
  <c r="U81" i="8"/>
  <c r="R82" i="8"/>
  <c r="S82" i="8"/>
  <c r="T82" i="8"/>
  <c r="U82" i="8"/>
  <c r="R83" i="8"/>
  <c r="S83" i="8"/>
  <c r="T83" i="8"/>
  <c r="U83" i="8"/>
  <c r="R84" i="8"/>
  <c r="S84" i="8"/>
  <c r="T84" i="8"/>
  <c r="U84" i="8"/>
  <c r="R85" i="8"/>
  <c r="S85" i="8"/>
  <c r="T85" i="8"/>
  <c r="U85" i="8"/>
  <c r="R86" i="8"/>
  <c r="S86" i="8"/>
  <c r="T86" i="8"/>
  <c r="U86" i="8"/>
  <c r="R87" i="8"/>
  <c r="S87" i="8"/>
  <c r="T87" i="8"/>
  <c r="U87" i="8"/>
  <c r="R88" i="8"/>
  <c r="S88" i="8"/>
  <c r="T88" i="8"/>
  <c r="U88" i="8"/>
  <c r="R89" i="8"/>
  <c r="S89" i="8"/>
  <c r="T89" i="8"/>
  <c r="U89" i="8"/>
  <c r="R90" i="8"/>
  <c r="S90" i="8"/>
  <c r="T90" i="8"/>
  <c r="U90" i="8"/>
  <c r="R91" i="8"/>
  <c r="S91" i="8"/>
  <c r="T91" i="8"/>
  <c r="U91" i="8"/>
  <c r="R92" i="8"/>
  <c r="S92" i="8"/>
  <c r="T92" i="8"/>
  <c r="U92" i="8"/>
  <c r="R93" i="8"/>
  <c r="S93" i="8"/>
  <c r="T93" i="8"/>
  <c r="U93" i="8"/>
  <c r="R94" i="8"/>
  <c r="S94" i="8"/>
  <c r="T94" i="8"/>
  <c r="U94" i="8"/>
  <c r="R95" i="8"/>
  <c r="S95" i="8"/>
  <c r="T95" i="8"/>
  <c r="U95" i="8"/>
  <c r="R96" i="8"/>
  <c r="S96" i="8"/>
  <c r="T96" i="8"/>
  <c r="U96" i="8"/>
  <c r="R97" i="8"/>
  <c r="S97" i="8"/>
  <c r="T97" i="8"/>
  <c r="U97" i="8"/>
  <c r="R98" i="8"/>
  <c r="S98" i="8"/>
  <c r="T98" i="8"/>
  <c r="U98" i="8"/>
  <c r="R99" i="8"/>
  <c r="S99" i="8"/>
  <c r="T99" i="8"/>
  <c r="U99" i="8"/>
  <c r="R100" i="8"/>
  <c r="S100" i="8"/>
  <c r="T100" i="8"/>
  <c r="U100" i="8"/>
  <c r="R101" i="8"/>
  <c r="S101" i="8"/>
  <c r="T101" i="8"/>
  <c r="U101" i="8"/>
  <c r="R102" i="8"/>
  <c r="S102" i="8"/>
  <c r="T102" i="8"/>
  <c r="U102" i="8"/>
  <c r="R103" i="8"/>
  <c r="S103" i="8"/>
  <c r="T103" i="8"/>
  <c r="U103" i="8"/>
  <c r="R104" i="8"/>
  <c r="S104" i="8"/>
  <c r="T104" i="8"/>
  <c r="U104" i="8"/>
  <c r="R105" i="8"/>
  <c r="S105" i="8"/>
  <c r="T105" i="8"/>
  <c r="U105" i="8"/>
  <c r="R106" i="8"/>
  <c r="S106" i="8"/>
  <c r="T106" i="8"/>
  <c r="U106" i="8"/>
  <c r="R107" i="8"/>
  <c r="S107" i="8"/>
  <c r="T107" i="8"/>
  <c r="U107" i="8"/>
  <c r="R108" i="8"/>
  <c r="S108" i="8"/>
  <c r="T108" i="8"/>
  <c r="U108" i="8"/>
  <c r="R109" i="8"/>
  <c r="S109" i="8"/>
  <c r="T109" i="8"/>
  <c r="U109" i="8"/>
  <c r="R110" i="8"/>
  <c r="S110" i="8"/>
  <c r="T110" i="8"/>
  <c r="U110" i="8"/>
  <c r="R111" i="8"/>
  <c r="S111" i="8"/>
  <c r="T111" i="8"/>
  <c r="U111" i="8"/>
  <c r="R112" i="8"/>
  <c r="S112" i="8"/>
  <c r="T112" i="8"/>
  <c r="U112" i="8"/>
  <c r="R113" i="8"/>
  <c r="S113" i="8"/>
  <c r="T113" i="8"/>
  <c r="U113" i="8"/>
  <c r="R114" i="8"/>
  <c r="S114" i="8"/>
  <c r="T114" i="8"/>
  <c r="U114" i="8"/>
  <c r="R115" i="8"/>
  <c r="S115" i="8"/>
  <c r="T115" i="8"/>
  <c r="U115" i="8"/>
  <c r="R116" i="8"/>
  <c r="S116" i="8"/>
  <c r="T116" i="8"/>
  <c r="U116" i="8"/>
  <c r="R117" i="8"/>
  <c r="S117" i="8"/>
  <c r="T117" i="8"/>
  <c r="U117" i="8"/>
  <c r="R118" i="8"/>
  <c r="S118" i="8"/>
  <c r="T118" i="8"/>
  <c r="U118" i="8"/>
  <c r="R119" i="8"/>
  <c r="S119" i="8"/>
  <c r="T119" i="8"/>
  <c r="U119" i="8"/>
  <c r="R120" i="8"/>
  <c r="S120" i="8"/>
  <c r="T120" i="8"/>
  <c r="U120" i="8"/>
  <c r="R121" i="8"/>
  <c r="S121" i="8"/>
  <c r="T121" i="8"/>
  <c r="U121" i="8"/>
  <c r="R122" i="8"/>
  <c r="S122" i="8"/>
  <c r="T122" i="8"/>
  <c r="U122" i="8"/>
  <c r="R123" i="8"/>
  <c r="S123" i="8"/>
  <c r="T123" i="8"/>
  <c r="U123" i="8"/>
  <c r="R124" i="8"/>
  <c r="S124" i="8"/>
  <c r="T124" i="8"/>
  <c r="U124" i="8"/>
  <c r="R125" i="8"/>
  <c r="S125" i="8"/>
  <c r="T125" i="8"/>
  <c r="U125" i="8"/>
  <c r="R126" i="8"/>
  <c r="S126" i="8"/>
  <c r="T126" i="8"/>
  <c r="U126" i="8"/>
  <c r="R127" i="8"/>
  <c r="S127" i="8"/>
  <c r="T127" i="8"/>
  <c r="U127" i="8"/>
  <c r="R128" i="8"/>
  <c r="S128" i="8"/>
  <c r="T128" i="8"/>
  <c r="U128" i="8"/>
  <c r="R129" i="8"/>
  <c r="S129" i="8"/>
  <c r="T129" i="8"/>
  <c r="U129" i="8"/>
  <c r="R130" i="8"/>
  <c r="S130" i="8"/>
  <c r="T130" i="8"/>
  <c r="U130" i="8"/>
  <c r="R131" i="8"/>
  <c r="S131" i="8"/>
  <c r="T131" i="8"/>
  <c r="U131" i="8"/>
  <c r="R132" i="8"/>
  <c r="S132" i="8"/>
  <c r="T132" i="8"/>
  <c r="U132" i="8"/>
  <c r="R133" i="8"/>
  <c r="S133" i="8"/>
  <c r="T133" i="8"/>
  <c r="U133" i="8"/>
  <c r="R134" i="8"/>
  <c r="S134" i="8"/>
  <c r="T134" i="8"/>
  <c r="U134" i="8"/>
  <c r="R135" i="8"/>
  <c r="S135" i="8"/>
  <c r="T135" i="8"/>
  <c r="U135" i="8"/>
  <c r="R136" i="8"/>
  <c r="S136" i="8"/>
  <c r="T136" i="8"/>
  <c r="U136" i="8"/>
  <c r="R137" i="8"/>
  <c r="S137" i="8"/>
  <c r="T137" i="8"/>
  <c r="U137" i="8"/>
  <c r="R138" i="8"/>
  <c r="S138" i="8"/>
  <c r="T138" i="8"/>
  <c r="U138" i="8"/>
  <c r="R139" i="8"/>
  <c r="S139" i="8"/>
  <c r="T139" i="8"/>
  <c r="U139" i="8"/>
  <c r="R140" i="8"/>
  <c r="S140" i="8"/>
  <c r="T140" i="8"/>
  <c r="U140" i="8"/>
  <c r="R141" i="8"/>
  <c r="S141" i="8"/>
  <c r="T141" i="8"/>
  <c r="U141" i="8"/>
  <c r="R142" i="8"/>
  <c r="S142" i="8"/>
  <c r="T142" i="8"/>
  <c r="U142" i="8"/>
  <c r="R143" i="8"/>
  <c r="S143" i="8"/>
  <c r="T143" i="8"/>
  <c r="U143" i="8"/>
  <c r="R144" i="8"/>
  <c r="S144" i="8"/>
  <c r="T144" i="8"/>
  <c r="U144" i="8"/>
  <c r="R145" i="8"/>
  <c r="S145" i="8"/>
  <c r="T145" i="8"/>
  <c r="U145" i="8"/>
  <c r="R146" i="8"/>
  <c r="S146" i="8"/>
  <c r="T146" i="8"/>
  <c r="U146" i="8"/>
  <c r="R147" i="8"/>
  <c r="S147" i="8"/>
  <c r="T147" i="8"/>
  <c r="U147" i="8"/>
  <c r="R148" i="8"/>
  <c r="S148" i="8"/>
  <c r="T148" i="8"/>
  <c r="U148" i="8"/>
  <c r="R149" i="8"/>
  <c r="S149" i="8"/>
  <c r="T149" i="8"/>
  <c r="U149" i="8"/>
  <c r="R150" i="8"/>
  <c r="S150" i="8"/>
  <c r="T150" i="8"/>
  <c r="U150" i="8"/>
  <c r="R151" i="8"/>
  <c r="S151" i="8"/>
  <c r="T151" i="8"/>
  <c r="U151" i="8"/>
  <c r="R152" i="8"/>
  <c r="S152" i="8"/>
  <c r="T152" i="8"/>
  <c r="U152" i="8"/>
  <c r="R153" i="8"/>
  <c r="S153" i="8"/>
  <c r="T153" i="8"/>
  <c r="U153" i="8"/>
  <c r="R154" i="8"/>
  <c r="S154" i="8"/>
  <c r="T154" i="8"/>
  <c r="U154" i="8"/>
  <c r="R155" i="8"/>
  <c r="S155" i="8"/>
  <c r="T155" i="8"/>
  <c r="U155" i="8"/>
  <c r="R156" i="8"/>
  <c r="S156" i="8"/>
  <c r="T156" i="8"/>
  <c r="U156" i="8"/>
  <c r="R157" i="8"/>
  <c r="S157" i="8"/>
  <c r="T157" i="8"/>
  <c r="U157" i="8"/>
  <c r="R158" i="8"/>
  <c r="S158" i="8"/>
  <c r="T158" i="8"/>
  <c r="U158" i="8"/>
  <c r="R159" i="8"/>
  <c r="S159" i="8"/>
  <c r="T159" i="8"/>
  <c r="U159" i="8"/>
  <c r="R160" i="8"/>
  <c r="S160" i="8"/>
  <c r="T160" i="8"/>
  <c r="U160" i="8"/>
  <c r="R161" i="8"/>
  <c r="S161" i="8"/>
  <c r="T161" i="8"/>
  <c r="U161" i="8"/>
  <c r="R162" i="8"/>
  <c r="S162" i="8"/>
  <c r="T162" i="8"/>
  <c r="U162" i="8"/>
  <c r="R163" i="8"/>
  <c r="S163" i="8"/>
  <c r="T163" i="8"/>
  <c r="U163" i="8"/>
  <c r="R164" i="8"/>
  <c r="S164" i="8"/>
  <c r="T164" i="8"/>
  <c r="U164" i="8"/>
  <c r="R165" i="8"/>
  <c r="S165" i="8"/>
  <c r="T165" i="8"/>
  <c r="U165" i="8"/>
  <c r="R166" i="8"/>
  <c r="S166" i="8"/>
  <c r="T166" i="8"/>
  <c r="U166" i="8"/>
  <c r="R167" i="8"/>
  <c r="S167" i="8"/>
  <c r="T167" i="8"/>
  <c r="U167" i="8"/>
  <c r="R168" i="8"/>
  <c r="S168" i="8"/>
  <c r="T168" i="8"/>
  <c r="U168" i="8"/>
  <c r="R169" i="8"/>
  <c r="S169" i="8"/>
  <c r="T169" i="8"/>
  <c r="U169" i="8"/>
  <c r="R170" i="8"/>
  <c r="S170" i="8"/>
  <c r="T170" i="8"/>
  <c r="U170" i="8"/>
  <c r="R171" i="8"/>
  <c r="S171" i="8"/>
  <c r="T171" i="8"/>
  <c r="U171" i="8"/>
  <c r="R172" i="8"/>
  <c r="S172" i="8"/>
  <c r="T172" i="8"/>
  <c r="U172" i="8"/>
  <c r="R173" i="8"/>
  <c r="S173" i="8"/>
  <c r="T173" i="8"/>
  <c r="U173" i="8"/>
  <c r="R174" i="8"/>
  <c r="S174" i="8"/>
  <c r="T174" i="8"/>
  <c r="U174" i="8"/>
  <c r="R175" i="8"/>
  <c r="S175" i="8"/>
  <c r="T175" i="8"/>
  <c r="U175" i="8"/>
  <c r="R176" i="8"/>
  <c r="S176" i="8"/>
  <c r="T176" i="8"/>
  <c r="U176" i="8"/>
  <c r="R177" i="8"/>
  <c r="S177" i="8"/>
  <c r="T177" i="8"/>
  <c r="U177" i="8"/>
  <c r="R178" i="8"/>
  <c r="S178" i="8"/>
  <c r="T178" i="8"/>
  <c r="U178" i="8"/>
  <c r="R179" i="8"/>
  <c r="S179" i="8"/>
  <c r="T179" i="8"/>
  <c r="U179" i="8"/>
  <c r="R180" i="8"/>
  <c r="S180" i="8"/>
  <c r="T180" i="8"/>
  <c r="U180" i="8"/>
  <c r="R181" i="8"/>
  <c r="S181" i="8"/>
  <c r="T181" i="8"/>
  <c r="U181" i="8"/>
  <c r="R182" i="8"/>
  <c r="S182" i="8"/>
  <c r="T182" i="8"/>
  <c r="U182" i="8"/>
  <c r="R183" i="8"/>
  <c r="S183" i="8"/>
  <c r="T183" i="8"/>
  <c r="U183" i="8"/>
  <c r="R184" i="8"/>
  <c r="S184" i="8"/>
  <c r="T184" i="8"/>
  <c r="U184" i="8"/>
  <c r="R185" i="8"/>
  <c r="S185" i="8"/>
  <c r="T185" i="8"/>
  <c r="U185" i="8"/>
  <c r="R186" i="8"/>
  <c r="S186" i="8"/>
  <c r="T186" i="8"/>
  <c r="U186" i="8"/>
  <c r="R187" i="8"/>
  <c r="S187" i="8"/>
  <c r="T187" i="8"/>
  <c r="U187" i="8"/>
  <c r="R188" i="8"/>
  <c r="S188" i="8"/>
  <c r="T188" i="8"/>
  <c r="U188" i="8"/>
  <c r="R189" i="8"/>
  <c r="S189" i="8"/>
  <c r="T189" i="8"/>
  <c r="U189" i="8"/>
  <c r="R190" i="8"/>
  <c r="S190" i="8"/>
  <c r="T190" i="8"/>
  <c r="U190" i="8"/>
  <c r="R191" i="8"/>
  <c r="S191" i="8"/>
  <c r="T191" i="8"/>
  <c r="U191" i="8"/>
  <c r="R192" i="8"/>
  <c r="S192" i="8"/>
  <c r="T192" i="8"/>
  <c r="U192" i="8"/>
  <c r="R193" i="8"/>
  <c r="S193" i="8"/>
  <c r="T193" i="8"/>
  <c r="U193" i="8"/>
  <c r="R194" i="8"/>
  <c r="S194" i="8"/>
  <c r="T194" i="8"/>
  <c r="U194" i="8"/>
  <c r="R195" i="8"/>
  <c r="S195" i="8"/>
  <c r="T195" i="8"/>
  <c r="U195" i="8"/>
  <c r="R196" i="8"/>
  <c r="S196" i="8"/>
  <c r="T196" i="8"/>
  <c r="U196" i="8"/>
  <c r="R197" i="8"/>
  <c r="S197" i="8"/>
  <c r="T197" i="8"/>
  <c r="U197" i="8"/>
  <c r="R198" i="8"/>
  <c r="S198" i="8"/>
  <c r="T198" i="8"/>
  <c r="U198" i="8"/>
  <c r="R199" i="8"/>
  <c r="S199" i="8"/>
  <c r="T199" i="8"/>
  <c r="U199" i="8"/>
  <c r="R200" i="8"/>
  <c r="S200" i="8"/>
  <c r="T200" i="8"/>
  <c r="U200" i="8"/>
  <c r="R201" i="8"/>
  <c r="S201" i="8"/>
  <c r="T201" i="8"/>
  <c r="U201" i="8"/>
  <c r="R202" i="8"/>
  <c r="S202" i="8"/>
  <c r="T202" i="8"/>
  <c r="U202" i="8"/>
  <c r="R203" i="8"/>
  <c r="S203" i="8"/>
  <c r="T203" i="8"/>
  <c r="U203" i="8"/>
  <c r="R204" i="8"/>
  <c r="S204" i="8"/>
  <c r="T204" i="8"/>
  <c r="U204" i="8"/>
  <c r="R205" i="8"/>
  <c r="S205" i="8"/>
  <c r="T205" i="8"/>
  <c r="U205" i="8"/>
  <c r="R206" i="8"/>
  <c r="S206" i="8"/>
  <c r="T206" i="8"/>
  <c r="U206" i="8"/>
  <c r="R207" i="8"/>
  <c r="S207" i="8"/>
  <c r="T207" i="8"/>
  <c r="U207" i="8"/>
  <c r="R208" i="8"/>
  <c r="S208" i="8"/>
  <c r="T208" i="8"/>
  <c r="U208" i="8"/>
  <c r="R209" i="8"/>
  <c r="S209" i="8"/>
  <c r="T209" i="8"/>
  <c r="U209" i="8"/>
  <c r="R210" i="8"/>
  <c r="S210" i="8"/>
  <c r="T210" i="8"/>
  <c r="U210" i="8"/>
  <c r="R211" i="8"/>
  <c r="S211" i="8"/>
  <c r="T211" i="8"/>
  <c r="U211" i="8"/>
  <c r="R212" i="8"/>
  <c r="S212" i="8"/>
  <c r="T212" i="8"/>
  <c r="U212" i="8"/>
  <c r="R213" i="8"/>
  <c r="S213" i="8"/>
  <c r="T213" i="8"/>
  <c r="U213" i="8"/>
  <c r="R214" i="8"/>
  <c r="S214" i="8"/>
  <c r="T214" i="8"/>
  <c r="U214" i="8"/>
  <c r="R215" i="8"/>
  <c r="S215" i="8"/>
  <c r="T215" i="8"/>
  <c r="U215" i="8"/>
  <c r="R216" i="8"/>
  <c r="S216" i="8"/>
  <c r="T216" i="8"/>
  <c r="U216" i="8"/>
  <c r="R217" i="8"/>
  <c r="S217" i="8"/>
  <c r="T217" i="8"/>
  <c r="U217" i="8"/>
  <c r="R218" i="8"/>
  <c r="S218" i="8"/>
  <c r="T218" i="8"/>
  <c r="U218" i="8"/>
  <c r="R219" i="8"/>
  <c r="S219" i="8"/>
  <c r="T219" i="8"/>
  <c r="U219" i="8"/>
  <c r="R220" i="8"/>
  <c r="S220" i="8"/>
  <c r="T220" i="8"/>
  <c r="U220" i="8"/>
  <c r="R221" i="8"/>
  <c r="S221" i="8"/>
  <c r="T221" i="8"/>
  <c r="U221" i="8"/>
  <c r="R222" i="8"/>
  <c r="S222" i="8"/>
  <c r="T222" i="8"/>
  <c r="U222" i="8"/>
  <c r="R223" i="8"/>
  <c r="S223" i="8"/>
  <c r="T223" i="8"/>
  <c r="U223" i="8"/>
  <c r="R224" i="8"/>
  <c r="S224" i="8"/>
  <c r="T224" i="8"/>
  <c r="U224" i="8"/>
  <c r="R225" i="8"/>
  <c r="S225" i="8"/>
  <c r="T225" i="8"/>
  <c r="U225" i="8"/>
  <c r="R226" i="8"/>
  <c r="S226" i="8"/>
  <c r="T226" i="8"/>
  <c r="U226" i="8"/>
  <c r="R227" i="8"/>
  <c r="S227" i="8"/>
  <c r="T227" i="8"/>
  <c r="U227" i="8"/>
  <c r="R228" i="8"/>
  <c r="S228" i="8"/>
  <c r="T228" i="8"/>
  <c r="U228" i="8"/>
  <c r="R229" i="8"/>
  <c r="S229" i="8"/>
  <c r="T229" i="8"/>
  <c r="U229" i="8"/>
  <c r="R230" i="8"/>
  <c r="S230" i="8"/>
  <c r="T230" i="8"/>
  <c r="U230" i="8"/>
  <c r="R231" i="8"/>
  <c r="S231" i="8"/>
  <c r="T231" i="8"/>
  <c r="U231" i="8"/>
  <c r="R232" i="8"/>
  <c r="S232" i="8"/>
  <c r="T232" i="8"/>
  <c r="U232" i="8"/>
  <c r="R233" i="8"/>
  <c r="S233" i="8"/>
  <c r="T233" i="8"/>
  <c r="U233" i="8"/>
  <c r="R234" i="8"/>
  <c r="S234" i="8"/>
  <c r="T234" i="8"/>
  <c r="U234" i="8"/>
  <c r="R235" i="8"/>
  <c r="S235" i="8"/>
  <c r="T235" i="8"/>
  <c r="U235" i="8"/>
  <c r="R236" i="8"/>
  <c r="S236" i="8"/>
  <c r="T236" i="8"/>
  <c r="U236" i="8"/>
  <c r="R237" i="8"/>
  <c r="S237" i="8"/>
  <c r="T237" i="8"/>
  <c r="U237" i="8"/>
  <c r="R238" i="8"/>
  <c r="S238" i="8"/>
  <c r="T238" i="8"/>
  <c r="U238" i="8"/>
  <c r="R239" i="8"/>
  <c r="S239" i="8"/>
  <c r="T239" i="8"/>
  <c r="U239" i="8"/>
  <c r="R240" i="8"/>
  <c r="S240" i="8"/>
  <c r="T240" i="8"/>
  <c r="U240" i="8"/>
  <c r="R241" i="8"/>
  <c r="S241" i="8"/>
  <c r="T241" i="8"/>
  <c r="U241" i="8"/>
  <c r="R242" i="8"/>
  <c r="S242" i="8"/>
  <c r="T242" i="8"/>
  <c r="U242" i="8"/>
  <c r="R243" i="8"/>
  <c r="S243" i="8"/>
  <c r="T243" i="8"/>
  <c r="U243" i="8"/>
  <c r="R244" i="8"/>
  <c r="S244" i="8"/>
  <c r="T244" i="8"/>
  <c r="U244" i="8"/>
  <c r="R245" i="8"/>
  <c r="S245" i="8"/>
  <c r="T245" i="8"/>
  <c r="U245" i="8"/>
  <c r="R246" i="8"/>
  <c r="S246" i="8"/>
  <c r="T246" i="8"/>
  <c r="U246" i="8"/>
  <c r="R247" i="8"/>
  <c r="S247" i="8"/>
  <c r="T247" i="8"/>
  <c r="U247" i="8"/>
  <c r="R248" i="8"/>
  <c r="S248" i="8"/>
  <c r="T248" i="8"/>
  <c r="U248" i="8"/>
  <c r="R249" i="8"/>
  <c r="S249" i="8"/>
  <c r="T249" i="8"/>
  <c r="U249" i="8"/>
  <c r="R250" i="8"/>
  <c r="S250" i="8"/>
  <c r="T250" i="8"/>
  <c r="U250" i="8"/>
  <c r="R251" i="8"/>
  <c r="S251" i="8"/>
  <c r="T251" i="8"/>
  <c r="U251" i="8"/>
  <c r="R252" i="8"/>
  <c r="S252" i="8"/>
  <c r="T252" i="8"/>
  <c r="U252" i="8"/>
  <c r="R253" i="8"/>
  <c r="S253" i="8"/>
  <c r="T253" i="8"/>
  <c r="U253" i="8"/>
  <c r="R254" i="8"/>
  <c r="S254" i="8"/>
  <c r="T254" i="8"/>
  <c r="U254" i="8"/>
  <c r="R255" i="8"/>
  <c r="S255" i="8"/>
  <c r="T255" i="8"/>
  <c r="U255" i="8"/>
  <c r="R256" i="8"/>
  <c r="S256" i="8"/>
  <c r="T256" i="8"/>
  <c r="U256" i="8"/>
  <c r="R257" i="8"/>
  <c r="S257" i="8"/>
  <c r="T257" i="8"/>
  <c r="U257" i="8"/>
  <c r="R258" i="8"/>
  <c r="S258" i="8"/>
  <c r="T258" i="8"/>
  <c r="U258" i="8"/>
  <c r="R259" i="8"/>
  <c r="S259" i="8"/>
  <c r="T259" i="8"/>
  <c r="U259" i="8"/>
  <c r="L6" i="7"/>
  <c r="M6" i="7"/>
  <c r="N6" i="7"/>
  <c r="O6" i="7"/>
  <c r="L7" i="7"/>
  <c r="M7" i="7"/>
  <c r="N7" i="7"/>
  <c r="O7" i="7"/>
  <c r="L8" i="7"/>
  <c r="M8" i="7"/>
  <c r="N8" i="7"/>
  <c r="O8" i="7"/>
  <c r="L9" i="7"/>
  <c r="M9" i="7"/>
  <c r="N9" i="7"/>
  <c r="O9" i="7"/>
  <c r="L10" i="7"/>
  <c r="M10" i="7"/>
  <c r="N10" i="7"/>
  <c r="O10" i="7"/>
  <c r="L11" i="7"/>
  <c r="M11" i="7"/>
  <c r="N11" i="7"/>
  <c r="O11" i="7"/>
  <c r="L12" i="7"/>
  <c r="M12" i="7"/>
  <c r="N12" i="7"/>
  <c r="O12" i="7"/>
  <c r="L13" i="7"/>
  <c r="M13" i="7"/>
  <c r="N13" i="7"/>
  <c r="O13" i="7"/>
  <c r="L14" i="7"/>
  <c r="M14" i="7"/>
  <c r="N14" i="7"/>
  <c r="O14" i="7"/>
  <c r="L15" i="7"/>
  <c r="M15" i="7"/>
  <c r="N15" i="7"/>
  <c r="O15" i="7"/>
  <c r="L16" i="7"/>
  <c r="M16" i="7"/>
  <c r="N16" i="7"/>
  <c r="O16" i="7"/>
  <c r="L17" i="7"/>
  <c r="M17" i="7"/>
  <c r="N17" i="7"/>
  <c r="O17" i="7"/>
  <c r="L18" i="7"/>
  <c r="M18" i="7"/>
  <c r="N18" i="7"/>
  <c r="O18" i="7"/>
  <c r="L19" i="7"/>
  <c r="M19" i="7"/>
  <c r="N19" i="7"/>
  <c r="O19" i="7"/>
  <c r="L20" i="7"/>
  <c r="M20" i="7"/>
  <c r="N20" i="7"/>
  <c r="O20" i="7"/>
  <c r="L21" i="7"/>
  <c r="M21" i="7"/>
  <c r="N21" i="7"/>
  <c r="O21" i="7"/>
  <c r="L22" i="7"/>
  <c r="M22" i="7"/>
  <c r="N22" i="7"/>
  <c r="O22" i="7"/>
  <c r="L23" i="7"/>
  <c r="M23" i="7"/>
  <c r="N23" i="7"/>
  <c r="O23" i="7"/>
  <c r="L24" i="7"/>
  <c r="M24" i="7"/>
  <c r="N24" i="7"/>
  <c r="O24" i="7"/>
  <c r="L25" i="7"/>
  <c r="M25" i="7"/>
  <c r="N25" i="7"/>
  <c r="O25" i="7"/>
  <c r="L26" i="7"/>
  <c r="M26" i="7"/>
  <c r="N26" i="7"/>
  <c r="O26" i="7"/>
  <c r="L27" i="7"/>
  <c r="M27" i="7"/>
  <c r="N27" i="7"/>
  <c r="O27" i="7"/>
  <c r="L28" i="7"/>
  <c r="M28" i="7"/>
  <c r="N28" i="7"/>
  <c r="O28" i="7"/>
  <c r="L29" i="7"/>
  <c r="M29" i="7"/>
  <c r="N29" i="7"/>
  <c r="O29" i="7"/>
  <c r="L30" i="7"/>
  <c r="M30" i="7"/>
  <c r="N30" i="7"/>
  <c r="O30" i="7"/>
  <c r="L31" i="7"/>
  <c r="M31" i="7"/>
  <c r="N31" i="7"/>
  <c r="O31" i="7"/>
  <c r="L32" i="7"/>
  <c r="M32" i="7"/>
  <c r="N32" i="7"/>
  <c r="O32" i="7"/>
  <c r="L33" i="7"/>
  <c r="M33" i="7"/>
  <c r="N33" i="7"/>
  <c r="O33" i="7"/>
  <c r="L34" i="7"/>
  <c r="M34" i="7"/>
  <c r="N34" i="7"/>
  <c r="O34" i="7"/>
  <c r="L35" i="7"/>
  <c r="M35" i="7"/>
  <c r="N35" i="7"/>
  <c r="O35" i="7"/>
  <c r="L36" i="7"/>
  <c r="M36" i="7"/>
  <c r="N36" i="7"/>
  <c r="O36" i="7"/>
  <c r="L37" i="7"/>
  <c r="M37" i="7"/>
  <c r="N37" i="7"/>
  <c r="O37" i="7"/>
  <c r="L38" i="7"/>
  <c r="M38" i="7"/>
  <c r="N38" i="7"/>
  <c r="O38" i="7"/>
  <c r="L39" i="7"/>
  <c r="M39" i="7"/>
  <c r="N39" i="7"/>
  <c r="O39" i="7"/>
  <c r="L40" i="7"/>
  <c r="M40" i="7"/>
  <c r="N40" i="7"/>
  <c r="O40" i="7"/>
  <c r="L41" i="7"/>
  <c r="M41" i="7"/>
  <c r="N41" i="7"/>
  <c r="O41" i="7"/>
  <c r="L42" i="7"/>
  <c r="M42" i="7"/>
  <c r="N42" i="7"/>
  <c r="O42" i="7"/>
  <c r="L43" i="7"/>
  <c r="M43" i="7"/>
  <c r="N43" i="7"/>
  <c r="O43" i="7"/>
  <c r="L44" i="7"/>
  <c r="M44" i="7"/>
  <c r="N44" i="7"/>
  <c r="O44" i="7"/>
  <c r="L45" i="7"/>
  <c r="M45" i="7"/>
  <c r="N45" i="7"/>
  <c r="O45" i="7"/>
  <c r="L46" i="7"/>
  <c r="M46" i="7"/>
  <c r="N46" i="7"/>
  <c r="O46" i="7"/>
  <c r="L47" i="7"/>
  <c r="M47" i="7"/>
  <c r="N47" i="7"/>
  <c r="O47" i="7"/>
  <c r="L48" i="7"/>
  <c r="M48" i="7"/>
  <c r="N48" i="7"/>
  <c r="O48" i="7"/>
  <c r="L49" i="7"/>
  <c r="M49" i="7"/>
  <c r="N49" i="7"/>
  <c r="O49" i="7"/>
  <c r="L50" i="7"/>
  <c r="M50" i="7"/>
  <c r="N50" i="7"/>
  <c r="O50" i="7"/>
  <c r="L51" i="7"/>
  <c r="M51" i="7"/>
  <c r="N51" i="7"/>
  <c r="O51" i="7"/>
  <c r="L52" i="7"/>
  <c r="M52" i="7"/>
  <c r="N52" i="7"/>
  <c r="O52" i="7"/>
  <c r="L53" i="7"/>
  <c r="M53" i="7"/>
  <c r="N53" i="7"/>
  <c r="O53" i="7"/>
  <c r="L54" i="7"/>
  <c r="M54" i="7"/>
  <c r="N54" i="7"/>
  <c r="O54" i="7"/>
  <c r="L55" i="7"/>
  <c r="M55" i="7"/>
  <c r="N55" i="7"/>
  <c r="O55" i="7"/>
  <c r="L56" i="7"/>
  <c r="M56" i="7"/>
  <c r="N56" i="7"/>
  <c r="O56" i="7"/>
  <c r="L57" i="7"/>
  <c r="M57" i="7"/>
  <c r="N57" i="7"/>
  <c r="O57" i="7"/>
  <c r="L58" i="7"/>
  <c r="M58" i="7"/>
  <c r="N58" i="7"/>
  <c r="O58" i="7"/>
  <c r="L59" i="7"/>
  <c r="M59" i="7"/>
  <c r="N59" i="7"/>
  <c r="O59" i="7"/>
  <c r="L60" i="7"/>
  <c r="M60" i="7"/>
  <c r="N60" i="7"/>
  <c r="O60" i="7"/>
  <c r="L61" i="7"/>
  <c r="M61" i="7"/>
  <c r="N61" i="7"/>
  <c r="O61" i="7"/>
  <c r="L62" i="7"/>
  <c r="M62" i="7"/>
  <c r="N62" i="7"/>
  <c r="O62" i="7"/>
  <c r="L63" i="7"/>
  <c r="M63" i="7"/>
  <c r="N63" i="7"/>
  <c r="O63" i="7"/>
  <c r="L64" i="7"/>
  <c r="M64" i="7"/>
  <c r="N64" i="7"/>
  <c r="O64" i="7"/>
  <c r="L65" i="7"/>
  <c r="M65" i="7"/>
  <c r="N65" i="7"/>
  <c r="O65" i="7"/>
  <c r="L66" i="7"/>
  <c r="M66" i="7"/>
  <c r="N66" i="7"/>
  <c r="O66" i="7"/>
  <c r="L67" i="7"/>
  <c r="M67" i="7"/>
  <c r="N67" i="7"/>
  <c r="O67" i="7"/>
  <c r="L68" i="7"/>
  <c r="M68" i="7"/>
  <c r="N68" i="7"/>
  <c r="O68" i="7"/>
  <c r="L69" i="7"/>
  <c r="M69" i="7"/>
  <c r="N69" i="7"/>
  <c r="O69" i="7"/>
  <c r="L70" i="7"/>
  <c r="M70" i="7"/>
  <c r="N70" i="7"/>
  <c r="O70" i="7"/>
  <c r="L71" i="7"/>
  <c r="M71" i="7"/>
  <c r="N71" i="7"/>
  <c r="O71" i="7"/>
  <c r="L72" i="7"/>
  <c r="M72" i="7"/>
  <c r="N72" i="7"/>
  <c r="O72" i="7"/>
  <c r="L73" i="7"/>
  <c r="M73" i="7"/>
  <c r="N73" i="7"/>
  <c r="O73" i="7"/>
  <c r="L74" i="7"/>
  <c r="M74" i="7"/>
  <c r="N74" i="7"/>
  <c r="O74" i="7"/>
  <c r="L75" i="7"/>
  <c r="M75" i="7"/>
  <c r="N75" i="7"/>
  <c r="O75" i="7"/>
  <c r="L76" i="7"/>
  <c r="M76" i="7"/>
  <c r="N76" i="7"/>
  <c r="O76" i="7"/>
  <c r="L77" i="7"/>
  <c r="M77" i="7"/>
  <c r="N77" i="7"/>
  <c r="O77" i="7"/>
  <c r="L78" i="7"/>
  <c r="M78" i="7"/>
  <c r="N78" i="7"/>
  <c r="O78" i="7"/>
  <c r="L79" i="7"/>
  <c r="M79" i="7"/>
  <c r="N79" i="7"/>
  <c r="O79" i="7"/>
  <c r="L80" i="7"/>
  <c r="M80" i="7"/>
  <c r="N80" i="7"/>
  <c r="O80" i="7"/>
  <c r="L81" i="7"/>
  <c r="M81" i="7"/>
  <c r="N81" i="7"/>
  <c r="O81" i="7"/>
  <c r="L82" i="7"/>
  <c r="M82" i="7"/>
  <c r="N82" i="7"/>
  <c r="O82" i="7"/>
  <c r="L83" i="7"/>
  <c r="M83" i="7"/>
  <c r="N83" i="7"/>
  <c r="O83" i="7"/>
  <c r="L84" i="7"/>
  <c r="M84" i="7"/>
  <c r="N84" i="7"/>
  <c r="O84" i="7"/>
  <c r="L85" i="7"/>
  <c r="M85" i="7"/>
  <c r="N85" i="7"/>
  <c r="O85" i="7"/>
  <c r="L86" i="7"/>
  <c r="M86" i="7"/>
  <c r="N86" i="7"/>
  <c r="O86" i="7"/>
  <c r="L87" i="7"/>
  <c r="M87" i="7"/>
  <c r="N87" i="7"/>
  <c r="O87" i="7"/>
  <c r="L88" i="7"/>
  <c r="M88" i="7"/>
  <c r="N88" i="7"/>
  <c r="O88" i="7"/>
  <c r="L89" i="7"/>
  <c r="M89" i="7"/>
  <c r="N89" i="7"/>
  <c r="O89" i="7"/>
  <c r="L90" i="7"/>
  <c r="M90" i="7"/>
  <c r="N90" i="7"/>
  <c r="O90" i="7"/>
  <c r="L91" i="7"/>
  <c r="M91" i="7"/>
  <c r="N91" i="7"/>
  <c r="O91" i="7"/>
  <c r="L92" i="7"/>
  <c r="M92" i="7"/>
  <c r="N92" i="7"/>
  <c r="O92" i="7"/>
  <c r="L93" i="7"/>
  <c r="M93" i="7"/>
  <c r="N93" i="7"/>
  <c r="O93" i="7"/>
  <c r="L94" i="7"/>
  <c r="M94" i="7"/>
  <c r="N94" i="7"/>
  <c r="O94" i="7"/>
  <c r="L95" i="7"/>
  <c r="M95" i="7"/>
  <c r="N95" i="7"/>
  <c r="O95" i="7"/>
  <c r="L96" i="7"/>
  <c r="M96" i="7"/>
  <c r="N96" i="7"/>
  <c r="O96" i="7"/>
  <c r="L97" i="7"/>
  <c r="M97" i="7"/>
  <c r="N97" i="7"/>
  <c r="O97" i="7"/>
  <c r="L98" i="7"/>
  <c r="M98" i="7"/>
  <c r="N98" i="7"/>
  <c r="O98" i="7"/>
  <c r="L99" i="7"/>
  <c r="M99" i="7"/>
  <c r="N99" i="7"/>
  <c r="O99" i="7"/>
  <c r="L100" i="7"/>
  <c r="M100" i="7"/>
  <c r="N100" i="7"/>
  <c r="O100" i="7"/>
  <c r="L101" i="7"/>
  <c r="M101" i="7"/>
  <c r="N101" i="7"/>
  <c r="O101" i="7"/>
  <c r="L102" i="7"/>
  <c r="M102" i="7"/>
  <c r="N102" i="7"/>
  <c r="O102" i="7"/>
  <c r="L103" i="7"/>
  <c r="M103" i="7"/>
  <c r="N103" i="7"/>
  <c r="O103" i="7"/>
  <c r="L104" i="7"/>
  <c r="M104" i="7"/>
  <c r="N104" i="7"/>
  <c r="O104" i="7"/>
  <c r="L105" i="7"/>
  <c r="M105" i="7"/>
  <c r="N105" i="7"/>
  <c r="O105" i="7"/>
  <c r="L106" i="7"/>
  <c r="M106" i="7"/>
  <c r="N106" i="7"/>
  <c r="O106" i="7"/>
  <c r="L107" i="7"/>
  <c r="M107" i="7"/>
  <c r="N107" i="7"/>
  <c r="O107" i="7"/>
  <c r="L108" i="7"/>
  <c r="M108" i="7"/>
  <c r="N108" i="7"/>
  <c r="O108" i="7"/>
  <c r="L109" i="7"/>
  <c r="M109" i="7"/>
  <c r="N109" i="7"/>
  <c r="O109" i="7"/>
  <c r="L110" i="7"/>
  <c r="M110" i="7"/>
  <c r="N110" i="7"/>
  <c r="O110" i="7"/>
  <c r="L111" i="7"/>
  <c r="M111" i="7"/>
  <c r="N111" i="7"/>
  <c r="O111" i="7"/>
  <c r="L112" i="7"/>
  <c r="M112" i="7"/>
  <c r="N112" i="7"/>
  <c r="O112" i="7"/>
  <c r="L113" i="7"/>
  <c r="M113" i="7"/>
  <c r="N113" i="7"/>
  <c r="O113" i="7"/>
  <c r="L114" i="7"/>
  <c r="M114" i="7"/>
  <c r="N114" i="7"/>
  <c r="O114" i="7"/>
  <c r="L115" i="7"/>
  <c r="M115" i="7"/>
  <c r="N115" i="7"/>
  <c r="O115" i="7"/>
  <c r="L116" i="7"/>
  <c r="M116" i="7"/>
  <c r="N116" i="7"/>
  <c r="O116" i="7"/>
  <c r="L117" i="7"/>
  <c r="M117" i="7"/>
  <c r="N117" i="7"/>
  <c r="O117" i="7"/>
  <c r="L118" i="7"/>
  <c r="M118" i="7"/>
  <c r="N118" i="7"/>
  <c r="O118" i="7"/>
  <c r="L119" i="7"/>
  <c r="M119" i="7"/>
  <c r="N119" i="7"/>
  <c r="O119" i="7"/>
  <c r="L120" i="7"/>
  <c r="M120" i="7"/>
  <c r="N120" i="7"/>
  <c r="O120" i="7"/>
  <c r="L121" i="7"/>
  <c r="M121" i="7"/>
  <c r="N121" i="7"/>
  <c r="O121" i="7"/>
  <c r="L122" i="7"/>
  <c r="M122" i="7"/>
  <c r="N122" i="7"/>
  <c r="O122" i="7"/>
  <c r="L123" i="7"/>
  <c r="M123" i="7"/>
  <c r="N123" i="7"/>
  <c r="O123" i="7"/>
  <c r="L124" i="7"/>
  <c r="M124" i="7"/>
  <c r="N124" i="7"/>
  <c r="O124" i="7"/>
  <c r="L125" i="7"/>
  <c r="M125" i="7"/>
  <c r="N125" i="7"/>
  <c r="O125" i="7"/>
  <c r="L126" i="7"/>
  <c r="M126" i="7"/>
  <c r="N126" i="7"/>
  <c r="O126" i="7"/>
  <c r="L127" i="7"/>
  <c r="M127" i="7"/>
  <c r="N127" i="7"/>
  <c r="O127" i="7"/>
  <c r="L128" i="7"/>
  <c r="M128" i="7"/>
  <c r="N128" i="7"/>
  <c r="O128" i="7"/>
  <c r="L129" i="7"/>
  <c r="M129" i="7"/>
  <c r="N129" i="7"/>
  <c r="O129" i="7"/>
  <c r="L130" i="7"/>
  <c r="M130" i="7"/>
  <c r="N130" i="7"/>
  <c r="O130" i="7"/>
  <c r="L131" i="7"/>
  <c r="M131" i="7"/>
  <c r="N131" i="7"/>
  <c r="O131" i="7"/>
  <c r="L132" i="7"/>
  <c r="M132" i="7"/>
  <c r="N132" i="7"/>
  <c r="O132" i="7"/>
  <c r="L133" i="7"/>
  <c r="M133" i="7"/>
  <c r="N133" i="7"/>
  <c r="O133" i="7"/>
  <c r="L134" i="7"/>
  <c r="M134" i="7"/>
  <c r="N134" i="7"/>
  <c r="O134" i="7"/>
  <c r="L135" i="7"/>
  <c r="M135" i="7"/>
  <c r="N135" i="7"/>
  <c r="O135" i="7"/>
  <c r="L136" i="7"/>
  <c r="M136" i="7"/>
  <c r="N136" i="7"/>
  <c r="O136" i="7"/>
  <c r="L137" i="7"/>
  <c r="M137" i="7"/>
  <c r="N137" i="7"/>
  <c r="O137" i="7"/>
  <c r="L138" i="7"/>
  <c r="M138" i="7"/>
  <c r="N138" i="7"/>
  <c r="O138" i="7"/>
  <c r="L139" i="7"/>
  <c r="M139" i="7"/>
  <c r="N139" i="7"/>
  <c r="O139" i="7"/>
  <c r="L140" i="7"/>
  <c r="M140" i="7"/>
  <c r="N140" i="7"/>
  <c r="O140" i="7"/>
  <c r="L141" i="7"/>
  <c r="M141" i="7"/>
  <c r="N141" i="7"/>
  <c r="O141" i="7"/>
  <c r="L142" i="7"/>
  <c r="M142" i="7"/>
  <c r="N142" i="7"/>
  <c r="O142" i="7"/>
  <c r="L143" i="7"/>
  <c r="M143" i="7"/>
  <c r="N143" i="7"/>
  <c r="O143" i="7"/>
  <c r="L144" i="7"/>
  <c r="M144" i="7"/>
  <c r="N144" i="7"/>
  <c r="O144" i="7"/>
  <c r="L145" i="7"/>
  <c r="M145" i="7"/>
  <c r="N145" i="7"/>
  <c r="O145" i="7"/>
  <c r="L146" i="7"/>
  <c r="M146" i="7"/>
  <c r="N146" i="7"/>
  <c r="O146" i="7"/>
  <c r="L147" i="7"/>
  <c r="M147" i="7"/>
  <c r="N147" i="7"/>
  <c r="O147" i="7"/>
  <c r="L148" i="7"/>
  <c r="M148" i="7"/>
  <c r="N148" i="7"/>
  <c r="O148" i="7"/>
  <c r="L149" i="7"/>
  <c r="M149" i="7"/>
  <c r="N149" i="7"/>
  <c r="O149" i="7"/>
  <c r="L150" i="7"/>
  <c r="M150" i="7"/>
  <c r="N150" i="7"/>
  <c r="O150" i="7"/>
  <c r="L151" i="7"/>
  <c r="M151" i="7"/>
  <c r="N151" i="7"/>
  <c r="O151" i="7"/>
  <c r="L152" i="7"/>
  <c r="M152" i="7"/>
  <c r="N152" i="7"/>
  <c r="O152" i="7"/>
  <c r="L153" i="7"/>
  <c r="M153" i="7"/>
  <c r="N153" i="7"/>
  <c r="O153" i="7"/>
  <c r="L154" i="7"/>
  <c r="M154" i="7"/>
  <c r="N154" i="7"/>
  <c r="O154" i="7"/>
  <c r="L155" i="7"/>
  <c r="M155" i="7"/>
  <c r="N155" i="7"/>
  <c r="O155" i="7"/>
  <c r="L156" i="7"/>
  <c r="M156" i="7"/>
  <c r="N156" i="7"/>
  <c r="O156" i="7"/>
  <c r="L157" i="7"/>
  <c r="M157" i="7"/>
  <c r="N157" i="7"/>
  <c r="O157" i="7"/>
  <c r="L158" i="7"/>
  <c r="M158" i="7"/>
  <c r="N158" i="7"/>
  <c r="O158" i="7"/>
  <c r="L159" i="7"/>
  <c r="M159" i="7"/>
  <c r="N159" i="7"/>
  <c r="O159" i="7"/>
  <c r="L160" i="7"/>
  <c r="M160" i="7"/>
  <c r="N160" i="7"/>
  <c r="O160" i="7"/>
  <c r="L161" i="7"/>
  <c r="M161" i="7"/>
  <c r="N161" i="7"/>
  <c r="O161" i="7"/>
  <c r="L162" i="7"/>
  <c r="M162" i="7"/>
  <c r="N162" i="7"/>
  <c r="O162" i="7"/>
  <c r="L163" i="7"/>
  <c r="M163" i="7"/>
  <c r="N163" i="7"/>
  <c r="O163" i="7"/>
  <c r="L164" i="7"/>
  <c r="M164" i="7"/>
  <c r="N164" i="7"/>
  <c r="O164" i="7"/>
  <c r="L165" i="7"/>
  <c r="M165" i="7"/>
  <c r="N165" i="7"/>
  <c r="O165" i="7"/>
  <c r="L166" i="7"/>
  <c r="M166" i="7"/>
  <c r="N166" i="7"/>
  <c r="O166" i="7"/>
  <c r="L167" i="7"/>
  <c r="M167" i="7"/>
  <c r="N167" i="7"/>
  <c r="O167" i="7"/>
  <c r="L168" i="7"/>
  <c r="M168" i="7"/>
  <c r="N168" i="7"/>
  <c r="O168" i="7"/>
  <c r="L169" i="7"/>
  <c r="M169" i="7"/>
  <c r="N169" i="7"/>
  <c r="O169" i="7"/>
  <c r="L170" i="7"/>
  <c r="M170" i="7"/>
  <c r="N170" i="7"/>
  <c r="O170" i="7"/>
  <c r="L171" i="7"/>
  <c r="M171" i="7"/>
  <c r="N171" i="7"/>
  <c r="O171" i="7"/>
  <c r="L172" i="7"/>
  <c r="M172" i="7"/>
  <c r="N172" i="7"/>
  <c r="O172" i="7"/>
  <c r="L173" i="7"/>
  <c r="M173" i="7"/>
  <c r="N173" i="7"/>
  <c r="O173" i="7"/>
  <c r="L174" i="7"/>
  <c r="M174" i="7"/>
  <c r="N174" i="7"/>
  <c r="O174" i="7"/>
  <c r="L175" i="7"/>
  <c r="M175" i="7"/>
  <c r="N175" i="7"/>
  <c r="O175" i="7"/>
  <c r="L176" i="7"/>
  <c r="M176" i="7"/>
  <c r="N176" i="7"/>
  <c r="O176" i="7"/>
  <c r="L177" i="7"/>
  <c r="M177" i="7"/>
  <c r="N177" i="7"/>
  <c r="O177" i="7"/>
  <c r="L178" i="7"/>
  <c r="M178" i="7"/>
  <c r="N178" i="7"/>
  <c r="O178" i="7"/>
  <c r="L179" i="7"/>
  <c r="M179" i="7"/>
  <c r="N179" i="7"/>
  <c r="O179" i="7"/>
  <c r="L180" i="7"/>
  <c r="M180" i="7"/>
  <c r="N180" i="7"/>
  <c r="O180" i="7"/>
  <c r="L181" i="7"/>
  <c r="M181" i="7"/>
  <c r="N181" i="7"/>
  <c r="O181" i="7"/>
  <c r="L182" i="7"/>
  <c r="M182" i="7"/>
  <c r="N182" i="7"/>
  <c r="O182" i="7"/>
  <c r="L183" i="7"/>
  <c r="M183" i="7"/>
  <c r="N183" i="7"/>
  <c r="O183" i="7"/>
  <c r="L184" i="7"/>
  <c r="M184" i="7"/>
  <c r="N184" i="7"/>
  <c r="O184" i="7"/>
  <c r="L185" i="7"/>
  <c r="M185" i="7"/>
  <c r="N185" i="7"/>
  <c r="O185" i="7"/>
  <c r="L186" i="7"/>
  <c r="M186" i="7"/>
  <c r="N186" i="7"/>
  <c r="O186" i="7"/>
  <c r="L187" i="7"/>
  <c r="M187" i="7"/>
  <c r="N187" i="7"/>
  <c r="O187" i="7"/>
  <c r="L188" i="7"/>
  <c r="M188" i="7"/>
  <c r="N188" i="7"/>
  <c r="O188" i="7"/>
  <c r="L189" i="7"/>
  <c r="M189" i="7"/>
  <c r="N189" i="7"/>
  <c r="O189" i="7"/>
  <c r="L190" i="7"/>
  <c r="M190" i="7"/>
  <c r="N190" i="7"/>
  <c r="O190" i="7"/>
  <c r="L191" i="7"/>
  <c r="M191" i="7"/>
  <c r="N191" i="7"/>
  <c r="O191" i="7"/>
  <c r="L192" i="7"/>
  <c r="M192" i="7"/>
  <c r="N192" i="7"/>
  <c r="O192" i="7"/>
  <c r="L193" i="7"/>
  <c r="M193" i="7"/>
  <c r="N193" i="7"/>
  <c r="O193" i="7"/>
  <c r="L194" i="7"/>
  <c r="M194" i="7"/>
  <c r="N194" i="7"/>
  <c r="O194" i="7"/>
  <c r="L195" i="7"/>
  <c r="M195" i="7"/>
  <c r="N195" i="7"/>
  <c r="O195" i="7"/>
  <c r="L196" i="7"/>
  <c r="M196" i="7"/>
  <c r="N196" i="7"/>
  <c r="O196" i="7"/>
  <c r="L197" i="7"/>
  <c r="M197" i="7"/>
  <c r="N197" i="7"/>
  <c r="O197" i="7"/>
  <c r="L198" i="7"/>
  <c r="M198" i="7"/>
  <c r="N198" i="7"/>
  <c r="O198" i="7"/>
  <c r="L199" i="7"/>
  <c r="M199" i="7"/>
  <c r="N199" i="7"/>
  <c r="O199" i="7"/>
  <c r="L200" i="7"/>
  <c r="M200" i="7"/>
  <c r="N200" i="7"/>
  <c r="O200" i="7"/>
  <c r="L201" i="7"/>
  <c r="M201" i="7"/>
  <c r="N201" i="7"/>
  <c r="O201" i="7"/>
  <c r="L202" i="7"/>
  <c r="M202" i="7"/>
  <c r="N202" i="7"/>
  <c r="O202" i="7"/>
  <c r="L203" i="7"/>
  <c r="M203" i="7"/>
  <c r="N203" i="7"/>
  <c r="O203" i="7"/>
  <c r="L204" i="7"/>
  <c r="M204" i="7"/>
  <c r="N204" i="7"/>
  <c r="O204" i="7"/>
  <c r="L205" i="7"/>
  <c r="M205" i="7"/>
  <c r="N205" i="7"/>
  <c r="O205" i="7"/>
  <c r="L206" i="7"/>
  <c r="M206" i="7"/>
  <c r="N206" i="7"/>
  <c r="O206" i="7"/>
  <c r="L207" i="7"/>
  <c r="M207" i="7"/>
  <c r="N207" i="7"/>
  <c r="O207" i="7"/>
  <c r="L208" i="7"/>
  <c r="M208" i="7"/>
  <c r="N208" i="7"/>
  <c r="O208" i="7"/>
  <c r="L209" i="7"/>
  <c r="M209" i="7"/>
  <c r="N209" i="7"/>
  <c r="O209" i="7"/>
  <c r="L210" i="7"/>
  <c r="M210" i="7"/>
  <c r="N210" i="7"/>
  <c r="O210" i="7"/>
  <c r="L211" i="7"/>
  <c r="M211" i="7"/>
  <c r="N211" i="7"/>
  <c r="O211" i="7"/>
  <c r="L212" i="7"/>
  <c r="M212" i="7"/>
  <c r="N212" i="7"/>
  <c r="O212" i="7"/>
  <c r="L213" i="7"/>
  <c r="M213" i="7"/>
  <c r="N213" i="7"/>
  <c r="O213" i="7"/>
  <c r="L214" i="7"/>
  <c r="M214" i="7"/>
  <c r="N214" i="7"/>
  <c r="O214" i="7"/>
  <c r="L215" i="7"/>
  <c r="M215" i="7"/>
  <c r="N215" i="7"/>
  <c r="O215" i="7"/>
  <c r="L216" i="7"/>
  <c r="M216" i="7"/>
  <c r="N216" i="7"/>
  <c r="O216" i="7"/>
  <c r="L217" i="7"/>
  <c r="M217" i="7"/>
  <c r="N217" i="7"/>
  <c r="O217" i="7"/>
  <c r="L218" i="7"/>
  <c r="M218" i="7"/>
  <c r="N218" i="7"/>
  <c r="O218" i="7"/>
  <c r="L219" i="7"/>
  <c r="M219" i="7"/>
  <c r="N219" i="7"/>
  <c r="O219" i="7"/>
  <c r="L220" i="7"/>
  <c r="M220" i="7"/>
  <c r="N220" i="7"/>
  <c r="O220" i="7"/>
  <c r="L221" i="7"/>
  <c r="M221" i="7"/>
  <c r="N221" i="7"/>
  <c r="O221" i="7"/>
  <c r="L222" i="7"/>
  <c r="M222" i="7"/>
  <c r="N222" i="7"/>
  <c r="O222" i="7"/>
  <c r="L223" i="7"/>
  <c r="M223" i="7"/>
  <c r="N223" i="7"/>
  <c r="O223" i="7"/>
  <c r="L224" i="7"/>
  <c r="M224" i="7"/>
  <c r="N224" i="7"/>
  <c r="O224" i="7"/>
  <c r="L225" i="7"/>
  <c r="M225" i="7"/>
  <c r="N225" i="7"/>
  <c r="O225" i="7"/>
  <c r="L226" i="7"/>
  <c r="M226" i="7"/>
  <c r="N226" i="7"/>
  <c r="O226" i="7"/>
  <c r="L227" i="7"/>
  <c r="M227" i="7"/>
  <c r="N227" i="7"/>
  <c r="O227" i="7"/>
  <c r="L228" i="7"/>
  <c r="M228" i="7"/>
  <c r="N228" i="7"/>
  <c r="O228" i="7"/>
  <c r="L229" i="7"/>
  <c r="M229" i="7"/>
  <c r="N229" i="7"/>
  <c r="O229" i="7"/>
  <c r="L230" i="7"/>
  <c r="M230" i="7"/>
  <c r="N230" i="7"/>
  <c r="O230" i="7"/>
  <c r="L231" i="7"/>
  <c r="M231" i="7"/>
  <c r="N231" i="7"/>
  <c r="O231" i="7"/>
  <c r="L232" i="7"/>
  <c r="M232" i="7"/>
  <c r="N232" i="7"/>
  <c r="O232" i="7"/>
  <c r="L233" i="7"/>
  <c r="M233" i="7"/>
  <c r="N233" i="7"/>
  <c r="O233" i="7"/>
  <c r="L234" i="7"/>
  <c r="M234" i="7"/>
  <c r="N234" i="7"/>
  <c r="O234" i="7"/>
  <c r="O6" i="6"/>
  <c r="P6" i="6"/>
  <c r="Q6" i="6"/>
  <c r="R6" i="6"/>
  <c r="O7" i="6"/>
  <c r="P7" i="6"/>
  <c r="Q7" i="6"/>
  <c r="R7" i="6"/>
  <c r="O8" i="6"/>
  <c r="P8" i="6"/>
  <c r="Q8" i="6"/>
  <c r="R8" i="6"/>
  <c r="O9" i="6"/>
  <c r="P9" i="6"/>
  <c r="Q9" i="6"/>
  <c r="R9" i="6"/>
  <c r="O10" i="6"/>
  <c r="P10" i="6"/>
  <c r="Q10" i="6"/>
  <c r="R10" i="6"/>
  <c r="O11" i="6"/>
  <c r="P11" i="6"/>
  <c r="Q11" i="6"/>
  <c r="R11" i="6"/>
  <c r="O12" i="6"/>
  <c r="P12" i="6"/>
  <c r="Q12" i="6"/>
  <c r="R12" i="6"/>
  <c r="O13" i="6"/>
  <c r="P13" i="6"/>
  <c r="Q13" i="6"/>
  <c r="R13" i="6"/>
  <c r="O14" i="6"/>
  <c r="P14" i="6"/>
  <c r="Q14" i="6"/>
  <c r="R14" i="6"/>
  <c r="O15" i="6"/>
  <c r="P15" i="6"/>
  <c r="Q15" i="6"/>
  <c r="R15" i="6"/>
  <c r="O16" i="6"/>
  <c r="P16" i="6"/>
  <c r="Q16" i="6"/>
  <c r="R16" i="6"/>
  <c r="O17" i="6"/>
  <c r="P17" i="6"/>
  <c r="Q17" i="6"/>
  <c r="R17" i="6"/>
  <c r="O18" i="6"/>
  <c r="P18" i="6"/>
  <c r="Q18" i="6"/>
  <c r="R18" i="6"/>
  <c r="O19" i="6"/>
  <c r="P19" i="6"/>
  <c r="Q19" i="6"/>
  <c r="R19" i="6"/>
  <c r="O20" i="6"/>
  <c r="P20" i="6"/>
  <c r="Q20" i="6"/>
  <c r="R20" i="6"/>
  <c r="O21" i="6"/>
  <c r="P21" i="6"/>
  <c r="Q21" i="6"/>
  <c r="R21" i="6"/>
  <c r="O22" i="6"/>
  <c r="P22" i="6"/>
  <c r="Q22" i="6"/>
  <c r="R22" i="6"/>
  <c r="O23" i="6"/>
  <c r="P23" i="6"/>
  <c r="Q23" i="6"/>
  <c r="R23" i="6"/>
  <c r="O24" i="6"/>
  <c r="P24" i="6"/>
  <c r="Q24" i="6"/>
  <c r="R24" i="6"/>
  <c r="O25" i="6"/>
  <c r="P25" i="6"/>
  <c r="Q25" i="6"/>
  <c r="R25" i="6"/>
  <c r="O26" i="6"/>
  <c r="P26" i="6"/>
  <c r="Q26" i="6"/>
  <c r="R26" i="6"/>
  <c r="O27" i="6"/>
  <c r="P27" i="6"/>
  <c r="Q27" i="6"/>
  <c r="R27" i="6"/>
  <c r="O28" i="6"/>
  <c r="P28" i="6"/>
  <c r="Q28" i="6"/>
  <c r="R28" i="6"/>
  <c r="O29" i="6"/>
  <c r="P29" i="6"/>
  <c r="Q29" i="6"/>
  <c r="R29" i="6"/>
  <c r="O30" i="6"/>
  <c r="P30" i="6"/>
  <c r="Q30" i="6"/>
  <c r="R30" i="6"/>
  <c r="O31" i="6"/>
  <c r="P31" i="6"/>
  <c r="Q31" i="6"/>
  <c r="R31" i="6"/>
  <c r="O32" i="6"/>
  <c r="P32" i="6"/>
  <c r="Q32" i="6"/>
  <c r="R32" i="6"/>
  <c r="O33" i="6"/>
  <c r="P33" i="6"/>
  <c r="Q33" i="6"/>
  <c r="R33" i="6"/>
  <c r="O34" i="6"/>
  <c r="P34" i="6"/>
  <c r="Q34" i="6"/>
  <c r="R34" i="6"/>
  <c r="O35" i="6"/>
  <c r="P35" i="6"/>
  <c r="Q35" i="6"/>
  <c r="R35" i="6"/>
  <c r="O36" i="6"/>
  <c r="P36" i="6"/>
  <c r="Q36" i="6"/>
  <c r="R36" i="6"/>
  <c r="O37" i="6"/>
  <c r="P37" i="6"/>
  <c r="Q37" i="6"/>
  <c r="R37" i="6"/>
  <c r="O38" i="6"/>
  <c r="P38" i="6"/>
  <c r="Q38" i="6"/>
  <c r="R38" i="6"/>
  <c r="O39" i="6"/>
  <c r="P39" i="6"/>
  <c r="Q39" i="6"/>
  <c r="R39" i="6"/>
  <c r="O40" i="6"/>
  <c r="P40" i="6"/>
  <c r="Q40" i="6"/>
  <c r="R40" i="6"/>
  <c r="O41" i="6"/>
  <c r="P41" i="6"/>
  <c r="Q41" i="6"/>
  <c r="R41" i="6"/>
  <c r="O42" i="6"/>
  <c r="P42" i="6"/>
  <c r="Q42" i="6"/>
  <c r="R42" i="6"/>
  <c r="O43" i="6"/>
  <c r="P43" i="6"/>
  <c r="Q43" i="6"/>
  <c r="R43" i="6"/>
  <c r="O44" i="6"/>
  <c r="P44" i="6"/>
  <c r="Q44" i="6"/>
  <c r="R44" i="6"/>
  <c r="O45" i="6"/>
  <c r="P45" i="6"/>
  <c r="Q45" i="6"/>
  <c r="R45" i="6"/>
  <c r="O46" i="6"/>
  <c r="P46" i="6"/>
  <c r="Q46" i="6"/>
  <c r="R46" i="6"/>
  <c r="O47" i="6"/>
  <c r="P47" i="6"/>
  <c r="Q47" i="6"/>
  <c r="R47" i="6"/>
  <c r="O48" i="6"/>
  <c r="P48" i="6"/>
  <c r="Q48" i="6"/>
  <c r="R48" i="6"/>
  <c r="O49" i="6"/>
  <c r="P49" i="6"/>
  <c r="Q49" i="6"/>
  <c r="R49" i="6"/>
  <c r="O50" i="6"/>
  <c r="P50" i="6"/>
  <c r="Q50" i="6"/>
  <c r="R50" i="6"/>
  <c r="O51" i="6"/>
  <c r="P51" i="6"/>
  <c r="Q51" i="6"/>
  <c r="R51" i="6"/>
  <c r="O52" i="6"/>
  <c r="P52" i="6"/>
  <c r="Q52" i="6"/>
  <c r="R52" i="6"/>
  <c r="O53" i="6"/>
  <c r="P53" i="6"/>
  <c r="Q53" i="6"/>
  <c r="R53" i="6"/>
  <c r="O54" i="6"/>
  <c r="P54" i="6"/>
  <c r="Q54" i="6"/>
  <c r="R54" i="6"/>
  <c r="O55" i="6"/>
  <c r="P55" i="6"/>
  <c r="Q55" i="6"/>
  <c r="R55" i="6"/>
  <c r="O56" i="6"/>
  <c r="P56" i="6"/>
  <c r="Q56" i="6"/>
  <c r="R56" i="6"/>
  <c r="O57" i="6"/>
  <c r="P57" i="6"/>
  <c r="Q57" i="6"/>
  <c r="R57" i="6"/>
  <c r="O58" i="6"/>
  <c r="P58" i="6"/>
  <c r="Q58" i="6"/>
  <c r="R58" i="6"/>
  <c r="O59" i="6"/>
  <c r="P59" i="6"/>
  <c r="Q59" i="6"/>
  <c r="R59" i="6"/>
  <c r="O60" i="6"/>
  <c r="P60" i="6"/>
  <c r="Q60" i="6"/>
  <c r="R60" i="6"/>
  <c r="O61" i="6"/>
  <c r="P61" i="6"/>
  <c r="Q61" i="6"/>
  <c r="R61" i="6"/>
  <c r="O62" i="6"/>
  <c r="P62" i="6"/>
  <c r="Q62" i="6"/>
  <c r="R62" i="6"/>
  <c r="O63" i="6"/>
  <c r="P63" i="6"/>
  <c r="Q63" i="6"/>
  <c r="R63" i="6"/>
  <c r="O64" i="6"/>
  <c r="P64" i="6"/>
  <c r="Q64" i="6"/>
  <c r="R64" i="6"/>
  <c r="O65" i="6"/>
  <c r="P65" i="6"/>
  <c r="Q65" i="6"/>
  <c r="R65" i="6"/>
  <c r="O66" i="6"/>
  <c r="P66" i="6"/>
  <c r="Q66" i="6"/>
  <c r="R66" i="6"/>
  <c r="O67" i="6"/>
  <c r="P67" i="6"/>
  <c r="Q67" i="6"/>
  <c r="R67" i="6"/>
  <c r="O68" i="6"/>
  <c r="P68" i="6"/>
  <c r="Q68" i="6"/>
  <c r="R68" i="6"/>
  <c r="O69" i="6"/>
  <c r="P69" i="6"/>
  <c r="Q69" i="6"/>
  <c r="R69" i="6"/>
  <c r="O70" i="6"/>
  <c r="P70" i="6"/>
  <c r="Q70" i="6"/>
  <c r="R70" i="6"/>
  <c r="O71" i="6"/>
  <c r="P71" i="6"/>
  <c r="Q71" i="6"/>
  <c r="R71" i="6"/>
  <c r="O72" i="6"/>
  <c r="P72" i="6"/>
  <c r="Q72" i="6"/>
  <c r="R72" i="6"/>
  <c r="O73" i="6"/>
  <c r="P73" i="6"/>
  <c r="Q73" i="6"/>
  <c r="R73" i="6"/>
  <c r="O74" i="6"/>
  <c r="P74" i="6"/>
  <c r="Q74" i="6"/>
  <c r="R74" i="6"/>
  <c r="O75" i="6"/>
  <c r="P75" i="6"/>
  <c r="Q75" i="6"/>
  <c r="R75" i="6"/>
  <c r="O76" i="6"/>
  <c r="P76" i="6"/>
  <c r="Q76" i="6"/>
  <c r="R76" i="6"/>
  <c r="O77" i="6"/>
  <c r="P77" i="6"/>
  <c r="Q77" i="6"/>
  <c r="R77" i="6"/>
  <c r="O78" i="6"/>
  <c r="P78" i="6"/>
  <c r="Q78" i="6"/>
  <c r="R78" i="6"/>
  <c r="O79" i="6"/>
  <c r="P79" i="6"/>
  <c r="Q79" i="6"/>
  <c r="R79" i="6"/>
  <c r="O80" i="6"/>
  <c r="P80" i="6"/>
  <c r="Q80" i="6"/>
  <c r="R80" i="6"/>
  <c r="O81" i="6"/>
  <c r="P81" i="6"/>
  <c r="Q81" i="6"/>
  <c r="R81" i="6"/>
  <c r="O82" i="6"/>
  <c r="P82" i="6"/>
  <c r="Q82" i="6"/>
  <c r="R82" i="6"/>
  <c r="O83" i="6"/>
  <c r="P83" i="6"/>
  <c r="Q83" i="6"/>
  <c r="R83" i="6"/>
  <c r="O84" i="6"/>
  <c r="P84" i="6"/>
  <c r="Q84" i="6"/>
  <c r="R84" i="6"/>
  <c r="O85" i="6"/>
  <c r="P85" i="6"/>
  <c r="Q85" i="6"/>
  <c r="R85" i="6"/>
  <c r="O86" i="6"/>
  <c r="P86" i="6"/>
  <c r="Q86" i="6"/>
  <c r="R86" i="6"/>
  <c r="O87" i="6"/>
  <c r="P87" i="6"/>
  <c r="Q87" i="6"/>
  <c r="R87" i="6"/>
  <c r="O88" i="6"/>
  <c r="P88" i="6"/>
  <c r="Q88" i="6"/>
  <c r="R88" i="6"/>
  <c r="O89" i="6"/>
  <c r="P89" i="6"/>
  <c r="Q89" i="6"/>
  <c r="R89" i="6"/>
  <c r="O90" i="6"/>
  <c r="P90" i="6"/>
  <c r="Q90" i="6"/>
  <c r="R90" i="6"/>
  <c r="O91" i="6"/>
  <c r="P91" i="6"/>
  <c r="Q91" i="6"/>
  <c r="R91" i="6"/>
  <c r="O92" i="6"/>
  <c r="P92" i="6"/>
  <c r="Q92" i="6"/>
  <c r="R92" i="6"/>
  <c r="O93" i="6"/>
  <c r="P93" i="6"/>
  <c r="Q93" i="6"/>
  <c r="R93" i="6"/>
  <c r="O94" i="6"/>
  <c r="P94" i="6"/>
  <c r="Q94" i="6"/>
  <c r="R94" i="6"/>
  <c r="O95" i="6"/>
  <c r="P95" i="6"/>
  <c r="Q95" i="6"/>
  <c r="R95" i="6"/>
  <c r="O96" i="6"/>
  <c r="P96" i="6"/>
  <c r="Q96" i="6"/>
  <c r="R96" i="6"/>
  <c r="O97" i="6"/>
  <c r="P97" i="6"/>
  <c r="Q97" i="6"/>
  <c r="R97" i="6"/>
  <c r="O98" i="6"/>
  <c r="P98" i="6"/>
  <c r="Q98" i="6"/>
  <c r="R98" i="6"/>
  <c r="O99" i="6"/>
  <c r="P99" i="6"/>
  <c r="Q99" i="6"/>
  <c r="R99" i="6"/>
  <c r="O100" i="6"/>
  <c r="P100" i="6"/>
  <c r="Q100" i="6"/>
  <c r="R100" i="6"/>
  <c r="O101" i="6"/>
  <c r="P101" i="6"/>
  <c r="Q101" i="6"/>
  <c r="R101" i="6"/>
  <c r="O102" i="6"/>
  <c r="P102" i="6"/>
  <c r="Q102" i="6"/>
  <c r="R102" i="6"/>
  <c r="O103" i="6"/>
  <c r="P103" i="6"/>
  <c r="Q103" i="6"/>
  <c r="R103" i="6"/>
  <c r="O104" i="6"/>
  <c r="P104" i="6"/>
  <c r="Q104" i="6"/>
  <c r="R104" i="6"/>
  <c r="O105" i="6"/>
  <c r="P105" i="6"/>
  <c r="Q105" i="6"/>
  <c r="R105" i="6"/>
  <c r="O106" i="6"/>
  <c r="P106" i="6"/>
  <c r="Q106" i="6"/>
  <c r="R106" i="6"/>
  <c r="O107" i="6"/>
  <c r="P107" i="6"/>
  <c r="Q107" i="6"/>
  <c r="R107" i="6"/>
  <c r="O108" i="6"/>
  <c r="P108" i="6"/>
  <c r="Q108" i="6"/>
  <c r="R108" i="6"/>
  <c r="O109" i="6"/>
  <c r="P109" i="6"/>
  <c r="Q109" i="6"/>
  <c r="R109" i="6"/>
  <c r="O110" i="6"/>
  <c r="P110" i="6"/>
  <c r="Q110" i="6"/>
  <c r="R110" i="6"/>
  <c r="O111" i="6"/>
  <c r="P111" i="6"/>
  <c r="Q111" i="6"/>
  <c r="R111" i="6"/>
  <c r="O112" i="6"/>
  <c r="P112" i="6"/>
  <c r="Q112" i="6"/>
  <c r="R112" i="6"/>
  <c r="O113" i="6"/>
  <c r="P113" i="6"/>
  <c r="Q113" i="6"/>
  <c r="R113" i="6"/>
  <c r="O114" i="6"/>
  <c r="P114" i="6"/>
  <c r="Q114" i="6"/>
  <c r="R114" i="6"/>
  <c r="O115" i="6"/>
  <c r="P115" i="6"/>
  <c r="Q115" i="6"/>
  <c r="R115" i="6"/>
  <c r="O116" i="6"/>
  <c r="P116" i="6"/>
  <c r="Q116" i="6"/>
  <c r="R116" i="6"/>
  <c r="O117" i="6"/>
  <c r="P117" i="6"/>
  <c r="Q117" i="6"/>
  <c r="R117" i="6"/>
  <c r="O118" i="6"/>
  <c r="P118" i="6"/>
  <c r="Q118" i="6"/>
  <c r="R118" i="6"/>
  <c r="O119" i="6"/>
  <c r="P119" i="6"/>
  <c r="Q119" i="6"/>
  <c r="R119" i="6"/>
  <c r="O120" i="6"/>
  <c r="P120" i="6"/>
  <c r="Q120" i="6"/>
  <c r="R120" i="6"/>
  <c r="O121" i="6"/>
  <c r="P121" i="6"/>
  <c r="Q121" i="6"/>
  <c r="R121" i="6"/>
  <c r="O122" i="6"/>
  <c r="P122" i="6"/>
  <c r="Q122" i="6"/>
  <c r="R122" i="6"/>
  <c r="O123" i="6"/>
  <c r="P123" i="6"/>
  <c r="Q123" i="6"/>
  <c r="R123" i="6"/>
  <c r="O124" i="6"/>
  <c r="P124" i="6"/>
  <c r="Q124" i="6"/>
  <c r="R124" i="6"/>
  <c r="O125" i="6"/>
  <c r="P125" i="6"/>
  <c r="Q125" i="6"/>
  <c r="R125" i="6"/>
  <c r="O126" i="6"/>
  <c r="P126" i="6"/>
  <c r="Q126" i="6"/>
  <c r="R126" i="6"/>
  <c r="O127" i="6"/>
  <c r="P127" i="6"/>
  <c r="Q127" i="6"/>
  <c r="R127" i="6"/>
  <c r="O128" i="6"/>
  <c r="P128" i="6"/>
  <c r="Q128" i="6"/>
  <c r="R128" i="6"/>
  <c r="O129" i="6"/>
  <c r="P129" i="6"/>
  <c r="Q129" i="6"/>
  <c r="R129" i="6"/>
  <c r="O130" i="6"/>
  <c r="P130" i="6"/>
  <c r="Q130" i="6"/>
  <c r="R130" i="6"/>
  <c r="O131" i="6"/>
  <c r="P131" i="6"/>
  <c r="Q131" i="6"/>
  <c r="R131" i="6"/>
  <c r="O132" i="6"/>
  <c r="P132" i="6"/>
  <c r="Q132" i="6"/>
  <c r="R132" i="6"/>
  <c r="O133" i="6"/>
  <c r="P133" i="6"/>
  <c r="Q133" i="6"/>
  <c r="R133" i="6"/>
  <c r="O134" i="6"/>
  <c r="P134" i="6"/>
  <c r="Q134" i="6"/>
  <c r="R134" i="6"/>
  <c r="O135" i="6"/>
  <c r="P135" i="6"/>
  <c r="Q135" i="6"/>
  <c r="R135" i="6"/>
  <c r="O136" i="6"/>
  <c r="P136" i="6"/>
  <c r="Q136" i="6"/>
  <c r="R136" i="6"/>
  <c r="O137" i="6"/>
  <c r="P137" i="6"/>
  <c r="Q137" i="6"/>
  <c r="R137" i="6"/>
  <c r="O138" i="6"/>
  <c r="P138" i="6"/>
  <c r="Q138" i="6"/>
  <c r="R138" i="6"/>
  <c r="O139" i="6"/>
  <c r="P139" i="6"/>
  <c r="Q139" i="6"/>
  <c r="R139" i="6"/>
  <c r="O140" i="6"/>
  <c r="P140" i="6"/>
  <c r="Q140" i="6"/>
  <c r="R140" i="6"/>
  <c r="O141" i="6"/>
  <c r="P141" i="6"/>
  <c r="Q141" i="6"/>
  <c r="R141" i="6"/>
  <c r="O142" i="6"/>
  <c r="P142" i="6"/>
  <c r="Q142" i="6"/>
  <c r="R142" i="6"/>
  <c r="O143" i="6"/>
  <c r="P143" i="6"/>
  <c r="Q143" i="6"/>
  <c r="R143" i="6"/>
  <c r="O144" i="6"/>
  <c r="P144" i="6"/>
  <c r="Q144" i="6"/>
  <c r="R144" i="6"/>
  <c r="O145" i="6"/>
  <c r="P145" i="6"/>
  <c r="Q145" i="6"/>
  <c r="R145" i="6"/>
  <c r="O146" i="6"/>
  <c r="P146" i="6"/>
  <c r="Q146" i="6"/>
  <c r="R146" i="6"/>
  <c r="O147" i="6"/>
  <c r="P147" i="6"/>
  <c r="Q147" i="6"/>
  <c r="R147" i="6"/>
  <c r="O148" i="6"/>
  <c r="P148" i="6"/>
  <c r="Q148" i="6"/>
  <c r="R148" i="6"/>
  <c r="O149" i="6"/>
  <c r="P149" i="6"/>
  <c r="Q149" i="6"/>
  <c r="R149" i="6"/>
  <c r="O150" i="6"/>
  <c r="P150" i="6"/>
  <c r="Q150" i="6"/>
  <c r="R150" i="6"/>
  <c r="O151" i="6"/>
  <c r="P151" i="6"/>
  <c r="Q151" i="6"/>
  <c r="R151" i="6"/>
  <c r="O152" i="6"/>
  <c r="P152" i="6"/>
  <c r="Q152" i="6"/>
  <c r="R152" i="6"/>
  <c r="O153" i="6"/>
  <c r="P153" i="6"/>
  <c r="Q153" i="6"/>
  <c r="R153" i="6"/>
  <c r="O154" i="6"/>
  <c r="P154" i="6"/>
  <c r="Q154" i="6"/>
  <c r="R154" i="6"/>
  <c r="O155" i="6"/>
  <c r="P155" i="6"/>
  <c r="Q155" i="6"/>
  <c r="R155" i="6"/>
  <c r="O156" i="6"/>
  <c r="P156" i="6"/>
  <c r="Q156" i="6"/>
  <c r="R156" i="6"/>
  <c r="O157" i="6"/>
  <c r="P157" i="6"/>
  <c r="Q157" i="6"/>
  <c r="R157" i="6"/>
  <c r="O158" i="6"/>
  <c r="P158" i="6"/>
  <c r="Q158" i="6"/>
  <c r="R158" i="6"/>
  <c r="O159" i="6"/>
  <c r="P159" i="6"/>
  <c r="Q159" i="6"/>
  <c r="R159" i="6"/>
  <c r="O160" i="6"/>
  <c r="P160" i="6"/>
  <c r="Q160" i="6"/>
  <c r="R160" i="6"/>
  <c r="O161" i="6"/>
  <c r="P161" i="6"/>
  <c r="Q161" i="6"/>
  <c r="R161" i="6"/>
  <c r="O162" i="6"/>
  <c r="P162" i="6"/>
  <c r="Q162" i="6"/>
  <c r="R162" i="6"/>
  <c r="O163" i="6"/>
  <c r="P163" i="6"/>
  <c r="Q163" i="6"/>
  <c r="R163" i="6"/>
  <c r="O164" i="6"/>
  <c r="P164" i="6"/>
  <c r="Q164" i="6"/>
  <c r="R164" i="6"/>
  <c r="O165" i="6"/>
  <c r="P165" i="6"/>
  <c r="Q165" i="6"/>
  <c r="R165" i="6"/>
  <c r="O166" i="6"/>
  <c r="P166" i="6"/>
  <c r="Q166" i="6"/>
  <c r="R166" i="6"/>
  <c r="O167" i="6"/>
  <c r="P167" i="6"/>
  <c r="Q167" i="6"/>
  <c r="R167" i="6"/>
  <c r="O168" i="6"/>
  <c r="P168" i="6"/>
  <c r="Q168" i="6"/>
  <c r="R168" i="6"/>
  <c r="O169" i="6"/>
  <c r="P169" i="6"/>
  <c r="Q169" i="6"/>
  <c r="R169" i="6"/>
  <c r="O170" i="6"/>
  <c r="P170" i="6"/>
  <c r="Q170" i="6"/>
  <c r="R170" i="6"/>
  <c r="O171" i="6"/>
  <c r="P171" i="6"/>
  <c r="Q171" i="6"/>
  <c r="R171" i="6"/>
  <c r="O172" i="6"/>
  <c r="P172" i="6"/>
  <c r="Q172" i="6"/>
  <c r="R172" i="6"/>
  <c r="O173" i="6"/>
  <c r="P173" i="6"/>
  <c r="Q173" i="6"/>
  <c r="R173" i="6"/>
  <c r="O174" i="6"/>
  <c r="P174" i="6"/>
  <c r="Q174" i="6"/>
  <c r="R174" i="6"/>
  <c r="O175" i="6"/>
  <c r="P175" i="6"/>
  <c r="Q175" i="6"/>
  <c r="R175" i="6"/>
  <c r="O176" i="6"/>
  <c r="P176" i="6"/>
  <c r="Q176" i="6"/>
  <c r="R176" i="6"/>
  <c r="O177" i="6"/>
  <c r="P177" i="6"/>
  <c r="Q177" i="6"/>
  <c r="R177" i="6"/>
  <c r="O178" i="6"/>
  <c r="P178" i="6"/>
  <c r="Q178" i="6"/>
  <c r="R178" i="6"/>
  <c r="O179" i="6"/>
  <c r="P179" i="6"/>
  <c r="Q179" i="6"/>
  <c r="R179" i="6"/>
  <c r="O180" i="6"/>
  <c r="P180" i="6"/>
  <c r="Q180" i="6"/>
  <c r="R180" i="6"/>
  <c r="O181" i="6"/>
  <c r="P181" i="6"/>
  <c r="Q181" i="6"/>
  <c r="R181" i="6"/>
  <c r="O182" i="6"/>
  <c r="P182" i="6"/>
  <c r="Q182" i="6"/>
  <c r="R182" i="6"/>
  <c r="O183" i="6"/>
  <c r="P183" i="6"/>
  <c r="Q183" i="6"/>
  <c r="R183" i="6"/>
  <c r="O184" i="6"/>
  <c r="P184" i="6"/>
  <c r="Q184" i="6"/>
  <c r="R184" i="6"/>
  <c r="O185" i="6"/>
  <c r="P185" i="6"/>
  <c r="Q185" i="6"/>
  <c r="R185" i="6"/>
  <c r="O186" i="6"/>
  <c r="P186" i="6"/>
  <c r="Q186" i="6"/>
  <c r="R186" i="6"/>
  <c r="O187" i="6"/>
  <c r="P187" i="6"/>
  <c r="Q187" i="6"/>
  <c r="R187" i="6"/>
  <c r="O188" i="6"/>
  <c r="P188" i="6"/>
  <c r="Q188" i="6"/>
  <c r="R188" i="6"/>
  <c r="O189" i="6"/>
  <c r="P189" i="6"/>
  <c r="Q189" i="6"/>
  <c r="R189" i="6"/>
  <c r="O190" i="6"/>
  <c r="P190" i="6"/>
  <c r="Q190" i="6"/>
  <c r="R190" i="6"/>
  <c r="O191" i="6"/>
  <c r="P191" i="6"/>
  <c r="Q191" i="6"/>
  <c r="R191" i="6"/>
  <c r="O192" i="6"/>
  <c r="P192" i="6"/>
  <c r="Q192" i="6"/>
  <c r="R192" i="6"/>
  <c r="O193" i="6"/>
  <c r="P193" i="6"/>
  <c r="Q193" i="6"/>
  <c r="R193" i="6"/>
  <c r="O194" i="6"/>
  <c r="P194" i="6"/>
  <c r="Q194" i="6"/>
  <c r="R194" i="6"/>
  <c r="O195" i="6"/>
  <c r="P195" i="6"/>
  <c r="Q195" i="6"/>
  <c r="R195" i="6"/>
  <c r="O196" i="6"/>
  <c r="P196" i="6"/>
  <c r="Q196" i="6"/>
  <c r="R196" i="6"/>
  <c r="O197" i="6"/>
  <c r="P197" i="6"/>
  <c r="Q197" i="6"/>
  <c r="R197" i="6"/>
  <c r="O198" i="6"/>
  <c r="P198" i="6"/>
  <c r="Q198" i="6"/>
  <c r="R198" i="6"/>
  <c r="O199" i="6"/>
  <c r="P199" i="6"/>
  <c r="Q199" i="6"/>
  <c r="R199" i="6"/>
  <c r="O200" i="6"/>
  <c r="P200" i="6"/>
  <c r="Q200" i="6"/>
  <c r="R200" i="6"/>
  <c r="O201" i="6"/>
  <c r="P201" i="6"/>
  <c r="Q201" i="6"/>
  <c r="R201" i="6"/>
  <c r="O202" i="6"/>
  <c r="P202" i="6"/>
  <c r="Q202" i="6"/>
  <c r="R202" i="6"/>
  <c r="O203" i="6"/>
  <c r="P203" i="6"/>
  <c r="Q203" i="6"/>
  <c r="R203" i="6"/>
  <c r="O204" i="6"/>
  <c r="P204" i="6"/>
  <c r="Q204" i="6"/>
  <c r="R204" i="6"/>
  <c r="O205" i="6"/>
  <c r="P205" i="6"/>
  <c r="Q205" i="6"/>
  <c r="R205" i="6"/>
  <c r="O206" i="6"/>
  <c r="P206" i="6"/>
  <c r="Q206" i="6"/>
  <c r="R206" i="6"/>
  <c r="O207" i="6"/>
  <c r="P207" i="6"/>
  <c r="Q207" i="6"/>
  <c r="R207" i="6"/>
  <c r="O208" i="6"/>
  <c r="P208" i="6"/>
  <c r="Q208" i="6"/>
  <c r="R208" i="6"/>
  <c r="O209" i="6"/>
  <c r="P209" i="6"/>
  <c r="Q209" i="6"/>
  <c r="R209" i="6"/>
  <c r="O210" i="6"/>
  <c r="P210" i="6"/>
  <c r="Q210" i="6"/>
  <c r="R210" i="6"/>
  <c r="O211" i="6"/>
  <c r="P211" i="6"/>
  <c r="Q211" i="6"/>
  <c r="R211" i="6"/>
  <c r="O212" i="6"/>
  <c r="P212" i="6"/>
  <c r="Q212" i="6"/>
  <c r="R212" i="6"/>
  <c r="O213" i="6"/>
  <c r="P213" i="6"/>
  <c r="Q213" i="6"/>
  <c r="R213" i="6"/>
  <c r="O214" i="6"/>
  <c r="P214" i="6"/>
  <c r="Q214" i="6"/>
  <c r="R214" i="6"/>
  <c r="O215" i="6"/>
  <c r="P215" i="6"/>
  <c r="Q215" i="6"/>
  <c r="R215" i="6"/>
  <c r="O216" i="6"/>
  <c r="P216" i="6"/>
  <c r="Q216" i="6"/>
  <c r="R216" i="6"/>
  <c r="O217" i="6"/>
  <c r="P217" i="6"/>
  <c r="Q217" i="6"/>
  <c r="R217" i="6"/>
  <c r="O218" i="6"/>
  <c r="P218" i="6"/>
  <c r="Q218" i="6"/>
  <c r="R218" i="6"/>
  <c r="O219" i="6"/>
  <c r="P219" i="6"/>
  <c r="Q219" i="6"/>
  <c r="R219" i="6"/>
  <c r="O220" i="6"/>
  <c r="P220" i="6"/>
  <c r="Q220" i="6"/>
  <c r="R220" i="6"/>
  <c r="O221" i="6"/>
  <c r="P221" i="6"/>
  <c r="Q221" i="6"/>
  <c r="R221" i="6"/>
  <c r="O222" i="6"/>
  <c r="P222" i="6"/>
  <c r="Q222" i="6"/>
  <c r="R222" i="6"/>
  <c r="O223" i="6"/>
  <c r="P223" i="6"/>
  <c r="Q223" i="6"/>
  <c r="R223" i="6"/>
  <c r="O224" i="6"/>
  <c r="P224" i="6"/>
  <c r="Q224" i="6"/>
  <c r="R224" i="6"/>
  <c r="O225" i="6"/>
  <c r="P225" i="6"/>
  <c r="Q225" i="6"/>
  <c r="R225" i="6"/>
  <c r="O226" i="6"/>
  <c r="P226" i="6"/>
  <c r="Q226" i="6"/>
  <c r="R226" i="6"/>
  <c r="O227" i="6"/>
  <c r="P227" i="6"/>
  <c r="Q227" i="6"/>
  <c r="R227" i="6"/>
  <c r="O228" i="6"/>
  <c r="P228" i="6"/>
  <c r="Q228" i="6"/>
  <c r="R228" i="6"/>
  <c r="O229" i="6"/>
  <c r="P229" i="6"/>
  <c r="Q229" i="6"/>
  <c r="R229" i="6"/>
  <c r="O230" i="6"/>
  <c r="P230" i="6"/>
  <c r="Q230" i="6"/>
  <c r="R230" i="6"/>
  <c r="O231" i="6"/>
  <c r="P231" i="6"/>
  <c r="Q231" i="6"/>
  <c r="R231" i="6"/>
  <c r="O232" i="6"/>
  <c r="P232" i="6"/>
  <c r="Q232" i="6"/>
  <c r="R232" i="6"/>
  <c r="O233" i="6"/>
  <c r="P233" i="6"/>
  <c r="Q233" i="6"/>
  <c r="R233" i="6"/>
  <c r="O234" i="6"/>
  <c r="P234" i="6"/>
  <c r="Q234" i="6"/>
  <c r="R234" i="6"/>
  <c r="O235" i="6"/>
  <c r="P235" i="6"/>
  <c r="Q235" i="6"/>
  <c r="R235" i="6"/>
  <c r="O236" i="6"/>
  <c r="P236" i="6"/>
  <c r="Q236" i="6"/>
  <c r="R236" i="6"/>
  <c r="O237" i="6"/>
  <c r="P237" i="6"/>
  <c r="Q237" i="6"/>
  <c r="R237" i="6"/>
  <c r="O238" i="6"/>
  <c r="P238" i="6"/>
  <c r="Q238" i="6"/>
  <c r="R238" i="6"/>
  <c r="O239" i="6"/>
  <c r="P239" i="6"/>
  <c r="Q239" i="6"/>
  <c r="R239" i="6"/>
  <c r="O240" i="6"/>
  <c r="P240" i="6"/>
  <c r="Q240" i="6"/>
  <c r="R240" i="6"/>
  <c r="O241" i="6"/>
  <c r="P241" i="6"/>
  <c r="Q241" i="6"/>
  <c r="R241" i="6"/>
  <c r="O242" i="6"/>
  <c r="P242" i="6"/>
  <c r="Q242" i="6"/>
  <c r="R242" i="6"/>
  <c r="O243" i="6"/>
  <c r="P243" i="6"/>
  <c r="Q243" i="6"/>
  <c r="R243" i="6"/>
  <c r="O244" i="6"/>
  <c r="P244" i="6"/>
  <c r="Q244" i="6"/>
  <c r="R244" i="6"/>
  <c r="O245" i="6"/>
  <c r="P245" i="6"/>
  <c r="Q245" i="6"/>
  <c r="R245" i="6"/>
  <c r="O246" i="6"/>
  <c r="P246" i="6"/>
  <c r="Q246" i="6"/>
  <c r="R246" i="6"/>
  <c r="O247" i="6"/>
  <c r="P247" i="6"/>
  <c r="Q247" i="6"/>
  <c r="R247" i="6"/>
  <c r="O248" i="6"/>
  <c r="P248" i="6"/>
  <c r="Q248" i="6"/>
  <c r="R248" i="6"/>
  <c r="O249" i="6"/>
  <c r="P249" i="6"/>
  <c r="Q249" i="6"/>
  <c r="R249" i="6"/>
  <c r="O250" i="6"/>
  <c r="P250" i="6"/>
  <c r="Q250" i="6"/>
  <c r="R250" i="6"/>
  <c r="O251" i="6"/>
  <c r="P251" i="6"/>
  <c r="Q251" i="6"/>
  <c r="R251" i="6"/>
  <c r="O252" i="6"/>
  <c r="P252" i="6"/>
  <c r="Q252" i="6"/>
  <c r="R252" i="6"/>
  <c r="O253" i="6"/>
  <c r="P253" i="6"/>
  <c r="Q253" i="6"/>
  <c r="R253" i="6"/>
  <c r="O254" i="6"/>
  <c r="P254" i="6"/>
  <c r="Q254" i="6"/>
  <c r="R254" i="6"/>
  <c r="O255" i="6"/>
  <c r="P255" i="6"/>
  <c r="Q255" i="6"/>
  <c r="R255" i="6"/>
  <c r="O256" i="6"/>
  <c r="P256" i="6"/>
  <c r="Q256" i="6"/>
  <c r="R256" i="6"/>
  <c r="O257" i="6"/>
  <c r="P257" i="6"/>
  <c r="Q257" i="6"/>
  <c r="R257" i="6"/>
  <c r="O258" i="6"/>
  <c r="P258" i="6"/>
  <c r="Q258" i="6"/>
  <c r="R258" i="6"/>
  <c r="O259" i="6"/>
  <c r="P259" i="6"/>
  <c r="Q259" i="6"/>
  <c r="R259" i="6"/>
  <c r="O260" i="6"/>
  <c r="P260" i="6"/>
  <c r="Q260" i="6"/>
  <c r="R260" i="6"/>
  <c r="O261" i="6"/>
  <c r="P261" i="6"/>
  <c r="Q261" i="6"/>
  <c r="R261" i="6"/>
  <c r="O262" i="6"/>
  <c r="P262" i="6"/>
  <c r="Q262" i="6"/>
  <c r="R262" i="6"/>
  <c r="O263" i="6"/>
  <c r="P263" i="6"/>
  <c r="Q263" i="6"/>
  <c r="R263" i="6"/>
  <c r="O264" i="6"/>
  <c r="P264" i="6"/>
  <c r="Q264" i="6"/>
  <c r="R264" i="6"/>
  <c r="O265" i="6"/>
  <c r="P265" i="6"/>
  <c r="Q265" i="6"/>
  <c r="R265" i="6"/>
  <c r="O266" i="6"/>
  <c r="P266" i="6"/>
  <c r="Q266" i="6"/>
  <c r="R266" i="6"/>
  <c r="O267" i="6"/>
  <c r="P267" i="6"/>
  <c r="Q267" i="6"/>
  <c r="R267" i="6"/>
  <c r="O268" i="6"/>
  <c r="P268" i="6"/>
  <c r="Q268" i="6"/>
  <c r="R268" i="6"/>
  <c r="O269" i="6"/>
  <c r="P269" i="6"/>
  <c r="Q269" i="6"/>
  <c r="R269" i="6"/>
  <c r="O270" i="6"/>
  <c r="P270" i="6"/>
  <c r="Q270" i="6"/>
  <c r="R270" i="6"/>
  <c r="O271" i="6"/>
  <c r="P271" i="6"/>
  <c r="Q271" i="6"/>
  <c r="R271" i="6"/>
  <c r="O272" i="6"/>
  <c r="P272" i="6"/>
  <c r="Q272" i="6"/>
  <c r="R272" i="6"/>
  <c r="O273" i="6"/>
  <c r="P273" i="6"/>
  <c r="Q273" i="6"/>
  <c r="R273" i="6"/>
  <c r="O274" i="6"/>
  <c r="P274" i="6"/>
  <c r="Q274" i="6"/>
  <c r="R274" i="6"/>
  <c r="O275" i="6"/>
  <c r="P275" i="6"/>
  <c r="Q275" i="6"/>
  <c r="R275" i="6"/>
  <c r="O276" i="6"/>
  <c r="P276" i="6"/>
  <c r="Q276" i="6"/>
  <c r="R276" i="6"/>
  <c r="O277" i="6"/>
  <c r="P277" i="6"/>
  <c r="Q277" i="6"/>
  <c r="R277" i="6"/>
  <c r="O278" i="6"/>
  <c r="P278" i="6"/>
  <c r="Q278" i="6"/>
  <c r="R278" i="6"/>
  <c r="O279" i="6"/>
  <c r="P279" i="6"/>
  <c r="Q279" i="6"/>
  <c r="R279" i="6"/>
  <c r="O280" i="6"/>
  <c r="P280" i="6"/>
  <c r="Q280" i="6"/>
  <c r="R280" i="6"/>
  <c r="O281" i="6"/>
  <c r="P281" i="6"/>
  <c r="Q281" i="6"/>
  <c r="R281" i="6"/>
  <c r="O282" i="6"/>
  <c r="P282" i="6"/>
  <c r="Q282" i="6"/>
  <c r="R282" i="6"/>
  <c r="O283" i="6"/>
  <c r="P283" i="6"/>
  <c r="Q283" i="6"/>
  <c r="R283" i="6"/>
  <c r="O284" i="6"/>
  <c r="P284" i="6"/>
  <c r="Q284" i="6"/>
  <c r="R284" i="6"/>
  <c r="O285" i="6"/>
  <c r="P285" i="6"/>
  <c r="Q285" i="6"/>
  <c r="R285" i="6"/>
  <c r="O286" i="6"/>
  <c r="P286" i="6"/>
  <c r="Q286" i="6"/>
  <c r="R286" i="6"/>
  <c r="O287" i="6"/>
  <c r="P287" i="6"/>
  <c r="Q287" i="6"/>
  <c r="R287" i="6"/>
  <c r="O288" i="6"/>
  <c r="P288" i="6"/>
  <c r="Q288" i="6"/>
  <c r="R288" i="6"/>
  <c r="O289" i="6"/>
  <c r="P289" i="6"/>
  <c r="Q289" i="6"/>
  <c r="R289" i="6"/>
  <c r="O290" i="6"/>
  <c r="P290" i="6"/>
  <c r="Q290" i="6"/>
  <c r="R290" i="6"/>
  <c r="O291" i="6"/>
  <c r="P291" i="6"/>
  <c r="Q291" i="6"/>
  <c r="R291" i="6"/>
  <c r="O292" i="6"/>
  <c r="P292" i="6"/>
  <c r="Q292" i="6"/>
  <c r="R292" i="6"/>
  <c r="O293" i="6"/>
  <c r="P293" i="6"/>
  <c r="Q293" i="6"/>
  <c r="R293" i="6"/>
  <c r="O294" i="6"/>
  <c r="P294" i="6"/>
  <c r="Q294" i="6"/>
  <c r="R294" i="6"/>
  <c r="O295" i="6"/>
  <c r="P295" i="6"/>
  <c r="Q295" i="6"/>
  <c r="R295" i="6"/>
  <c r="O296" i="6"/>
  <c r="P296" i="6"/>
  <c r="Q296" i="6"/>
  <c r="R296" i="6"/>
  <c r="O297" i="6"/>
  <c r="P297" i="6"/>
  <c r="Q297" i="6"/>
  <c r="R297" i="6"/>
  <c r="O298" i="6"/>
  <c r="P298" i="6"/>
  <c r="Q298" i="6"/>
  <c r="R298" i="6"/>
  <c r="O299" i="6"/>
  <c r="P299" i="6"/>
  <c r="Q299" i="6"/>
  <c r="R299" i="6"/>
  <c r="O300" i="6"/>
  <c r="P300" i="6"/>
  <c r="Q300" i="6"/>
  <c r="R300" i="6"/>
  <c r="O301" i="6"/>
  <c r="P301" i="6"/>
  <c r="Q301" i="6"/>
  <c r="R301" i="6"/>
  <c r="O302" i="6"/>
  <c r="P302" i="6"/>
  <c r="Q302" i="6"/>
  <c r="R302" i="6"/>
  <c r="O303" i="6"/>
  <c r="P303" i="6"/>
  <c r="Q303" i="6"/>
  <c r="R303" i="6"/>
  <c r="O304" i="6"/>
  <c r="P304" i="6"/>
  <c r="Q304" i="6"/>
  <c r="R304" i="6"/>
  <c r="O305" i="6"/>
  <c r="P305" i="6"/>
  <c r="Q305" i="6"/>
  <c r="R305" i="6"/>
  <c r="O306" i="6"/>
  <c r="P306" i="6"/>
  <c r="Q306" i="6"/>
  <c r="R306" i="6"/>
  <c r="O307" i="6"/>
  <c r="P307" i="6"/>
  <c r="Q307" i="6"/>
  <c r="R307" i="6"/>
  <c r="O308" i="6"/>
  <c r="P308" i="6"/>
  <c r="Q308" i="6"/>
  <c r="R308" i="6"/>
  <c r="O309" i="6"/>
  <c r="P309" i="6"/>
  <c r="Q309" i="6"/>
  <c r="R309" i="6"/>
  <c r="O310" i="6"/>
  <c r="P310" i="6"/>
  <c r="Q310" i="6"/>
  <c r="R310" i="6"/>
  <c r="O311" i="6"/>
  <c r="P311" i="6"/>
  <c r="Q311" i="6"/>
  <c r="R311" i="6"/>
  <c r="O312" i="6"/>
  <c r="P312" i="6"/>
  <c r="Q312" i="6"/>
  <c r="R312" i="6"/>
  <c r="O313" i="6"/>
  <c r="P313" i="6"/>
  <c r="Q313" i="6"/>
  <c r="R313" i="6"/>
  <c r="O314" i="6"/>
  <c r="P314" i="6"/>
  <c r="Q314" i="6"/>
  <c r="R314" i="6"/>
  <c r="O315" i="6"/>
  <c r="P315" i="6"/>
  <c r="Q315" i="6"/>
  <c r="R315" i="6"/>
  <c r="O316" i="6"/>
  <c r="P316" i="6"/>
  <c r="Q316" i="6"/>
  <c r="R316" i="6"/>
  <c r="O317" i="6"/>
  <c r="P317" i="6"/>
  <c r="Q317" i="6"/>
  <c r="R317" i="6"/>
  <c r="O318" i="6"/>
  <c r="P318" i="6"/>
  <c r="Q318" i="6"/>
  <c r="R318" i="6"/>
  <c r="O319" i="6"/>
  <c r="P319" i="6"/>
  <c r="Q319" i="6"/>
  <c r="R319" i="6"/>
  <c r="O320" i="6"/>
  <c r="P320" i="6"/>
  <c r="Q320" i="6"/>
  <c r="R320" i="6"/>
  <c r="O321" i="6"/>
  <c r="P321" i="6"/>
  <c r="Q321" i="6"/>
  <c r="R321" i="6"/>
  <c r="O322" i="6"/>
  <c r="P322" i="6"/>
  <c r="Q322" i="6"/>
  <c r="R322" i="6"/>
  <c r="O323" i="6"/>
  <c r="P323" i="6"/>
  <c r="Q323" i="6"/>
  <c r="R323" i="6"/>
  <c r="O324" i="6"/>
  <c r="P324" i="6"/>
  <c r="Q324" i="6"/>
  <c r="R324" i="6"/>
  <c r="O325" i="6"/>
  <c r="P325" i="6"/>
  <c r="Q325" i="6"/>
  <c r="R325" i="6"/>
  <c r="O326" i="6"/>
  <c r="P326" i="6"/>
  <c r="Q326" i="6"/>
  <c r="R326" i="6"/>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5" i="1"/>
  <c r="N5" i="1"/>
  <c r="B77" i="23"/>
  <c r="B79" i="23"/>
  <c r="B80" i="23"/>
  <c r="B75" i="23"/>
  <c r="B78" i="23"/>
  <c r="B76" i="23"/>
  <c r="CR72" i="13"/>
  <c r="CR71" i="13"/>
  <c r="CR70" i="13"/>
  <c r="CR73" i="13"/>
  <c r="CR74" i="13"/>
  <c r="J5" i="9" l="1"/>
  <c r="M5" i="9"/>
  <c r="L5" i="9"/>
  <c r="K5" i="9"/>
  <c r="R5" i="8"/>
  <c r="S5" i="8"/>
  <c r="T5" i="8"/>
  <c r="U5" i="8"/>
  <c r="L5" i="7"/>
  <c r="M5" i="7"/>
  <c r="N5" i="7"/>
  <c r="O5" i="7"/>
  <c r="Q5" i="6"/>
  <c r="R5" i="6"/>
  <c r="P5" i="6"/>
  <c r="O5" i="6"/>
  <c r="O5" i="1"/>
  <c r="P5" i="1"/>
  <c r="C2" i="9"/>
  <c r="C2" i="8"/>
  <c r="C2" i="7"/>
  <c r="C2" i="6"/>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Akinmade, Olufemi (CDC/DDPHSIS/CGH/DGHT)</author>
  </authors>
  <commentList>
    <comment ref="B2" authorId="0" shapeId="0" xr:uid="{361C695A-1160-4244-BD8B-2F94AA2D2052}">
      <text>
        <r>
          <rPr>
            <b/>
            <sz val="9"/>
            <color indexed="81"/>
            <rFont val="Tahoma"/>
            <family val="2"/>
          </rPr>
          <t>Akinmade, Olufemi (CDC/DDPHSIS/CGH/DGHT):</t>
        </r>
        <r>
          <rPr>
            <sz val="9"/>
            <color indexed="81"/>
            <rFont val="Tahoma"/>
            <family val="2"/>
          </rPr>
          <t xml:space="preserve">
VERSIONS MGT &amp; WORK FLOW
===================================================
1. Each IP will maintain one ng_yellow_CQI_tool &amp; label the tool using the format "IP SHORT NAME_YELLOW_SURGE_TOOL_WK?"
2. In the event an IP wants to keep separate tools for each of their Ous, the tool should be named using the format "IP SHORT NAME_STATE_YELLOW_SURGE_TOOL_WK?"
3. Label your tools in all UPPER CASE. Examples of labels are as follows: APIN_YELLOW_SURGE_TOOL_WK14, APIN_KADUNA_YELLOW_SURGE_TOOL_WK14
4. Partners enter their week's results on the "dct" tab of the tool and label the tool appropriately as aforementioned before sending to their POCs
5. Partners will ensure that values on the "dct" tab of this tool are correct and complete according to DATIM standard e.g. Facility names etc.
6. R script will be used to read data from "dct" tabs of individual tools, clean and consolidate for updating the master yellow surge CQI tool maintained by HQ
7. Incident commander will share master tool with appropriate  team/individuals for meeting
8. Incident Commander will sends OPS Chiefs &amp; CDC leadership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0009B0A-2854-4C9F-B983-AB0898A05BB5}" keepAlive="1" name="ModelConnection_ExternalData_1" description="Data Model" type="5" refreshedVersion="6" minRefreshableVersion="5" saveData="1">
    <dbPr connection="Data Model Connection" command="TableTarget" commandType="3"/>
    <extLst>
      <ext xmlns:x15="http://schemas.microsoft.com/office/spreadsheetml/2010/11/main" uri="{DE250136-89BD-433C-8126-D09CA5730AF9}">
        <x15:connection id="" model="1"/>
      </ext>
    </extLst>
  </connection>
  <connection id="2" xr16:uid="{0010BAA1-3587-46DC-BD10-63ACAC0FB8C1}" keepAlive="1" name="ModelConnection_ExternalData_11" description="Data Model" type="5" refreshedVersion="6" minRefreshableVersion="5" saveData="1">
    <dbPr connection="Data Model Connection" command="TableResults" commandType="3"/>
    <extLst>
      <ext xmlns:x15="http://schemas.microsoft.com/office/spreadsheetml/2010/11/main" uri="{DE250136-89BD-433C-8126-D09CA5730AF9}">
        <x15:connection id="" model="1"/>
      </ext>
    </extLst>
  </connection>
  <connection id="3" xr16:uid="{A53C7424-C2B8-4E9A-B889-5071FFAE177F}" keepAlive="1" name="ModelConnection_ExternalData_2" description="Data Model" type="5" refreshedVersion="6" minRefreshableVersion="5" saveData="1">
    <dbPr connection="Data Model Connection" command="KingQuery" commandType="3"/>
    <extLst>
      <ext xmlns:x15="http://schemas.microsoft.com/office/spreadsheetml/2010/11/main" uri="{DE250136-89BD-433C-8126-D09CA5730AF9}">
        <x15:connection id="" model="1"/>
      </ext>
    </extLst>
  </connection>
  <connection id="4" xr16:uid="{51AB8EE6-7CB0-4EEE-BDAF-AB25C5563B9C}" name="Query - KingQuery" description="Connection to the 'KingQuery' query in the workbook." type="100" refreshedVersion="6" minRefreshableVersion="5">
    <extLst>
      <ext xmlns:x15="http://schemas.microsoft.com/office/spreadsheetml/2010/11/main" uri="{DE250136-89BD-433C-8126-D09CA5730AF9}">
        <x15:connection id="baed0b8b-c838-49d5-b9fb-a8cf87f0ce75"/>
      </ext>
    </extLst>
  </connection>
  <connection id="5" xr16:uid="{53735613-02B7-406B-AD59-BA8DF3FBC0AA}" name="Query - TableResults" description="Connection to the 'TableResults' query in the workbook." type="100" refreshedVersion="6" minRefreshableVersion="5">
    <extLst>
      <ext xmlns:x15="http://schemas.microsoft.com/office/spreadsheetml/2010/11/main" uri="{DE250136-89BD-433C-8126-D09CA5730AF9}">
        <x15:connection id="b551a005-7cf3-4b12-8619-814b9cd7cadf"/>
      </ext>
    </extLst>
  </connection>
  <connection id="6" xr16:uid="{89CB8DE4-43CB-4C0D-8E8E-CC1844210465}" name="Query - TableTarget" description="Connection to the 'TableTarget' query in the workbook." type="100" refreshedVersion="6" minRefreshableVersion="5">
    <extLst>
      <ext xmlns:x15="http://schemas.microsoft.com/office/spreadsheetml/2010/11/main" uri="{DE250136-89BD-433C-8126-D09CA5730AF9}">
        <x15:connection id="796ab44e-1b49-4076-a4b4-05e2de36d0e3"/>
      </ext>
    </extLst>
  </connection>
  <connection id="7" xr16:uid="{0564E924-D43E-4683-9C95-E0C18EA73587}"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3">
    <s v="ThisWorkbookDataModel"/>
    <s v="{[KingQuery].[WK_Report_Date].[All]}"/>
    <s v="{[KingQuery].[Target_Period].[All]}"/>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2" v="0"/>
    </bk>
  </cellMetadata>
  <valueMetadata count="2">
    <bk>
      <rc t="1" v="0"/>
    </bk>
    <bk>
      <rc t="1" v="1"/>
    </bk>
  </valueMetadata>
</metadata>
</file>

<file path=xl/sharedStrings.xml><?xml version="1.0" encoding="utf-8"?>
<sst xmlns="http://schemas.openxmlformats.org/spreadsheetml/2006/main" count="28738" uniqueCount="999">
  <si>
    <t>Sn</t>
  </si>
  <si>
    <t>State</t>
  </si>
  <si>
    <t>Facility</t>
  </si>
  <si>
    <t>Week</t>
  </si>
  <si>
    <t>Month</t>
  </si>
  <si>
    <t>Katsina</t>
  </si>
  <si>
    <t>Katsina General Hospital</t>
  </si>
  <si>
    <t>Federal Medical Center Katsina</t>
  </si>
  <si>
    <t>Funtua General Hospital</t>
  </si>
  <si>
    <t>FY</t>
  </si>
  <si>
    <t>Plateau</t>
  </si>
  <si>
    <t>Row Labels</t>
  </si>
  <si>
    <t>Grand Total</t>
  </si>
  <si>
    <t>HTS SCREENING</t>
  </si>
  <si>
    <t>INDEX TESTING CASCADE</t>
  </si>
  <si>
    <t>Date</t>
  </si>
  <si>
    <t>Sep</t>
  </si>
  <si>
    <t>Oct</t>
  </si>
  <si>
    <t>5-Oct</t>
  </si>
  <si>
    <t>12-Oct</t>
  </si>
  <si>
    <t>19-Oct</t>
  </si>
  <si>
    <t>Positivity.</t>
  </si>
  <si>
    <t>OTHER_TPS</t>
  </si>
  <si>
    <t>Tracked</t>
  </si>
  <si>
    <t>MMD &gt;=3</t>
  </si>
  <si>
    <t>RETENTION</t>
  </si>
  <si>
    <t>Aug</t>
  </si>
  <si>
    <t>Quarter</t>
  </si>
  <si>
    <t>Jan</t>
  </si>
  <si>
    <t>Feb</t>
  </si>
  <si>
    <t>Mar</t>
  </si>
  <si>
    <t>Apr</t>
  </si>
  <si>
    <t>May</t>
  </si>
  <si>
    <t>Jun</t>
  </si>
  <si>
    <t>Jul</t>
  </si>
  <si>
    <t>Nov</t>
  </si>
  <si>
    <t>Dec</t>
  </si>
  <si>
    <t>Calendar Month</t>
  </si>
  <si>
    <t>Fiscal Quarter</t>
  </si>
  <si>
    <t>Calendar to Fiscal</t>
  </si>
  <si>
    <t>"Q" &amp; Vlookup(MONTH(A1),{1,2;4,3;7,4,10,1},2,TRUE)</t>
  </si>
  <si>
    <t>Count of Weeks</t>
  </si>
  <si>
    <t>Todays Date</t>
  </si>
  <si>
    <t>Osun</t>
  </si>
  <si>
    <t>State Hospital - Iwo</t>
  </si>
  <si>
    <t>CQI_Cat</t>
  </si>
  <si>
    <t>LGA</t>
  </si>
  <si>
    <t>TX_CURR_r</t>
  </si>
  <si>
    <t>TX_CURR_t</t>
  </si>
  <si>
    <t>HTS_POS_r</t>
  </si>
  <si>
    <t>HTS_POS_t</t>
  </si>
  <si>
    <t>TX_NET_NEW_r</t>
  </si>
  <si>
    <t>TX_NET_NEW_t</t>
  </si>
  <si>
    <t>TX_NEW_r</t>
  </si>
  <si>
    <t>TX_NEW_t</t>
  </si>
  <si>
    <t>Ekiti</t>
  </si>
  <si>
    <t>Ekiti State University Teaching Hospital</t>
  </si>
  <si>
    <t>FY21</t>
  </si>
  <si>
    <t>NA</t>
  </si>
  <si>
    <t>Federal Teaching Hospital Ido</t>
  </si>
  <si>
    <t>State Specialist Hospital Ikere</t>
  </si>
  <si>
    <t>Kaduna</t>
  </si>
  <si>
    <t>Giwa</t>
  </si>
  <si>
    <t>Ahmadu Bello University Teaching Hospital Shika Zaria</t>
  </si>
  <si>
    <t>Chikun</t>
  </si>
  <si>
    <t>Amina Hospital</t>
  </si>
  <si>
    <t>Zaria</t>
  </si>
  <si>
    <t>Anna-Kitcher Hospital</t>
  </si>
  <si>
    <t>Kaduna North</t>
  </si>
  <si>
    <t>Badarawa Primary Health Center</t>
  </si>
  <si>
    <t>Barau Dikko Specialist Hospital</t>
  </si>
  <si>
    <t>Kaduna South</t>
  </si>
  <si>
    <t>Barnawa Primary Health Center</t>
  </si>
  <si>
    <t>Kachia</t>
  </si>
  <si>
    <t>Doka Rural Hospital</t>
  </si>
  <si>
    <t>Federation of Muslim Women Association of Nigeria (FOMWAN) Hospital</t>
  </si>
  <si>
    <t>Foltz Medical Center - Katari</t>
  </si>
  <si>
    <t>General Hospital Giwa</t>
  </si>
  <si>
    <t>Makarfi</t>
  </si>
  <si>
    <t>General Hospital Makarfi</t>
  </si>
  <si>
    <t>Lere</t>
  </si>
  <si>
    <t>General Hospital Saminaka</t>
  </si>
  <si>
    <t>Gwamna Awan General Hospital</t>
  </si>
  <si>
    <t>Sanga</t>
  </si>
  <si>
    <t>Gwantu General Hospital</t>
  </si>
  <si>
    <t>Hajiya Gambo Sawaba Hospital</t>
  </si>
  <si>
    <t>Harmony Hospital</t>
  </si>
  <si>
    <t>Kudan</t>
  </si>
  <si>
    <t>Hunkuyi General Hospital</t>
  </si>
  <si>
    <t>Kajuru</t>
  </si>
  <si>
    <t>Idon Rural Hospital</t>
  </si>
  <si>
    <t>Igabi</t>
  </si>
  <si>
    <t>Jaji Comprehensive Health Center</t>
  </si>
  <si>
    <t>Birnin Gwari</t>
  </si>
  <si>
    <t>Jibrin Maigwari Memorial Hospital Birnin Gwari</t>
  </si>
  <si>
    <t>Jowako Hospital</t>
  </si>
  <si>
    <t>Kachia General Hospital</t>
  </si>
  <si>
    <t>Jema'a</t>
  </si>
  <si>
    <t>Kafanchan Family Health Unit</t>
  </si>
  <si>
    <t>Kafanchan General Hospital</t>
  </si>
  <si>
    <t>Kagarko</t>
  </si>
  <si>
    <t>Kagarko General Hospital</t>
  </si>
  <si>
    <t>Kaura</t>
  </si>
  <si>
    <t>Kaura Rural Hospital</t>
  </si>
  <si>
    <t>Kawo General Hospital</t>
  </si>
  <si>
    <t>Kujama Rural Hospital</t>
  </si>
  <si>
    <t>Jaba</t>
  </si>
  <si>
    <t>Kwoi General Hospital</t>
  </si>
  <si>
    <t>Soba</t>
  </si>
  <si>
    <t>Maigana General Hospital</t>
  </si>
  <si>
    <t>Sabon Gari</t>
  </si>
  <si>
    <t>Major Ibrahim Bello Abdullahi Memorial Hospital Sabongari</t>
  </si>
  <si>
    <t>Makera I Primary Health Center</t>
  </si>
  <si>
    <t>Manchok Maternal and Child Health Clinic</t>
  </si>
  <si>
    <t>Maneks Hospital</t>
  </si>
  <si>
    <t>Muslim Specialist Hospital</t>
  </si>
  <si>
    <t>National Tuberculosis And Leprosy Training Center - Zaria</t>
  </si>
  <si>
    <t>Kubau</t>
  </si>
  <si>
    <t>Pambegua General Hospital</t>
  </si>
  <si>
    <t>Police Medical Center</t>
  </si>
  <si>
    <t>Kauru</t>
  </si>
  <si>
    <t>Rural Hospital Kauru</t>
  </si>
  <si>
    <t>Sabo Tsaha Primary Health Center</t>
  </si>
  <si>
    <t>Sabon Tasha General Hospital</t>
  </si>
  <si>
    <t>St. Gerald's Hospital - Kaduna</t>
  </si>
  <si>
    <t>Zangon Kataf</t>
  </si>
  <si>
    <t>St. Louis Hospital - Zonkwa</t>
  </si>
  <si>
    <t>Turaki Buga Memorial Hospital</t>
  </si>
  <si>
    <t>Turunku Rural Hospital</t>
  </si>
  <si>
    <t>Yusuf Dantsoho Memorial Hospital</t>
  </si>
  <si>
    <t>Zakari Isah Memorial Clinic</t>
  </si>
  <si>
    <t>Zango-Kataf General Hospital</t>
  </si>
  <si>
    <t>Ogun</t>
  </si>
  <si>
    <t>Federal Medical Center - Abeokuta</t>
  </si>
  <si>
    <t>Ifo General Hospital</t>
  </si>
  <si>
    <t>Olabisi Onabanjo University Teaching Hospital</t>
  </si>
  <si>
    <t>Sacred Heart Catholic Hospital, Abeokuta</t>
  </si>
  <si>
    <t>State Hospital - Ijebu Ode</t>
  </si>
  <si>
    <t>Ondo</t>
  </si>
  <si>
    <t>STATE SPECIALIST HOSPITAL AKURE</t>
  </si>
  <si>
    <t>STATE SPECIALIST HOSPITAL ONDO</t>
  </si>
  <si>
    <t>FEDERAL MEDICAL CENTER OWO</t>
  </si>
  <si>
    <t>GENERAL HOSPITAL ORE</t>
  </si>
  <si>
    <t>BASIC HEALTH CENTER IFON</t>
  </si>
  <si>
    <t>STATE SPECIALIST HOSPITAL OKITIPUPA</t>
  </si>
  <si>
    <t>Obafemi Awolowo University Teaching Hospital Complex</t>
  </si>
  <si>
    <t>Ladoke Akintola Teaching Hospital - Oshogbo</t>
  </si>
  <si>
    <t>State Hospital, Ikire</t>
  </si>
  <si>
    <t>Oyo</t>
  </si>
  <si>
    <t>University College Hospital</t>
  </si>
  <si>
    <t>Adeoyo Maternity Hospital</t>
  </si>
  <si>
    <t>St. Mary's Catholic Hospital - Eleta</t>
  </si>
  <si>
    <t>Ogbomosho State Hospital</t>
  </si>
  <si>
    <t>Jos University Teaching Hospital</t>
  </si>
  <si>
    <t>Faith Alive Foundation</t>
  </si>
  <si>
    <t>Plateau State Specialist Hospital</t>
  </si>
  <si>
    <t>Bingham University Teaching Hospital</t>
  </si>
  <si>
    <t>Shendam General Hospital</t>
  </si>
  <si>
    <t>Our Lady of Apostle (OLA) Hospital - Jos</t>
  </si>
  <si>
    <t>Church of Christ in Nigeria (COCIN) Hospital and Rehabilitation Center</t>
  </si>
  <si>
    <t>Zamko Comprehensive Health Center</t>
  </si>
  <si>
    <t>Pankshin General Hospital</t>
  </si>
  <si>
    <t>CCDP Hospital - Panyam</t>
  </si>
  <si>
    <t>Dengi General Hospital</t>
  </si>
  <si>
    <t>hts_OPD.attendance_r</t>
  </si>
  <si>
    <t>hts_Screened_r</t>
  </si>
  <si>
    <t>hts_eligible4Testing_r</t>
  </si>
  <si>
    <t>hts_Tested_r</t>
  </si>
  <si>
    <t>hts_Positive_r</t>
  </si>
  <si>
    <t>hts_linked2ART_r</t>
  </si>
  <si>
    <t>hts</t>
  </si>
  <si>
    <t>State Specialist Hospital, Akure</t>
  </si>
  <si>
    <t>State Specialist Hospital, Ondo</t>
  </si>
  <si>
    <t>Federal Medical Centre, Owo</t>
  </si>
  <si>
    <t>General Hospital, Ore</t>
  </si>
  <si>
    <t>Basic Health Centre, Ifon</t>
  </si>
  <si>
    <t>State Specilaist Hospital, Okitipupa</t>
  </si>
  <si>
    <t>ind_clients.seen_r</t>
  </si>
  <si>
    <t>ind_Eligible4ind_r</t>
  </si>
  <si>
    <t>ind_offered.ind_r</t>
  </si>
  <si>
    <t>ind_accepted.ind_r</t>
  </si>
  <si>
    <t>ind_Elicited_r</t>
  </si>
  <si>
    <t>ind_Tested_r</t>
  </si>
  <si>
    <t>ind_Positive_r</t>
  </si>
  <si>
    <t>ind_linked2ART_r</t>
  </si>
  <si>
    <t>index</t>
  </si>
  <si>
    <t>tps_clients.seen_r</t>
  </si>
  <si>
    <t>tps_eligible4Testing_r</t>
  </si>
  <si>
    <t>tps_Tested_r</t>
  </si>
  <si>
    <t>tps_Positive_r</t>
  </si>
  <si>
    <t>tps_linked2ART_r</t>
  </si>
  <si>
    <t>tps</t>
  </si>
  <si>
    <t>JUTH</t>
  </si>
  <si>
    <t>rtn_appt.scheduled_r</t>
  </si>
  <si>
    <t>rtn_missed.their.appt_r</t>
  </si>
  <si>
    <t>rtn_texted.or.called_r</t>
  </si>
  <si>
    <t>rtn_visited_r</t>
  </si>
  <si>
    <t>rtn_official.trans.outs_r</t>
  </si>
  <si>
    <t>rtn_tracked.missed.appt_r</t>
  </si>
  <si>
    <t>rtn_declined.restarting.ART_r</t>
  </si>
  <si>
    <t>rtn_reported.died_r</t>
  </si>
  <si>
    <t>rtn_reported.self.transferred_r</t>
  </si>
  <si>
    <t>rtn_not.located_r</t>
  </si>
  <si>
    <t>rtn_returned2care_r</t>
  </si>
  <si>
    <t>retention</t>
  </si>
  <si>
    <t>mmd_seen_in_DSD_ART_r</t>
  </si>
  <si>
    <t>mmd_stable.on.ART_r</t>
  </si>
  <si>
    <t>mmd_received.3mth.mmd_r</t>
  </si>
  <si>
    <t>mmd</t>
  </si>
  <si>
    <t>hts_Tested_r.</t>
  </si>
  <si>
    <t>hts_Positive_r.</t>
  </si>
  <si>
    <t>hts_Screened_r.</t>
  </si>
  <si>
    <t>hts_eligible4Testing_r.</t>
  </si>
  <si>
    <t>hts_linked2ART_r.</t>
  </si>
  <si>
    <t>Linkage Rate.</t>
  </si>
  <si>
    <t>1-Oct</t>
  </si>
  <si>
    <t>Eligible4ind_r</t>
  </si>
  <si>
    <t>clients.seen_r.</t>
  </si>
  <si>
    <t>offered.ind_r</t>
  </si>
  <si>
    <t>accepted.ind_r</t>
  </si>
  <si>
    <t>% Acceptance.</t>
  </si>
  <si>
    <t>ind_Elicited_r.</t>
  </si>
  <si>
    <t>ind_Tested_r.</t>
  </si>
  <si>
    <t>ind_Positive_r.</t>
  </si>
  <si>
    <t>ind_linked2ART_r.</t>
  </si>
  <si>
    <t>index Positivity.</t>
  </si>
  <si>
    <t>tps_clients.seen_r.</t>
  </si>
  <si>
    <t>tps_eligible4Testing_r.</t>
  </si>
  <si>
    <t>tps_Tested_r.</t>
  </si>
  <si>
    <t>tps_Positive_r.</t>
  </si>
  <si>
    <t>tps_linked2ART_r.</t>
  </si>
  <si>
    <t>tps Positivity.</t>
  </si>
  <si>
    <t>rtn_appt.scheduled_r.</t>
  </si>
  <si>
    <t>rtn_missed.their.appt_r.</t>
  </si>
  <si>
    <t>rtn_texted.or.called_r.</t>
  </si>
  <si>
    <t>rtn_visited_r.</t>
  </si>
  <si>
    <t>All follow-ups.</t>
  </si>
  <si>
    <t>declined.restarting.ART_r</t>
  </si>
  <si>
    <t>Reported.died_r</t>
  </si>
  <si>
    <t>tracked.missed.appt</t>
  </si>
  <si>
    <t>official.trans.outs</t>
  </si>
  <si>
    <t>reported.self.transferred_r</t>
  </si>
  <si>
    <t>not.located_r</t>
  </si>
  <si>
    <t>returned2care_r</t>
  </si>
  <si>
    <t>Value</t>
  </si>
  <si>
    <t>official trans outs</t>
  </si>
  <si>
    <t>Unfollowed Clients</t>
  </si>
  <si>
    <t>missed.their.appt_r</t>
  </si>
  <si>
    <t>% Returned to Care.</t>
  </si>
  <si>
    <t>Facility_name</t>
  </si>
  <si>
    <t>WK_Report_Date</t>
  </si>
  <si>
    <t>hts_Screened</t>
  </si>
  <si>
    <t>hts_eligible4Testing</t>
  </si>
  <si>
    <t>hts_Tested</t>
  </si>
  <si>
    <t>hts_Positive</t>
  </si>
  <si>
    <t>hts_linked2ART</t>
  </si>
  <si>
    <t>indx_Eligible4Index</t>
  </si>
  <si>
    <t>indx_Elicited</t>
  </si>
  <si>
    <t>indx_Tested</t>
  </si>
  <si>
    <t>indx_Positive</t>
  </si>
  <si>
    <t>indx_linked2ART</t>
  </si>
  <si>
    <t>ret_visited</t>
  </si>
  <si>
    <t>ret_returned2care</t>
  </si>
  <si>
    <t>Week_No</t>
  </si>
  <si>
    <t>Qtr</t>
  </si>
  <si>
    <t>Facility_UnitUID</t>
  </si>
  <si>
    <t>Prime_Partner</t>
  </si>
  <si>
    <t>MLdHgMQUM3y</t>
  </si>
  <si>
    <t>APIN</t>
  </si>
  <si>
    <t>Ahmadu Bello University Teaching Hospital - Shika</t>
  </si>
  <si>
    <t>ERH1gaeZSqG</t>
  </si>
  <si>
    <t>Ifon Basic Health Center</t>
  </si>
  <si>
    <t>H7zZFfHCS3p</t>
  </si>
  <si>
    <t>GAfGnvcVZ6k</t>
  </si>
  <si>
    <t>Ekiti State University Teaching Hospital, Ado-Ekiti</t>
  </si>
  <si>
    <t>W1EHlIiNm7L</t>
  </si>
  <si>
    <t>JPR7FWvI4Jq</t>
  </si>
  <si>
    <t>Federal Medical Center - Katsina</t>
  </si>
  <si>
    <t>EuopELCVYdk</t>
  </si>
  <si>
    <t>IHVN</t>
  </si>
  <si>
    <t>Federal Medical Center - Owo</t>
  </si>
  <si>
    <t>Federal Medical Center, Ido-Ekiti</t>
  </si>
  <si>
    <t>Giwa General Hospital</t>
  </si>
  <si>
    <t>Makarfi General Hospital</t>
  </si>
  <si>
    <t>Ore General Hospital</t>
  </si>
  <si>
    <t>Saminaka General Hospital</t>
  </si>
  <si>
    <t>Jibrin Maigwari General Hospital</t>
  </si>
  <si>
    <t>eGalRf62pxe</t>
  </si>
  <si>
    <t>Major Ibrahim Bello Abdullahi Memorial Hospital</t>
  </si>
  <si>
    <t>State Specialist Hospital - Ikare</t>
  </si>
  <si>
    <t>State Specialist Hospital - Akure</t>
  </si>
  <si>
    <t>Ikere Ekiti State Specialist Hospital</t>
  </si>
  <si>
    <t>Okitipupa State Specialist Hospital</t>
  </si>
  <si>
    <t>State Specialist Hospital - Ondo</t>
  </si>
  <si>
    <t>Target_Period</t>
  </si>
  <si>
    <t>week</t>
  </si>
  <si>
    <t>mth_oct_21</t>
  </si>
  <si>
    <t>Kauru Rural Hospital</t>
  </si>
  <si>
    <t>Ikire Specialist Hospital</t>
  </si>
  <si>
    <t>hts_OPD_attendance</t>
  </si>
  <si>
    <t>indx_clients_seen</t>
  </si>
  <si>
    <t>indx_offered_Index</t>
  </si>
  <si>
    <t>indx_accepted_Index</t>
  </si>
  <si>
    <t>otps_clients_seen</t>
  </si>
  <si>
    <t>otps_eligible4Testing</t>
  </si>
  <si>
    <t>otps_Tested</t>
  </si>
  <si>
    <t>otps_Positive</t>
  </si>
  <si>
    <t>otps_linked2ART</t>
  </si>
  <si>
    <t>ret_appt_scheduled</t>
  </si>
  <si>
    <t>ret_missed_their_appt</t>
  </si>
  <si>
    <t>ret_texted_or_called</t>
  </si>
  <si>
    <t>ret_official_transfer_outs</t>
  </si>
  <si>
    <t>ret_tracked_missed_appt</t>
  </si>
  <si>
    <t>ret_declined_restarting_ART</t>
  </si>
  <si>
    <t>ret_reported_died</t>
  </si>
  <si>
    <t>ret_reported_self_transferred</t>
  </si>
  <si>
    <t>ret_not_located</t>
  </si>
  <si>
    <t>mmd_seen_in_DSD_ART</t>
  </si>
  <si>
    <t>mmd_stableOnART</t>
  </si>
  <si>
    <t>mmd_received3mth_mmd</t>
  </si>
  <si>
    <t>ek Ado-Ekiti</t>
  </si>
  <si>
    <t>ek Ido-Osi</t>
  </si>
  <si>
    <t>ek Ikere</t>
  </si>
  <si>
    <t>kd Birnin Gwari</t>
  </si>
  <si>
    <t>kd Chikun</t>
  </si>
  <si>
    <t>kd Giwa</t>
  </si>
  <si>
    <t>kd Igabi</t>
  </si>
  <si>
    <t>kd Jaba</t>
  </si>
  <si>
    <t>kd Jema'a</t>
  </si>
  <si>
    <t>kd Kachia</t>
  </si>
  <si>
    <t>kd Kaduna North</t>
  </si>
  <si>
    <t>kd Kaduna South</t>
  </si>
  <si>
    <t>kd Kagarko</t>
  </si>
  <si>
    <t>kd Kajuru</t>
  </si>
  <si>
    <t>kd Kaura</t>
  </si>
  <si>
    <t>kd Kauru</t>
  </si>
  <si>
    <t>kd Kubau</t>
  </si>
  <si>
    <t>kd Kudan</t>
  </si>
  <si>
    <t>kd Lere</t>
  </si>
  <si>
    <t>kd Makarfi</t>
  </si>
  <si>
    <t>kd Sabon Gari</t>
  </si>
  <si>
    <t>kd Sanga</t>
  </si>
  <si>
    <t>kd Soba</t>
  </si>
  <si>
    <t>kd Zango-Kataf</t>
  </si>
  <si>
    <t>kd Zaria</t>
  </si>
  <si>
    <t>kt Funtua</t>
  </si>
  <si>
    <t>kt Katsina</t>
  </si>
  <si>
    <t>og Abeokuta South</t>
  </si>
  <si>
    <t>og Ifo</t>
  </si>
  <si>
    <t>og Ijebu Ode</t>
  </si>
  <si>
    <t>og Sagamu</t>
  </si>
  <si>
    <t>on Akoko North East</t>
  </si>
  <si>
    <t>on Akure South</t>
  </si>
  <si>
    <t>on Odigbo</t>
  </si>
  <si>
    <t>on Okitipupa</t>
  </si>
  <si>
    <t>on Ondo West</t>
  </si>
  <si>
    <t>on Ose</t>
  </si>
  <si>
    <t>on Owo</t>
  </si>
  <si>
    <t>os Ife Central</t>
  </si>
  <si>
    <t>os Irewole</t>
  </si>
  <si>
    <t>os Iwo</t>
  </si>
  <si>
    <t>os Osogbo</t>
  </si>
  <si>
    <t>oy Ibadan North</t>
  </si>
  <si>
    <t>oy Ibadan South-East</t>
  </si>
  <si>
    <t>oy Ogbomoso South</t>
  </si>
  <si>
    <t>pl Jos North</t>
  </si>
  <si>
    <t>pl Kanam</t>
  </si>
  <si>
    <t>pl Langtang North</t>
  </si>
  <si>
    <t>pl Mangu</t>
  </si>
  <si>
    <t>pl Pankshin</t>
  </si>
  <si>
    <t>pl Shendam</t>
  </si>
  <si>
    <t>kd Kadu North</t>
  </si>
  <si>
    <t>kd Kadu South</t>
  </si>
  <si>
    <t>kt Katsi</t>
  </si>
  <si>
    <t>pl Kam</t>
  </si>
  <si>
    <t>OTHER TESTING POINTS</t>
  </si>
  <si>
    <t>INDEX TESTING</t>
  </si>
  <si>
    <t>Retention</t>
  </si>
  <si>
    <t>Multi-Month Dispensing</t>
  </si>
  <si>
    <t>Qtr_1</t>
  </si>
  <si>
    <t>NG8ugV9Xv57</t>
  </si>
  <si>
    <t>tvMCpBfPpNr</t>
  </si>
  <si>
    <t>H9w6ZU7BCh5</t>
  </si>
  <si>
    <t>E91YP7z3knH</t>
  </si>
  <si>
    <t>yutnuUG0Y6L</t>
  </si>
  <si>
    <t>fuKySzRNkla</t>
  </si>
  <si>
    <t>cIelM4DwtGv</t>
  </si>
  <si>
    <t>CO28PVyyzuQ</t>
  </si>
  <si>
    <t>KTVjcTH4JeG</t>
  </si>
  <si>
    <t>DvOjpCpBtJj</t>
  </si>
  <si>
    <t>eg6CMvHMI9h</t>
  </si>
  <si>
    <t>Lf5dipBTT0Z</t>
  </si>
  <si>
    <t>aRt2sinKKTL</t>
  </si>
  <si>
    <t>ZfHqkRkgtyn</t>
  </si>
  <si>
    <t>SGlwI0BB3NM</t>
  </si>
  <si>
    <t>yfLNltOE3ES</t>
  </si>
  <si>
    <t>JKUabrYA2oL</t>
  </si>
  <si>
    <t>gqn7FlDPWzJ</t>
  </si>
  <si>
    <t>mgEojaVd0QS</t>
  </si>
  <si>
    <t>u4jq9CmP9dk</t>
  </si>
  <si>
    <t>RjMnBpvNTLM</t>
  </si>
  <si>
    <t>VyC5Ah2sxMg</t>
  </si>
  <si>
    <t>n7H11XCfDQT</t>
  </si>
  <si>
    <t>Ylm55YT8Uc6</t>
  </si>
  <si>
    <t>wZ4FJfYUSXp</t>
  </si>
  <si>
    <t>CvVzWAc0dLb</t>
  </si>
  <si>
    <t>dtgqizrS1Me</t>
  </si>
  <si>
    <t>gIwyL7hTdGY</t>
  </si>
  <si>
    <t>a9QRiuuNaRv</t>
  </si>
  <si>
    <t>ugfwVdwIuIj</t>
  </si>
  <si>
    <t>kvwUsWWt1z5</t>
  </si>
  <si>
    <t>c1sMFxI54cS</t>
  </si>
  <si>
    <t>HTS OPD CQI ANALYSIS</t>
  </si>
  <si>
    <t>proportion of HTS tested out of thos eligible</t>
  </si>
  <si>
    <t>Proportion of those elicited were tested</t>
  </si>
  <si>
    <t>Okesa Ekiti Comprehensive Health Center</t>
  </si>
  <si>
    <t>itv14Kob5b5</t>
  </si>
  <si>
    <t>ek Ekiti East</t>
  </si>
  <si>
    <t>Omuo Ekiti General Hospital</t>
  </si>
  <si>
    <t>IaAbEGvnhF7</t>
  </si>
  <si>
    <t>ek Ekiti South-West</t>
  </si>
  <si>
    <t>Ilawe Ekiti Comprehensive Health Center</t>
  </si>
  <si>
    <t>iSMGSwSkbiY</t>
  </si>
  <si>
    <t>ek Emure</t>
  </si>
  <si>
    <t>Emure Ekiti General Hospital</t>
  </si>
  <si>
    <t>oEgdXZ6hqwZ</t>
  </si>
  <si>
    <t>ek Ijero</t>
  </si>
  <si>
    <t>Ijero Ekiti State Specialist Hospital</t>
  </si>
  <si>
    <t>iwKXh9EaNPG</t>
  </si>
  <si>
    <t>ek Ilejemeje</t>
  </si>
  <si>
    <t>Iye Ekiti General Hospital</t>
  </si>
  <si>
    <t>m0MGjVaytWB</t>
  </si>
  <si>
    <t>ek Irepodun-Ifelodun</t>
  </si>
  <si>
    <t>Iyin Ekiti General Hospital</t>
  </si>
  <si>
    <t>bxXIciySrPz</t>
  </si>
  <si>
    <t>ek Oye</t>
  </si>
  <si>
    <t>Oye Ekiti General Hospital</t>
  </si>
  <si>
    <t>IjAiByZWjsw</t>
  </si>
  <si>
    <t>m4mw3TJxbJy</t>
  </si>
  <si>
    <t>J4Ec3FWnH6Q</t>
  </si>
  <si>
    <t>yXnTcKW3nuk</t>
  </si>
  <si>
    <t>i6Rcojd7d9S</t>
  </si>
  <si>
    <t>Os1iE6RNSnx</t>
  </si>
  <si>
    <t>fiC3mpkjajt</t>
  </si>
  <si>
    <t>ebLQTZgsfgz</t>
  </si>
  <si>
    <t>P2CO8dS7XTK</t>
  </si>
  <si>
    <t>yjpPIoeNQLj</t>
  </si>
  <si>
    <t>b54iXGWcmCB</t>
  </si>
  <si>
    <t>yR3KYnURaLT</t>
  </si>
  <si>
    <t>GPe3nnQbHA6</t>
  </si>
  <si>
    <t>WdArBhoOacf</t>
  </si>
  <si>
    <t>vuo72rgedTZ</t>
  </si>
  <si>
    <t>bSDq2EfthjS</t>
  </si>
  <si>
    <t>HWkSjwMUDvc</t>
  </si>
  <si>
    <t>aQTk0pRk6eY</t>
  </si>
  <si>
    <t>dwAvWQFlxx2</t>
  </si>
  <si>
    <t>ZD8SEdhkeTQ</t>
  </si>
  <si>
    <t>rWfabrVIqeg</t>
  </si>
  <si>
    <t>JDudfxSTSrO</t>
  </si>
  <si>
    <t>QwrkbFl3Uvj</t>
  </si>
  <si>
    <t>gZeeGIFJ9KY</t>
  </si>
  <si>
    <t>uq98eMvdS5R</t>
  </si>
  <si>
    <t>mX4PekSaaS2</t>
  </si>
  <si>
    <t>T0cw021kccu</t>
  </si>
  <si>
    <t>IzbxBJjD6IG</t>
  </si>
  <si>
    <t>xoXTB4clfGL</t>
  </si>
  <si>
    <t>yfPEukzMBhy</t>
  </si>
  <si>
    <t>pt20jaMEKHx</t>
  </si>
  <si>
    <t>A5a1HEarbxU</t>
  </si>
  <si>
    <t>mMBatyNbrv0</t>
  </si>
  <si>
    <t>NOFJMZXfbFx</t>
  </si>
  <si>
    <t>aGArDGnLt5O</t>
  </si>
  <si>
    <t>VYk8FuLG2G1</t>
  </si>
  <si>
    <t>GRhndXkuvmD</t>
  </si>
  <si>
    <t>PoIQpdF8RTG</t>
  </si>
  <si>
    <t>XRzMMtgxpMU</t>
  </si>
  <si>
    <t>XCixcBgl6uz</t>
  </si>
  <si>
    <t>QuiAPHqPxwY</t>
  </si>
  <si>
    <t>nDa1uUKmVhb</t>
  </si>
  <si>
    <t>CXY35SPtbPf</t>
  </si>
  <si>
    <t>fEZq6XgTLT2</t>
  </si>
  <si>
    <t>uYxACgpJgI9</t>
  </si>
  <si>
    <t>jHjDEUVD87x</t>
  </si>
  <si>
    <t>LOJ8j4vLoJZ</t>
  </si>
  <si>
    <t>V0IswqM1byH</t>
  </si>
  <si>
    <t>lLdc7dRUqzs</t>
  </si>
  <si>
    <t>kt Batsari</t>
  </si>
  <si>
    <t>Batsari General Hospital</t>
  </si>
  <si>
    <t>OcvqkWgsTnG</t>
  </si>
  <si>
    <t>kt Baure</t>
  </si>
  <si>
    <t>Baure General Hospital</t>
  </si>
  <si>
    <t>sOl0lBuMNZQ</t>
  </si>
  <si>
    <t>kt Ingawa</t>
  </si>
  <si>
    <t>Ingawa General Hospital</t>
  </si>
  <si>
    <t>zjI6BntkZWL</t>
  </si>
  <si>
    <t>kt Jibia</t>
  </si>
  <si>
    <t>Jibia General Hospital</t>
  </si>
  <si>
    <t>Gbqyxn5pAkd</t>
  </si>
  <si>
    <t>kt Kankara</t>
  </si>
  <si>
    <t>Kankara General Hospital</t>
  </si>
  <si>
    <t>ddKNHScUykq</t>
  </si>
  <si>
    <t>kt Kankia</t>
  </si>
  <si>
    <t>Kankia General Hospital</t>
  </si>
  <si>
    <t>kW2bdDgnnuB</t>
  </si>
  <si>
    <t>Abdull Jalil's (A.J.S.) Out Patient Clinic</t>
  </si>
  <si>
    <t>ODRBvOCbd8u</t>
  </si>
  <si>
    <t>Alheri Clinic</t>
  </si>
  <si>
    <t>Fz2R4yrPdwv</t>
  </si>
  <si>
    <t>kt Malumfashi</t>
  </si>
  <si>
    <t>Malumfashi Maternal and Child Health Clinic</t>
  </si>
  <si>
    <t>lyOHQgkWmHC</t>
  </si>
  <si>
    <t>kt Mani</t>
  </si>
  <si>
    <t>Mani General Hospital</t>
  </si>
  <si>
    <t>jKBD0VRXwFb</t>
  </si>
  <si>
    <t>kt Musawa</t>
  </si>
  <si>
    <t>Musawa General Hospital</t>
  </si>
  <si>
    <t>Y8ot1KUq8dt</t>
  </si>
  <si>
    <t>Kogi</t>
  </si>
  <si>
    <t>ko Ankpa</t>
  </si>
  <si>
    <t>Ankpa General Hospital</t>
  </si>
  <si>
    <t>mJgQrfBTx3f</t>
  </si>
  <si>
    <t>ko Dekina</t>
  </si>
  <si>
    <t>Dekina General Hospital</t>
  </si>
  <si>
    <t>p8ukk5eOdZA</t>
  </si>
  <si>
    <t>Grimmard Hospital - Anyingba</t>
  </si>
  <si>
    <t>nlLwNEPKFnR</t>
  </si>
  <si>
    <t>ko Idah</t>
  </si>
  <si>
    <t>Idah General Hospital</t>
  </si>
  <si>
    <t>PawBgipJAZe</t>
  </si>
  <si>
    <t>ko Kabba Bunu</t>
  </si>
  <si>
    <t>Kabba General Hospital</t>
  </si>
  <si>
    <t>CGwIyxDpwT9</t>
  </si>
  <si>
    <t>ko Lokoja</t>
  </si>
  <si>
    <t>Kogi State Specialist Hospital</t>
  </si>
  <si>
    <t>Aq2CeR3h188</t>
  </si>
  <si>
    <t>Lokoja Federal Medical Center</t>
  </si>
  <si>
    <t>KsNbhiCMPvu</t>
  </si>
  <si>
    <t>ko Ofu</t>
  </si>
  <si>
    <t>Holley Memorial - Ochadamu</t>
  </si>
  <si>
    <t>aMZiWfMiJd10</t>
  </si>
  <si>
    <t>ko Okehi</t>
  </si>
  <si>
    <t>Obangede General Hospital</t>
  </si>
  <si>
    <t>YxjPfHv2bdg</t>
  </si>
  <si>
    <t>ko Okene</t>
  </si>
  <si>
    <t>Okene General Hospital</t>
  </si>
  <si>
    <t>sKytXCdZsh6</t>
  </si>
  <si>
    <t>ko Olamaboro</t>
  </si>
  <si>
    <t>Okpo General Hospital</t>
  </si>
  <si>
    <t>h9drujCcifQ</t>
  </si>
  <si>
    <t>ko Omala</t>
  </si>
  <si>
    <t>Abejukolo General Hospital</t>
  </si>
  <si>
    <t>PRHYgNR5CUO</t>
  </si>
  <si>
    <t>og Abeokuta North</t>
  </si>
  <si>
    <t>Sabo Primary Health Care Center</t>
  </si>
  <si>
    <t>zDMCQqdfBSs</t>
  </si>
  <si>
    <t>og Ado-Odo Ota</t>
  </si>
  <si>
    <t>Ijoko Primary Health Center</t>
  </si>
  <si>
    <t>RuXsXz3hhGC</t>
  </si>
  <si>
    <t>Ota Primary Health Center</t>
  </si>
  <si>
    <t>fCB9EIDg0lM</t>
  </si>
  <si>
    <t>Sango Ota Primary Health Center</t>
  </si>
  <si>
    <t>jrlSMIy4Udi</t>
  </si>
  <si>
    <t>Agbado Primary Health Care Center</t>
  </si>
  <si>
    <t>KK0KH975RZH</t>
  </si>
  <si>
    <t>Jesus is Love and Power Catholic Hospital - Ifo</t>
  </si>
  <si>
    <t>rQsDr0APXzb</t>
  </si>
  <si>
    <t>og Imeko-Afon</t>
  </si>
  <si>
    <t>Imeko Primary Health Center</t>
  </si>
  <si>
    <t>gGsinQ88Sq5</t>
  </si>
  <si>
    <t>og Ipokia</t>
  </si>
  <si>
    <t>Idi Iroko General Hospital</t>
  </si>
  <si>
    <t>Ded9l89WnBh</t>
  </si>
  <si>
    <t>og Remo North</t>
  </si>
  <si>
    <t>Isara State Hospital</t>
  </si>
  <si>
    <t>GOVRwTHYMeH</t>
  </si>
  <si>
    <t>Makun Primary Health Care</t>
  </si>
  <si>
    <t>d0enmAlNy7c</t>
  </si>
  <si>
    <t>Ogijo Primary Health Care</t>
  </si>
  <si>
    <t>K0W6Eo9ypUn</t>
  </si>
  <si>
    <t>og Yewa North</t>
  </si>
  <si>
    <t>Ayetoro General Hospital</t>
  </si>
  <si>
    <t>muPgi07IQTK</t>
  </si>
  <si>
    <t>og Yewa South</t>
  </si>
  <si>
    <t>Isaga Owode Health Center</t>
  </si>
  <si>
    <t>VGPZqV1kLlD</t>
  </si>
  <si>
    <t>Specialist Hospital - Ilaro</t>
  </si>
  <si>
    <t>WnA94tQ9PZu</t>
  </si>
  <si>
    <t>St. Mary's Clinic - Ajilete</t>
  </si>
  <si>
    <t>yEldGzZy7kS</t>
  </si>
  <si>
    <t>PVJ1iBCOkrp</t>
  </si>
  <si>
    <t>on Akoko North West</t>
  </si>
  <si>
    <t>Irun Akoko General Hospital</t>
  </si>
  <si>
    <t>kUHqhJqoDQA</t>
  </si>
  <si>
    <t>on Akoko South East</t>
  </si>
  <si>
    <t>Ipe Akoko General Hospital</t>
  </si>
  <si>
    <t>DmNUbQb4PRU</t>
  </si>
  <si>
    <t>on Akoko South West</t>
  </si>
  <si>
    <t>Iwaro-Oka General Hospital - Akoko</t>
  </si>
  <si>
    <t>zhu21WthI6C</t>
  </si>
  <si>
    <t>St. Catherine's Hospital - Iwaro-Oka</t>
  </si>
  <si>
    <t>GsMlnR6XQ5k</t>
  </si>
  <si>
    <t>on Akure North</t>
  </si>
  <si>
    <t>Iju Itaogbolu General Hospital</t>
  </si>
  <si>
    <t>A57n2GGTg85</t>
  </si>
  <si>
    <t>Oba-Ile Comprehensive Health Center</t>
  </si>
  <si>
    <t>wuh106bjAdL</t>
  </si>
  <si>
    <t>Arakale Comprehensive Health Center</t>
  </si>
  <si>
    <t>BobjH7xBdDI</t>
  </si>
  <si>
    <t>Mother And Child Hospital - Akure</t>
  </si>
  <si>
    <t>GizRQMmx10i</t>
  </si>
  <si>
    <t>on Idanre</t>
  </si>
  <si>
    <t>Idanre General Hospital</t>
  </si>
  <si>
    <t>AZUh5K9JF57</t>
  </si>
  <si>
    <t>on Ilaje</t>
  </si>
  <si>
    <t>Igbokoda General Hospital</t>
  </si>
  <si>
    <t>rEOLbuPeN6z</t>
  </si>
  <si>
    <t>on Ile Oluji Okeigbo</t>
  </si>
  <si>
    <t>Ile-Oluji General Hospital</t>
  </si>
  <si>
    <t>pHbdtisHupE</t>
  </si>
  <si>
    <t>on Irele</t>
  </si>
  <si>
    <t>Ode-Irele Comprehensive Health Center</t>
  </si>
  <si>
    <t>Z9lldlqwYSa</t>
  </si>
  <si>
    <t>Igbotako General Hospital</t>
  </si>
  <si>
    <t>H33MvD7JqC0</t>
  </si>
  <si>
    <t>on Ondo East</t>
  </si>
  <si>
    <t>Bolorunduro General Hospital</t>
  </si>
  <si>
    <t>eFlBpM60SRs</t>
  </si>
  <si>
    <t>Moferere-Oja Comprehensive Health Center</t>
  </si>
  <si>
    <t>Xubfc1xadN5</t>
  </si>
  <si>
    <t>Mother and Child Hospital - Ondo</t>
  </si>
  <si>
    <t>l0oK5kCcifq</t>
  </si>
  <si>
    <t>Ido-Ani General Hospital</t>
  </si>
  <si>
    <t>R9sKiGC2aQS</t>
  </si>
  <si>
    <t>Isaipen Basic Health Center</t>
  </si>
  <si>
    <t>jnZPTIbnS5X</t>
  </si>
  <si>
    <t>Owo General Hospital</t>
  </si>
  <si>
    <t>uqUGRphflWb</t>
  </si>
  <si>
    <t>os Ede South</t>
  </si>
  <si>
    <t>Ede Specialist Hospital</t>
  </si>
  <si>
    <t>qoiO0tapOKa</t>
  </si>
  <si>
    <t>Seventh Day Adventist Hospital - Ile-Ife</t>
  </si>
  <si>
    <t>xGKk2hlvtUz</t>
  </si>
  <si>
    <t>os Ife North</t>
  </si>
  <si>
    <t>Our Lady of Lourdes Hospital - Ipetumodun</t>
  </si>
  <si>
    <t>ikrzY7sZjRk</t>
  </si>
  <si>
    <t>os Ila</t>
  </si>
  <si>
    <t>Ila Orangun State Hospital</t>
  </si>
  <si>
    <t>hln2LIDV1Xl</t>
  </si>
  <si>
    <t>os Isokan</t>
  </si>
  <si>
    <t>Catholic Hospital and Maternity - Okeola</t>
  </si>
  <si>
    <t>NrAixqBOeRR</t>
  </si>
  <si>
    <t>Our Lady of Fatima Catholic Hospital - Jaleyemi</t>
  </si>
  <si>
    <t>tuPG3r8X0RC</t>
  </si>
  <si>
    <t>oy Afijio</t>
  </si>
  <si>
    <t>Ilora General Hospital</t>
  </si>
  <si>
    <t>Klu5oTZCxfx</t>
  </si>
  <si>
    <t>oy Akinyele</t>
  </si>
  <si>
    <t>Moniya Primary Health Center</t>
  </si>
  <si>
    <t>o9UJUeIeW6P</t>
  </si>
  <si>
    <t>Ojoo Primary Health Center</t>
  </si>
  <si>
    <t>fLGtJdQIfx4</t>
  </si>
  <si>
    <t>oy Egbeda</t>
  </si>
  <si>
    <t>St. Dominics Catholic Hospital - Ogungbade</t>
  </si>
  <si>
    <t>JzYcMwOP9J6</t>
  </si>
  <si>
    <t>MamvPxaqiTG</t>
  </si>
  <si>
    <t>Idi Ogungun Primary Health Center</t>
  </si>
  <si>
    <t>lUK0PY9z0dH</t>
  </si>
  <si>
    <t>QdL8RSYxeLg</t>
  </si>
  <si>
    <t>oy Ibadan North-East</t>
  </si>
  <si>
    <t>Alafara Oje Primary Health Center</t>
  </si>
  <si>
    <t>du2NydHQODD</t>
  </si>
  <si>
    <t>Iwo Road Primary Health Center</t>
  </si>
  <si>
    <t>WSxGzRDVpuS</t>
  </si>
  <si>
    <t>St. Peters General Hospital - Aremo</t>
  </si>
  <si>
    <t>L8ySVydOOzd</t>
  </si>
  <si>
    <t>Odinjo Primary Health Center</t>
  </si>
  <si>
    <t>BQvikCG40GE</t>
  </si>
  <si>
    <t>Oranyan Primary Health Center</t>
  </si>
  <si>
    <t>ljnFSN5dej3</t>
  </si>
  <si>
    <t>jyHRtpRCr7M</t>
  </si>
  <si>
    <t>oy Ibadan South-West</t>
  </si>
  <si>
    <t>Jericho Specialist Hospital</t>
  </si>
  <si>
    <t>DpCYi3E6I4c</t>
  </si>
  <si>
    <t>Ring Road State Hospital</t>
  </si>
  <si>
    <t>oCR09FpTFh9</t>
  </si>
  <si>
    <t>St. Anne's Anglican Hospital - Molete Ibadan</t>
  </si>
  <si>
    <t>ZQYdcyj8Urc</t>
  </si>
  <si>
    <t>oy Ido</t>
  </si>
  <si>
    <t>Apete Primary Health Center</t>
  </si>
  <si>
    <t>uU3mfYyerBo</t>
  </si>
  <si>
    <t>oy Irepo</t>
  </si>
  <si>
    <t>Kisi General Hospital</t>
  </si>
  <si>
    <t>l7D0Lku4ECe</t>
  </si>
  <si>
    <t>oy Iseyin</t>
  </si>
  <si>
    <t>Iseyin General Hospital</t>
  </si>
  <si>
    <t>o9zWHFjhquv</t>
  </si>
  <si>
    <t>Our Lady's Catholic Hospital - Iseyin</t>
  </si>
  <si>
    <t>Inr4R6Tk5fE</t>
  </si>
  <si>
    <t>oy Kajola</t>
  </si>
  <si>
    <t>Okeho General Hospital</t>
  </si>
  <si>
    <t>L0SpXvHcxlr</t>
  </si>
  <si>
    <t>oy Ogbomoso North</t>
  </si>
  <si>
    <t>Abogunde Baaki Health Center</t>
  </si>
  <si>
    <t>POQZq9yYHfm</t>
  </si>
  <si>
    <t>fjiKMWnNBwn</t>
  </si>
  <si>
    <t>oy Olorunsogo</t>
  </si>
  <si>
    <t>Igbeti General Hospital</t>
  </si>
  <si>
    <t>ty9jMW3us5b</t>
  </si>
  <si>
    <t>oy Oluyole</t>
  </si>
  <si>
    <t>Adaramagbo Olomi Primary Health Center</t>
  </si>
  <si>
    <t>gp5xo74SqKO</t>
  </si>
  <si>
    <t>oy Orelope</t>
  </si>
  <si>
    <t>Igboho General Hospital</t>
  </si>
  <si>
    <t>oXanQ9NfzcJ</t>
  </si>
  <si>
    <t>oy Ori Ire</t>
  </si>
  <si>
    <t>Ikoyi-Ile Primary Health Center</t>
  </si>
  <si>
    <t>jN3f776qJBx</t>
  </si>
  <si>
    <t>oy Saki West</t>
  </si>
  <si>
    <t>Baptist Medical Center - Saki</t>
  </si>
  <si>
    <t>x6uBaUpHFXY</t>
  </si>
  <si>
    <t>pl Barkin Ladi</t>
  </si>
  <si>
    <t>Barkin Ladi General Hospital</t>
  </si>
  <si>
    <t>HbuBf1D4gmG</t>
  </si>
  <si>
    <t>pl Bassa</t>
  </si>
  <si>
    <t>Seventh Day Adventist (SDA) Hospital - Jengre</t>
  </si>
  <si>
    <t>Le18r1aY7bi</t>
  </si>
  <si>
    <t>pl Jos East</t>
  </si>
  <si>
    <t>Angware General Hospital</t>
  </si>
  <si>
    <t>Ci4IlJo0THV</t>
  </si>
  <si>
    <t>Solat Women Hospital</t>
  </si>
  <si>
    <t>OdFD1NyelFa</t>
  </si>
  <si>
    <t>Tundun Wada Primary Health Center</t>
  </si>
  <si>
    <t>cdyDfwVgnJF</t>
  </si>
  <si>
    <t>pl Jos South</t>
  </si>
  <si>
    <t>Bukuru Express Primary Health Center</t>
  </si>
  <si>
    <t>wyclwPixYHK</t>
  </si>
  <si>
    <t>Church of Christ in Nigeria (COCIN) Clinic - Gyel-Bukuru</t>
  </si>
  <si>
    <t>kXMpdZaDwxW</t>
  </si>
  <si>
    <t>Dadin Kowa Comprehensive Health Center</t>
  </si>
  <si>
    <t>KliDyHkXDRm</t>
  </si>
  <si>
    <t>Evangelical Church of West Africa (ECWA) Comprehensive Hospital - Bukuru</t>
  </si>
  <si>
    <t>n3n9tC9qDI4</t>
  </si>
  <si>
    <t>Vom Christian Hospital</t>
  </si>
  <si>
    <t>fEPSauwf6T7</t>
  </si>
  <si>
    <t>pl Kanke</t>
  </si>
  <si>
    <t>Amper Central Primary Health Care Center</t>
  </si>
  <si>
    <t>XoodAFXuLoR</t>
  </si>
  <si>
    <t>Mangu General Hospital</t>
  </si>
  <si>
    <t>eAM9CE6xQD6</t>
  </si>
  <si>
    <t>pl Mikang</t>
  </si>
  <si>
    <t>Tunkus General Hospital</t>
  </si>
  <si>
    <t>LAzfkJ5YZG1</t>
  </si>
  <si>
    <t>pl Qua'an Pan</t>
  </si>
  <si>
    <t>Kwalla General Hospital</t>
  </si>
  <si>
    <t>Axs1Yufa0Pp</t>
  </si>
  <si>
    <t>St. Virgillus Catholic Rural Health Center</t>
  </si>
  <si>
    <t>BQ6ZqTIJDra</t>
  </si>
  <si>
    <t>May Hospital - Shendam</t>
  </si>
  <si>
    <t>TGsy8pKsBgj</t>
  </si>
  <si>
    <t>Shendam A Primary Health Center</t>
  </si>
  <si>
    <t>RqrbqtO8Pas</t>
  </si>
  <si>
    <t>MER PERFORMANCE</t>
  </si>
  <si>
    <t>TX_CURR</t>
  </si>
  <si>
    <t>TX_CURR_tar</t>
  </si>
  <si>
    <t>HTS POS r.</t>
  </si>
  <si>
    <t>TX NEW r.</t>
  </si>
  <si>
    <t>TX NET NEW.</t>
  </si>
  <si>
    <t>%TX_CURR Achieved</t>
  </si>
  <si>
    <t>%TX_NET_NEW Achieved</t>
  </si>
  <si>
    <t>%TX_NEW Achieved</t>
  </si>
  <si>
    <t>HTS POS_tar.</t>
  </si>
  <si>
    <t>hts OPD attendance.</t>
  </si>
  <si>
    <t>hts eligible4Testing.</t>
  </si>
  <si>
    <t>hts Tested.</t>
  </si>
  <si>
    <t>hts Positive.</t>
  </si>
  <si>
    <t>indx clients seen.</t>
  </si>
  <si>
    <t>indx Eligible4Index.</t>
  </si>
  <si>
    <t>indx accepted Index.</t>
  </si>
  <si>
    <t>indx offered Index.</t>
  </si>
  <si>
    <t>INDX %Eligible of Seen</t>
  </si>
  <si>
    <t>INDX %Accepted of Offered</t>
  </si>
  <si>
    <t>indx Tested.</t>
  </si>
  <si>
    <t>indx Positive.</t>
  </si>
  <si>
    <t>indx linked2ART.</t>
  </si>
  <si>
    <t>INDX Positivity Yeild</t>
  </si>
  <si>
    <t>INDX %Positives Linked to ART</t>
  </si>
  <si>
    <t>otps clients seen.</t>
  </si>
  <si>
    <t>otps eligible4Testing.</t>
  </si>
  <si>
    <t>otps Tested.</t>
  </si>
  <si>
    <t>otps Positive.</t>
  </si>
  <si>
    <t>OTPS Positivity Yeild</t>
  </si>
  <si>
    <t>OTPS %Eligible of Clients Seen</t>
  </si>
  <si>
    <t>otps linked2ART.</t>
  </si>
  <si>
    <t>OTPS %Linked to ART</t>
  </si>
  <si>
    <t>ret appt scheduled.</t>
  </si>
  <si>
    <t>ret missed their appt.</t>
  </si>
  <si>
    <t>ret declined restarting ART.</t>
  </si>
  <si>
    <t>ret reported died.</t>
  </si>
  <si>
    <t>ret reported self transferred.</t>
  </si>
  <si>
    <t>ret not located.</t>
  </si>
  <si>
    <t>ret returned2care.</t>
  </si>
  <si>
    <t>Declined2 Restart</t>
  </si>
  <si>
    <t>Died</t>
  </si>
  <si>
    <t>Self Transferred out</t>
  </si>
  <si>
    <t>Not Located</t>
  </si>
  <si>
    <t>Returned to Care</t>
  </si>
  <si>
    <t>ret official transfer outs.</t>
  </si>
  <si>
    <t>Official Transferred out</t>
  </si>
  <si>
    <t>mmd stableOnART.</t>
  </si>
  <si>
    <t>mmd seen in DSD ART.</t>
  </si>
  <si>
    <t>MMD %Stable on ART of Seen</t>
  </si>
  <si>
    <t>MMD %Received &gt;=3mth of Seen</t>
  </si>
  <si>
    <t>MER ANALYSIS</t>
  </si>
  <si>
    <t>All</t>
  </si>
  <si>
    <t>STATES</t>
  </si>
  <si>
    <t>TX CURR</t>
  </si>
  <si>
    <t>TX NET NEW</t>
  </si>
  <si>
    <t>TX NET NEW tar.</t>
  </si>
  <si>
    <t>TX NEW tar.</t>
  </si>
  <si>
    <t>ANALYTICS MENU</t>
  </si>
  <si>
    <t>1.0 TX_CURR TARGET VS ACHIEVED</t>
  </si>
  <si>
    <t>1.1 HTS_POS TARGET VS ACHIEVED</t>
  </si>
  <si>
    <t>1.2 TX_NET_NEW TARGET VS ACHIEVED</t>
  </si>
  <si>
    <t>1.3 TX_NEW TARGET VS ACHIEVED</t>
  </si>
  <si>
    <t>2.0 HTS: SCREENED VS ELIGIBLE VS TESTED ~ OU</t>
  </si>
  <si>
    <t>2.1 HTS: SCREENED VS ELIGIBLE VS TESTED ~ WEEK</t>
  </si>
  <si>
    <t>2.2 PROPORTION OF THOSE ELIGIBLE WHO WERE TESTED ~ OU</t>
  </si>
  <si>
    <t>2.3 PROPORTION OF THOSE ELIGIBLE WHO WERE TESTED ~ WEEK</t>
  </si>
  <si>
    <t>2.4 HTS: POSITIVITY &amp; YEILD ~ OU</t>
  </si>
  <si>
    <t>2.5 HTS: POSITIVITY &amp; YEILD ~ WEEK</t>
  </si>
  <si>
    <t>2.6 PROPORTION OF POSITIVES LINKED TO ART ~ OU</t>
  </si>
  <si>
    <t>2.6 PROPORTION OF POSITIVES LINKED TO ART ~ WEEK</t>
  </si>
  <si>
    <t>3.0 INDX: CLIENTS SEEN, ELIGIBLE &amp; TESTED ~ OU</t>
  </si>
  <si>
    <t>3.1 INDX: CLIENTS SEEN, ELIGIBLE &amp; TESTED TREND</t>
  </si>
  <si>
    <t>3.2 INDX: PROPORTION ACCEPTED OFFER OF THOSE OFFERED OU</t>
  </si>
  <si>
    <t>3.3 INDX: PROPORTION ACCEPTED OFFER OF THOSE OFFERED WK</t>
  </si>
  <si>
    <t>3.4 INDEX: POSITIVITY YEILD</t>
  </si>
  <si>
    <t>3.5 INDEX: POSITIVITY YEILD TREND</t>
  </si>
  <si>
    <t>3.6 INDEX: POSITIVES LINKED TO ART</t>
  </si>
  <si>
    <t>3.6 INDEX: POSITIVES LINKED TO ART TREND</t>
  </si>
  <si>
    <t>4.0 OTPS: CLIENTS SEEN, ELIGIBLE FOR TESTING &amp; TESTED</t>
  </si>
  <si>
    <t>4.1 OTPS: CLIENTS SEEN, ELIGIBLE FOR TESTING &amp; TESTED TREND</t>
  </si>
  <si>
    <t>4.2 OTPS: PROPORTION OF POSITIVES LINKED TO ART</t>
  </si>
  <si>
    <t>4.3 OTPS: PROPORTION OF POSITIVES LINKED TO ART TREND</t>
  </si>
  <si>
    <t>4.4 OTPS: POSITIVITY YEILD</t>
  </si>
  <si>
    <t>4.5 OTPS: POSITIVITY YEILD WEEK TREND</t>
  </si>
  <si>
    <t>4.6 OTPS: POSITIVES LINKED TO ART</t>
  </si>
  <si>
    <t>4.7 OTPS: POSITIVES LINKED TO ART WEEK TREND</t>
  </si>
  <si>
    <t>5.4 WATERFALL OF TRACKED APPOINTMENTS</t>
  </si>
  <si>
    <t>6.0 MMD: PROPORTION OF CLIENTS SEEN WHO ARE STABLE ON ART</t>
  </si>
  <si>
    <t>6.0 MMD: PROPORTION OF CLIENTS SEEN WHO ARE STABLE ON ART TREND</t>
  </si>
  <si>
    <t>6.1 MMD: PROPORTION OF CLIENTS SEEN WHO RECIEVED MMD &gt;=3MTHS</t>
  </si>
  <si>
    <t>6.3 MMD: PROPORTION OF CLIENTS SEEN WHO RECIEVED MMD &gt;=3MTHS WEEK TREND</t>
  </si>
  <si>
    <t>DASBOARD_MER</t>
  </si>
  <si>
    <t>DASHBOARD_HTS</t>
  </si>
  <si>
    <t>DASHBOARD INDX &amp; OTPS</t>
  </si>
  <si>
    <t>DASHBOARD RETENTION &amp; MMD</t>
  </si>
  <si>
    <t>LOAD &amp; REFRESH TOOL</t>
  </si>
  <si>
    <t>Target dataset for all sites and Ous</t>
  </si>
  <si>
    <t>Result dataset for all sites and Ous</t>
  </si>
  <si>
    <t>dct tab:</t>
  </si>
  <si>
    <t>target_dct tab:</t>
  </si>
  <si>
    <t>1. Use the R code to consolidate and clean submitted datasets</t>
  </si>
  <si>
    <t>%OPD_POS Achieved</t>
  </si>
  <si>
    <t>OPD Positivity Yeild</t>
  </si>
  <si>
    <t>opd Screened.</t>
  </si>
  <si>
    <t>OPD %of eligible, tested</t>
  </si>
  <si>
    <t>OPD %Positives, linked to ART</t>
  </si>
  <si>
    <t>RETEN %Returned 2Care of Missed Appt</t>
  </si>
  <si>
    <t>MER RUN CHART</t>
  </si>
  <si>
    <t>Sum of ret_appt_scheduled</t>
  </si>
  <si>
    <t>Sum of ret_missed_their_appt</t>
  </si>
  <si>
    <r>
      <rPr>
        <b/>
        <sz val="11"/>
        <color theme="1"/>
        <rFont val="Calibri"/>
        <family val="2"/>
        <scheme val="minor"/>
      </rPr>
      <t xml:space="preserve">Yellow Surge Program Description/Goal: </t>
    </r>
    <r>
      <rPr>
        <sz val="11"/>
        <color theme="1"/>
        <rFont val="Calibri"/>
        <family val="2"/>
        <scheme val="minor"/>
      </rPr>
      <t>The Nigeria CDC-supported "Yellow States" comprise 9 States with a cumulative PLHIV of 298,261. The objective of the ART Surge in the Yellow States is to have a cumulative 210,503 PLHIV on ART by September 2021.The surge aims to achieve this objective by identifying, initiating and retaining 39,160 new PLHIV on ART using efficient testing &amp; effective retention strategies grounded in continuous quality improvement methodology.</t>
    </r>
    <r>
      <rPr>
        <b/>
        <sz val="11"/>
        <color theme="1"/>
        <rFont val="Calibri"/>
        <family val="2"/>
        <scheme val="minor"/>
      </rPr>
      <t xml:space="preserve">
Data Collection:</t>
    </r>
    <r>
      <rPr>
        <sz val="11"/>
        <color theme="1"/>
        <rFont val="Calibri"/>
        <family val="2"/>
        <scheme val="minor"/>
      </rPr>
      <t xml:space="preserve"> Data collection is the systematic process of routinely documenting information in standardized tools for use in monitoring and/or evaluation of program activities. This involves collecting the right amount of appropriate information that is relevant to specific indicators for routine program monitoring and planning. The surge data collection in the ‘Yellow’ states will use both paper-based methods and/or electronic methods data sources to collect data accurately, capturing the series of events over time and allow for easy retrieval of records.
The paper-based data sources are forms and registers from the National data tools, which are used to collect relevant program variables from service delivery events and processes. Data elements for HIV Testing Services (HTS), including Index Testing Services and Retention will be summarized from the HTS register and risk stratification tool, and client tracking and termination registers respectively. Services should be summarized at the lastest first activity on Monday morning and transmitted to the implementing partners (State and HQ).
The National Data Repository (NDR) will be used to collect data for patient’s treatment history and longitudinal tracking. TX_NEW, TX_CURR, TX_NET NEW, multi-month dispensing for stable patients and other clinical quality monitoring indicators will be calculated. As a result, uploads of patient records from the electronic medical record system should be done at least weekly and the last upload made for each week by 5pm on Friday. This timing will ensure that files a processed during the weekend and data are available for reporting by the next Monday.
</t>
    </r>
    <r>
      <rPr>
        <b/>
        <sz val="11"/>
        <color theme="1"/>
        <rFont val="Calibri"/>
        <family val="2"/>
        <scheme val="minor"/>
      </rPr>
      <t>Reporting:</t>
    </r>
    <r>
      <rPr>
        <sz val="11"/>
        <color theme="1"/>
        <rFont val="Calibri"/>
        <family val="2"/>
        <scheme val="minor"/>
      </rPr>
      <t xml:space="preserve"> Reporting from the Yellow states under the surge program will use the data collection template (DCT) tab of this tool. Report from the NDR and directly from implementing partners for the preceeding week will be submitted on Mondays by 12 noon. The week_report_date will be the last day of the reporting week (Saturdays). </t>
    </r>
  </si>
  <si>
    <t>Indicator Short Name</t>
  </si>
  <si>
    <t>Description</t>
  </si>
  <si>
    <t>Source Documents</t>
  </si>
  <si>
    <t>Potential Analytics</t>
  </si>
  <si>
    <t>Number of patients receiving ART by the end of the reporting period</t>
  </si>
  <si>
    <t>NDR</t>
  </si>
  <si>
    <t>Trend</t>
  </si>
  <si>
    <t>Number of new HIV positive clients identified during the reporting period</t>
  </si>
  <si>
    <t>HTS Register</t>
  </si>
  <si>
    <t>Number of new HIV positive clients started on ART and dispensed ARVs during the reporting period</t>
  </si>
  <si>
    <t>Calculated by subtracting previous TX_CURR_r from current TX_CURR_r</t>
  </si>
  <si>
    <t>Derived</t>
  </si>
  <si>
    <t>Number of clients that visited the health facility to receive a medical service at the OPD during the reporting period</t>
  </si>
  <si>
    <t>OPD Register</t>
  </si>
  <si>
    <t>Cascade Analysis/Trend</t>
  </si>
  <si>
    <t>hts_OPD_Screened</t>
  </si>
  <si>
    <t xml:space="preserve">Number of clients that visited the OPD during the reporting period and received HIV risk screening using the risk stratification tool </t>
  </si>
  <si>
    <t>Risk Stratification Tool</t>
  </si>
  <si>
    <t>hts_OPD_eligible4Testing</t>
  </si>
  <si>
    <t xml:space="preserve">Number of clients that visited the OPD during the reporting period that were eligible to receive HIV testing following HIV risk screening using the risk stratification tool </t>
  </si>
  <si>
    <t>hts_OPD_Tested</t>
  </si>
  <si>
    <t>Number of clients that received HIV Testing Services at OPD during the reporting period</t>
  </si>
  <si>
    <t>hts_OPD_Positive</t>
  </si>
  <si>
    <t>Number of new HIV positive clients identified at OPD during the reporting period</t>
  </si>
  <si>
    <t>hts_OPD_linked2ART</t>
  </si>
  <si>
    <t>Number of new HIV positive clients identified at OPD that started on ART and had ARVs dispensed during the reporting period</t>
  </si>
  <si>
    <t>ART Register/NMRS</t>
  </si>
  <si>
    <t>indx_case</t>
  </si>
  <si>
    <t xml:space="preserve">Number of clients seen in ART clinic during the reporting period including newly diagnosed clients and clients with unsuppressed viral load </t>
  </si>
  <si>
    <t>Index Testing Register</t>
  </si>
  <si>
    <t>Number of index clients (newly diagnosed positive, previously known positives who are not on ART, or clients with unsuppressed viral load) who were offered (e.g., counseled on) index testing services</t>
  </si>
  <si>
    <t>Number of index clients that were offered index testing services by a provider</t>
  </si>
  <si>
    <t>Number of index clients who accepted (e.g., agreed to) provision of index testing services by a provider (including client providing informed consent, acceptance of counseling on index testing, acceptance of elicitation of current or past sexual partners/partner notification, etc.)</t>
  </si>
  <si>
    <t>Number of contacts provided by the index client as a result of accepting index testing services</t>
  </si>
  <si>
    <t>Number of contacts who were tested for HIV and received their results.</t>
  </si>
  <si>
    <t>Number of contacts who tested HIV positive and received their results during the reporting period</t>
  </si>
  <si>
    <t>Number of contacts who tested HIV positive and started on ART during the reporting period</t>
  </si>
  <si>
    <t>Number of clients seen at other HIV testing points (EXCEPT OPD and Index Testing) that visited the health facility to receive a medical service at the OPD during the reporting period</t>
  </si>
  <si>
    <t>otps_screened</t>
  </si>
  <si>
    <t xml:space="preserve">Number of clients seen at other HIV testing points (EXCEPT OPD and Index Testing) during the reporting period that received HIV risk screening using the risk stratification tool </t>
  </si>
  <si>
    <t xml:space="preserve">Number of clients seen at other HIV testing points (EXCEPT OPD and Index Testing) during the reporting period that were eligible to receive HIV testing following HIV risk screening using the risk stratification tool </t>
  </si>
  <si>
    <t>Number of clients that received HIV Testing Services at other HIV testing points (EXCEPT OPD and Index Testing) during the reporting period</t>
  </si>
  <si>
    <t>Number of new HIV positive clients identified at other HIV testing points (EXCEPT OPD and Index Testing) during the reporting period</t>
  </si>
  <si>
    <t>Number of new HIV positive clients identified at other HIV testing points (EXCEPT OPD and Index Testing) that started on ART and had ARVs dispensed during the reporting period</t>
  </si>
  <si>
    <t>Number of patients with appointment schedule during the reporting period</t>
  </si>
  <si>
    <t>Appointment Register</t>
  </si>
  <si>
    <t>Number of patients on schedule for appointment that missed the appointment during the reporting period</t>
  </si>
  <si>
    <t>Number of patients that missed an appointment and received a text message or call to return them to the health facility during the reporting period</t>
  </si>
  <si>
    <t>Contact Tracking and Termination Register</t>
  </si>
  <si>
    <t>Number of patients that missed an appointment and received a visit to return them to the health facility during the reporting period</t>
  </si>
  <si>
    <t>Number of patients that transferred out with records</t>
  </si>
  <si>
    <t>ret_declined_ReturntoART</t>
  </si>
  <si>
    <t>Number of patients that missied an appointment, received tracking, contacted and declined returning to continue ARVs</t>
  </si>
  <si>
    <t>Number of patients reported dead during the reporting period</t>
  </si>
  <si>
    <t>Number of patients that transferred out without records</t>
  </si>
  <si>
    <t>Number of patients that missed an appointment and were tracked but no contact was made during the reporting period</t>
  </si>
  <si>
    <t>Number of patients that missied an appointment, received tracking, contacted and returned to continue ARVs</t>
  </si>
  <si>
    <t>mmd_seen_ARTRefill</t>
  </si>
  <si>
    <t>Number of patients that picked up ARVs through facility and community based differentiated service delivery models (Fast track, Multimonth dispensing, community ART groups, community pharmacy etc. during the reporting period</t>
  </si>
  <si>
    <t xml:space="preserve">mmd_stable_on_ART </t>
  </si>
  <si>
    <t>Number of stable patients that picked up ARVs during the reporting period. A stable patient is defined as: a) adult 15+ years old; b) non-pregnant; c) on ART for at least one year; d) have VL result at least 6 months ago; e) that VL result was suppressed</t>
  </si>
  <si>
    <t>mmd_received_3mth_mmd</t>
  </si>
  <si>
    <t>Number of stable patients that received ARVs for duration 3 months and greater.</t>
  </si>
  <si>
    <t>TX_CURR_res</t>
  </si>
  <si>
    <t>Tar</t>
  </si>
  <si>
    <t>0</t>
  </si>
  <si>
    <t>1</t>
  </si>
  <si>
    <t>2</t>
  </si>
  <si>
    <t>3</t>
  </si>
  <si>
    <t>4</t>
  </si>
  <si>
    <t>5</t>
  </si>
  <si>
    <t>6</t>
  </si>
  <si>
    <t>7</t>
  </si>
  <si>
    <t>DASHBOARD MER RUNCHARTS</t>
  </si>
  <si>
    <t>1.0 MER INDICATOR RUN CHART</t>
  </si>
  <si>
    <t>1.1 OPD &amp; INDEX YEILD RUN CHART</t>
  </si>
  <si>
    <t>1.2 RETENTION AND MMD RUN CHART</t>
  </si>
  <si>
    <t>VISUALIZATION SELECTORS</t>
  </si>
  <si>
    <t>"10/01/2020" is the slicer option for Targets on the [Wk_Report_Date] slicers</t>
  </si>
  <si>
    <t>"0" is the slicer value for target on the [Week_No] slicers</t>
  </si>
  <si>
    <t>"Tar" is the slicer option for Targets on the [FY], [Qtr] &amp; [Month] slicers.</t>
  </si>
  <si>
    <t>Ensure that you select  "Tar" on the [FY], [Qtr] &amp; [Month] to include target in your viz</t>
  </si>
  <si>
    <t>Ensure you select "10/01/2020" on the [Wk_Report_Date] slicer to include targets in your viz</t>
  </si>
  <si>
    <t>Ensure you select "0" on the [Week_No] slicer to include targets in your viz</t>
  </si>
  <si>
    <t>2. Paste or type target dataset in [target_dct] and results dataset in [dct] tabs</t>
  </si>
  <si>
    <t>3. Click "Data" on the menu &amp; "Refresh All" to update tool with data</t>
  </si>
  <si>
    <t>Add Column2</t>
  </si>
  <si>
    <t>NOTES</t>
  </si>
  <si>
    <t>- Keep"Tar", on [FY], [Qtr] &amp; [Month] slicers selected</t>
  </si>
  <si>
    <t>- Keep "10/1/2020" on [WK_Report_Date] slicer selected</t>
  </si>
  <si>
    <t>- Keep "0" on [Week_No] Slicer selected</t>
  </si>
  <si>
    <t>These options all represent your target values in visualizations</t>
  </si>
  <si>
    <t>No of Facilities</t>
  </si>
  <si>
    <t>hts linked2ART.</t>
  </si>
  <si>
    <t>mmd received3mth mmd.</t>
  </si>
  <si>
    <t>Column Labels</t>
  </si>
  <si>
    <t>Values</t>
  </si>
  <si>
    <t>versus</t>
  </si>
  <si>
    <t>Indicator</t>
  </si>
  <si>
    <t>&lt;-</t>
  </si>
  <si>
    <t>-&gt;</t>
  </si>
  <si>
    <t>Indicators</t>
  </si>
  <si>
    <t>COMPARE</t>
  </si>
  <si>
    <t>INDICATOR:</t>
  </si>
  <si>
    <t>VERSIONS MGT &amp; WORK FLOW</t>
  </si>
  <si>
    <r>
      <t>1. Each IP will maintain one ng_yellow_CQI_tool &amp; label the tool using the format "</t>
    </r>
    <r>
      <rPr>
        <b/>
        <sz val="10"/>
        <color rgb="FFC00000"/>
        <rFont val="Calibri"/>
        <family val="2"/>
        <scheme val="minor"/>
      </rPr>
      <t>IP SHORT NAME_YELLOW_SURGE_TOOL_WK?</t>
    </r>
    <r>
      <rPr>
        <sz val="10"/>
        <color rgb="FFC00000"/>
        <rFont val="Calibri"/>
        <family val="2"/>
        <scheme val="minor"/>
      </rPr>
      <t>"</t>
    </r>
  </si>
  <si>
    <r>
      <t>2. In the event an IP wants to keep separate tools for each of their Ous, the tool should be named using the format "</t>
    </r>
    <r>
      <rPr>
        <b/>
        <sz val="10"/>
        <color rgb="FFC00000"/>
        <rFont val="Calibri"/>
        <family val="2"/>
        <scheme val="minor"/>
      </rPr>
      <t>IP SHORT NAME_STATE_YELLOW_SURGE_TOOL_WK?</t>
    </r>
    <r>
      <rPr>
        <sz val="10"/>
        <color rgb="FFC00000"/>
        <rFont val="Calibri"/>
        <family val="2"/>
        <scheme val="minor"/>
      </rPr>
      <t>"</t>
    </r>
  </si>
  <si>
    <r>
      <t xml:space="preserve">3. Label your tools in all UPPER CASE. Examples of labels are as follows: </t>
    </r>
    <r>
      <rPr>
        <b/>
        <sz val="10"/>
        <color rgb="FFC00000"/>
        <rFont val="Calibri"/>
        <family val="2"/>
        <scheme val="minor"/>
      </rPr>
      <t>APIN_YELLOW_SURGE_TOOL_WK14</t>
    </r>
    <r>
      <rPr>
        <sz val="10"/>
        <color rgb="FFC00000"/>
        <rFont val="Calibri"/>
        <family val="2"/>
        <scheme val="minor"/>
      </rPr>
      <t xml:space="preserve">, </t>
    </r>
    <r>
      <rPr>
        <b/>
        <sz val="10"/>
        <color rgb="FFC00000"/>
        <rFont val="Calibri"/>
        <family val="2"/>
        <scheme val="minor"/>
      </rPr>
      <t>APIN_KADUNA_YELLOW_SURGE_TOOL_WK14</t>
    </r>
  </si>
  <si>
    <t>4. Partners enter their week's results on the "dct" tab of the tool and label the tool appropriately as aforementioned before sending to their POCs</t>
  </si>
  <si>
    <t>5. Partners will ensure that values on the "dct" tab of this tool are correct and complete according to DATIM standard e.g. Facility names etc.</t>
  </si>
  <si>
    <t>6. R script will be used to read data from "dct" tabs of individual tools, clean and consolidate for updating the master yellow surge CQI tool maintained by HQ</t>
  </si>
  <si>
    <t>7. Incident commander will share master tool with appropriate  team/individuals for meeting</t>
  </si>
  <si>
    <t>8. Incident Commander will sends OPS Chiefs &amp; CDC leadership</t>
  </si>
  <si>
    <t>CIHP</t>
  </si>
  <si>
    <t>0. RESULT COMPARISON MAP</t>
  </si>
  <si>
    <t>RESULT MAP</t>
  </si>
  <si>
    <t>otps screened.</t>
  </si>
  <si>
    <t>8</t>
  </si>
  <si>
    <t>ret texted or called.</t>
  </si>
  <si>
    <t>RETEN %Missed Appts</t>
  </si>
  <si>
    <t>ret visited.</t>
  </si>
  <si>
    <t>5.0 RETENTION: SCHEDULED VS MISSED APPOINTMENTS ~ OU</t>
  </si>
  <si>
    <t>5.1 RETENTION: SCHEDULED VS MISSED APPOINTMENTS ~ WEEK</t>
  </si>
  <si>
    <t>5.2 RETEN: FOLLOW-UP MISSED APPOINTMENTS ~ OU</t>
  </si>
  <si>
    <t>5.2 RETEN: FOLLOW-UP MISSED APPOINTMENTS ~ WEEK</t>
  </si>
  <si>
    <t>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</si>
</sst>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_(* \(#,##0.00\);_(* &quot;-&quot;??_);_(@_)"/>
    <numFmt numFmtId="164" formatCode="[$-F800]dddd\,\ mmmm\ dd\,\ yyyy"/>
    <numFmt numFmtId="165" formatCode="0.0%"/>
    <numFmt numFmtId="166" formatCode="_(* #,##0_);_(* \(#,##0\);_(* &quot;-&quot;??_);_(@_)"/>
    <numFmt numFmtId="167" formatCode="0.0%;\-0.0%;0.0%"/>
    <numFmt numFmtId="168" formatCode="dd/mm/yyyy;@"/>
  </numFmts>
  <fonts count="38" x14ac:knownFonts="1">
    <font>
      <sz val="11"/>
      <color theme="1"/>
      <name val="Calibri"/>
      <family val="2"/>
      <scheme val="minor"/>
    </font>
    <font>
      <sz val="10"/>
      <color theme="1"/>
      <name val="Arial Narrow"/>
      <family val="2"/>
    </font>
    <font>
      <b/>
      <sz val="10"/>
      <color theme="1"/>
      <name val="Arial Narrow"/>
      <family val="2"/>
    </font>
    <font>
      <sz val="8"/>
      <name val="Calibri"/>
      <family val="2"/>
      <scheme val="minor"/>
    </font>
    <font>
      <b/>
      <sz val="11"/>
      <color theme="1"/>
      <name val="Calibri"/>
      <family val="2"/>
      <scheme val="minor"/>
    </font>
    <font>
      <sz val="9"/>
      <color theme="1"/>
      <name val="Calibri"/>
      <family val="2"/>
      <scheme val="minor"/>
    </font>
    <font>
      <b/>
      <sz val="12"/>
      <color theme="1"/>
      <name val="Arial Narrow"/>
      <family val="2"/>
    </font>
    <font>
      <sz val="11"/>
      <color theme="1"/>
      <name val="Calibri"/>
      <family val="2"/>
      <scheme val="minor"/>
    </font>
    <font>
      <sz val="10"/>
      <color theme="1"/>
      <name val="Calibri"/>
      <family val="2"/>
      <scheme val="minor"/>
    </font>
    <font>
      <sz val="10"/>
      <name val="Arial Narrow"/>
      <family val="2"/>
    </font>
    <font>
      <b/>
      <sz val="10"/>
      <name val="Arial Narrow"/>
      <family val="2"/>
    </font>
    <font>
      <b/>
      <sz val="12"/>
      <name val="Arial Narrow"/>
      <family val="2"/>
    </font>
    <font>
      <sz val="8"/>
      <color theme="1"/>
      <name val="Calibri"/>
      <family val="2"/>
      <scheme val="minor"/>
    </font>
    <font>
      <sz val="10"/>
      <color theme="1"/>
      <name val="Euphemia"/>
      <family val="2"/>
    </font>
    <font>
      <sz val="11"/>
      <color theme="1"/>
      <name val="Euphemia"/>
      <family val="2"/>
    </font>
    <font>
      <b/>
      <sz val="14"/>
      <color theme="0"/>
      <name val="Euphemia"/>
      <family val="2"/>
    </font>
    <font>
      <b/>
      <sz val="24"/>
      <color theme="0"/>
      <name val="Calibri"/>
      <family val="2"/>
      <scheme val="minor"/>
    </font>
    <font>
      <sz val="20"/>
      <color theme="0"/>
      <name val="Calibri"/>
      <family val="2"/>
      <scheme val="minor"/>
    </font>
    <font>
      <sz val="11"/>
      <color rgb="FFFF0000"/>
      <name val="Calibri"/>
      <family val="2"/>
      <scheme val="minor"/>
    </font>
    <font>
      <b/>
      <sz val="9"/>
      <color theme="1"/>
      <name val="Calibri"/>
      <family val="2"/>
      <scheme val="minor"/>
    </font>
    <font>
      <sz val="16"/>
      <color theme="0"/>
      <name val="Calibri"/>
      <family val="2"/>
      <scheme val="minor"/>
    </font>
    <font>
      <b/>
      <sz val="11"/>
      <color rgb="FFC00000"/>
      <name val="Calibri"/>
      <family val="2"/>
      <scheme val="minor"/>
    </font>
    <font>
      <sz val="11"/>
      <color rgb="FFC00000"/>
      <name val="Calibri"/>
      <family val="2"/>
      <scheme val="minor"/>
    </font>
    <font>
      <b/>
      <sz val="12"/>
      <color theme="0"/>
      <name val="Calibri"/>
      <family val="2"/>
      <scheme val="minor"/>
    </font>
    <font>
      <sz val="11"/>
      <name val="Calibri"/>
      <family val="2"/>
      <scheme val="minor"/>
    </font>
    <font>
      <b/>
      <sz val="11"/>
      <color theme="4" tint="-0.499984740745262"/>
      <name val="Calibri"/>
      <family val="2"/>
      <scheme val="minor"/>
    </font>
    <font>
      <b/>
      <sz val="9"/>
      <color theme="1"/>
      <name val="Arial Narrow"/>
      <family val="2"/>
    </font>
    <font>
      <sz val="9"/>
      <color theme="1"/>
      <name val="Arial Narrow"/>
      <family val="2"/>
    </font>
    <font>
      <b/>
      <sz val="11"/>
      <color rgb="FFFF0000"/>
      <name val="Calibri"/>
      <family val="2"/>
      <scheme val="minor"/>
    </font>
    <font>
      <b/>
      <sz val="8"/>
      <color theme="1"/>
      <name val="Calibri"/>
      <family val="2"/>
      <scheme val="minor"/>
    </font>
    <font>
      <b/>
      <sz val="10"/>
      <name val="Calibri"/>
      <family val="2"/>
      <scheme val="minor"/>
    </font>
    <font>
      <sz val="10"/>
      <color rgb="FFC00000"/>
      <name val="Calibri"/>
      <family val="2"/>
      <scheme val="minor"/>
    </font>
    <font>
      <b/>
      <sz val="10"/>
      <color rgb="FFC00000"/>
      <name val="Calibri"/>
      <family val="2"/>
      <scheme val="minor"/>
    </font>
    <font>
      <sz val="9"/>
      <color indexed="81"/>
      <name val="Tahoma"/>
      <family val="2"/>
    </font>
    <font>
      <b/>
      <sz val="9"/>
      <color indexed="81"/>
      <name val="Tahoma"/>
      <family val="2"/>
    </font>
    <font>
      <sz val="9"/>
      <name val="Calibri"/>
      <family val="2"/>
      <scheme val="minor"/>
    </font>
    <font>
      <b/>
      <sz val="9"/>
      <color rgb="FFC00000"/>
      <name val="Calibri"/>
      <family val="2"/>
      <scheme val="minor"/>
    </font>
    <font>
      <sz val="9"/>
      <color rgb="FFC00000"/>
      <name val="Calibri"/>
      <family val="2"/>
      <scheme val="minor"/>
    </font>
  </fonts>
  <fills count="15">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theme="4" tint="0.79998168889431442"/>
      </patternFill>
    </fill>
    <fill>
      <patternFill patternType="solid">
        <fgColor theme="9" tint="-0.499984740745262"/>
        <bgColor indexed="64"/>
      </patternFill>
    </fill>
    <fill>
      <patternFill patternType="solid">
        <fgColor theme="1" tint="0.249977111117893"/>
        <bgColor indexed="64"/>
      </patternFill>
    </fill>
    <fill>
      <patternFill patternType="solid">
        <fgColor theme="3" tint="-0.499984740745262"/>
        <bgColor indexed="64"/>
      </patternFill>
    </fill>
    <fill>
      <patternFill patternType="solid">
        <fgColor theme="8" tint="-0.499984740745262"/>
        <bgColor indexed="64"/>
      </patternFill>
    </fill>
    <fill>
      <patternFill patternType="solid">
        <fgColor theme="3" tint="0.59999389629810485"/>
        <bgColor indexed="64"/>
      </patternFill>
    </fill>
    <fill>
      <patternFill patternType="solid">
        <fgColor rgb="FFFFFF00"/>
        <bgColor indexed="64"/>
      </patternFill>
    </fill>
    <fill>
      <patternFill patternType="solid">
        <fgColor theme="7" tint="-0.49998474074526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theme="1" tint="0.499984740745262"/>
      </left>
      <right style="thin">
        <color theme="1" tint="0.499984740745262"/>
      </right>
      <top style="thin">
        <color indexed="64"/>
      </top>
      <bottom style="thin">
        <color theme="1" tint="0.499984740745262"/>
      </bottom>
      <diagonal/>
    </border>
    <border>
      <left style="thin">
        <color indexed="64"/>
      </left>
      <right style="thin">
        <color indexed="64"/>
      </right>
      <top/>
      <bottom style="thin">
        <color indexed="64"/>
      </bottom>
      <diagonal/>
    </border>
    <border>
      <left style="thin">
        <color theme="1" tint="0.499984740745262"/>
      </left>
      <right style="thin">
        <color theme="1" tint="0.499984740745262"/>
      </right>
      <top style="thin">
        <color indexed="64"/>
      </top>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indexed="64"/>
      </right>
      <top style="thin">
        <color indexed="64"/>
      </top>
      <bottom style="thick">
        <color theme="1" tint="0.499984740745262"/>
      </bottom>
      <diagonal/>
    </border>
    <border>
      <left style="thin">
        <color theme="1" tint="0.499984740745262"/>
      </left>
      <right style="thin">
        <color theme="1" tint="0.499984740745262"/>
      </right>
      <top/>
      <bottom/>
      <diagonal/>
    </border>
    <border>
      <left/>
      <right/>
      <top/>
      <bottom style="medium">
        <color indexed="64"/>
      </bottom>
      <diagonal/>
    </border>
    <border>
      <left style="thick">
        <color auto="1"/>
      </left>
      <right/>
      <top/>
      <bottom/>
      <diagonal/>
    </border>
    <border>
      <left style="thick">
        <color auto="1"/>
      </left>
      <right/>
      <top/>
      <bottom style="medium">
        <color indexed="64"/>
      </bottom>
      <diagonal/>
    </border>
    <border>
      <left style="thick">
        <color auto="1"/>
      </left>
      <right/>
      <top style="thick">
        <color auto="1"/>
      </top>
      <bottom/>
      <diagonal/>
    </border>
    <border>
      <left/>
      <right/>
      <top/>
      <bottom style="thick">
        <color auto="1"/>
      </bottom>
      <diagonal/>
    </border>
    <border>
      <left/>
      <right/>
      <top style="thin">
        <color theme="4" tint="0.39997558519241921"/>
      </top>
      <bottom/>
      <diagonal/>
    </border>
    <border>
      <left style="thick">
        <color auto="1"/>
      </left>
      <right/>
      <top/>
      <bottom style="thick">
        <color auto="1"/>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theme="5" tint="0.39994506668294322"/>
      </left>
      <right style="thin">
        <color theme="5" tint="0.39994506668294322"/>
      </right>
      <top style="medium">
        <color indexed="64"/>
      </top>
      <bottom style="thin">
        <color theme="5" tint="0.39994506668294322"/>
      </bottom>
      <diagonal/>
    </border>
    <border>
      <left style="thin">
        <color theme="1" tint="0.499984740745262"/>
      </left>
      <right/>
      <top/>
      <bottom style="thin">
        <color theme="1" tint="0.499984740745262"/>
      </bottom>
      <diagonal/>
    </border>
    <border>
      <left style="thin">
        <color theme="5" tint="0.39994506668294322"/>
      </left>
      <right style="thin">
        <color theme="5" tint="0.39994506668294322"/>
      </right>
      <top style="thin">
        <color theme="5" tint="0.39994506668294322"/>
      </top>
      <bottom style="thin">
        <color theme="5" tint="0.39994506668294322"/>
      </bottom>
      <diagonal/>
    </border>
    <border>
      <left style="thin">
        <color indexed="64"/>
      </left>
      <right style="thin">
        <color indexed="64"/>
      </right>
      <top style="thin">
        <color indexed="64"/>
      </top>
      <bottom style="medium">
        <color indexed="64"/>
      </bottom>
      <diagonal/>
    </border>
    <border>
      <left style="thin">
        <color theme="5" tint="0.39994506668294322"/>
      </left>
      <right style="thin">
        <color theme="5" tint="0.39994506668294322"/>
      </right>
      <top style="thin">
        <color theme="5" tint="0.39994506668294322"/>
      </top>
      <bottom/>
      <diagonal/>
    </border>
    <border>
      <left style="thin">
        <color theme="1" tint="0.499984740745262"/>
      </left>
      <right/>
      <top style="thin">
        <color indexed="64"/>
      </top>
      <bottom style="thin">
        <color theme="1" tint="0.499984740745262"/>
      </bottom>
      <diagonal/>
    </border>
    <border>
      <left style="thin">
        <color indexed="64"/>
      </left>
      <right style="thin">
        <color indexed="64"/>
      </right>
      <top/>
      <bottom/>
      <diagonal/>
    </border>
    <border>
      <left/>
      <right/>
      <top/>
      <bottom style="thin">
        <color theme="4" tint="0.39997558519241921"/>
      </bottom>
      <diagonal/>
    </border>
    <border>
      <left/>
      <right/>
      <top style="thin">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style="thin">
        <color auto="1"/>
      </bottom>
      <diagonal/>
    </border>
    <border>
      <left/>
      <right style="thick">
        <color theme="0" tint="-4.9989318521683403E-2"/>
      </right>
      <top/>
      <bottom/>
      <diagonal/>
    </border>
    <border>
      <left style="thick">
        <color theme="0" tint="-4.9989318521683403E-2"/>
      </left>
      <right style="thick">
        <color theme="0" tint="-4.9989318521683403E-2"/>
      </right>
      <top/>
      <bottom/>
      <diagonal/>
    </border>
    <border>
      <left style="thick">
        <color theme="0" tint="-4.9989318521683403E-2"/>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ck">
        <color theme="8" tint="-0.24994659260841701"/>
      </left>
      <right/>
      <top style="thick">
        <color theme="8" tint="-0.24994659260841701"/>
      </top>
      <bottom/>
      <diagonal/>
    </border>
    <border>
      <left/>
      <right/>
      <top style="thick">
        <color theme="8" tint="-0.24994659260841701"/>
      </top>
      <bottom/>
      <diagonal/>
    </border>
    <border>
      <left/>
      <right style="thick">
        <color theme="8" tint="-0.24994659260841701"/>
      </right>
      <top style="thick">
        <color theme="8" tint="-0.24994659260841701"/>
      </top>
      <bottom/>
      <diagonal/>
    </border>
    <border>
      <left style="thick">
        <color theme="8" tint="-0.24994659260841701"/>
      </left>
      <right/>
      <top/>
      <bottom/>
      <diagonal/>
    </border>
    <border>
      <left/>
      <right style="thick">
        <color theme="8" tint="-0.24994659260841701"/>
      </right>
      <top/>
      <bottom/>
      <diagonal/>
    </border>
    <border>
      <left style="thick">
        <color theme="8" tint="-0.24994659260841701"/>
      </left>
      <right/>
      <top/>
      <bottom style="thick">
        <color theme="8" tint="-0.24994659260841701"/>
      </bottom>
      <diagonal/>
    </border>
    <border>
      <left/>
      <right/>
      <top/>
      <bottom style="thick">
        <color theme="8" tint="-0.24994659260841701"/>
      </bottom>
      <diagonal/>
    </border>
    <border>
      <left/>
      <right style="thick">
        <color theme="8" tint="-0.24994659260841701"/>
      </right>
      <top/>
      <bottom style="thick">
        <color theme="8" tint="-0.24994659260841701"/>
      </bottom>
      <diagonal/>
    </border>
    <border>
      <left style="thick">
        <color theme="4" tint="0.39991454817346722"/>
      </left>
      <right style="thick">
        <color theme="4" tint="0.39991454817346722"/>
      </right>
      <top style="thick">
        <color theme="4" tint="0.39991454817346722"/>
      </top>
      <bottom style="thick">
        <color theme="4" tint="0.39991454817346722"/>
      </bottom>
      <diagonal/>
    </border>
    <border>
      <left style="thin">
        <color indexed="64"/>
      </left>
      <right style="thin">
        <color indexed="64"/>
      </right>
      <top style="thin">
        <color indexed="64"/>
      </top>
      <bottom/>
      <diagonal/>
    </border>
    <border>
      <left style="medium">
        <color theme="0"/>
      </left>
      <right style="medium">
        <color theme="0"/>
      </right>
      <top style="medium">
        <color theme="0"/>
      </top>
      <bottom style="medium">
        <color theme="0"/>
      </bottom>
      <diagonal/>
    </border>
  </borders>
  <cellStyleXfs count="3">
    <xf numFmtId="0" fontId="0" fillId="0" borderId="0"/>
    <xf numFmtId="43" fontId="7" fillId="0" borderId="0" applyFont="0" applyFill="0" applyBorder="0" applyAlignment="0" applyProtection="0"/>
    <xf numFmtId="9" fontId="7" fillId="0" borderId="0" applyFont="0" applyFill="0" applyBorder="0" applyAlignment="0" applyProtection="0"/>
  </cellStyleXfs>
  <cellXfs count="288">
    <xf numFmtId="0" fontId="0" fillId="0" borderId="0" xfId="0"/>
    <xf numFmtId="0" fontId="1" fillId="0" borderId="0" xfId="0" applyFont="1" applyAlignment="1">
      <alignment horizontal="center"/>
    </xf>
    <xf numFmtId="0" fontId="1" fillId="0" borderId="0" xfId="0" applyFont="1"/>
    <xf numFmtId="0" fontId="2" fillId="0" borderId="0" xfId="0" applyFont="1"/>
    <xf numFmtId="0" fontId="1" fillId="5" borderId="3" xfId="0" applyFont="1" applyFill="1" applyBorder="1" applyAlignment="1">
      <alignment horizontal="center"/>
    </xf>
    <xf numFmtId="0" fontId="1" fillId="2" borderId="3" xfId="0" applyFont="1" applyFill="1" applyBorder="1" applyAlignment="1">
      <alignment horizontal="center" textRotation="90" wrapText="1"/>
    </xf>
    <xf numFmtId="0" fontId="1" fillId="5" borderId="3" xfId="0" applyFont="1" applyFill="1" applyBorder="1" applyAlignment="1">
      <alignment horizontal="left"/>
    </xf>
    <xf numFmtId="0" fontId="1" fillId="0" borderId="4" xfId="0" applyFont="1" applyBorder="1"/>
    <xf numFmtId="0" fontId="1" fillId="0" borderId="7" xfId="0" applyFont="1" applyBorder="1"/>
    <xf numFmtId="0" fontId="0" fillId="6" borderId="0" xfId="0" applyFill="1"/>
    <xf numFmtId="0" fontId="0" fillId="0" borderId="0" xfId="0" pivotButton="1"/>
    <xf numFmtId="0" fontId="0" fillId="0" borderId="0" xfId="0" applyAlignment="1">
      <alignment horizontal="left"/>
    </xf>
    <xf numFmtId="0" fontId="0" fillId="0" borderId="0" xfId="0" applyNumberFormat="1"/>
    <xf numFmtId="0" fontId="0" fillId="0" borderId="9" xfId="0" applyBorder="1"/>
    <xf numFmtId="14" fontId="2" fillId="6" borderId="1" xfId="0" applyNumberFormat="1" applyFont="1" applyFill="1" applyBorder="1" applyAlignment="1">
      <alignment horizontal="left"/>
    </xf>
    <xf numFmtId="14" fontId="1" fillId="0" borderId="0" xfId="0" applyNumberFormat="1" applyFont="1"/>
    <xf numFmtId="14" fontId="1" fillId="0" borderId="2" xfId="0" applyNumberFormat="1" applyFont="1" applyBorder="1" applyAlignment="1">
      <alignment horizontal="right"/>
    </xf>
    <xf numFmtId="14" fontId="1" fillId="0" borderId="7" xfId="0" applyNumberFormat="1" applyFont="1" applyBorder="1" applyAlignment="1">
      <alignment horizontal="right"/>
    </xf>
    <xf numFmtId="14" fontId="0" fillId="0" borderId="0" xfId="0" applyNumberFormat="1" applyAlignment="1">
      <alignment horizontal="left"/>
    </xf>
    <xf numFmtId="9" fontId="0" fillId="0" borderId="0" xfId="0" applyNumberFormat="1"/>
    <xf numFmtId="1" fontId="1" fillId="3" borderId="6" xfId="0" applyNumberFormat="1" applyFont="1" applyFill="1" applyBorder="1" applyAlignment="1">
      <alignment horizontal="center" textRotation="90" wrapText="1"/>
    </xf>
    <xf numFmtId="1" fontId="1" fillId="0" borderId="0" xfId="0" applyNumberFormat="1" applyFont="1"/>
    <xf numFmtId="1" fontId="2" fillId="2" borderId="1" xfId="0" applyNumberFormat="1" applyFont="1" applyFill="1" applyBorder="1" applyAlignment="1">
      <alignment horizontal="center" textRotation="90" wrapText="1"/>
    </xf>
    <xf numFmtId="1" fontId="1" fillId="0" borderId="2" xfId="0" applyNumberFormat="1" applyFont="1" applyBorder="1"/>
    <xf numFmtId="1" fontId="1" fillId="0" borderId="7" xfId="0" applyNumberFormat="1" applyFont="1" applyBorder="1"/>
    <xf numFmtId="1" fontId="1" fillId="4" borderId="3" xfId="0" applyNumberFormat="1" applyFont="1" applyFill="1" applyBorder="1" applyAlignment="1">
      <alignment horizontal="center" textRotation="90" wrapText="1"/>
    </xf>
    <xf numFmtId="1" fontId="1" fillId="0" borderId="4" xfId="0" applyNumberFormat="1" applyFont="1" applyBorder="1"/>
    <xf numFmtId="0" fontId="0" fillId="0" borderId="0" xfId="0" applyAlignment="1">
      <alignment wrapText="1"/>
    </xf>
    <xf numFmtId="14" fontId="1" fillId="0" borderId="4" xfId="0" applyNumberFormat="1" applyFont="1" applyBorder="1"/>
    <xf numFmtId="14" fontId="1" fillId="0" borderId="7" xfId="0" applyNumberFormat="1" applyFont="1" applyBorder="1"/>
    <xf numFmtId="0" fontId="1" fillId="6" borderId="0" xfId="0" applyFont="1" applyFill="1"/>
    <xf numFmtId="0" fontId="5" fillId="0" borderId="0" xfId="0" applyFont="1"/>
    <xf numFmtId="0" fontId="5" fillId="0" borderId="0" xfId="0" applyFont="1" applyAlignment="1"/>
    <xf numFmtId="1" fontId="6" fillId="6" borderId="15" xfId="0" applyNumberFormat="1" applyFont="1" applyFill="1" applyBorder="1" applyAlignment="1">
      <alignment horizontal="left"/>
    </xf>
    <xf numFmtId="1" fontId="6" fillId="6" borderId="16" xfId="0" applyNumberFormat="1" applyFont="1" applyFill="1" applyBorder="1" applyAlignment="1">
      <alignment horizontal="left"/>
    </xf>
    <xf numFmtId="1" fontId="1" fillId="6" borderId="0" xfId="0" applyNumberFormat="1" applyFont="1" applyFill="1" applyAlignment="1">
      <alignment horizontal="left"/>
    </xf>
    <xf numFmtId="1" fontId="1" fillId="6" borderId="17" xfId="0" applyNumberFormat="1" applyFont="1" applyFill="1" applyBorder="1" applyAlignment="1">
      <alignment horizontal="left"/>
    </xf>
    <xf numFmtId="1" fontId="1" fillId="6" borderId="19" xfId="0" applyNumberFormat="1" applyFont="1" applyFill="1" applyBorder="1" applyAlignment="1">
      <alignment horizontal="left"/>
    </xf>
    <xf numFmtId="14" fontId="5" fillId="0" borderId="0" xfId="0" applyNumberFormat="1" applyFont="1" applyAlignment="1"/>
    <xf numFmtId="1" fontId="1" fillId="6" borderId="0" xfId="0" applyNumberFormat="1" applyFont="1" applyFill="1"/>
    <xf numFmtId="0" fontId="1" fillId="6" borderId="20" xfId="0" applyFont="1" applyFill="1" applyBorder="1"/>
    <xf numFmtId="164" fontId="1" fillId="6" borderId="20" xfId="0" applyNumberFormat="1" applyFont="1" applyFill="1" applyBorder="1" applyAlignment="1">
      <alignment horizontal="left" vertical="center"/>
    </xf>
    <xf numFmtId="1" fontId="1" fillId="6" borderId="0" xfId="0" applyNumberFormat="1" applyFont="1" applyFill="1" applyAlignment="1">
      <alignment horizontal="center"/>
    </xf>
    <xf numFmtId="1" fontId="6" fillId="6" borderId="15" xfId="0" applyNumberFormat="1" applyFont="1" applyFill="1" applyBorder="1" applyAlignment="1">
      <alignment horizontal="center"/>
    </xf>
    <xf numFmtId="14" fontId="1" fillId="0" borderId="22" xfId="0" applyNumberFormat="1" applyFont="1" applyBorder="1" applyAlignment="1">
      <alignment horizontal="right"/>
    </xf>
    <xf numFmtId="1" fontId="1" fillId="0" borderId="17" xfId="0" applyNumberFormat="1" applyFont="1" applyBorder="1" applyAlignment="1">
      <alignment horizontal="center"/>
    </xf>
    <xf numFmtId="1" fontId="1" fillId="0" borderId="19" xfId="0" applyNumberFormat="1" applyFont="1" applyBorder="1" applyAlignment="1">
      <alignment horizontal="center"/>
    </xf>
    <xf numFmtId="0" fontId="2" fillId="6" borderId="3" xfId="0" applyFont="1" applyFill="1" applyBorder="1" applyAlignment="1">
      <alignment horizontal="left"/>
    </xf>
    <xf numFmtId="1" fontId="1" fillId="5" borderId="18" xfId="0" applyNumberFormat="1" applyFont="1" applyFill="1" applyBorder="1" applyAlignment="1">
      <alignment horizontal="center"/>
    </xf>
    <xf numFmtId="1" fontId="1" fillId="5" borderId="17" xfId="0" applyNumberFormat="1" applyFont="1" applyFill="1" applyBorder="1" applyAlignment="1">
      <alignment horizontal="left"/>
    </xf>
    <xf numFmtId="0" fontId="6" fillId="5" borderId="15" xfId="0" applyFont="1" applyFill="1" applyBorder="1" applyAlignment="1">
      <alignment horizontal="center" wrapText="1"/>
    </xf>
    <xf numFmtId="1" fontId="6" fillId="5" borderId="15" xfId="0" applyNumberFormat="1" applyFont="1" applyFill="1" applyBorder="1" applyAlignment="1">
      <alignment horizontal="center"/>
    </xf>
    <xf numFmtId="1" fontId="6" fillId="5" borderId="15" xfId="0" applyNumberFormat="1" applyFont="1" applyFill="1" applyBorder="1" applyAlignment="1">
      <alignment horizontal="left"/>
    </xf>
    <xf numFmtId="1" fontId="6" fillId="5" borderId="16" xfId="0" applyNumberFormat="1" applyFont="1" applyFill="1" applyBorder="1" applyAlignment="1">
      <alignment horizontal="left"/>
    </xf>
    <xf numFmtId="0" fontId="1" fillId="6" borderId="7" xfId="0" applyFont="1" applyFill="1" applyBorder="1"/>
    <xf numFmtId="0" fontId="1" fillId="6" borderId="4" xfId="0" applyFont="1" applyFill="1" applyBorder="1"/>
    <xf numFmtId="1" fontId="1" fillId="6" borderId="5" xfId="0" applyNumberFormat="1" applyFont="1" applyFill="1" applyBorder="1" applyAlignment="1">
      <alignment horizontal="left"/>
    </xf>
    <xf numFmtId="14" fontId="1" fillId="6" borderId="2" xfId="0" applyNumberFormat="1" applyFont="1" applyFill="1" applyBorder="1" applyAlignment="1">
      <alignment horizontal="right"/>
    </xf>
    <xf numFmtId="14" fontId="1" fillId="6" borderId="7" xfId="0" applyNumberFormat="1" applyFont="1" applyFill="1" applyBorder="1" applyAlignment="1">
      <alignment horizontal="right"/>
    </xf>
    <xf numFmtId="0" fontId="1" fillId="6" borderId="0" xfId="0" applyFont="1" applyFill="1" applyAlignment="1">
      <alignment horizontal="left"/>
    </xf>
    <xf numFmtId="164" fontId="1" fillId="6" borderId="0" xfId="0" applyNumberFormat="1" applyFont="1" applyFill="1" applyBorder="1" applyAlignment="1">
      <alignment horizontal="left" vertical="center"/>
    </xf>
    <xf numFmtId="14" fontId="1" fillId="6" borderId="0" xfId="0" applyNumberFormat="1" applyFont="1" applyFill="1"/>
    <xf numFmtId="0" fontId="1" fillId="6" borderId="5" xfId="0" applyFont="1" applyFill="1" applyBorder="1" applyAlignment="1">
      <alignment horizontal="left"/>
    </xf>
    <xf numFmtId="0" fontId="1" fillId="5" borderId="23" xfId="0" applyFont="1" applyFill="1" applyBorder="1" applyAlignment="1">
      <alignment horizontal="center"/>
    </xf>
    <xf numFmtId="165" fontId="0" fillId="0" borderId="0" xfId="0" applyNumberFormat="1"/>
    <xf numFmtId="166" fontId="0" fillId="0" borderId="0" xfId="1" applyNumberFormat="1" applyFont="1"/>
    <xf numFmtId="0" fontId="4" fillId="7" borderId="24" xfId="0" applyFont="1" applyFill="1" applyBorder="1"/>
    <xf numFmtId="9" fontId="0" fillId="0" borderId="0" xfId="2" applyFont="1"/>
    <xf numFmtId="165" fontId="0" fillId="0" borderId="0" xfId="2" applyNumberFormat="1" applyFont="1"/>
    <xf numFmtId="0" fontId="8" fillId="0" borderId="0" xfId="0" pivotButton="1" applyFont="1"/>
    <xf numFmtId="165" fontId="8" fillId="0" borderId="0" xfId="0" applyNumberFormat="1" applyFont="1"/>
    <xf numFmtId="0" fontId="8" fillId="0" borderId="0" xfId="0" applyFont="1"/>
    <xf numFmtId="0" fontId="8" fillId="0" borderId="0" xfId="0" applyFont="1" applyAlignment="1">
      <alignment horizontal="left"/>
    </xf>
    <xf numFmtId="0" fontId="8" fillId="0" borderId="0" xfId="0" applyNumberFormat="1" applyFont="1"/>
    <xf numFmtId="14" fontId="8" fillId="0" borderId="0" xfId="0" applyNumberFormat="1" applyFont="1" applyAlignment="1">
      <alignment horizontal="left"/>
    </xf>
    <xf numFmtId="9" fontId="8" fillId="0" borderId="0" xfId="0" applyNumberFormat="1" applyFont="1"/>
    <xf numFmtId="1" fontId="6" fillId="6" borderId="26" xfId="0" applyNumberFormat="1" applyFont="1" applyFill="1" applyBorder="1" applyAlignment="1">
      <alignment horizontal="center"/>
    </xf>
    <xf numFmtId="1" fontId="6" fillId="6" borderId="26" xfId="0" applyNumberFormat="1" applyFont="1" applyFill="1" applyBorder="1" applyAlignment="1">
      <alignment horizontal="left"/>
    </xf>
    <xf numFmtId="1" fontId="6" fillId="6" borderId="27" xfId="0" applyNumberFormat="1" applyFont="1" applyFill="1" applyBorder="1" applyAlignment="1">
      <alignment horizontal="left"/>
    </xf>
    <xf numFmtId="1" fontId="1" fillId="0" borderId="21" xfId="0" applyNumberFormat="1" applyFont="1" applyBorder="1" applyAlignment="1">
      <alignment horizontal="center"/>
    </xf>
    <xf numFmtId="1" fontId="1" fillId="6" borderId="21" xfId="0" applyNumberFormat="1" applyFont="1" applyFill="1" applyBorder="1" applyAlignment="1">
      <alignment horizontal="left"/>
    </xf>
    <xf numFmtId="1" fontId="0" fillId="0" borderId="0" xfId="0" applyNumberFormat="1"/>
    <xf numFmtId="0" fontId="0" fillId="6" borderId="12" xfId="0" applyFill="1" applyBorder="1"/>
    <xf numFmtId="0" fontId="1" fillId="6" borderId="28" xfId="0" applyFont="1" applyFill="1" applyBorder="1"/>
    <xf numFmtId="0" fontId="1" fillId="6" borderId="25" xfId="0" applyFont="1" applyFill="1" applyBorder="1"/>
    <xf numFmtId="0" fontId="0" fillId="6" borderId="25" xfId="0" applyFill="1" applyBorder="1"/>
    <xf numFmtId="0" fontId="1" fillId="6" borderId="30" xfId="0" applyFont="1" applyFill="1" applyBorder="1"/>
    <xf numFmtId="0" fontId="1" fillId="6" borderId="0" xfId="0" applyFont="1" applyFill="1" applyBorder="1"/>
    <xf numFmtId="0" fontId="0" fillId="6" borderId="0" xfId="0" applyFill="1" applyBorder="1"/>
    <xf numFmtId="0" fontId="1" fillId="6" borderId="32" xfId="0" applyFont="1" applyFill="1" applyBorder="1"/>
    <xf numFmtId="0" fontId="0" fillId="6" borderId="33" xfId="0" applyFill="1" applyBorder="1"/>
    <xf numFmtId="0" fontId="1" fillId="6" borderId="34" xfId="0" applyFont="1" applyFill="1" applyBorder="1"/>
    <xf numFmtId="0" fontId="0" fillId="6" borderId="28" xfId="0" applyFill="1" applyBorder="1"/>
    <xf numFmtId="0" fontId="0" fillId="6" borderId="29" xfId="0" applyFill="1" applyBorder="1"/>
    <xf numFmtId="0" fontId="0" fillId="6" borderId="30" xfId="0" applyFill="1" applyBorder="1"/>
    <xf numFmtId="0" fontId="0" fillId="6" borderId="31" xfId="0" applyFill="1" applyBorder="1"/>
    <xf numFmtId="0" fontId="0" fillId="6" borderId="32" xfId="0" applyFill="1" applyBorder="1"/>
    <xf numFmtId="0" fontId="0" fillId="6" borderId="34" xfId="0" applyFill="1" applyBorder="1"/>
    <xf numFmtId="0" fontId="9" fillId="6" borderId="3" xfId="0" applyFont="1" applyFill="1" applyBorder="1" applyAlignment="1">
      <alignment horizontal="center"/>
    </xf>
    <xf numFmtId="0" fontId="9" fillId="4" borderId="3" xfId="0" applyFont="1" applyFill="1" applyBorder="1" applyAlignment="1">
      <alignment horizontal="center" textRotation="90" wrapText="1"/>
    </xf>
    <xf numFmtId="14" fontId="10" fillId="6" borderId="3" xfId="0" applyNumberFormat="1" applyFont="1" applyFill="1" applyBorder="1" applyAlignment="1">
      <alignment horizontal="left"/>
    </xf>
    <xf numFmtId="1" fontId="11" fillId="6" borderId="26" xfId="0" applyNumberFormat="1" applyFont="1" applyFill="1" applyBorder="1" applyAlignment="1">
      <alignment horizontal="center"/>
    </xf>
    <xf numFmtId="1" fontId="11" fillId="6" borderId="26" xfId="0" applyNumberFormat="1" applyFont="1" applyFill="1" applyBorder="1" applyAlignment="1">
      <alignment horizontal="left"/>
    </xf>
    <xf numFmtId="1" fontId="11" fillId="6" borderId="27" xfId="0" applyNumberFormat="1" applyFont="1" applyFill="1" applyBorder="1" applyAlignment="1">
      <alignment horizontal="left"/>
    </xf>
    <xf numFmtId="0" fontId="9" fillId="6" borderId="0" xfId="0" applyFont="1" applyFill="1"/>
    <xf numFmtId="0" fontId="9" fillId="0" borderId="0" xfId="0" applyFont="1"/>
    <xf numFmtId="0" fontId="1" fillId="6" borderId="35" xfId="0" applyFont="1" applyFill="1" applyBorder="1"/>
    <xf numFmtId="0" fontId="12" fillId="0" borderId="0" xfId="0" applyFont="1"/>
    <xf numFmtId="14" fontId="5" fillId="0" borderId="0" xfId="0" applyNumberFormat="1" applyFont="1"/>
    <xf numFmtId="14" fontId="0" fillId="0" borderId="0" xfId="0" applyNumberFormat="1"/>
    <xf numFmtId="0" fontId="0" fillId="0" borderId="0" xfId="0" applyAlignment="1">
      <alignment horizontal="center" textRotation="90"/>
    </xf>
    <xf numFmtId="0" fontId="5" fillId="0" borderId="0" xfId="0" applyFont="1" applyAlignment="1">
      <alignment horizontal="center"/>
    </xf>
    <xf numFmtId="0" fontId="16" fillId="9" borderId="8" xfId="0" applyFont="1" applyFill="1" applyBorder="1"/>
    <xf numFmtId="0" fontId="16" fillId="9" borderId="10" xfId="0" applyFont="1" applyFill="1" applyBorder="1"/>
    <xf numFmtId="0" fontId="16" fillId="9" borderId="9" xfId="0" applyFont="1" applyFill="1" applyBorder="1"/>
    <xf numFmtId="0" fontId="16" fillId="9" borderId="12" xfId="0" applyFont="1" applyFill="1" applyBorder="1"/>
    <xf numFmtId="0" fontId="16" fillId="9" borderId="12" xfId="0" applyFont="1" applyFill="1" applyBorder="1" applyAlignment="1">
      <alignment wrapText="1"/>
    </xf>
    <xf numFmtId="0" fontId="16" fillId="9" borderId="14" xfId="0" applyFont="1" applyFill="1" applyBorder="1"/>
    <xf numFmtId="165" fontId="16" fillId="9" borderId="12" xfId="0" applyNumberFormat="1" applyFont="1" applyFill="1" applyBorder="1"/>
    <xf numFmtId="165" fontId="16" fillId="9" borderId="12" xfId="2" applyNumberFormat="1" applyFont="1" applyFill="1" applyBorder="1"/>
    <xf numFmtId="9" fontId="16" fillId="9" borderId="12" xfId="2" applyFont="1" applyFill="1" applyBorder="1"/>
    <xf numFmtId="0" fontId="16" fillId="9" borderId="0" xfId="0" applyFont="1" applyFill="1"/>
    <xf numFmtId="3" fontId="0" fillId="0" borderId="0" xfId="0" applyNumberFormat="1"/>
    <xf numFmtId="14" fontId="16" fillId="9" borderId="12" xfId="0" applyNumberFormat="1" applyFont="1" applyFill="1" applyBorder="1" applyAlignment="1"/>
    <xf numFmtId="14" fontId="0" fillId="0" borderId="0" xfId="0" applyNumberFormat="1" applyAlignment="1"/>
    <xf numFmtId="0" fontId="18" fillId="6" borderId="0" xfId="0" applyFont="1" applyFill="1"/>
    <xf numFmtId="0" fontId="8" fillId="6" borderId="36" xfId="0" applyFont="1" applyFill="1" applyBorder="1" applyAlignment="1">
      <alignment horizontal="center"/>
    </xf>
    <xf numFmtId="0" fontId="8" fillId="6" borderId="37" xfId="0" applyFont="1" applyFill="1" applyBorder="1" applyAlignment="1">
      <alignment horizontal="center"/>
    </xf>
    <xf numFmtId="0" fontId="8" fillId="6" borderId="38" xfId="0" applyFont="1" applyFill="1" applyBorder="1" applyAlignment="1">
      <alignment horizontal="center"/>
    </xf>
    <xf numFmtId="22" fontId="0" fillId="0" borderId="0" xfId="0" applyNumberFormat="1"/>
    <xf numFmtId="0" fontId="14" fillId="0" borderId="0" xfId="0" applyFont="1" applyFill="1" applyBorder="1" applyAlignment="1">
      <alignment horizontal="left"/>
    </xf>
    <xf numFmtId="0" fontId="14" fillId="0" borderId="0" xfId="0" applyFont="1" applyFill="1" applyBorder="1"/>
    <xf numFmtId="0" fontId="14" fillId="0" borderId="0" xfId="0" applyFont="1" applyFill="1" applyBorder="1" applyAlignment="1">
      <alignment horizontal="center" vertical="center"/>
    </xf>
    <xf numFmtId="0" fontId="13" fillId="0" borderId="0" xfId="0" applyFont="1" applyFill="1" applyBorder="1" applyAlignment="1">
      <alignment horizontal="left"/>
    </xf>
    <xf numFmtId="0" fontId="13" fillId="0" borderId="0" xfId="0" applyFont="1" applyFill="1" applyBorder="1"/>
    <xf numFmtId="0" fontId="15" fillId="0" borderId="0" xfId="0" applyFont="1" applyFill="1" applyBorder="1" applyAlignment="1"/>
    <xf numFmtId="0" fontId="13" fillId="0" borderId="0" xfId="0" applyFont="1" applyFill="1" applyBorder="1" applyAlignment="1">
      <alignment horizontal="center" vertical="center"/>
    </xf>
    <xf numFmtId="0" fontId="0" fillId="0" borderId="0" xfId="0" applyFill="1" applyBorder="1"/>
    <xf numFmtId="0" fontId="13" fillId="0" borderId="0" xfId="0" applyFont="1" applyFill="1" applyBorder="1" applyAlignment="1">
      <alignment textRotation="90" wrapText="1"/>
    </xf>
    <xf numFmtId="0" fontId="15" fillId="0" borderId="0" xfId="0" applyFont="1" applyFill="1" applyBorder="1" applyAlignment="1">
      <alignment vertical="center"/>
    </xf>
    <xf numFmtId="0" fontId="13" fillId="0" borderId="0" xfId="0" applyFont="1" applyFill="1" applyBorder="1" applyAlignment="1">
      <alignment horizontal="center" textRotation="90"/>
    </xf>
    <xf numFmtId="0" fontId="13" fillId="0" borderId="0" xfId="0" applyFont="1" applyFill="1" applyBorder="1" applyAlignment="1">
      <alignment textRotation="90"/>
    </xf>
    <xf numFmtId="0" fontId="13" fillId="0" borderId="0" xfId="0" applyFont="1" applyFill="1" applyBorder="1" applyAlignment="1">
      <alignment horizontal="center" textRotation="90" wrapText="1"/>
    </xf>
    <xf numFmtId="0" fontId="13" fillId="0" borderId="0" xfId="0" applyFont="1" applyFill="1" applyBorder="1" applyAlignment="1">
      <alignment horizontal="left" textRotation="90"/>
    </xf>
    <xf numFmtId="3" fontId="5" fillId="0" borderId="0" xfId="0" applyNumberFormat="1" applyFont="1" applyAlignment="1">
      <alignment horizontal="center" textRotation="90"/>
    </xf>
    <xf numFmtId="3" fontId="5" fillId="0" borderId="0" xfId="0" applyNumberFormat="1" applyFont="1"/>
    <xf numFmtId="1" fontId="5" fillId="0" borderId="0" xfId="0" applyNumberFormat="1" applyFont="1" applyAlignment="1">
      <alignment horizontal="center"/>
    </xf>
    <xf numFmtId="1" fontId="5" fillId="0" borderId="0" xfId="0" applyNumberFormat="1" applyFont="1"/>
    <xf numFmtId="14" fontId="5" fillId="0" borderId="0" xfId="0" applyNumberFormat="1" applyFont="1" applyAlignment="1">
      <alignment horizontal="center"/>
    </xf>
    <xf numFmtId="3" fontId="8" fillId="6" borderId="37" xfId="0" applyNumberFormat="1" applyFont="1" applyFill="1" applyBorder="1" applyAlignment="1">
      <alignment horizontal="center"/>
    </xf>
    <xf numFmtId="3" fontId="12" fillId="0" borderId="0" xfId="0" applyNumberFormat="1" applyFont="1"/>
    <xf numFmtId="167" fontId="0" fillId="0" borderId="0" xfId="0" applyNumberFormat="1"/>
    <xf numFmtId="3" fontId="5" fillId="0" borderId="0" xfId="0" applyNumberFormat="1" applyFont="1" applyAlignment="1">
      <alignment horizontal="center"/>
    </xf>
    <xf numFmtId="0" fontId="5" fillId="0" borderId="9" xfId="0" applyFont="1" applyBorder="1"/>
    <xf numFmtId="166" fontId="5" fillId="0" borderId="0" xfId="1" applyNumberFormat="1" applyFont="1"/>
    <xf numFmtId="165" fontId="5" fillId="0" borderId="0" xfId="0" applyNumberFormat="1" applyFont="1"/>
    <xf numFmtId="165" fontId="5" fillId="0" borderId="0" xfId="2" applyNumberFormat="1" applyFont="1"/>
    <xf numFmtId="9" fontId="5" fillId="0" borderId="0" xfId="2" applyFont="1"/>
    <xf numFmtId="0" fontId="5" fillId="0" borderId="11" xfId="0" applyFont="1" applyBorder="1"/>
    <xf numFmtId="0" fontId="5" fillId="0" borderId="0" xfId="0" applyFont="1" applyAlignment="1">
      <alignment wrapText="1"/>
    </xf>
    <xf numFmtId="0" fontId="5" fillId="0" borderId="9" xfId="0" applyFont="1" applyBorder="1" applyAlignment="1">
      <alignment horizontal="center" vertical="center" wrapText="1"/>
    </xf>
    <xf numFmtId="0" fontId="5" fillId="0" borderId="0" xfId="0" pivotButton="1" applyFont="1"/>
    <xf numFmtId="0" fontId="5" fillId="0" borderId="0" xfId="0" applyFont="1" applyAlignment="1">
      <alignment horizontal="center" vertical="center" wrapText="1"/>
    </xf>
    <xf numFmtId="0" fontId="5" fillId="0" borderId="0" xfId="0" applyFont="1" applyAlignment="1">
      <alignment horizontal="left"/>
    </xf>
    <xf numFmtId="166" fontId="5" fillId="0" borderId="0" xfId="0" applyNumberFormat="1" applyFont="1"/>
    <xf numFmtId="9" fontId="5" fillId="0" borderId="0" xfId="0" applyNumberFormat="1" applyFont="1"/>
    <xf numFmtId="14" fontId="5" fillId="0" borderId="0" xfId="0" pivotButton="1" applyNumberFormat="1" applyFont="1" applyAlignment="1"/>
    <xf numFmtId="0" fontId="5" fillId="0" borderId="9" xfId="0" applyFont="1" applyBorder="1" applyAlignment="1">
      <alignment wrapText="1"/>
    </xf>
    <xf numFmtId="14" fontId="5" fillId="0" borderId="0" xfId="0" applyNumberFormat="1" applyFont="1" applyAlignment="1">
      <alignment wrapText="1"/>
    </xf>
    <xf numFmtId="166" fontId="5" fillId="0" borderId="0" xfId="0" applyNumberFormat="1" applyFont="1" applyAlignment="1">
      <alignment wrapText="1"/>
    </xf>
    <xf numFmtId="0" fontId="5" fillId="0" borderId="39" xfId="0" applyFont="1" applyBorder="1"/>
    <xf numFmtId="0" fontId="5" fillId="0" borderId="40" xfId="0" applyFont="1" applyBorder="1"/>
    <xf numFmtId="0" fontId="5" fillId="0" borderId="41" xfId="0" applyFont="1" applyBorder="1"/>
    <xf numFmtId="166" fontId="5" fillId="0" borderId="42" xfId="0" applyNumberFormat="1" applyFont="1" applyBorder="1"/>
    <xf numFmtId="166" fontId="5" fillId="0" borderId="43" xfId="0" applyNumberFormat="1" applyFont="1" applyBorder="1"/>
    <xf numFmtId="166" fontId="5" fillId="0" borderId="44" xfId="0" applyNumberFormat="1" applyFont="1" applyBorder="1"/>
    <xf numFmtId="166" fontId="5" fillId="0" borderId="45" xfId="0" applyNumberFormat="1" applyFont="1" applyBorder="1"/>
    <xf numFmtId="166" fontId="5" fillId="0" borderId="46" xfId="0" applyNumberFormat="1" applyFont="1" applyBorder="1"/>
    <xf numFmtId="166" fontId="5" fillId="0" borderId="47" xfId="0" applyNumberFormat="1" applyFont="1" applyBorder="1"/>
    <xf numFmtId="166" fontId="5" fillId="0" borderId="0" xfId="1" applyNumberFormat="1" applyFont="1" applyAlignment="1">
      <alignment wrapText="1"/>
    </xf>
    <xf numFmtId="165" fontId="5" fillId="0" borderId="0" xfId="0" applyNumberFormat="1" applyFont="1" applyAlignment="1">
      <alignment wrapText="1"/>
    </xf>
    <xf numFmtId="165" fontId="5" fillId="0" borderId="0" xfId="2" applyNumberFormat="1" applyFont="1" applyAlignment="1">
      <alignment wrapText="1"/>
    </xf>
    <xf numFmtId="9" fontId="5" fillId="0" borderId="0" xfId="2" applyFont="1" applyAlignment="1">
      <alignment wrapText="1"/>
    </xf>
    <xf numFmtId="0" fontId="5" fillId="0" borderId="0" xfId="0" applyNumberFormat="1" applyFont="1"/>
    <xf numFmtId="0" fontId="19" fillId="7" borderId="13" xfId="0" applyNumberFormat="1" applyFont="1" applyFill="1" applyBorder="1"/>
    <xf numFmtId="0" fontId="5" fillId="0" borderId="0" xfId="0" pivotButton="1" applyFont="1" applyAlignment="1">
      <alignment horizontal="center" vertical="center" wrapText="1"/>
    </xf>
    <xf numFmtId="0" fontId="5" fillId="0" borderId="9" xfId="0" pivotButton="1" applyFont="1" applyBorder="1"/>
    <xf numFmtId="0" fontId="17" fillId="8" borderId="0" xfId="0" applyFont="1" applyFill="1" applyAlignment="1">
      <alignment vertical="center"/>
    </xf>
    <xf numFmtId="0" fontId="17" fillId="10" borderId="0" xfId="0" applyFont="1" applyFill="1" applyAlignment="1">
      <alignment vertical="center"/>
    </xf>
    <xf numFmtId="0" fontId="17" fillId="11" borderId="0" xfId="0" applyFont="1" applyFill="1" applyAlignment="1">
      <alignment vertical="center"/>
    </xf>
    <xf numFmtId="165" fontId="5" fillId="0" borderId="0" xfId="0" pivotButton="1" applyNumberFormat="1" applyFont="1"/>
    <xf numFmtId="165" fontId="5" fillId="0" borderId="0" xfId="2" pivotButton="1" applyNumberFormat="1" applyFont="1"/>
    <xf numFmtId="9" fontId="5" fillId="0" borderId="0" xfId="2" pivotButton="1" applyFont="1"/>
    <xf numFmtId="0" fontId="0" fillId="0" borderId="1" xfId="0" applyBorder="1"/>
    <xf numFmtId="0" fontId="0" fillId="0" borderId="1" xfId="0" applyBorder="1" applyAlignment="1">
      <alignment horizontal="right"/>
    </xf>
    <xf numFmtId="0" fontId="14" fillId="0" borderId="1" xfId="0" applyFont="1" applyFill="1" applyBorder="1"/>
    <xf numFmtId="166" fontId="0" fillId="0" borderId="1" xfId="1" applyNumberFormat="1" applyFont="1" applyBorder="1"/>
    <xf numFmtId="0" fontId="0" fillId="0" borderId="1" xfId="0" applyFill="1" applyBorder="1" applyAlignment="1">
      <alignment horizontal="right"/>
    </xf>
    <xf numFmtId="0" fontId="13" fillId="0" borderId="1" xfId="0" applyFont="1" applyFill="1" applyBorder="1"/>
    <xf numFmtId="0" fontId="13" fillId="0" borderId="1" xfId="0" applyFont="1" applyFill="1" applyBorder="1" applyAlignment="1">
      <alignment horizontal="right" vertical="center"/>
    </xf>
    <xf numFmtId="0" fontId="13" fillId="0" borderId="1" xfId="0" applyFont="1" applyFill="1" applyBorder="1" applyAlignment="1">
      <alignment wrapText="1"/>
    </xf>
    <xf numFmtId="0" fontId="0" fillId="0" borderId="0" xfId="0" pivotButton="1" applyFill="1" applyBorder="1"/>
    <xf numFmtId="0" fontId="13" fillId="0" borderId="0" xfId="0" pivotButton="1" applyFont="1" applyFill="1" applyBorder="1" applyAlignment="1">
      <alignment horizontal="center" vertical="center" textRotation="90"/>
    </xf>
    <xf numFmtId="0" fontId="13" fillId="0" borderId="0" xfId="0" pivotButton="1" applyFont="1" applyFill="1" applyBorder="1" applyAlignment="1">
      <alignment horizontal="center" textRotation="90" wrapText="1"/>
    </xf>
    <xf numFmtId="0" fontId="13" fillId="0" borderId="0" xfId="0" pivotButton="1" applyFont="1" applyFill="1" applyBorder="1" applyAlignment="1">
      <alignment textRotation="90"/>
    </xf>
    <xf numFmtId="0" fontId="13" fillId="0" borderId="0" xfId="0" pivotButton="1" applyFont="1" applyFill="1" applyBorder="1" applyAlignment="1">
      <alignment horizontal="center" vertical="center"/>
    </xf>
    <xf numFmtId="0" fontId="13" fillId="0" borderId="0" xfId="0" pivotButton="1" applyFont="1" applyFill="1" applyBorder="1"/>
    <xf numFmtId="0" fontId="13" fillId="0" borderId="0" xfId="0" pivotButton="1" applyFont="1" applyFill="1" applyBorder="1" applyAlignment="1">
      <alignment horizontal="left"/>
    </xf>
    <xf numFmtId="0" fontId="0" fillId="5" borderId="0" xfId="0" applyFill="1" applyBorder="1"/>
    <xf numFmtId="0" fontId="0" fillId="5" borderId="31" xfId="0" applyFill="1" applyBorder="1"/>
    <xf numFmtId="0" fontId="2" fillId="6" borderId="0" xfId="0" applyFont="1" applyFill="1" applyBorder="1"/>
    <xf numFmtId="0" fontId="4" fillId="6" borderId="32" xfId="0" applyFont="1" applyFill="1" applyBorder="1"/>
    <xf numFmtId="0" fontId="21" fillId="5" borderId="30" xfId="0" applyFont="1" applyFill="1" applyBorder="1"/>
    <xf numFmtId="0" fontId="21" fillId="5" borderId="0" xfId="0" applyFont="1" applyFill="1" applyBorder="1"/>
    <xf numFmtId="0" fontId="4" fillId="5" borderId="0" xfId="0" applyFont="1" applyFill="1" applyBorder="1"/>
    <xf numFmtId="0" fontId="22" fillId="6" borderId="30" xfId="0" applyFont="1" applyFill="1" applyBorder="1"/>
    <xf numFmtId="0" fontId="22" fillId="6" borderId="0" xfId="0" applyFont="1" applyFill="1" applyBorder="1"/>
    <xf numFmtId="0" fontId="22" fillId="5" borderId="30" xfId="0" applyFont="1" applyFill="1" applyBorder="1"/>
    <xf numFmtId="0" fontId="22" fillId="5" borderId="0" xfId="0" applyFont="1" applyFill="1" applyBorder="1"/>
    <xf numFmtId="0" fontId="23" fillId="10" borderId="56" xfId="0" applyFont="1" applyFill="1" applyBorder="1" applyAlignment="1">
      <alignment horizontal="center" vertical="center"/>
    </xf>
    <xf numFmtId="0" fontId="23" fillId="10" borderId="56" xfId="0" applyFont="1" applyFill="1" applyBorder="1" applyAlignment="1">
      <alignment horizontal="center" vertical="center" wrapText="1"/>
    </xf>
    <xf numFmtId="0" fontId="24" fillId="0" borderId="56" xfId="0" applyFont="1" applyBorder="1"/>
    <xf numFmtId="0" fontId="0" fillId="0" borderId="56" xfId="0" applyBorder="1" applyAlignment="1">
      <alignment wrapText="1"/>
    </xf>
    <xf numFmtId="0" fontId="0" fillId="0" borderId="56" xfId="0" applyBorder="1"/>
    <xf numFmtId="0" fontId="0" fillId="0" borderId="56" xfId="0" applyBorder="1" applyAlignment="1">
      <alignment horizontal="center" vertical="center" wrapText="1"/>
    </xf>
    <xf numFmtId="0" fontId="24" fillId="12" borderId="56" xfId="0" applyFont="1" applyFill="1" applyBorder="1"/>
    <xf numFmtId="168" fontId="8" fillId="6" borderId="38" xfId="0" applyNumberFormat="1" applyFont="1" applyFill="1" applyBorder="1" applyAlignment="1">
      <alignment horizontal="center"/>
    </xf>
    <xf numFmtId="168" fontId="12" fillId="0" borderId="0" xfId="0" applyNumberFormat="1" applyFont="1"/>
    <xf numFmtId="168" fontId="0" fillId="0" borderId="0" xfId="0" applyNumberFormat="1"/>
    <xf numFmtId="1" fontId="8" fillId="6" borderId="38" xfId="0" applyNumberFormat="1" applyFont="1" applyFill="1" applyBorder="1" applyAlignment="1">
      <alignment horizontal="center"/>
    </xf>
    <xf numFmtId="1" fontId="12" fillId="0" borderId="0" xfId="0" applyNumberFormat="1" applyFont="1"/>
    <xf numFmtId="0" fontId="25" fillId="5" borderId="30" xfId="0" applyFont="1" applyFill="1" applyBorder="1"/>
    <xf numFmtId="0" fontId="25" fillId="5" borderId="0" xfId="0" applyFont="1" applyFill="1" applyBorder="1"/>
    <xf numFmtId="0" fontId="25" fillId="5" borderId="31" xfId="0" applyFont="1" applyFill="1" applyBorder="1"/>
    <xf numFmtId="0" fontId="25" fillId="6" borderId="30" xfId="0" applyFont="1" applyFill="1" applyBorder="1"/>
    <xf numFmtId="0" fontId="25" fillId="6" borderId="0" xfId="0" applyFont="1" applyFill="1" applyBorder="1"/>
    <xf numFmtId="0" fontId="25" fillId="6" borderId="31" xfId="0" applyFont="1" applyFill="1" applyBorder="1"/>
    <xf numFmtId="0" fontId="4" fillId="6" borderId="0" xfId="0" applyFont="1" applyFill="1"/>
    <xf numFmtId="0" fontId="4" fillId="6" borderId="0" xfId="0" quotePrefix="1" applyFont="1" applyFill="1"/>
    <xf numFmtId="0" fontId="0" fillId="0" borderId="0" xfId="0" applyFont="1" applyAlignment="1">
      <alignment textRotation="90"/>
    </xf>
    <xf numFmtId="0" fontId="0" fillId="0" borderId="0" xfId="0" applyAlignment="1"/>
    <xf numFmtId="0" fontId="0" fillId="0" borderId="0" xfId="0" pivotButton="1" applyAlignment="1"/>
    <xf numFmtId="0" fontId="0" fillId="13" borderId="0" xfId="0" applyFill="1" applyAlignment="1"/>
    <xf numFmtId="0" fontId="0" fillId="13" borderId="0" xfId="0" applyFill="1"/>
    <xf numFmtId="0" fontId="4" fillId="0" borderId="24" xfId="0" applyFont="1" applyFill="1" applyBorder="1"/>
    <xf numFmtId="0" fontId="0" fillId="6" borderId="0" xfId="0" applyFill="1" applyAlignment="1">
      <alignment textRotation="90"/>
    </xf>
    <xf numFmtId="0" fontId="20" fillId="9" borderId="0" xfId="0" applyFont="1" applyFill="1" applyAlignment="1">
      <alignment vertical="center"/>
    </xf>
    <xf numFmtId="0" fontId="0" fillId="6" borderId="0" xfId="0" applyFill="1" applyAlignment="1">
      <alignment horizontal="center"/>
    </xf>
    <xf numFmtId="0" fontId="28" fillId="6" borderId="0" xfId="0" applyFont="1" applyFill="1"/>
    <xf numFmtId="0" fontId="28" fillId="6" borderId="0" xfId="0" applyFont="1" applyFill="1" applyAlignment="1">
      <alignment textRotation="90"/>
    </xf>
    <xf numFmtId="0" fontId="26" fillId="5" borderId="58" xfId="0" applyFont="1" applyFill="1" applyBorder="1" applyAlignment="1"/>
    <xf numFmtId="0" fontId="27" fillId="5" borderId="58" xfId="0" applyFont="1" applyFill="1" applyBorder="1" applyAlignment="1">
      <alignment horizontal="center" textRotation="90" wrapText="1"/>
    </xf>
    <xf numFmtId="0" fontId="27" fillId="5" borderId="58" xfId="0" applyFont="1" applyFill="1" applyBorder="1"/>
    <xf numFmtId="166" fontId="27" fillId="5" borderId="58" xfId="1" applyNumberFormat="1" applyFont="1" applyFill="1" applyBorder="1"/>
    <xf numFmtId="0" fontId="26" fillId="4" borderId="58" xfId="0" applyFont="1" applyFill="1" applyBorder="1" applyAlignment="1"/>
    <xf numFmtId="0" fontId="27" fillId="4" borderId="58" xfId="0" applyFont="1" applyFill="1" applyBorder="1" applyAlignment="1">
      <alignment horizontal="center" textRotation="90" wrapText="1"/>
    </xf>
    <xf numFmtId="0" fontId="27" fillId="4" borderId="58" xfId="0" applyFont="1" applyFill="1" applyBorder="1"/>
    <xf numFmtId="166" fontId="27" fillId="4" borderId="58" xfId="1" applyNumberFormat="1" applyFont="1" applyFill="1" applyBorder="1"/>
    <xf numFmtId="0" fontId="29" fillId="6" borderId="0" xfId="0" applyFont="1" applyFill="1" applyAlignment="1">
      <alignment horizontal="center"/>
    </xf>
    <xf numFmtId="0" fontId="20" fillId="9" borderId="0" xfId="0" applyFont="1" applyFill="1" applyAlignment="1">
      <alignment horizontal="right" vertical="center"/>
    </xf>
    <xf numFmtId="0" fontId="21" fillId="6" borderId="0" xfId="0" applyFont="1" applyFill="1"/>
    <xf numFmtId="0" fontId="21" fillId="6" borderId="0" xfId="0" quotePrefix="1" applyFont="1" applyFill="1"/>
    <xf numFmtId="0" fontId="30" fillId="0" borderId="0" xfId="0" applyFont="1" applyFill="1" applyBorder="1"/>
    <xf numFmtId="0" fontId="31" fillId="0" borderId="0" xfId="0" applyFont="1" applyFill="1" applyBorder="1"/>
    <xf numFmtId="0" fontId="31" fillId="0" borderId="0" xfId="0" applyFont="1"/>
    <xf numFmtId="0" fontId="31" fillId="0" borderId="0" xfId="0" applyFont="1" applyAlignment="1"/>
    <xf numFmtId="0" fontId="1" fillId="5" borderId="1" xfId="0" applyFont="1" applyFill="1" applyBorder="1" applyAlignment="1">
      <alignment vertical="center" wrapText="1"/>
    </xf>
    <xf numFmtId="0" fontId="17" fillId="14" borderId="0" xfId="0" applyFont="1" applyFill="1" applyAlignment="1">
      <alignment vertical="center"/>
    </xf>
    <xf numFmtId="3" fontId="35" fillId="0" borderId="0" xfId="0" applyNumberFormat="1" applyFont="1" applyAlignment="1">
      <alignment horizontal="center" textRotation="90"/>
    </xf>
    <xf numFmtId="3" fontId="36" fillId="0" borderId="0" xfId="0" applyNumberFormat="1" applyFont="1" applyAlignment="1">
      <alignment horizontal="center" textRotation="90"/>
    </xf>
    <xf numFmtId="3" fontId="37" fillId="0" borderId="0" xfId="0" applyNumberFormat="1" applyFont="1"/>
    <xf numFmtId="0" fontId="22" fillId="0" borderId="0" xfId="0" applyFont="1"/>
    <xf numFmtId="0" fontId="0" fillId="0" borderId="0" xfId="0" applyAlignment="1">
      <alignment horizontal="left"/>
    </xf>
    <xf numFmtId="0" fontId="0" fillId="0" borderId="0" xfId="0" applyAlignment="1">
      <alignment horizontal="center"/>
    </xf>
    <xf numFmtId="0" fontId="0" fillId="0" borderId="48" xfId="0" applyBorder="1" applyAlignment="1">
      <alignment horizontal="left" wrapText="1"/>
    </xf>
    <xf numFmtId="0" fontId="0" fillId="0" borderId="49" xfId="0" applyBorder="1" applyAlignment="1">
      <alignment horizontal="left"/>
    </xf>
    <xf numFmtId="0" fontId="0" fillId="0" borderId="50" xfId="0" applyBorder="1" applyAlignment="1">
      <alignment horizontal="left"/>
    </xf>
    <xf numFmtId="0" fontId="0" fillId="0" borderId="51" xfId="0" applyBorder="1" applyAlignment="1">
      <alignment horizontal="left"/>
    </xf>
    <xf numFmtId="0" fontId="0" fillId="0" borderId="0" xfId="0" applyAlignment="1">
      <alignment horizontal="left"/>
    </xf>
    <xf numFmtId="0" fontId="0" fillId="0" borderId="52" xfId="0" applyBorder="1" applyAlignment="1">
      <alignment horizontal="left"/>
    </xf>
    <xf numFmtId="0" fontId="0" fillId="0" borderId="53" xfId="0" applyBorder="1" applyAlignment="1">
      <alignment horizontal="left"/>
    </xf>
    <xf numFmtId="0" fontId="0" fillId="0" borderId="54" xfId="0" applyBorder="1" applyAlignment="1">
      <alignment horizontal="left"/>
    </xf>
    <xf numFmtId="0" fontId="0" fillId="0" borderId="55" xfId="0" applyBorder="1" applyAlignment="1">
      <alignment horizontal="left"/>
    </xf>
    <xf numFmtId="0" fontId="1"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0" fontId="1" fillId="5" borderId="57" xfId="0" applyFont="1" applyFill="1" applyBorder="1" applyAlignment="1">
      <alignment horizontal="center" vertical="center" wrapText="1"/>
    </xf>
    <xf numFmtId="0" fontId="1" fillId="5" borderId="23" xfId="0" applyFont="1" applyFill="1" applyBorder="1" applyAlignment="1">
      <alignment horizontal="center" vertical="center" wrapText="1"/>
    </xf>
    <xf numFmtId="0" fontId="1" fillId="5" borderId="3" xfId="0" applyFont="1" applyFill="1" applyBorder="1" applyAlignment="1">
      <alignment horizontal="center" vertical="center" wrapText="1"/>
    </xf>
  </cellXfs>
  <cellStyles count="3">
    <cellStyle name="Comma" xfId="1" builtinId="3"/>
    <cellStyle name="Normal" xfId="0" builtinId="0"/>
    <cellStyle name="Percent" xfId="2" builtinId="5"/>
  </cellStyles>
  <dxfs count="31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9"/>
        <color rgb="FFC00000"/>
        <name val="Calibri"/>
        <family val="2"/>
        <scheme val="minor"/>
      </font>
      <numFmt numFmtId="3" formatCode="#,##0"/>
    </dxf>
    <dxf>
      <font>
        <b val="0"/>
        <i val="0"/>
        <strike val="0"/>
        <condense val="0"/>
        <extend val="0"/>
        <outline val="0"/>
        <shadow val="0"/>
        <u val="none"/>
        <vertAlign val="baseline"/>
        <sz val="9"/>
        <color theme="1"/>
        <name val="Calibri"/>
        <family val="2"/>
        <scheme val="minor"/>
      </font>
    </dxf>
    <dxf>
      <font>
        <b val="0"/>
        <i val="0"/>
        <strike val="0"/>
        <condense val="0"/>
        <extend val="0"/>
        <outline val="0"/>
        <shadow val="0"/>
        <u val="none"/>
        <vertAlign val="baseline"/>
        <sz val="9"/>
        <color theme="1"/>
        <name val="Calibri"/>
        <family val="2"/>
        <scheme val="minor"/>
      </font>
    </dxf>
    <dxf>
      <font>
        <b val="0"/>
        <i val="0"/>
        <strike val="0"/>
        <condense val="0"/>
        <extend val="0"/>
        <outline val="0"/>
        <shadow val="0"/>
        <u val="none"/>
        <vertAlign val="baseline"/>
        <sz val="9"/>
        <color theme="1"/>
        <name val="Calibri"/>
        <family val="2"/>
        <scheme val="minor"/>
      </font>
    </dxf>
    <dxf>
      <font>
        <b val="0"/>
        <i val="0"/>
        <strike val="0"/>
        <condense val="0"/>
        <extend val="0"/>
        <outline val="0"/>
        <shadow val="0"/>
        <u val="none"/>
        <vertAlign val="baseline"/>
        <sz val="9"/>
        <color theme="1"/>
        <name val="Calibri"/>
        <family val="2"/>
        <scheme val="minor"/>
      </font>
    </dxf>
    <dxf>
      <font>
        <b val="0"/>
        <i val="0"/>
        <strike val="0"/>
        <condense val="0"/>
        <extend val="0"/>
        <outline val="0"/>
        <shadow val="0"/>
        <u val="none"/>
        <vertAlign val="baseline"/>
        <sz val="9"/>
        <color theme="1"/>
        <name val="Calibri"/>
        <family val="2"/>
        <scheme val="minor"/>
      </font>
    </dxf>
    <dxf>
      <font>
        <b val="0"/>
        <i val="0"/>
        <strike val="0"/>
        <condense val="0"/>
        <extend val="0"/>
        <outline val="0"/>
        <shadow val="0"/>
        <u val="none"/>
        <vertAlign val="baseline"/>
        <sz val="9"/>
        <color theme="1"/>
        <name val="Calibri"/>
        <family val="2"/>
        <scheme val="minor"/>
      </font>
    </dxf>
    <dxf>
      <font>
        <b val="0"/>
        <i val="0"/>
        <strike val="0"/>
        <condense val="0"/>
        <extend val="0"/>
        <outline val="0"/>
        <shadow val="0"/>
        <u val="none"/>
        <vertAlign val="baseline"/>
        <sz val="9"/>
        <color theme="1"/>
        <name val="Calibri"/>
        <family val="2"/>
        <scheme val="minor"/>
      </font>
      <numFmt numFmtId="1"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3" formatCode="#,##0"/>
    </dxf>
    <dxf>
      <font>
        <b val="0"/>
        <i val="0"/>
        <strike val="0"/>
        <condense val="0"/>
        <extend val="0"/>
        <outline val="0"/>
        <shadow val="0"/>
        <u val="none"/>
        <vertAlign val="baseline"/>
        <sz val="9"/>
        <color theme="1"/>
        <name val="Calibri"/>
        <family val="2"/>
        <scheme val="minor"/>
      </font>
      <numFmt numFmtId="19" formatCode="m/d/yyyy"/>
    </dxf>
    <dxf>
      <font>
        <b val="0"/>
        <i val="0"/>
        <strike val="0"/>
        <condense val="0"/>
        <extend val="0"/>
        <outline val="0"/>
        <shadow val="0"/>
        <u val="none"/>
        <vertAlign val="baseline"/>
        <sz val="9"/>
        <color theme="1"/>
        <name val="Calibri"/>
        <family val="2"/>
        <scheme val="minor"/>
      </font>
    </dxf>
    <dxf>
      <font>
        <b val="0"/>
        <i val="0"/>
        <strike val="0"/>
        <condense val="0"/>
        <extend val="0"/>
        <outline val="0"/>
        <shadow val="0"/>
        <u val="none"/>
        <vertAlign val="baseline"/>
        <sz val="9"/>
        <color theme="1"/>
        <name val="Calibri"/>
        <family val="2"/>
        <scheme val="minor"/>
      </font>
    </dxf>
    <dxf>
      <font>
        <b val="0"/>
        <i val="0"/>
        <strike val="0"/>
        <condense val="0"/>
        <extend val="0"/>
        <outline val="0"/>
        <shadow val="0"/>
        <u val="none"/>
        <vertAlign val="baseline"/>
        <sz val="9"/>
        <color theme="1"/>
        <name val="Calibri"/>
        <family val="2"/>
        <scheme val="minor"/>
      </font>
    </dxf>
    <dxf>
      <font>
        <b val="0"/>
        <i val="0"/>
        <strike val="0"/>
        <condense val="0"/>
        <extend val="0"/>
        <outline val="0"/>
        <shadow val="0"/>
        <u val="none"/>
        <vertAlign val="baseline"/>
        <sz val="9"/>
        <color theme="1"/>
        <name val="Calibri"/>
        <family val="2"/>
        <scheme val="minor"/>
      </font>
      <alignment horizontal="center" vertical="bottom" textRotation="90" wrapText="0" indent="0" justifyLastLine="0" shrinkToFit="0" readingOrder="0"/>
    </dxf>
    <dxf>
      <font>
        <b val="0"/>
        <i val="0"/>
        <strike val="0"/>
        <condense val="0"/>
        <extend val="0"/>
        <outline val="0"/>
        <shadow val="0"/>
        <u val="none"/>
        <vertAlign val="baseline"/>
        <sz val="10"/>
        <color theme="1"/>
        <name val="Arial Narrow"/>
        <family val="2"/>
        <scheme val="none"/>
      </font>
      <numFmt numFmtId="1" formatCode="0"/>
      <border diagonalUp="0" diagonalDown="0">
        <left style="thin">
          <color theme="1" tint="0.499984740745262"/>
        </left>
        <right style="thin">
          <color theme="1" tint="0.499984740745262"/>
        </right>
        <top style="thin">
          <color indexed="64"/>
        </top>
        <bottom/>
        <vertical/>
        <horizontal/>
      </border>
    </dxf>
    <dxf>
      <font>
        <b val="0"/>
        <i val="0"/>
        <strike val="0"/>
        <condense val="0"/>
        <extend val="0"/>
        <outline val="0"/>
        <shadow val="0"/>
        <u val="none"/>
        <vertAlign val="baseline"/>
        <sz val="10"/>
        <color theme="1"/>
        <name val="Arial Narrow"/>
        <family val="2"/>
        <scheme val="none"/>
      </font>
      <alignment horizontal="left" vertical="bottom" textRotation="0" wrapText="0" indent="0" justifyLastLine="0" shrinkToFit="0" readingOrder="0"/>
      <border diagonalUp="0" diagonalDown="0">
        <left style="thin">
          <color theme="1" tint="0.499984740745262"/>
        </left>
        <right style="thin">
          <color theme="1" tint="0.499984740745262"/>
        </right>
        <top style="thin">
          <color indexed="64"/>
        </top>
        <bottom/>
        <vertical/>
        <horizontal/>
      </border>
    </dxf>
    <dxf>
      <font>
        <b val="0"/>
        <i val="0"/>
        <strike val="0"/>
        <condense val="0"/>
        <extend val="0"/>
        <outline val="0"/>
        <shadow val="0"/>
        <u val="none"/>
        <vertAlign val="baseline"/>
        <sz val="10"/>
        <color theme="1"/>
        <name val="Arial Narrow"/>
        <family val="2"/>
        <scheme val="none"/>
      </font>
      <alignment horizontal="left" vertical="bottom" textRotation="0" wrapText="0" indent="0" justifyLastLine="0" shrinkToFit="0" readingOrder="0"/>
      <border diagonalUp="0" diagonalDown="0">
        <left style="thin">
          <color theme="1" tint="0.499984740745262"/>
        </left>
        <right style="thin">
          <color theme="1" tint="0.499984740745262"/>
        </right>
        <top style="thin">
          <color indexed="64"/>
        </top>
        <bottom/>
        <vertical/>
        <horizontal/>
      </border>
    </dxf>
    <dxf>
      <font>
        <b val="0"/>
        <i val="0"/>
        <strike val="0"/>
        <condense val="0"/>
        <extend val="0"/>
        <outline val="0"/>
        <shadow val="0"/>
        <u val="none"/>
        <vertAlign val="baseline"/>
        <sz val="10"/>
        <color theme="1"/>
        <name val="Arial Narrow"/>
        <family val="2"/>
        <scheme val="none"/>
      </font>
      <numFmt numFmtId="1" formatCode="0"/>
      <alignment horizontal="left" vertical="bottom" textRotation="0" wrapText="0" indent="0" justifyLastLine="0" shrinkToFit="0" readingOrder="0"/>
      <border diagonalUp="0" diagonalDown="0">
        <left style="thin">
          <color theme="1" tint="0.499984740745262"/>
        </left>
        <right style="thin">
          <color theme="1" tint="0.499984740745262"/>
        </right>
        <top style="thin">
          <color indexed="64"/>
        </top>
        <bottom/>
        <vertical/>
        <horizontal/>
      </border>
    </dxf>
    <dxf>
      <font>
        <b val="0"/>
        <i val="0"/>
        <strike val="0"/>
        <condense val="0"/>
        <extend val="0"/>
        <outline val="0"/>
        <shadow val="0"/>
        <u val="none"/>
        <vertAlign val="baseline"/>
        <sz val="10"/>
        <color theme="1"/>
        <name val="Arial Narrow"/>
        <family val="2"/>
        <scheme val="none"/>
      </font>
      <border diagonalUp="0" diagonalDown="0">
        <left style="thin">
          <color theme="1" tint="0.499984740745262"/>
        </left>
        <right style="thin">
          <color theme="1" tint="0.499984740745262"/>
        </right>
        <top style="thin">
          <color indexed="64"/>
        </top>
        <bottom/>
        <vertical/>
        <horizontal/>
      </border>
    </dxf>
    <dxf>
      <font>
        <b val="0"/>
        <i val="0"/>
        <strike val="0"/>
        <condense val="0"/>
        <extend val="0"/>
        <outline val="0"/>
        <shadow val="0"/>
        <u val="none"/>
        <vertAlign val="baseline"/>
        <sz val="10"/>
        <color theme="1"/>
        <name val="Arial Narrow"/>
        <family val="2"/>
        <scheme val="none"/>
      </font>
      <border diagonalUp="0" diagonalDown="0">
        <left style="thin">
          <color theme="1" tint="0.499984740745262"/>
        </left>
        <right style="thin">
          <color theme="1" tint="0.499984740745262"/>
        </right>
        <top style="thin">
          <color indexed="64"/>
        </top>
        <bottom/>
        <vertical/>
        <horizontal/>
      </border>
    </dxf>
    <dxf>
      <font>
        <b val="0"/>
        <i val="0"/>
        <strike val="0"/>
        <condense val="0"/>
        <extend val="0"/>
        <outline val="0"/>
        <shadow val="0"/>
        <u val="none"/>
        <vertAlign val="baseline"/>
        <sz val="10"/>
        <color theme="1"/>
        <name val="Arial Narrow"/>
        <family val="2"/>
        <scheme val="none"/>
      </font>
      <border diagonalUp="0" diagonalDown="0">
        <left style="thin">
          <color theme="1" tint="0.499984740745262"/>
        </left>
        <right style="thin">
          <color theme="1" tint="0.499984740745262"/>
        </right>
        <top style="thin">
          <color indexed="64"/>
        </top>
        <bottom/>
        <vertical/>
        <horizontal/>
      </border>
    </dxf>
    <dxf>
      <font>
        <b val="0"/>
        <i val="0"/>
        <strike val="0"/>
        <condense val="0"/>
        <extend val="0"/>
        <outline val="0"/>
        <shadow val="0"/>
        <u val="none"/>
        <vertAlign val="baseline"/>
        <sz val="10"/>
        <color theme="1"/>
        <name val="Arial Narrow"/>
        <family val="2"/>
        <scheme val="none"/>
      </font>
      <border diagonalUp="0" diagonalDown="0">
        <left style="thin">
          <color theme="1" tint="0.499984740745262"/>
        </left>
        <right style="thin">
          <color theme="1" tint="0.499984740745262"/>
        </right>
        <top style="thin">
          <color indexed="64"/>
        </top>
        <bottom/>
        <vertical/>
        <horizontal/>
      </border>
    </dxf>
    <dxf>
      <font>
        <b val="0"/>
        <i val="0"/>
        <strike val="0"/>
        <condense val="0"/>
        <extend val="0"/>
        <outline val="0"/>
        <shadow val="0"/>
        <u val="none"/>
        <vertAlign val="baseline"/>
        <sz val="10"/>
        <color theme="1"/>
        <name val="Arial Narrow"/>
        <family val="2"/>
        <scheme val="none"/>
      </font>
      <border diagonalUp="0" diagonalDown="0">
        <left style="thin">
          <color theme="1" tint="0.499984740745262"/>
        </left>
        <right style="thin">
          <color theme="1" tint="0.499984740745262"/>
        </right>
        <top style="thin">
          <color indexed="64"/>
        </top>
        <bottom/>
        <vertical/>
        <horizontal/>
      </border>
    </dxf>
    <dxf>
      <font>
        <b val="0"/>
        <i val="0"/>
        <strike val="0"/>
        <condense val="0"/>
        <extend val="0"/>
        <outline val="0"/>
        <shadow val="0"/>
        <u val="none"/>
        <vertAlign val="baseline"/>
        <sz val="10"/>
        <color theme="1"/>
        <name val="Arial Narrow"/>
        <family val="2"/>
        <scheme val="none"/>
      </font>
      <border diagonalUp="0" diagonalDown="0">
        <left style="thin">
          <color theme="1" tint="0.499984740745262"/>
        </left>
        <right style="thin">
          <color theme="1" tint="0.499984740745262"/>
        </right>
        <top style="thin">
          <color indexed="64"/>
        </top>
        <bottom/>
        <vertical/>
        <horizontal/>
      </border>
    </dxf>
    <dxf>
      <font>
        <b val="0"/>
        <i val="0"/>
        <strike val="0"/>
        <condense val="0"/>
        <extend val="0"/>
        <outline val="0"/>
        <shadow val="0"/>
        <u val="none"/>
        <vertAlign val="baseline"/>
        <sz val="10"/>
        <color theme="1"/>
        <name val="Arial Narrow"/>
        <family val="2"/>
        <scheme val="none"/>
      </font>
      <border diagonalUp="0" diagonalDown="0">
        <left style="thin">
          <color theme="1" tint="0.499984740745262"/>
        </left>
        <right style="thin">
          <color theme="1" tint="0.499984740745262"/>
        </right>
        <top style="thin">
          <color indexed="64"/>
        </top>
        <bottom/>
        <vertical/>
        <horizontal/>
      </border>
    </dxf>
    <dxf>
      <font>
        <b val="0"/>
        <i val="0"/>
        <strike val="0"/>
        <condense val="0"/>
        <extend val="0"/>
        <outline val="0"/>
        <shadow val="0"/>
        <u val="none"/>
        <vertAlign val="baseline"/>
        <sz val="10"/>
        <color theme="1"/>
        <name val="Arial Narrow"/>
        <family val="2"/>
        <scheme val="none"/>
      </font>
      <border diagonalUp="0" diagonalDown="0">
        <left style="thin">
          <color theme="1" tint="0.499984740745262"/>
        </left>
        <right style="thin">
          <color theme="1" tint="0.499984740745262"/>
        </right>
        <top style="thin">
          <color indexed="64"/>
        </top>
        <bottom/>
        <vertical/>
        <horizontal/>
      </border>
    </dxf>
    <dxf>
      <border outline="0">
        <top style="thin">
          <color indexed="64"/>
        </top>
      </border>
    </dxf>
    <dxf>
      <border outline="0">
        <top style="thin">
          <color indexed="64"/>
        </top>
        <bottom style="thin">
          <color theme="1" tint="0.499984740745262"/>
        </bottom>
      </border>
    </dxf>
    <dxf>
      <font>
        <b val="0"/>
        <i val="0"/>
        <strike val="0"/>
        <condense val="0"/>
        <extend val="0"/>
        <outline val="0"/>
        <shadow val="0"/>
        <u val="none"/>
        <vertAlign val="baseline"/>
        <sz val="10"/>
        <color theme="1"/>
        <name val="Arial Narrow"/>
        <family val="2"/>
        <scheme val="none"/>
      </font>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0"/>
        <color theme="1"/>
        <name val="Arial Narrow"/>
        <family val="2"/>
        <scheme val="none"/>
      </font>
      <fill>
        <patternFill patternType="solid">
          <fgColor indexed="64"/>
          <bgColor theme="0" tint="-0.14999847407452621"/>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Narrow"/>
        <family val="2"/>
        <scheme val="none"/>
      </font>
      <numFmt numFmtId="1" formatCode="0"/>
      <fill>
        <patternFill patternType="solid">
          <fgColor indexed="64"/>
          <bgColor theme="0" tint="-4.9989318521683403E-2"/>
        </patternFill>
      </fill>
      <alignment horizontal="left" vertical="bottom" textRotation="0" wrapText="0" indent="0" justifyLastLine="0" shrinkToFit="0" readingOrder="0"/>
      <border diagonalUp="0" diagonalDown="0">
        <left style="thin">
          <color theme="5" tint="0.39994506668294322"/>
        </left>
        <right style="thin">
          <color theme="5" tint="0.39994506668294322"/>
        </right>
        <top style="thin">
          <color theme="5" tint="0.39994506668294322"/>
        </top>
        <bottom style="thin">
          <color theme="5" tint="0.39994506668294322"/>
        </bottom>
        <vertical/>
        <horizontal/>
      </border>
    </dxf>
    <dxf>
      <font>
        <b val="0"/>
        <i val="0"/>
        <strike val="0"/>
        <condense val="0"/>
        <extend val="0"/>
        <outline val="0"/>
        <shadow val="0"/>
        <u val="none"/>
        <vertAlign val="baseline"/>
        <sz val="10"/>
        <color theme="1"/>
        <name val="Arial Narrow"/>
        <family val="2"/>
        <scheme val="none"/>
      </font>
      <numFmt numFmtId="1" formatCode="0"/>
      <fill>
        <patternFill patternType="solid">
          <fgColor indexed="64"/>
          <bgColor theme="0" tint="-4.9989318521683403E-2"/>
        </patternFill>
      </fill>
      <alignment horizontal="left" vertical="bottom" textRotation="0" wrapText="0" indent="0" justifyLastLine="0" shrinkToFit="0" readingOrder="0"/>
      <border diagonalUp="0" diagonalDown="0">
        <left style="thin">
          <color theme="5" tint="0.39994506668294322"/>
        </left>
        <right style="thin">
          <color theme="5" tint="0.39994506668294322"/>
        </right>
        <top style="thin">
          <color theme="5" tint="0.39994506668294322"/>
        </top>
        <bottom style="thin">
          <color theme="5" tint="0.39994506668294322"/>
        </bottom>
        <vertical/>
        <horizontal/>
      </border>
    </dxf>
    <dxf>
      <font>
        <b val="0"/>
        <i val="0"/>
        <strike val="0"/>
        <condense val="0"/>
        <extend val="0"/>
        <outline val="0"/>
        <shadow val="0"/>
        <u val="none"/>
        <vertAlign val="baseline"/>
        <sz val="10"/>
        <color theme="1"/>
        <name val="Arial Narrow"/>
        <family val="2"/>
        <scheme val="none"/>
      </font>
      <numFmt numFmtId="1" formatCode="0"/>
      <fill>
        <patternFill patternType="solid">
          <fgColor indexed="64"/>
          <bgColor theme="0" tint="-4.9989318521683403E-2"/>
        </patternFill>
      </fill>
      <alignment horizontal="left" vertical="bottom" textRotation="0" wrapText="0" indent="0" justifyLastLine="0" shrinkToFit="0" readingOrder="0"/>
      <border diagonalUp="0" diagonalDown="0">
        <left style="thin">
          <color theme="5" tint="0.39994506668294322"/>
        </left>
        <right style="thin">
          <color theme="5" tint="0.39994506668294322"/>
        </right>
        <top style="thin">
          <color theme="5" tint="0.39994506668294322"/>
        </top>
        <bottom style="thin">
          <color theme="5" tint="0.39994506668294322"/>
        </bottom>
        <vertical/>
        <horizontal/>
      </border>
    </dxf>
    <dxf>
      <font>
        <b val="0"/>
        <i val="0"/>
        <strike val="0"/>
        <condense val="0"/>
        <extend val="0"/>
        <outline val="0"/>
        <shadow val="0"/>
        <u val="none"/>
        <vertAlign val="baseline"/>
        <sz val="10"/>
        <color theme="1"/>
        <name val="Arial Narrow"/>
        <family val="2"/>
        <scheme val="none"/>
      </font>
      <numFmt numFmtId="1" formatCode="0"/>
      <alignment horizontal="center" vertical="bottom" textRotation="0" wrapText="0" indent="0" justifyLastLine="0" shrinkToFit="0" readingOrder="0"/>
      <border diagonalUp="0" diagonalDown="0">
        <left style="thin">
          <color theme="5" tint="0.39994506668294322"/>
        </left>
        <right style="thin">
          <color theme="5" tint="0.39994506668294322"/>
        </right>
        <top style="thin">
          <color theme="5" tint="0.39994506668294322"/>
        </top>
        <bottom style="thin">
          <color theme="5" tint="0.39994506668294322"/>
        </bottom>
        <vertical/>
        <horizontal/>
      </border>
    </dxf>
    <dxf>
      <font>
        <b val="0"/>
        <i val="0"/>
        <strike val="0"/>
        <condense val="0"/>
        <extend val="0"/>
        <outline val="0"/>
        <shadow val="0"/>
        <u val="none"/>
        <vertAlign val="baseline"/>
        <sz val="10"/>
        <color theme="1"/>
        <name val="Arial Narrow"/>
        <family val="2"/>
        <scheme val="none"/>
      </font>
      <numFmt numFmtId="19" formatCode="m/d/yyyy"/>
      <border diagonalUp="0" diagonalDown="0">
        <left style="thin">
          <color theme="1" tint="0.499984740745262"/>
        </left>
        <right style="thin">
          <color theme="1" tint="0.499984740745262"/>
        </right>
        <top/>
        <bottom/>
        <vertical/>
        <horizontal/>
      </border>
    </dxf>
    <dxf>
      <font>
        <b val="0"/>
        <i val="0"/>
        <strike val="0"/>
        <condense val="0"/>
        <extend val="0"/>
        <outline val="0"/>
        <shadow val="0"/>
        <u val="none"/>
        <vertAlign val="baseline"/>
        <sz val="10"/>
        <color theme="1"/>
        <name val="Arial Narrow"/>
        <family val="2"/>
        <scheme val="none"/>
      </font>
      <border diagonalUp="0" diagonalDown="0">
        <left style="thin">
          <color theme="1" tint="0.499984740745262"/>
        </left>
        <right style="thin">
          <color theme="1" tint="0.499984740745262"/>
        </right>
        <top/>
        <bottom/>
        <vertical/>
        <horizontal/>
      </border>
    </dxf>
    <dxf>
      <font>
        <b val="0"/>
        <i val="0"/>
        <strike val="0"/>
        <condense val="0"/>
        <extend val="0"/>
        <outline val="0"/>
        <shadow val="0"/>
        <u val="none"/>
        <vertAlign val="baseline"/>
        <sz val="10"/>
        <color theme="1"/>
        <name val="Arial Narrow"/>
        <family val="2"/>
        <scheme val="none"/>
      </font>
      <border diagonalUp="0" diagonalDown="0">
        <left style="thin">
          <color theme="1" tint="0.499984740745262"/>
        </left>
        <right style="thin">
          <color theme="1" tint="0.499984740745262"/>
        </right>
        <top/>
        <bottom/>
        <vertical/>
        <horizontal/>
      </border>
    </dxf>
    <dxf>
      <font>
        <b val="0"/>
        <i val="0"/>
        <strike val="0"/>
        <condense val="0"/>
        <extend val="0"/>
        <outline val="0"/>
        <shadow val="0"/>
        <u val="none"/>
        <vertAlign val="baseline"/>
        <sz val="10"/>
        <color theme="1"/>
        <name val="Arial Narrow"/>
        <family val="2"/>
        <scheme val="none"/>
      </font>
      <border diagonalUp="0" diagonalDown="0">
        <left style="thin">
          <color theme="1" tint="0.499984740745262"/>
        </left>
        <right style="thin">
          <color theme="1" tint="0.499984740745262"/>
        </right>
        <top/>
        <bottom/>
        <vertical/>
        <horizontal/>
      </border>
    </dxf>
    <dxf>
      <font>
        <b val="0"/>
        <i val="0"/>
        <strike val="0"/>
        <condense val="0"/>
        <extend val="0"/>
        <outline val="0"/>
        <shadow val="0"/>
        <u val="none"/>
        <vertAlign val="baseline"/>
        <sz val="10"/>
        <color theme="1"/>
        <name val="Arial Narrow"/>
        <family val="2"/>
        <scheme val="none"/>
      </font>
      <border diagonalUp="0" diagonalDown="0">
        <left style="thin">
          <color theme="1" tint="0.499984740745262"/>
        </left>
        <right style="thin">
          <color theme="1" tint="0.499984740745262"/>
        </right>
        <top/>
        <bottom/>
        <vertical/>
        <horizontal/>
      </border>
    </dxf>
    <dxf>
      <font>
        <b val="0"/>
        <i val="0"/>
        <strike val="0"/>
        <condense val="0"/>
        <extend val="0"/>
        <outline val="0"/>
        <shadow val="0"/>
        <u val="none"/>
        <vertAlign val="baseline"/>
        <sz val="10"/>
        <color theme="1"/>
        <name val="Arial Narrow"/>
        <family val="2"/>
        <scheme val="none"/>
      </font>
      <border diagonalUp="0" diagonalDown="0">
        <left style="thin">
          <color theme="1" tint="0.499984740745262"/>
        </left>
        <right style="thin">
          <color theme="1" tint="0.499984740745262"/>
        </right>
        <top/>
        <bottom/>
        <vertical/>
        <horizontal/>
      </border>
    </dxf>
    <dxf>
      <font>
        <b val="0"/>
        <i val="0"/>
        <strike val="0"/>
        <condense val="0"/>
        <extend val="0"/>
        <outline val="0"/>
        <shadow val="0"/>
        <u val="none"/>
        <vertAlign val="baseline"/>
        <sz val="10"/>
        <color theme="1"/>
        <name val="Arial Narrow"/>
        <family val="2"/>
        <scheme val="none"/>
      </font>
      <border diagonalUp="0" diagonalDown="0">
        <left style="thin">
          <color theme="1" tint="0.499984740745262"/>
        </left>
        <right style="thin">
          <color theme="1" tint="0.499984740745262"/>
        </right>
        <top/>
        <bottom/>
        <vertical/>
        <horizontal/>
      </border>
    </dxf>
    <dxf>
      <font>
        <b val="0"/>
        <i val="0"/>
        <strike val="0"/>
        <condense val="0"/>
        <extend val="0"/>
        <outline val="0"/>
        <shadow val="0"/>
        <u val="none"/>
        <vertAlign val="baseline"/>
        <sz val="10"/>
        <color theme="1"/>
        <name val="Arial Narrow"/>
        <family val="2"/>
        <scheme val="none"/>
      </font>
      <border diagonalUp="0" diagonalDown="0">
        <left style="thin">
          <color theme="1" tint="0.499984740745262"/>
        </left>
        <right style="thin">
          <color theme="1" tint="0.499984740745262"/>
        </right>
        <top/>
        <bottom/>
        <vertical/>
        <horizontal/>
      </border>
    </dxf>
    <dxf>
      <font>
        <b val="0"/>
        <i val="0"/>
        <strike val="0"/>
        <condense val="0"/>
        <extend val="0"/>
        <outline val="0"/>
        <shadow val="0"/>
        <u val="none"/>
        <vertAlign val="baseline"/>
        <sz val="10"/>
        <color theme="1"/>
        <name val="Arial Narrow"/>
        <family val="2"/>
        <scheme val="none"/>
      </font>
      <border diagonalUp="0" diagonalDown="0">
        <left style="thin">
          <color theme="1" tint="0.499984740745262"/>
        </left>
        <right style="thin">
          <color theme="1" tint="0.499984740745262"/>
        </right>
        <top/>
        <bottom/>
        <vertical/>
        <horizontal/>
      </border>
    </dxf>
    <dxf>
      <font>
        <b val="0"/>
        <i val="0"/>
        <strike val="0"/>
        <condense val="0"/>
        <extend val="0"/>
        <outline val="0"/>
        <shadow val="0"/>
        <u val="none"/>
        <vertAlign val="baseline"/>
        <sz val="10"/>
        <color theme="1"/>
        <name val="Arial Narrow"/>
        <family val="2"/>
        <scheme val="none"/>
      </font>
      <border diagonalUp="0" diagonalDown="0">
        <left style="thin">
          <color theme="1" tint="0.499984740745262"/>
        </left>
        <right style="thin">
          <color theme="1" tint="0.499984740745262"/>
        </right>
        <top/>
        <bottom/>
        <vertical/>
        <horizontal/>
      </border>
    </dxf>
    <dxf>
      <font>
        <b val="0"/>
        <i val="0"/>
        <strike val="0"/>
        <condense val="0"/>
        <extend val="0"/>
        <outline val="0"/>
        <shadow val="0"/>
        <u val="none"/>
        <vertAlign val="baseline"/>
        <sz val="10"/>
        <color theme="1"/>
        <name val="Arial Narrow"/>
        <family val="2"/>
        <scheme val="none"/>
      </font>
      <border diagonalUp="0" diagonalDown="0">
        <left style="thin">
          <color theme="1" tint="0.499984740745262"/>
        </left>
        <right style="thin">
          <color theme="1" tint="0.499984740745262"/>
        </right>
        <top/>
        <bottom/>
        <vertical/>
        <horizontal/>
      </border>
    </dxf>
    <dxf>
      <font>
        <b val="0"/>
        <i val="0"/>
        <strike val="0"/>
        <condense val="0"/>
        <extend val="0"/>
        <outline val="0"/>
        <shadow val="0"/>
        <u val="none"/>
        <vertAlign val="baseline"/>
        <sz val="10"/>
        <color theme="1"/>
        <name val="Arial Narrow"/>
        <family val="2"/>
        <scheme val="none"/>
      </font>
      <border diagonalUp="0" diagonalDown="0">
        <left style="thin">
          <color theme="1" tint="0.499984740745262"/>
        </left>
        <right style="thin">
          <color theme="1" tint="0.499984740745262"/>
        </right>
        <top/>
        <bottom/>
        <vertical/>
        <horizontal/>
      </border>
    </dxf>
    <dxf>
      <font>
        <b val="0"/>
        <i val="0"/>
        <strike val="0"/>
        <condense val="0"/>
        <extend val="0"/>
        <outline val="0"/>
        <shadow val="0"/>
        <u val="none"/>
        <vertAlign val="baseline"/>
        <sz val="10"/>
        <color theme="1"/>
        <name val="Arial Narrow"/>
        <family val="2"/>
        <scheme val="none"/>
      </font>
      <border diagonalUp="0" diagonalDown="0">
        <left style="thin">
          <color theme="1" tint="0.499984740745262"/>
        </left>
        <right style="thin">
          <color theme="1" tint="0.499984740745262"/>
        </right>
        <top/>
        <bottom/>
        <vertical/>
        <horizontal/>
      </border>
    </dxf>
    <dxf>
      <font>
        <b val="0"/>
        <i val="0"/>
        <strike val="0"/>
        <condense val="0"/>
        <extend val="0"/>
        <outline val="0"/>
        <shadow val="0"/>
        <u val="none"/>
        <vertAlign val="baseline"/>
        <sz val="10"/>
        <color theme="1"/>
        <name val="Arial Narrow"/>
        <family val="2"/>
        <scheme val="none"/>
      </font>
      <border diagonalUp="0" diagonalDown="0">
        <left style="thin">
          <color theme="1" tint="0.499984740745262"/>
        </left>
        <right style="thin">
          <color theme="1" tint="0.499984740745262"/>
        </right>
        <top/>
        <bottom/>
        <vertical/>
        <horizontal/>
      </border>
    </dxf>
    <dxf>
      <font>
        <b val="0"/>
        <i val="0"/>
        <strike val="0"/>
        <condense val="0"/>
        <extend val="0"/>
        <outline val="0"/>
        <shadow val="0"/>
        <u val="none"/>
        <vertAlign val="baseline"/>
        <sz val="10"/>
        <color theme="1"/>
        <name val="Arial Narrow"/>
        <family val="2"/>
        <scheme val="none"/>
      </font>
      <border diagonalUp="0" diagonalDown="0">
        <left style="thin">
          <color theme="1" tint="0.499984740745262"/>
        </left>
        <right style="thin">
          <color theme="1" tint="0.499984740745262"/>
        </right>
        <top/>
        <bottom/>
        <vertical/>
        <horizontal/>
      </border>
    </dxf>
    <dxf>
      <font>
        <b val="0"/>
        <i val="0"/>
        <strike val="0"/>
        <condense val="0"/>
        <extend val="0"/>
        <outline val="0"/>
        <shadow val="0"/>
        <u val="none"/>
        <vertAlign val="baseline"/>
        <sz val="10"/>
        <color theme="1"/>
        <name val="Arial Narrow"/>
        <family val="2"/>
        <scheme val="none"/>
      </font>
      <border diagonalUp="0" diagonalDown="0">
        <left style="thin">
          <color theme="1" tint="0.499984740745262"/>
        </left>
        <right style="thin">
          <color theme="1" tint="0.499984740745262"/>
        </right>
        <top/>
        <bottom/>
        <vertical/>
        <horizontal/>
      </border>
    </dxf>
    <dxf>
      <font>
        <b val="0"/>
        <i val="0"/>
        <strike val="0"/>
        <condense val="0"/>
        <extend val="0"/>
        <outline val="0"/>
        <shadow val="0"/>
        <u val="none"/>
        <vertAlign val="baseline"/>
        <sz val="10"/>
        <color theme="1"/>
        <name val="Arial Narrow"/>
        <family val="2"/>
        <scheme val="none"/>
      </font>
      <border diagonalUp="0" diagonalDown="0">
        <left style="thin">
          <color theme="1" tint="0.499984740745262"/>
        </left>
        <right style="thin">
          <color theme="1" tint="0.499984740745262"/>
        </right>
        <top/>
        <bottom/>
        <vertical/>
        <horizontal/>
      </border>
    </dxf>
    <dxf>
      <border outline="0">
        <top style="thin">
          <color indexed="64"/>
        </top>
        <bottom style="thin">
          <color theme="1" tint="0.499984740745262"/>
        </bottom>
      </border>
    </dxf>
    <dxf>
      <font>
        <b val="0"/>
        <i val="0"/>
        <strike val="0"/>
        <condense val="0"/>
        <extend val="0"/>
        <outline val="0"/>
        <shadow val="0"/>
        <u val="none"/>
        <vertAlign val="baseline"/>
        <sz val="10"/>
        <color theme="1"/>
        <name val="Arial Narrow"/>
        <family val="2"/>
        <scheme val="none"/>
      </font>
      <fill>
        <patternFill patternType="solid">
          <fgColor indexed="64"/>
          <bgColor theme="0" tint="-4.9989318521683403E-2"/>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Narrow"/>
        <family val="2"/>
        <scheme val="none"/>
      </font>
      <numFmt numFmtId="1" formatCode="0"/>
      <fill>
        <patternFill patternType="solid">
          <fgColor indexed="64"/>
          <bgColor theme="0" tint="-4.9989318521683403E-2"/>
        </patternFill>
      </fill>
      <alignment horizontal="left" vertical="bottom" textRotation="0" wrapText="0" indent="0" justifyLastLine="0" shrinkToFit="0" readingOrder="0"/>
      <border diagonalUp="0" diagonalDown="0" outline="0">
        <left style="thin">
          <color indexed="64"/>
        </left>
        <right style="thin">
          <color indexed="64"/>
        </right>
        <top/>
        <bottom/>
      </border>
    </dxf>
    <dxf>
      <numFmt numFmtId="165" formatCode="0.0%"/>
    </dxf>
    <dxf>
      <font>
        <sz val="9"/>
      </font>
    </dxf>
    <dxf>
      <numFmt numFmtId="166" formatCode="_(* #,##0_);_(* \(#,##0\);_(* &quot;-&quot;??_);_(@_)"/>
    </dxf>
    <dxf>
      <font>
        <sz val="9"/>
      </font>
    </dxf>
    <dxf>
      <font>
        <sz val="9"/>
      </font>
    </dxf>
    <dxf>
      <font>
        <sz val="9"/>
      </font>
    </dxf>
    <dxf>
      <font>
        <sz val="9"/>
      </font>
    </dxf>
    <dxf>
      <font>
        <sz val="9"/>
      </font>
    </dxf>
    <dxf>
      <font>
        <sz val="9"/>
      </font>
    </dxf>
    <dxf>
      <numFmt numFmtId="13" formatCode="0%"/>
    </dxf>
    <dxf>
      <numFmt numFmtId="13" formatCode="0%"/>
    </dxf>
    <dxf>
      <numFmt numFmtId="13" formatCode="0%"/>
    </dxf>
    <dxf>
      <numFmt numFmtId="166" formatCode="_(* #,##0_);_(* \(#,##0\);_(* &quot;-&quot;??_);_(@_)"/>
    </dxf>
    <dxf>
      <font>
        <sz val="9"/>
      </font>
    </dxf>
    <dxf>
      <font>
        <sz val="9"/>
      </font>
    </dxf>
    <dxf>
      <font>
        <sz val="9"/>
      </font>
    </dxf>
    <dxf>
      <font>
        <sz val="9"/>
      </font>
    </dxf>
    <dxf>
      <font>
        <sz val="9"/>
      </font>
    </dxf>
    <dxf>
      <font>
        <sz val="9"/>
      </font>
    </dxf>
    <dxf>
      <numFmt numFmtId="166" formatCode="_(* #,##0_);_(* \(#,##0\);_(* &quot;-&quot;??_);_(@_)"/>
    </dxf>
    <dxf>
      <font>
        <sz val="9"/>
      </font>
    </dxf>
    <dxf>
      <font>
        <sz val="9"/>
      </font>
    </dxf>
    <dxf>
      <font>
        <sz val="9"/>
      </font>
    </dxf>
    <dxf>
      <font>
        <sz val="9"/>
      </font>
    </dxf>
    <dxf>
      <font>
        <sz val="9"/>
      </font>
    </dxf>
    <dxf>
      <font>
        <sz val="9"/>
      </font>
    </dxf>
    <dxf>
      <numFmt numFmtId="166" formatCode="_(* #,##0_);_(* \(#,##0\);_(* &quot;-&quot;??_);_(@_)"/>
    </dxf>
    <dxf>
      <numFmt numFmtId="0" formatCode="General"/>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alignment textRotation="0"/>
    </dxf>
    <dxf>
      <alignment textRotation="0"/>
    </dxf>
    <dxf>
      <alignment textRotation="0"/>
    </dxf>
    <dxf>
      <alignment textRotation="0"/>
    </dxf>
    <dxf>
      <alignment textRotation="0"/>
    </dxf>
    <dxf>
      <alignment textRotation="0"/>
    </dxf>
    <dxf>
      <alignment textRotation="0"/>
    </dxf>
    <dxf>
      <alignment textRotation="0"/>
    </dxf>
    <dxf>
      <alignment textRotation="0"/>
    </dxf>
    <dxf>
      <alignment textRotation="0"/>
    </dxf>
    <dxf>
      <font>
        <strike val="0"/>
        <outline val="0"/>
        <shadow val="0"/>
        <u val="none"/>
        <vertAlign val="baseline"/>
        <sz val="8"/>
        <color theme="1"/>
        <name val="Calibri"/>
        <family val="2"/>
        <scheme val="minor"/>
      </font>
    </dxf>
    <dxf>
      <font>
        <b val="0"/>
        <i val="0"/>
        <strike val="0"/>
        <condense val="0"/>
        <extend val="0"/>
        <outline val="0"/>
        <shadow val="0"/>
        <u val="none"/>
        <vertAlign val="baseline"/>
        <sz val="8"/>
        <color theme="1"/>
        <name val="Calibri"/>
        <family val="2"/>
        <scheme val="minor"/>
      </font>
      <numFmt numFmtId="1" formatCode="0"/>
    </dxf>
    <dxf>
      <font>
        <b val="0"/>
        <i val="0"/>
        <strike val="0"/>
        <condense val="0"/>
        <extend val="0"/>
        <outline val="0"/>
        <shadow val="0"/>
        <u val="none"/>
        <vertAlign val="baseline"/>
        <sz val="8"/>
        <color theme="1"/>
        <name val="Calibri"/>
        <family val="2"/>
        <scheme val="minor"/>
      </font>
      <numFmt numFmtId="1" formatCode="0"/>
    </dxf>
    <dxf>
      <font>
        <b val="0"/>
        <i val="0"/>
        <strike val="0"/>
        <condense val="0"/>
        <extend val="0"/>
        <outline val="0"/>
        <shadow val="0"/>
        <u val="none"/>
        <vertAlign val="baseline"/>
        <sz val="8"/>
        <color theme="1"/>
        <name val="Calibri"/>
        <family val="2"/>
        <scheme val="minor"/>
      </font>
      <numFmt numFmtId="168" formatCode="dd/mm/yyyy;@"/>
    </dxf>
    <dxf>
      <font>
        <b val="0"/>
        <i val="0"/>
        <strike val="0"/>
        <condense val="0"/>
        <extend val="0"/>
        <outline val="0"/>
        <shadow val="0"/>
        <u val="none"/>
        <vertAlign val="baseline"/>
        <sz val="8"/>
        <color theme="1"/>
        <name val="Calibri"/>
        <family val="2"/>
        <scheme val="minor"/>
      </font>
      <numFmt numFmtId="168" formatCode="dd/mm/yyyy;@"/>
    </dxf>
    <dxf>
      <font>
        <b val="0"/>
        <i val="0"/>
        <strike val="0"/>
        <condense val="0"/>
        <extend val="0"/>
        <outline val="0"/>
        <shadow val="0"/>
        <u val="none"/>
        <vertAlign val="baseline"/>
        <sz val="8"/>
        <color theme="1"/>
        <name val="Calibri"/>
        <family val="2"/>
        <scheme val="minor"/>
      </font>
      <numFmt numFmtId="168" formatCode="dd/mm/yyyy;@"/>
    </dxf>
    <dxf>
      <font>
        <strike val="0"/>
        <outline val="0"/>
        <shadow val="0"/>
        <u val="none"/>
        <vertAlign val="baseline"/>
        <sz val="8"/>
        <color theme="1"/>
        <name val="Calibri"/>
        <family val="2"/>
        <scheme val="minor"/>
      </font>
    </dxf>
    <dxf>
      <font>
        <b val="0"/>
        <i val="0"/>
        <strike val="0"/>
        <condense val="0"/>
        <extend val="0"/>
        <outline val="0"/>
        <shadow val="0"/>
        <u val="none"/>
        <vertAlign val="baseline"/>
        <sz val="8"/>
        <color theme="1"/>
        <name val="Calibri"/>
        <family val="2"/>
        <scheme val="minor"/>
      </font>
      <numFmt numFmtId="3" formatCode="#,##0"/>
    </dxf>
    <dxf>
      <font>
        <strike val="0"/>
        <outline val="0"/>
        <shadow val="0"/>
        <u val="none"/>
        <vertAlign val="baseline"/>
        <sz val="8"/>
        <color theme="1"/>
        <name val="Calibri"/>
        <family val="2"/>
        <scheme val="minor"/>
      </font>
      <numFmt numFmtId="3" formatCode="#,##0"/>
    </dxf>
    <dxf>
      <font>
        <strike val="0"/>
        <outline val="0"/>
        <shadow val="0"/>
        <u val="none"/>
        <vertAlign val="baseline"/>
        <sz val="8"/>
        <color theme="1"/>
        <name val="Calibri"/>
        <family val="2"/>
        <scheme val="minor"/>
      </font>
      <numFmt numFmtId="3" formatCode="#,##0"/>
    </dxf>
    <dxf>
      <font>
        <strike val="0"/>
        <outline val="0"/>
        <shadow val="0"/>
        <u val="none"/>
        <vertAlign val="baseline"/>
        <sz val="8"/>
        <color theme="1"/>
        <name val="Calibri"/>
        <family val="2"/>
        <scheme val="minor"/>
      </font>
      <numFmt numFmtId="3" formatCode="#,##0"/>
    </dxf>
    <dxf>
      <font>
        <strike val="0"/>
        <outline val="0"/>
        <shadow val="0"/>
        <u val="none"/>
        <vertAlign val="baseline"/>
        <sz val="8"/>
        <color theme="1"/>
        <name val="Calibri"/>
        <family val="2"/>
        <scheme val="minor"/>
      </font>
      <numFmt numFmtId="3" formatCode="#,##0"/>
    </dxf>
    <dxf>
      <font>
        <strike val="0"/>
        <outline val="0"/>
        <shadow val="0"/>
        <u val="none"/>
        <vertAlign val="baseline"/>
        <sz val="8"/>
        <color theme="1"/>
        <name val="Calibri"/>
        <family val="2"/>
        <scheme val="minor"/>
      </font>
    </dxf>
    <dxf>
      <font>
        <strike val="0"/>
        <outline val="0"/>
        <shadow val="0"/>
        <u val="none"/>
        <vertAlign val="baseline"/>
        <sz val="8"/>
        <color theme="1"/>
        <name val="Calibri"/>
        <family val="2"/>
        <scheme val="minor"/>
      </font>
    </dxf>
    <dxf>
      <font>
        <strike val="0"/>
        <outline val="0"/>
        <shadow val="0"/>
        <u val="none"/>
        <vertAlign val="baseline"/>
        <sz val="8"/>
        <color theme="1"/>
        <name val="Calibri"/>
        <family val="2"/>
        <scheme val="minor"/>
      </font>
    </dxf>
    <dxf>
      <font>
        <strike val="0"/>
        <outline val="0"/>
        <shadow val="0"/>
        <u val="none"/>
        <vertAlign val="baseline"/>
        <sz val="8"/>
        <color theme="1"/>
        <name val="Calibri"/>
        <family val="2"/>
        <scheme val="minor"/>
      </font>
    </dxf>
    <dxf>
      <font>
        <strike val="0"/>
        <outline val="0"/>
        <shadow val="0"/>
        <u val="none"/>
        <vertAlign val="baseline"/>
        <sz val="10"/>
        <color theme="1"/>
        <name val="Calibri"/>
        <family val="2"/>
        <scheme val="minor"/>
      </font>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Arial Narrow"/>
        <family val="2"/>
        <scheme val="none"/>
      </font>
      <numFmt numFmtId="1" formatCode="0"/>
      <fill>
        <patternFill patternType="solid">
          <fgColor indexed="64"/>
          <bgColor theme="0" tint="-4.9989318521683403E-2"/>
        </patternFill>
      </fill>
      <alignment horizontal="left" vertical="bottom" textRotation="0" wrapText="0" indent="0" justifyLastLine="0" shrinkToFit="0" readingOrder="0"/>
      <border diagonalUp="0" diagonalDown="0">
        <left style="thin">
          <color theme="5" tint="0.39994506668294322"/>
        </left>
        <right style="thin">
          <color theme="5" tint="0.39994506668294322"/>
        </right>
        <top style="thin">
          <color theme="5" tint="0.39994506668294322"/>
        </top>
        <bottom style="thin">
          <color theme="5" tint="0.39994506668294322"/>
        </bottom>
        <vertical/>
        <horizontal/>
      </border>
    </dxf>
    <dxf>
      <font>
        <b val="0"/>
        <i val="0"/>
        <strike val="0"/>
        <condense val="0"/>
        <extend val="0"/>
        <outline val="0"/>
        <shadow val="0"/>
        <u val="none"/>
        <vertAlign val="baseline"/>
        <sz val="10"/>
        <color theme="1"/>
        <name val="Arial Narrow"/>
        <family val="2"/>
        <scheme val="none"/>
      </font>
      <numFmt numFmtId="1" formatCode="0"/>
      <fill>
        <patternFill patternType="solid">
          <fgColor indexed="64"/>
          <bgColor theme="0" tint="-4.9989318521683403E-2"/>
        </patternFill>
      </fill>
      <alignment horizontal="left" vertical="bottom" textRotation="0" wrapText="0" indent="0" justifyLastLine="0" shrinkToFit="0" readingOrder="0"/>
      <border diagonalUp="0" diagonalDown="0">
        <left style="thin">
          <color theme="5" tint="0.39994506668294322"/>
        </left>
        <right style="thin">
          <color theme="5" tint="0.39994506668294322"/>
        </right>
        <top style="thin">
          <color theme="5" tint="0.39994506668294322"/>
        </top>
        <bottom style="thin">
          <color theme="5" tint="0.39994506668294322"/>
        </bottom>
        <vertical/>
        <horizontal/>
      </border>
    </dxf>
    <dxf>
      <font>
        <b val="0"/>
        <i val="0"/>
        <strike val="0"/>
        <condense val="0"/>
        <extend val="0"/>
        <outline val="0"/>
        <shadow val="0"/>
        <u val="none"/>
        <vertAlign val="baseline"/>
        <sz val="10"/>
        <color theme="1"/>
        <name val="Arial Narrow"/>
        <family val="2"/>
        <scheme val="none"/>
      </font>
      <numFmt numFmtId="1" formatCode="0"/>
      <fill>
        <patternFill patternType="solid">
          <fgColor indexed="64"/>
          <bgColor theme="0" tint="-4.9989318521683403E-2"/>
        </patternFill>
      </fill>
      <alignment horizontal="left" vertical="bottom" textRotation="0" wrapText="0" indent="0" justifyLastLine="0" shrinkToFit="0" readingOrder="0"/>
      <border diagonalUp="0" diagonalDown="0">
        <left style="thin">
          <color theme="5" tint="0.39994506668294322"/>
        </left>
        <right style="thin">
          <color theme="5" tint="0.39994506668294322"/>
        </right>
        <top style="thin">
          <color theme="5" tint="0.39994506668294322"/>
        </top>
        <bottom style="thin">
          <color theme="5" tint="0.39994506668294322"/>
        </bottom>
        <vertical/>
        <horizontal/>
      </border>
    </dxf>
    <dxf>
      <font>
        <b val="0"/>
        <i val="0"/>
        <strike val="0"/>
        <condense val="0"/>
        <extend val="0"/>
        <outline val="0"/>
        <shadow val="0"/>
        <u val="none"/>
        <vertAlign val="baseline"/>
        <sz val="10"/>
        <color theme="1"/>
        <name val="Arial Narrow"/>
        <family val="2"/>
        <scheme val="none"/>
      </font>
      <numFmt numFmtId="1" formatCode="0"/>
      <alignment horizontal="center" vertical="bottom" textRotation="0" wrapText="0" indent="0" justifyLastLine="0" shrinkToFit="0" readingOrder="0"/>
      <border diagonalUp="0" diagonalDown="0">
        <left style="thin">
          <color theme="5" tint="0.39994506668294322"/>
        </left>
        <right style="thin">
          <color theme="5" tint="0.39994506668294322"/>
        </right>
        <top style="thin">
          <color theme="5" tint="0.39994506668294322"/>
        </top>
        <bottom style="thin">
          <color theme="5" tint="0.39994506668294322"/>
        </bottom>
        <vertical/>
        <horizontal/>
      </border>
    </dxf>
    <dxf>
      <font>
        <b val="0"/>
        <i val="0"/>
        <strike val="0"/>
        <condense val="0"/>
        <extend val="0"/>
        <outline val="0"/>
        <shadow val="0"/>
        <u val="none"/>
        <vertAlign val="baseline"/>
        <sz val="10"/>
        <color theme="1"/>
        <name val="Arial Narrow"/>
        <family val="2"/>
        <scheme val="none"/>
      </font>
      <numFmt numFmtId="19" formatCode="m/d/yyyy"/>
      <alignment horizontal="right" vertical="bottom" textRotation="0" wrapText="0" indent="0" justifyLastLine="0" shrinkToFit="0" readingOrder="0"/>
      <border diagonalUp="0" diagonalDown="0">
        <left style="thin">
          <color theme="1" tint="0.499984740745262"/>
        </left>
        <right style="thin">
          <color theme="1" tint="0.499984740745262"/>
        </right>
        <top/>
        <bottom/>
        <vertical/>
        <horizontal/>
      </border>
    </dxf>
    <dxf>
      <font>
        <b val="0"/>
        <i val="0"/>
        <strike val="0"/>
        <condense val="0"/>
        <extend val="0"/>
        <outline val="0"/>
        <shadow val="0"/>
        <u val="none"/>
        <vertAlign val="baseline"/>
        <sz val="10"/>
        <color theme="1"/>
        <name val="Arial Narrow"/>
        <family val="2"/>
        <scheme val="none"/>
      </font>
      <numFmt numFmtId="1" formatCode="0"/>
      <border diagonalUp="0" diagonalDown="0">
        <left style="thin">
          <color theme="1" tint="0.499984740745262"/>
        </left>
        <right style="thin">
          <color theme="1" tint="0.499984740745262"/>
        </right>
        <top/>
        <bottom/>
        <vertical/>
        <horizontal/>
      </border>
    </dxf>
    <dxf>
      <font>
        <b val="0"/>
        <i val="0"/>
        <strike val="0"/>
        <condense val="0"/>
        <extend val="0"/>
        <outline val="0"/>
        <shadow val="0"/>
        <u val="none"/>
        <vertAlign val="baseline"/>
        <sz val="10"/>
        <color theme="1"/>
        <name val="Arial Narrow"/>
        <family val="2"/>
        <scheme val="none"/>
      </font>
      <numFmt numFmtId="1" formatCode="0"/>
      <border diagonalUp="0" diagonalDown="0">
        <left style="thin">
          <color theme="1" tint="0.499984740745262"/>
        </left>
        <right style="thin">
          <color theme="1" tint="0.499984740745262"/>
        </right>
        <top/>
        <bottom/>
        <vertical/>
        <horizontal/>
      </border>
    </dxf>
    <dxf>
      <font>
        <b val="0"/>
        <i val="0"/>
        <strike val="0"/>
        <condense val="0"/>
        <extend val="0"/>
        <outline val="0"/>
        <shadow val="0"/>
        <u val="none"/>
        <vertAlign val="baseline"/>
        <sz val="10"/>
        <color theme="1"/>
        <name val="Arial Narrow"/>
        <family val="2"/>
        <scheme val="none"/>
      </font>
      <numFmt numFmtId="1" formatCode="0"/>
      <border diagonalUp="0" diagonalDown="0">
        <left style="thin">
          <color theme="1" tint="0.499984740745262"/>
        </left>
        <right style="thin">
          <color theme="1" tint="0.499984740745262"/>
        </right>
        <top/>
        <bottom/>
        <vertical/>
        <horizontal/>
      </border>
    </dxf>
    <dxf>
      <font>
        <b val="0"/>
        <i val="0"/>
        <strike val="0"/>
        <condense val="0"/>
        <extend val="0"/>
        <outline val="0"/>
        <shadow val="0"/>
        <u val="none"/>
        <vertAlign val="baseline"/>
        <sz val="10"/>
        <color theme="1"/>
        <name val="Arial Narrow"/>
        <family val="2"/>
        <scheme val="none"/>
      </font>
      <numFmt numFmtId="1" formatCode="0"/>
      <border diagonalUp="0" diagonalDown="0">
        <left style="thin">
          <color theme="1" tint="0.499984740745262"/>
        </left>
        <right style="thin">
          <color theme="1" tint="0.499984740745262"/>
        </right>
        <top/>
        <bottom/>
        <vertical/>
        <horizontal/>
      </border>
    </dxf>
    <dxf>
      <font>
        <b val="0"/>
        <i val="0"/>
        <strike val="0"/>
        <condense val="0"/>
        <extend val="0"/>
        <outline val="0"/>
        <shadow val="0"/>
        <u val="none"/>
        <vertAlign val="baseline"/>
        <sz val="10"/>
        <color theme="1"/>
        <name val="Arial Narrow"/>
        <family val="2"/>
        <scheme val="none"/>
      </font>
      <numFmt numFmtId="1" formatCode="0"/>
      <border diagonalUp="0" diagonalDown="0">
        <left style="thin">
          <color theme="1" tint="0.499984740745262"/>
        </left>
        <right style="thin">
          <color theme="1" tint="0.499984740745262"/>
        </right>
        <top/>
        <bottom/>
        <vertical/>
        <horizontal/>
      </border>
    </dxf>
    <dxf>
      <font>
        <b val="0"/>
        <i val="0"/>
        <strike val="0"/>
        <condense val="0"/>
        <extend val="0"/>
        <outline val="0"/>
        <shadow val="0"/>
        <u val="none"/>
        <vertAlign val="baseline"/>
        <sz val="10"/>
        <color theme="1"/>
        <name val="Arial Narrow"/>
        <family val="2"/>
        <scheme val="none"/>
      </font>
      <border diagonalUp="0" diagonalDown="0">
        <left style="thin">
          <color theme="1" tint="0.499984740745262"/>
        </left>
        <right style="thin">
          <color theme="1" tint="0.499984740745262"/>
        </right>
        <top/>
        <bottom/>
        <vertical/>
        <horizontal/>
      </border>
    </dxf>
    <dxf>
      <font>
        <b val="0"/>
        <i val="0"/>
        <strike val="0"/>
        <condense val="0"/>
        <extend val="0"/>
        <outline val="0"/>
        <shadow val="0"/>
        <u val="none"/>
        <vertAlign val="baseline"/>
        <sz val="10"/>
        <color theme="1"/>
        <name val="Arial Narrow"/>
        <family val="2"/>
        <scheme val="none"/>
      </font>
      <border diagonalUp="0" diagonalDown="0">
        <left style="thin">
          <color theme="1" tint="0.499984740745262"/>
        </left>
        <right style="thin">
          <color theme="1" tint="0.499984740745262"/>
        </right>
        <top/>
        <bottom/>
        <vertical/>
        <horizontal/>
      </border>
    </dxf>
    <dxf>
      <font>
        <b val="0"/>
        <i val="0"/>
        <strike val="0"/>
        <condense val="0"/>
        <extend val="0"/>
        <outline val="0"/>
        <shadow val="0"/>
        <u val="none"/>
        <vertAlign val="baseline"/>
        <sz val="10"/>
        <color theme="1"/>
        <name val="Arial Narrow"/>
        <family val="2"/>
        <scheme val="none"/>
      </font>
      <border diagonalUp="0" diagonalDown="0">
        <left style="thin">
          <color theme="1" tint="0.499984740745262"/>
        </left>
        <right style="thin">
          <color theme="1" tint="0.499984740745262"/>
        </right>
        <top/>
        <bottom/>
        <vertical/>
        <horizontal/>
      </border>
    </dxf>
    <dxf>
      <font>
        <b val="0"/>
        <i val="0"/>
        <strike val="0"/>
        <condense val="0"/>
        <extend val="0"/>
        <outline val="0"/>
        <shadow val="0"/>
        <u val="none"/>
        <vertAlign val="baseline"/>
        <sz val="10"/>
        <color theme="1"/>
        <name val="Arial Narrow"/>
        <family val="2"/>
        <scheme val="none"/>
      </font>
      <border diagonalUp="0" diagonalDown="0">
        <left style="thin">
          <color theme="1" tint="0.499984740745262"/>
        </left>
        <right style="thin">
          <color theme="1" tint="0.499984740745262"/>
        </right>
        <top/>
        <bottom/>
        <vertical/>
        <horizontal/>
      </border>
    </dxf>
    <dxf>
      <font>
        <b val="0"/>
        <i val="0"/>
        <strike val="0"/>
        <condense val="0"/>
        <extend val="0"/>
        <outline val="0"/>
        <shadow val="0"/>
        <u val="none"/>
        <vertAlign val="baseline"/>
        <sz val="10"/>
        <color theme="1"/>
        <name val="Arial Narrow"/>
        <family val="2"/>
        <scheme val="none"/>
      </font>
      <border diagonalUp="0" diagonalDown="0">
        <left style="thin">
          <color theme="1" tint="0.499984740745262"/>
        </left>
        <right style="thin">
          <color theme="1" tint="0.499984740745262"/>
        </right>
        <top/>
        <bottom/>
        <vertical/>
        <horizontal/>
      </border>
    </dxf>
    <dxf>
      <border outline="0">
        <top style="thin">
          <color indexed="64"/>
        </top>
        <bottom style="thin">
          <color theme="1" tint="0.499984740745262"/>
        </bottom>
      </border>
    </dxf>
    <dxf>
      <font>
        <b val="0"/>
        <i val="0"/>
        <strike val="0"/>
        <condense val="0"/>
        <extend val="0"/>
        <outline val="0"/>
        <shadow val="0"/>
        <u val="none"/>
        <vertAlign val="baseline"/>
        <sz val="10"/>
        <color theme="1"/>
        <name val="Arial Narrow"/>
        <family val="2"/>
        <scheme val="none"/>
      </font>
      <fill>
        <patternFill patternType="solid">
          <fgColor indexed="64"/>
          <bgColor theme="0" tint="-4.9989318521683403E-2"/>
        </patternFill>
      </fill>
      <alignment horizontal="left" vertical="bottom" textRotation="0" wrapText="0" indent="0" justifyLastLine="0" shrinkToFit="0" readingOrder="0"/>
    </dxf>
    <dxf>
      <font>
        <b/>
        <i val="0"/>
        <strike val="0"/>
        <condense val="0"/>
        <extend val="0"/>
        <outline val="0"/>
        <shadow val="0"/>
        <u val="none"/>
        <vertAlign val="baseline"/>
        <sz val="12"/>
        <color theme="1"/>
        <name val="Arial Narrow"/>
        <family val="2"/>
        <scheme val="none"/>
      </font>
      <numFmt numFmtId="1" formatCode="0"/>
      <fill>
        <patternFill patternType="solid">
          <fgColor indexed="64"/>
          <bgColor theme="0" tint="-4.9989318521683403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Narrow"/>
        <family val="2"/>
        <scheme val="none"/>
      </font>
      <fill>
        <patternFill patternType="solid">
          <fgColor indexed="64"/>
          <bgColor theme="0" tint="-4.9989318521683403E-2"/>
        </patternFill>
      </fill>
      <alignment horizontal="left" vertical="bottom" textRotation="0" wrapText="0" indent="0" justifyLastLine="0" shrinkToFit="0" readingOrder="0"/>
      <border diagonalUp="0" diagonalDown="0">
        <left style="thin">
          <color theme="5" tint="0.39994506668294322"/>
        </left>
        <right style="thin">
          <color theme="5" tint="0.39994506668294322"/>
        </right>
        <top style="thin">
          <color theme="5" tint="0.39994506668294322"/>
        </top>
        <bottom style="thin">
          <color theme="5" tint="0.39994506668294322"/>
        </bottom>
        <vertical style="thin">
          <color theme="5" tint="0.39994506668294322"/>
        </vertical>
        <horizontal style="thin">
          <color theme="5" tint="0.39994506668294322"/>
        </horizontal>
      </border>
    </dxf>
    <dxf>
      <font>
        <b val="0"/>
        <i val="0"/>
        <strike val="0"/>
        <condense val="0"/>
        <extend val="0"/>
        <outline val="0"/>
        <shadow val="0"/>
        <u val="none"/>
        <vertAlign val="baseline"/>
        <sz val="10"/>
        <color theme="1"/>
        <name val="Arial Narrow"/>
        <family val="2"/>
        <scheme val="none"/>
      </font>
      <numFmt numFmtId="1" formatCode="0"/>
      <alignment horizontal="left" vertical="bottom" textRotation="0" wrapText="0" indent="0" justifyLastLine="0" shrinkToFit="0" readingOrder="0"/>
      <border diagonalUp="0" diagonalDown="0">
        <left style="thin">
          <color theme="5" tint="0.39994506668294322"/>
        </left>
        <right style="thin">
          <color theme="5" tint="0.39994506668294322"/>
        </right>
        <top style="thin">
          <color theme="5" tint="0.39994506668294322"/>
        </top>
        <bottom style="thin">
          <color theme="5" tint="0.39994506668294322"/>
        </bottom>
        <vertical style="thin">
          <color theme="5" tint="0.39994506668294322"/>
        </vertical>
        <horizontal style="thin">
          <color theme="5" tint="0.39994506668294322"/>
        </horizontal>
      </border>
    </dxf>
    <dxf>
      <font>
        <b val="0"/>
        <i val="0"/>
        <strike val="0"/>
        <condense val="0"/>
        <extend val="0"/>
        <outline val="0"/>
        <shadow val="0"/>
        <u val="none"/>
        <vertAlign val="baseline"/>
        <sz val="10"/>
        <color theme="1"/>
        <name val="Arial Narrow"/>
        <family val="2"/>
        <scheme val="none"/>
      </font>
      <fill>
        <patternFill patternType="solid">
          <fgColor indexed="64"/>
          <bgColor theme="0" tint="-4.9989318521683403E-2"/>
        </patternFill>
      </fill>
      <alignment horizontal="left" vertical="bottom" textRotation="0" wrapText="0" indent="0" justifyLastLine="0" shrinkToFit="0" readingOrder="0"/>
      <border diagonalUp="0" diagonalDown="0">
        <left style="thin">
          <color theme="5" tint="0.39994506668294322"/>
        </left>
        <right style="thin">
          <color theme="5" tint="0.39994506668294322"/>
        </right>
        <top style="thin">
          <color theme="5" tint="0.39994506668294322"/>
        </top>
        <bottom style="thin">
          <color theme="5" tint="0.39994506668294322"/>
        </bottom>
        <vertical style="thin">
          <color theme="5" tint="0.39994506668294322"/>
        </vertical>
        <horizontal style="thin">
          <color theme="5" tint="0.39994506668294322"/>
        </horizontal>
      </border>
    </dxf>
    <dxf>
      <font>
        <b val="0"/>
        <i val="0"/>
        <strike val="0"/>
        <condense val="0"/>
        <extend val="0"/>
        <outline val="0"/>
        <shadow val="0"/>
        <u val="none"/>
        <vertAlign val="baseline"/>
        <sz val="10"/>
        <color theme="1"/>
        <name val="Arial Narrow"/>
        <family val="2"/>
        <scheme val="none"/>
      </font>
      <fill>
        <patternFill patternType="solid">
          <fgColor indexed="64"/>
          <bgColor theme="0" tint="-4.9989318521683403E-2"/>
        </patternFill>
      </fill>
      <alignment horizontal="left" vertical="bottom" textRotation="0" wrapText="0" indent="0" justifyLastLine="0" shrinkToFit="0" readingOrder="0"/>
      <border diagonalUp="0" diagonalDown="0">
        <left style="thin">
          <color theme="5" tint="0.39994506668294322"/>
        </left>
        <right style="thin">
          <color theme="5" tint="0.39994506668294322"/>
        </right>
        <top style="thin">
          <color theme="5" tint="0.39994506668294322"/>
        </top>
        <bottom style="thin">
          <color theme="5" tint="0.39994506668294322"/>
        </bottom>
        <vertical style="thin">
          <color theme="5" tint="0.39994506668294322"/>
        </vertical>
        <horizontal style="thin">
          <color theme="5" tint="0.39994506668294322"/>
        </horizontal>
      </border>
    </dxf>
    <dxf>
      <font>
        <b val="0"/>
        <i val="0"/>
        <strike val="0"/>
        <condense val="0"/>
        <extend val="0"/>
        <outline val="0"/>
        <shadow val="0"/>
        <u val="none"/>
        <vertAlign val="baseline"/>
        <sz val="10"/>
        <color theme="1"/>
        <name val="Arial Narrow"/>
        <family val="2"/>
        <scheme val="none"/>
      </font>
      <numFmt numFmtId="19" formatCode="m/d/yyyy"/>
      <alignment horizontal="right" vertical="bottom" textRotation="0" wrapText="0" indent="0" justifyLastLine="0" shrinkToFit="0" readingOrder="0"/>
      <border diagonalUp="0" diagonalDown="0" outline="0">
        <left style="thin">
          <color theme="1" tint="0.499984740745262"/>
        </left>
        <right style="thin">
          <color theme="1" tint="0.499984740745262"/>
        </right>
        <top/>
        <bottom/>
      </border>
    </dxf>
    <dxf>
      <font>
        <b val="0"/>
        <i val="0"/>
        <strike val="0"/>
        <condense val="0"/>
        <extend val="0"/>
        <outline val="0"/>
        <shadow val="0"/>
        <u val="none"/>
        <vertAlign val="baseline"/>
        <sz val="10"/>
        <color theme="1"/>
        <name val="Arial Narrow"/>
        <family val="2"/>
        <scheme val="none"/>
      </font>
      <numFmt numFmtId="1" formatCode="0"/>
      <border diagonalUp="0" diagonalDown="0">
        <left style="thin">
          <color theme="1" tint="0.499984740745262"/>
        </left>
        <right style="thin">
          <color theme="1" tint="0.499984740745262"/>
        </right>
        <top/>
        <bottom/>
      </border>
    </dxf>
    <dxf>
      <font>
        <b val="0"/>
        <i val="0"/>
        <strike val="0"/>
        <condense val="0"/>
        <extend val="0"/>
        <outline val="0"/>
        <shadow val="0"/>
        <u val="none"/>
        <vertAlign val="baseline"/>
        <sz val="10"/>
        <color theme="1"/>
        <name val="Arial Narrow"/>
        <family val="2"/>
        <scheme val="none"/>
      </font>
      <numFmt numFmtId="1" formatCode="0"/>
      <border diagonalUp="0" diagonalDown="0">
        <left style="thin">
          <color theme="1" tint="0.499984740745262"/>
        </left>
        <right style="thin">
          <color theme="1" tint="0.499984740745262"/>
        </right>
        <top/>
        <bottom/>
      </border>
    </dxf>
    <dxf>
      <font>
        <b val="0"/>
        <i val="0"/>
        <strike val="0"/>
        <condense val="0"/>
        <extend val="0"/>
        <outline val="0"/>
        <shadow val="0"/>
        <u val="none"/>
        <vertAlign val="baseline"/>
        <sz val="10"/>
        <color theme="1"/>
        <name val="Arial Narrow"/>
        <family val="2"/>
        <scheme val="none"/>
      </font>
      <numFmt numFmtId="1" formatCode="0"/>
      <border diagonalUp="0" diagonalDown="0">
        <left style="thin">
          <color theme="1" tint="0.499984740745262"/>
        </left>
        <right style="thin">
          <color theme="1" tint="0.499984740745262"/>
        </right>
        <top/>
        <bottom/>
      </border>
    </dxf>
    <dxf>
      <font>
        <b val="0"/>
        <i val="0"/>
        <strike val="0"/>
        <condense val="0"/>
        <extend val="0"/>
        <outline val="0"/>
        <shadow val="0"/>
        <u val="none"/>
        <vertAlign val="baseline"/>
        <sz val="10"/>
        <color theme="1"/>
        <name val="Arial Narrow"/>
        <family val="2"/>
        <scheme val="none"/>
      </font>
      <numFmt numFmtId="1" formatCode="0"/>
      <border diagonalUp="0" diagonalDown="0">
        <left style="thin">
          <color theme="1" tint="0.499984740745262"/>
        </left>
        <right style="thin">
          <color theme="1" tint="0.499984740745262"/>
        </right>
        <top/>
        <bottom/>
      </border>
    </dxf>
    <dxf>
      <font>
        <b val="0"/>
        <i val="0"/>
        <strike val="0"/>
        <condense val="0"/>
        <extend val="0"/>
        <outline val="0"/>
        <shadow val="0"/>
        <u val="none"/>
        <vertAlign val="baseline"/>
        <sz val="10"/>
        <color theme="1"/>
        <name val="Arial Narrow"/>
        <family val="2"/>
        <scheme val="none"/>
      </font>
      <numFmt numFmtId="1" formatCode="0"/>
      <border diagonalUp="0" diagonalDown="0">
        <left style="thin">
          <color theme="1" tint="0.499984740745262"/>
        </left>
        <right style="thin">
          <color theme="1" tint="0.499984740745262"/>
        </right>
        <top/>
        <bottom/>
      </border>
    </dxf>
    <dxf>
      <font>
        <b val="0"/>
        <i val="0"/>
        <strike val="0"/>
        <condense val="0"/>
        <extend val="0"/>
        <outline val="0"/>
        <shadow val="0"/>
        <u val="none"/>
        <vertAlign val="baseline"/>
        <sz val="10"/>
        <color theme="1"/>
        <name val="Arial Narrow"/>
        <family val="2"/>
        <scheme val="none"/>
      </font>
      <numFmt numFmtId="1" formatCode="0"/>
      <border diagonalUp="0" diagonalDown="0">
        <left style="thin">
          <color theme="1" tint="0.499984740745262"/>
        </left>
        <right style="thin">
          <color theme="1" tint="0.499984740745262"/>
        </right>
        <top/>
        <bottom/>
      </border>
    </dxf>
    <dxf>
      <font>
        <b val="0"/>
        <i val="0"/>
        <strike val="0"/>
        <condense val="0"/>
        <extend val="0"/>
        <outline val="0"/>
        <shadow val="0"/>
        <u val="none"/>
        <vertAlign val="baseline"/>
        <sz val="10"/>
        <color theme="1"/>
        <name val="Arial Narrow"/>
        <family val="2"/>
        <scheme val="none"/>
      </font>
      <numFmt numFmtId="1" formatCode="0"/>
      <border diagonalUp="0" diagonalDown="0">
        <left style="thin">
          <color theme="1" tint="0.499984740745262"/>
        </left>
        <right style="thin">
          <color theme="1" tint="0.499984740745262"/>
        </right>
        <top/>
        <bottom/>
      </border>
    </dxf>
    <dxf>
      <font>
        <b val="0"/>
        <i val="0"/>
        <strike val="0"/>
        <condense val="0"/>
        <extend val="0"/>
        <outline val="0"/>
        <shadow val="0"/>
        <u val="none"/>
        <vertAlign val="baseline"/>
        <sz val="10"/>
        <color theme="1"/>
        <name val="Arial Narrow"/>
        <family val="2"/>
        <scheme val="none"/>
      </font>
      <numFmt numFmtId="1" formatCode="0"/>
      <border diagonalUp="0" diagonalDown="0">
        <left style="thin">
          <color theme="1" tint="0.499984740745262"/>
        </left>
        <right style="thin">
          <color theme="1" tint="0.499984740745262"/>
        </right>
        <top/>
        <bottom/>
      </border>
    </dxf>
    <dxf>
      <font>
        <b val="0"/>
        <i val="0"/>
        <strike val="0"/>
        <condense val="0"/>
        <extend val="0"/>
        <outline val="0"/>
        <shadow val="0"/>
        <u val="none"/>
        <vertAlign val="baseline"/>
        <sz val="10"/>
        <color theme="1"/>
        <name val="Arial Narrow"/>
        <family val="2"/>
        <scheme val="none"/>
      </font>
      <border diagonalUp="0" diagonalDown="0">
        <left style="thin">
          <color theme="1" tint="0.499984740745262"/>
        </left>
        <right style="thin">
          <color theme="1" tint="0.499984740745262"/>
        </right>
        <top/>
        <bottom/>
        <vertical/>
        <horizontal/>
      </border>
    </dxf>
    <dxf>
      <font>
        <b val="0"/>
        <i val="0"/>
        <strike val="0"/>
        <condense val="0"/>
        <extend val="0"/>
        <outline val="0"/>
        <shadow val="0"/>
        <u val="none"/>
        <vertAlign val="baseline"/>
        <sz val="10"/>
        <color theme="1"/>
        <name val="Arial Narrow"/>
        <family val="2"/>
        <scheme val="none"/>
      </font>
      <fill>
        <patternFill patternType="solid">
          <fgColor indexed="64"/>
          <bgColor theme="0" tint="-4.9989318521683403E-2"/>
        </patternFill>
      </fill>
      <border diagonalUp="0" diagonalDown="0" outline="0">
        <left style="thin">
          <color theme="1" tint="0.499984740745262"/>
        </left>
        <right style="thin">
          <color theme="1" tint="0.499984740745262"/>
        </right>
        <top/>
        <bottom/>
      </border>
    </dxf>
    <dxf>
      <font>
        <b val="0"/>
        <i val="0"/>
        <strike val="0"/>
        <condense val="0"/>
        <extend val="0"/>
        <outline val="0"/>
        <shadow val="0"/>
        <u val="none"/>
        <vertAlign val="baseline"/>
        <sz val="10"/>
        <color theme="1"/>
        <name val="Arial Narrow"/>
        <family val="2"/>
        <scheme val="none"/>
      </font>
      <border diagonalUp="0" diagonalDown="0">
        <left style="thin">
          <color theme="1" tint="0.499984740745262"/>
        </left>
        <right style="thin">
          <color theme="1" tint="0.499984740745262"/>
        </right>
        <top style="thin">
          <color indexed="64"/>
        </top>
        <bottom/>
        <vertical/>
        <horizontal/>
      </border>
    </dxf>
    <dxf>
      <font>
        <b val="0"/>
        <i val="0"/>
        <strike val="0"/>
        <condense val="0"/>
        <extend val="0"/>
        <outline val="0"/>
        <shadow val="0"/>
        <u val="none"/>
        <vertAlign val="baseline"/>
        <sz val="10"/>
        <color theme="1"/>
        <name val="Arial Narrow"/>
        <family val="2"/>
        <scheme val="none"/>
      </font>
      <fill>
        <patternFill patternType="solid">
          <fgColor indexed="64"/>
          <bgColor theme="0" tint="-4.9989318521683403E-2"/>
        </patternFill>
      </fill>
      <border diagonalUp="0" diagonalDown="0">
        <left style="thin">
          <color theme="1" tint="0.499984740745262"/>
        </left>
        <right style="thin">
          <color theme="1" tint="0.499984740745262"/>
        </right>
        <top/>
        <bottom/>
        <vertical style="thin">
          <color theme="1" tint="0.499984740745262"/>
        </vertical>
        <horizontal/>
      </border>
    </dxf>
    <dxf>
      <font>
        <b val="0"/>
        <i val="0"/>
        <strike val="0"/>
        <condense val="0"/>
        <extend val="0"/>
        <outline val="0"/>
        <shadow val="0"/>
        <u val="none"/>
        <vertAlign val="baseline"/>
        <sz val="10"/>
        <color theme="1"/>
        <name val="Arial Narrow"/>
        <family val="2"/>
        <scheme val="none"/>
      </font>
      <fill>
        <patternFill patternType="solid">
          <fgColor indexed="64"/>
          <bgColor theme="0" tint="-4.9989318521683403E-2"/>
        </patternFill>
      </fill>
      <border diagonalUp="0" diagonalDown="0">
        <left style="thin">
          <color theme="1" tint="0.499984740745262"/>
        </left>
        <right style="thin">
          <color theme="1" tint="0.499984740745262"/>
        </right>
        <top/>
        <bottom/>
        <vertical style="thin">
          <color theme="1" tint="0.499984740745262"/>
        </vertical>
        <horizontal/>
      </border>
    </dxf>
    <dxf>
      <font>
        <b val="0"/>
        <i val="0"/>
        <strike val="0"/>
        <condense val="0"/>
        <extend val="0"/>
        <outline val="0"/>
        <shadow val="0"/>
        <u val="none"/>
        <vertAlign val="baseline"/>
        <sz val="10"/>
        <color theme="1"/>
        <name val="Arial Narrow"/>
        <family val="2"/>
        <scheme val="none"/>
      </font>
      <alignment horizontal="left" vertical="bottom" textRotation="0" wrapText="0" indent="0" justifyLastLine="0" shrinkToFit="0" readingOrder="0"/>
    </dxf>
    <dxf>
      <border>
        <bottom style="thin">
          <color indexed="64"/>
        </bottom>
      </border>
    </dxf>
    <dxf>
      <font>
        <b/>
        <i val="0"/>
        <strike val="0"/>
        <condense val="0"/>
        <extend val="0"/>
        <outline val="0"/>
        <shadow val="0"/>
        <u val="none"/>
        <vertAlign val="baseline"/>
        <sz val="10"/>
        <color theme="1"/>
        <name val="Arial Narrow"/>
        <family val="2"/>
        <scheme val="none"/>
      </font>
      <alignment horizontal="left"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Narrow"/>
        <family val="2"/>
        <scheme val="none"/>
      </font>
      <numFmt numFmtId="1" formatCode="0"/>
      <fill>
        <patternFill patternType="solid">
          <fgColor indexed="64"/>
          <bgColor theme="0" tint="-0.14999847407452621"/>
        </patternFill>
      </fill>
      <alignment horizontal="left" vertical="bottom" textRotation="0" wrapText="0" indent="0" justifyLastLine="0" shrinkToFit="0" readingOrder="0"/>
      <border diagonalUp="0" diagonalDown="0">
        <left style="thin">
          <color theme="5" tint="0.39994506668294322"/>
        </left>
        <right style="thin">
          <color theme="5" tint="0.39994506668294322"/>
        </right>
        <top style="medium">
          <color indexed="64"/>
        </top>
        <bottom style="thin">
          <color theme="5" tint="0.39994506668294322"/>
        </bottom>
        <vertical/>
        <horizontal/>
      </border>
    </dxf>
    <dxf>
      <font>
        <b val="0"/>
        <i val="0"/>
        <strike val="0"/>
        <condense val="0"/>
        <extend val="0"/>
        <outline val="0"/>
        <shadow val="0"/>
        <u val="none"/>
        <vertAlign val="baseline"/>
        <sz val="10"/>
        <color theme="1"/>
        <name val="Arial Narrow"/>
        <family val="2"/>
        <scheme val="none"/>
      </font>
      <numFmt numFmtId="1" formatCode="0"/>
      <fill>
        <patternFill patternType="solid">
          <fgColor indexed="64"/>
          <bgColor theme="0" tint="-0.14999847407452621"/>
        </patternFill>
      </fill>
      <alignment horizontal="left" vertical="bottom" textRotation="0" wrapText="0" indent="0" justifyLastLine="0" shrinkToFit="0" readingOrder="0"/>
      <border diagonalUp="0" diagonalDown="0">
        <left style="thin">
          <color theme="5" tint="0.39994506668294322"/>
        </left>
        <right style="thin">
          <color theme="5" tint="0.39994506668294322"/>
        </right>
        <top style="medium">
          <color indexed="64"/>
        </top>
        <bottom style="thin">
          <color theme="5" tint="0.39994506668294322"/>
        </bottom>
        <vertical/>
        <horizontal/>
      </border>
    </dxf>
    <dxf>
      <font>
        <b val="0"/>
        <i val="0"/>
        <strike val="0"/>
        <condense val="0"/>
        <extend val="0"/>
        <outline val="0"/>
        <shadow val="0"/>
        <u val="none"/>
        <vertAlign val="baseline"/>
        <sz val="10"/>
        <color theme="1"/>
        <name val="Arial Narrow"/>
        <family val="2"/>
        <scheme val="none"/>
      </font>
      <numFmt numFmtId="1" formatCode="0"/>
      <fill>
        <patternFill patternType="solid">
          <fgColor indexed="64"/>
          <bgColor theme="0" tint="-0.14999847407452621"/>
        </patternFill>
      </fill>
      <alignment horizontal="left" vertical="bottom" textRotation="0" wrapText="0" indent="0" justifyLastLine="0" shrinkToFit="0" readingOrder="0"/>
      <border diagonalUp="0" diagonalDown="0">
        <left style="thin">
          <color theme="5" tint="0.39994506668294322"/>
        </left>
        <right style="thin">
          <color theme="5" tint="0.39994506668294322"/>
        </right>
        <top style="medium">
          <color indexed="64"/>
        </top>
        <bottom style="thin">
          <color theme="5" tint="0.39994506668294322"/>
        </bottom>
        <vertical/>
        <horizontal/>
      </border>
    </dxf>
    <dxf>
      <font>
        <b val="0"/>
        <i val="0"/>
        <strike val="0"/>
        <condense val="0"/>
        <extend val="0"/>
        <outline val="0"/>
        <shadow val="0"/>
        <u val="none"/>
        <vertAlign val="baseline"/>
        <sz val="10"/>
        <color theme="1"/>
        <name val="Arial Narrow"/>
        <family val="2"/>
        <scheme val="none"/>
      </font>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thin">
          <color theme="1" tint="0.499984740745262"/>
        </left>
        <right/>
        <top/>
        <bottom style="thin">
          <color theme="1" tint="0.499984740745262"/>
        </bottom>
        <vertical/>
        <horizontal/>
      </border>
    </dxf>
    <dxf>
      <font>
        <b val="0"/>
        <i val="0"/>
        <strike val="0"/>
        <condense val="0"/>
        <extend val="0"/>
        <outline val="0"/>
        <shadow val="0"/>
        <u val="none"/>
        <vertAlign val="baseline"/>
        <sz val="10"/>
        <color theme="1"/>
        <name val="Arial Narrow"/>
        <family val="2"/>
        <scheme val="none"/>
      </font>
      <numFmt numFmtId="19" formatCode="m/d/yyyy"/>
      <fill>
        <patternFill patternType="solid">
          <fgColor indexed="64"/>
          <bgColor theme="0" tint="-4.9989318521683403E-2"/>
        </patternFill>
      </fill>
      <alignment horizontal="right" vertical="bottom" textRotation="0" wrapText="0" indent="0" justifyLastLine="0" shrinkToFit="0" readingOrder="0"/>
      <border diagonalUp="0" diagonalDown="0">
        <left style="thin">
          <color theme="1" tint="0.499984740745262"/>
        </left>
        <right style="thin">
          <color theme="1" tint="0.499984740745262"/>
        </right>
        <top/>
        <bottom/>
        <vertical/>
        <horizontal/>
      </border>
    </dxf>
    <dxf>
      <font>
        <b val="0"/>
        <i val="0"/>
        <strike val="0"/>
        <condense val="0"/>
        <extend val="0"/>
        <outline val="0"/>
        <shadow val="0"/>
        <u val="none"/>
        <vertAlign val="baseline"/>
        <sz val="10"/>
        <color theme="1"/>
        <name val="Arial Narrow"/>
        <family val="2"/>
        <scheme val="none"/>
      </font>
      <numFmt numFmtId="1" formatCode="0"/>
      <fill>
        <patternFill patternType="solid">
          <fgColor indexed="64"/>
          <bgColor theme="0" tint="-4.9989318521683403E-2"/>
        </patternFill>
      </fill>
      <alignment horizontal="left" vertical="bottom" textRotation="0" wrapText="0" indent="0" justifyLastLine="0" shrinkToFit="0" readingOrder="0"/>
      <border diagonalUp="0" diagonalDown="0">
        <left style="thin">
          <color theme="1" tint="0.499984740745262"/>
        </left>
        <right style="thin">
          <color theme="1" tint="0.499984740745262"/>
        </right>
        <top/>
        <bottom style="thin">
          <color theme="1" tint="0.499984740745262"/>
        </bottom>
        <vertical/>
        <horizontal/>
      </border>
    </dxf>
    <dxf>
      <font>
        <b val="0"/>
        <i val="0"/>
        <strike val="0"/>
        <condense val="0"/>
        <extend val="0"/>
        <outline val="0"/>
        <shadow val="0"/>
        <u val="none"/>
        <vertAlign val="baseline"/>
        <sz val="10"/>
        <color theme="1"/>
        <name val="Arial Narrow"/>
        <family val="2"/>
        <scheme val="none"/>
      </font>
      <numFmt numFmtId="1" formatCode="0"/>
      <fill>
        <patternFill patternType="solid">
          <fgColor indexed="64"/>
          <bgColor theme="0" tint="-4.9989318521683403E-2"/>
        </patternFill>
      </fill>
      <alignment horizontal="left" vertical="bottom" textRotation="0" wrapText="0" indent="0" justifyLastLine="0" shrinkToFit="0" readingOrder="0"/>
      <border diagonalUp="0" diagonalDown="0">
        <left style="thin">
          <color theme="1" tint="0.499984740745262"/>
        </left>
        <right style="thin">
          <color theme="1" tint="0.499984740745262"/>
        </right>
        <top/>
        <bottom style="thin">
          <color theme="1" tint="0.499984740745262"/>
        </bottom>
        <vertical/>
        <horizontal/>
      </border>
    </dxf>
    <dxf>
      <font>
        <b val="0"/>
        <i val="0"/>
        <strike val="0"/>
        <condense val="0"/>
        <extend val="0"/>
        <outline val="0"/>
        <shadow val="0"/>
        <u val="none"/>
        <vertAlign val="baseline"/>
        <sz val="10"/>
        <color theme="1"/>
        <name val="Arial Narrow"/>
        <family val="2"/>
        <scheme val="none"/>
      </font>
      <numFmt numFmtId="1" formatCode="0"/>
      <fill>
        <patternFill patternType="solid">
          <fgColor indexed="64"/>
          <bgColor theme="0" tint="-4.9989318521683403E-2"/>
        </patternFill>
      </fill>
      <alignment horizontal="left" vertical="bottom" textRotation="0" wrapText="0" indent="0" justifyLastLine="0" shrinkToFit="0" readingOrder="0"/>
      <border diagonalUp="0" diagonalDown="0">
        <left style="thin">
          <color theme="1" tint="0.499984740745262"/>
        </left>
        <right style="thin">
          <color theme="1" tint="0.499984740745262"/>
        </right>
        <top/>
        <bottom style="thin">
          <color theme="1" tint="0.499984740745262"/>
        </bottom>
        <vertical/>
        <horizontal/>
      </border>
    </dxf>
    <dxf>
      <font>
        <b val="0"/>
        <i val="0"/>
        <strike val="0"/>
        <condense val="0"/>
        <extend val="0"/>
        <outline val="0"/>
        <shadow val="0"/>
        <u val="none"/>
        <vertAlign val="baseline"/>
        <sz val="10"/>
        <color theme="1"/>
        <name val="Arial Narrow"/>
        <family val="2"/>
        <scheme val="none"/>
      </font>
      <numFmt numFmtId="1" formatCode="0"/>
      <fill>
        <patternFill patternType="solid">
          <fgColor indexed="64"/>
          <bgColor theme="0" tint="-4.9989318521683403E-2"/>
        </patternFill>
      </fill>
      <alignment horizontal="left" vertical="bottom" textRotation="0" wrapText="0" indent="0" justifyLastLine="0" shrinkToFit="0" readingOrder="0"/>
      <border diagonalUp="0" diagonalDown="0">
        <left style="thin">
          <color theme="1" tint="0.499984740745262"/>
        </left>
        <right style="thin">
          <color theme="1" tint="0.499984740745262"/>
        </right>
        <top/>
        <bottom style="thin">
          <color theme="1" tint="0.499984740745262"/>
        </bottom>
        <vertical/>
        <horizontal/>
      </border>
    </dxf>
    <dxf>
      <font>
        <b val="0"/>
        <i val="0"/>
        <strike val="0"/>
        <condense val="0"/>
        <extend val="0"/>
        <outline val="0"/>
        <shadow val="0"/>
        <u val="none"/>
        <vertAlign val="baseline"/>
        <sz val="10"/>
        <color theme="1"/>
        <name val="Arial Narrow"/>
        <family val="2"/>
        <scheme val="none"/>
      </font>
      <numFmt numFmtId="1" formatCode="0"/>
      <fill>
        <patternFill patternType="solid">
          <fgColor indexed="64"/>
          <bgColor theme="0" tint="-4.9989318521683403E-2"/>
        </patternFill>
      </fill>
      <alignment horizontal="left" vertical="bottom" textRotation="0" wrapText="0" indent="0" justifyLastLine="0" shrinkToFit="0" readingOrder="0"/>
      <border diagonalUp="0" diagonalDown="0">
        <left style="thin">
          <color theme="1" tint="0.499984740745262"/>
        </left>
        <right style="thin">
          <color theme="1" tint="0.499984740745262"/>
        </right>
        <top/>
        <bottom style="thin">
          <color theme="1" tint="0.499984740745262"/>
        </bottom>
        <vertical/>
        <horizontal/>
      </border>
    </dxf>
    <dxf>
      <font>
        <b val="0"/>
        <i val="0"/>
        <strike val="0"/>
        <condense val="0"/>
        <extend val="0"/>
        <outline val="0"/>
        <shadow val="0"/>
        <u val="none"/>
        <vertAlign val="baseline"/>
        <sz val="10"/>
        <color theme="1"/>
        <name val="Arial Narrow"/>
        <family val="2"/>
        <scheme val="none"/>
      </font>
      <numFmt numFmtId="1" formatCode="0"/>
      <fill>
        <patternFill patternType="solid">
          <fgColor indexed="64"/>
          <bgColor theme="0" tint="-4.9989318521683403E-2"/>
        </patternFill>
      </fill>
      <alignment horizontal="left" vertical="bottom" textRotation="0" wrapText="0" indent="0" justifyLastLine="0" shrinkToFit="0" readingOrder="0"/>
      <border diagonalUp="0" diagonalDown="0">
        <left style="thin">
          <color theme="1" tint="0.499984740745262"/>
        </left>
        <right style="thin">
          <color theme="1" tint="0.499984740745262"/>
        </right>
        <top/>
        <bottom style="thin">
          <color theme="1" tint="0.499984740745262"/>
        </bottom>
        <vertical/>
        <horizontal/>
      </border>
    </dxf>
    <dxf>
      <font>
        <b val="0"/>
        <i val="0"/>
        <strike val="0"/>
        <condense val="0"/>
        <extend val="0"/>
        <outline val="0"/>
        <shadow val="0"/>
        <u val="none"/>
        <vertAlign val="baseline"/>
        <sz val="10"/>
        <color theme="1"/>
        <name val="Arial Narrow"/>
        <family val="2"/>
        <scheme val="none"/>
      </font>
      <fill>
        <patternFill patternType="solid">
          <fgColor indexed="64"/>
          <bgColor theme="0" tint="-4.9989318521683403E-2"/>
        </patternFill>
      </fill>
      <border diagonalUp="0" diagonalDown="0">
        <left style="thin">
          <color theme="1" tint="0.499984740745262"/>
        </left>
        <right style="thin">
          <color theme="1" tint="0.499984740745262"/>
        </right>
        <top/>
        <bottom/>
        <vertical/>
        <horizontal/>
      </border>
    </dxf>
    <dxf>
      <font>
        <b val="0"/>
        <i val="0"/>
        <strike val="0"/>
        <condense val="0"/>
        <extend val="0"/>
        <outline val="0"/>
        <shadow val="0"/>
        <u val="none"/>
        <vertAlign val="baseline"/>
        <sz val="10"/>
        <color theme="1"/>
        <name val="Arial Narrow"/>
        <family val="2"/>
        <scheme val="none"/>
      </font>
      <fill>
        <patternFill patternType="solid">
          <fgColor indexed="64"/>
          <bgColor theme="0" tint="-4.9989318521683403E-2"/>
        </patternFill>
      </fill>
      <alignment horizontal="left" vertical="bottom" textRotation="0" wrapText="0" indent="0" justifyLastLine="0" shrinkToFit="0" readingOrder="0"/>
      <border diagonalUp="0" diagonalDown="0">
        <left style="thin">
          <color theme="1" tint="0.499984740745262"/>
        </left>
        <right style="thin">
          <color theme="1" tint="0.499984740745262"/>
        </right>
        <top/>
        <bottom style="thin">
          <color theme="1" tint="0.499984740745262"/>
        </bottom>
        <vertical/>
        <horizontal/>
      </border>
    </dxf>
    <dxf>
      <font>
        <b val="0"/>
        <i val="0"/>
        <strike val="0"/>
        <condense val="0"/>
        <extend val="0"/>
        <outline val="0"/>
        <shadow val="0"/>
        <u val="none"/>
        <vertAlign val="baseline"/>
        <sz val="10"/>
        <color theme="1"/>
        <name val="Arial Narrow"/>
        <family val="2"/>
        <scheme val="none"/>
      </font>
      <fill>
        <patternFill patternType="solid">
          <fgColor indexed="64"/>
          <bgColor theme="0" tint="-4.9989318521683403E-2"/>
        </patternFill>
      </fill>
      <border diagonalUp="0" diagonalDown="0">
        <left style="thin">
          <color theme="1" tint="0.499984740745262"/>
        </left>
        <right style="thin">
          <color theme="1" tint="0.499984740745262"/>
        </right>
        <top/>
        <bottom/>
        <vertical/>
        <horizontal/>
      </border>
    </dxf>
    <dxf>
      <font>
        <b val="0"/>
        <i val="0"/>
        <strike val="0"/>
        <condense val="0"/>
        <extend val="0"/>
        <outline val="0"/>
        <shadow val="0"/>
        <u val="none"/>
        <vertAlign val="baseline"/>
        <sz val="10"/>
        <color theme="1"/>
        <name val="Arial Narrow"/>
        <family val="2"/>
        <scheme val="none"/>
      </font>
      <fill>
        <patternFill patternType="solid">
          <fgColor indexed="64"/>
          <bgColor theme="0" tint="-4.9989318521683403E-2"/>
        </patternFill>
      </fill>
      <alignment horizontal="left" vertical="bottom" textRotation="0" wrapText="0" indent="0" justifyLastLine="0" shrinkToFit="0" readingOrder="0"/>
      <border diagonalUp="0" diagonalDown="0">
        <left style="thin">
          <color theme="1" tint="0.499984740745262"/>
        </left>
        <right style="thin">
          <color theme="1" tint="0.499984740745262"/>
        </right>
        <top/>
        <bottom style="thin">
          <color theme="1" tint="0.499984740745262"/>
        </bottom>
        <vertical/>
        <horizontal/>
      </border>
    </dxf>
    <dxf>
      <font>
        <b val="0"/>
        <i val="0"/>
        <strike val="0"/>
        <condense val="0"/>
        <extend val="0"/>
        <outline val="0"/>
        <shadow val="0"/>
        <u val="none"/>
        <vertAlign val="baseline"/>
        <sz val="10"/>
        <color theme="1"/>
        <name val="Arial Narrow"/>
        <family val="2"/>
        <scheme val="none"/>
      </font>
      <fill>
        <patternFill patternType="solid">
          <fgColor indexed="64"/>
          <bgColor theme="0" tint="-4.9989318521683403E-2"/>
        </patternFill>
      </fill>
      <alignment horizontal="left" vertical="bottom" textRotation="0" wrapText="0" indent="0" justifyLastLine="0" shrinkToFit="0" readingOrder="0"/>
      <border diagonalUp="0" diagonalDown="0">
        <left style="thin">
          <color theme="1" tint="0.499984740745262"/>
        </left>
        <right style="thin">
          <color theme="1" tint="0.499984740745262"/>
        </right>
        <top/>
        <bottom style="thin">
          <color theme="1" tint="0.499984740745262"/>
        </bottom>
        <vertical/>
        <horizontal/>
      </border>
    </dxf>
    <dxf>
      <font>
        <b val="0"/>
        <i val="0"/>
        <strike val="0"/>
        <condense val="0"/>
        <extend val="0"/>
        <outline val="0"/>
        <shadow val="0"/>
        <u val="none"/>
        <vertAlign val="baseline"/>
        <sz val="10"/>
        <color theme="1"/>
        <name val="Arial Narrow"/>
        <family val="2"/>
        <scheme val="none"/>
      </font>
      <fill>
        <patternFill patternType="solid">
          <fgColor indexed="64"/>
          <bgColor theme="0" tint="-0.14999847407452621"/>
        </patternFill>
      </fill>
      <alignment horizontal="left" vertical="bottom" textRotation="0" wrapText="0" indent="0" justifyLastLine="0" shrinkToFit="0" readingOrder="0"/>
    </dxf>
    <dxf>
      <font>
        <b/>
        <i val="0"/>
        <strike val="0"/>
        <condense val="0"/>
        <extend val="0"/>
        <outline val="0"/>
        <shadow val="0"/>
        <u val="none"/>
        <vertAlign val="baseline"/>
        <sz val="12"/>
        <color theme="1"/>
        <name val="Arial Narrow"/>
        <family val="2"/>
        <scheme val="none"/>
      </font>
      <numFmt numFmtId="1" formatCode="0"/>
      <fill>
        <patternFill patternType="solid">
          <fgColor indexed="64"/>
          <bgColor theme="0" tint="-0.14999847407452621"/>
        </patternFill>
      </fill>
      <alignment horizontal="left" vertical="bottom" textRotation="0" wrapText="0" indent="0" justifyLastLine="0" shrinkToFit="0" readingOrder="0"/>
      <border diagonalUp="0" diagonalDown="0" outline="0">
        <left style="thin">
          <color indexed="64"/>
        </left>
        <right style="thin">
          <color indexed="64"/>
        </right>
        <top/>
        <bottom/>
      </border>
    </dxf>
    <dxf>
      <numFmt numFmtId="13" formatCode="0%"/>
    </dxf>
    <dxf>
      <numFmt numFmtId="13" formatCode="0%"/>
    </dxf>
    <dxf>
      <numFmt numFmtId="13" formatCode="0%"/>
    </dxf>
    <dxf>
      <numFmt numFmtId="13" formatCode="0%"/>
    </dxf>
    <dxf>
      <font>
        <sz val="10"/>
      </font>
    </dxf>
    <dxf>
      <font>
        <sz val="10"/>
      </font>
    </dxf>
    <dxf>
      <font>
        <sz val="10"/>
      </font>
    </dxf>
    <dxf>
      <font>
        <sz val="10"/>
      </font>
    </dxf>
    <dxf>
      <font>
        <sz val="10"/>
      </font>
    </dxf>
    <dxf>
      <font>
        <sz val="10"/>
      </font>
    </dxf>
    <dxf>
      <font>
        <sz val="10"/>
      </font>
    </dxf>
    <dxf>
      <font>
        <sz val="10"/>
      </font>
    </dxf>
    <dxf>
      <font>
        <sz val="10"/>
      </font>
    </dxf>
    <dxf>
      <numFmt numFmtId="165" formatCode="0.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165" formatCode="0.0%"/>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1" defaultTableStyle="TableStyleMedium2" defaultPivotStyle="PivotStyleLight16">
    <tableStyle name="Flattened Pivot Style" table="0" count="3" xr9:uid="{5EAF59D9-C7D6-420F-B9B0-17F5A7EDD246}">
      <tableStyleElement type="headerRow" dxfId="309"/>
      <tableStyleElement type="totalRow" dxfId="308"/>
      <tableStyleElement type="secondRowStripe" dxfId="307"/>
    </tableStyle>
  </tableStyles>
  <colors>
    <mruColors>
      <color rgb="FFFF6600"/>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microsoft.com/office/2007/relationships/slicerCache" Target="slicerCaches/slicerCache33.xml"/><Relationship Id="rId21" Type="http://schemas.openxmlformats.org/officeDocument/2006/relationships/worksheet" Target="worksheets/sheet21.xml"/><Relationship Id="rId63" Type="http://schemas.openxmlformats.org/officeDocument/2006/relationships/pivotCacheDefinition" Target="pivotCache/pivotCacheDefinition35.xml"/><Relationship Id="rId159" Type="http://schemas.openxmlformats.org/officeDocument/2006/relationships/customXml" Target="../customXml/item31.xml"/><Relationship Id="rId170" Type="http://schemas.openxmlformats.org/officeDocument/2006/relationships/customXml" Target="../customXml/item42.xml"/><Relationship Id="rId226" Type="http://schemas.openxmlformats.org/officeDocument/2006/relationships/customXml" Target="../customXml/item98.xml"/><Relationship Id="rId268" Type="http://schemas.openxmlformats.org/officeDocument/2006/relationships/customXml" Target="../customXml/item140.xml"/><Relationship Id="rId32" Type="http://schemas.openxmlformats.org/officeDocument/2006/relationships/pivotCacheDefinition" Target="pivotCache/pivotCacheDefinition4.xml"/><Relationship Id="rId74" Type="http://schemas.openxmlformats.org/officeDocument/2006/relationships/pivotCacheDefinition" Target="pivotCache/pivotCacheDefinition46.xml"/><Relationship Id="rId128" Type="http://schemas.openxmlformats.org/officeDocument/2006/relationships/calcChain" Target="calcChain.xml"/><Relationship Id="rId5" Type="http://schemas.openxmlformats.org/officeDocument/2006/relationships/worksheet" Target="worksheets/sheet5.xml"/><Relationship Id="rId95" Type="http://schemas.microsoft.com/office/2007/relationships/slicerCache" Target="slicerCaches/slicerCache11.xml"/><Relationship Id="rId160" Type="http://schemas.openxmlformats.org/officeDocument/2006/relationships/customXml" Target="../customXml/item32.xml"/><Relationship Id="rId181" Type="http://schemas.openxmlformats.org/officeDocument/2006/relationships/customXml" Target="../customXml/item53.xml"/><Relationship Id="rId216" Type="http://schemas.openxmlformats.org/officeDocument/2006/relationships/customXml" Target="../customXml/item88.xml"/><Relationship Id="rId237" Type="http://schemas.openxmlformats.org/officeDocument/2006/relationships/customXml" Target="../customXml/item109.xml"/><Relationship Id="rId258" Type="http://schemas.openxmlformats.org/officeDocument/2006/relationships/customXml" Target="../customXml/item130.xml"/><Relationship Id="rId22" Type="http://schemas.openxmlformats.org/officeDocument/2006/relationships/worksheet" Target="worksheets/sheet22.xml"/><Relationship Id="rId43" Type="http://schemas.openxmlformats.org/officeDocument/2006/relationships/pivotCacheDefinition" Target="pivotCache/pivotCacheDefinition15.xml"/><Relationship Id="rId64" Type="http://schemas.openxmlformats.org/officeDocument/2006/relationships/pivotCacheDefinition" Target="pivotCache/pivotCacheDefinition36.xml"/><Relationship Id="rId118" Type="http://schemas.microsoft.com/office/2007/relationships/slicerCache" Target="slicerCaches/slicerCache34.xml"/><Relationship Id="rId139" Type="http://schemas.openxmlformats.org/officeDocument/2006/relationships/customXml" Target="../customXml/item11.xml"/><Relationship Id="rId85" Type="http://schemas.microsoft.com/office/2007/relationships/slicerCache" Target="slicerCaches/slicerCache1.xml"/><Relationship Id="rId150" Type="http://schemas.openxmlformats.org/officeDocument/2006/relationships/customXml" Target="../customXml/item22.xml"/><Relationship Id="rId171" Type="http://schemas.openxmlformats.org/officeDocument/2006/relationships/customXml" Target="../customXml/item43.xml"/><Relationship Id="rId192" Type="http://schemas.openxmlformats.org/officeDocument/2006/relationships/customXml" Target="../customXml/item64.xml"/><Relationship Id="rId206" Type="http://schemas.openxmlformats.org/officeDocument/2006/relationships/customXml" Target="../customXml/item78.xml"/><Relationship Id="rId227" Type="http://schemas.openxmlformats.org/officeDocument/2006/relationships/customXml" Target="../customXml/item99.xml"/><Relationship Id="rId248" Type="http://schemas.openxmlformats.org/officeDocument/2006/relationships/customXml" Target="../customXml/item120.xml"/><Relationship Id="rId269" Type="http://schemas.openxmlformats.org/officeDocument/2006/relationships/customXml" Target="../customXml/item141.xml"/><Relationship Id="rId12" Type="http://schemas.openxmlformats.org/officeDocument/2006/relationships/worksheet" Target="worksheets/sheet12.xml"/><Relationship Id="rId33" Type="http://schemas.openxmlformats.org/officeDocument/2006/relationships/pivotCacheDefinition" Target="pivotCache/pivotCacheDefinition5.xml"/><Relationship Id="rId108" Type="http://schemas.microsoft.com/office/2007/relationships/slicerCache" Target="slicerCaches/slicerCache24.xml"/><Relationship Id="rId129" Type="http://schemas.openxmlformats.org/officeDocument/2006/relationships/customXml" Target="../customXml/item1.xml"/><Relationship Id="rId54" Type="http://schemas.openxmlformats.org/officeDocument/2006/relationships/pivotCacheDefinition" Target="pivotCache/pivotCacheDefinition26.xml"/><Relationship Id="rId75" Type="http://schemas.openxmlformats.org/officeDocument/2006/relationships/pivotCacheDefinition" Target="pivotCache/pivotCacheDefinition47.xml"/><Relationship Id="rId96" Type="http://schemas.microsoft.com/office/2007/relationships/slicerCache" Target="slicerCaches/slicerCache12.xml"/><Relationship Id="rId140" Type="http://schemas.openxmlformats.org/officeDocument/2006/relationships/customXml" Target="../customXml/item12.xml"/><Relationship Id="rId161" Type="http://schemas.openxmlformats.org/officeDocument/2006/relationships/customXml" Target="../customXml/item33.xml"/><Relationship Id="rId182" Type="http://schemas.openxmlformats.org/officeDocument/2006/relationships/customXml" Target="../customXml/item54.xml"/><Relationship Id="rId217" Type="http://schemas.openxmlformats.org/officeDocument/2006/relationships/customXml" Target="../customXml/item89.xml"/><Relationship Id="rId6" Type="http://schemas.openxmlformats.org/officeDocument/2006/relationships/worksheet" Target="worksheets/sheet6.xml"/><Relationship Id="rId238" Type="http://schemas.openxmlformats.org/officeDocument/2006/relationships/customXml" Target="../customXml/item110.xml"/><Relationship Id="rId259" Type="http://schemas.openxmlformats.org/officeDocument/2006/relationships/customXml" Target="../customXml/item131.xml"/><Relationship Id="rId23" Type="http://schemas.openxmlformats.org/officeDocument/2006/relationships/worksheet" Target="worksheets/sheet23.xml"/><Relationship Id="rId119" Type="http://schemas.microsoft.com/office/2007/relationships/slicerCache" Target="slicerCaches/slicerCache35.xml"/><Relationship Id="rId270" Type="http://schemas.openxmlformats.org/officeDocument/2006/relationships/customXml" Target="../customXml/item142.xml"/><Relationship Id="rId44" Type="http://schemas.openxmlformats.org/officeDocument/2006/relationships/pivotCacheDefinition" Target="pivotCache/pivotCacheDefinition16.xml"/><Relationship Id="rId65" Type="http://schemas.openxmlformats.org/officeDocument/2006/relationships/pivotCacheDefinition" Target="pivotCache/pivotCacheDefinition37.xml"/><Relationship Id="rId86" Type="http://schemas.microsoft.com/office/2007/relationships/slicerCache" Target="slicerCaches/slicerCache2.xml"/><Relationship Id="rId130" Type="http://schemas.openxmlformats.org/officeDocument/2006/relationships/customXml" Target="../customXml/item2.xml"/><Relationship Id="rId151" Type="http://schemas.openxmlformats.org/officeDocument/2006/relationships/customXml" Target="../customXml/item23.xml"/><Relationship Id="rId172" Type="http://schemas.openxmlformats.org/officeDocument/2006/relationships/customXml" Target="../customXml/item44.xml"/><Relationship Id="rId193" Type="http://schemas.openxmlformats.org/officeDocument/2006/relationships/customXml" Target="../customXml/item65.xml"/><Relationship Id="rId207" Type="http://schemas.openxmlformats.org/officeDocument/2006/relationships/customXml" Target="../customXml/item79.xml"/><Relationship Id="rId228" Type="http://schemas.openxmlformats.org/officeDocument/2006/relationships/customXml" Target="../customXml/item100.xml"/><Relationship Id="rId249" Type="http://schemas.openxmlformats.org/officeDocument/2006/relationships/customXml" Target="../customXml/item121.xml"/><Relationship Id="rId13" Type="http://schemas.openxmlformats.org/officeDocument/2006/relationships/worksheet" Target="worksheets/sheet13.xml"/><Relationship Id="rId109" Type="http://schemas.microsoft.com/office/2007/relationships/slicerCache" Target="slicerCaches/slicerCache25.xml"/><Relationship Id="rId260" Type="http://schemas.openxmlformats.org/officeDocument/2006/relationships/customXml" Target="../customXml/item132.xml"/><Relationship Id="rId34" Type="http://schemas.openxmlformats.org/officeDocument/2006/relationships/pivotCacheDefinition" Target="pivotCache/pivotCacheDefinition6.xml"/><Relationship Id="rId55" Type="http://schemas.openxmlformats.org/officeDocument/2006/relationships/pivotCacheDefinition" Target="pivotCache/pivotCacheDefinition27.xml"/><Relationship Id="rId76" Type="http://schemas.openxmlformats.org/officeDocument/2006/relationships/pivotCacheDefinition" Target="pivotCache/pivotCacheDefinition48.xml"/><Relationship Id="rId97" Type="http://schemas.microsoft.com/office/2007/relationships/slicerCache" Target="slicerCaches/slicerCache13.xml"/><Relationship Id="rId120" Type="http://schemas.microsoft.com/office/2007/relationships/slicerCache" Target="slicerCaches/slicerCache36.xml"/><Relationship Id="rId141" Type="http://schemas.openxmlformats.org/officeDocument/2006/relationships/customXml" Target="../customXml/item13.xml"/><Relationship Id="rId7" Type="http://schemas.openxmlformats.org/officeDocument/2006/relationships/worksheet" Target="worksheets/sheet7.xml"/><Relationship Id="rId162" Type="http://schemas.openxmlformats.org/officeDocument/2006/relationships/customXml" Target="../customXml/item34.xml"/><Relationship Id="rId183" Type="http://schemas.openxmlformats.org/officeDocument/2006/relationships/customXml" Target="../customXml/item55.xml"/><Relationship Id="rId218" Type="http://schemas.openxmlformats.org/officeDocument/2006/relationships/customXml" Target="../customXml/item90.xml"/><Relationship Id="rId239" Type="http://schemas.openxmlformats.org/officeDocument/2006/relationships/customXml" Target="../customXml/item111.xml"/><Relationship Id="rId250" Type="http://schemas.openxmlformats.org/officeDocument/2006/relationships/customXml" Target="../customXml/item122.xml"/><Relationship Id="rId271" Type="http://schemas.openxmlformats.org/officeDocument/2006/relationships/customXml" Target="../customXml/item143.xml"/><Relationship Id="rId24" Type="http://schemas.openxmlformats.org/officeDocument/2006/relationships/worksheet" Target="worksheets/sheet24.xml"/><Relationship Id="rId45" Type="http://schemas.openxmlformats.org/officeDocument/2006/relationships/pivotCacheDefinition" Target="pivotCache/pivotCacheDefinition17.xml"/><Relationship Id="rId66" Type="http://schemas.openxmlformats.org/officeDocument/2006/relationships/pivotCacheDefinition" Target="pivotCache/pivotCacheDefinition38.xml"/><Relationship Id="rId87" Type="http://schemas.microsoft.com/office/2007/relationships/slicerCache" Target="slicerCaches/slicerCache3.xml"/><Relationship Id="rId110" Type="http://schemas.microsoft.com/office/2007/relationships/slicerCache" Target="slicerCaches/slicerCache26.xml"/><Relationship Id="rId131" Type="http://schemas.openxmlformats.org/officeDocument/2006/relationships/customXml" Target="../customXml/item3.xml"/><Relationship Id="rId152" Type="http://schemas.openxmlformats.org/officeDocument/2006/relationships/customXml" Target="../customXml/item24.xml"/><Relationship Id="rId173" Type="http://schemas.openxmlformats.org/officeDocument/2006/relationships/customXml" Target="../customXml/item45.xml"/><Relationship Id="rId194" Type="http://schemas.openxmlformats.org/officeDocument/2006/relationships/customXml" Target="../customXml/item66.xml"/><Relationship Id="rId208" Type="http://schemas.openxmlformats.org/officeDocument/2006/relationships/customXml" Target="../customXml/item80.xml"/><Relationship Id="rId229" Type="http://schemas.openxmlformats.org/officeDocument/2006/relationships/customXml" Target="../customXml/item101.xml"/><Relationship Id="rId240" Type="http://schemas.openxmlformats.org/officeDocument/2006/relationships/customXml" Target="../customXml/item112.xml"/><Relationship Id="rId261" Type="http://schemas.openxmlformats.org/officeDocument/2006/relationships/customXml" Target="../customXml/item133.xml"/><Relationship Id="rId14" Type="http://schemas.openxmlformats.org/officeDocument/2006/relationships/worksheet" Target="worksheets/sheet14.xml"/><Relationship Id="rId35" Type="http://schemas.openxmlformats.org/officeDocument/2006/relationships/pivotCacheDefinition" Target="pivotCache/pivotCacheDefinition7.xml"/><Relationship Id="rId56" Type="http://schemas.openxmlformats.org/officeDocument/2006/relationships/pivotCacheDefinition" Target="pivotCache/pivotCacheDefinition28.xml"/><Relationship Id="rId77" Type="http://schemas.openxmlformats.org/officeDocument/2006/relationships/pivotCacheDefinition" Target="pivotCache/pivotCacheDefinition49.xml"/><Relationship Id="rId100" Type="http://schemas.microsoft.com/office/2007/relationships/slicerCache" Target="slicerCaches/slicerCache16.xml"/><Relationship Id="rId8" Type="http://schemas.openxmlformats.org/officeDocument/2006/relationships/worksheet" Target="worksheets/sheet8.xml"/><Relationship Id="rId98" Type="http://schemas.microsoft.com/office/2007/relationships/slicerCache" Target="slicerCaches/slicerCache14.xml"/><Relationship Id="rId121" Type="http://schemas.microsoft.com/office/2007/relationships/slicerCache" Target="slicerCaches/slicerCache37.xml"/><Relationship Id="rId142" Type="http://schemas.openxmlformats.org/officeDocument/2006/relationships/customXml" Target="../customXml/item14.xml"/><Relationship Id="rId163" Type="http://schemas.openxmlformats.org/officeDocument/2006/relationships/customXml" Target="../customXml/item35.xml"/><Relationship Id="rId184" Type="http://schemas.openxmlformats.org/officeDocument/2006/relationships/customXml" Target="../customXml/item56.xml"/><Relationship Id="rId219" Type="http://schemas.openxmlformats.org/officeDocument/2006/relationships/customXml" Target="../customXml/item91.xml"/><Relationship Id="rId230" Type="http://schemas.openxmlformats.org/officeDocument/2006/relationships/customXml" Target="../customXml/item102.xml"/><Relationship Id="rId251" Type="http://schemas.openxmlformats.org/officeDocument/2006/relationships/customXml" Target="../customXml/item123.xml"/><Relationship Id="rId25" Type="http://schemas.openxmlformats.org/officeDocument/2006/relationships/worksheet" Target="worksheets/sheet25.xml"/><Relationship Id="rId46" Type="http://schemas.openxmlformats.org/officeDocument/2006/relationships/pivotCacheDefinition" Target="pivotCache/pivotCacheDefinition18.xml"/><Relationship Id="rId67" Type="http://schemas.openxmlformats.org/officeDocument/2006/relationships/pivotCacheDefinition" Target="pivotCache/pivotCacheDefinition39.xml"/><Relationship Id="rId272" Type="http://schemas.openxmlformats.org/officeDocument/2006/relationships/customXml" Target="../customXml/item144.xml"/><Relationship Id="rId88" Type="http://schemas.microsoft.com/office/2007/relationships/slicerCache" Target="slicerCaches/slicerCache4.xml"/><Relationship Id="rId111" Type="http://schemas.microsoft.com/office/2007/relationships/slicerCache" Target="slicerCaches/slicerCache27.xml"/><Relationship Id="rId132" Type="http://schemas.openxmlformats.org/officeDocument/2006/relationships/customXml" Target="../customXml/item4.xml"/><Relationship Id="rId153" Type="http://schemas.openxmlformats.org/officeDocument/2006/relationships/customXml" Target="../customXml/item25.xml"/><Relationship Id="rId174" Type="http://schemas.openxmlformats.org/officeDocument/2006/relationships/customXml" Target="../customXml/item46.xml"/><Relationship Id="rId195" Type="http://schemas.openxmlformats.org/officeDocument/2006/relationships/customXml" Target="../customXml/item67.xml"/><Relationship Id="rId209" Type="http://schemas.openxmlformats.org/officeDocument/2006/relationships/customXml" Target="../customXml/item81.xml"/><Relationship Id="rId220" Type="http://schemas.openxmlformats.org/officeDocument/2006/relationships/customXml" Target="../customXml/item92.xml"/><Relationship Id="rId241" Type="http://schemas.openxmlformats.org/officeDocument/2006/relationships/customXml" Target="../customXml/item113.xml"/><Relationship Id="rId15" Type="http://schemas.openxmlformats.org/officeDocument/2006/relationships/worksheet" Target="worksheets/sheet15.xml"/><Relationship Id="rId36" Type="http://schemas.openxmlformats.org/officeDocument/2006/relationships/pivotCacheDefinition" Target="pivotCache/pivotCacheDefinition8.xml"/><Relationship Id="rId57" Type="http://schemas.openxmlformats.org/officeDocument/2006/relationships/pivotCacheDefinition" Target="pivotCache/pivotCacheDefinition29.xml"/><Relationship Id="rId262" Type="http://schemas.openxmlformats.org/officeDocument/2006/relationships/customXml" Target="../customXml/item134.xml"/><Relationship Id="rId78" Type="http://schemas.openxmlformats.org/officeDocument/2006/relationships/pivotCacheDefinition" Target="pivotCache/pivotCacheDefinition50.xml"/><Relationship Id="rId99" Type="http://schemas.microsoft.com/office/2007/relationships/slicerCache" Target="slicerCaches/slicerCache15.xml"/><Relationship Id="rId101" Type="http://schemas.microsoft.com/office/2007/relationships/slicerCache" Target="slicerCaches/slicerCache17.xml"/><Relationship Id="rId122" Type="http://schemas.openxmlformats.org/officeDocument/2006/relationships/theme" Target="theme/theme1.xml"/><Relationship Id="rId143" Type="http://schemas.openxmlformats.org/officeDocument/2006/relationships/customXml" Target="../customXml/item15.xml"/><Relationship Id="rId164" Type="http://schemas.openxmlformats.org/officeDocument/2006/relationships/customXml" Target="../customXml/item36.xml"/><Relationship Id="rId185" Type="http://schemas.openxmlformats.org/officeDocument/2006/relationships/customXml" Target="../customXml/item57.xml"/><Relationship Id="rId9" Type="http://schemas.openxmlformats.org/officeDocument/2006/relationships/worksheet" Target="worksheets/sheet9.xml"/><Relationship Id="rId210" Type="http://schemas.openxmlformats.org/officeDocument/2006/relationships/customXml" Target="../customXml/item82.xml"/><Relationship Id="rId26" Type="http://schemas.openxmlformats.org/officeDocument/2006/relationships/worksheet" Target="worksheets/sheet26.xml"/><Relationship Id="rId231" Type="http://schemas.openxmlformats.org/officeDocument/2006/relationships/customXml" Target="../customXml/item103.xml"/><Relationship Id="rId252" Type="http://schemas.openxmlformats.org/officeDocument/2006/relationships/customXml" Target="../customXml/item124.xml"/><Relationship Id="rId273" Type="http://schemas.openxmlformats.org/officeDocument/2006/relationships/customXml" Target="../customXml/item145.xml"/><Relationship Id="rId47" Type="http://schemas.openxmlformats.org/officeDocument/2006/relationships/pivotCacheDefinition" Target="pivotCache/pivotCacheDefinition19.xml"/><Relationship Id="rId68" Type="http://schemas.openxmlformats.org/officeDocument/2006/relationships/pivotCacheDefinition" Target="pivotCache/pivotCacheDefinition40.xml"/><Relationship Id="rId89" Type="http://schemas.microsoft.com/office/2007/relationships/slicerCache" Target="slicerCaches/slicerCache5.xml"/><Relationship Id="rId112" Type="http://schemas.microsoft.com/office/2007/relationships/slicerCache" Target="slicerCaches/slicerCache28.xml"/><Relationship Id="rId133" Type="http://schemas.openxmlformats.org/officeDocument/2006/relationships/customXml" Target="../customXml/item5.xml"/><Relationship Id="rId154" Type="http://schemas.openxmlformats.org/officeDocument/2006/relationships/customXml" Target="../customXml/item26.xml"/><Relationship Id="rId175" Type="http://schemas.openxmlformats.org/officeDocument/2006/relationships/customXml" Target="../customXml/item47.xml"/><Relationship Id="rId196" Type="http://schemas.openxmlformats.org/officeDocument/2006/relationships/customXml" Target="../customXml/item68.xml"/><Relationship Id="rId200" Type="http://schemas.openxmlformats.org/officeDocument/2006/relationships/customXml" Target="../customXml/item72.xml"/><Relationship Id="rId16" Type="http://schemas.openxmlformats.org/officeDocument/2006/relationships/worksheet" Target="worksheets/sheet16.xml"/><Relationship Id="rId221" Type="http://schemas.openxmlformats.org/officeDocument/2006/relationships/customXml" Target="../customXml/item93.xml"/><Relationship Id="rId242" Type="http://schemas.openxmlformats.org/officeDocument/2006/relationships/customXml" Target="../customXml/item114.xml"/><Relationship Id="rId263" Type="http://schemas.openxmlformats.org/officeDocument/2006/relationships/customXml" Target="../customXml/item135.xml"/><Relationship Id="rId37" Type="http://schemas.openxmlformats.org/officeDocument/2006/relationships/pivotCacheDefinition" Target="pivotCache/pivotCacheDefinition9.xml"/><Relationship Id="rId58" Type="http://schemas.openxmlformats.org/officeDocument/2006/relationships/pivotCacheDefinition" Target="pivotCache/pivotCacheDefinition30.xml"/><Relationship Id="rId79" Type="http://schemas.openxmlformats.org/officeDocument/2006/relationships/pivotCacheDefinition" Target="pivotCache/pivotCacheDefinition51.xml"/><Relationship Id="rId102" Type="http://schemas.microsoft.com/office/2007/relationships/slicerCache" Target="slicerCaches/slicerCache18.xml"/><Relationship Id="rId123" Type="http://schemas.openxmlformats.org/officeDocument/2006/relationships/connections" Target="connections.xml"/><Relationship Id="rId144" Type="http://schemas.openxmlformats.org/officeDocument/2006/relationships/customXml" Target="../customXml/item16.xml"/><Relationship Id="rId90" Type="http://schemas.microsoft.com/office/2007/relationships/slicerCache" Target="slicerCaches/slicerCache6.xml"/><Relationship Id="rId165" Type="http://schemas.openxmlformats.org/officeDocument/2006/relationships/customXml" Target="../customXml/item37.xml"/><Relationship Id="rId186" Type="http://schemas.openxmlformats.org/officeDocument/2006/relationships/customXml" Target="../customXml/item58.xml"/><Relationship Id="rId211" Type="http://schemas.openxmlformats.org/officeDocument/2006/relationships/customXml" Target="../customXml/item83.xml"/><Relationship Id="rId232" Type="http://schemas.openxmlformats.org/officeDocument/2006/relationships/customXml" Target="../customXml/item104.xml"/><Relationship Id="rId253" Type="http://schemas.openxmlformats.org/officeDocument/2006/relationships/customXml" Target="../customXml/item125.xml"/><Relationship Id="rId274" Type="http://schemas.openxmlformats.org/officeDocument/2006/relationships/customXml" Target="../customXml/item146.xml"/><Relationship Id="rId27" Type="http://schemas.openxmlformats.org/officeDocument/2006/relationships/worksheet" Target="worksheets/sheet27.xml"/><Relationship Id="rId48" Type="http://schemas.openxmlformats.org/officeDocument/2006/relationships/pivotCacheDefinition" Target="pivotCache/pivotCacheDefinition20.xml"/><Relationship Id="rId69" Type="http://schemas.openxmlformats.org/officeDocument/2006/relationships/pivotCacheDefinition" Target="pivotCache/pivotCacheDefinition41.xml"/><Relationship Id="rId113" Type="http://schemas.microsoft.com/office/2007/relationships/slicerCache" Target="slicerCaches/slicerCache29.xml"/><Relationship Id="rId134" Type="http://schemas.openxmlformats.org/officeDocument/2006/relationships/customXml" Target="../customXml/item6.xml"/><Relationship Id="rId80" Type="http://schemas.openxmlformats.org/officeDocument/2006/relationships/pivotCacheDefinition" Target="pivotCache/pivotCacheDefinition52.xml"/><Relationship Id="rId155" Type="http://schemas.openxmlformats.org/officeDocument/2006/relationships/customXml" Target="../customXml/item27.xml"/><Relationship Id="rId176" Type="http://schemas.openxmlformats.org/officeDocument/2006/relationships/customXml" Target="../customXml/item48.xml"/><Relationship Id="rId197" Type="http://schemas.openxmlformats.org/officeDocument/2006/relationships/customXml" Target="../customXml/item69.xml"/><Relationship Id="rId201" Type="http://schemas.openxmlformats.org/officeDocument/2006/relationships/customXml" Target="../customXml/item73.xml"/><Relationship Id="rId222" Type="http://schemas.openxmlformats.org/officeDocument/2006/relationships/customXml" Target="../customXml/item94.xml"/><Relationship Id="rId243" Type="http://schemas.openxmlformats.org/officeDocument/2006/relationships/customXml" Target="../customXml/item115.xml"/><Relationship Id="rId264" Type="http://schemas.openxmlformats.org/officeDocument/2006/relationships/customXml" Target="../customXml/item136.xml"/><Relationship Id="rId17" Type="http://schemas.openxmlformats.org/officeDocument/2006/relationships/worksheet" Target="worksheets/sheet17.xml"/><Relationship Id="rId38" Type="http://schemas.openxmlformats.org/officeDocument/2006/relationships/pivotCacheDefinition" Target="pivotCache/pivotCacheDefinition10.xml"/><Relationship Id="rId59" Type="http://schemas.openxmlformats.org/officeDocument/2006/relationships/pivotCacheDefinition" Target="pivotCache/pivotCacheDefinition31.xml"/><Relationship Id="rId103" Type="http://schemas.microsoft.com/office/2007/relationships/slicerCache" Target="slicerCaches/slicerCache19.xml"/><Relationship Id="rId124" Type="http://schemas.openxmlformats.org/officeDocument/2006/relationships/styles" Target="styles.xml"/><Relationship Id="rId70" Type="http://schemas.openxmlformats.org/officeDocument/2006/relationships/pivotCacheDefinition" Target="pivotCache/pivotCacheDefinition42.xml"/><Relationship Id="rId91" Type="http://schemas.microsoft.com/office/2007/relationships/slicerCache" Target="slicerCaches/slicerCache7.xml"/><Relationship Id="rId145" Type="http://schemas.openxmlformats.org/officeDocument/2006/relationships/customXml" Target="../customXml/item17.xml"/><Relationship Id="rId166" Type="http://schemas.openxmlformats.org/officeDocument/2006/relationships/customXml" Target="../customXml/item38.xml"/><Relationship Id="rId187" Type="http://schemas.openxmlformats.org/officeDocument/2006/relationships/customXml" Target="../customXml/item59.xml"/><Relationship Id="rId1" Type="http://schemas.openxmlformats.org/officeDocument/2006/relationships/worksheet" Target="worksheets/sheet1.xml"/><Relationship Id="rId212" Type="http://schemas.openxmlformats.org/officeDocument/2006/relationships/customXml" Target="../customXml/item84.xml"/><Relationship Id="rId233" Type="http://schemas.openxmlformats.org/officeDocument/2006/relationships/customXml" Target="../customXml/item105.xml"/><Relationship Id="rId254" Type="http://schemas.openxmlformats.org/officeDocument/2006/relationships/customXml" Target="../customXml/item126.xml"/><Relationship Id="rId28" Type="http://schemas.openxmlformats.org/officeDocument/2006/relationships/worksheet" Target="worksheets/sheet28.xml"/><Relationship Id="rId49" Type="http://schemas.openxmlformats.org/officeDocument/2006/relationships/pivotCacheDefinition" Target="pivotCache/pivotCacheDefinition21.xml"/><Relationship Id="rId114" Type="http://schemas.microsoft.com/office/2007/relationships/slicerCache" Target="slicerCaches/slicerCache30.xml"/><Relationship Id="rId275" Type="http://schemas.openxmlformats.org/officeDocument/2006/relationships/customXml" Target="../customXml/item147.xml"/><Relationship Id="rId60" Type="http://schemas.openxmlformats.org/officeDocument/2006/relationships/pivotCacheDefinition" Target="pivotCache/pivotCacheDefinition32.xml"/><Relationship Id="rId81" Type="http://schemas.openxmlformats.org/officeDocument/2006/relationships/pivotCacheDefinition" Target="pivotCache/pivotCacheDefinition53.xml"/><Relationship Id="rId135" Type="http://schemas.openxmlformats.org/officeDocument/2006/relationships/customXml" Target="../customXml/item7.xml"/><Relationship Id="rId156" Type="http://schemas.openxmlformats.org/officeDocument/2006/relationships/customXml" Target="../customXml/item28.xml"/><Relationship Id="rId177" Type="http://schemas.openxmlformats.org/officeDocument/2006/relationships/customXml" Target="../customXml/item49.xml"/><Relationship Id="rId198" Type="http://schemas.openxmlformats.org/officeDocument/2006/relationships/customXml" Target="../customXml/item70.xml"/><Relationship Id="rId202" Type="http://schemas.openxmlformats.org/officeDocument/2006/relationships/customXml" Target="../customXml/item74.xml"/><Relationship Id="rId223" Type="http://schemas.openxmlformats.org/officeDocument/2006/relationships/customXml" Target="../customXml/item95.xml"/><Relationship Id="rId244" Type="http://schemas.openxmlformats.org/officeDocument/2006/relationships/customXml" Target="../customXml/item116.xml"/><Relationship Id="rId18" Type="http://schemas.openxmlformats.org/officeDocument/2006/relationships/worksheet" Target="worksheets/sheet18.xml"/><Relationship Id="rId39" Type="http://schemas.openxmlformats.org/officeDocument/2006/relationships/pivotCacheDefinition" Target="pivotCache/pivotCacheDefinition11.xml"/><Relationship Id="rId265" Type="http://schemas.openxmlformats.org/officeDocument/2006/relationships/customXml" Target="../customXml/item137.xml"/><Relationship Id="rId50" Type="http://schemas.openxmlformats.org/officeDocument/2006/relationships/pivotCacheDefinition" Target="pivotCache/pivotCacheDefinition22.xml"/><Relationship Id="rId104" Type="http://schemas.microsoft.com/office/2007/relationships/slicerCache" Target="slicerCaches/slicerCache20.xml"/><Relationship Id="rId125" Type="http://schemas.openxmlformats.org/officeDocument/2006/relationships/sharedStrings" Target="sharedStrings.xml"/><Relationship Id="rId146" Type="http://schemas.openxmlformats.org/officeDocument/2006/relationships/customXml" Target="../customXml/item18.xml"/><Relationship Id="rId167" Type="http://schemas.openxmlformats.org/officeDocument/2006/relationships/customXml" Target="../customXml/item39.xml"/><Relationship Id="rId188" Type="http://schemas.openxmlformats.org/officeDocument/2006/relationships/customXml" Target="../customXml/item60.xml"/><Relationship Id="rId71" Type="http://schemas.openxmlformats.org/officeDocument/2006/relationships/pivotCacheDefinition" Target="pivotCache/pivotCacheDefinition43.xml"/><Relationship Id="rId92" Type="http://schemas.microsoft.com/office/2007/relationships/slicerCache" Target="slicerCaches/slicerCache8.xml"/><Relationship Id="rId213" Type="http://schemas.openxmlformats.org/officeDocument/2006/relationships/customXml" Target="../customXml/item85.xml"/><Relationship Id="rId234" Type="http://schemas.openxmlformats.org/officeDocument/2006/relationships/customXml" Target="../customXml/item106.xml"/><Relationship Id="rId2" Type="http://schemas.openxmlformats.org/officeDocument/2006/relationships/worksheet" Target="worksheets/sheet2.xml"/><Relationship Id="rId29" Type="http://schemas.openxmlformats.org/officeDocument/2006/relationships/pivotCacheDefinition" Target="pivotCache/pivotCacheDefinition1.xml"/><Relationship Id="rId255" Type="http://schemas.openxmlformats.org/officeDocument/2006/relationships/customXml" Target="../customXml/item127.xml"/><Relationship Id="rId276" Type="http://schemas.openxmlformats.org/officeDocument/2006/relationships/customXml" Target="../customXml/item148.xml"/><Relationship Id="rId40" Type="http://schemas.openxmlformats.org/officeDocument/2006/relationships/pivotCacheDefinition" Target="pivotCache/pivotCacheDefinition12.xml"/><Relationship Id="rId115" Type="http://schemas.microsoft.com/office/2007/relationships/slicerCache" Target="slicerCaches/slicerCache31.xml"/><Relationship Id="rId136" Type="http://schemas.openxmlformats.org/officeDocument/2006/relationships/customXml" Target="../customXml/item8.xml"/><Relationship Id="rId157" Type="http://schemas.openxmlformats.org/officeDocument/2006/relationships/customXml" Target="../customXml/item29.xml"/><Relationship Id="rId178" Type="http://schemas.openxmlformats.org/officeDocument/2006/relationships/customXml" Target="../customXml/item50.xml"/><Relationship Id="rId61" Type="http://schemas.openxmlformats.org/officeDocument/2006/relationships/pivotCacheDefinition" Target="pivotCache/pivotCacheDefinition33.xml"/><Relationship Id="rId82" Type="http://schemas.openxmlformats.org/officeDocument/2006/relationships/pivotCacheDefinition" Target="pivotCache/pivotCacheDefinition54.xml"/><Relationship Id="rId199" Type="http://schemas.openxmlformats.org/officeDocument/2006/relationships/customXml" Target="../customXml/item71.xml"/><Relationship Id="rId203" Type="http://schemas.openxmlformats.org/officeDocument/2006/relationships/customXml" Target="../customXml/item75.xml"/><Relationship Id="rId19" Type="http://schemas.openxmlformats.org/officeDocument/2006/relationships/worksheet" Target="worksheets/sheet19.xml"/><Relationship Id="rId224" Type="http://schemas.openxmlformats.org/officeDocument/2006/relationships/customXml" Target="../customXml/item96.xml"/><Relationship Id="rId245" Type="http://schemas.openxmlformats.org/officeDocument/2006/relationships/customXml" Target="../customXml/item117.xml"/><Relationship Id="rId266" Type="http://schemas.openxmlformats.org/officeDocument/2006/relationships/customXml" Target="../customXml/item138.xml"/><Relationship Id="rId30" Type="http://schemas.openxmlformats.org/officeDocument/2006/relationships/pivotCacheDefinition" Target="pivotCache/pivotCacheDefinition2.xml"/><Relationship Id="rId105" Type="http://schemas.microsoft.com/office/2007/relationships/slicerCache" Target="slicerCaches/slicerCache21.xml"/><Relationship Id="rId126" Type="http://schemas.openxmlformats.org/officeDocument/2006/relationships/sheetMetadata" Target="metadata.xml"/><Relationship Id="rId147" Type="http://schemas.openxmlformats.org/officeDocument/2006/relationships/customXml" Target="../customXml/item19.xml"/><Relationship Id="rId168" Type="http://schemas.openxmlformats.org/officeDocument/2006/relationships/customXml" Target="../customXml/item40.xml"/><Relationship Id="rId51" Type="http://schemas.openxmlformats.org/officeDocument/2006/relationships/pivotCacheDefinition" Target="pivotCache/pivotCacheDefinition23.xml"/><Relationship Id="rId72" Type="http://schemas.openxmlformats.org/officeDocument/2006/relationships/pivotCacheDefinition" Target="pivotCache/pivotCacheDefinition44.xml"/><Relationship Id="rId93" Type="http://schemas.microsoft.com/office/2007/relationships/slicerCache" Target="slicerCaches/slicerCache9.xml"/><Relationship Id="rId189" Type="http://schemas.openxmlformats.org/officeDocument/2006/relationships/customXml" Target="../customXml/item61.xml"/><Relationship Id="rId3" Type="http://schemas.openxmlformats.org/officeDocument/2006/relationships/worksheet" Target="worksheets/sheet3.xml"/><Relationship Id="rId214" Type="http://schemas.openxmlformats.org/officeDocument/2006/relationships/customXml" Target="../customXml/item86.xml"/><Relationship Id="rId235" Type="http://schemas.openxmlformats.org/officeDocument/2006/relationships/customXml" Target="../customXml/item107.xml"/><Relationship Id="rId256" Type="http://schemas.openxmlformats.org/officeDocument/2006/relationships/customXml" Target="../customXml/item128.xml"/><Relationship Id="rId116" Type="http://schemas.microsoft.com/office/2007/relationships/slicerCache" Target="slicerCaches/slicerCache32.xml"/><Relationship Id="rId137" Type="http://schemas.openxmlformats.org/officeDocument/2006/relationships/customXml" Target="../customXml/item9.xml"/><Relationship Id="rId158" Type="http://schemas.openxmlformats.org/officeDocument/2006/relationships/customXml" Target="../customXml/item30.xml"/><Relationship Id="rId20" Type="http://schemas.openxmlformats.org/officeDocument/2006/relationships/worksheet" Target="worksheets/sheet20.xml"/><Relationship Id="rId41" Type="http://schemas.openxmlformats.org/officeDocument/2006/relationships/pivotCacheDefinition" Target="pivotCache/pivotCacheDefinition13.xml"/><Relationship Id="rId62" Type="http://schemas.openxmlformats.org/officeDocument/2006/relationships/pivotCacheDefinition" Target="pivotCache/pivotCacheDefinition34.xml"/><Relationship Id="rId83" Type="http://schemas.openxmlformats.org/officeDocument/2006/relationships/pivotCacheDefinition" Target="pivotCache/pivotCacheDefinition55.xml"/><Relationship Id="rId179" Type="http://schemas.openxmlformats.org/officeDocument/2006/relationships/customXml" Target="../customXml/item51.xml"/><Relationship Id="rId190" Type="http://schemas.openxmlformats.org/officeDocument/2006/relationships/customXml" Target="../customXml/item62.xml"/><Relationship Id="rId204" Type="http://schemas.openxmlformats.org/officeDocument/2006/relationships/customXml" Target="../customXml/item76.xml"/><Relationship Id="rId225" Type="http://schemas.openxmlformats.org/officeDocument/2006/relationships/customXml" Target="../customXml/item97.xml"/><Relationship Id="rId246" Type="http://schemas.openxmlformats.org/officeDocument/2006/relationships/customXml" Target="../customXml/item118.xml"/><Relationship Id="rId267" Type="http://schemas.openxmlformats.org/officeDocument/2006/relationships/customXml" Target="../customXml/item139.xml"/><Relationship Id="rId106" Type="http://schemas.microsoft.com/office/2007/relationships/slicerCache" Target="slicerCaches/slicerCache22.xml"/><Relationship Id="rId127" Type="http://schemas.openxmlformats.org/officeDocument/2006/relationships/powerPivotData" Target="model/item.data"/><Relationship Id="rId10" Type="http://schemas.openxmlformats.org/officeDocument/2006/relationships/worksheet" Target="worksheets/sheet10.xml"/><Relationship Id="rId31" Type="http://schemas.openxmlformats.org/officeDocument/2006/relationships/pivotCacheDefinition" Target="pivotCache/pivotCacheDefinition3.xml"/><Relationship Id="rId52" Type="http://schemas.openxmlformats.org/officeDocument/2006/relationships/pivotCacheDefinition" Target="pivotCache/pivotCacheDefinition24.xml"/><Relationship Id="rId73" Type="http://schemas.openxmlformats.org/officeDocument/2006/relationships/pivotCacheDefinition" Target="pivotCache/pivotCacheDefinition45.xml"/><Relationship Id="rId94" Type="http://schemas.microsoft.com/office/2007/relationships/slicerCache" Target="slicerCaches/slicerCache10.xml"/><Relationship Id="rId148" Type="http://schemas.openxmlformats.org/officeDocument/2006/relationships/customXml" Target="../customXml/item20.xml"/><Relationship Id="rId169" Type="http://schemas.openxmlformats.org/officeDocument/2006/relationships/customXml" Target="../customXml/item41.xml"/><Relationship Id="rId4" Type="http://schemas.openxmlformats.org/officeDocument/2006/relationships/worksheet" Target="worksheets/sheet4.xml"/><Relationship Id="rId180" Type="http://schemas.openxmlformats.org/officeDocument/2006/relationships/customXml" Target="../customXml/item52.xml"/><Relationship Id="rId215" Type="http://schemas.openxmlformats.org/officeDocument/2006/relationships/customXml" Target="../customXml/item87.xml"/><Relationship Id="rId236" Type="http://schemas.openxmlformats.org/officeDocument/2006/relationships/customXml" Target="../customXml/item108.xml"/><Relationship Id="rId257" Type="http://schemas.openxmlformats.org/officeDocument/2006/relationships/customXml" Target="../customXml/item129.xml"/><Relationship Id="rId42" Type="http://schemas.openxmlformats.org/officeDocument/2006/relationships/pivotCacheDefinition" Target="pivotCache/pivotCacheDefinition14.xml"/><Relationship Id="rId84" Type="http://schemas.openxmlformats.org/officeDocument/2006/relationships/pivotCacheDefinition" Target="pivotCache/pivotCacheDefinition56.xml"/><Relationship Id="rId138" Type="http://schemas.openxmlformats.org/officeDocument/2006/relationships/customXml" Target="../customXml/item10.xml"/><Relationship Id="rId191" Type="http://schemas.openxmlformats.org/officeDocument/2006/relationships/customXml" Target="../customXml/item63.xml"/><Relationship Id="rId205" Type="http://schemas.openxmlformats.org/officeDocument/2006/relationships/customXml" Target="../customXml/item77.xml"/><Relationship Id="rId247" Type="http://schemas.openxmlformats.org/officeDocument/2006/relationships/customXml" Target="../customXml/item119.xml"/><Relationship Id="rId107" Type="http://schemas.microsoft.com/office/2007/relationships/slicerCache" Target="slicerCaches/slicerCache23.xml"/><Relationship Id="rId11" Type="http://schemas.openxmlformats.org/officeDocument/2006/relationships/worksheet" Target="worksheets/sheet11.xml"/><Relationship Id="rId53" Type="http://schemas.openxmlformats.org/officeDocument/2006/relationships/pivotCacheDefinition" Target="pivotCache/pivotCacheDefinition25.xml"/><Relationship Id="rId149"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3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4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4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[0_master_yellow_surge_ng_CQI_tool_version1.5.xlsx]pvt_summary_tbls!MER1</c:name>
    <c:fmtId val="4"/>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TX_CURR TARGET</a:t>
            </a:r>
            <a:r>
              <a:rPr lang="en-US" sz="1200" baseline="0"/>
              <a:t> VS ACHIEVED</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4">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noFill/>
            <a:round/>
          </a:ln>
          <a:effectLst/>
        </c:spPr>
        <c:marker>
          <c:spPr>
            <a:solidFill>
              <a:srgbClr val="00B0F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4">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noFill/>
            <a:round/>
          </a:ln>
          <a:effectLst/>
        </c:spPr>
        <c:marker>
          <c:spPr>
            <a:solidFill>
              <a:srgbClr val="00B0F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lumMod val="60000"/>
              <a:lumOff val="40000"/>
            </a:schemeClr>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4">
              <a:lumMod val="60000"/>
              <a:lumOff val="40000"/>
            </a:schemeClr>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marker>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9525" cap="rnd">
            <a:noFill/>
            <a:round/>
          </a:ln>
          <a:effectLst/>
        </c:spPr>
        <c:marker>
          <c:symbol val="dash"/>
          <c:size val="10"/>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pvt_summary_tbls!$C$29</c:f>
              <c:strCache>
                <c:ptCount val="1"/>
                <c:pt idx="0">
                  <c:v>TX_CURR_res</c:v>
                </c:pt>
              </c:strCache>
            </c:strRef>
          </c:tx>
          <c:spPr>
            <a:solidFill>
              <a:srgbClr val="92D050"/>
            </a:solidFill>
            <a:ln>
              <a:noFill/>
            </a:ln>
            <a:effectLst/>
          </c:spPr>
          <c:invertIfNegative val="0"/>
          <c:cat>
            <c:strRef>
              <c:f>pvt_summary_tbls!$B$30:$B$39</c:f>
              <c:strCache>
                <c:ptCount val="9"/>
                <c:pt idx="0">
                  <c:v>Ekiti</c:v>
                </c:pt>
                <c:pt idx="1">
                  <c:v>Kaduna</c:v>
                </c:pt>
                <c:pt idx="2">
                  <c:v>Katsina</c:v>
                </c:pt>
                <c:pt idx="3">
                  <c:v>Kogi</c:v>
                </c:pt>
                <c:pt idx="4">
                  <c:v>Ogun</c:v>
                </c:pt>
                <c:pt idx="5">
                  <c:v>Ondo</c:v>
                </c:pt>
                <c:pt idx="6">
                  <c:v>Osun</c:v>
                </c:pt>
                <c:pt idx="7">
                  <c:v>Oyo</c:v>
                </c:pt>
                <c:pt idx="8">
                  <c:v>Plateau</c:v>
                </c:pt>
              </c:strCache>
            </c:strRef>
          </c:cat>
          <c:val>
            <c:numRef>
              <c:f>pvt_summary_tbls!$C$30:$C$39</c:f>
              <c:numCache>
                <c:formatCode>#,##0</c:formatCode>
                <c:ptCount val="9"/>
                <c:pt idx="0">
                  <c:v>2654</c:v>
                </c:pt>
                <c:pt idx="2">
                  <c:v>6628</c:v>
                </c:pt>
                <c:pt idx="3">
                  <c:v>15548</c:v>
                </c:pt>
                <c:pt idx="4">
                  <c:v>9933</c:v>
                </c:pt>
                <c:pt idx="5">
                  <c:v>7281</c:v>
                </c:pt>
                <c:pt idx="6">
                  <c:v>4071</c:v>
                </c:pt>
                <c:pt idx="7">
                  <c:v>13882</c:v>
                </c:pt>
                <c:pt idx="8">
                  <c:v>33632</c:v>
                </c:pt>
              </c:numCache>
            </c:numRef>
          </c:val>
          <c:extLst>
            <c:ext xmlns:c16="http://schemas.microsoft.com/office/drawing/2014/chart" uri="{C3380CC4-5D6E-409C-BE32-E72D297353CC}">
              <c16:uniqueId val="{00000002-2633-4FA7-A39D-5F6CD773FAF4}"/>
            </c:ext>
          </c:extLst>
        </c:ser>
        <c:ser>
          <c:idx val="1"/>
          <c:order val="1"/>
          <c:tx>
            <c:strRef>
              <c:f>pvt_summary_tbls!$D$29</c:f>
              <c:strCache>
                <c:ptCount val="1"/>
                <c:pt idx="0">
                  <c:v>TX_CURR_tar</c:v>
                </c:pt>
              </c:strCache>
            </c:strRef>
          </c:tx>
          <c:spPr>
            <a:solidFill>
              <a:schemeClr val="accent2">
                <a:lumMod val="40000"/>
                <a:lumOff val="60000"/>
              </a:schemeClr>
            </a:solidFill>
            <a:ln>
              <a:noFill/>
            </a:ln>
            <a:effectLst/>
          </c:spPr>
          <c:invertIfNegative val="0"/>
          <c:cat>
            <c:strRef>
              <c:f>pvt_summary_tbls!$B$30:$B$39</c:f>
              <c:strCache>
                <c:ptCount val="9"/>
                <c:pt idx="0">
                  <c:v>Ekiti</c:v>
                </c:pt>
                <c:pt idx="1">
                  <c:v>Kaduna</c:v>
                </c:pt>
                <c:pt idx="2">
                  <c:v>Katsina</c:v>
                </c:pt>
                <c:pt idx="3">
                  <c:v>Kogi</c:v>
                </c:pt>
                <c:pt idx="4">
                  <c:v>Ogun</c:v>
                </c:pt>
                <c:pt idx="5">
                  <c:v>Ondo</c:v>
                </c:pt>
                <c:pt idx="6">
                  <c:v>Osun</c:v>
                </c:pt>
                <c:pt idx="7">
                  <c:v>Oyo</c:v>
                </c:pt>
                <c:pt idx="8">
                  <c:v>Plateau</c:v>
                </c:pt>
              </c:strCache>
            </c:strRef>
          </c:cat>
          <c:val>
            <c:numRef>
              <c:f>pvt_summary_tbls!$D$30:$D$39</c:f>
              <c:numCache>
                <c:formatCode>#,##0</c:formatCode>
                <c:ptCount val="9"/>
                <c:pt idx="0">
                  <c:v>3535</c:v>
                </c:pt>
                <c:pt idx="1">
                  <c:v>54218</c:v>
                </c:pt>
                <c:pt idx="2">
                  <c:v>8592</c:v>
                </c:pt>
                <c:pt idx="3">
                  <c:v>18678</c:v>
                </c:pt>
                <c:pt idx="4">
                  <c:v>13146</c:v>
                </c:pt>
                <c:pt idx="5">
                  <c:v>11013</c:v>
                </c:pt>
                <c:pt idx="6">
                  <c:v>5102</c:v>
                </c:pt>
                <c:pt idx="7">
                  <c:v>17341</c:v>
                </c:pt>
                <c:pt idx="8">
                  <c:v>40674</c:v>
                </c:pt>
              </c:numCache>
            </c:numRef>
          </c:val>
          <c:extLst>
            <c:ext xmlns:c16="http://schemas.microsoft.com/office/drawing/2014/chart" uri="{C3380CC4-5D6E-409C-BE32-E72D297353CC}">
              <c16:uniqueId val="{00000003-2633-4FA7-A39D-5F6CD773FAF4}"/>
            </c:ext>
          </c:extLst>
        </c:ser>
        <c:dLbls>
          <c:showLegendKey val="0"/>
          <c:showVal val="0"/>
          <c:showCatName val="0"/>
          <c:showSerName val="0"/>
          <c:showPercent val="0"/>
          <c:showBubbleSize val="0"/>
        </c:dLbls>
        <c:gapWidth val="219"/>
        <c:axId val="1699068288"/>
        <c:axId val="1980220000"/>
      </c:barChart>
      <c:lineChart>
        <c:grouping val="standard"/>
        <c:varyColors val="0"/>
        <c:ser>
          <c:idx val="2"/>
          <c:order val="2"/>
          <c:tx>
            <c:strRef>
              <c:f>pvt_summary_tbls!$E$29</c:f>
              <c:strCache>
                <c:ptCount val="1"/>
                <c:pt idx="0">
                  <c:v>%TX_CURR Achieved</c:v>
                </c:pt>
              </c:strCache>
            </c:strRef>
          </c:tx>
          <c:spPr>
            <a:ln w="9525" cap="rnd">
              <a:noFill/>
              <a:round/>
            </a:ln>
            <a:effectLst/>
          </c:spPr>
          <c:marker>
            <c:symbol val="dash"/>
            <c:size val="10"/>
            <c:spPr>
              <a:solidFill>
                <a:srgbClr val="FF0000"/>
              </a:solidFill>
              <a:ln w="9525">
                <a:solidFill>
                  <a:srgbClr val="FF00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pvt_summary_tbls!$B$30:$B$39</c:f>
              <c:strCache>
                <c:ptCount val="9"/>
                <c:pt idx="0">
                  <c:v>Ekiti</c:v>
                </c:pt>
                <c:pt idx="1">
                  <c:v>Kaduna</c:v>
                </c:pt>
                <c:pt idx="2">
                  <c:v>Katsina</c:v>
                </c:pt>
                <c:pt idx="3">
                  <c:v>Kogi</c:v>
                </c:pt>
                <c:pt idx="4">
                  <c:v>Ogun</c:v>
                </c:pt>
                <c:pt idx="5">
                  <c:v>Ondo</c:v>
                </c:pt>
                <c:pt idx="6">
                  <c:v>Osun</c:v>
                </c:pt>
                <c:pt idx="7">
                  <c:v>Oyo</c:v>
                </c:pt>
                <c:pt idx="8">
                  <c:v>Plateau</c:v>
                </c:pt>
              </c:strCache>
            </c:strRef>
          </c:cat>
          <c:val>
            <c:numRef>
              <c:f>pvt_summary_tbls!$E$30:$E$39</c:f>
              <c:numCache>
                <c:formatCode>0.0%;\-0.0%;0.0%</c:formatCode>
                <c:ptCount val="9"/>
                <c:pt idx="0">
                  <c:v>0.75077793493635081</c:v>
                </c:pt>
                <c:pt idx="2">
                  <c:v>0.77141527001862198</c:v>
                </c:pt>
                <c:pt idx="3">
                  <c:v>0.8324231716457865</c:v>
                </c:pt>
                <c:pt idx="4">
                  <c:v>0.75559105431309903</c:v>
                </c:pt>
                <c:pt idx="5">
                  <c:v>0.66112775810405888</c:v>
                </c:pt>
                <c:pt idx="6">
                  <c:v>0.79792238337906707</c:v>
                </c:pt>
                <c:pt idx="7">
                  <c:v>0.80053053457124734</c:v>
                </c:pt>
                <c:pt idx="8">
                  <c:v>0.82686728622707384</c:v>
                </c:pt>
              </c:numCache>
            </c:numRef>
          </c:val>
          <c:smooth val="1"/>
          <c:extLst>
            <c:ext xmlns:c16="http://schemas.microsoft.com/office/drawing/2014/chart" uri="{C3380CC4-5D6E-409C-BE32-E72D297353CC}">
              <c16:uniqueId val="{00000004-2633-4FA7-A39D-5F6CD773FAF4}"/>
            </c:ext>
          </c:extLst>
        </c:ser>
        <c:dLbls>
          <c:showLegendKey val="0"/>
          <c:showVal val="0"/>
          <c:showCatName val="0"/>
          <c:showSerName val="0"/>
          <c:showPercent val="0"/>
          <c:showBubbleSize val="0"/>
        </c:dLbls>
        <c:marker val="1"/>
        <c:smooth val="0"/>
        <c:axId val="700160912"/>
        <c:axId val="1851213120"/>
      </c:lineChart>
      <c:catAx>
        <c:axId val="169906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220000"/>
        <c:crosses val="autoZero"/>
        <c:auto val="1"/>
        <c:lblAlgn val="ctr"/>
        <c:lblOffset val="100"/>
        <c:noMultiLvlLbl val="0"/>
      </c:catAx>
      <c:valAx>
        <c:axId val="19802200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068288"/>
        <c:crosses val="autoZero"/>
        <c:crossBetween val="between"/>
      </c:valAx>
      <c:valAx>
        <c:axId val="1851213120"/>
        <c:scaling>
          <c:orientation val="minMax"/>
        </c:scaling>
        <c:delete val="0"/>
        <c:axPos val="r"/>
        <c:numFmt formatCode="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160912"/>
        <c:crosses val="max"/>
        <c:crossBetween val="between"/>
      </c:valAx>
      <c:catAx>
        <c:axId val="700160912"/>
        <c:scaling>
          <c:orientation val="minMax"/>
        </c:scaling>
        <c:delete val="1"/>
        <c:axPos val="b"/>
        <c:numFmt formatCode="General" sourceLinked="1"/>
        <c:majorTickMark val="out"/>
        <c:minorTickMark val="none"/>
        <c:tickLblPos val="nextTo"/>
        <c:crossAx val="185121312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[0_master_yellow_surge_ng_CQI_tool_version1.5.xlsx]pvt_summary_tbls!MER2</c:name>
    <c:fmtId val="4"/>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HTS POS TARGET</a:t>
            </a:r>
            <a:r>
              <a:rPr lang="en-US" sz="1200" baseline="0"/>
              <a:t> VS ACHIEVED</a:t>
            </a:r>
            <a:endParaRPr lang="en-US" sz="1200"/>
          </a:p>
        </c:rich>
      </c:tx>
      <c:overlay val="0"/>
      <c:spPr>
        <a:noFill/>
        <a:ln>
          <a:noFill/>
        </a:ln>
        <a:effectLst/>
      </c:spPr>
    </c:title>
    <c:autoTitleDeleted val="0"/>
    <c:pivotFmts>
      <c:pivotFmt>
        <c:idx val="0"/>
        <c:spPr>
          <a:solidFill>
            <a:schemeClr val="accent1">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4">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noFill/>
            <a:round/>
          </a:ln>
          <a:effectLst/>
        </c:spPr>
        <c:marker>
          <c:symbol val="dash"/>
          <c:size val="8"/>
          <c:spPr>
            <a:solidFill>
              <a:srgbClr val="00B0F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4">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noFill/>
            <a:round/>
          </a:ln>
          <a:effectLst/>
        </c:spPr>
        <c:marker>
          <c:symbol val="dash"/>
          <c:size val="8"/>
          <c:spPr>
            <a:solidFill>
              <a:srgbClr val="00B0F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4">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8"/>
        <c:spPr>
          <a:ln w="28575" cap="rnd">
            <a:noFill/>
            <a:round/>
          </a:ln>
          <a:effectLst/>
        </c:spPr>
        <c:marker>
          <c:symbol val="dash"/>
          <c:size val="8"/>
          <c:spPr>
            <a:solidFill>
              <a:srgbClr val="00B0F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4">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11"/>
        <c:spPr>
          <a:ln w="28575" cap="rnd">
            <a:noFill/>
            <a:round/>
          </a:ln>
          <a:effectLst/>
        </c:spPr>
        <c:marker>
          <c:symbol val="dash"/>
          <c:size val="8"/>
          <c:spPr>
            <a:solidFill>
              <a:srgbClr val="00B0F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4">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14"/>
        <c:spPr>
          <a:ln w="28575" cap="rnd">
            <a:noFill/>
            <a:round/>
          </a:ln>
          <a:effectLst/>
        </c:spPr>
        <c:marker>
          <c:symbol val="dash"/>
          <c:size val="8"/>
          <c:spPr>
            <a:solidFill>
              <a:srgbClr val="00B0F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4">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17"/>
        <c:spPr>
          <a:ln w="28575" cap="rnd">
            <a:noFill/>
            <a:round/>
          </a:ln>
          <a:effectLst/>
        </c:spPr>
        <c:marker>
          <c:symbol val="dash"/>
          <c:size val="8"/>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pvt_summary_tbls!$I$16</c:f>
              <c:strCache>
                <c:ptCount val="1"/>
                <c:pt idx="0">
                  <c:v>HTS POS r.</c:v>
                </c:pt>
              </c:strCache>
            </c:strRef>
          </c:tx>
          <c:spPr>
            <a:solidFill>
              <a:schemeClr val="accent1">
                <a:lumMod val="60000"/>
                <a:lumOff val="40000"/>
              </a:schemeClr>
            </a:solidFill>
            <a:ln>
              <a:noFill/>
            </a:ln>
            <a:effectLst/>
          </c:spPr>
          <c:invertIfNegative val="0"/>
          <c:cat>
            <c:strRef>
              <c:f>pvt_summary_tbls!$H$17:$H$26</c:f>
              <c:strCache>
                <c:ptCount val="9"/>
                <c:pt idx="0">
                  <c:v>Ekiti</c:v>
                </c:pt>
                <c:pt idx="1">
                  <c:v>Kaduna</c:v>
                </c:pt>
                <c:pt idx="2">
                  <c:v>Katsina</c:v>
                </c:pt>
                <c:pt idx="3">
                  <c:v>Kogi</c:v>
                </c:pt>
                <c:pt idx="4">
                  <c:v>Ogun</c:v>
                </c:pt>
                <c:pt idx="5">
                  <c:v>Ondo</c:v>
                </c:pt>
                <c:pt idx="6">
                  <c:v>Osun</c:v>
                </c:pt>
                <c:pt idx="7">
                  <c:v>Oyo</c:v>
                </c:pt>
                <c:pt idx="8">
                  <c:v>Plateau</c:v>
                </c:pt>
              </c:strCache>
            </c:strRef>
          </c:cat>
          <c:val>
            <c:numRef>
              <c:f>pvt_summary_tbls!$I$17:$I$26</c:f>
              <c:numCache>
                <c:formatCode>#,##0</c:formatCode>
                <c:ptCount val="9"/>
                <c:pt idx="0">
                  <c:v>60</c:v>
                </c:pt>
                <c:pt idx="2">
                  <c:v>146</c:v>
                </c:pt>
                <c:pt idx="3">
                  <c:v>156</c:v>
                </c:pt>
                <c:pt idx="4">
                  <c:v>216</c:v>
                </c:pt>
                <c:pt idx="5">
                  <c:v>279</c:v>
                </c:pt>
                <c:pt idx="6">
                  <c:v>77</c:v>
                </c:pt>
                <c:pt idx="7">
                  <c:v>215</c:v>
                </c:pt>
                <c:pt idx="8">
                  <c:v>376</c:v>
                </c:pt>
              </c:numCache>
            </c:numRef>
          </c:val>
          <c:extLst>
            <c:ext xmlns:c16="http://schemas.microsoft.com/office/drawing/2014/chart" uri="{C3380CC4-5D6E-409C-BE32-E72D297353CC}">
              <c16:uniqueId val="{00000000-A155-43C0-869D-7A5C72C9F396}"/>
            </c:ext>
          </c:extLst>
        </c:ser>
        <c:ser>
          <c:idx val="1"/>
          <c:order val="1"/>
          <c:tx>
            <c:strRef>
              <c:f>pvt_summary_tbls!$J$16</c:f>
              <c:strCache>
                <c:ptCount val="1"/>
                <c:pt idx="0">
                  <c:v>HTS POS_tar.</c:v>
                </c:pt>
              </c:strCache>
            </c:strRef>
          </c:tx>
          <c:spPr>
            <a:solidFill>
              <a:schemeClr val="accent4">
                <a:lumMod val="60000"/>
                <a:lumOff val="40000"/>
              </a:schemeClr>
            </a:solidFill>
            <a:ln>
              <a:noFill/>
            </a:ln>
            <a:effectLst/>
          </c:spPr>
          <c:invertIfNegative val="0"/>
          <c:cat>
            <c:strRef>
              <c:f>pvt_summary_tbls!$H$17:$H$26</c:f>
              <c:strCache>
                <c:ptCount val="9"/>
                <c:pt idx="0">
                  <c:v>Ekiti</c:v>
                </c:pt>
                <c:pt idx="1">
                  <c:v>Kaduna</c:v>
                </c:pt>
                <c:pt idx="2">
                  <c:v>Katsina</c:v>
                </c:pt>
                <c:pt idx="3">
                  <c:v>Kogi</c:v>
                </c:pt>
                <c:pt idx="4">
                  <c:v>Ogun</c:v>
                </c:pt>
                <c:pt idx="5">
                  <c:v>Ondo</c:v>
                </c:pt>
                <c:pt idx="6">
                  <c:v>Osun</c:v>
                </c:pt>
                <c:pt idx="7">
                  <c:v>Oyo</c:v>
                </c:pt>
                <c:pt idx="8">
                  <c:v>Plateau</c:v>
                </c:pt>
              </c:strCache>
            </c:strRef>
          </c:cat>
          <c:val>
            <c:numRef>
              <c:f>pvt_summary_tbls!$J$17:$J$26</c:f>
              <c:numCache>
                <c:formatCode>#,##0</c:formatCode>
                <c:ptCount val="9"/>
                <c:pt idx="0">
                  <c:v>1470</c:v>
                </c:pt>
                <c:pt idx="1">
                  <c:v>3074</c:v>
                </c:pt>
                <c:pt idx="2">
                  <c:v>2549</c:v>
                </c:pt>
                <c:pt idx="3">
                  <c:v>1919</c:v>
                </c:pt>
                <c:pt idx="4">
                  <c:v>7576</c:v>
                </c:pt>
                <c:pt idx="5">
                  <c:v>3248</c:v>
                </c:pt>
                <c:pt idx="6">
                  <c:v>4166</c:v>
                </c:pt>
                <c:pt idx="7">
                  <c:v>9695</c:v>
                </c:pt>
                <c:pt idx="8">
                  <c:v>6900</c:v>
                </c:pt>
              </c:numCache>
            </c:numRef>
          </c:val>
          <c:extLst>
            <c:ext xmlns:c16="http://schemas.microsoft.com/office/drawing/2014/chart" uri="{C3380CC4-5D6E-409C-BE32-E72D297353CC}">
              <c16:uniqueId val="{00000001-A155-43C0-869D-7A5C72C9F396}"/>
            </c:ext>
          </c:extLst>
        </c:ser>
        <c:dLbls>
          <c:showLegendKey val="0"/>
          <c:showVal val="0"/>
          <c:showCatName val="0"/>
          <c:showSerName val="0"/>
          <c:showPercent val="0"/>
          <c:showBubbleSize val="0"/>
        </c:dLbls>
        <c:gapWidth val="219"/>
        <c:axId val="1699068288"/>
        <c:axId val="1980220000"/>
      </c:barChart>
      <c:lineChart>
        <c:grouping val="standard"/>
        <c:varyColors val="0"/>
        <c:ser>
          <c:idx val="2"/>
          <c:order val="2"/>
          <c:tx>
            <c:strRef>
              <c:f>pvt_summary_tbls!$K$16</c:f>
              <c:strCache>
                <c:ptCount val="1"/>
                <c:pt idx="0">
                  <c:v>%OPD_POS Achieved</c:v>
                </c:pt>
              </c:strCache>
            </c:strRef>
          </c:tx>
          <c:spPr>
            <a:ln w="28575" cap="rnd">
              <a:noFill/>
              <a:round/>
            </a:ln>
            <a:effectLst/>
          </c:spPr>
          <c:marker>
            <c:symbol val="dash"/>
            <c:size val="8"/>
            <c:spPr>
              <a:solidFill>
                <a:srgbClr val="FF0000"/>
              </a:solidFill>
              <a:ln w="9525">
                <a:solidFill>
                  <a:srgbClr val="FF00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pvt_summary_tbls!$H$17:$H$26</c:f>
              <c:strCache>
                <c:ptCount val="9"/>
                <c:pt idx="0">
                  <c:v>Ekiti</c:v>
                </c:pt>
                <c:pt idx="1">
                  <c:v>Kaduna</c:v>
                </c:pt>
                <c:pt idx="2">
                  <c:v>Katsina</c:v>
                </c:pt>
                <c:pt idx="3">
                  <c:v>Kogi</c:v>
                </c:pt>
                <c:pt idx="4">
                  <c:v>Ogun</c:v>
                </c:pt>
                <c:pt idx="5">
                  <c:v>Ondo</c:v>
                </c:pt>
                <c:pt idx="6">
                  <c:v>Osun</c:v>
                </c:pt>
                <c:pt idx="7">
                  <c:v>Oyo</c:v>
                </c:pt>
                <c:pt idx="8">
                  <c:v>Plateau</c:v>
                </c:pt>
              </c:strCache>
            </c:strRef>
          </c:cat>
          <c:val>
            <c:numRef>
              <c:f>pvt_summary_tbls!$K$17:$K$26</c:f>
              <c:numCache>
                <c:formatCode>0.0%;\-0.0%;0.0%</c:formatCode>
                <c:ptCount val="9"/>
                <c:pt idx="0">
                  <c:v>4.0816326530612242E-2</c:v>
                </c:pt>
                <c:pt idx="2">
                  <c:v>5.7277363672028243E-2</c:v>
                </c:pt>
                <c:pt idx="3">
                  <c:v>8.1292339760291821E-2</c:v>
                </c:pt>
                <c:pt idx="4">
                  <c:v>2.8511087645195353E-2</c:v>
                </c:pt>
                <c:pt idx="5">
                  <c:v>8.5899014778325122E-2</c:v>
                </c:pt>
                <c:pt idx="6">
                  <c:v>1.8482957273163705E-2</c:v>
                </c:pt>
                <c:pt idx="7">
                  <c:v>2.2176379577101599E-2</c:v>
                </c:pt>
                <c:pt idx="8">
                  <c:v>5.4492753623188409E-2</c:v>
                </c:pt>
              </c:numCache>
            </c:numRef>
          </c:val>
          <c:smooth val="0"/>
          <c:extLst>
            <c:ext xmlns:c16="http://schemas.microsoft.com/office/drawing/2014/chart" uri="{C3380CC4-5D6E-409C-BE32-E72D297353CC}">
              <c16:uniqueId val="{00000002-A155-43C0-869D-7A5C72C9F396}"/>
            </c:ext>
          </c:extLst>
        </c:ser>
        <c:dLbls>
          <c:showLegendKey val="0"/>
          <c:showVal val="0"/>
          <c:showCatName val="0"/>
          <c:showSerName val="0"/>
          <c:showPercent val="0"/>
          <c:showBubbleSize val="0"/>
        </c:dLbls>
        <c:marker val="1"/>
        <c:smooth val="0"/>
        <c:axId val="1699031488"/>
        <c:axId val="1980216672"/>
      </c:lineChart>
      <c:catAx>
        <c:axId val="169906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220000"/>
        <c:crosses val="autoZero"/>
        <c:auto val="1"/>
        <c:lblAlgn val="ctr"/>
        <c:lblOffset val="100"/>
        <c:noMultiLvlLbl val="0"/>
      </c:catAx>
      <c:valAx>
        <c:axId val="19802200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068288"/>
        <c:crosses val="autoZero"/>
        <c:crossBetween val="between"/>
      </c:valAx>
      <c:valAx>
        <c:axId val="1980216672"/>
        <c:scaling>
          <c:orientation val="minMax"/>
        </c:scaling>
        <c:delete val="0"/>
        <c:axPos val="r"/>
        <c:numFmt formatCode="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031488"/>
        <c:crosses val="max"/>
        <c:crossBetween val="between"/>
      </c:valAx>
      <c:catAx>
        <c:axId val="1699031488"/>
        <c:scaling>
          <c:orientation val="minMax"/>
        </c:scaling>
        <c:delete val="1"/>
        <c:axPos val="b"/>
        <c:numFmt formatCode="General" sourceLinked="1"/>
        <c:majorTickMark val="out"/>
        <c:minorTickMark val="none"/>
        <c:tickLblPos val="nextTo"/>
        <c:crossAx val="1980216672"/>
        <c:crosses val="autoZero"/>
        <c:auto val="1"/>
        <c:lblAlgn val="ctr"/>
        <c:lblOffset val="100"/>
        <c:noMultiLvlLbl val="0"/>
      </c:catAx>
      <c:dTable>
        <c:showHorzBorder val="1"/>
        <c:showVertBorder val="1"/>
        <c:showOutline val="1"/>
        <c:showKeys val="1"/>
      </c:dTable>
    </c:plotArea>
    <c:plotVisOnly val="1"/>
    <c:dispBlanksAs val="gap"/>
    <c:showDLblsOverMax val="0"/>
    <c:extLst/>
  </c:chart>
  <c:spPr>
    <a:ln>
      <a:solidFill>
        <a:schemeClr val="tx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[0_master_yellow_surge_ng_CQI_tool_version1.5.xlsx]pvt_summary_tbls!MER3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TX_NET_NEW TARGET</a:t>
            </a:r>
            <a:r>
              <a:rPr lang="en-US" baseline="0"/>
              <a:t> VS ACHIEVED</a:t>
            </a:r>
            <a:endParaRPr lang="en-US"/>
          </a:p>
        </c:rich>
      </c:tx>
      <c:overlay val="0"/>
      <c:spPr>
        <a:noFill/>
        <a:ln>
          <a:noFill/>
        </a:ln>
        <a:effectLst/>
      </c:spPr>
    </c:title>
    <c:autoTitleDeleted val="0"/>
    <c:pivotFmts>
      <c:pivotFmt>
        <c:idx val="0"/>
        <c:spPr>
          <a:solidFill>
            <a:schemeClr val="accent1">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4">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noFill/>
            <a:round/>
          </a:ln>
          <a:effectLst/>
        </c:spPr>
        <c:marker>
          <c:symbol val="dash"/>
          <c:size val="8"/>
          <c:spPr>
            <a:solidFill>
              <a:srgbClr val="00B0F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4">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noFill/>
            <a:round/>
          </a:ln>
          <a:effectLst/>
        </c:spPr>
        <c:marker>
          <c:symbol val="dash"/>
          <c:size val="8"/>
          <c:spPr>
            <a:solidFill>
              <a:srgbClr val="00B0F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4">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8"/>
        <c:spPr>
          <a:ln w="28575" cap="rnd">
            <a:noFill/>
            <a:round/>
          </a:ln>
          <a:effectLst/>
        </c:spPr>
        <c:marker>
          <c:symbol val="dash"/>
          <c:size val="8"/>
          <c:spPr>
            <a:solidFill>
              <a:srgbClr val="00B0F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4">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11"/>
        <c:spPr>
          <a:ln w="28575" cap="rnd">
            <a:noFill/>
            <a:round/>
          </a:ln>
          <a:effectLst/>
        </c:spPr>
        <c:marker>
          <c:symbol val="dash"/>
          <c:size val="8"/>
          <c:spPr>
            <a:solidFill>
              <a:srgbClr val="00B0F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4">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14"/>
        <c:spPr>
          <a:ln w="28575" cap="rnd">
            <a:noFill/>
            <a:round/>
          </a:ln>
          <a:effectLst/>
        </c:spPr>
        <c:marker>
          <c:symbol val="dash"/>
          <c:size val="8"/>
          <c:spPr>
            <a:solidFill>
              <a:srgbClr val="00B0F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4">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17"/>
        <c:spPr>
          <a:ln w="28575" cap="rnd">
            <a:noFill/>
            <a:round/>
          </a:ln>
          <a:effectLst/>
        </c:spPr>
        <c:marker>
          <c:symbol val="dash"/>
          <c:size val="8"/>
          <c:spPr>
            <a:solidFill>
              <a:srgbClr val="00B0F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4">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20"/>
        <c:spPr>
          <a:ln w="28575" cap="rnd">
            <a:noFill/>
            <a:round/>
          </a:ln>
          <a:effectLst/>
        </c:spPr>
        <c:marker>
          <c:symbol val="dash"/>
          <c:size val="8"/>
          <c:spPr>
            <a:solidFill>
              <a:srgbClr val="00B0F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4">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23"/>
        <c:spPr>
          <a:ln w="28575" cap="rnd">
            <a:noFill/>
            <a:round/>
          </a:ln>
          <a:effectLst/>
        </c:spPr>
        <c:marker>
          <c:symbol val="dash"/>
          <c:size val="8"/>
          <c:spPr>
            <a:solidFill>
              <a:srgbClr val="00B0F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4">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26"/>
        <c:spPr>
          <a:ln w="28575" cap="rnd">
            <a:noFill/>
            <a:round/>
          </a:ln>
          <a:effectLst/>
        </c:spPr>
        <c:marker>
          <c:symbol val="dash"/>
          <c:size val="8"/>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pvt_summary_tbls!$P$16</c:f>
              <c:strCache>
                <c:ptCount val="1"/>
                <c:pt idx="0">
                  <c:v>TX NET NEW.</c:v>
                </c:pt>
              </c:strCache>
            </c:strRef>
          </c:tx>
          <c:spPr>
            <a:solidFill>
              <a:schemeClr val="accent1">
                <a:lumMod val="60000"/>
                <a:lumOff val="40000"/>
              </a:schemeClr>
            </a:solidFill>
            <a:ln>
              <a:noFill/>
            </a:ln>
            <a:effectLst/>
          </c:spPr>
          <c:invertIfNegative val="0"/>
          <c:cat>
            <c:strRef>
              <c:f>pvt_summary_tbls!$O$17:$O$26</c:f>
              <c:strCache>
                <c:ptCount val="9"/>
                <c:pt idx="0">
                  <c:v>Ekiti</c:v>
                </c:pt>
                <c:pt idx="1">
                  <c:v>Kaduna</c:v>
                </c:pt>
                <c:pt idx="2">
                  <c:v>Katsina</c:v>
                </c:pt>
                <c:pt idx="3">
                  <c:v>Kogi</c:v>
                </c:pt>
                <c:pt idx="4">
                  <c:v>Ogun</c:v>
                </c:pt>
                <c:pt idx="5">
                  <c:v>Ondo</c:v>
                </c:pt>
                <c:pt idx="6">
                  <c:v>Osun</c:v>
                </c:pt>
                <c:pt idx="7">
                  <c:v>Oyo</c:v>
                </c:pt>
                <c:pt idx="8">
                  <c:v>Plateau</c:v>
                </c:pt>
              </c:strCache>
            </c:strRef>
          </c:cat>
          <c:val>
            <c:numRef>
              <c:f>pvt_summary_tbls!$P$17:$P$26</c:f>
              <c:numCache>
                <c:formatCode>#,##0</c:formatCode>
                <c:ptCount val="9"/>
                <c:pt idx="0">
                  <c:v>34</c:v>
                </c:pt>
                <c:pt idx="2">
                  <c:v>44</c:v>
                </c:pt>
                <c:pt idx="3">
                  <c:v>-32</c:v>
                </c:pt>
                <c:pt idx="4">
                  <c:v>284</c:v>
                </c:pt>
                <c:pt idx="5">
                  <c:v>400</c:v>
                </c:pt>
                <c:pt idx="6">
                  <c:v>113</c:v>
                </c:pt>
                <c:pt idx="7">
                  <c:v>356</c:v>
                </c:pt>
                <c:pt idx="8">
                  <c:v>-68</c:v>
                </c:pt>
              </c:numCache>
            </c:numRef>
          </c:val>
          <c:extLst>
            <c:ext xmlns:c16="http://schemas.microsoft.com/office/drawing/2014/chart" uri="{C3380CC4-5D6E-409C-BE32-E72D297353CC}">
              <c16:uniqueId val="{00000000-FFAA-454C-8E66-4AD75972375B}"/>
            </c:ext>
          </c:extLst>
        </c:ser>
        <c:ser>
          <c:idx val="1"/>
          <c:order val="1"/>
          <c:tx>
            <c:strRef>
              <c:f>pvt_summary_tbls!$Q$16</c:f>
              <c:strCache>
                <c:ptCount val="1"/>
                <c:pt idx="0">
                  <c:v>TX NET NEW tar.</c:v>
                </c:pt>
              </c:strCache>
            </c:strRef>
          </c:tx>
          <c:spPr>
            <a:solidFill>
              <a:schemeClr val="accent4">
                <a:lumMod val="60000"/>
                <a:lumOff val="40000"/>
              </a:schemeClr>
            </a:solidFill>
            <a:ln>
              <a:noFill/>
            </a:ln>
            <a:effectLst/>
          </c:spPr>
          <c:invertIfNegative val="0"/>
          <c:cat>
            <c:strRef>
              <c:f>pvt_summary_tbls!$O$17:$O$26</c:f>
              <c:strCache>
                <c:ptCount val="9"/>
                <c:pt idx="0">
                  <c:v>Ekiti</c:v>
                </c:pt>
                <c:pt idx="1">
                  <c:v>Kaduna</c:v>
                </c:pt>
                <c:pt idx="2">
                  <c:v>Katsina</c:v>
                </c:pt>
                <c:pt idx="3">
                  <c:v>Kogi</c:v>
                </c:pt>
                <c:pt idx="4">
                  <c:v>Ogun</c:v>
                </c:pt>
                <c:pt idx="5">
                  <c:v>Ondo</c:v>
                </c:pt>
                <c:pt idx="6">
                  <c:v>Osun</c:v>
                </c:pt>
                <c:pt idx="7">
                  <c:v>Oyo</c:v>
                </c:pt>
                <c:pt idx="8">
                  <c:v>Plateau</c:v>
                </c:pt>
              </c:strCache>
            </c:strRef>
          </c:cat>
          <c:val>
            <c:numRef>
              <c:f>pvt_summary_tbls!$Q$17:$Q$26</c:f>
              <c:numCache>
                <c:formatCode>#,##0</c:formatCode>
                <c:ptCount val="9"/>
                <c:pt idx="0">
                  <c:v>1369</c:v>
                </c:pt>
                <c:pt idx="1">
                  <c:v>2940</c:v>
                </c:pt>
                <c:pt idx="2">
                  <c:v>299</c:v>
                </c:pt>
                <c:pt idx="3">
                  <c:v>3258</c:v>
                </c:pt>
                <c:pt idx="4">
                  <c:v>7054</c:v>
                </c:pt>
                <c:pt idx="5">
                  <c:v>3022</c:v>
                </c:pt>
                <c:pt idx="6">
                  <c:v>3879</c:v>
                </c:pt>
                <c:pt idx="7">
                  <c:v>9029</c:v>
                </c:pt>
                <c:pt idx="8">
                  <c:v>6426</c:v>
                </c:pt>
              </c:numCache>
            </c:numRef>
          </c:val>
          <c:extLst>
            <c:ext xmlns:c16="http://schemas.microsoft.com/office/drawing/2014/chart" uri="{C3380CC4-5D6E-409C-BE32-E72D297353CC}">
              <c16:uniqueId val="{00000001-FFAA-454C-8E66-4AD75972375B}"/>
            </c:ext>
          </c:extLst>
        </c:ser>
        <c:dLbls>
          <c:showLegendKey val="0"/>
          <c:showVal val="0"/>
          <c:showCatName val="0"/>
          <c:showSerName val="0"/>
          <c:showPercent val="0"/>
          <c:showBubbleSize val="0"/>
        </c:dLbls>
        <c:gapWidth val="219"/>
        <c:axId val="1699068288"/>
        <c:axId val="1980220000"/>
      </c:barChart>
      <c:lineChart>
        <c:grouping val="standard"/>
        <c:varyColors val="0"/>
        <c:ser>
          <c:idx val="2"/>
          <c:order val="2"/>
          <c:tx>
            <c:strRef>
              <c:f>pvt_summary_tbls!$R$16</c:f>
              <c:strCache>
                <c:ptCount val="1"/>
                <c:pt idx="0">
                  <c:v>%TX_NET_NEW Achieved</c:v>
                </c:pt>
              </c:strCache>
            </c:strRef>
          </c:tx>
          <c:spPr>
            <a:ln w="28575" cap="rnd">
              <a:noFill/>
              <a:round/>
            </a:ln>
            <a:effectLst/>
          </c:spPr>
          <c:marker>
            <c:symbol val="dash"/>
            <c:size val="8"/>
            <c:spPr>
              <a:solidFill>
                <a:srgbClr val="FF0000"/>
              </a:solidFill>
              <a:ln w="9525">
                <a:solidFill>
                  <a:srgbClr val="FF00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pvt_summary_tbls!$O$17:$O$26</c:f>
              <c:strCache>
                <c:ptCount val="9"/>
                <c:pt idx="0">
                  <c:v>Ekiti</c:v>
                </c:pt>
                <c:pt idx="1">
                  <c:v>Kaduna</c:v>
                </c:pt>
                <c:pt idx="2">
                  <c:v>Katsina</c:v>
                </c:pt>
                <c:pt idx="3">
                  <c:v>Kogi</c:v>
                </c:pt>
                <c:pt idx="4">
                  <c:v>Ogun</c:v>
                </c:pt>
                <c:pt idx="5">
                  <c:v>Ondo</c:v>
                </c:pt>
                <c:pt idx="6">
                  <c:v>Osun</c:v>
                </c:pt>
                <c:pt idx="7">
                  <c:v>Oyo</c:v>
                </c:pt>
                <c:pt idx="8">
                  <c:v>Plateau</c:v>
                </c:pt>
              </c:strCache>
            </c:strRef>
          </c:cat>
          <c:val>
            <c:numRef>
              <c:f>pvt_summary_tbls!$R$17:$R$26</c:f>
              <c:numCache>
                <c:formatCode>0.0%;\-0.0%;0.0%</c:formatCode>
                <c:ptCount val="9"/>
                <c:pt idx="0">
                  <c:v>2.483564645726808E-2</c:v>
                </c:pt>
                <c:pt idx="2">
                  <c:v>0.14715719063545152</c:v>
                </c:pt>
                <c:pt idx="3">
                  <c:v>-9.8219766728054013E-3</c:v>
                </c:pt>
                <c:pt idx="4">
                  <c:v>4.0260844910688973E-2</c:v>
                </c:pt>
                <c:pt idx="5">
                  <c:v>0.13236267372600927</c:v>
                </c:pt>
                <c:pt idx="6">
                  <c:v>2.9131219386439804E-2</c:v>
                </c:pt>
                <c:pt idx="7">
                  <c:v>3.9428508140436372E-2</c:v>
                </c:pt>
                <c:pt idx="8">
                  <c:v>-1.0582010582010581E-2</c:v>
                </c:pt>
              </c:numCache>
            </c:numRef>
          </c:val>
          <c:smooth val="0"/>
          <c:extLst>
            <c:ext xmlns:c16="http://schemas.microsoft.com/office/drawing/2014/chart" uri="{C3380CC4-5D6E-409C-BE32-E72D297353CC}">
              <c16:uniqueId val="{00000002-FFAA-454C-8E66-4AD75972375B}"/>
            </c:ext>
          </c:extLst>
        </c:ser>
        <c:dLbls>
          <c:showLegendKey val="0"/>
          <c:showVal val="0"/>
          <c:showCatName val="0"/>
          <c:showSerName val="0"/>
          <c:showPercent val="0"/>
          <c:showBubbleSize val="0"/>
        </c:dLbls>
        <c:marker val="1"/>
        <c:smooth val="0"/>
        <c:axId val="1699031488"/>
        <c:axId val="1980216672"/>
      </c:lineChart>
      <c:catAx>
        <c:axId val="169906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220000"/>
        <c:crosses val="autoZero"/>
        <c:auto val="1"/>
        <c:lblAlgn val="ctr"/>
        <c:lblOffset val="100"/>
        <c:noMultiLvlLbl val="0"/>
      </c:catAx>
      <c:valAx>
        <c:axId val="19802200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068288"/>
        <c:crosses val="autoZero"/>
        <c:crossBetween val="between"/>
      </c:valAx>
      <c:valAx>
        <c:axId val="1980216672"/>
        <c:scaling>
          <c:orientation val="minMax"/>
        </c:scaling>
        <c:delete val="0"/>
        <c:axPos val="r"/>
        <c:numFmt formatCode="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031488"/>
        <c:crosses val="max"/>
        <c:crossBetween val="between"/>
      </c:valAx>
      <c:catAx>
        <c:axId val="1699031488"/>
        <c:scaling>
          <c:orientation val="minMax"/>
        </c:scaling>
        <c:delete val="1"/>
        <c:axPos val="b"/>
        <c:numFmt formatCode="General" sourceLinked="1"/>
        <c:majorTickMark val="out"/>
        <c:minorTickMark val="none"/>
        <c:tickLblPos val="nextTo"/>
        <c:crossAx val="1980216672"/>
        <c:crosses val="autoZero"/>
        <c:auto val="1"/>
        <c:lblAlgn val="ctr"/>
        <c:lblOffset val="100"/>
        <c:noMultiLvlLbl val="0"/>
      </c:catAx>
      <c:dTable>
        <c:showHorzBorder val="1"/>
        <c:showVertBorder val="1"/>
        <c:showOutline val="1"/>
        <c:showKeys val="1"/>
      </c:dTable>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[0_master_yellow_surge_ng_CQI_tool_version1.5.xlsx]pvt_summary_tbls!MER4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TX_NEW TARGET</a:t>
            </a:r>
            <a:r>
              <a:rPr lang="en-US" baseline="0"/>
              <a:t> VS ACHIEVED</a:t>
            </a:r>
            <a:endParaRPr lang="en-US"/>
          </a:p>
        </c:rich>
      </c:tx>
      <c:overlay val="0"/>
      <c:spPr>
        <a:noFill/>
        <a:ln>
          <a:noFill/>
        </a:ln>
        <a:effectLst/>
      </c:spPr>
    </c:title>
    <c:autoTitleDeleted val="0"/>
    <c:pivotFmts>
      <c:pivotFmt>
        <c:idx val="0"/>
        <c:spPr>
          <a:solidFill>
            <a:schemeClr val="accent1">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4">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noFill/>
            <a:round/>
          </a:ln>
          <a:effectLst/>
        </c:spPr>
        <c:marker>
          <c:symbol val="dash"/>
          <c:size val="8"/>
          <c:spPr>
            <a:solidFill>
              <a:srgbClr val="00B0F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4">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noFill/>
            <a:round/>
          </a:ln>
          <a:effectLst/>
        </c:spPr>
        <c:marker>
          <c:symbol val="dash"/>
          <c:size val="8"/>
          <c:spPr>
            <a:solidFill>
              <a:srgbClr val="00B0F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4">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8"/>
        <c:spPr>
          <a:ln w="28575" cap="rnd">
            <a:noFill/>
            <a:round/>
          </a:ln>
          <a:effectLst/>
        </c:spPr>
        <c:marker>
          <c:symbol val="dash"/>
          <c:size val="8"/>
          <c:spPr>
            <a:solidFill>
              <a:srgbClr val="00B0F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4">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11"/>
        <c:spPr>
          <a:ln w="28575" cap="rnd">
            <a:noFill/>
            <a:round/>
          </a:ln>
          <a:effectLst/>
        </c:spPr>
        <c:marker>
          <c:symbol val="dash"/>
          <c:size val="8"/>
          <c:spPr>
            <a:solidFill>
              <a:srgbClr val="00B0F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4">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14"/>
        <c:spPr>
          <a:ln w="28575" cap="rnd">
            <a:noFill/>
            <a:round/>
          </a:ln>
          <a:effectLst/>
        </c:spPr>
        <c:marker>
          <c:symbol val="dash"/>
          <c:size val="8"/>
          <c:spPr>
            <a:solidFill>
              <a:srgbClr val="00B0F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4">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17"/>
        <c:spPr>
          <a:ln w="28575" cap="rnd">
            <a:noFill/>
            <a:round/>
          </a:ln>
          <a:effectLst/>
        </c:spPr>
        <c:marker>
          <c:symbol val="dash"/>
          <c:size val="8"/>
          <c:spPr>
            <a:solidFill>
              <a:srgbClr val="00B0F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4">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20"/>
        <c:spPr>
          <a:ln w="28575" cap="rnd">
            <a:noFill/>
            <a:round/>
          </a:ln>
          <a:effectLst/>
        </c:spPr>
        <c:marker>
          <c:symbol val="dash"/>
          <c:size val="8"/>
          <c:spPr>
            <a:solidFill>
              <a:srgbClr val="00B0F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4">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23"/>
        <c:spPr>
          <a:ln w="28575" cap="rnd">
            <a:noFill/>
            <a:round/>
          </a:ln>
          <a:effectLst/>
        </c:spPr>
        <c:marker>
          <c:symbol val="dash"/>
          <c:size val="8"/>
          <c:spPr>
            <a:solidFill>
              <a:srgbClr val="00B0F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4">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26"/>
        <c:spPr>
          <a:ln w="28575" cap="rnd">
            <a:noFill/>
            <a:round/>
          </a:ln>
          <a:effectLst/>
        </c:spPr>
        <c:marker>
          <c:symbol val="dash"/>
          <c:size val="8"/>
          <c:spPr>
            <a:solidFill>
              <a:srgbClr val="00B0F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4">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29"/>
        <c:spPr>
          <a:ln w="28575" cap="rnd">
            <a:noFill/>
            <a:round/>
          </a:ln>
          <a:effectLst/>
        </c:spPr>
        <c:marker>
          <c:symbol val="dash"/>
          <c:size val="8"/>
          <c:spPr>
            <a:solidFill>
              <a:srgbClr val="00B0F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31"/>
        <c:spPr>
          <a:solidFill>
            <a:schemeClr val="accent4">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32"/>
        <c:spPr>
          <a:ln w="28575" cap="rnd">
            <a:noFill/>
            <a:round/>
          </a:ln>
          <a:effectLst/>
        </c:spPr>
        <c:marker>
          <c:symbol val="dash"/>
          <c:size val="8"/>
          <c:spPr>
            <a:solidFill>
              <a:srgbClr val="00B0F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34"/>
        <c:spPr>
          <a:solidFill>
            <a:schemeClr val="accent4">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35"/>
        <c:spPr>
          <a:ln w="28575" cap="rnd">
            <a:noFill/>
            <a:round/>
          </a:ln>
          <a:effectLst/>
        </c:spPr>
        <c:marker>
          <c:symbol val="dash"/>
          <c:size val="8"/>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pvt_summary_tbls!$V$16</c:f>
              <c:strCache>
                <c:ptCount val="1"/>
                <c:pt idx="0">
                  <c:v>TX NEW r.</c:v>
                </c:pt>
              </c:strCache>
            </c:strRef>
          </c:tx>
          <c:spPr>
            <a:solidFill>
              <a:schemeClr val="accent1">
                <a:lumMod val="60000"/>
                <a:lumOff val="40000"/>
              </a:schemeClr>
            </a:solidFill>
            <a:ln>
              <a:noFill/>
            </a:ln>
            <a:effectLst/>
          </c:spPr>
          <c:invertIfNegative val="0"/>
          <c:cat>
            <c:strRef>
              <c:f>pvt_summary_tbls!$U$17:$U$26</c:f>
              <c:strCache>
                <c:ptCount val="9"/>
                <c:pt idx="0">
                  <c:v>Ekiti</c:v>
                </c:pt>
                <c:pt idx="1">
                  <c:v>Kaduna</c:v>
                </c:pt>
                <c:pt idx="2">
                  <c:v>Katsina</c:v>
                </c:pt>
                <c:pt idx="3">
                  <c:v>Kogi</c:v>
                </c:pt>
                <c:pt idx="4">
                  <c:v>Ogun</c:v>
                </c:pt>
                <c:pt idx="5">
                  <c:v>Ondo</c:v>
                </c:pt>
                <c:pt idx="6">
                  <c:v>Osun</c:v>
                </c:pt>
                <c:pt idx="7">
                  <c:v>Oyo</c:v>
                </c:pt>
                <c:pt idx="8">
                  <c:v>Plateau</c:v>
                </c:pt>
              </c:strCache>
            </c:strRef>
          </c:cat>
          <c:val>
            <c:numRef>
              <c:f>pvt_summary_tbls!$V$17:$V$26</c:f>
              <c:numCache>
                <c:formatCode>#,##0</c:formatCode>
                <c:ptCount val="9"/>
                <c:pt idx="0">
                  <c:v>59</c:v>
                </c:pt>
                <c:pt idx="2">
                  <c:v>148</c:v>
                </c:pt>
                <c:pt idx="3">
                  <c:v>156</c:v>
                </c:pt>
                <c:pt idx="4">
                  <c:v>195</c:v>
                </c:pt>
                <c:pt idx="5">
                  <c:v>279</c:v>
                </c:pt>
                <c:pt idx="6">
                  <c:v>68</c:v>
                </c:pt>
                <c:pt idx="7">
                  <c:v>254</c:v>
                </c:pt>
                <c:pt idx="8">
                  <c:v>402</c:v>
                </c:pt>
              </c:numCache>
            </c:numRef>
          </c:val>
          <c:extLst>
            <c:ext xmlns:c16="http://schemas.microsoft.com/office/drawing/2014/chart" uri="{C3380CC4-5D6E-409C-BE32-E72D297353CC}">
              <c16:uniqueId val="{00000000-5FF3-4719-9D0A-F68D92DBC034}"/>
            </c:ext>
          </c:extLst>
        </c:ser>
        <c:ser>
          <c:idx val="1"/>
          <c:order val="1"/>
          <c:tx>
            <c:strRef>
              <c:f>pvt_summary_tbls!$W$16</c:f>
              <c:strCache>
                <c:ptCount val="1"/>
                <c:pt idx="0">
                  <c:v>TX NEW tar.</c:v>
                </c:pt>
              </c:strCache>
            </c:strRef>
          </c:tx>
          <c:spPr>
            <a:solidFill>
              <a:schemeClr val="accent4">
                <a:lumMod val="60000"/>
                <a:lumOff val="40000"/>
              </a:schemeClr>
            </a:solidFill>
            <a:ln>
              <a:noFill/>
            </a:ln>
            <a:effectLst/>
          </c:spPr>
          <c:invertIfNegative val="0"/>
          <c:cat>
            <c:strRef>
              <c:f>pvt_summary_tbls!$U$17:$U$26</c:f>
              <c:strCache>
                <c:ptCount val="9"/>
                <c:pt idx="0">
                  <c:v>Ekiti</c:v>
                </c:pt>
                <c:pt idx="1">
                  <c:v>Kaduna</c:v>
                </c:pt>
                <c:pt idx="2">
                  <c:v>Katsina</c:v>
                </c:pt>
                <c:pt idx="3">
                  <c:v>Kogi</c:v>
                </c:pt>
                <c:pt idx="4">
                  <c:v>Ogun</c:v>
                </c:pt>
                <c:pt idx="5">
                  <c:v>Ondo</c:v>
                </c:pt>
                <c:pt idx="6">
                  <c:v>Osun</c:v>
                </c:pt>
                <c:pt idx="7">
                  <c:v>Oyo</c:v>
                </c:pt>
                <c:pt idx="8">
                  <c:v>Plateau</c:v>
                </c:pt>
              </c:strCache>
            </c:strRef>
          </c:cat>
          <c:val>
            <c:numRef>
              <c:f>pvt_summary_tbls!$W$17:$W$26</c:f>
              <c:numCache>
                <c:formatCode>#,##0</c:formatCode>
                <c:ptCount val="9"/>
                <c:pt idx="0">
                  <c:v>1441</c:v>
                </c:pt>
                <c:pt idx="1">
                  <c:v>2173</c:v>
                </c:pt>
                <c:pt idx="2">
                  <c:v>2549</c:v>
                </c:pt>
                <c:pt idx="3">
                  <c:v>1970</c:v>
                </c:pt>
                <c:pt idx="4">
                  <c:v>7425</c:v>
                </c:pt>
                <c:pt idx="5">
                  <c:v>3181</c:v>
                </c:pt>
                <c:pt idx="6">
                  <c:v>4083</c:v>
                </c:pt>
                <c:pt idx="7">
                  <c:v>9504</c:v>
                </c:pt>
                <c:pt idx="8">
                  <c:v>6762</c:v>
                </c:pt>
              </c:numCache>
            </c:numRef>
          </c:val>
          <c:extLst>
            <c:ext xmlns:c16="http://schemas.microsoft.com/office/drawing/2014/chart" uri="{C3380CC4-5D6E-409C-BE32-E72D297353CC}">
              <c16:uniqueId val="{00000001-5FF3-4719-9D0A-F68D92DBC034}"/>
            </c:ext>
          </c:extLst>
        </c:ser>
        <c:dLbls>
          <c:showLegendKey val="0"/>
          <c:showVal val="0"/>
          <c:showCatName val="0"/>
          <c:showSerName val="0"/>
          <c:showPercent val="0"/>
          <c:showBubbleSize val="0"/>
        </c:dLbls>
        <c:gapWidth val="219"/>
        <c:axId val="1699068288"/>
        <c:axId val="1980220000"/>
      </c:barChart>
      <c:lineChart>
        <c:grouping val="standard"/>
        <c:varyColors val="0"/>
        <c:ser>
          <c:idx val="2"/>
          <c:order val="2"/>
          <c:tx>
            <c:strRef>
              <c:f>pvt_summary_tbls!$X$16</c:f>
              <c:strCache>
                <c:ptCount val="1"/>
                <c:pt idx="0">
                  <c:v>%TX_NEW Achieved</c:v>
                </c:pt>
              </c:strCache>
            </c:strRef>
          </c:tx>
          <c:spPr>
            <a:ln w="28575" cap="rnd">
              <a:noFill/>
              <a:round/>
            </a:ln>
            <a:effectLst/>
          </c:spPr>
          <c:marker>
            <c:symbol val="dash"/>
            <c:size val="8"/>
            <c:spPr>
              <a:solidFill>
                <a:srgbClr val="FF0000"/>
              </a:solidFill>
              <a:ln w="9525">
                <a:solidFill>
                  <a:srgbClr val="FF00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pvt_summary_tbls!$U$17:$U$26</c:f>
              <c:strCache>
                <c:ptCount val="9"/>
                <c:pt idx="0">
                  <c:v>Ekiti</c:v>
                </c:pt>
                <c:pt idx="1">
                  <c:v>Kaduna</c:v>
                </c:pt>
                <c:pt idx="2">
                  <c:v>Katsina</c:v>
                </c:pt>
                <c:pt idx="3">
                  <c:v>Kogi</c:v>
                </c:pt>
                <c:pt idx="4">
                  <c:v>Ogun</c:v>
                </c:pt>
                <c:pt idx="5">
                  <c:v>Ondo</c:v>
                </c:pt>
                <c:pt idx="6">
                  <c:v>Osun</c:v>
                </c:pt>
                <c:pt idx="7">
                  <c:v>Oyo</c:v>
                </c:pt>
                <c:pt idx="8">
                  <c:v>Plateau</c:v>
                </c:pt>
              </c:strCache>
            </c:strRef>
          </c:cat>
          <c:val>
            <c:numRef>
              <c:f>pvt_summary_tbls!$X$17:$X$26</c:f>
              <c:numCache>
                <c:formatCode>0.0%;\-0.0%;0.0%</c:formatCode>
                <c:ptCount val="9"/>
                <c:pt idx="0">
                  <c:v>4.0943789035392086E-2</c:v>
                </c:pt>
                <c:pt idx="2">
                  <c:v>5.8061985092193014E-2</c:v>
                </c:pt>
                <c:pt idx="3">
                  <c:v>7.9187817258883242E-2</c:v>
                </c:pt>
                <c:pt idx="4">
                  <c:v>2.6262626262626262E-2</c:v>
                </c:pt>
                <c:pt idx="5">
                  <c:v>8.7708267840301793E-2</c:v>
                </c:pt>
                <c:pt idx="6">
                  <c:v>1.6654420769042371E-2</c:v>
                </c:pt>
                <c:pt idx="7">
                  <c:v>2.6725589225589225E-2</c:v>
                </c:pt>
                <c:pt idx="8">
                  <c:v>5.944986690328305E-2</c:v>
                </c:pt>
              </c:numCache>
            </c:numRef>
          </c:val>
          <c:smooth val="0"/>
          <c:extLst>
            <c:ext xmlns:c16="http://schemas.microsoft.com/office/drawing/2014/chart" uri="{C3380CC4-5D6E-409C-BE32-E72D297353CC}">
              <c16:uniqueId val="{00000002-5FF3-4719-9D0A-F68D92DBC034}"/>
            </c:ext>
          </c:extLst>
        </c:ser>
        <c:dLbls>
          <c:showLegendKey val="0"/>
          <c:showVal val="0"/>
          <c:showCatName val="0"/>
          <c:showSerName val="0"/>
          <c:showPercent val="0"/>
          <c:showBubbleSize val="0"/>
        </c:dLbls>
        <c:marker val="1"/>
        <c:smooth val="0"/>
        <c:axId val="1699031488"/>
        <c:axId val="1980216672"/>
      </c:lineChart>
      <c:catAx>
        <c:axId val="169906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220000"/>
        <c:crosses val="autoZero"/>
        <c:auto val="1"/>
        <c:lblAlgn val="ctr"/>
        <c:lblOffset val="100"/>
        <c:noMultiLvlLbl val="0"/>
      </c:catAx>
      <c:valAx>
        <c:axId val="19802200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068288"/>
        <c:crosses val="autoZero"/>
        <c:crossBetween val="between"/>
      </c:valAx>
      <c:valAx>
        <c:axId val="1980216672"/>
        <c:scaling>
          <c:orientation val="minMax"/>
        </c:scaling>
        <c:delete val="0"/>
        <c:axPos val="r"/>
        <c:numFmt formatCode="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031488"/>
        <c:crosses val="max"/>
        <c:crossBetween val="between"/>
      </c:valAx>
      <c:catAx>
        <c:axId val="1699031488"/>
        <c:scaling>
          <c:orientation val="minMax"/>
        </c:scaling>
        <c:delete val="1"/>
        <c:axPos val="b"/>
        <c:numFmt formatCode="General" sourceLinked="1"/>
        <c:majorTickMark val="out"/>
        <c:minorTickMark val="none"/>
        <c:tickLblPos val="nextTo"/>
        <c:crossAx val="1980216672"/>
        <c:crosses val="autoZero"/>
        <c:auto val="1"/>
        <c:lblAlgn val="ctr"/>
        <c:lblOffset val="100"/>
        <c:noMultiLvlLbl val="0"/>
      </c:catAx>
      <c:dTable>
        <c:showHorzBorder val="1"/>
        <c:showVertBorder val="1"/>
        <c:showOutline val="1"/>
        <c:showKeys val="1"/>
      </c:dTable>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[0_master_yellow_surge_ng_CQI_tool_version1.5.xlsx]pvt_summary_tbls!pvtRun1</c:name>
    <c:fmtId val="6"/>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j-lt"/>
                <a:ea typeface="+mn-ea"/>
                <a:cs typeface="+mn-cs"/>
              </a:defRPr>
            </a:pPr>
            <a:r>
              <a:rPr lang="en-US" sz="1200"/>
              <a:t>1.0 MER INDICATOR RUN CHART</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w="9525" cap="rnd">
            <a:solidFill>
              <a:srgbClr val="C00000"/>
            </a:solidFill>
            <a:round/>
          </a:ln>
          <a:effectLst/>
        </c:spPr>
        <c:marker>
          <c:symbol val="circle"/>
          <c:size val="8"/>
          <c:spPr>
            <a:solidFill>
              <a:srgbClr val="FF0000"/>
            </a:solidFill>
            <a:ln w="9525">
              <a:solidFill>
                <a:schemeClr val="tx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cap="rnd">
            <a:solidFill>
              <a:schemeClr val="accent1"/>
            </a:solidFill>
            <a:round/>
          </a:ln>
          <a:effectLst/>
        </c:spPr>
        <c:marker>
          <c:symbol val="circle"/>
          <c:size val="7"/>
          <c:spPr>
            <a:solidFill>
              <a:schemeClr val="accent2">
                <a:lumMod val="60000"/>
                <a:lumOff val="40000"/>
              </a:schemeClr>
            </a:solidFill>
            <a:ln w="9525">
              <a:solidFill>
                <a:schemeClr val="tx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9525" cap="rnd">
            <a:solidFill>
              <a:schemeClr val="accent6">
                <a:lumMod val="75000"/>
              </a:schemeClr>
            </a:solidFill>
            <a:round/>
          </a:ln>
          <a:effectLst/>
        </c:spPr>
        <c:marker>
          <c:symbol val="circle"/>
          <c:size val="7"/>
          <c:spPr>
            <a:solidFill>
              <a:schemeClr val="accent6">
                <a:lumMod val="75000"/>
              </a:schemeClr>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9525" cap="rnd">
            <a:solidFill>
              <a:srgbClr val="C00000"/>
            </a:solidFill>
            <a:round/>
          </a:ln>
          <a:effectLst/>
        </c:spPr>
        <c:marker>
          <c:symbol val="circle"/>
          <c:size val="8"/>
          <c:spPr>
            <a:solidFill>
              <a:srgbClr val="FF00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9525" cap="rnd">
            <a:solidFill>
              <a:schemeClr val="accent1"/>
            </a:solidFill>
            <a:round/>
          </a:ln>
          <a:effectLst/>
        </c:spPr>
        <c:marker>
          <c:symbol val="circle"/>
          <c:size val="7"/>
          <c:spPr>
            <a:solidFill>
              <a:schemeClr val="accent2">
                <a:lumMod val="60000"/>
                <a:lumOff val="40000"/>
              </a:schemeClr>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9525" cap="rnd">
            <a:solidFill>
              <a:schemeClr val="accent6">
                <a:lumMod val="75000"/>
              </a:schemeClr>
            </a:solidFill>
            <a:round/>
          </a:ln>
          <a:effectLst/>
        </c:spPr>
        <c:marker>
          <c:symbol val="circle"/>
          <c:size val="7"/>
          <c:spPr>
            <a:solidFill>
              <a:schemeClr val="accent6">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9525" cap="rnd">
            <a:solidFill>
              <a:srgbClr val="C00000"/>
            </a:solidFill>
            <a:round/>
          </a:ln>
          <a:effectLst/>
        </c:spPr>
        <c:marker>
          <c:symbol val="circle"/>
          <c:size val="8"/>
          <c:spPr>
            <a:solidFill>
              <a:srgbClr val="FF00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9525" cap="rnd">
            <a:solidFill>
              <a:schemeClr val="accent1"/>
            </a:solidFill>
            <a:round/>
          </a:ln>
          <a:effectLst/>
        </c:spPr>
        <c:marker>
          <c:symbol val="circle"/>
          <c:size val="7"/>
          <c:spPr>
            <a:solidFill>
              <a:schemeClr val="accent2">
                <a:lumMod val="60000"/>
                <a:lumOff val="40000"/>
              </a:schemeClr>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9525" cap="rnd">
            <a:solidFill>
              <a:schemeClr val="accent6">
                <a:lumMod val="75000"/>
              </a:schemeClr>
            </a:solidFill>
            <a:round/>
          </a:ln>
          <a:effectLst/>
        </c:spPr>
        <c:marker>
          <c:symbol val="circle"/>
          <c:size val="7"/>
          <c:spPr>
            <a:solidFill>
              <a:schemeClr val="accent6">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9525" cap="rnd">
            <a:solidFill>
              <a:srgbClr val="C00000"/>
            </a:solidFill>
            <a:round/>
          </a:ln>
          <a:effectLst/>
        </c:spPr>
        <c:marker>
          <c:symbol val="circle"/>
          <c:size val="8"/>
          <c:spPr>
            <a:solidFill>
              <a:srgbClr val="FF00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9525" cap="rnd">
            <a:solidFill>
              <a:schemeClr val="accent1"/>
            </a:solidFill>
            <a:round/>
          </a:ln>
          <a:effectLst/>
        </c:spPr>
        <c:marker>
          <c:symbol val="circle"/>
          <c:size val="7"/>
          <c:spPr>
            <a:solidFill>
              <a:schemeClr val="accent2">
                <a:lumMod val="60000"/>
                <a:lumOff val="40000"/>
              </a:schemeClr>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9525" cap="rnd">
            <a:solidFill>
              <a:schemeClr val="accent6">
                <a:lumMod val="75000"/>
              </a:schemeClr>
            </a:solidFill>
            <a:round/>
          </a:ln>
          <a:effectLst/>
        </c:spPr>
        <c:marker>
          <c:symbol val="circle"/>
          <c:size val="7"/>
          <c:spPr>
            <a:solidFill>
              <a:schemeClr val="accent6">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9525" cap="rnd">
            <a:solidFill>
              <a:srgbClr val="C00000"/>
            </a:solidFill>
            <a:round/>
          </a:ln>
          <a:effectLst/>
        </c:spPr>
        <c:marker>
          <c:symbol val="diamond"/>
          <c:size val="9"/>
          <c:spPr>
            <a:solidFill>
              <a:srgbClr val="FF00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9525" cap="rnd">
            <a:solidFill>
              <a:schemeClr val="accent1"/>
            </a:solidFill>
            <a:round/>
          </a:ln>
          <a:effectLst/>
        </c:spPr>
        <c:marker>
          <c:symbol val="circle"/>
          <c:size val="11"/>
          <c:spPr>
            <a:solidFill>
              <a:schemeClr val="accent2">
                <a:lumMod val="60000"/>
                <a:lumOff val="40000"/>
              </a:schemeClr>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9525" cap="rnd">
            <a:solidFill>
              <a:schemeClr val="accent6">
                <a:lumMod val="75000"/>
              </a:schemeClr>
            </a:solidFill>
            <a:round/>
          </a:ln>
          <a:effectLst/>
        </c:spPr>
        <c:marker>
          <c:symbol val="square"/>
          <c:size val="9"/>
          <c:spPr>
            <a:solidFill>
              <a:schemeClr val="accent6">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pvt_summary_tbls!$AU$15</c:f>
              <c:strCache>
                <c:ptCount val="1"/>
                <c:pt idx="0">
                  <c:v>HTS POS r.</c:v>
                </c:pt>
              </c:strCache>
            </c:strRef>
          </c:tx>
          <c:spPr>
            <a:ln w="9525" cap="rnd">
              <a:solidFill>
                <a:srgbClr val="C00000"/>
              </a:solidFill>
              <a:round/>
            </a:ln>
            <a:effectLst/>
          </c:spPr>
          <c:marker>
            <c:symbol val="diamond"/>
            <c:size val="9"/>
            <c:spPr>
              <a:solidFill>
                <a:srgbClr val="FF0000"/>
              </a:solidFill>
              <a:ln w="9525">
                <a:solidFill>
                  <a:schemeClr val="tx1"/>
                </a:solidFill>
              </a:ln>
              <a:effectLst/>
            </c:spPr>
          </c:marker>
          <c:cat>
            <c:strRef>
              <c:f>pvt_summary_tbls!$AT$16:$AT$25</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pvt_summary_tbls!$AU$16:$AU$25</c:f>
              <c:numCache>
                <c:formatCode>#,##0</c:formatCode>
                <c:ptCount val="9"/>
                <c:pt idx="0">
                  <c:v>5</c:v>
                </c:pt>
                <c:pt idx="1">
                  <c:v>7</c:v>
                </c:pt>
                <c:pt idx="2">
                  <c:v>3</c:v>
                </c:pt>
                <c:pt idx="3">
                  <c:v>2</c:v>
                </c:pt>
                <c:pt idx="4">
                  <c:v>3</c:v>
                </c:pt>
                <c:pt idx="5">
                  <c:v>8</c:v>
                </c:pt>
                <c:pt idx="6">
                  <c:v>10</c:v>
                </c:pt>
                <c:pt idx="7">
                  <c:v>15</c:v>
                </c:pt>
                <c:pt idx="8">
                  <c:v>7</c:v>
                </c:pt>
              </c:numCache>
            </c:numRef>
          </c:val>
          <c:smooth val="1"/>
          <c:extLst>
            <c:ext xmlns:c16="http://schemas.microsoft.com/office/drawing/2014/chart" uri="{C3380CC4-5D6E-409C-BE32-E72D297353CC}">
              <c16:uniqueId val="{00000000-EC69-4ECB-A39C-3780A310F5CC}"/>
            </c:ext>
          </c:extLst>
        </c:ser>
        <c:ser>
          <c:idx val="1"/>
          <c:order val="1"/>
          <c:tx>
            <c:strRef>
              <c:f>pvt_summary_tbls!$AV$15</c:f>
              <c:strCache>
                <c:ptCount val="1"/>
                <c:pt idx="0">
                  <c:v>TX NEW r.</c:v>
                </c:pt>
              </c:strCache>
            </c:strRef>
          </c:tx>
          <c:spPr>
            <a:ln w="9525" cap="rnd">
              <a:solidFill>
                <a:schemeClr val="accent2"/>
              </a:solidFill>
              <a:round/>
            </a:ln>
            <a:effectLst/>
          </c:spPr>
          <c:marker>
            <c:symbol val="circle"/>
            <c:size val="11"/>
            <c:spPr>
              <a:solidFill>
                <a:schemeClr val="accent2">
                  <a:lumMod val="60000"/>
                  <a:lumOff val="40000"/>
                </a:schemeClr>
              </a:solidFill>
              <a:ln w="9525">
                <a:solidFill>
                  <a:schemeClr val="tx1"/>
                </a:solidFill>
              </a:ln>
              <a:effectLst/>
            </c:spPr>
          </c:marker>
          <c:cat>
            <c:strRef>
              <c:f>pvt_summary_tbls!$AT$16:$AT$25</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pvt_summary_tbls!$AV$16:$AV$25</c:f>
              <c:numCache>
                <c:formatCode>#,##0</c:formatCode>
                <c:ptCount val="9"/>
                <c:pt idx="0">
                  <c:v>5</c:v>
                </c:pt>
                <c:pt idx="1">
                  <c:v>7</c:v>
                </c:pt>
                <c:pt idx="2">
                  <c:v>3</c:v>
                </c:pt>
                <c:pt idx="3">
                  <c:v>2</c:v>
                </c:pt>
                <c:pt idx="4">
                  <c:v>3</c:v>
                </c:pt>
                <c:pt idx="5">
                  <c:v>8</c:v>
                </c:pt>
                <c:pt idx="6">
                  <c:v>10</c:v>
                </c:pt>
                <c:pt idx="7">
                  <c:v>14</c:v>
                </c:pt>
                <c:pt idx="8">
                  <c:v>7</c:v>
                </c:pt>
              </c:numCache>
            </c:numRef>
          </c:val>
          <c:smooth val="1"/>
          <c:extLst>
            <c:ext xmlns:c16="http://schemas.microsoft.com/office/drawing/2014/chart" uri="{C3380CC4-5D6E-409C-BE32-E72D297353CC}">
              <c16:uniqueId val="{00000001-EC69-4ECB-A39C-3780A310F5CC}"/>
            </c:ext>
          </c:extLst>
        </c:ser>
        <c:ser>
          <c:idx val="2"/>
          <c:order val="2"/>
          <c:tx>
            <c:strRef>
              <c:f>pvt_summary_tbls!$AW$15</c:f>
              <c:strCache>
                <c:ptCount val="1"/>
                <c:pt idx="0">
                  <c:v>TX NET NEW.</c:v>
                </c:pt>
              </c:strCache>
            </c:strRef>
          </c:tx>
          <c:spPr>
            <a:ln w="9525" cap="rnd">
              <a:solidFill>
                <a:schemeClr val="accent6">
                  <a:lumMod val="75000"/>
                </a:schemeClr>
              </a:solidFill>
              <a:round/>
            </a:ln>
            <a:effectLst/>
          </c:spPr>
          <c:marker>
            <c:symbol val="square"/>
            <c:size val="9"/>
            <c:spPr>
              <a:solidFill>
                <a:schemeClr val="accent6">
                  <a:lumMod val="75000"/>
                </a:schemeClr>
              </a:solidFill>
              <a:ln w="9525">
                <a:solidFill>
                  <a:schemeClr val="accent1"/>
                </a:solidFill>
              </a:ln>
              <a:effectLst/>
            </c:spPr>
          </c:marker>
          <c:cat>
            <c:strRef>
              <c:f>pvt_summary_tbls!$AT$16:$AT$25</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pvt_summary_tbls!$AW$16:$AW$25</c:f>
              <c:numCache>
                <c:formatCode>#,##0</c:formatCode>
                <c:ptCount val="9"/>
                <c:pt idx="0">
                  <c:v>-21</c:v>
                </c:pt>
                <c:pt idx="1">
                  <c:v>-18</c:v>
                </c:pt>
                <c:pt idx="2">
                  <c:v>-7</c:v>
                </c:pt>
                <c:pt idx="3">
                  <c:v>-29</c:v>
                </c:pt>
                <c:pt idx="4">
                  <c:v>14</c:v>
                </c:pt>
                <c:pt idx="5">
                  <c:v>57</c:v>
                </c:pt>
                <c:pt idx="6">
                  <c:v>7</c:v>
                </c:pt>
                <c:pt idx="7">
                  <c:v>12</c:v>
                </c:pt>
                <c:pt idx="8">
                  <c:v>19</c:v>
                </c:pt>
              </c:numCache>
            </c:numRef>
          </c:val>
          <c:smooth val="1"/>
          <c:extLst>
            <c:ext xmlns:c16="http://schemas.microsoft.com/office/drawing/2014/chart" uri="{C3380CC4-5D6E-409C-BE32-E72D297353CC}">
              <c16:uniqueId val="{00000002-EC69-4ECB-A39C-3780A310F5CC}"/>
            </c:ext>
          </c:extLst>
        </c:ser>
        <c:dLbls>
          <c:showLegendKey val="0"/>
          <c:showVal val="0"/>
          <c:showCatName val="0"/>
          <c:showSerName val="0"/>
          <c:showPercent val="0"/>
          <c:showBubbleSize val="0"/>
        </c:dLbls>
        <c:marker val="1"/>
        <c:smooth val="0"/>
        <c:axId val="1419589040"/>
        <c:axId val="1737753104"/>
      </c:lineChart>
      <c:catAx>
        <c:axId val="141958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j-lt"/>
                <a:ea typeface="+mn-ea"/>
                <a:cs typeface="+mn-cs"/>
              </a:defRPr>
            </a:pPr>
            <a:endParaRPr lang="en-US"/>
          </a:p>
        </c:txPr>
        <c:crossAx val="1737753104"/>
        <c:crosses val="autoZero"/>
        <c:auto val="1"/>
        <c:lblAlgn val="ctr"/>
        <c:lblOffset val="100"/>
        <c:noMultiLvlLbl val="0"/>
      </c:catAx>
      <c:valAx>
        <c:axId val="173775310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j-lt"/>
                <a:ea typeface="+mn-ea"/>
                <a:cs typeface="+mn-cs"/>
              </a:defRPr>
            </a:pPr>
            <a:endParaRPr lang="en-US"/>
          </a:p>
        </c:txPr>
        <c:crossAx val="141958904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j-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latin typeface="+mj-l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[0_master_yellow_surge_ng_CQI_tool_version1.5.xlsx]pvt_summary_tbls!pvtRun2</c:name>
    <c:fmtId val="6"/>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j-lt"/>
                <a:ea typeface="+mn-ea"/>
                <a:cs typeface="+mn-cs"/>
              </a:defRPr>
            </a:pPr>
            <a:r>
              <a:rPr lang="en-US" sz="1200"/>
              <a:t>1.1</a:t>
            </a:r>
            <a:r>
              <a:rPr lang="en-US" sz="1200" baseline="0"/>
              <a:t> </a:t>
            </a:r>
            <a:r>
              <a:rPr lang="en-US" sz="1200"/>
              <a:t>OPD &amp; INDEX YEILD RUN CHART</a:t>
            </a:r>
          </a:p>
        </c:rich>
      </c:tx>
      <c:overlay val="0"/>
      <c:spPr>
        <a:noFill/>
        <a:ln>
          <a:noFill/>
        </a:ln>
        <a:effectLst/>
      </c:spPr>
    </c:title>
    <c:autoTitleDeleted val="0"/>
    <c:pivotFmts>
      <c:pivotFmt>
        <c:idx val="0"/>
        <c:spPr>
          <a:solidFill>
            <a:schemeClr val="accent1"/>
          </a:solidFill>
          <a:ln w="9525" cap="rnd">
            <a:solidFill>
              <a:srgbClr val="C00000"/>
            </a:solidFill>
            <a:round/>
          </a:ln>
          <a:effectLst/>
        </c:spPr>
        <c:marker>
          <c:symbol val="circle"/>
          <c:size val="8"/>
          <c:spPr>
            <a:solidFill>
              <a:srgbClr val="FF0000"/>
            </a:solidFill>
            <a:ln w="9525">
              <a:solidFill>
                <a:schemeClr val="tx1"/>
              </a:solidFill>
            </a:ln>
            <a:effectLst/>
          </c:spPr>
        </c:marker>
        <c:dLbl>
          <c:idx val="0"/>
          <c:delete val="1"/>
          <c:extLst>
            <c:ext xmlns:c15="http://schemas.microsoft.com/office/drawing/2012/chart" uri="{CE6537A1-D6FC-4f65-9D91-7224C49458BB}"/>
          </c:extLst>
        </c:dLbl>
      </c:pivotFmt>
      <c:pivotFmt>
        <c:idx val="1"/>
        <c:spPr>
          <a:solidFill>
            <a:schemeClr val="accent1"/>
          </a:solidFill>
          <a:ln w="9525" cap="rnd">
            <a:solidFill>
              <a:schemeClr val="accent1"/>
            </a:solidFill>
            <a:round/>
          </a:ln>
          <a:effectLst/>
        </c:spPr>
        <c:marker>
          <c:symbol val="circle"/>
          <c:size val="7"/>
          <c:spPr>
            <a:solidFill>
              <a:schemeClr val="accent2">
                <a:lumMod val="60000"/>
                <a:lumOff val="40000"/>
              </a:schemeClr>
            </a:solidFill>
            <a:ln w="9525">
              <a:solidFill>
                <a:schemeClr val="tx1"/>
              </a:solidFill>
            </a:ln>
            <a:effectLst/>
          </c:spPr>
        </c:marker>
        <c:dLbl>
          <c:idx val="0"/>
          <c:delete val="1"/>
          <c:extLst>
            <c:ext xmlns:c15="http://schemas.microsoft.com/office/drawing/2012/chart" uri="{CE6537A1-D6FC-4f65-9D91-7224C49458BB}"/>
          </c:extLst>
        </c:dLbl>
      </c:pivotFmt>
      <c:pivotFmt>
        <c:idx val="2"/>
        <c:spPr>
          <a:solidFill>
            <a:schemeClr val="accent1"/>
          </a:solidFill>
          <a:ln w="9525" cap="rnd">
            <a:solidFill>
              <a:schemeClr val="accent6">
                <a:lumMod val="75000"/>
              </a:schemeClr>
            </a:solidFill>
            <a:round/>
          </a:ln>
          <a:effectLst/>
        </c:spPr>
        <c:marker>
          <c:symbol val="circle"/>
          <c:size val="7"/>
          <c:spPr>
            <a:solidFill>
              <a:schemeClr val="accent6">
                <a:lumMod val="75000"/>
              </a:schemeClr>
            </a:solidFill>
            <a:ln w="9525">
              <a:solidFill>
                <a:schemeClr val="accent1"/>
              </a:solidFill>
            </a:ln>
            <a:effectLst/>
          </c:spPr>
        </c:marker>
        <c:dLbl>
          <c:idx val="0"/>
          <c:delete val="1"/>
          <c:extLst>
            <c:ext xmlns:c15="http://schemas.microsoft.com/office/drawing/2012/chart" uri="{CE6537A1-D6FC-4f65-9D91-7224C49458BB}"/>
          </c:extLst>
        </c:dLbl>
      </c:pivotFmt>
      <c:pivotFmt>
        <c:idx val="3"/>
        <c:spPr>
          <a:solidFill>
            <a:schemeClr val="accent1"/>
          </a:solidFill>
          <a:ln w="9525" cap="rnd">
            <a:solidFill>
              <a:srgbClr val="C00000"/>
            </a:solidFill>
            <a:round/>
          </a:ln>
          <a:effectLst/>
        </c:spPr>
        <c:marker>
          <c:symbol val="circle"/>
          <c:size val="8"/>
          <c:spPr>
            <a:solidFill>
              <a:srgbClr val="FF0000"/>
            </a:solidFill>
            <a:ln w="9525">
              <a:solidFill>
                <a:schemeClr val="tx1"/>
              </a:solidFill>
            </a:ln>
            <a:effectLst/>
          </c:spPr>
        </c:marker>
        <c:dLbl>
          <c:idx val="0"/>
          <c:delete val="1"/>
          <c:extLst>
            <c:ext xmlns:c15="http://schemas.microsoft.com/office/drawing/2012/chart" uri="{CE6537A1-D6FC-4f65-9D91-7224C49458BB}"/>
          </c:extLst>
        </c:dLbl>
      </c:pivotFmt>
      <c:pivotFmt>
        <c:idx val="4"/>
        <c:spPr>
          <a:solidFill>
            <a:schemeClr val="accent1"/>
          </a:solidFill>
          <a:ln w="9525" cap="rnd">
            <a:solidFill>
              <a:schemeClr val="accent1"/>
            </a:solidFill>
            <a:round/>
          </a:ln>
          <a:effectLst/>
        </c:spPr>
        <c:marker>
          <c:symbol val="circle"/>
          <c:size val="7"/>
          <c:spPr>
            <a:solidFill>
              <a:schemeClr val="accent2">
                <a:lumMod val="60000"/>
                <a:lumOff val="40000"/>
              </a:schemeClr>
            </a:solidFill>
            <a:ln w="9525">
              <a:solidFill>
                <a:schemeClr val="tx1"/>
              </a:solidFill>
            </a:ln>
            <a:effectLst/>
          </c:spPr>
        </c:marker>
        <c:dLbl>
          <c:idx val="0"/>
          <c:delete val="1"/>
          <c:extLst>
            <c:ext xmlns:c15="http://schemas.microsoft.com/office/drawing/2012/chart" uri="{CE6537A1-D6FC-4f65-9D91-7224C49458BB}"/>
          </c:extLst>
        </c:dLbl>
      </c:pivotFmt>
      <c:pivotFmt>
        <c:idx val="5"/>
        <c:spPr>
          <a:solidFill>
            <a:schemeClr val="accent1"/>
          </a:solidFill>
          <a:ln w="9525" cap="rnd">
            <a:solidFill>
              <a:schemeClr val="accent6">
                <a:lumMod val="75000"/>
              </a:schemeClr>
            </a:solidFill>
            <a:round/>
          </a:ln>
          <a:effectLst/>
        </c:spPr>
        <c:marker>
          <c:symbol val="circle"/>
          <c:size val="7"/>
          <c:spPr>
            <a:solidFill>
              <a:schemeClr val="accent6">
                <a:lumMod val="75000"/>
              </a:schemeClr>
            </a:solidFill>
            <a:ln w="9525">
              <a:solidFill>
                <a:schemeClr val="accent1"/>
              </a:solidFill>
            </a:ln>
            <a:effectLst/>
          </c:spPr>
        </c:marker>
        <c:dLbl>
          <c:idx val="0"/>
          <c:delete val="1"/>
          <c:extLst>
            <c:ext xmlns:c15="http://schemas.microsoft.com/office/drawing/2012/chart" uri="{CE6537A1-D6FC-4f65-9D91-7224C49458BB}"/>
          </c:extLst>
        </c:dLbl>
      </c:pivotFmt>
      <c:pivotFmt>
        <c:idx val="6"/>
        <c:spPr>
          <a:ln w="9525" cap="rnd">
            <a:solidFill>
              <a:srgbClr val="C00000"/>
            </a:solidFill>
            <a:round/>
          </a:ln>
          <a:effectLst/>
        </c:spPr>
        <c:marker>
          <c:symbol val="circle"/>
          <c:size val="8"/>
          <c:spPr>
            <a:solidFill>
              <a:srgbClr val="FF0000"/>
            </a:solidFill>
            <a:ln w="9525">
              <a:solidFill>
                <a:schemeClr val="tx1"/>
              </a:solidFill>
            </a:ln>
            <a:effectLst/>
          </c:spPr>
        </c:marker>
        <c:dLbl>
          <c:idx val="0"/>
          <c:delete val="1"/>
          <c:extLst>
            <c:ext xmlns:c15="http://schemas.microsoft.com/office/drawing/2012/chart" uri="{CE6537A1-D6FC-4f65-9D91-7224C49458BB}"/>
          </c:extLst>
        </c:dLbl>
      </c:pivotFmt>
      <c:pivotFmt>
        <c:idx val="7"/>
        <c:spPr>
          <a:ln w="9525" cap="rnd">
            <a:solidFill>
              <a:schemeClr val="accent1"/>
            </a:solidFill>
            <a:round/>
          </a:ln>
          <a:effectLst/>
        </c:spPr>
        <c:marker>
          <c:symbol val="circle"/>
          <c:size val="7"/>
          <c:spPr>
            <a:solidFill>
              <a:schemeClr val="accent2">
                <a:lumMod val="60000"/>
                <a:lumOff val="40000"/>
              </a:schemeClr>
            </a:solidFill>
            <a:ln w="9525">
              <a:solidFill>
                <a:schemeClr val="tx1"/>
              </a:solidFill>
            </a:ln>
            <a:effectLst/>
          </c:spPr>
        </c:marker>
        <c:dLbl>
          <c:idx val="0"/>
          <c:delete val="1"/>
          <c:extLst>
            <c:ext xmlns:c15="http://schemas.microsoft.com/office/drawing/2012/chart" uri="{CE6537A1-D6FC-4f65-9D91-7224C49458BB}"/>
          </c:extLst>
        </c:dLbl>
      </c:pivotFmt>
      <c:pivotFmt>
        <c:idx val="8"/>
        <c:spPr>
          <a:ln w="9525" cap="rnd">
            <a:solidFill>
              <a:schemeClr val="accent6">
                <a:lumMod val="75000"/>
              </a:schemeClr>
            </a:solidFill>
            <a:round/>
          </a:ln>
          <a:effectLst/>
        </c:spPr>
        <c:marker>
          <c:symbol val="circle"/>
          <c:size val="7"/>
          <c:spPr>
            <a:solidFill>
              <a:schemeClr val="accent6">
                <a:lumMod val="75000"/>
              </a:schemeClr>
            </a:solidFill>
            <a:ln w="9525">
              <a:solidFill>
                <a:schemeClr val="accent1"/>
              </a:solidFill>
            </a:ln>
            <a:effectLst/>
          </c:spPr>
        </c:marker>
        <c:dLbl>
          <c:idx val="0"/>
          <c:delete val="1"/>
          <c:extLst>
            <c:ext xmlns:c15="http://schemas.microsoft.com/office/drawing/2012/chart" uri="{CE6537A1-D6FC-4f65-9D91-7224C49458BB}"/>
          </c:extLst>
        </c:dLbl>
      </c:pivotFmt>
      <c:pivotFmt>
        <c:idx val="9"/>
        <c:spPr>
          <a:ln w="9525" cap="rnd">
            <a:solidFill>
              <a:srgbClr val="C00000"/>
            </a:solidFill>
            <a:round/>
          </a:ln>
          <a:effectLst/>
        </c:spPr>
        <c:marker>
          <c:symbol val="circle"/>
          <c:size val="8"/>
          <c:spPr>
            <a:solidFill>
              <a:srgbClr val="FF0000"/>
            </a:solidFill>
            <a:ln w="9525">
              <a:solidFill>
                <a:schemeClr val="tx1"/>
              </a:solidFill>
            </a:ln>
            <a:effectLst/>
          </c:spPr>
        </c:marker>
        <c:dLbl>
          <c:idx val="0"/>
          <c:delete val="1"/>
          <c:extLst>
            <c:ext xmlns:c15="http://schemas.microsoft.com/office/drawing/2012/chart" uri="{CE6537A1-D6FC-4f65-9D91-7224C49458BB}"/>
          </c:extLst>
        </c:dLbl>
      </c:pivotFmt>
      <c:pivotFmt>
        <c:idx val="10"/>
        <c:spPr>
          <a:ln w="9525" cap="rnd">
            <a:solidFill>
              <a:schemeClr val="accent2"/>
            </a:solidFill>
            <a:round/>
          </a:ln>
          <a:effectLst/>
        </c:spPr>
        <c:marker>
          <c:symbol val="circle"/>
          <c:size val="7"/>
          <c:spPr>
            <a:solidFill>
              <a:schemeClr val="accent2">
                <a:lumMod val="60000"/>
                <a:lumOff val="40000"/>
              </a:schemeClr>
            </a:solidFill>
            <a:ln w="9525">
              <a:solidFill>
                <a:schemeClr val="tx1"/>
              </a:solidFill>
            </a:ln>
            <a:effectLst/>
          </c:spPr>
        </c:marker>
        <c:dLbl>
          <c:idx val="0"/>
          <c:delete val="1"/>
          <c:extLst>
            <c:ext xmlns:c15="http://schemas.microsoft.com/office/drawing/2012/chart" uri="{CE6537A1-D6FC-4f65-9D91-7224C49458BB}"/>
          </c:extLst>
        </c:dLbl>
      </c:pivotFmt>
      <c:pivotFmt>
        <c:idx val="11"/>
        <c:spPr>
          <a:ln w="9525" cap="rnd">
            <a:solidFill>
              <a:srgbClr val="C00000"/>
            </a:solidFill>
            <a:round/>
          </a:ln>
          <a:effectLst/>
        </c:spPr>
        <c:marker>
          <c:symbol val="circle"/>
          <c:size val="8"/>
          <c:spPr>
            <a:solidFill>
              <a:srgbClr val="FF0000"/>
            </a:solidFill>
            <a:ln w="9525">
              <a:solidFill>
                <a:schemeClr val="tx1"/>
              </a:solidFill>
            </a:ln>
            <a:effectLst/>
          </c:spPr>
        </c:marker>
        <c:dLbl>
          <c:idx val="0"/>
          <c:delete val="1"/>
          <c:extLst>
            <c:ext xmlns:c15="http://schemas.microsoft.com/office/drawing/2012/chart" uri="{CE6537A1-D6FC-4f65-9D91-7224C49458BB}"/>
          </c:extLst>
        </c:dLbl>
      </c:pivotFmt>
      <c:pivotFmt>
        <c:idx val="12"/>
        <c:spPr>
          <a:ln w="9525" cap="rnd">
            <a:solidFill>
              <a:schemeClr val="accent2"/>
            </a:solidFill>
            <a:round/>
          </a:ln>
          <a:effectLst/>
        </c:spPr>
        <c:marker>
          <c:symbol val="circle"/>
          <c:size val="7"/>
          <c:spPr>
            <a:solidFill>
              <a:schemeClr val="accent2">
                <a:lumMod val="60000"/>
                <a:lumOff val="40000"/>
              </a:schemeClr>
            </a:solidFill>
            <a:ln w="9525">
              <a:solidFill>
                <a:schemeClr val="tx1"/>
              </a:solidFill>
            </a:ln>
            <a:effectLst/>
          </c:spPr>
        </c:marker>
        <c:dLbl>
          <c:idx val="0"/>
          <c:delete val="1"/>
          <c:extLst>
            <c:ext xmlns:c15="http://schemas.microsoft.com/office/drawing/2012/chart" uri="{CE6537A1-D6FC-4f65-9D91-7224C49458BB}"/>
          </c:extLst>
        </c:dLbl>
      </c:pivotFmt>
      <c:pivotFmt>
        <c:idx val="13"/>
        <c:spPr>
          <a:ln w="9525" cap="rnd">
            <a:solidFill>
              <a:srgbClr val="C00000"/>
            </a:solidFill>
            <a:round/>
          </a:ln>
          <a:effectLst/>
        </c:spPr>
        <c:marker>
          <c:symbol val="circle"/>
          <c:size val="8"/>
          <c:spPr>
            <a:solidFill>
              <a:srgbClr val="FF0000"/>
            </a:solidFill>
            <a:ln w="9525">
              <a:solidFill>
                <a:schemeClr val="tx1"/>
              </a:solidFill>
            </a:ln>
            <a:effectLst/>
          </c:spPr>
        </c:marker>
        <c:dLbl>
          <c:idx val="0"/>
          <c:delete val="1"/>
          <c:extLst>
            <c:ext xmlns:c15="http://schemas.microsoft.com/office/drawing/2012/chart" uri="{CE6537A1-D6FC-4f65-9D91-7224C49458BB}"/>
          </c:extLst>
        </c:dLbl>
      </c:pivotFmt>
      <c:pivotFmt>
        <c:idx val="14"/>
        <c:spPr>
          <a:ln w="9525" cap="rnd">
            <a:solidFill>
              <a:schemeClr val="accent2"/>
            </a:solidFill>
            <a:round/>
          </a:ln>
          <a:effectLst/>
        </c:spPr>
        <c:marker>
          <c:symbol val="circle"/>
          <c:size val="7"/>
          <c:spPr>
            <a:solidFill>
              <a:schemeClr val="accent2">
                <a:lumMod val="60000"/>
                <a:lumOff val="40000"/>
              </a:schemeClr>
            </a:solidFill>
            <a:ln w="9525">
              <a:solidFill>
                <a:schemeClr val="tx1"/>
              </a:solidFill>
            </a:ln>
            <a:effectLst/>
          </c:spPr>
        </c:marker>
        <c:dLbl>
          <c:idx val="0"/>
          <c:delete val="1"/>
          <c:extLst>
            <c:ext xmlns:c15="http://schemas.microsoft.com/office/drawing/2012/chart" uri="{CE6537A1-D6FC-4f65-9D91-7224C49458BB}"/>
          </c:extLst>
        </c:dLbl>
      </c:pivotFmt>
      <c:pivotFmt>
        <c:idx val="15"/>
        <c:spPr>
          <a:ln w="9525" cap="rnd">
            <a:solidFill>
              <a:srgbClr val="C00000"/>
            </a:solidFill>
            <a:round/>
          </a:ln>
          <a:effectLst/>
        </c:spPr>
        <c:marker>
          <c:symbol val="circle"/>
          <c:size val="8"/>
          <c:spPr>
            <a:solidFill>
              <a:srgbClr val="FF0000"/>
            </a:solidFill>
            <a:ln w="9525">
              <a:solidFill>
                <a:schemeClr val="tx1"/>
              </a:solidFill>
            </a:ln>
            <a:effectLst/>
          </c:spPr>
        </c:marker>
        <c:dLbl>
          <c:idx val="0"/>
          <c:delete val="1"/>
          <c:extLst>
            <c:ext xmlns:c15="http://schemas.microsoft.com/office/drawing/2012/chart" uri="{CE6537A1-D6FC-4f65-9D91-7224C49458BB}"/>
          </c:extLst>
        </c:dLbl>
      </c:pivotFmt>
      <c:pivotFmt>
        <c:idx val="16"/>
        <c:spPr>
          <a:ln w="9525" cap="rnd">
            <a:solidFill>
              <a:schemeClr val="accent2"/>
            </a:solidFill>
            <a:round/>
          </a:ln>
          <a:effectLst/>
        </c:spPr>
        <c:marker>
          <c:symbol val="circle"/>
          <c:size val="7"/>
          <c:spPr>
            <a:solidFill>
              <a:schemeClr val="accent2">
                <a:lumMod val="60000"/>
                <a:lumOff val="40000"/>
              </a:schemeClr>
            </a:solidFill>
            <a:ln w="9525">
              <a:solidFill>
                <a:schemeClr val="tx1"/>
              </a:solidFill>
            </a:ln>
            <a:effectLst/>
          </c:spPr>
        </c:marker>
        <c:dLbl>
          <c:idx val="0"/>
          <c:delete val="1"/>
          <c:extLst>
            <c:ext xmlns:c15="http://schemas.microsoft.com/office/drawing/2012/chart" uri="{CE6537A1-D6FC-4f65-9D91-7224C49458BB}"/>
          </c:extLst>
        </c:dLbl>
      </c:pivotFmt>
      <c:pivotFmt>
        <c:idx val="17"/>
        <c:spPr>
          <a:ln w="9525" cap="rnd">
            <a:solidFill>
              <a:srgbClr val="C00000"/>
            </a:solidFill>
            <a:round/>
          </a:ln>
          <a:effectLst/>
        </c:spPr>
        <c:marker>
          <c:symbol val="circle"/>
          <c:size val="9"/>
          <c:spPr>
            <a:solidFill>
              <a:srgbClr val="FF0000"/>
            </a:solidFill>
            <a:ln w="9525">
              <a:solidFill>
                <a:schemeClr val="tx1"/>
              </a:solidFill>
            </a:ln>
            <a:effectLst/>
          </c:spPr>
        </c:marker>
        <c:dLbl>
          <c:idx val="0"/>
          <c:delete val="1"/>
          <c:extLst>
            <c:ext xmlns:c15="http://schemas.microsoft.com/office/drawing/2012/chart" uri="{CE6537A1-D6FC-4f65-9D91-7224C49458BB}"/>
          </c:extLst>
        </c:dLbl>
      </c:pivotFmt>
      <c:pivotFmt>
        <c:idx val="18"/>
        <c:spPr>
          <a:ln w="9525" cap="rnd">
            <a:solidFill>
              <a:srgbClr val="00B0F0"/>
            </a:solidFill>
            <a:round/>
          </a:ln>
          <a:effectLst/>
        </c:spPr>
        <c:marker>
          <c:symbol val="circle"/>
          <c:size val="9"/>
          <c:spPr>
            <a:solidFill>
              <a:srgbClr val="00B0F0"/>
            </a:solidFill>
            <a:ln w="9525">
              <a:solidFill>
                <a:schemeClr val="tx1"/>
              </a:solidFill>
            </a:ln>
            <a:effectLst/>
          </c:spPr>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pvt_summary_tbls!$BA$15</c:f>
              <c:strCache>
                <c:ptCount val="1"/>
                <c:pt idx="0">
                  <c:v>OPD Positivity Yeild</c:v>
                </c:pt>
              </c:strCache>
            </c:strRef>
          </c:tx>
          <c:spPr>
            <a:ln w="9525" cap="rnd">
              <a:solidFill>
                <a:srgbClr val="C00000"/>
              </a:solidFill>
              <a:round/>
            </a:ln>
            <a:effectLst/>
          </c:spPr>
          <c:marker>
            <c:symbol val="circle"/>
            <c:size val="9"/>
            <c:spPr>
              <a:solidFill>
                <a:srgbClr val="FF0000"/>
              </a:solidFill>
              <a:ln w="9525">
                <a:solidFill>
                  <a:schemeClr val="tx1"/>
                </a:solidFill>
              </a:ln>
              <a:effectLst/>
            </c:spPr>
          </c:marker>
          <c:cat>
            <c:strRef>
              <c:f>pvt_summary_tbls!$AZ$16:$AZ$23</c:f>
              <c:strCache>
                <c:ptCount val="7"/>
                <c:pt idx="0">
                  <c:v>10/2/2020</c:v>
                </c:pt>
                <c:pt idx="1">
                  <c:v>10/9/2020</c:v>
                </c:pt>
                <c:pt idx="2">
                  <c:v>10/16/2020</c:v>
                </c:pt>
                <c:pt idx="3">
                  <c:v>10/23/2020</c:v>
                </c:pt>
                <c:pt idx="4">
                  <c:v>10/30/2020</c:v>
                </c:pt>
                <c:pt idx="5">
                  <c:v>11/6/2020</c:v>
                </c:pt>
                <c:pt idx="6">
                  <c:v>11/13/2020</c:v>
                </c:pt>
              </c:strCache>
            </c:strRef>
          </c:cat>
          <c:val>
            <c:numRef>
              <c:f>pvt_summary_tbls!$BA$16:$BA$23</c:f>
              <c:numCache>
                <c:formatCode>0.0%;\-0.0%;0.0%</c:formatCode>
                <c:ptCount val="7"/>
                <c:pt idx="0">
                  <c:v>0.26315789473684209</c:v>
                </c:pt>
                <c:pt idx="1">
                  <c:v>0.12727272727272726</c:v>
                </c:pt>
                <c:pt idx="2">
                  <c:v>5.5555555555555552E-2</c:v>
                </c:pt>
                <c:pt idx="3">
                  <c:v>7.407407407407407E-2</c:v>
                </c:pt>
                <c:pt idx="4">
                  <c:v>7.6923076923076927E-2</c:v>
                </c:pt>
                <c:pt idx="5">
                  <c:v>0.1875</c:v>
                </c:pt>
                <c:pt idx="6">
                  <c:v>0.13333333333333333</c:v>
                </c:pt>
              </c:numCache>
            </c:numRef>
          </c:val>
          <c:smooth val="1"/>
          <c:extLst>
            <c:ext xmlns:c16="http://schemas.microsoft.com/office/drawing/2014/chart" uri="{C3380CC4-5D6E-409C-BE32-E72D297353CC}">
              <c16:uniqueId val="{00000000-CF9C-484B-90EB-41F610EAC2FD}"/>
            </c:ext>
          </c:extLst>
        </c:ser>
        <c:ser>
          <c:idx val="1"/>
          <c:order val="1"/>
          <c:tx>
            <c:strRef>
              <c:f>pvt_summary_tbls!$BB$15</c:f>
              <c:strCache>
                <c:ptCount val="1"/>
                <c:pt idx="0">
                  <c:v>INDX Positivity Yeild</c:v>
                </c:pt>
              </c:strCache>
            </c:strRef>
          </c:tx>
          <c:spPr>
            <a:ln w="9525" cap="rnd">
              <a:solidFill>
                <a:srgbClr val="00B0F0"/>
              </a:solidFill>
              <a:round/>
            </a:ln>
            <a:effectLst/>
          </c:spPr>
          <c:marker>
            <c:symbol val="circle"/>
            <c:size val="9"/>
            <c:spPr>
              <a:solidFill>
                <a:srgbClr val="00B0F0"/>
              </a:solidFill>
              <a:ln w="9525">
                <a:solidFill>
                  <a:schemeClr val="tx1"/>
                </a:solidFill>
              </a:ln>
              <a:effectLst/>
            </c:spPr>
          </c:marker>
          <c:cat>
            <c:strRef>
              <c:f>pvt_summary_tbls!$AZ$16:$AZ$23</c:f>
              <c:strCache>
                <c:ptCount val="7"/>
                <c:pt idx="0">
                  <c:v>10/2/2020</c:v>
                </c:pt>
                <c:pt idx="1">
                  <c:v>10/9/2020</c:v>
                </c:pt>
                <c:pt idx="2">
                  <c:v>10/16/2020</c:v>
                </c:pt>
                <c:pt idx="3">
                  <c:v>10/23/2020</c:v>
                </c:pt>
                <c:pt idx="4">
                  <c:v>10/30/2020</c:v>
                </c:pt>
                <c:pt idx="5">
                  <c:v>11/6/2020</c:v>
                </c:pt>
                <c:pt idx="6">
                  <c:v>11/13/2020</c:v>
                </c:pt>
              </c:strCache>
            </c:strRef>
          </c:cat>
          <c:val>
            <c:numRef>
              <c:f>pvt_summary_tbls!$BB$16:$BB$23</c:f>
              <c:numCache>
                <c:formatCode>0.0%;\-0.0%;0.0%</c:formatCode>
                <c:ptCount val="7"/>
                <c:pt idx="0">
                  <c:v>0</c:v>
                </c:pt>
                <c:pt idx="1">
                  <c:v>0</c:v>
                </c:pt>
                <c:pt idx="2">
                  <c:v>0</c:v>
                </c:pt>
                <c:pt idx="3">
                  <c:v>0</c:v>
                </c:pt>
                <c:pt idx="4">
                  <c:v>0.33333333333333331</c:v>
                </c:pt>
                <c:pt idx="5">
                  <c:v>0.3</c:v>
                </c:pt>
                <c:pt idx="6">
                  <c:v>0.5</c:v>
                </c:pt>
              </c:numCache>
            </c:numRef>
          </c:val>
          <c:smooth val="1"/>
          <c:extLst>
            <c:ext xmlns:c16="http://schemas.microsoft.com/office/drawing/2014/chart" uri="{C3380CC4-5D6E-409C-BE32-E72D297353CC}">
              <c16:uniqueId val="{00000001-CF9C-484B-90EB-41F610EAC2FD}"/>
            </c:ext>
          </c:extLst>
        </c:ser>
        <c:dLbls>
          <c:showLegendKey val="0"/>
          <c:showVal val="0"/>
          <c:showCatName val="0"/>
          <c:showSerName val="0"/>
          <c:showPercent val="0"/>
          <c:showBubbleSize val="0"/>
        </c:dLbls>
        <c:marker val="1"/>
        <c:smooth val="0"/>
        <c:axId val="1419589040"/>
        <c:axId val="1737753104"/>
      </c:lineChart>
      <c:catAx>
        <c:axId val="141958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j-lt"/>
                <a:ea typeface="+mn-ea"/>
                <a:cs typeface="+mn-cs"/>
              </a:defRPr>
            </a:pPr>
            <a:endParaRPr lang="en-US"/>
          </a:p>
        </c:txPr>
        <c:crossAx val="1737753104"/>
        <c:crosses val="autoZero"/>
        <c:auto val="1"/>
        <c:lblAlgn val="ctr"/>
        <c:lblOffset val="100"/>
        <c:noMultiLvlLbl val="0"/>
      </c:catAx>
      <c:valAx>
        <c:axId val="1737753104"/>
        <c:scaling>
          <c:orientation val="minMax"/>
        </c:scaling>
        <c:delete val="0"/>
        <c:axPos val="l"/>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j-lt"/>
                <a:ea typeface="+mn-ea"/>
                <a:cs typeface="+mn-cs"/>
              </a:defRPr>
            </a:pPr>
            <a:endParaRPr lang="en-US"/>
          </a:p>
        </c:txPr>
        <c:crossAx val="141958904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j-lt"/>
                <a:ea typeface="+mn-ea"/>
                <a:cs typeface="+mn-cs"/>
              </a:defRPr>
            </a:pPr>
            <a:endParaRPr lang="en-US"/>
          </a:p>
        </c:txPr>
      </c:dTable>
    </c:plotArea>
    <c:plotVisOnly val="1"/>
    <c:dispBlanksAs val="gap"/>
    <c:showDLblsOverMax val="0"/>
    <c:extLst/>
  </c:chart>
  <c:spPr>
    <a:ln>
      <a:solidFill>
        <a:schemeClr val="tx1"/>
      </a:solidFill>
    </a:ln>
  </c:spPr>
  <c:txPr>
    <a:bodyPr/>
    <a:lstStyle/>
    <a:p>
      <a:pPr>
        <a:defRPr>
          <a:latin typeface="+mj-l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[0_master_yellow_surge_ng_CQI_tool_version1.5.xlsx]pvt_summary_tbls!pvtRun3</c:name>
    <c:fmtId val="4"/>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j-lt"/>
                <a:ea typeface="+mn-ea"/>
                <a:cs typeface="+mn-cs"/>
              </a:defRPr>
            </a:pPr>
            <a:r>
              <a:rPr lang="en-US" sz="1200"/>
              <a:t>1.2 RETENTION AND MMD RUN CHART</a:t>
            </a:r>
          </a:p>
        </c:rich>
      </c:tx>
      <c:overlay val="0"/>
      <c:spPr>
        <a:noFill/>
        <a:ln>
          <a:noFill/>
        </a:ln>
        <a:effectLst/>
      </c:spPr>
    </c:title>
    <c:autoTitleDeleted val="0"/>
    <c:pivotFmts>
      <c:pivotFmt>
        <c:idx val="0"/>
        <c:spPr>
          <a:solidFill>
            <a:schemeClr val="accent1"/>
          </a:solidFill>
          <a:ln w="9525" cap="rnd">
            <a:solidFill>
              <a:srgbClr val="C00000"/>
            </a:solidFill>
            <a:round/>
          </a:ln>
          <a:effectLst/>
        </c:spPr>
        <c:marker>
          <c:symbol val="circle"/>
          <c:size val="8"/>
          <c:spPr>
            <a:solidFill>
              <a:srgbClr val="FF0000"/>
            </a:solidFill>
            <a:ln w="9525">
              <a:solidFill>
                <a:schemeClr val="tx1"/>
              </a:solidFill>
            </a:ln>
            <a:effectLst/>
          </c:spPr>
        </c:marker>
        <c:dLbl>
          <c:idx val="0"/>
          <c:delete val="1"/>
          <c:extLst>
            <c:ext xmlns:c15="http://schemas.microsoft.com/office/drawing/2012/chart" uri="{CE6537A1-D6FC-4f65-9D91-7224C49458BB}"/>
          </c:extLst>
        </c:dLbl>
      </c:pivotFmt>
      <c:pivotFmt>
        <c:idx val="1"/>
        <c:spPr>
          <a:solidFill>
            <a:schemeClr val="accent1"/>
          </a:solidFill>
          <a:ln w="9525" cap="rnd">
            <a:solidFill>
              <a:schemeClr val="accent1"/>
            </a:solidFill>
            <a:round/>
          </a:ln>
          <a:effectLst/>
        </c:spPr>
        <c:marker>
          <c:symbol val="circle"/>
          <c:size val="7"/>
          <c:spPr>
            <a:solidFill>
              <a:schemeClr val="accent2">
                <a:lumMod val="60000"/>
                <a:lumOff val="40000"/>
              </a:schemeClr>
            </a:solidFill>
            <a:ln w="9525">
              <a:solidFill>
                <a:schemeClr val="tx1"/>
              </a:solidFill>
            </a:ln>
            <a:effectLst/>
          </c:spPr>
        </c:marker>
        <c:dLbl>
          <c:idx val="0"/>
          <c:delete val="1"/>
          <c:extLst>
            <c:ext xmlns:c15="http://schemas.microsoft.com/office/drawing/2012/chart" uri="{CE6537A1-D6FC-4f65-9D91-7224C49458BB}"/>
          </c:extLst>
        </c:dLbl>
      </c:pivotFmt>
      <c:pivotFmt>
        <c:idx val="2"/>
        <c:spPr>
          <a:solidFill>
            <a:schemeClr val="accent1"/>
          </a:solidFill>
          <a:ln w="9525" cap="rnd">
            <a:solidFill>
              <a:schemeClr val="accent6">
                <a:lumMod val="75000"/>
              </a:schemeClr>
            </a:solidFill>
            <a:round/>
          </a:ln>
          <a:effectLst/>
        </c:spPr>
        <c:marker>
          <c:symbol val="circle"/>
          <c:size val="7"/>
          <c:spPr>
            <a:solidFill>
              <a:schemeClr val="accent6">
                <a:lumMod val="75000"/>
              </a:schemeClr>
            </a:solidFill>
            <a:ln w="9525">
              <a:solidFill>
                <a:schemeClr val="accent1"/>
              </a:solidFill>
            </a:ln>
            <a:effectLst/>
          </c:spPr>
        </c:marker>
        <c:dLbl>
          <c:idx val="0"/>
          <c:delete val="1"/>
          <c:extLst>
            <c:ext xmlns:c15="http://schemas.microsoft.com/office/drawing/2012/chart" uri="{CE6537A1-D6FC-4f65-9D91-7224C49458BB}"/>
          </c:extLst>
        </c:dLbl>
      </c:pivotFmt>
      <c:pivotFmt>
        <c:idx val="3"/>
        <c:spPr>
          <a:solidFill>
            <a:schemeClr val="accent1"/>
          </a:solidFill>
          <a:ln w="9525" cap="rnd">
            <a:solidFill>
              <a:srgbClr val="C00000"/>
            </a:solidFill>
            <a:round/>
          </a:ln>
          <a:effectLst/>
        </c:spPr>
        <c:marker>
          <c:symbol val="circle"/>
          <c:size val="8"/>
          <c:spPr>
            <a:solidFill>
              <a:srgbClr val="FF0000"/>
            </a:solidFill>
            <a:ln w="9525">
              <a:solidFill>
                <a:schemeClr val="tx1"/>
              </a:solidFill>
            </a:ln>
            <a:effectLst/>
          </c:spPr>
        </c:marker>
        <c:dLbl>
          <c:idx val="0"/>
          <c:delete val="1"/>
          <c:extLst>
            <c:ext xmlns:c15="http://schemas.microsoft.com/office/drawing/2012/chart" uri="{CE6537A1-D6FC-4f65-9D91-7224C49458BB}"/>
          </c:extLst>
        </c:dLbl>
      </c:pivotFmt>
      <c:pivotFmt>
        <c:idx val="4"/>
        <c:spPr>
          <a:solidFill>
            <a:schemeClr val="accent1"/>
          </a:solidFill>
          <a:ln w="9525" cap="rnd">
            <a:solidFill>
              <a:schemeClr val="accent1"/>
            </a:solidFill>
            <a:round/>
          </a:ln>
          <a:effectLst/>
        </c:spPr>
        <c:marker>
          <c:symbol val="circle"/>
          <c:size val="7"/>
          <c:spPr>
            <a:solidFill>
              <a:schemeClr val="accent2">
                <a:lumMod val="60000"/>
                <a:lumOff val="40000"/>
              </a:schemeClr>
            </a:solidFill>
            <a:ln w="9525">
              <a:solidFill>
                <a:schemeClr val="tx1"/>
              </a:solidFill>
            </a:ln>
            <a:effectLst/>
          </c:spPr>
        </c:marker>
        <c:dLbl>
          <c:idx val="0"/>
          <c:delete val="1"/>
          <c:extLst>
            <c:ext xmlns:c15="http://schemas.microsoft.com/office/drawing/2012/chart" uri="{CE6537A1-D6FC-4f65-9D91-7224C49458BB}"/>
          </c:extLst>
        </c:dLbl>
      </c:pivotFmt>
      <c:pivotFmt>
        <c:idx val="5"/>
        <c:spPr>
          <a:solidFill>
            <a:schemeClr val="accent1"/>
          </a:solidFill>
          <a:ln w="9525" cap="rnd">
            <a:solidFill>
              <a:schemeClr val="accent6">
                <a:lumMod val="75000"/>
              </a:schemeClr>
            </a:solidFill>
            <a:round/>
          </a:ln>
          <a:effectLst/>
        </c:spPr>
        <c:marker>
          <c:symbol val="circle"/>
          <c:size val="7"/>
          <c:spPr>
            <a:solidFill>
              <a:schemeClr val="accent6">
                <a:lumMod val="75000"/>
              </a:schemeClr>
            </a:solidFill>
            <a:ln w="9525">
              <a:solidFill>
                <a:schemeClr val="accent1"/>
              </a:solidFill>
            </a:ln>
            <a:effectLst/>
          </c:spPr>
        </c:marker>
        <c:dLbl>
          <c:idx val="0"/>
          <c:delete val="1"/>
          <c:extLst>
            <c:ext xmlns:c15="http://schemas.microsoft.com/office/drawing/2012/chart" uri="{CE6537A1-D6FC-4f65-9D91-7224C49458BB}"/>
          </c:extLst>
        </c:dLbl>
      </c:pivotFmt>
      <c:pivotFmt>
        <c:idx val="6"/>
        <c:spPr>
          <a:ln w="9525" cap="rnd">
            <a:solidFill>
              <a:srgbClr val="C00000"/>
            </a:solidFill>
            <a:round/>
          </a:ln>
          <a:effectLst/>
        </c:spPr>
        <c:marker>
          <c:symbol val="circle"/>
          <c:size val="8"/>
          <c:spPr>
            <a:solidFill>
              <a:srgbClr val="FF0000"/>
            </a:solidFill>
            <a:ln w="9525">
              <a:solidFill>
                <a:schemeClr val="tx1"/>
              </a:solidFill>
            </a:ln>
            <a:effectLst/>
          </c:spPr>
        </c:marker>
        <c:dLbl>
          <c:idx val="0"/>
          <c:delete val="1"/>
          <c:extLst>
            <c:ext xmlns:c15="http://schemas.microsoft.com/office/drawing/2012/chart" uri="{CE6537A1-D6FC-4f65-9D91-7224C49458BB}"/>
          </c:extLst>
        </c:dLbl>
      </c:pivotFmt>
      <c:pivotFmt>
        <c:idx val="7"/>
        <c:spPr>
          <a:ln w="9525" cap="rnd">
            <a:solidFill>
              <a:schemeClr val="accent1"/>
            </a:solidFill>
            <a:round/>
          </a:ln>
          <a:effectLst/>
        </c:spPr>
        <c:marker>
          <c:symbol val="circle"/>
          <c:size val="7"/>
          <c:spPr>
            <a:solidFill>
              <a:schemeClr val="accent2">
                <a:lumMod val="60000"/>
                <a:lumOff val="40000"/>
              </a:schemeClr>
            </a:solidFill>
            <a:ln w="9525">
              <a:solidFill>
                <a:schemeClr val="tx1"/>
              </a:solidFill>
            </a:ln>
            <a:effectLst/>
          </c:spPr>
        </c:marker>
        <c:dLbl>
          <c:idx val="0"/>
          <c:delete val="1"/>
          <c:extLst>
            <c:ext xmlns:c15="http://schemas.microsoft.com/office/drawing/2012/chart" uri="{CE6537A1-D6FC-4f65-9D91-7224C49458BB}"/>
          </c:extLst>
        </c:dLbl>
      </c:pivotFmt>
      <c:pivotFmt>
        <c:idx val="8"/>
        <c:spPr>
          <a:ln w="9525" cap="rnd">
            <a:solidFill>
              <a:schemeClr val="accent6">
                <a:lumMod val="75000"/>
              </a:schemeClr>
            </a:solidFill>
            <a:round/>
          </a:ln>
          <a:effectLst/>
        </c:spPr>
        <c:marker>
          <c:symbol val="circle"/>
          <c:size val="7"/>
          <c:spPr>
            <a:solidFill>
              <a:schemeClr val="accent6">
                <a:lumMod val="75000"/>
              </a:schemeClr>
            </a:solidFill>
            <a:ln w="9525">
              <a:solidFill>
                <a:schemeClr val="accent1"/>
              </a:solidFill>
            </a:ln>
            <a:effectLst/>
          </c:spPr>
        </c:marker>
        <c:dLbl>
          <c:idx val="0"/>
          <c:delete val="1"/>
          <c:extLst>
            <c:ext xmlns:c15="http://schemas.microsoft.com/office/drawing/2012/chart" uri="{CE6537A1-D6FC-4f65-9D91-7224C49458BB}"/>
          </c:extLst>
        </c:dLbl>
      </c:pivotFmt>
      <c:pivotFmt>
        <c:idx val="9"/>
        <c:spPr>
          <a:ln w="9525" cap="rnd">
            <a:solidFill>
              <a:srgbClr val="C00000"/>
            </a:solidFill>
            <a:round/>
          </a:ln>
          <a:effectLst/>
        </c:spPr>
        <c:marker>
          <c:symbol val="circle"/>
          <c:size val="8"/>
          <c:spPr>
            <a:solidFill>
              <a:srgbClr val="FF0000"/>
            </a:solidFill>
            <a:ln w="9525">
              <a:solidFill>
                <a:schemeClr val="tx1"/>
              </a:solidFill>
            </a:ln>
            <a:effectLst/>
          </c:spPr>
        </c:marker>
        <c:dLbl>
          <c:idx val="0"/>
          <c:delete val="1"/>
          <c:extLst>
            <c:ext xmlns:c15="http://schemas.microsoft.com/office/drawing/2012/chart" uri="{CE6537A1-D6FC-4f65-9D91-7224C49458BB}"/>
          </c:extLst>
        </c:dLbl>
      </c:pivotFmt>
      <c:pivotFmt>
        <c:idx val="10"/>
        <c:spPr>
          <a:ln w="9525" cap="rnd">
            <a:solidFill>
              <a:schemeClr val="accent2"/>
            </a:solidFill>
            <a:round/>
          </a:ln>
          <a:effectLst/>
        </c:spPr>
        <c:marker>
          <c:symbol val="circle"/>
          <c:size val="7"/>
          <c:spPr>
            <a:solidFill>
              <a:schemeClr val="accent2">
                <a:lumMod val="60000"/>
                <a:lumOff val="40000"/>
              </a:schemeClr>
            </a:solidFill>
            <a:ln w="9525">
              <a:solidFill>
                <a:schemeClr val="tx1"/>
              </a:solidFill>
            </a:ln>
            <a:effectLst/>
          </c:spPr>
        </c:marker>
        <c:dLbl>
          <c:idx val="0"/>
          <c:delete val="1"/>
          <c:extLst>
            <c:ext xmlns:c15="http://schemas.microsoft.com/office/drawing/2012/chart" uri="{CE6537A1-D6FC-4f65-9D91-7224C49458BB}"/>
          </c:extLst>
        </c:dLbl>
      </c:pivotFmt>
      <c:pivotFmt>
        <c:idx val="11"/>
        <c:spPr>
          <a:ln w="9525" cap="rnd">
            <a:solidFill>
              <a:srgbClr val="C00000"/>
            </a:solidFill>
            <a:round/>
          </a:ln>
          <a:effectLst/>
        </c:spPr>
        <c:marker>
          <c:symbol val="circle"/>
          <c:size val="8"/>
          <c:spPr>
            <a:solidFill>
              <a:srgbClr val="FF0000"/>
            </a:solidFill>
            <a:ln w="9525">
              <a:solidFill>
                <a:schemeClr val="tx1"/>
              </a:solidFill>
            </a:ln>
            <a:effectLst/>
          </c:spPr>
        </c:marker>
        <c:dLbl>
          <c:idx val="0"/>
          <c:delete val="1"/>
          <c:extLst>
            <c:ext xmlns:c15="http://schemas.microsoft.com/office/drawing/2012/chart" uri="{CE6537A1-D6FC-4f65-9D91-7224C49458BB}"/>
          </c:extLst>
        </c:dLbl>
      </c:pivotFmt>
      <c:pivotFmt>
        <c:idx val="12"/>
        <c:spPr>
          <a:ln w="9525" cap="rnd">
            <a:solidFill>
              <a:schemeClr val="accent2"/>
            </a:solidFill>
            <a:round/>
          </a:ln>
          <a:effectLst/>
        </c:spPr>
        <c:marker>
          <c:symbol val="circle"/>
          <c:size val="7"/>
          <c:spPr>
            <a:solidFill>
              <a:schemeClr val="accent2">
                <a:lumMod val="60000"/>
                <a:lumOff val="40000"/>
              </a:schemeClr>
            </a:solidFill>
            <a:ln w="9525">
              <a:solidFill>
                <a:schemeClr val="tx1"/>
              </a:solidFill>
            </a:ln>
            <a:effectLst/>
          </c:spPr>
        </c:marker>
        <c:dLbl>
          <c:idx val="0"/>
          <c:delete val="1"/>
          <c:extLst>
            <c:ext xmlns:c15="http://schemas.microsoft.com/office/drawing/2012/chart" uri="{CE6537A1-D6FC-4f65-9D91-7224C49458BB}"/>
          </c:extLst>
        </c:dLbl>
      </c:pivotFmt>
      <c:pivotFmt>
        <c:idx val="13"/>
        <c:spPr>
          <a:ln w="9525" cap="rnd">
            <a:solidFill>
              <a:srgbClr val="C00000"/>
            </a:solidFill>
            <a:round/>
          </a:ln>
          <a:effectLst/>
        </c:spPr>
        <c:marker>
          <c:symbol val="circle"/>
          <c:size val="8"/>
          <c:spPr>
            <a:solidFill>
              <a:srgbClr val="FF0000"/>
            </a:solidFill>
            <a:ln w="9525">
              <a:solidFill>
                <a:schemeClr val="tx1"/>
              </a:solidFill>
            </a:ln>
            <a:effectLst/>
          </c:spPr>
        </c:marker>
        <c:dLbl>
          <c:idx val="0"/>
          <c:delete val="1"/>
          <c:extLst>
            <c:ext xmlns:c15="http://schemas.microsoft.com/office/drawing/2012/chart" uri="{CE6537A1-D6FC-4f65-9D91-7224C49458BB}"/>
          </c:extLst>
        </c:dLbl>
      </c:pivotFmt>
      <c:pivotFmt>
        <c:idx val="14"/>
        <c:spPr>
          <a:ln w="9525" cap="rnd">
            <a:solidFill>
              <a:schemeClr val="accent2"/>
            </a:solidFill>
            <a:round/>
          </a:ln>
          <a:effectLst/>
        </c:spPr>
        <c:marker>
          <c:symbol val="circle"/>
          <c:size val="7"/>
          <c:spPr>
            <a:solidFill>
              <a:schemeClr val="accent2">
                <a:lumMod val="60000"/>
                <a:lumOff val="40000"/>
              </a:schemeClr>
            </a:solidFill>
            <a:ln w="9525">
              <a:solidFill>
                <a:schemeClr val="tx1"/>
              </a:solidFill>
            </a:ln>
            <a:effectLst/>
          </c:spPr>
        </c:marker>
        <c:dLbl>
          <c:idx val="0"/>
          <c:delete val="1"/>
          <c:extLst>
            <c:ext xmlns:c15="http://schemas.microsoft.com/office/drawing/2012/chart" uri="{CE6537A1-D6FC-4f65-9D91-7224C49458BB}"/>
          </c:extLst>
        </c:dLbl>
      </c:pivotFmt>
      <c:pivotFmt>
        <c:idx val="15"/>
        <c:spPr>
          <a:ln w="9525" cap="rnd">
            <a:solidFill>
              <a:srgbClr val="C00000"/>
            </a:solidFill>
            <a:round/>
          </a:ln>
          <a:effectLst/>
        </c:spPr>
        <c:marker>
          <c:symbol val="circle"/>
          <c:size val="8"/>
          <c:spPr>
            <a:solidFill>
              <a:srgbClr val="FF0000"/>
            </a:solidFill>
            <a:ln w="9525">
              <a:solidFill>
                <a:schemeClr val="tx1"/>
              </a:solidFill>
            </a:ln>
            <a:effectLst/>
          </c:spPr>
        </c:marker>
        <c:dLbl>
          <c:idx val="0"/>
          <c:delete val="1"/>
          <c:extLst>
            <c:ext xmlns:c15="http://schemas.microsoft.com/office/drawing/2012/chart" uri="{CE6537A1-D6FC-4f65-9D91-7224C49458BB}"/>
          </c:extLst>
        </c:dLbl>
      </c:pivotFmt>
      <c:pivotFmt>
        <c:idx val="16"/>
        <c:spPr>
          <a:ln w="9525" cap="rnd">
            <a:solidFill>
              <a:schemeClr val="accent2"/>
            </a:solidFill>
            <a:round/>
          </a:ln>
          <a:effectLst/>
        </c:spPr>
        <c:marker>
          <c:symbol val="circle"/>
          <c:size val="7"/>
          <c:spPr>
            <a:solidFill>
              <a:schemeClr val="accent2">
                <a:lumMod val="60000"/>
                <a:lumOff val="40000"/>
              </a:schemeClr>
            </a:solidFill>
            <a:ln w="9525">
              <a:solidFill>
                <a:schemeClr val="tx1"/>
              </a:solidFill>
            </a:ln>
            <a:effectLst/>
          </c:spPr>
        </c:marker>
        <c:dLbl>
          <c:idx val="0"/>
          <c:delete val="1"/>
          <c:extLst>
            <c:ext xmlns:c15="http://schemas.microsoft.com/office/drawing/2012/chart" uri="{CE6537A1-D6FC-4f65-9D91-7224C49458BB}"/>
          </c:extLst>
        </c:dLbl>
      </c:pivotFmt>
      <c:pivotFmt>
        <c:idx val="17"/>
        <c:dLbl>
          <c:idx val="0"/>
          <c:delete val="1"/>
          <c:extLst>
            <c:ext xmlns:c15="http://schemas.microsoft.com/office/drawing/2012/chart" uri="{CE6537A1-D6FC-4f65-9D91-7224C49458BB}"/>
          </c:extLst>
        </c:dLbl>
      </c:pivotFmt>
      <c:pivotFmt>
        <c:idx val="18"/>
        <c:spPr>
          <a:ln w="9525" cap="rnd">
            <a:solidFill>
              <a:srgbClr val="C00000"/>
            </a:solidFill>
            <a:round/>
          </a:ln>
          <a:effectLst/>
        </c:spPr>
        <c:marker>
          <c:symbol val="circle"/>
          <c:size val="8"/>
          <c:spPr>
            <a:solidFill>
              <a:srgbClr val="FF0000"/>
            </a:solidFill>
            <a:ln w="9525">
              <a:solidFill>
                <a:schemeClr val="tx1"/>
              </a:solidFill>
            </a:ln>
            <a:effectLst/>
          </c:spPr>
        </c:marker>
        <c:dLbl>
          <c:idx val="0"/>
          <c:delete val="1"/>
          <c:extLst>
            <c:ext xmlns:c15="http://schemas.microsoft.com/office/drawing/2012/chart" uri="{CE6537A1-D6FC-4f65-9D91-7224C49458BB}"/>
          </c:extLst>
        </c:dLbl>
      </c:pivotFmt>
      <c:pivotFmt>
        <c:idx val="19"/>
        <c:spPr>
          <a:ln w="9525" cap="rnd">
            <a:solidFill>
              <a:schemeClr val="accent2"/>
            </a:solidFill>
            <a:round/>
          </a:ln>
          <a:effectLst/>
        </c:spPr>
        <c:marker>
          <c:symbol val="circle"/>
          <c:size val="7"/>
          <c:spPr>
            <a:solidFill>
              <a:schemeClr val="accent2">
                <a:lumMod val="60000"/>
                <a:lumOff val="40000"/>
              </a:schemeClr>
            </a:solidFill>
            <a:ln w="9525">
              <a:solidFill>
                <a:schemeClr val="tx1"/>
              </a:solidFill>
            </a:ln>
            <a:effectLst/>
          </c:spPr>
        </c:marker>
        <c:dLbl>
          <c:idx val="0"/>
          <c:delete val="1"/>
          <c:extLst>
            <c:ext xmlns:c15="http://schemas.microsoft.com/office/drawing/2012/chart" uri="{CE6537A1-D6FC-4f65-9D91-7224C49458BB}"/>
          </c:extLst>
        </c:dLbl>
      </c:pivotFmt>
      <c:pivotFmt>
        <c:idx val="20"/>
        <c:dLbl>
          <c:idx val="0"/>
          <c:delete val="1"/>
          <c:extLst>
            <c:ext xmlns:c15="http://schemas.microsoft.com/office/drawing/2012/chart" uri="{CE6537A1-D6FC-4f65-9D91-7224C49458BB}"/>
          </c:extLst>
        </c:dLbl>
      </c:pivotFmt>
      <c:pivotFmt>
        <c:idx val="21"/>
        <c:spPr>
          <a:ln w="9525" cap="rnd">
            <a:solidFill>
              <a:srgbClr val="C00000"/>
            </a:solidFill>
            <a:round/>
          </a:ln>
          <a:effectLst/>
        </c:spPr>
        <c:marker>
          <c:symbol val="circle"/>
          <c:size val="8"/>
          <c:spPr>
            <a:solidFill>
              <a:srgbClr val="FF0000"/>
            </a:solidFill>
            <a:ln w="9525">
              <a:solidFill>
                <a:schemeClr val="tx1"/>
              </a:solidFill>
            </a:ln>
            <a:effectLst/>
          </c:spPr>
        </c:marker>
        <c:dLbl>
          <c:idx val="0"/>
          <c:delete val="1"/>
          <c:extLst>
            <c:ext xmlns:c15="http://schemas.microsoft.com/office/drawing/2012/chart" uri="{CE6537A1-D6FC-4f65-9D91-7224C49458BB}"/>
          </c:extLst>
        </c:dLbl>
      </c:pivotFmt>
      <c:pivotFmt>
        <c:idx val="22"/>
        <c:spPr>
          <a:ln w="9525" cap="rnd">
            <a:solidFill>
              <a:schemeClr val="accent2"/>
            </a:solidFill>
            <a:round/>
          </a:ln>
          <a:effectLst/>
        </c:spPr>
        <c:marker>
          <c:symbol val="circle"/>
          <c:size val="7"/>
          <c:spPr>
            <a:solidFill>
              <a:schemeClr val="accent2">
                <a:lumMod val="60000"/>
                <a:lumOff val="40000"/>
              </a:schemeClr>
            </a:solidFill>
            <a:ln w="9525">
              <a:solidFill>
                <a:schemeClr val="tx1"/>
              </a:solidFill>
            </a:ln>
            <a:effectLst/>
          </c:spPr>
        </c:marker>
        <c:dLbl>
          <c:idx val="0"/>
          <c:delete val="1"/>
          <c:extLst>
            <c:ext xmlns:c15="http://schemas.microsoft.com/office/drawing/2012/chart" uri="{CE6537A1-D6FC-4f65-9D91-7224C49458BB}"/>
          </c:extLst>
        </c:dLbl>
      </c:pivotFmt>
      <c:pivotFmt>
        <c:idx val="23"/>
        <c:dLbl>
          <c:idx val="0"/>
          <c:delete val="1"/>
          <c:extLst>
            <c:ext xmlns:c15="http://schemas.microsoft.com/office/drawing/2012/chart" uri="{CE6537A1-D6FC-4f65-9D91-7224C49458BB}"/>
          </c:extLst>
        </c:dLbl>
      </c:pivotFmt>
      <c:pivotFmt>
        <c:idx val="24"/>
        <c:spPr>
          <a:ln w="9525" cap="rnd">
            <a:solidFill>
              <a:srgbClr val="C00000"/>
            </a:solidFill>
            <a:round/>
          </a:ln>
          <a:effectLst/>
        </c:spPr>
        <c:marker>
          <c:symbol val="circle"/>
          <c:size val="8"/>
          <c:spPr>
            <a:solidFill>
              <a:srgbClr val="FF0000"/>
            </a:solidFill>
            <a:ln w="9525">
              <a:solidFill>
                <a:schemeClr val="tx1"/>
              </a:solidFill>
            </a:ln>
            <a:effectLst/>
          </c:spPr>
        </c:marker>
        <c:dLbl>
          <c:idx val="0"/>
          <c:delete val="1"/>
          <c:extLst>
            <c:ext xmlns:c15="http://schemas.microsoft.com/office/drawing/2012/chart" uri="{CE6537A1-D6FC-4f65-9D91-7224C49458BB}"/>
          </c:extLst>
        </c:dLbl>
      </c:pivotFmt>
      <c:pivotFmt>
        <c:idx val="25"/>
        <c:spPr>
          <a:ln w="9525" cap="rnd">
            <a:solidFill>
              <a:schemeClr val="accent2"/>
            </a:solidFill>
            <a:round/>
          </a:ln>
          <a:effectLst/>
        </c:spPr>
        <c:marker>
          <c:symbol val="circle"/>
          <c:size val="7"/>
          <c:spPr>
            <a:solidFill>
              <a:schemeClr val="accent2">
                <a:lumMod val="60000"/>
                <a:lumOff val="40000"/>
              </a:schemeClr>
            </a:solidFill>
            <a:ln w="9525">
              <a:solidFill>
                <a:schemeClr val="tx1"/>
              </a:solidFill>
            </a:ln>
            <a:effectLst/>
          </c:spPr>
        </c:marker>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
        <c:idx val="27"/>
        <c:spPr>
          <a:ln w="9525" cap="rnd">
            <a:solidFill>
              <a:srgbClr val="C00000"/>
            </a:solidFill>
            <a:round/>
          </a:ln>
          <a:effectLst/>
        </c:spPr>
        <c:marker>
          <c:symbol val="circle"/>
          <c:size val="8"/>
          <c:spPr>
            <a:solidFill>
              <a:srgbClr val="FF0000"/>
            </a:solidFill>
            <a:ln w="9525">
              <a:solidFill>
                <a:schemeClr val="tx1"/>
              </a:solidFill>
            </a:ln>
            <a:effectLst/>
          </c:spPr>
        </c:marker>
        <c:dLbl>
          <c:idx val="0"/>
          <c:delete val="1"/>
          <c:extLst>
            <c:ext xmlns:c15="http://schemas.microsoft.com/office/drawing/2012/chart" uri="{CE6537A1-D6FC-4f65-9D91-7224C49458BB}"/>
          </c:extLst>
        </c:dLbl>
      </c:pivotFmt>
      <c:pivotFmt>
        <c:idx val="28"/>
        <c:spPr>
          <a:ln w="9525" cap="rnd">
            <a:solidFill>
              <a:schemeClr val="accent2"/>
            </a:solidFill>
            <a:round/>
          </a:ln>
          <a:effectLst/>
        </c:spPr>
        <c:marker>
          <c:symbol val="circle"/>
          <c:size val="7"/>
          <c:spPr>
            <a:solidFill>
              <a:schemeClr val="accent2">
                <a:lumMod val="60000"/>
                <a:lumOff val="40000"/>
              </a:schemeClr>
            </a:solidFill>
            <a:ln w="9525">
              <a:solidFill>
                <a:schemeClr val="tx1"/>
              </a:solidFill>
            </a:ln>
            <a:effectLst/>
          </c:spPr>
        </c:marker>
        <c:dLbl>
          <c:idx val="0"/>
          <c:delete val="1"/>
          <c:extLst>
            <c:ext xmlns:c15="http://schemas.microsoft.com/office/drawing/2012/chart" uri="{CE6537A1-D6FC-4f65-9D91-7224C49458BB}"/>
          </c:extLst>
        </c:dLbl>
      </c:pivotFmt>
      <c:pivotFmt>
        <c:idx val="29"/>
        <c:dLbl>
          <c:idx val="0"/>
          <c:delete val="1"/>
          <c:extLst>
            <c:ext xmlns:c15="http://schemas.microsoft.com/office/drawing/2012/chart" uri="{CE6537A1-D6FC-4f65-9D91-7224C49458BB}"/>
          </c:extLst>
        </c:dLbl>
      </c:pivotFmt>
    </c:pivotFmts>
    <c:plotArea>
      <c:layout/>
      <c:lineChart>
        <c:grouping val="standard"/>
        <c:varyColors val="0"/>
        <c:ser>
          <c:idx val="0"/>
          <c:order val="0"/>
          <c:tx>
            <c:strRef>
              <c:f>pvt_summary_tbls!$BF$15</c:f>
              <c:strCache>
                <c:ptCount val="1"/>
                <c:pt idx="0">
                  <c:v>RETEN %Missed Appts</c:v>
                </c:pt>
              </c:strCache>
            </c:strRef>
          </c:tx>
          <c:spPr>
            <a:ln w="9525" cap="rnd">
              <a:solidFill>
                <a:srgbClr val="C00000"/>
              </a:solidFill>
              <a:round/>
            </a:ln>
            <a:effectLst/>
          </c:spPr>
          <c:marker>
            <c:symbol val="circle"/>
            <c:size val="8"/>
            <c:spPr>
              <a:solidFill>
                <a:srgbClr val="FF0000"/>
              </a:solidFill>
              <a:ln w="9525">
                <a:solidFill>
                  <a:schemeClr val="tx1"/>
                </a:solidFill>
              </a:ln>
              <a:effectLst/>
            </c:spPr>
          </c:marker>
          <c:cat>
            <c:strRef>
              <c:f>pvt_summary_tbls!$BE$16:$BE$23</c:f>
              <c:strCache>
                <c:ptCount val="7"/>
                <c:pt idx="0">
                  <c:v>10/2/2020</c:v>
                </c:pt>
                <c:pt idx="1">
                  <c:v>10/9/2020</c:v>
                </c:pt>
                <c:pt idx="2">
                  <c:v>10/16/2020</c:v>
                </c:pt>
                <c:pt idx="3">
                  <c:v>10/23/2020</c:v>
                </c:pt>
                <c:pt idx="4">
                  <c:v>10/30/2020</c:v>
                </c:pt>
                <c:pt idx="5">
                  <c:v>11/6/2020</c:v>
                </c:pt>
                <c:pt idx="6">
                  <c:v>11/13/2020</c:v>
                </c:pt>
              </c:strCache>
            </c:strRef>
          </c:cat>
          <c:val>
            <c:numRef>
              <c:f>pvt_summary_tbls!$BF$16:$BF$23</c:f>
              <c:numCache>
                <c:formatCode>0.0%;\-0.0%;0.0%</c:formatCode>
                <c:ptCount val="7"/>
                <c:pt idx="0">
                  <c:v>0.1</c:v>
                </c:pt>
                <c:pt idx="1">
                  <c:v>6.8750000000000006E-2</c:v>
                </c:pt>
                <c:pt idx="2">
                  <c:v>6.9620253164556958E-2</c:v>
                </c:pt>
                <c:pt idx="3">
                  <c:v>0.14685314685314685</c:v>
                </c:pt>
                <c:pt idx="4">
                  <c:v>0.17647058823529413</c:v>
                </c:pt>
                <c:pt idx="5">
                  <c:v>7.7294685990338161E-2</c:v>
                </c:pt>
                <c:pt idx="6">
                  <c:v>0.11557788944723618</c:v>
                </c:pt>
              </c:numCache>
            </c:numRef>
          </c:val>
          <c:smooth val="1"/>
          <c:extLst>
            <c:ext xmlns:c16="http://schemas.microsoft.com/office/drawing/2014/chart" uri="{C3380CC4-5D6E-409C-BE32-E72D297353CC}">
              <c16:uniqueId val="{00000000-EB72-4789-97EC-818DB97C5985}"/>
            </c:ext>
          </c:extLst>
        </c:ser>
        <c:ser>
          <c:idx val="1"/>
          <c:order val="1"/>
          <c:tx>
            <c:strRef>
              <c:f>pvt_summary_tbls!$BG$15</c:f>
              <c:strCache>
                <c:ptCount val="1"/>
                <c:pt idx="0">
                  <c:v>RETEN %Returned 2Care of Missed Appt</c:v>
                </c:pt>
              </c:strCache>
            </c:strRef>
          </c:tx>
          <c:spPr>
            <a:ln w="9525" cap="rnd">
              <a:solidFill>
                <a:schemeClr val="accent2"/>
              </a:solidFill>
              <a:round/>
            </a:ln>
            <a:effectLst/>
          </c:spPr>
          <c:marker>
            <c:symbol val="circle"/>
            <c:size val="7"/>
            <c:spPr>
              <a:solidFill>
                <a:schemeClr val="accent2">
                  <a:lumMod val="60000"/>
                  <a:lumOff val="40000"/>
                </a:schemeClr>
              </a:solidFill>
              <a:ln w="9525">
                <a:solidFill>
                  <a:schemeClr val="tx1"/>
                </a:solidFill>
              </a:ln>
              <a:effectLst/>
            </c:spPr>
          </c:marker>
          <c:cat>
            <c:strRef>
              <c:f>pvt_summary_tbls!$BE$16:$BE$23</c:f>
              <c:strCache>
                <c:ptCount val="7"/>
                <c:pt idx="0">
                  <c:v>10/2/2020</c:v>
                </c:pt>
                <c:pt idx="1">
                  <c:v>10/9/2020</c:v>
                </c:pt>
                <c:pt idx="2">
                  <c:v>10/16/2020</c:v>
                </c:pt>
                <c:pt idx="3">
                  <c:v>10/23/2020</c:v>
                </c:pt>
                <c:pt idx="4">
                  <c:v>10/30/2020</c:v>
                </c:pt>
                <c:pt idx="5">
                  <c:v>11/6/2020</c:v>
                </c:pt>
                <c:pt idx="6">
                  <c:v>11/13/2020</c:v>
                </c:pt>
              </c:strCache>
            </c:strRef>
          </c:cat>
          <c:val>
            <c:numRef>
              <c:f>pvt_summary_tbls!$BG$16:$BG$23</c:f>
              <c:numCache>
                <c:formatCode>0.0%;\-0.0%;0.0%</c:formatCode>
                <c:ptCount val="7"/>
                <c:pt idx="0">
                  <c:v>0.73333333333333328</c:v>
                </c:pt>
                <c:pt idx="1">
                  <c:v>1</c:v>
                </c:pt>
                <c:pt idx="2">
                  <c:v>0.72727272727272729</c:v>
                </c:pt>
                <c:pt idx="3">
                  <c:v>0.38095238095238093</c:v>
                </c:pt>
                <c:pt idx="4">
                  <c:v>0.61904761904761907</c:v>
                </c:pt>
                <c:pt idx="5">
                  <c:v>0.125</c:v>
                </c:pt>
                <c:pt idx="6">
                  <c:v>1</c:v>
                </c:pt>
              </c:numCache>
            </c:numRef>
          </c:val>
          <c:smooth val="1"/>
          <c:extLst>
            <c:ext xmlns:c16="http://schemas.microsoft.com/office/drawing/2014/chart" uri="{C3380CC4-5D6E-409C-BE32-E72D297353CC}">
              <c16:uniqueId val="{00000001-EB72-4789-97EC-818DB97C5985}"/>
            </c:ext>
          </c:extLst>
        </c:ser>
        <c:ser>
          <c:idx val="2"/>
          <c:order val="2"/>
          <c:tx>
            <c:strRef>
              <c:f>pvt_summary_tbls!$BH$15</c:f>
              <c:strCache>
                <c:ptCount val="1"/>
                <c:pt idx="0">
                  <c:v>MMD %Received &gt;=3mth of Seen</c:v>
                </c:pt>
              </c:strCache>
            </c:strRef>
          </c:tx>
          <c:cat>
            <c:strRef>
              <c:f>pvt_summary_tbls!$BE$16:$BE$23</c:f>
              <c:strCache>
                <c:ptCount val="7"/>
                <c:pt idx="0">
                  <c:v>10/2/2020</c:v>
                </c:pt>
                <c:pt idx="1">
                  <c:v>10/9/2020</c:v>
                </c:pt>
                <c:pt idx="2">
                  <c:v>10/16/2020</c:v>
                </c:pt>
                <c:pt idx="3">
                  <c:v>10/23/2020</c:v>
                </c:pt>
                <c:pt idx="4">
                  <c:v>10/30/2020</c:v>
                </c:pt>
                <c:pt idx="5">
                  <c:v>11/6/2020</c:v>
                </c:pt>
                <c:pt idx="6">
                  <c:v>11/13/2020</c:v>
                </c:pt>
              </c:strCache>
            </c:strRef>
          </c:cat>
          <c:val>
            <c:numRef>
              <c:f>pvt_summary_tbls!$BH$16:$BH$23</c:f>
              <c:numCache>
                <c:formatCode>0.0%;\-0.0%;0.0%</c:formatCode>
                <c:ptCount val="7"/>
                <c:pt idx="0">
                  <c:v>0.94444444444444442</c:v>
                </c:pt>
                <c:pt idx="1">
                  <c:v>0.93779904306220097</c:v>
                </c:pt>
                <c:pt idx="2">
                  <c:v>0.93269230769230771</c:v>
                </c:pt>
                <c:pt idx="3">
                  <c:v>0.74683544303797467</c:v>
                </c:pt>
                <c:pt idx="4">
                  <c:v>0.83750000000000002</c:v>
                </c:pt>
                <c:pt idx="5">
                  <c:v>0.89247311827956988</c:v>
                </c:pt>
                <c:pt idx="6">
                  <c:v>0.9427609427609428</c:v>
                </c:pt>
              </c:numCache>
            </c:numRef>
          </c:val>
          <c:smooth val="0"/>
          <c:extLst>
            <c:ext xmlns:c16="http://schemas.microsoft.com/office/drawing/2014/chart" uri="{C3380CC4-5D6E-409C-BE32-E72D297353CC}">
              <c16:uniqueId val="{00000002-EB72-4789-97EC-818DB97C5985}"/>
            </c:ext>
          </c:extLst>
        </c:ser>
        <c:dLbls>
          <c:showLegendKey val="0"/>
          <c:showVal val="0"/>
          <c:showCatName val="0"/>
          <c:showSerName val="0"/>
          <c:showPercent val="0"/>
          <c:showBubbleSize val="0"/>
        </c:dLbls>
        <c:marker val="1"/>
        <c:smooth val="0"/>
        <c:axId val="1419589040"/>
        <c:axId val="1737753104"/>
      </c:lineChart>
      <c:catAx>
        <c:axId val="141958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j-lt"/>
                <a:ea typeface="+mn-ea"/>
                <a:cs typeface="+mn-cs"/>
              </a:defRPr>
            </a:pPr>
            <a:endParaRPr lang="en-US"/>
          </a:p>
        </c:txPr>
        <c:crossAx val="1737753104"/>
        <c:crosses val="autoZero"/>
        <c:auto val="1"/>
        <c:lblAlgn val="ctr"/>
        <c:lblOffset val="100"/>
        <c:noMultiLvlLbl val="0"/>
      </c:catAx>
      <c:valAx>
        <c:axId val="1737753104"/>
        <c:scaling>
          <c:orientation val="minMax"/>
        </c:scaling>
        <c:delete val="0"/>
        <c:axPos val="l"/>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j-lt"/>
                <a:ea typeface="+mn-ea"/>
                <a:cs typeface="+mn-cs"/>
              </a:defRPr>
            </a:pPr>
            <a:endParaRPr lang="en-US"/>
          </a:p>
        </c:txPr>
        <c:crossAx val="141958904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j-lt"/>
                <a:ea typeface="+mn-ea"/>
                <a:cs typeface="+mn-cs"/>
              </a:defRPr>
            </a:pPr>
            <a:endParaRPr lang="en-US"/>
          </a:p>
        </c:txPr>
      </c:dTable>
    </c:plotArea>
    <c:plotVisOnly val="1"/>
    <c:dispBlanksAs val="gap"/>
    <c:showDLblsOverMax val="0"/>
    <c:extLst/>
  </c:chart>
  <c:spPr>
    <a:ln>
      <a:solidFill>
        <a:schemeClr val="tx1"/>
      </a:solidFill>
    </a:ln>
  </c:spPr>
  <c:txPr>
    <a:bodyPr/>
    <a:lstStyle/>
    <a:p>
      <a:pPr>
        <a:defRPr>
          <a:latin typeface="+mj-l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[0_master_yellow_surge_ng_CQI_tool_version1.5.xlsx]tps_pvt!PivotTable52</c:name>
    <c:fmtId val="4"/>
  </c:pivotSource>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n-US" sz="1100" b="1">
                <a:solidFill>
                  <a:schemeClr val="tx1"/>
                </a:solidFill>
              </a:rPr>
              <a:t>Clients Seen | Eligibility | Tested</a:t>
            </a:r>
          </a:p>
        </c:rich>
      </c:tx>
      <c:overlay val="0"/>
      <c:spPr>
        <a:noFill/>
        <a:ln>
          <a:solidFill>
            <a:schemeClr val="tx1"/>
          </a:solid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lumMod val="8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5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tps_pvt!$C$2</c:f>
              <c:strCache>
                <c:ptCount val="1"/>
                <c:pt idx="0">
                  <c:v>tps_clients.seen_r.</c:v>
                </c:pt>
              </c:strCache>
            </c:strRef>
          </c:tx>
          <c:spPr>
            <a:solidFill>
              <a:schemeClr val="bg1">
                <a:lumMod val="85000"/>
              </a:schemeClr>
            </a:solidFill>
            <a:ln>
              <a:solidFill>
                <a:schemeClr val="tx1"/>
              </a:solidFill>
            </a:ln>
            <a:effectLst/>
          </c:spPr>
          <c:invertIfNegative val="0"/>
          <c:cat>
            <c:strRef>
              <c:f>tps_pvt!$B$3:$B$11</c:f>
              <c:strCache>
                <c:ptCount val="8"/>
                <c:pt idx="0">
                  <c:v>Ekiti</c:v>
                </c:pt>
                <c:pt idx="1">
                  <c:v>Kaduna</c:v>
                </c:pt>
                <c:pt idx="2">
                  <c:v>Katsina</c:v>
                </c:pt>
                <c:pt idx="3">
                  <c:v>Ogun</c:v>
                </c:pt>
                <c:pt idx="4">
                  <c:v>Ondo</c:v>
                </c:pt>
                <c:pt idx="5">
                  <c:v>Osun</c:v>
                </c:pt>
                <c:pt idx="6">
                  <c:v>Oyo</c:v>
                </c:pt>
                <c:pt idx="7">
                  <c:v>Plateau</c:v>
                </c:pt>
              </c:strCache>
            </c:strRef>
          </c:cat>
          <c:val>
            <c:numRef>
              <c:f>tps_pvt!$C$3:$C$11</c:f>
              <c:numCache>
                <c:formatCode>General</c:formatCode>
                <c:ptCount val="8"/>
                <c:pt idx="0">
                  <c:v>487</c:v>
                </c:pt>
                <c:pt idx="1">
                  <c:v>103</c:v>
                </c:pt>
                <c:pt idx="2">
                  <c:v>84</c:v>
                </c:pt>
                <c:pt idx="3">
                  <c:v>880</c:v>
                </c:pt>
                <c:pt idx="4">
                  <c:v>232</c:v>
                </c:pt>
                <c:pt idx="5">
                  <c:v>904</c:v>
                </c:pt>
                <c:pt idx="6">
                  <c:v>771</c:v>
                </c:pt>
                <c:pt idx="7">
                  <c:v>200</c:v>
                </c:pt>
              </c:numCache>
            </c:numRef>
          </c:val>
          <c:extLst>
            <c:ext xmlns:c16="http://schemas.microsoft.com/office/drawing/2014/chart" uri="{C3380CC4-5D6E-409C-BE32-E72D297353CC}">
              <c16:uniqueId val="{00000000-047E-4A46-9274-8C83E122E812}"/>
            </c:ext>
          </c:extLst>
        </c:ser>
        <c:ser>
          <c:idx val="1"/>
          <c:order val="1"/>
          <c:tx>
            <c:strRef>
              <c:f>tps_pvt!$D$2</c:f>
              <c:strCache>
                <c:ptCount val="1"/>
                <c:pt idx="0">
                  <c:v>tps_eligible4Testing_r.</c:v>
                </c:pt>
              </c:strCache>
            </c:strRef>
          </c:tx>
          <c:spPr>
            <a:solidFill>
              <a:schemeClr val="bg1">
                <a:lumMod val="50000"/>
              </a:schemeClr>
            </a:solidFill>
            <a:ln>
              <a:solidFill>
                <a:schemeClr val="tx1"/>
              </a:solidFill>
            </a:ln>
            <a:effectLst/>
          </c:spPr>
          <c:invertIfNegative val="0"/>
          <c:cat>
            <c:strRef>
              <c:f>tps_pvt!$B$3:$B$11</c:f>
              <c:strCache>
                <c:ptCount val="8"/>
                <c:pt idx="0">
                  <c:v>Ekiti</c:v>
                </c:pt>
                <c:pt idx="1">
                  <c:v>Kaduna</c:v>
                </c:pt>
                <c:pt idx="2">
                  <c:v>Katsina</c:v>
                </c:pt>
                <c:pt idx="3">
                  <c:v>Ogun</c:v>
                </c:pt>
                <c:pt idx="4">
                  <c:v>Ondo</c:v>
                </c:pt>
                <c:pt idx="5">
                  <c:v>Osun</c:v>
                </c:pt>
                <c:pt idx="6">
                  <c:v>Oyo</c:v>
                </c:pt>
                <c:pt idx="7">
                  <c:v>Plateau</c:v>
                </c:pt>
              </c:strCache>
            </c:strRef>
          </c:cat>
          <c:val>
            <c:numRef>
              <c:f>tps_pvt!$D$3:$D$11</c:f>
              <c:numCache>
                <c:formatCode>General</c:formatCode>
                <c:ptCount val="8"/>
                <c:pt idx="0">
                  <c:v>487</c:v>
                </c:pt>
                <c:pt idx="1">
                  <c:v>103</c:v>
                </c:pt>
                <c:pt idx="2">
                  <c:v>71</c:v>
                </c:pt>
                <c:pt idx="3">
                  <c:v>849</c:v>
                </c:pt>
                <c:pt idx="4">
                  <c:v>234</c:v>
                </c:pt>
                <c:pt idx="5">
                  <c:v>722</c:v>
                </c:pt>
                <c:pt idx="6">
                  <c:v>487</c:v>
                </c:pt>
                <c:pt idx="7">
                  <c:v>120</c:v>
                </c:pt>
              </c:numCache>
            </c:numRef>
          </c:val>
          <c:extLst>
            <c:ext xmlns:c16="http://schemas.microsoft.com/office/drawing/2014/chart" uri="{C3380CC4-5D6E-409C-BE32-E72D297353CC}">
              <c16:uniqueId val="{00000001-047E-4A46-9274-8C83E122E812}"/>
            </c:ext>
          </c:extLst>
        </c:ser>
        <c:ser>
          <c:idx val="2"/>
          <c:order val="2"/>
          <c:tx>
            <c:strRef>
              <c:f>tps_pvt!$E$2</c:f>
              <c:strCache>
                <c:ptCount val="1"/>
                <c:pt idx="0">
                  <c:v>tps_Tested_r.</c:v>
                </c:pt>
              </c:strCache>
            </c:strRef>
          </c:tx>
          <c:spPr>
            <a:solidFill>
              <a:schemeClr val="tx1"/>
            </a:solidFill>
            <a:ln>
              <a:noFill/>
            </a:ln>
            <a:effectLst/>
          </c:spPr>
          <c:invertIfNegative val="0"/>
          <c:cat>
            <c:strRef>
              <c:f>tps_pvt!$B$3:$B$11</c:f>
              <c:strCache>
                <c:ptCount val="8"/>
                <c:pt idx="0">
                  <c:v>Ekiti</c:v>
                </c:pt>
                <c:pt idx="1">
                  <c:v>Kaduna</c:v>
                </c:pt>
                <c:pt idx="2">
                  <c:v>Katsina</c:v>
                </c:pt>
                <c:pt idx="3">
                  <c:v>Ogun</c:v>
                </c:pt>
                <c:pt idx="4">
                  <c:v>Ondo</c:v>
                </c:pt>
                <c:pt idx="5">
                  <c:v>Osun</c:v>
                </c:pt>
                <c:pt idx="6">
                  <c:v>Oyo</c:v>
                </c:pt>
                <c:pt idx="7">
                  <c:v>Plateau</c:v>
                </c:pt>
              </c:strCache>
            </c:strRef>
          </c:cat>
          <c:val>
            <c:numRef>
              <c:f>tps_pvt!$E$3:$E$11</c:f>
              <c:numCache>
                <c:formatCode>General</c:formatCode>
                <c:ptCount val="8"/>
                <c:pt idx="0">
                  <c:v>487</c:v>
                </c:pt>
                <c:pt idx="1">
                  <c:v>103</c:v>
                </c:pt>
                <c:pt idx="2">
                  <c:v>71</c:v>
                </c:pt>
                <c:pt idx="3">
                  <c:v>849</c:v>
                </c:pt>
                <c:pt idx="4">
                  <c:v>234</c:v>
                </c:pt>
                <c:pt idx="5">
                  <c:v>722</c:v>
                </c:pt>
                <c:pt idx="6">
                  <c:v>487</c:v>
                </c:pt>
                <c:pt idx="7">
                  <c:v>120</c:v>
                </c:pt>
              </c:numCache>
            </c:numRef>
          </c:val>
          <c:extLst>
            <c:ext xmlns:c16="http://schemas.microsoft.com/office/drawing/2014/chart" uri="{C3380CC4-5D6E-409C-BE32-E72D297353CC}">
              <c16:uniqueId val="{00000002-047E-4A46-9274-8C83E122E812}"/>
            </c:ext>
          </c:extLst>
        </c:ser>
        <c:dLbls>
          <c:showLegendKey val="0"/>
          <c:showVal val="0"/>
          <c:showCatName val="0"/>
          <c:showSerName val="0"/>
          <c:showPercent val="0"/>
          <c:showBubbleSize val="0"/>
        </c:dLbls>
        <c:gapWidth val="219"/>
        <c:axId val="1388543264"/>
        <c:axId val="661576112"/>
      </c:barChart>
      <c:catAx>
        <c:axId val="1388543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576112"/>
        <c:crosses val="autoZero"/>
        <c:auto val="1"/>
        <c:lblAlgn val="ctr"/>
        <c:lblOffset val="100"/>
        <c:noMultiLvlLbl val="0"/>
      </c:catAx>
      <c:valAx>
        <c:axId val="6615761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543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[0_master_yellow_surge_ng_CQI_tool_version1.5.xlsx]tps_pvt!PivotTable53</c:name>
    <c:fmtId val="2"/>
  </c:pivotSource>
  <c:chart>
    <c:title>
      <c:tx>
        <c:rich>
          <a:bodyPr/>
          <a:lstStyle/>
          <a:p>
            <a:pPr>
              <a:defRPr sz="1100"/>
            </a:pPr>
            <a:r>
              <a:rPr lang="en-US" sz="1100"/>
              <a:t>TPS - Positivity</a:t>
            </a:r>
            <a:r>
              <a:rPr lang="en-US" sz="1100" baseline="0"/>
              <a:t> / Yeild</a:t>
            </a:r>
            <a:endParaRPr lang="en-US" sz="1100"/>
          </a:p>
        </c:rich>
      </c:tx>
      <c:overlay val="0"/>
    </c:title>
    <c:autoTitleDeleted val="0"/>
    <c:pivotFmts>
      <c:pivotFmt>
        <c:idx val="0"/>
        <c:spPr>
          <a:solidFill>
            <a:schemeClr val="bg1">
              <a:lumMod val="85000"/>
            </a:schemeClr>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bg1">
              <a:lumMod val="50000"/>
            </a:schemeClr>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tx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bg1">
              <a:lumMod val="85000"/>
            </a:schemeClr>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bg1">
              <a:lumMod val="50000"/>
            </a:schemeClr>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tx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bg1">
              <a:lumMod val="85000"/>
            </a:schemeClr>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bg1">
              <a:lumMod val="50000"/>
            </a:schemeClr>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tx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bg1">
              <a:lumMod val="85000"/>
            </a:schemeClr>
          </a:solidFill>
          <a:ln>
            <a:noFill/>
          </a:ln>
          <a:effectLst/>
        </c:spPr>
        <c:marker>
          <c:symbol val="none"/>
        </c:marker>
        <c:dLbl>
          <c:idx val="0"/>
          <c:delete val="1"/>
          <c:extLst>
            <c:ext xmlns:c15="http://schemas.microsoft.com/office/drawing/2012/chart" uri="{CE6537A1-D6FC-4f65-9D91-7224C49458BB}"/>
          </c:extLst>
        </c:dLbl>
      </c:pivotFmt>
      <c:pivotFmt>
        <c:idx val="10"/>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tx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bg1">
              <a:lumMod val="85000"/>
            </a:schemeClr>
          </a:solidFill>
          <a:ln>
            <a:noFill/>
          </a:ln>
          <a:effectLst/>
        </c:spPr>
        <c:marker>
          <c:symbol val="none"/>
        </c:marker>
        <c:dLbl>
          <c:idx val="0"/>
          <c:delete val="1"/>
          <c:extLst>
            <c:ext xmlns:c15="http://schemas.microsoft.com/office/drawing/2012/chart" uri="{CE6537A1-D6FC-4f65-9D91-7224C49458BB}"/>
          </c:extLst>
        </c:dLbl>
      </c:pivotFmt>
      <c:pivotFmt>
        <c:idx val="13"/>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tx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bg1">
              <a:lumMod val="85000"/>
            </a:schemeClr>
          </a:solidFill>
          <a:ln>
            <a:solidFill>
              <a:schemeClr val="tx1"/>
            </a:solidFill>
          </a:ln>
          <a:effectLst/>
        </c:spPr>
        <c:marker>
          <c:symbol val="none"/>
        </c:marker>
        <c:dLbl>
          <c:idx val="0"/>
          <c:delete val="1"/>
          <c:extLst>
            <c:ext xmlns:c15="http://schemas.microsoft.com/office/drawing/2012/chart" uri="{CE6537A1-D6FC-4f65-9D91-7224C49458BB}"/>
          </c:extLst>
        </c:dLbl>
      </c:pivotFmt>
      <c:pivotFmt>
        <c:idx val="16"/>
        <c:spPr>
          <a:solidFill>
            <a:srgbClr val="C00000"/>
          </a:solidFill>
          <a:ln>
            <a:solidFill>
              <a:schemeClr val="tx1"/>
            </a:solidFill>
          </a:ln>
          <a:effectLst/>
        </c:spPr>
        <c:marker>
          <c:symbol val="none"/>
        </c:marker>
        <c:dLbl>
          <c:idx val="0"/>
          <c:delete val="1"/>
          <c:extLst>
            <c:ext xmlns:c15="http://schemas.microsoft.com/office/drawing/2012/chart" uri="{CE6537A1-D6FC-4f65-9D91-7224C49458BB}"/>
          </c:extLst>
        </c:dLbl>
      </c:pivotFmt>
      <c:pivotFmt>
        <c:idx val="17"/>
        <c:spPr>
          <a:solidFill>
            <a:schemeClr val="tx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tps_pvt!$C$20</c:f>
              <c:strCache>
                <c:ptCount val="1"/>
                <c:pt idx="0">
                  <c:v>tps_Tested_r.</c:v>
                </c:pt>
              </c:strCache>
            </c:strRef>
          </c:tx>
          <c:spPr>
            <a:solidFill>
              <a:schemeClr val="bg1">
                <a:lumMod val="85000"/>
              </a:schemeClr>
            </a:solidFill>
            <a:ln>
              <a:solidFill>
                <a:schemeClr val="tx1"/>
              </a:solidFill>
            </a:ln>
            <a:effectLst/>
          </c:spPr>
          <c:invertIfNegative val="0"/>
          <c:cat>
            <c:strRef>
              <c:f>tps_pvt!$B$21:$B$29</c:f>
              <c:strCache>
                <c:ptCount val="8"/>
                <c:pt idx="0">
                  <c:v>Ekiti</c:v>
                </c:pt>
                <c:pt idx="1">
                  <c:v>Kaduna</c:v>
                </c:pt>
                <c:pt idx="2">
                  <c:v>Katsina</c:v>
                </c:pt>
                <c:pt idx="3">
                  <c:v>Ogun</c:v>
                </c:pt>
                <c:pt idx="4">
                  <c:v>Ondo</c:v>
                </c:pt>
                <c:pt idx="5">
                  <c:v>Osun</c:v>
                </c:pt>
                <c:pt idx="6">
                  <c:v>Oyo</c:v>
                </c:pt>
                <c:pt idx="7">
                  <c:v>Plateau</c:v>
                </c:pt>
              </c:strCache>
            </c:strRef>
          </c:cat>
          <c:val>
            <c:numRef>
              <c:f>tps_pvt!$C$21:$C$29</c:f>
              <c:numCache>
                <c:formatCode>General</c:formatCode>
                <c:ptCount val="8"/>
                <c:pt idx="0">
                  <c:v>487</c:v>
                </c:pt>
                <c:pt idx="1">
                  <c:v>103</c:v>
                </c:pt>
                <c:pt idx="2">
                  <c:v>71</c:v>
                </c:pt>
                <c:pt idx="3">
                  <c:v>849</c:v>
                </c:pt>
                <c:pt idx="4">
                  <c:v>234</c:v>
                </c:pt>
                <c:pt idx="5">
                  <c:v>722</c:v>
                </c:pt>
                <c:pt idx="6">
                  <c:v>487</c:v>
                </c:pt>
                <c:pt idx="7">
                  <c:v>120</c:v>
                </c:pt>
              </c:numCache>
            </c:numRef>
          </c:val>
          <c:extLst>
            <c:ext xmlns:c16="http://schemas.microsoft.com/office/drawing/2014/chart" uri="{C3380CC4-5D6E-409C-BE32-E72D297353CC}">
              <c16:uniqueId val="{00000000-B29A-4EDF-B88F-2412D34EE52D}"/>
            </c:ext>
          </c:extLst>
        </c:ser>
        <c:ser>
          <c:idx val="1"/>
          <c:order val="1"/>
          <c:tx>
            <c:strRef>
              <c:f>tps_pvt!$D$20</c:f>
              <c:strCache>
                <c:ptCount val="1"/>
                <c:pt idx="0">
                  <c:v>tps_Positive_r.</c:v>
                </c:pt>
              </c:strCache>
            </c:strRef>
          </c:tx>
          <c:spPr>
            <a:solidFill>
              <a:srgbClr val="C00000"/>
            </a:solidFill>
            <a:ln>
              <a:solidFill>
                <a:schemeClr val="tx1"/>
              </a:solidFill>
            </a:ln>
            <a:effectLst/>
          </c:spPr>
          <c:invertIfNegative val="0"/>
          <c:cat>
            <c:strRef>
              <c:f>tps_pvt!$B$21:$B$29</c:f>
              <c:strCache>
                <c:ptCount val="8"/>
                <c:pt idx="0">
                  <c:v>Ekiti</c:v>
                </c:pt>
                <c:pt idx="1">
                  <c:v>Kaduna</c:v>
                </c:pt>
                <c:pt idx="2">
                  <c:v>Katsina</c:v>
                </c:pt>
                <c:pt idx="3">
                  <c:v>Ogun</c:v>
                </c:pt>
                <c:pt idx="4">
                  <c:v>Ondo</c:v>
                </c:pt>
                <c:pt idx="5">
                  <c:v>Osun</c:v>
                </c:pt>
                <c:pt idx="6">
                  <c:v>Oyo</c:v>
                </c:pt>
                <c:pt idx="7">
                  <c:v>Plateau</c:v>
                </c:pt>
              </c:strCache>
            </c:strRef>
          </c:cat>
          <c:val>
            <c:numRef>
              <c:f>tps_pvt!$D$21:$D$29</c:f>
              <c:numCache>
                <c:formatCode>General</c:formatCode>
                <c:ptCount val="8"/>
                <c:pt idx="0">
                  <c:v>1</c:v>
                </c:pt>
                <c:pt idx="1">
                  <c:v>0</c:v>
                </c:pt>
                <c:pt idx="2">
                  <c:v>5</c:v>
                </c:pt>
                <c:pt idx="3">
                  <c:v>25</c:v>
                </c:pt>
                <c:pt idx="4">
                  <c:v>4</c:v>
                </c:pt>
                <c:pt idx="5">
                  <c:v>5</c:v>
                </c:pt>
                <c:pt idx="6">
                  <c:v>5</c:v>
                </c:pt>
                <c:pt idx="7">
                  <c:v>40</c:v>
                </c:pt>
              </c:numCache>
            </c:numRef>
          </c:val>
          <c:extLst>
            <c:ext xmlns:c16="http://schemas.microsoft.com/office/drawing/2014/chart" uri="{C3380CC4-5D6E-409C-BE32-E72D297353CC}">
              <c16:uniqueId val="{00000001-B29A-4EDF-B88F-2412D34EE52D}"/>
            </c:ext>
          </c:extLst>
        </c:ser>
        <c:ser>
          <c:idx val="2"/>
          <c:order val="2"/>
          <c:tx>
            <c:strRef>
              <c:f>tps_pvt!$E$20</c:f>
              <c:strCache>
                <c:ptCount val="1"/>
                <c:pt idx="0">
                  <c:v>tps_linked2ART_r.</c:v>
                </c:pt>
              </c:strCache>
            </c:strRef>
          </c:tx>
          <c:spPr>
            <a:solidFill>
              <a:schemeClr val="tx1"/>
            </a:solidFill>
            <a:ln>
              <a:noFill/>
            </a:ln>
            <a:effectLst/>
          </c:spPr>
          <c:invertIfNegative val="0"/>
          <c:cat>
            <c:strRef>
              <c:f>tps_pvt!$B$21:$B$29</c:f>
              <c:strCache>
                <c:ptCount val="8"/>
                <c:pt idx="0">
                  <c:v>Ekiti</c:v>
                </c:pt>
                <c:pt idx="1">
                  <c:v>Kaduna</c:v>
                </c:pt>
                <c:pt idx="2">
                  <c:v>Katsina</c:v>
                </c:pt>
                <c:pt idx="3">
                  <c:v>Ogun</c:v>
                </c:pt>
                <c:pt idx="4">
                  <c:v>Ondo</c:v>
                </c:pt>
                <c:pt idx="5">
                  <c:v>Osun</c:v>
                </c:pt>
                <c:pt idx="6">
                  <c:v>Oyo</c:v>
                </c:pt>
                <c:pt idx="7">
                  <c:v>Plateau</c:v>
                </c:pt>
              </c:strCache>
            </c:strRef>
          </c:cat>
          <c:val>
            <c:numRef>
              <c:f>tps_pvt!$E$21:$E$29</c:f>
              <c:numCache>
                <c:formatCode>General</c:formatCode>
                <c:ptCount val="8"/>
                <c:pt idx="0">
                  <c:v>1</c:v>
                </c:pt>
                <c:pt idx="1">
                  <c:v>0</c:v>
                </c:pt>
                <c:pt idx="2">
                  <c:v>5</c:v>
                </c:pt>
                <c:pt idx="3">
                  <c:v>14</c:v>
                </c:pt>
                <c:pt idx="4">
                  <c:v>4</c:v>
                </c:pt>
                <c:pt idx="5">
                  <c:v>5</c:v>
                </c:pt>
                <c:pt idx="6">
                  <c:v>5</c:v>
                </c:pt>
                <c:pt idx="7">
                  <c:v>40</c:v>
                </c:pt>
              </c:numCache>
            </c:numRef>
          </c:val>
          <c:extLst>
            <c:ext xmlns:c16="http://schemas.microsoft.com/office/drawing/2014/chart" uri="{C3380CC4-5D6E-409C-BE32-E72D297353CC}">
              <c16:uniqueId val="{00000002-B29A-4EDF-B88F-2412D34EE52D}"/>
            </c:ext>
          </c:extLst>
        </c:ser>
        <c:dLbls>
          <c:showLegendKey val="0"/>
          <c:showVal val="0"/>
          <c:showCatName val="0"/>
          <c:showSerName val="0"/>
          <c:showPercent val="0"/>
          <c:showBubbleSize val="0"/>
        </c:dLbls>
        <c:gapWidth val="219"/>
        <c:axId val="1388543264"/>
        <c:axId val="661576112"/>
      </c:barChart>
      <c:catAx>
        <c:axId val="1388543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576112"/>
        <c:crosses val="autoZero"/>
        <c:auto val="1"/>
        <c:lblAlgn val="ctr"/>
        <c:lblOffset val="100"/>
        <c:noMultiLvlLbl val="0"/>
      </c:catAx>
      <c:valAx>
        <c:axId val="6615761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543264"/>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tx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[0_master_yellow_surge_ng_CQI_tool_version1.5.xlsx]tps_pvt!PivotTable54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2700" cap="rnd">
            <a:noFill/>
            <a:round/>
          </a:ln>
          <a:effectLst/>
        </c:spPr>
        <c:marker>
          <c:symbol val="circle"/>
          <c:size val="5"/>
          <c:spPr>
            <a:solidFill>
              <a:srgbClr val="C0000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2700" cap="rnd">
            <a:noFill/>
            <a:round/>
          </a:ln>
          <a:effectLst/>
        </c:spPr>
        <c:marker>
          <c:symbol val="circle"/>
          <c:size val="5"/>
          <c:spPr>
            <a:solidFill>
              <a:srgbClr val="C0000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2700" cap="rnd">
            <a:noFill/>
            <a:round/>
          </a:ln>
          <a:effectLst/>
        </c:spPr>
        <c:marker>
          <c:symbol val="circle"/>
          <c:size val="5"/>
          <c:spPr>
            <a:solidFill>
              <a:srgbClr val="C0000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tps_pvt!$C$37</c:f>
              <c:strCache>
                <c:ptCount val="1"/>
                <c:pt idx="0">
                  <c:v>tps_Tested_r.</c:v>
                </c:pt>
              </c:strCache>
            </c:strRef>
          </c:tx>
          <c:spPr>
            <a:solidFill>
              <a:schemeClr val="accent1"/>
            </a:solidFill>
            <a:ln>
              <a:solidFill>
                <a:schemeClr val="tx1"/>
              </a:solidFill>
            </a:ln>
            <a:effectLst/>
          </c:spPr>
          <c:invertIfNegative val="0"/>
          <c:cat>
            <c:strRef>
              <c:f>tps_pvt!$B$38:$B$46</c:f>
              <c:strCache>
                <c:ptCount val="8"/>
                <c:pt idx="0">
                  <c:v>Ekiti</c:v>
                </c:pt>
                <c:pt idx="1">
                  <c:v>Kaduna</c:v>
                </c:pt>
                <c:pt idx="2">
                  <c:v>Katsina</c:v>
                </c:pt>
                <c:pt idx="3">
                  <c:v>Ogun</c:v>
                </c:pt>
                <c:pt idx="4">
                  <c:v>Ondo</c:v>
                </c:pt>
                <c:pt idx="5">
                  <c:v>Osun</c:v>
                </c:pt>
                <c:pt idx="6">
                  <c:v>Oyo</c:v>
                </c:pt>
                <c:pt idx="7">
                  <c:v>Plateau</c:v>
                </c:pt>
              </c:strCache>
            </c:strRef>
          </c:cat>
          <c:val>
            <c:numRef>
              <c:f>tps_pvt!$C$38:$C$46</c:f>
              <c:numCache>
                <c:formatCode>General</c:formatCode>
                <c:ptCount val="8"/>
                <c:pt idx="0">
                  <c:v>487</c:v>
                </c:pt>
                <c:pt idx="1">
                  <c:v>103</c:v>
                </c:pt>
                <c:pt idx="2">
                  <c:v>71</c:v>
                </c:pt>
                <c:pt idx="3">
                  <c:v>849</c:v>
                </c:pt>
                <c:pt idx="4">
                  <c:v>234</c:v>
                </c:pt>
                <c:pt idx="5">
                  <c:v>722</c:v>
                </c:pt>
                <c:pt idx="6">
                  <c:v>487</c:v>
                </c:pt>
                <c:pt idx="7">
                  <c:v>120</c:v>
                </c:pt>
              </c:numCache>
            </c:numRef>
          </c:val>
          <c:extLst>
            <c:ext xmlns:c16="http://schemas.microsoft.com/office/drawing/2014/chart" uri="{C3380CC4-5D6E-409C-BE32-E72D297353CC}">
              <c16:uniqueId val="{00000000-647D-4F2C-BF38-F5CD98AF6DDB}"/>
            </c:ext>
          </c:extLst>
        </c:ser>
        <c:ser>
          <c:idx val="1"/>
          <c:order val="1"/>
          <c:tx>
            <c:strRef>
              <c:f>tps_pvt!$D$37</c:f>
              <c:strCache>
                <c:ptCount val="1"/>
                <c:pt idx="0">
                  <c:v>tps_Positive_r.</c:v>
                </c:pt>
              </c:strCache>
            </c:strRef>
          </c:tx>
          <c:spPr>
            <a:solidFill>
              <a:schemeClr val="accent2"/>
            </a:solidFill>
            <a:ln>
              <a:solidFill>
                <a:schemeClr val="tx1"/>
              </a:solidFill>
            </a:ln>
            <a:effectLst/>
          </c:spPr>
          <c:invertIfNegative val="0"/>
          <c:cat>
            <c:strRef>
              <c:f>tps_pvt!$B$38:$B$46</c:f>
              <c:strCache>
                <c:ptCount val="8"/>
                <c:pt idx="0">
                  <c:v>Ekiti</c:v>
                </c:pt>
                <c:pt idx="1">
                  <c:v>Kaduna</c:v>
                </c:pt>
                <c:pt idx="2">
                  <c:v>Katsina</c:v>
                </c:pt>
                <c:pt idx="3">
                  <c:v>Ogun</c:v>
                </c:pt>
                <c:pt idx="4">
                  <c:v>Ondo</c:v>
                </c:pt>
                <c:pt idx="5">
                  <c:v>Osun</c:v>
                </c:pt>
                <c:pt idx="6">
                  <c:v>Oyo</c:v>
                </c:pt>
                <c:pt idx="7">
                  <c:v>Plateau</c:v>
                </c:pt>
              </c:strCache>
            </c:strRef>
          </c:cat>
          <c:val>
            <c:numRef>
              <c:f>tps_pvt!$D$38:$D$46</c:f>
              <c:numCache>
                <c:formatCode>General</c:formatCode>
                <c:ptCount val="8"/>
                <c:pt idx="0">
                  <c:v>1</c:v>
                </c:pt>
                <c:pt idx="1">
                  <c:v>0</c:v>
                </c:pt>
                <c:pt idx="2">
                  <c:v>5</c:v>
                </c:pt>
                <c:pt idx="3">
                  <c:v>25</c:v>
                </c:pt>
                <c:pt idx="4">
                  <c:v>4</c:v>
                </c:pt>
                <c:pt idx="5">
                  <c:v>5</c:v>
                </c:pt>
                <c:pt idx="6">
                  <c:v>5</c:v>
                </c:pt>
                <c:pt idx="7">
                  <c:v>40</c:v>
                </c:pt>
              </c:numCache>
            </c:numRef>
          </c:val>
          <c:extLst>
            <c:ext xmlns:c16="http://schemas.microsoft.com/office/drawing/2014/chart" uri="{C3380CC4-5D6E-409C-BE32-E72D297353CC}">
              <c16:uniqueId val="{00000001-647D-4F2C-BF38-F5CD98AF6DDB}"/>
            </c:ext>
          </c:extLst>
        </c:ser>
        <c:ser>
          <c:idx val="3"/>
          <c:order val="3"/>
          <c:tx>
            <c:strRef>
              <c:f>tps_pvt!$F$37</c:f>
              <c:strCache>
                <c:ptCount val="1"/>
                <c:pt idx="0">
                  <c:v>tps_linked2ART_r.</c:v>
                </c:pt>
              </c:strCache>
            </c:strRef>
          </c:tx>
          <c:spPr>
            <a:solidFill>
              <a:schemeClr val="accent4"/>
            </a:solidFill>
            <a:ln>
              <a:solidFill>
                <a:schemeClr val="tx1"/>
              </a:solidFill>
            </a:ln>
            <a:effectLst/>
          </c:spPr>
          <c:invertIfNegative val="0"/>
          <c:cat>
            <c:strRef>
              <c:f>tps_pvt!$B$38:$B$46</c:f>
              <c:strCache>
                <c:ptCount val="8"/>
                <c:pt idx="0">
                  <c:v>Ekiti</c:v>
                </c:pt>
                <c:pt idx="1">
                  <c:v>Kaduna</c:v>
                </c:pt>
                <c:pt idx="2">
                  <c:v>Katsina</c:v>
                </c:pt>
                <c:pt idx="3">
                  <c:v>Ogun</c:v>
                </c:pt>
                <c:pt idx="4">
                  <c:v>Ondo</c:v>
                </c:pt>
                <c:pt idx="5">
                  <c:v>Osun</c:v>
                </c:pt>
                <c:pt idx="6">
                  <c:v>Oyo</c:v>
                </c:pt>
                <c:pt idx="7">
                  <c:v>Plateau</c:v>
                </c:pt>
              </c:strCache>
            </c:strRef>
          </c:cat>
          <c:val>
            <c:numRef>
              <c:f>tps_pvt!$F$38:$F$46</c:f>
              <c:numCache>
                <c:formatCode>General</c:formatCode>
                <c:ptCount val="8"/>
                <c:pt idx="0">
                  <c:v>1</c:v>
                </c:pt>
                <c:pt idx="1">
                  <c:v>0</c:v>
                </c:pt>
                <c:pt idx="2">
                  <c:v>5</c:v>
                </c:pt>
                <c:pt idx="3">
                  <c:v>14</c:v>
                </c:pt>
                <c:pt idx="4">
                  <c:v>4</c:v>
                </c:pt>
                <c:pt idx="5">
                  <c:v>5</c:v>
                </c:pt>
                <c:pt idx="6">
                  <c:v>5</c:v>
                </c:pt>
                <c:pt idx="7">
                  <c:v>40</c:v>
                </c:pt>
              </c:numCache>
            </c:numRef>
          </c:val>
          <c:extLst>
            <c:ext xmlns:c16="http://schemas.microsoft.com/office/drawing/2014/chart" uri="{C3380CC4-5D6E-409C-BE32-E72D297353CC}">
              <c16:uniqueId val="{00000002-647D-4F2C-BF38-F5CD98AF6DDB}"/>
            </c:ext>
          </c:extLst>
        </c:ser>
        <c:dLbls>
          <c:showLegendKey val="0"/>
          <c:showVal val="0"/>
          <c:showCatName val="0"/>
          <c:showSerName val="0"/>
          <c:showPercent val="0"/>
          <c:showBubbleSize val="0"/>
        </c:dLbls>
        <c:gapWidth val="219"/>
        <c:axId val="879666576"/>
        <c:axId val="925744096"/>
      </c:barChart>
      <c:lineChart>
        <c:grouping val="standard"/>
        <c:varyColors val="0"/>
        <c:ser>
          <c:idx val="2"/>
          <c:order val="2"/>
          <c:tx>
            <c:strRef>
              <c:f>tps_pvt!$E$37</c:f>
              <c:strCache>
                <c:ptCount val="1"/>
                <c:pt idx="0">
                  <c:v>tps Positivity.</c:v>
                </c:pt>
              </c:strCache>
            </c:strRef>
          </c:tx>
          <c:spPr>
            <a:ln w="12700" cap="rnd">
              <a:noFill/>
              <a:round/>
            </a:ln>
            <a:effectLst/>
          </c:spPr>
          <c:marker>
            <c:symbol val="circle"/>
            <c:size val="5"/>
            <c:spPr>
              <a:solidFill>
                <a:srgbClr val="C00000"/>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tps_pvt!$B$38:$B$46</c:f>
              <c:strCache>
                <c:ptCount val="8"/>
                <c:pt idx="0">
                  <c:v>Ekiti</c:v>
                </c:pt>
                <c:pt idx="1">
                  <c:v>Kaduna</c:v>
                </c:pt>
                <c:pt idx="2">
                  <c:v>Katsina</c:v>
                </c:pt>
                <c:pt idx="3">
                  <c:v>Ogun</c:v>
                </c:pt>
                <c:pt idx="4">
                  <c:v>Ondo</c:v>
                </c:pt>
                <c:pt idx="5">
                  <c:v>Osun</c:v>
                </c:pt>
                <c:pt idx="6">
                  <c:v>Oyo</c:v>
                </c:pt>
                <c:pt idx="7">
                  <c:v>Plateau</c:v>
                </c:pt>
              </c:strCache>
            </c:strRef>
          </c:cat>
          <c:val>
            <c:numRef>
              <c:f>tps_pvt!$E$38:$E$46</c:f>
              <c:numCache>
                <c:formatCode>0</c:formatCode>
                <c:ptCount val="8"/>
                <c:pt idx="0">
                  <c:v>2.0533880903490761E-3</c:v>
                </c:pt>
                <c:pt idx="1">
                  <c:v>0</c:v>
                </c:pt>
                <c:pt idx="2">
                  <c:v>7.0422535211267609E-2</c:v>
                </c:pt>
                <c:pt idx="3">
                  <c:v>2.9446407538280331E-2</c:v>
                </c:pt>
                <c:pt idx="4">
                  <c:v>1.7094017094017096E-2</c:v>
                </c:pt>
                <c:pt idx="5">
                  <c:v>6.9252077562326868E-3</c:v>
                </c:pt>
                <c:pt idx="6">
                  <c:v>1.0266940451745379E-2</c:v>
                </c:pt>
                <c:pt idx="7">
                  <c:v>0.33333333333333331</c:v>
                </c:pt>
              </c:numCache>
            </c:numRef>
          </c:val>
          <c:smooth val="1"/>
          <c:extLst>
            <c:ext xmlns:c16="http://schemas.microsoft.com/office/drawing/2014/chart" uri="{C3380CC4-5D6E-409C-BE32-E72D297353CC}">
              <c16:uniqueId val="{00000003-647D-4F2C-BF38-F5CD98AF6DDB}"/>
            </c:ext>
          </c:extLst>
        </c:ser>
        <c:dLbls>
          <c:showLegendKey val="0"/>
          <c:showVal val="0"/>
          <c:showCatName val="0"/>
          <c:showSerName val="0"/>
          <c:showPercent val="0"/>
          <c:showBubbleSize val="0"/>
        </c:dLbls>
        <c:marker val="1"/>
        <c:smooth val="0"/>
        <c:axId val="879701376"/>
        <c:axId val="661575696"/>
      </c:lineChart>
      <c:catAx>
        <c:axId val="87966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744096"/>
        <c:crosses val="autoZero"/>
        <c:auto val="1"/>
        <c:lblAlgn val="ctr"/>
        <c:lblOffset val="100"/>
        <c:noMultiLvlLbl val="0"/>
      </c:catAx>
      <c:valAx>
        <c:axId val="925744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666576"/>
        <c:crosses val="autoZero"/>
        <c:crossBetween val="between"/>
      </c:valAx>
      <c:valAx>
        <c:axId val="66157569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701376"/>
        <c:crosses val="max"/>
        <c:crossBetween val="between"/>
      </c:valAx>
      <c:catAx>
        <c:axId val="879701376"/>
        <c:scaling>
          <c:orientation val="minMax"/>
        </c:scaling>
        <c:delete val="1"/>
        <c:axPos val="b"/>
        <c:numFmt formatCode="General" sourceLinked="1"/>
        <c:majorTickMark val="out"/>
        <c:minorTickMark val="none"/>
        <c:tickLblPos val="nextTo"/>
        <c:crossAx val="66157569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[0_master_yellow_surge_ng_CQI_tool_version1.5.xlsx]pvt_mer!HTS1</c:name>
    <c:fmtId val="6"/>
  </c:pivotSource>
  <c:chart>
    <c:title>
      <c:tx>
        <c:rich>
          <a:bodyPr rot="0" spcFirstLastPara="1" vertOverflow="ellipsis" vert="horz" wrap="square" anchor="ctr" anchorCtr="1"/>
          <a:lstStyle/>
          <a:p>
            <a:pPr>
              <a:defRPr sz="1100" b="0" i="0" u="none" strike="noStrike" kern="1200" spc="0" baseline="0">
                <a:solidFill>
                  <a:sysClr val="windowText" lastClr="000000"/>
                </a:solidFill>
                <a:latin typeface="+mn-lt"/>
                <a:ea typeface="+mn-ea"/>
                <a:cs typeface="+mn-cs"/>
              </a:defRPr>
            </a:pPr>
            <a:r>
              <a:rPr lang="en-US" sz="1100"/>
              <a:t>2.0 HTS: SCREENED VS ELIGIBLE VS TESTED ~ OU</a:t>
            </a:r>
          </a:p>
        </c:rich>
      </c:tx>
      <c:overlay val="0"/>
      <c:spPr>
        <a:noFill/>
        <a:ln>
          <a:noFill/>
        </a:ln>
        <a:effectLst/>
      </c:spPr>
      <c:txPr>
        <a:bodyPr rot="0" spcFirstLastPara="1" vertOverflow="ellipsis" vert="horz" wrap="square" anchor="ctr" anchorCtr="1"/>
        <a:lstStyle/>
        <a:p>
          <a:pPr>
            <a:defRPr sz="11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pvt_mer!$AA$3</c:f>
              <c:strCache>
                <c:ptCount val="1"/>
                <c:pt idx="0">
                  <c:v>hts OPD attendance.</c:v>
                </c:pt>
              </c:strCache>
            </c:strRef>
          </c:tx>
          <c:spPr>
            <a:solidFill>
              <a:schemeClr val="accent1">
                <a:lumMod val="20000"/>
                <a:lumOff val="80000"/>
              </a:schemeClr>
            </a:solidFill>
            <a:ln>
              <a:noFill/>
            </a:ln>
            <a:effectLst/>
          </c:spPr>
          <c:invertIfNegative val="0"/>
          <c:cat>
            <c:strRef>
              <c:f>pvt_mer!$Z$4:$Z$12</c:f>
              <c:strCache>
                <c:ptCount val="8"/>
                <c:pt idx="0">
                  <c:v>Ekiti</c:v>
                </c:pt>
                <c:pt idx="1">
                  <c:v>Katsina</c:v>
                </c:pt>
                <c:pt idx="2">
                  <c:v>Kogi</c:v>
                </c:pt>
                <c:pt idx="3">
                  <c:v>Ogun</c:v>
                </c:pt>
                <c:pt idx="4">
                  <c:v>Ondo</c:v>
                </c:pt>
                <c:pt idx="5">
                  <c:v>Osun</c:v>
                </c:pt>
                <c:pt idx="6">
                  <c:v>Oyo</c:v>
                </c:pt>
                <c:pt idx="7">
                  <c:v>Plateau</c:v>
                </c:pt>
              </c:strCache>
            </c:strRef>
          </c:cat>
          <c:val>
            <c:numRef>
              <c:f>pvt_mer!$AA$4:$AA$12</c:f>
              <c:numCache>
                <c:formatCode>#,##0</c:formatCode>
                <c:ptCount val="8"/>
                <c:pt idx="0">
                  <c:v>937</c:v>
                </c:pt>
                <c:pt idx="1">
                  <c:v>942</c:v>
                </c:pt>
                <c:pt idx="2">
                  <c:v>3359</c:v>
                </c:pt>
                <c:pt idx="3">
                  <c:v>9840</c:v>
                </c:pt>
                <c:pt idx="4">
                  <c:v>2122</c:v>
                </c:pt>
                <c:pt idx="5">
                  <c:v>1021</c:v>
                </c:pt>
                <c:pt idx="6">
                  <c:v>8879</c:v>
                </c:pt>
                <c:pt idx="7">
                  <c:v>9783</c:v>
                </c:pt>
              </c:numCache>
            </c:numRef>
          </c:val>
          <c:extLst>
            <c:ext xmlns:c16="http://schemas.microsoft.com/office/drawing/2014/chart" uri="{C3380CC4-5D6E-409C-BE32-E72D297353CC}">
              <c16:uniqueId val="{00000000-E2B2-4633-A8A0-E48D67943563}"/>
            </c:ext>
          </c:extLst>
        </c:ser>
        <c:ser>
          <c:idx val="1"/>
          <c:order val="1"/>
          <c:tx>
            <c:strRef>
              <c:f>pvt_mer!$AB$3</c:f>
              <c:strCache>
                <c:ptCount val="1"/>
                <c:pt idx="0">
                  <c:v>opd Screened.</c:v>
                </c:pt>
              </c:strCache>
            </c:strRef>
          </c:tx>
          <c:spPr>
            <a:solidFill>
              <a:schemeClr val="accent2">
                <a:lumMod val="40000"/>
                <a:lumOff val="60000"/>
              </a:schemeClr>
            </a:solidFill>
            <a:ln>
              <a:noFill/>
            </a:ln>
            <a:effectLst/>
          </c:spPr>
          <c:invertIfNegative val="0"/>
          <c:cat>
            <c:strRef>
              <c:f>pvt_mer!$Z$4:$Z$12</c:f>
              <c:strCache>
                <c:ptCount val="8"/>
                <c:pt idx="0">
                  <c:v>Ekiti</c:v>
                </c:pt>
                <c:pt idx="1">
                  <c:v>Katsina</c:v>
                </c:pt>
                <c:pt idx="2">
                  <c:v>Kogi</c:v>
                </c:pt>
                <c:pt idx="3">
                  <c:v>Ogun</c:v>
                </c:pt>
                <c:pt idx="4">
                  <c:v>Ondo</c:v>
                </c:pt>
                <c:pt idx="5">
                  <c:v>Osun</c:v>
                </c:pt>
                <c:pt idx="6">
                  <c:v>Oyo</c:v>
                </c:pt>
                <c:pt idx="7">
                  <c:v>Plateau</c:v>
                </c:pt>
              </c:strCache>
            </c:strRef>
          </c:cat>
          <c:val>
            <c:numRef>
              <c:f>pvt_mer!$AB$4:$AB$12</c:f>
              <c:numCache>
                <c:formatCode>#,##0</c:formatCode>
                <c:ptCount val="8"/>
                <c:pt idx="0">
                  <c:v>866</c:v>
                </c:pt>
                <c:pt idx="1">
                  <c:v>929</c:v>
                </c:pt>
                <c:pt idx="2">
                  <c:v>3328</c:v>
                </c:pt>
                <c:pt idx="3">
                  <c:v>8316</c:v>
                </c:pt>
                <c:pt idx="4">
                  <c:v>2122</c:v>
                </c:pt>
                <c:pt idx="5">
                  <c:v>987</c:v>
                </c:pt>
                <c:pt idx="6">
                  <c:v>8879</c:v>
                </c:pt>
                <c:pt idx="7">
                  <c:v>6724</c:v>
                </c:pt>
              </c:numCache>
            </c:numRef>
          </c:val>
          <c:extLst>
            <c:ext xmlns:c16="http://schemas.microsoft.com/office/drawing/2014/chart" uri="{C3380CC4-5D6E-409C-BE32-E72D297353CC}">
              <c16:uniqueId val="{00000001-E2B2-4633-A8A0-E48D67943563}"/>
            </c:ext>
          </c:extLst>
        </c:ser>
        <c:ser>
          <c:idx val="2"/>
          <c:order val="2"/>
          <c:tx>
            <c:strRef>
              <c:f>pvt_mer!$AC$3</c:f>
              <c:strCache>
                <c:ptCount val="1"/>
                <c:pt idx="0">
                  <c:v>hts eligible4Testing.</c:v>
                </c:pt>
              </c:strCache>
            </c:strRef>
          </c:tx>
          <c:spPr>
            <a:solidFill>
              <a:schemeClr val="accent3"/>
            </a:solidFill>
            <a:ln>
              <a:noFill/>
            </a:ln>
            <a:effectLst/>
          </c:spPr>
          <c:invertIfNegative val="0"/>
          <c:cat>
            <c:strRef>
              <c:f>pvt_mer!$Z$4:$Z$12</c:f>
              <c:strCache>
                <c:ptCount val="8"/>
                <c:pt idx="0">
                  <c:v>Ekiti</c:v>
                </c:pt>
                <c:pt idx="1">
                  <c:v>Katsina</c:v>
                </c:pt>
                <c:pt idx="2">
                  <c:v>Kogi</c:v>
                </c:pt>
                <c:pt idx="3">
                  <c:v>Ogun</c:v>
                </c:pt>
                <c:pt idx="4">
                  <c:v>Ondo</c:v>
                </c:pt>
                <c:pt idx="5">
                  <c:v>Osun</c:v>
                </c:pt>
                <c:pt idx="6">
                  <c:v>Oyo</c:v>
                </c:pt>
                <c:pt idx="7">
                  <c:v>Plateau</c:v>
                </c:pt>
              </c:strCache>
            </c:strRef>
          </c:cat>
          <c:val>
            <c:numRef>
              <c:f>pvt_mer!$AC$4:$AC$12</c:f>
              <c:numCache>
                <c:formatCode>#,##0</c:formatCode>
                <c:ptCount val="8"/>
                <c:pt idx="0">
                  <c:v>323</c:v>
                </c:pt>
                <c:pt idx="1">
                  <c:v>771</c:v>
                </c:pt>
                <c:pt idx="2">
                  <c:v>1674</c:v>
                </c:pt>
                <c:pt idx="3">
                  <c:v>2345</c:v>
                </c:pt>
                <c:pt idx="4">
                  <c:v>1496</c:v>
                </c:pt>
                <c:pt idx="5">
                  <c:v>617</c:v>
                </c:pt>
                <c:pt idx="6">
                  <c:v>5471</c:v>
                </c:pt>
                <c:pt idx="7">
                  <c:v>4395</c:v>
                </c:pt>
              </c:numCache>
            </c:numRef>
          </c:val>
          <c:extLst>
            <c:ext xmlns:c16="http://schemas.microsoft.com/office/drawing/2014/chart" uri="{C3380CC4-5D6E-409C-BE32-E72D297353CC}">
              <c16:uniqueId val="{00000002-E2B2-4633-A8A0-E48D67943563}"/>
            </c:ext>
          </c:extLst>
        </c:ser>
        <c:ser>
          <c:idx val="3"/>
          <c:order val="3"/>
          <c:tx>
            <c:strRef>
              <c:f>pvt_mer!$AD$3</c:f>
              <c:strCache>
                <c:ptCount val="1"/>
                <c:pt idx="0">
                  <c:v>hts Tested.</c:v>
                </c:pt>
              </c:strCache>
            </c:strRef>
          </c:tx>
          <c:spPr>
            <a:solidFill>
              <a:schemeClr val="accent4"/>
            </a:solidFill>
            <a:ln>
              <a:noFill/>
            </a:ln>
            <a:effectLst/>
          </c:spPr>
          <c:invertIfNegative val="0"/>
          <c:cat>
            <c:strRef>
              <c:f>pvt_mer!$Z$4:$Z$12</c:f>
              <c:strCache>
                <c:ptCount val="8"/>
                <c:pt idx="0">
                  <c:v>Ekiti</c:v>
                </c:pt>
                <c:pt idx="1">
                  <c:v>Katsina</c:v>
                </c:pt>
                <c:pt idx="2">
                  <c:v>Kogi</c:v>
                </c:pt>
                <c:pt idx="3">
                  <c:v>Ogun</c:v>
                </c:pt>
                <c:pt idx="4">
                  <c:v>Ondo</c:v>
                </c:pt>
                <c:pt idx="5">
                  <c:v>Osun</c:v>
                </c:pt>
                <c:pt idx="6">
                  <c:v>Oyo</c:v>
                </c:pt>
                <c:pt idx="7">
                  <c:v>Plateau</c:v>
                </c:pt>
              </c:strCache>
            </c:strRef>
          </c:cat>
          <c:val>
            <c:numRef>
              <c:f>pvt_mer!$AD$4:$AD$12</c:f>
              <c:numCache>
                <c:formatCode>#,##0</c:formatCode>
                <c:ptCount val="8"/>
                <c:pt idx="0">
                  <c:v>323</c:v>
                </c:pt>
                <c:pt idx="1">
                  <c:v>771</c:v>
                </c:pt>
                <c:pt idx="2">
                  <c:v>1715</c:v>
                </c:pt>
                <c:pt idx="3">
                  <c:v>2345</c:v>
                </c:pt>
                <c:pt idx="4">
                  <c:v>1495</c:v>
                </c:pt>
                <c:pt idx="5">
                  <c:v>617</c:v>
                </c:pt>
                <c:pt idx="6">
                  <c:v>4483</c:v>
                </c:pt>
                <c:pt idx="7">
                  <c:v>4395</c:v>
                </c:pt>
              </c:numCache>
            </c:numRef>
          </c:val>
          <c:extLst>
            <c:ext xmlns:c16="http://schemas.microsoft.com/office/drawing/2014/chart" uri="{C3380CC4-5D6E-409C-BE32-E72D297353CC}">
              <c16:uniqueId val="{00000003-E2B2-4633-A8A0-E48D67943563}"/>
            </c:ext>
          </c:extLst>
        </c:ser>
        <c:dLbls>
          <c:showLegendKey val="0"/>
          <c:showVal val="0"/>
          <c:showCatName val="0"/>
          <c:showSerName val="0"/>
          <c:showPercent val="0"/>
          <c:showBubbleSize val="0"/>
        </c:dLbls>
        <c:gapWidth val="219"/>
        <c:axId val="68861391"/>
        <c:axId val="1553936079"/>
      </c:barChart>
      <c:catAx>
        <c:axId val="6886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53936079"/>
        <c:crosses val="autoZero"/>
        <c:auto val="1"/>
        <c:lblAlgn val="ctr"/>
        <c:lblOffset val="100"/>
        <c:noMultiLvlLbl val="0"/>
      </c:catAx>
      <c:valAx>
        <c:axId val="155393607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886139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[0_master_yellow_surge_ng_CQI_tool_version1.5.xlsx]pvt_mer!HTS2</c:name>
    <c:fmtId val="4"/>
  </c:pivotSource>
  <c:chart>
    <c:title>
      <c:tx>
        <c:rich>
          <a:bodyPr rot="0" spcFirstLastPara="1" vertOverflow="ellipsis" vert="horz" wrap="square" anchor="ctr" anchorCtr="1"/>
          <a:lstStyle/>
          <a:p>
            <a:pPr>
              <a:defRPr sz="1100" b="0" i="0" u="none" strike="noStrike" kern="1200" spc="0" baseline="0">
                <a:solidFill>
                  <a:sysClr val="windowText" lastClr="000000"/>
                </a:solidFill>
                <a:latin typeface="+mn-lt"/>
                <a:ea typeface="+mn-ea"/>
                <a:cs typeface="+mn-cs"/>
              </a:defRPr>
            </a:pPr>
            <a:r>
              <a:rPr lang="en-US" sz="1100"/>
              <a:t>2.1 HTS: SCREENED VS ELIGIBLE VS TESTED ~ WK</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rgbClr val="00B0F0"/>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40000"/>
              <a:lumOff val="60000"/>
            </a:schemeClr>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0B0F0"/>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lumMod val="40000"/>
              <a:lumOff val="60000"/>
            </a:schemeClr>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lumMod val="20000"/>
              <a:lumOff val="80000"/>
            </a:schemeClr>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lumMod val="40000"/>
              <a:lumOff val="60000"/>
            </a:schemeClr>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pvt_mer!$AH$3</c:f>
              <c:strCache>
                <c:ptCount val="1"/>
                <c:pt idx="0">
                  <c:v>hts OPD attendance.</c:v>
                </c:pt>
              </c:strCache>
            </c:strRef>
          </c:tx>
          <c:spPr>
            <a:solidFill>
              <a:schemeClr val="accent1">
                <a:lumMod val="20000"/>
                <a:lumOff val="80000"/>
              </a:schemeClr>
            </a:solidFill>
            <a:ln>
              <a:noFill/>
            </a:ln>
            <a:effectLst/>
          </c:spPr>
          <c:invertIfNegative val="0"/>
          <c:dLbls>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pvt_mer!$AG$4:$AG$13</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pvt_mer!$AH$4:$AH$13</c:f>
              <c:numCache>
                <c:formatCode>#,##0</c:formatCode>
                <c:ptCount val="9"/>
                <c:pt idx="0">
                  <c:v>5019</c:v>
                </c:pt>
                <c:pt idx="1">
                  <c:v>3444</c:v>
                </c:pt>
                <c:pt idx="2">
                  <c:v>3743</c:v>
                </c:pt>
                <c:pt idx="3">
                  <c:v>3060</c:v>
                </c:pt>
                <c:pt idx="4">
                  <c:v>5368</c:v>
                </c:pt>
                <c:pt idx="5">
                  <c:v>5008</c:v>
                </c:pt>
                <c:pt idx="6">
                  <c:v>4388</c:v>
                </c:pt>
                <c:pt idx="7">
                  <c:v>4070</c:v>
                </c:pt>
                <c:pt idx="8">
                  <c:v>2783</c:v>
                </c:pt>
              </c:numCache>
            </c:numRef>
          </c:val>
          <c:extLst>
            <c:ext xmlns:c16="http://schemas.microsoft.com/office/drawing/2014/chart" uri="{C3380CC4-5D6E-409C-BE32-E72D297353CC}">
              <c16:uniqueId val="{00000000-4CF1-4657-B75C-B94415E69D30}"/>
            </c:ext>
          </c:extLst>
        </c:ser>
        <c:ser>
          <c:idx val="1"/>
          <c:order val="1"/>
          <c:tx>
            <c:strRef>
              <c:f>pvt_mer!$AI$3</c:f>
              <c:strCache>
                <c:ptCount val="1"/>
                <c:pt idx="0">
                  <c:v>opd Screened.</c:v>
                </c:pt>
              </c:strCache>
            </c:strRef>
          </c:tx>
          <c:spPr>
            <a:solidFill>
              <a:schemeClr val="accent2">
                <a:lumMod val="40000"/>
                <a:lumOff val="60000"/>
              </a:schemeClr>
            </a:solidFill>
            <a:ln>
              <a:noFill/>
            </a:ln>
            <a:effectLst/>
          </c:spPr>
          <c:invertIfNegative val="0"/>
          <c:dLbls>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pvt_mer!$AG$4:$AG$13</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pvt_mer!$AI$4:$AI$13</c:f>
              <c:numCache>
                <c:formatCode>#,##0</c:formatCode>
                <c:ptCount val="9"/>
                <c:pt idx="0">
                  <c:v>3826</c:v>
                </c:pt>
                <c:pt idx="1">
                  <c:v>2686</c:v>
                </c:pt>
                <c:pt idx="2">
                  <c:v>3468</c:v>
                </c:pt>
                <c:pt idx="3">
                  <c:v>2872</c:v>
                </c:pt>
                <c:pt idx="4">
                  <c:v>5130</c:v>
                </c:pt>
                <c:pt idx="5">
                  <c:v>4234</c:v>
                </c:pt>
                <c:pt idx="6">
                  <c:v>3330</c:v>
                </c:pt>
                <c:pt idx="7">
                  <c:v>3828</c:v>
                </c:pt>
                <c:pt idx="8">
                  <c:v>2777</c:v>
                </c:pt>
              </c:numCache>
            </c:numRef>
          </c:val>
          <c:extLst>
            <c:ext xmlns:c16="http://schemas.microsoft.com/office/drawing/2014/chart" uri="{C3380CC4-5D6E-409C-BE32-E72D297353CC}">
              <c16:uniqueId val="{00000001-4CF1-4657-B75C-B94415E69D30}"/>
            </c:ext>
          </c:extLst>
        </c:ser>
        <c:ser>
          <c:idx val="2"/>
          <c:order val="2"/>
          <c:tx>
            <c:strRef>
              <c:f>pvt_mer!$AJ$3</c:f>
              <c:strCache>
                <c:ptCount val="1"/>
                <c:pt idx="0">
                  <c:v>hts eligible4Testing.</c:v>
                </c:pt>
              </c:strCache>
            </c:strRef>
          </c:tx>
          <c:spPr>
            <a:solidFill>
              <a:schemeClr val="accent3"/>
            </a:solidFill>
            <a:ln>
              <a:noFill/>
            </a:ln>
            <a:effectLst/>
          </c:spPr>
          <c:invertIfNegative val="0"/>
          <c:dLbls>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pvt_mer!$AG$4:$AG$13</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pvt_mer!$AJ$4:$AJ$13</c:f>
              <c:numCache>
                <c:formatCode>#,##0</c:formatCode>
                <c:ptCount val="9"/>
                <c:pt idx="0">
                  <c:v>2465</c:v>
                </c:pt>
                <c:pt idx="1">
                  <c:v>1419</c:v>
                </c:pt>
                <c:pt idx="2">
                  <c:v>1703</c:v>
                </c:pt>
                <c:pt idx="3">
                  <c:v>1478</c:v>
                </c:pt>
                <c:pt idx="4">
                  <c:v>2143</c:v>
                </c:pt>
                <c:pt idx="5">
                  <c:v>2075</c:v>
                </c:pt>
                <c:pt idx="6">
                  <c:v>2040</c:v>
                </c:pt>
                <c:pt idx="7">
                  <c:v>2059</c:v>
                </c:pt>
                <c:pt idx="8">
                  <c:v>1710</c:v>
                </c:pt>
              </c:numCache>
            </c:numRef>
          </c:val>
          <c:extLst>
            <c:ext xmlns:c16="http://schemas.microsoft.com/office/drawing/2014/chart" uri="{C3380CC4-5D6E-409C-BE32-E72D297353CC}">
              <c16:uniqueId val="{00000002-4CF1-4657-B75C-B94415E69D30}"/>
            </c:ext>
          </c:extLst>
        </c:ser>
        <c:ser>
          <c:idx val="3"/>
          <c:order val="3"/>
          <c:tx>
            <c:strRef>
              <c:f>pvt_mer!$AK$3</c:f>
              <c:strCache>
                <c:ptCount val="1"/>
                <c:pt idx="0">
                  <c:v>hts Tested.</c:v>
                </c:pt>
              </c:strCache>
            </c:strRef>
          </c:tx>
          <c:spPr>
            <a:solidFill>
              <a:schemeClr val="accent4"/>
            </a:solidFill>
            <a:ln>
              <a:noFill/>
            </a:ln>
            <a:effectLst/>
          </c:spPr>
          <c:invertIfNegative val="0"/>
          <c:dLbls>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pvt_mer!$AG$4:$AG$13</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pvt_mer!$AK$4:$AK$13</c:f>
              <c:numCache>
                <c:formatCode>#,##0</c:formatCode>
                <c:ptCount val="9"/>
                <c:pt idx="0">
                  <c:v>2465</c:v>
                </c:pt>
                <c:pt idx="1">
                  <c:v>1419</c:v>
                </c:pt>
                <c:pt idx="2">
                  <c:v>1703</c:v>
                </c:pt>
                <c:pt idx="3">
                  <c:v>1505</c:v>
                </c:pt>
                <c:pt idx="4">
                  <c:v>2157</c:v>
                </c:pt>
                <c:pt idx="5">
                  <c:v>2075</c:v>
                </c:pt>
                <c:pt idx="6">
                  <c:v>2040</c:v>
                </c:pt>
                <c:pt idx="7">
                  <c:v>2058</c:v>
                </c:pt>
                <c:pt idx="8">
                  <c:v>722</c:v>
                </c:pt>
              </c:numCache>
            </c:numRef>
          </c:val>
          <c:extLst>
            <c:ext xmlns:c16="http://schemas.microsoft.com/office/drawing/2014/chart" uri="{C3380CC4-5D6E-409C-BE32-E72D297353CC}">
              <c16:uniqueId val="{00000003-4CF1-4657-B75C-B94415E69D30}"/>
            </c:ext>
          </c:extLst>
        </c:ser>
        <c:dLbls>
          <c:showLegendKey val="0"/>
          <c:showVal val="0"/>
          <c:showCatName val="0"/>
          <c:showSerName val="0"/>
          <c:showPercent val="0"/>
          <c:showBubbleSize val="0"/>
        </c:dLbls>
        <c:gapWidth val="219"/>
        <c:axId val="68861391"/>
        <c:axId val="1553936079"/>
      </c:barChart>
      <c:catAx>
        <c:axId val="6886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crossAx val="1553936079"/>
        <c:crosses val="autoZero"/>
        <c:auto val="1"/>
        <c:lblAlgn val="ctr"/>
        <c:lblOffset val="100"/>
        <c:noMultiLvlLbl val="0"/>
      </c:catAx>
      <c:valAx>
        <c:axId val="155393607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8861391"/>
        <c:crosses val="autoZero"/>
        <c:crossBetween val="between"/>
      </c:valAx>
    </c:plotArea>
    <c:legend>
      <c:legendPos val="b"/>
      <c:overlay val="0"/>
    </c:legend>
    <c:plotVisOnly val="1"/>
    <c:dispBlanksAs val="gap"/>
    <c:showDLblsOverMax val="0"/>
    <c:extLst/>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[0_master_yellow_surge_ng_CQI_tool_version1.5.xlsx]pvt_mer!HTS3</c:name>
    <c:fmtId val="4"/>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2.2 PROPORTION OF THOSE ELIGIBLE AND TESTED ~ OU</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noFill/>
            <a:round/>
          </a:ln>
          <a:effectLst/>
        </c:spPr>
        <c:marker>
          <c:symbol val="dash"/>
          <c:size val="9"/>
          <c:spPr>
            <a:solidFill>
              <a:srgbClr val="FF000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noFill/>
            <a:round/>
          </a:ln>
          <a:effectLst/>
        </c:spPr>
        <c:marker>
          <c:symbol val="dash"/>
          <c:size val="9"/>
          <c:spPr>
            <a:solidFill>
              <a:srgbClr val="FF000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noFill/>
            <a:round/>
          </a:ln>
          <a:effectLst/>
        </c:spPr>
        <c:marker>
          <c:symbol val="dash"/>
          <c:size val="9"/>
          <c:spPr>
            <a:solidFill>
              <a:srgbClr val="FF000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pvt_mer!$AA$26</c:f>
              <c:strCache>
                <c:ptCount val="1"/>
                <c:pt idx="0">
                  <c:v>hts eligible4Testing.</c:v>
                </c:pt>
              </c:strCache>
            </c:strRef>
          </c:tx>
          <c:spPr>
            <a:solidFill>
              <a:schemeClr val="accent1">
                <a:lumMod val="20000"/>
                <a:lumOff val="80000"/>
              </a:schemeClr>
            </a:solidFill>
            <a:ln>
              <a:noFill/>
            </a:ln>
            <a:effectLst/>
          </c:spPr>
          <c:invertIfNegative val="0"/>
          <c:cat>
            <c:strRef>
              <c:f>pvt_mer!$Z$27:$Z$35</c:f>
              <c:strCache>
                <c:ptCount val="8"/>
                <c:pt idx="0">
                  <c:v>Ekiti</c:v>
                </c:pt>
                <c:pt idx="1">
                  <c:v>Katsina</c:v>
                </c:pt>
                <c:pt idx="2">
                  <c:v>Kogi</c:v>
                </c:pt>
                <c:pt idx="3">
                  <c:v>Ogun</c:v>
                </c:pt>
                <c:pt idx="4">
                  <c:v>Ondo</c:v>
                </c:pt>
                <c:pt idx="5">
                  <c:v>Osun</c:v>
                </c:pt>
                <c:pt idx="6">
                  <c:v>Oyo</c:v>
                </c:pt>
                <c:pt idx="7">
                  <c:v>Plateau</c:v>
                </c:pt>
              </c:strCache>
            </c:strRef>
          </c:cat>
          <c:val>
            <c:numRef>
              <c:f>pvt_mer!$AA$27:$AA$35</c:f>
              <c:numCache>
                <c:formatCode>#,##0</c:formatCode>
                <c:ptCount val="8"/>
                <c:pt idx="0">
                  <c:v>323</c:v>
                </c:pt>
                <c:pt idx="1">
                  <c:v>771</c:v>
                </c:pt>
                <c:pt idx="2">
                  <c:v>1674</c:v>
                </c:pt>
                <c:pt idx="3">
                  <c:v>2345</c:v>
                </c:pt>
                <c:pt idx="4">
                  <c:v>1496</c:v>
                </c:pt>
                <c:pt idx="5">
                  <c:v>617</c:v>
                </c:pt>
                <c:pt idx="6">
                  <c:v>5471</c:v>
                </c:pt>
                <c:pt idx="7">
                  <c:v>4395</c:v>
                </c:pt>
              </c:numCache>
            </c:numRef>
          </c:val>
          <c:extLst>
            <c:ext xmlns:c16="http://schemas.microsoft.com/office/drawing/2014/chart" uri="{C3380CC4-5D6E-409C-BE32-E72D297353CC}">
              <c16:uniqueId val="{00000000-A4C6-4FD7-BA3C-BB0C11243BBB}"/>
            </c:ext>
          </c:extLst>
        </c:ser>
        <c:ser>
          <c:idx val="1"/>
          <c:order val="1"/>
          <c:tx>
            <c:strRef>
              <c:f>pvt_mer!$AB$26</c:f>
              <c:strCache>
                <c:ptCount val="1"/>
                <c:pt idx="0">
                  <c:v>hts Tested.</c:v>
                </c:pt>
              </c:strCache>
            </c:strRef>
          </c:tx>
          <c:spPr>
            <a:solidFill>
              <a:schemeClr val="accent2">
                <a:lumMod val="40000"/>
                <a:lumOff val="60000"/>
              </a:schemeClr>
            </a:solidFill>
            <a:ln>
              <a:noFill/>
            </a:ln>
            <a:effectLst/>
          </c:spPr>
          <c:invertIfNegative val="0"/>
          <c:cat>
            <c:strRef>
              <c:f>pvt_mer!$Z$27:$Z$35</c:f>
              <c:strCache>
                <c:ptCount val="8"/>
                <c:pt idx="0">
                  <c:v>Ekiti</c:v>
                </c:pt>
                <c:pt idx="1">
                  <c:v>Katsina</c:v>
                </c:pt>
                <c:pt idx="2">
                  <c:v>Kogi</c:v>
                </c:pt>
                <c:pt idx="3">
                  <c:v>Ogun</c:v>
                </c:pt>
                <c:pt idx="4">
                  <c:v>Ondo</c:v>
                </c:pt>
                <c:pt idx="5">
                  <c:v>Osun</c:v>
                </c:pt>
                <c:pt idx="6">
                  <c:v>Oyo</c:v>
                </c:pt>
                <c:pt idx="7">
                  <c:v>Plateau</c:v>
                </c:pt>
              </c:strCache>
            </c:strRef>
          </c:cat>
          <c:val>
            <c:numRef>
              <c:f>pvt_mer!$AB$27:$AB$35</c:f>
              <c:numCache>
                <c:formatCode>#,##0</c:formatCode>
                <c:ptCount val="8"/>
                <c:pt idx="0">
                  <c:v>323</c:v>
                </c:pt>
                <c:pt idx="1">
                  <c:v>771</c:v>
                </c:pt>
                <c:pt idx="2">
                  <c:v>1715</c:v>
                </c:pt>
                <c:pt idx="3">
                  <c:v>2345</c:v>
                </c:pt>
                <c:pt idx="4">
                  <c:v>1495</c:v>
                </c:pt>
                <c:pt idx="5">
                  <c:v>617</c:v>
                </c:pt>
                <c:pt idx="6">
                  <c:v>4483</c:v>
                </c:pt>
                <c:pt idx="7">
                  <c:v>4395</c:v>
                </c:pt>
              </c:numCache>
            </c:numRef>
          </c:val>
          <c:extLst>
            <c:ext xmlns:c16="http://schemas.microsoft.com/office/drawing/2014/chart" uri="{C3380CC4-5D6E-409C-BE32-E72D297353CC}">
              <c16:uniqueId val="{00000001-A4C6-4FD7-BA3C-BB0C11243BBB}"/>
            </c:ext>
          </c:extLst>
        </c:ser>
        <c:dLbls>
          <c:showLegendKey val="0"/>
          <c:showVal val="0"/>
          <c:showCatName val="0"/>
          <c:showSerName val="0"/>
          <c:showPercent val="0"/>
          <c:showBubbleSize val="0"/>
        </c:dLbls>
        <c:gapWidth val="219"/>
        <c:axId val="1789839184"/>
        <c:axId val="1790435392"/>
      </c:barChart>
      <c:lineChart>
        <c:grouping val="standard"/>
        <c:varyColors val="0"/>
        <c:ser>
          <c:idx val="2"/>
          <c:order val="2"/>
          <c:tx>
            <c:strRef>
              <c:f>pvt_mer!$AC$26</c:f>
              <c:strCache>
                <c:ptCount val="1"/>
                <c:pt idx="0">
                  <c:v>OPD %of eligible, tested</c:v>
                </c:pt>
              </c:strCache>
            </c:strRef>
          </c:tx>
          <c:spPr>
            <a:ln w="28575" cap="rnd">
              <a:noFill/>
              <a:round/>
            </a:ln>
            <a:effectLst/>
          </c:spPr>
          <c:marker>
            <c:symbol val="dash"/>
            <c:size val="9"/>
            <c:spPr>
              <a:solidFill>
                <a:srgbClr val="FF0000"/>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pvt_mer!$Z$27:$Z$35</c:f>
              <c:strCache>
                <c:ptCount val="8"/>
                <c:pt idx="0">
                  <c:v>Ekiti</c:v>
                </c:pt>
                <c:pt idx="1">
                  <c:v>Katsina</c:v>
                </c:pt>
                <c:pt idx="2">
                  <c:v>Kogi</c:v>
                </c:pt>
                <c:pt idx="3">
                  <c:v>Ogun</c:v>
                </c:pt>
                <c:pt idx="4">
                  <c:v>Ondo</c:v>
                </c:pt>
                <c:pt idx="5">
                  <c:v>Osun</c:v>
                </c:pt>
                <c:pt idx="6">
                  <c:v>Oyo</c:v>
                </c:pt>
                <c:pt idx="7">
                  <c:v>Plateau</c:v>
                </c:pt>
              </c:strCache>
            </c:strRef>
          </c:cat>
          <c:val>
            <c:numRef>
              <c:f>pvt_mer!$AC$27:$AC$35</c:f>
              <c:numCache>
                <c:formatCode>0.0%;\-0.0%;0.0%</c:formatCode>
                <c:ptCount val="8"/>
                <c:pt idx="0">
                  <c:v>1</c:v>
                </c:pt>
                <c:pt idx="1">
                  <c:v>1</c:v>
                </c:pt>
                <c:pt idx="2">
                  <c:v>1.0244922341696536</c:v>
                </c:pt>
                <c:pt idx="3">
                  <c:v>1</c:v>
                </c:pt>
                <c:pt idx="4">
                  <c:v>0.99933155080213909</c:v>
                </c:pt>
                <c:pt idx="5">
                  <c:v>1</c:v>
                </c:pt>
                <c:pt idx="6">
                  <c:v>0.81941144214951567</c:v>
                </c:pt>
                <c:pt idx="7">
                  <c:v>1</c:v>
                </c:pt>
              </c:numCache>
            </c:numRef>
          </c:val>
          <c:smooth val="0"/>
          <c:extLst>
            <c:ext xmlns:c16="http://schemas.microsoft.com/office/drawing/2014/chart" uri="{C3380CC4-5D6E-409C-BE32-E72D297353CC}">
              <c16:uniqueId val="{00000002-A4C6-4FD7-BA3C-BB0C11243BBB}"/>
            </c:ext>
          </c:extLst>
        </c:ser>
        <c:dLbls>
          <c:showLegendKey val="0"/>
          <c:showVal val="0"/>
          <c:showCatName val="0"/>
          <c:showSerName val="0"/>
          <c:showPercent val="0"/>
          <c:showBubbleSize val="0"/>
        </c:dLbls>
        <c:marker val="1"/>
        <c:smooth val="0"/>
        <c:axId val="1050015344"/>
        <c:axId val="1553918191"/>
      </c:lineChart>
      <c:catAx>
        <c:axId val="178983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435392"/>
        <c:crosses val="autoZero"/>
        <c:auto val="1"/>
        <c:lblAlgn val="ctr"/>
        <c:lblOffset val="100"/>
        <c:noMultiLvlLbl val="0"/>
      </c:catAx>
      <c:valAx>
        <c:axId val="17904353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839184"/>
        <c:crosses val="autoZero"/>
        <c:crossBetween val="between"/>
      </c:valAx>
      <c:valAx>
        <c:axId val="1553918191"/>
        <c:scaling>
          <c:orientation val="minMax"/>
        </c:scaling>
        <c:delete val="0"/>
        <c:axPos val="r"/>
        <c:numFmt formatCode="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015344"/>
        <c:crosses val="max"/>
        <c:crossBetween val="between"/>
      </c:valAx>
      <c:catAx>
        <c:axId val="1050015344"/>
        <c:scaling>
          <c:orientation val="minMax"/>
        </c:scaling>
        <c:delete val="1"/>
        <c:axPos val="b"/>
        <c:numFmt formatCode="General" sourceLinked="1"/>
        <c:majorTickMark val="out"/>
        <c:minorTickMark val="none"/>
        <c:tickLblPos val="nextTo"/>
        <c:crossAx val="155391819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[0_master_yellow_surge_ng_CQI_tool_version1.5.xlsx]pvt_mer!HTS4</c:name>
    <c:fmtId val="4"/>
  </c:pivotSource>
  <c:chart>
    <c:title>
      <c:tx>
        <c:rich>
          <a:bodyPr rot="0" spcFirstLastPara="1" vertOverflow="ellipsis" vert="horz" wrap="square" anchor="ctr" anchorCtr="1"/>
          <a:lstStyle/>
          <a:p>
            <a:pPr>
              <a:defRPr sz="1100" b="0" i="0" u="none" strike="noStrike" kern="1200" spc="0" baseline="0">
                <a:solidFill>
                  <a:sysClr val="windowText" lastClr="000000"/>
                </a:solidFill>
                <a:latin typeface="+mn-lt"/>
                <a:ea typeface="+mn-ea"/>
                <a:cs typeface="+mn-cs"/>
              </a:defRPr>
            </a:pPr>
            <a:r>
              <a:rPr lang="en-US" sz="1100" b="0" i="0" baseline="0">
                <a:effectLst/>
              </a:rPr>
              <a:t>2.3 PROPORTION OF THOSE ELIGIBLE AND TESTED ~ WK</a:t>
            </a:r>
            <a:endParaRPr lang="en-US" sz="1100">
              <a:effectLst/>
            </a:endParaRP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2">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26"/>
        <c:spPr>
          <a:ln w="9525">
            <a:solidFill>
              <a:srgbClr val="C00000"/>
            </a:solidFill>
          </a:ln>
          <a:effectLst/>
        </c:spPr>
        <c:marker>
          <c:symbol val="circle"/>
          <c:size val="8"/>
          <c:spPr>
            <a:solidFill>
              <a:srgbClr val="C00000"/>
            </a:solidFill>
          </c:spPr>
        </c:marker>
        <c:dLbl>
          <c:idx val="0"/>
          <c:spPr>
            <a:noFill/>
            <a:ln>
              <a:noFill/>
            </a:ln>
            <a:effectLst/>
          </c:spPr>
          <c:txPr>
            <a:bodyPr rot="0" vert="horz" wrap="square" lIns="38100" tIns="19050" rIns="38100" bIns="19050" anchor="ctr">
              <a:spAutoFit/>
            </a:bodyPr>
            <a:lstStyle/>
            <a:p>
              <a:pPr>
                <a:defRPr sz="900"/>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2">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29"/>
        <c:spPr>
          <a:ln w="9525">
            <a:solidFill>
              <a:srgbClr val="C00000"/>
            </a:solidFill>
          </a:ln>
          <a:effectLst/>
        </c:spPr>
        <c:marker>
          <c:symbol val="circle"/>
          <c:size val="8"/>
          <c:spPr>
            <a:solidFill>
              <a:srgbClr val="C00000"/>
            </a:solidFill>
          </c:spPr>
        </c:marker>
        <c:dLbl>
          <c:idx val="0"/>
          <c:spPr>
            <a:noFill/>
            <a:ln>
              <a:noFill/>
            </a:ln>
            <a:effectLst/>
          </c:spPr>
          <c:txPr>
            <a:bodyPr rot="0" vert="horz" wrap="square" lIns="38100" tIns="19050" rIns="38100" bIns="19050" anchor="ctr">
              <a:spAutoFit/>
            </a:bodyPr>
            <a:lstStyle/>
            <a:p>
              <a:pPr>
                <a:defRPr sz="900"/>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20000"/>
              <a:lumOff val="80000"/>
            </a:schemeClr>
          </a:solidFill>
          <a:ln>
            <a:noFill/>
          </a:ln>
          <a:effectLst/>
        </c:spPr>
        <c:marker>
          <c:symbol val="none"/>
        </c:marker>
        <c:dLbl>
          <c:idx val="0"/>
          <c:delete val="1"/>
          <c:extLst>
            <c:ext xmlns:c15="http://schemas.microsoft.com/office/drawing/2012/chart" uri="{CE6537A1-D6FC-4f65-9D91-7224C49458BB}"/>
          </c:extLst>
        </c:dLbl>
      </c:pivotFmt>
      <c:pivotFmt>
        <c:idx val="31"/>
        <c:spPr>
          <a:solidFill>
            <a:schemeClr val="accent2">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32"/>
        <c:spPr>
          <a:ln w="9525">
            <a:solidFill>
              <a:srgbClr val="C00000"/>
            </a:solidFill>
          </a:ln>
          <a:effectLst/>
        </c:spPr>
        <c:marker>
          <c:symbol val="circle"/>
          <c:size val="8"/>
          <c:spPr>
            <a:solidFill>
              <a:srgbClr val="C00000"/>
            </a:solidFill>
          </c:spPr>
        </c:marker>
        <c:dLbl>
          <c:idx val="0"/>
          <c:spPr>
            <a:noFill/>
            <a:ln>
              <a:noFill/>
            </a:ln>
            <a:effectLst/>
          </c:spPr>
          <c:txPr>
            <a:bodyPr rot="0" vert="horz" wrap="square" lIns="38100" tIns="19050" rIns="38100" bIns="19050" anchor="ctr">
              <a:spAutoFit/>
            </a:bodyPr>
            <a:lstStyle/>
            <a:p>
              <a:pPr>
                <a:defRPr sz="900"/>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pvt_mer!$AH$26</c:f>
              <c:strCache>
                <c:ptCount val="1"/>
                <c:pt idx="0">
                  <c:v>hts eligible4Testing.</c:v>
                </c:pt>
              </c:strCache>
            </c:strRef>
          </c:tx>
          <c:spPr>
            <a:solidFill>
              <a:schemeClr val="accent1">
                <a:lumMod val="20000"/>
                <a:lumOff val="80000"/>
              </a:schemeClr>
            </a:solidFill>
            <a:ln>
              <a:noFill/>
            </a:ln>
            <a:effectLst/>
          </c:spPr>
          <c:invertIfNegative val="0"/>
          <c:cat>
            <c:strRef>
              <c:f>pvt_mer!$AG$27:$AG$36</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pvt_mer!$AH$27:$AH$36</c:f>
              <c:numCache>
                <c:formatCode>#,##0</c:formatCode>
                <c:ptCount val="9"/>
                <c:pt idx="0">
                  <c:v>2465</c:v>
                </c:pt>
                <c:pt idx="1">
                  <c:v>1419</c:v>
                </c:pt>
                <c:pt idx="2">
                  <c:v>1703</c:v>
                </c:pt>
                <c:pt idx="3">
                  <c:v>1478</c:v>
                </c:pt>
                <c:pt idx="4">
                  <c:v>2143</c:v>
                </c:pt>
                <c:pt idx="5">
                  <c:v>2075</c:v>
                </c:pt>
                <c:pt idx="6">
                  <c:v>2040</c:v>
                </c:pt>
                <c:pt idx="7">
                  <c:v>2059</c:v>
                </c:pt>
                <c:pt idx="8">
                  <c:v>1710</c:v>
                </c:pt>
              </c:numCache>
            </c:numRef>
          </c:val>
          <c:extLst>
            <c:ext xmlns:c16="http://schemas.microsoft.com/office/drawing/2014/chart" uri="{C3380CC4-5D6E-409C-BE32-E72D297353CC}">
              <c16:uniqueId val="{00000000-BBAA-4ED3-94AD-493D867DAF11}"/>
            </c:ext>
          </c:extLst>
        </c:ser>
        <c:ser>
          <c:idx val="1"/>
          <c:order val="1"/>
          <c:tx>
            <c:strRef>
              <c:f>pvt_mer!$AI$26</c:f>
              <c:strCache>
                <c:ptCount val="1"/>
                <c:pt idx="0">
                  <c:v>hts Tested.</c:v>
                </c:pt>
              </c:strCache>
            </c:strRef>
          </c:tx>
          <c:spPr>
            <a:solidFill>
              <a:schemeClr val="accent2">
                <a:lumMod val="40000"/>
                <a:lumOff val="60000"/>
              </a:schemeClr>
            </a:solidFill>
            <a:ln>
              <a:noFill/>
            </a:ln>
            <a:effectLst/>
          </c:spPr>
          <c:invertIfNegative val="0"/>
          <c:cat>
            <c:strRef>
              <c:f>pvt_mer!$AG$27:$AG$36</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pvt_mer!$AI$27:$AI$36</c:f>
              <c:numCache>
                <c:formatCode>#,##0</c:formatCode>
                <c:ptCount val="9"/>
                <c:pt idx="0">
                  <c:v>2465</c:v>
                </c:pt>
                <c:pt idx="1">
                  <c:v>1419</c:v>
                </c:pt>
                <c:pt idx="2">
                  <c:v>1703</c:v>
                </c:pt>
                <c:pt idx="3">
                  <c:v>1505</c:v>
                </c:pt>
                <c:pt idx="4">
                  <c:v>2157</c:v>
                </c:pt>
                <c:pt idx="5">
                  <c:v>2075</c:v>
                </c:pt>
                <c:pt idx="6">
                  <c:v>2040</c:v>
                </c:pt>
                <c:pt idx="7">
                  <c:v>2058</c:v>
                </c:pt>
                <c:pt idx="8">
                  <c:v>722</c:v>
                </c:pt>
              </c:numCache>
            </c:numRef>
          </c:val>
          <c:extLst>
            <c:ext xmlns:c16="http://schemas.microsoft.com/office/drawing/2014/chart" uri="{C3380CC4-5D6E-409C-BE32-E72D297353CC}">
              <c16:uniqueId val="{00000001-BBAA-4ED3-94AD-493D867DAF11}"/>
            </c:ext>
          </c:extLst>
        </c:ser>
        <c:dLbls>
          <c:showLegendKey val="0"/>
          <c:showVal val="0"/>
          <c:showCatName val="0"/>
          <c:showSerName val="0"/>
          <c:showPercent val="0"/>
          <c:showBubbleSize val="0"/>
        </c:dLbls>
        <c:gapWidth val="219"/>
        <c:axId val="68861391"/>
        <c:axId val="1553936079"/>
      </c:barChart>
      <c:lineChart>
        <c:grouping val="standard"/>
        <c:varyColors val="0"/>
        <c:ser>
          <c:idx val="2"/>
          <c:order val="2"/>
          <c:tx>
            <c:strRef>
              <c:f>pvt_mer!$AJ$26</c:f>
              <c:strCache>
                <c:ptCount val="1"/>
                <c:pt idx="0">
                  <c:v>OPD %of eligible, tested</c:v>
                </c:pt>
              </c:strCache>
            </c:strRef>
          </c:tx>
          <c:spPr>
            <a:ln w="9525">
              <a:solidFill>
                <a:srgbClr val="C00000"/>
              </a:solidFill>
            </a:ln>
            <a:effectLst/>
          </c:spPr>
          <c:marker>
            <c:symbol val="circle"/>
            <c:size val="8"/>
            <c:spPr>
              <a:solidFill>
                <a:srgbClr val="C00000"/>
              </a:solidFill>
            </c:spPr>
          </c:marker>
          <c:dLbls>
            <c:spPr>
              <a:noFill/>
              <a:ln>
                <a:noFill/>
              </a:ln>
              <a:effectLst/>
            </c:spPr>
            <c:txPr>
              <a:bodyPr rot="0" vert="horz" wrap="square" lIns="38100" tIns="19050" rIns="38100" bIns="19050" anchor="ctr">
                <a:spAutoFit/>
              </a:bodyPr>
              <a:lstStyle/>
              <a:p>
                <a:pPr>
                  <a:defRPr sz="900"/>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pvt_mer!$AG$27:$AG$36</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pvt_mer!$AJ$27:$AJ$36</c:f>
              <c:numCache>
                <c:formatCode>0.0%;\-0.0%;0.0%</c:formatCode>
                <c:ptCount val="9"/>
                <c:pt idx="0">
                  <c:v>1</c:v>
                </c:pt>
                <c:pt idx="1">
                  <c:v>1</c:v>
                </c:pt>
                <c:pt idx="2">
                  <c:v>1</c:v>
                </c:pt>
                <c:pt idx="3">
                  <c:v>1.0182679296346413</c:v>
                </c:pt>
                <c:pt idx="4">
                  <c:v>1.0065328978068129</c:v>
                </c:pt>
                <c:pt idx="5">
                  <c:v>1</c:v>
                </c:pt>
                <c:pt idx="6">
                  <c:v>1</c:v>
                </c:pt>
                <c:pt idx="7">
                  <c:v>0.99951432734337053</c:v>
                </c:pt>
                <c:pt idx="8">
                  <c:v>0.42222222222222222</c:v>
                </c:pt>
              </c:numCache>
            </c:numRef>
          </c:val>
          <c:smooth val="1"/>
          <c:extLst>
            <c:ext xmlns:c16="http://schemas.microsoft.com/office/drawing/2014/chart" uri="{C3380CC4-5D6E-409C-BE32-E72D297353CC}">
              <c16:uniqueId val="{00000002-BBAA-4ED3-94AD-493D867DAF11}"/>
            </c:ext>
          </c:extLst>
        </c:ser>
        <c:dLbls>
          <c:showLegendKey val="0"/>
          <c:showVal val="0"/>
          <c:showCatName val="0"/>
          <c:showSerName val="0"/>
          <c:showPercent val="0"/>
          <c:showBubbleSize val="0"/>
        </c:dLbls>
        <c:marker val="1"/>
        <c:smooth val="0"/>
        <c:axId val="2067811312"/>
        <c:axId val="349328112"/>
      </c:lineChart>
      <c:catAx>
        <c:axId val="6886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crossAx val="1553936079"/>
        <c:crosses val="autoZero"/>
        <c:auto val="1"/>
        <c:lblAlgn val="ctr"/>
        <c:lblOffset val="100"/>
        <c:noMultiLvlLbl val="0"/>
      </c:catAx>
      <c:valAx>
        <c:axId val="155393607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8861391"/>
        <c:crosses val="autoZero"/>
        <c:crossBetween val="between"/>
      </c:valAx>
      <c:valAx>
        <c:axId val="349328112"/>
        <c:scaling>
          <c:orientation val="minMax"/>
        </c:scaling>
        <c:delete val="0"/>
        <c:axPos val="r"/>
        <c:numFmt formatCode="0.0%;\-0.0%;0.0%" sourceLinked="1"/>
        <c:majorTickMark val="out"/>
        <c:minorTickMark val="none"/>
        <c:tickLblPos val="nextTo"/>
        <c:crossAx val="2067811312"/>
        <c:crosses val="max"/>
        <c:crossBetween val="between"/>
      </c:valAx>
      <c:catAx>
        <c:axId val="2067811312"/>
        <c:scaling>
          <c:orientation val="minMax"/>
        </c:scaling>
        <c:delete val="1"/>
        <c:axPos val="b"/>
        <c:numFmt formatCode="General" sourceLinked="1"/>
        <c:majorTickMark val="out"/>
        <c:minorTickMark val="none"/>
        <c:tickLblPos val="nextTo"/>
        <c:crossAx val="349328112"/>
        <c:crosses val="autoZero"/>
        <c:auto val="1"/>
        <c:lblAlgn val="ctr"/>
        <c:lblOffset val="100"/>
        <c:noMultiLvlLbl val="0"/>
      </c:catAx>
    </c:plotArea>
    <c:legend>
      <c:legendPos val="b"/>
      <c:overlay val="0"/>
    </c:legend>
    <c:plotVisOnly val="1"/>
    <c:dispBlanksAs val="gap"/>
    <c:showDLblsOverMax val="0"/>
    <c:extLst/>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[0_master_yellow_surge_ng_CQI_tool_version1.5.xlsx]pvt_mer!HTS5</c:name>
    <c:fmtId val="4"/>
  </c:pivotSource>
  <c:chart>
    <c:title>
      <c:tx>
        <c:rich>
          <a:bodyPr rot="0" spcFirstLastPara="1" vertOverflow="ellipsis" vert="horz" wrap="square" anchor="ctr" anchorCtr="1"/>
          <a:lstStyle/>
          <a:p>
            <a:pPr>
              <a:defRPr sz="1100" b="0" i="0" u="none" strike="noStrike" kern="1200" spc="0" baseline="0">
                <a:solidFill>
                  <a:sysClr val="windowText" lastClr="000000"/>
                </a:solidFill>
                <a:latin typeface="+mn-lt"/>
                <a:ea typeface="+mn-ea"/>
                <a:cs typeface="+mn-cs"/>
              </a:defRPr>
            </a:pPr>
            <a:r>
              <a:rPr lang="en-US" sz="1100">
                <a:solidFill>
                  <a:sysClr val="windowText" lastClr="000000"/>
                </a:solidFill>
              </a:rPr>
              <a:t>2.4 HTS: POSITIVITY &amp; YEILD ~ OU</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noFill/>
            <a:round/>
          </a:ln>
          <a:effectLst/>
        </c:spPr>
        <c:marker>
          <c:symbol val="dash"/>
          <c:size val="9"/>
          <c:spPr>
            <a:solidFill>
              <a:srgbClr val="FF000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noFill/>
            <a:round/>
          </a:ln>
          <a:effectLst/>
        </c:spPr>
        <c:marker>
          <c:symbol val="dash"/>
          <c:size val="9"/>
          <c:spPr>
            <a:solidFill>
              <a:srgbClr val="FF000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ln w="28575" cap="rnd">
            <a:noFill/>
            <a:round/>
          </a:ln>
          <a:effectLst/>
        </c:spPr>
        <c:marker>
          <c:symbol val="dash"/>
          <c:size val="9"/>
          <c:spPr>
            <a:solidFill>
              <a:srgbClr val="FF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10"/>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11"/>
        <c:spPr>
          <a:ln w="28575" cap="rnd">
            <a:noFill/>
            <a:round/>
          </a:ln>
          <a:effectLst/>
        </c:spPr>
        <c:marker>
          <c:symbol val="dash"/>
          <c:size val="9"/>
          <c:spPr>
            <a:solidFill>
              <a:srgbClr val="FF000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13"/>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14"/>
        <c:spPr>
          <a:ln w="28575" cap="rnd">
            <a:noFill/>
            <a:round/>
          </a:ln>
          <a:effectLst/>
        </c:spPr>
        <c:marker>
          <c:symbol val="dash"/>
          <c:size val="9"/>
          <c:spPr>
            <a:solidFill>
              <a:srgbClr val="FF000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20000"/>
              <a:lumOff val="80000"/>
            </a:schemeClr>
          </a:solidFill>
          <a:ln>
            <a:noFill/>
          </a:ln>
          <a:effectLst/>
        </c:spPr>
        <c:marker>
          <c:symbol val="none"/>
        </c:marker>
        <c:dLbl>
          <c:idx val="0"/>
          <c:delete val="1"/>
          <c:extLst>
            <c:ext xmlns:c15="http://schemas.microsoft.com/office/drawing/2012/chart" uri="{CE6537A1-D6FC-4f65-9D91-7224C49458BB}"/>
          </c:extLst>
        </c:dLbl>
      </c:pivotFmt>
      <c:pivotFmt>
        <c:idx val="16"/>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17"/>
        <c:spPr>
          <a:ln w="28575" cap="rnd">
            <a:noFill/>
            <a:round/>
          </a:ln>
          <a:effectLst/>
        </c:spPr>
        <c:marker>
          <c:symbol val="dash"/>
          <c:size val="9"/>
          <c:spPr>
            <a:solidFill>
              <a:srgbClr val="FF000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pvt_mer!$AA$52</c:f>
              <c:strCache>
                <c:ptCount val="1"/>
                <c:pt idx="0">
                  <c:v>hts Tested.</c:v>
                </c:pt>
              </c:strCache>
            </c:strRef>
          </c:tx>
          <c:spPr>
            <a:solidFill>
              <a:schemeClr val="accent1">
                <a:lumMod val="20000"/>
                <a:lumOff val="80000"/>
              </a:schemeClr>
            </a:solidFill>
            <a:ln>
              <a:noFill/>
            </a:ln>
            <a:effectLst/>
          </c:spPr>
          <c:invertIfNegative val="0"/>
          <c:cat>
            <c:strRef>
              <c:f>pvt_mer!$Z$53:$Z$61</c:f>
              <c:strCache>
                <c:ptCount val="8"/>
                <c:pt idx="0">
                  <c:v>Ekiti</c:v>
                </c:pt>
                <c:pt idx="1">
                  <c:v>Katsina</c:v>
                </c:pt>
                <c:pt idx="2">
                  <c:v>Kogi</c:v>
                </c:pt>
                <c:pt idx="3">
                  <c:v>Ogun</c:v>
                </c:pt>
                <c:pt idx="4">
                  <c:v>Ondo</c:v>
                </c:pt>
                <c:pt idx="5">
                  <c:v>Osun</c:v>
                </c:pt>
                <c:pt idx="6">
                  <c:v>Oyo</c:v>
                </c:pt>
                <c:pt idx="7">
                  <c:v>Plateau</c:v>
                </c:pt>
              </c:strCache>
            </c:strRef>
          </c:cat>
          <c:val>
            <c:numRef>
              <c:f>pvt_mer!$AA$53:$AA$61</c:f>
              <c:numCache>
                <c:formatCode>#,##0</c:formatCode>
                <c:ptCount val="8"/>
                <c:pt idx="0">
                  <c:v>323</c:v>
                </c:pt>
                <c:pt idx="1">
                  <c:v>771</c:v>
                </c:pt>
                <c:pt idx="2">
                  <c:v>1715</c:v>
                </c:pt>
                <c:pt idx="3">
                  <c:v>2345</c:v>
                </c:pt>
                <c:pt idx="4">
                  <c:v>1495</c:v>
                </c:pt>
                <c:pt idx="5">
                  <c:v>617</c:v>
                </c:pt>
                <c:pt idx="6">
                  <c:v>4483</c:v>
                </c:pt>
                <c:pt idx="7">
                  <c:v>4395</c:v>
                </c:pt>
              </c:numCache>
            </c:numRef>
          </c:val>
          <c:extLst>
            <c:ext xmlns:c16="http://schemas.microsoft.com/office/drawing/2014/chart" uri="{C3380CC4-5D6E-409C-BE32-E72D297353CC}">
              <c16:uniqueId val="{00000000-EDCF-48FE-AEBD-A69DACFF6DD9}"/>
            </c:ext>
          </c:extLst>
        </c:ser>
        <c:ser>
          <c:idx val="1"/>
          <c:order val="1"/>
          <c:tx>
            <c:strRef>
              <c:f>pvt_mer!$AB$52</c:f>
              <c:strCache>
                <c:ptCount val="1"/>
                <c:pt idx="0">
                  <c:v>hts Positive.</c:v>
                </c:pt>
              </c:strCache>
            </c:strRef>
          </c:tx>
          <c:spPr>
            <a:solidFill>
              <a:srgbClr val="FF0000"/>
            </a:solidFill>
            <a:ln>
              <a:noFill/>
            </a:ln>
            <a:effectLst/>
          </c:spPr>
          <c:invertIfNegative val="0"/>
          <c:cat>
            <c:strRef>
              <c:f>pvt_mer!$Z$53:$Z$61</c:f>
              <c:strCache>
                <c:ptCount val="8"/>
                <c:pt idx="0">
                  <c:v>Ekiti</c:v>
                </c:pt>
                <c:pt idx="1">
                  <c:v>Katsina</c:v>
                </c:pt>
                <c:pt idx="2">
                  <c:v>Kogi</c:v>
                </c:pt>
                <c:pt idx="3">
                  <c:v>Ogun</c:v>
                </c:pt>
                <c:pt idx="4">
                  <c:v>Ondo</c:v>
                </c:pt>
                <c:pt idx="5">
                  <c:v>Osun</c:v>
                </c:pt>
                <c:pt idx="6">
                  <c:v>Oyo</c:v>
                </c:pt>
                <c:pt idx="7">
                  <c:v>Plateau</c:v>
                </c:pt>
              </c:strCache>
            </c:strRef>
          </c:cat>
          <c:val>
            <c:numRef>
              <c:f>pvt_mer!$AB$53:$AB$61</c:f>
              <c:numCache>
                <c:formatCode>#,##0</c:formatCode>
                <c:ptCount val="8"/>
                <c:pt idx="0">
                  <c:v>28</c:v>
                </c:pt>
                <c:pt idx="1">
                  <c:v>73</c:v>
                </c:pt>
                <c:pt idx="2">
                  <c:v>93</c:v>
                </c:pt>
                <c:pt idx="3">
                  <c:v>72</c:v>
                </c:pt>
                <c:pt idx="4">
                  <c:v>153</c:v>
                </c:pt>
                <c:pt idx="5">
                  <c:v>17</c:v>
                </c:pt>
                <c:pt idx="6">
                  <c:v>139</c:v>
                </c:pt>
                <c:pt idx="7">
                  <c:v>304</c:v>
                </c:pt>
              </c:numCache>
            </c:numRef>
          </c:val>
          <c:extLst>
            <c:ext xmlns:c16="http://schemas.microsoft.com/office/drawing/2014/chart" uri="{C3380CC4-5D6E-409C-BE32-E72D297353CC}">
              <c16:uniqueId val="{00000001-EDCF-48FE-AEBD-A69DACFF6DD9}"/>
            </c:ext>
          </c:extLst>
        </c:ser>
        <c:dLbls>
          <c:showLegendKey val="0"/>
          <c:showVal val="0"/>
          <c:showCatName val="0"/>
          <c:showSerName val="0"/>
          <c:showPercent val="0"/>
          <c:showBubbleSize val="0"/>
        </c:dLbls>
        <c:gapWidth val="219"/>
        <c:axId val="1789839184"/>
        <c:axId val="1790435392"/>
      </c:barChart>
      <c:lineChart>
        <c:grouping val="standard"/>
        <c:varyColors val="0"/>
        <c:ser>
          <c:idx val="2"/>
          <c:order val="2"/>
          <c:tx>
            <c:strRef>
              <c:f>pvt_mer!$AC$52</c:f>
              <c:strCache>
                <c:ptCount val="1"/>
                <c:pt idx="0">
                  <c:v>OPD Positivity Yeild</c:v>
                </c:pt>
              </c:strCache>
            </c:strRef>
          </c:tx>
          <c:spPr>
            <a:ln w="28575" cap="rnd">
              <a:noFill/>
              <a:round/>
            </a:ln>
            <a:effectLst/>
          </c:spPr>
          <c:marker>
            <c:symbol val="dash"/>
            <c:size val="9"/>
            <c:spPr>
              <a:solidFill>
                <a:srgbClr val="FF0000"/>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pvt_mer!$Z$53:$Z$61</c:f>
              <c:strCache>
                <c:ptCount val="8"/>
                <c:pt idx="0">
                  <c:v>Ekiti</c:v>
                </c:pt>
                <c:pt idx="1">
                  <c:v>Katsina</c:v>
                </c:pt>
                <c:pt idx="2">
                  <c:v>Kogi</c:v>
                </c:pt>
                <c:pt idx="3">
                  <c:v>Ogun</c:v>
                </c:pt>
                <c:pt idx="4">
                  <c:v>Ondo</c:v>
                </c:pt>
                <c:pt idx="5">
                  <c:v>Osun</c:v>
                </c:pt>
                <c:pt idx="6">
                  <c:v>Oyo</c:v>
                </c:pt>
                <c:pt idx="7">
                  <c:v>Plateau</c:v>
                </c:pt>
              </c:strCache>
            </c:strRef>
          </c:cat>
          <c:val>
            <c:numRef>
              <c:f>pvt_mer!$AC$53:$AC$61</c:f>
              <c:numCache>
                <c:formatCode>0.0%;\-0.0%;0.0%</c:formatCode>
                <c:ptCount val="8"/>
                <c:pt idx="0">
                  <c:v>8.6687306501547989E-2</c:v>
                </c:pt>
                <c:pt idx="1">
                  <c:v>9.4682230869001294E-2</c:v>
                </c:pt>
                <c:pt idx="2">
                  <c:v>5.4227405247813408E-2</c:v>
                </c:pt>
                <c:pt idx="3">
                  <c:v>3.0703624733475481E-2</c:v>
                </c:pt>
                <c:pt idx="4">
                  <c:v>0.10234113712374582</c:v>
                </c:pt>
                <c:pt idx="5">
                  <c:v>2.7552674230145867E-2</c:v>
                </c:pt>
                <c:pt idx="6">
                  <c:v>3.1006022752621012E-2</c:v>
                </c:pt>
                <c:pt idx="7">
                  <c:v>6.9169510807736062E-2</c:v>
                </c:pt>
              </c:numCache>
            </c:numRef>
          </c:val>
          <c:smooth val="0"/>
          <c:extLst>
            <c:ext xmlns:c16="http://schemas.microsoft.com/office/drawing/2014/chart" uri="{C3380CC4-5D6E-409C-BE32-E72D297353CC}">
              <c16:uniqueId val="{00000002-EDCF-48FE-AEBD-A69DACFF6DD9}"/>
            </c:ext>
          </c:extLst>
        </c:ser>
        <c:dLbls>
          <c:showLegendKey val="0"/>
          <c:showVal val="0"/>
          <c:showCatName val="0"/>
          <c:showSerName val="0"/>
          <c:showPercent val="0"/>
          <c:showBubbleSize val="0"/>
        </c:dLbls>
        <c:marker val="1"/>
        <c:smooth val="0"/>
        <c:axId val="1050015344"/>
        <c:axId val="1553918191"/>
      </c:lineChart>
      <c:catAx>
        <c:axId val="178983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435392"/>
        <c:crosses val="autoZero"/>
        <c:auto val="1"/>
        <c:lblAlgn val="ctr"/>
        <c:lblOffset val="100"/>
        <c:noMultiLvlLbl val="0"/>
      </c:catAx>
      <c:valAx>
        <c:axId val="17904353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839184"/>
        <c:crosses val="autoZero"/>
        <c:crossBetween val="between"/>
      </c:valAx>
      <c:valAx>
        <c:axId val="1553918191"/>
        <c:scaling>
          <c:orientation val="minMax"/>
        </c:scaling>
        <c:delete val="0"/>
        <c:axPos val="r"/>
        <c:numFmt formatCode="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015344"/>
        <c:crosses val="max"/>
        <c:crossBetween val="between"/>
      </c:valAx>
      <c:catAx>
        <c:axId val="1050015344"/>
        <c:scaling>
          <c:orientation val="minMax"/>
        </c:scaling>
        <c:delete val="1"/>
        <c:axPos val="b"/>
        <c:numFmt formatCode="General" sourceLinked="1"/>
        <c:majorTickMark val="out"/>
        <c:minorTickMark val="none"/>
        <c:tickLblPos val="nextTo"/>
        <c:crossAx val="1553918191"/>
        <c:crosses val="autoZero"/>
        <c:auto val="1"/>
        <c:lblAlgn val="ctr"/>
        <c:lblOffset val="100"/>
        <c:noMultiLvlLbl val="0"/>
      </c:cat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[0_master_yellow_surge_ng_CQI_tool_version1.5.xlsx]pvt_mer!HTS6</c:name>
    <c:fmtId val="4"/>
  </c:pivotSource>
  <c:chart>
    <c:title>
      <c:tx>
        <c:rich>
          <a:bodyPr rot="0" spcFirstLastPara="1" vertOverflow="ellipsis" vert="horz" wrap="square" anchor="ctr" anchorCtr="1"/>
          <a:lstStyle/>
          <a:p>
            <a:pPr>
              <a:defRPr sz="1100" b="0" i="0" u="none" strike="noStrike" kern="1200" spc="0" baseline="0">
                <a:solidFill>
                  <a:sysClr val="windowText" lastClr="000000"/>
                </a:solidFill>
                <a:latin typeface="+mn-lt"/>
                <a:ea typeface="+mn-ea"/>
                <a:cs typeface="+mn-cs"/>
              </a:defRPr>
            </a:pPr>
            <a:r>
              <a:rPr lang="en-US" sz="1100" b="0" i="0" baseline="0">
                <a:effectLst/>
              </a:rPr>
              <a:t>2.5 HTS: POSITIVITY &amp; YEILD TREND</a:t>
            </a:r>
            <a:endParaRPr lang="en-US" sz="1100">
              <a:effectLst/>
            </a:endParaRP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00B0F0"/>
          </a:solidFill>
          <a:ln>
            <a:noFill/>
          </a:ln>
          <a:effectLst/>
        </c:spPr>
        <c:marker>
          <c:symbol val="none"/>
        </c:marker>
      </c:pivotFmt>
      <c:pivotFmt>
        <c:idx val="25"/>
        <c:spPr>
          <a:solidFill>
            <a:schemeClr val="accent2"/>
          </a:solidFill>
          <a:ln>
            <a:noFill/>
          </a:ln>
          <a:effectLst/>
        </c:spPr>
        <c:marker>
          <c:symbol val="none"/>
        </c:marker>
      </c:pivotFmt>
      <c:pivotFmt>
        <c:idx val="26"/>
        <c:spPr>
          <a:solidFill>
            <a:schemeClr val="accent3"/>
          </a:solidFill>
          <a:ln w="9525">
            <a:solidFill>
              <a:srgbClr val="C00000"/>
            </a:solidFill>
          </a:ln>
          <a:effectLst/>
        </c:spPr>
        <c:marker>
          <c:symbol val="circle"/>
          <c:size val="8"/>
          <c:spPr>
            <a:solidFill>
              <a:srgbClr val="C00000"/>
            </a:solidFill>
          </c:spPr>
        </c:marker>
        <c:dLbl>
          <c:idx val="0"/>
          <c:spPr>
            <a:noFill/>
            <a:ln>
              <a:noFill/>
            </a:ln>
            <a:effectLst/>
          </c:spPr>
          <c:txPr>
            <a:bodyPr rot="0" vert="horz" wrap="square" lIns="38100" tIns="19050" rIns="38100" bIns="19050" anchor="ctr">
              <a:spAutoFit/>
            </a:bodyPr>
            <a:lstStyle/>
            <a:p>
              <a:pPr>
                <a:defRPr sz="900"/>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9"/>
        <c:spPr>
          <a:ln w="9525">
            <a:solidFill>
              <a:srgbClr val="C00000"/>
            </a:solidFill>
          </a:ln>
          <a:effectLst/>
        </c:spPr>
        <c:marker>
          <c:symbol val="circle"/>
          <c:size val="8"/>
          <c:spPr>
            <a:solidFill>
              <a:srgbClr val="C00000"/>
            </a:solidFill>
          </c:spPr>
        </c:marker>
        <c:dLbl>
          <c:idx val="0"/>
          <c:spPr>
            <a:noFill/>
            <a:ln>
              <a:noFill/>
            </a:ln>
            <a:effectLst/>
          </c:spPr>
          <c:txPr>
            <a:bodyPr rot="0" vert="horz" wrap="square" lIns="38100" tIns="19050" rIns="38100" bIns="19050" anchor="ctr">
              <a:spAutoFit/>
            </a:bodyPr>
            <a:lstStyle/>
            <a:p>
              <a:pPr>
                <a:defRPr sz="900"/>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32"/>
        <c:spPr>
          <a:ln w="9525">
            <a:solidFill>
              <a:srgbClr val="C00000"/>
            </a:solidFill>
          </a:ln>
          <a:effectLst/>
        </c:spPr>
        <c:marker>
          <c:symbol val="circle"/>
          <c:size val="8"/>
          <c:spPr>
            <a:solidFill>
              <a:srgbClr val="C00000"/>
            </a:solidFill>
          </c:spPr>
        </c:marker>
        <c:dLbl>
          <c:idx val="0"/>
          <c:spPr>
            <a:noFill/>
            <a:ln>
              <a:noFill/>
            </a:ln>
            <a:effectLst/>
          </c:spPr>
          <c:txPr>
            <a:bodyPr rot="0" vert="horz" wrap="square" lIns="38100" tIns="19050" rIns="38100" bIns="19050" anchor="ctr">
              <a:spAutoFit/>
            </a:bodyPr>
            <a:lstStyle/>
            <a:p>
              <a:pPr>
                <a:defRPr sz="900"/>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34"/>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35"/>
        <c:spPr>
          <a:ln w="9525">
            <a:solidFill>
              <a:srgbClr val="C00000"/>
            </a:solidFill>
          </a:ln>
          <a:effectLst/>
        </c:spPr>
        <c:marker>
          <c:symbol val="circle"/>
          <c:size val="8"/>
          <c:spPr>
            <a:solidFill>
              <a:srgbClr val="C00000"/>
            </a:solidFill>
          </c:spPr>
        </c:marker>
        <c:dLbl>
          <c:idx val="0"/>
          <c:spPr>
            <a:noFill/>
            <a:ln>
              <a:noFill/>
            </a:ln>
            <a:effectLst/>
          </c:spPr>
          <c:txPr>
            <a:bodyPr rot="0" vert="horz" wrap="square" lIns="38100" tIns="19050" rIns="38100" bIns="19050" anchor="ctr">
              <a:spAutoFit/>
            </a:bodyPr>
            <a:lstStyle/>
            <a:p>
              <a:pPr>
                <a:defRPr sz="900">
                  <a:solidFill>
                    <a:srgbClr val="FF0000"/>
                  </a:solidFill>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37"/>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38"/>
        <c:spPr>
          <a:ln w="9525">
            <a:solidFill>
              <a:srgbClr val="C00000"/>
            </a:solidFill>
          </a:ln>
          <a:effectLst/>
        </c:spPr>
        <c:marker>
          <c:symbol val="circle"/>
          <c:size val="8"/>
          <c:spPr>
            <a:solidFill>
              <a:srgbClr val="C00000"/>
            </a:solidFill>
          </c:spPr>
        </c:marker>
        <c:dLbl>
          <c:idx val="0"/>
          <c:spPr>
            <a:noFill/>
            <a:ln>
              <a:noFill/>
            </a:ln>
            <a:effectLst/>
          </c:spPr>
          <c:txPr>
            <a:bodyPr rot="0" vert="horz" wrap="square" lIns="38100" tIns="19050" rIns="38100" bIns="19050" anchor="ctr">
              <a:spAutoFit/>
            </a:bodyPr>
            <a:lstStyle/>
            <a:p>
              <a:pPr>
                <a:defRPr sz="900">
                  <a:solidFill>
                    <a:srgbClr val="FF0000"/>
                  </a:solidFill>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lumMod val="20000"/>
              <a:lumOff val="80000"/>
            </a:schemeClr>
          </a:solidFill>
          <a:ln>
            <a:noFill/>
          </a:ln>
          <a:effectLst/>
        </c:spPr>
        <c:marker>
          <c:symbol val="none"/>
        </c:marker>
        <c:dLbl>
          <c:idx val="0"/>
          <c:delete val="1"/>
          <c:extLst>
            <c:ext xmlns:c15="http://schemas.microsoft.com/office/drawing/2012/chart" uri="{CE6537A1-D6FC-4f65-9D91-7224C49458BB}"/>
          </c:extLst>
        </c:dLbl>
      </c:pivotFmt>
      <c:pivotFmt>
        <c:idx val="40"/>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41"/>
        <c:spPr>
          <a:ln w="9525">
            <a:solidFill>
              <a:srgbClr val="C00000"/>
            </a:solidFill>
          </a:ln>
          <a:effectLst/>
        </c:spPr>
        <c:marker>
          <c:symbol val="circle"/>
          <c:size val="8"/>
          <c:spPr>
            <a:solidFill>
              <a:srgbClr val="C00000"/>
            </a:solidFill>
          </c:spPr>
        </c:marker>
        <c:dLbl>
          <c:idx val="0"/>
          <c:spPr>
            <a:noFill/>
            <a:ln>
              <a:noFill/>
            </a:ln>
            <a:effectLst/>
          </c:spPr>
          <c:txPr>
            <a:bodyPr rot="0" vert="horz" wrap="square" lIns="38100" tIns="19050" rIns="38100" bIns="19050" anchor="ctr">
              <a:spAutoFit/>
            </a:bodyPr>
            <a:lstStyle/>
            <a:p>
              <a:pPr>
                <a:defRPr sz="900">
                  <a:solidFill>
                    <a:srgbClr val="FF0000"/>
                  </a:solidFill>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pvt_mer!$AH$52</c:f>
              <c:strCache>
                <c:ptCount val="1"/>
                <c:pt idx="0">
                  <c:v>hts Tested.</c:v>
                </c:pt>
              </c:strCache>
            </c:strRef>
          </c:tx>
          <c:spPr>
            <a:solidFill>
              <a:schemeClr val="accent1">
                <a:lumMod val="20000"/>
                <a:lumOff val="80000"/>
              </a:schemeClr>
            </a:solidFill>
            <a:ln>
              <a:noFill/>
            </a:ln>
            <a:effectLst/>
          </c:spPr>
          <c:invertIfNegative val="0"/>
          <c:cat>
            <c:strRef>
              <c:f>pvt_mer!$AG$53:$AG$62</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pvt_mer!$AH$53:$AH$62</c:f>
              <c:numCache>
                <c:formatCode>#,##0</c:formatCode>
                <c:ptCount val="9"/>
                <c:pt idx="0">
                  <c:v>2465</c:v>
                </c:pt>
                <c:pt idx="1">
                  <c:v>1419</c:v>
                </c:pt>
                <c:pt idx="2">
                  <c:v>1703</c:v>
                </c:pt>
                <c:pt idx="3">
                  <c:v>1505</c:v>
                </c:pt>
                <c:pt idx="4">
                  <c:v>2157</c:v>
                </c:pt>
                <c:pt idx="5">
                  <c:v>2075</c:v>
                </c:pt>
                <c:pt idx="6">
                  <c:v>2040</c:v>
                </c:pt>
                <c:pt idx="7">
                  <c:v>2058</c:v>
                </c:pt>
                <c:pt idx="8">
                  <c:v>722</c:v>
                </c:pt>
              </c:numCache>
            </c:numRef>
          </c:val>
          <c:extLst>
            <c:ext xmlns:c16="http://schemas.microsoft.com/office/drawing/2014/chart" uri="{C3380CC4-5D6E-409C-BE32-E72D297353CC}">
              <c16:uniqueId val="{00000000-E8B1-4147-B5F3-F17F0C93C433}"/>
            </c:ext>
          </c:extLst>
        </c:ser>
        <c:ser>
          <c:idx val="1"/>
          <c:order val="1"/>
          <c:tx>
            <c:strRef>
              <c:f>pvt_mer!$AI$52</c:f>
              <c:strCache>
                <c:ptCount val="1"/>
                <c:pt idx="0">
                  <c:v>hts Positive.</c:v>
                </c:pt>
              </c:strCache>
            </c:strRef>
          </c:tx>
          <c:spPr>
            <a:solidFill>
              <a:srgbClr val="FF0000"/>
            </a:solidFill>
            <a:ln>
              <a:noFill/>
            </a:ln>
            <a:effectLst/>
          </c:spPr>
          <c:invertIfNegative val="0"/>
          <c:cat>
            <c:strRef>
              <c:f>pvt_mer!$AG$53:$AG$62</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pvt_mer!$AI$53:$AI$62</c:f>
              <c:numCache>
                <c:formatCode>#,##0</c:formatCode>
                <c:ptCount val="9"/>
                <c:pt idx="0">
                  <c:v>131</c:v>
                </c:pt>
                <c:pt idx="1">
                  <c:v>75</c:v>
                </c:pt>
                <c:pt idx="2">
                  <c:v>88</c:v>
                </c:pt>
                <c:pt idx="3">
                  <c:v>77</c:v>
                </c:pt>
                <c:pt idx="4">
                  <c:v>95</c:v>
                </c:pt>
                <c:pt idx="5">
                  <c:v>111</c:v>
                </c:pt>
                <c:pt idx="6">
                  <c:v>121</c:v>
                </c:pt>
                <c:pt idx="7">
                  <c:v>116</c:v>
                </c:pt>
                <c:pt idx="8">
                  <c:v>65</c:v>
                </c:pt>
              </c:numCache>
            </c:numRef>
          </c:val>
          <c:extLst>
            <c:ext xmlns:c16="http://schemas.microsoft.com/office/drawing/2014/chart" uri="{C3380CC4-5D6E-409C-BE32-E72D297353CC}">
              <c16:uniqueId val="{00000001-E8B1-4147-B5F3-F17F0C93C433}"/>
            </c:ext>
          </c:extLst>
        </c:ser>
        <c:dLbls>
          <c:showLegendKey val="0"/>
          <c:showVal val="0"/>
          <c:showCatName val="0"/>
          <c:showSerName val="0"/>
          <c:showPercent val="0"/>
          <c:showBubbleSize val="0"/>
        </c:dLbls>
        <c:gapWidth val="219"/>
        <c:axId val="68861391"/>
        <c:axId val="1553936079"/>
      </c:barChart>
      <c:lineChart>
        <c:grouping val="standard"/>
        <c:varyColors val="0"/>
        <c:ser>
          <c:idx val="2"/>
          <c:order val="2"/>
          <c:tx>
            <c:strRef>
              <c:f>pvt_mer!$AJ$52</c:f>
              <c:strCache>
                <c:ptCount val="1"/>
                <c:pt idx="0">
                  <c:v>OPD Positivity Yeild</c:v>
                </c:pt>
              </c:strCache>
            </c:strRef>
          </c:tx>
          <c:spPr>
            <a:ln w="9525">
              <a:solidFill>
                <a:srgbClr val="C00000"/>
              </a:solidFill>
            </a:ln>
            <a:effectLst/>
          </c:spPr>
          <c:marker>
            <c:symbol val="circle"/>
            <c:size val="8"/>
            <c:spPr>
              <a:solidFill>
                <a:srgbClr val="C00000"/>
              </a:solidFill>
            </c:spPr>
          </c:marker>
          <c:dLbls>
            <c:spPr>
              <a:noFill/>
              <a:ln>
                <a:noFill/>
              </a:ln>
              <a:effectLst/>
            </c:spPr>
            <c:txPr>
              <a:bodyPr rot="0" vert="horz" wrap="square" lIns="38100" tIns="19050" rIns="38100" bIns="19050" anchor="ctr">
                <a:spAutoFit/>
              </a:bodyPr>
              <a:lstStyle/>
              <a:p>
                <a:pPr>
                  <a:defRPr sz="900">
                    <a:solidFill>
                      <a:srgbClr val="FF0000"/>
                    </a:solidFil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pvt_mer!$AG$53:$AG$62</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pvt_mer!$AJ$53:$AJ$62</c:f>
              <c:numCache>
                <c:formatCode>0.0%;\-0.0%;0.0%</c:formatCode>
                <c:ptCount val="9"/>
                <c:pt idx="0">
                  <c:v>5.3144016227180527E-2</c:v>
                </c:pt>
                <c:pt idx="1">
                  <c:v>5.2854122621564484E-2</c:v>
                </c:pt>
                <c:pt idx="2">
                  <c:v>5.1673517322372284E-2</c:v>
                </c:pt>
                <c:pt idx="3">
                  <c:v>5.1162790697674418E-2</c:v>
                </c:pt>
                <c:pt idx="4">
                  <c:v>4.4042651831247101E-2</c:v>
                </c:pt>
                <c:pt idx="5">
                  <c:v>5.349397590361446E-2</c:v>
                </c:pt>
                <c:pt idx="6">
                  <c:v>5.9313725490196076E-2</c:v>
                </c:pt>
                <c:pt idx="7">
                  <c:v>5.6365403304178816E-2</c:v>
                </c:pt>
                <c:pt idx="8">
                  <c:v>9.0027700831024932E-2</c:v>
                </c:pt>
              </c:numCache>
            </c:numRef>
          </c:val>
          <c:smooth val="1"/>
          <c:extLst>
            <c:ext xmlns:c16="http://schemas.microsoft.com/office/drawing/2014/chart" uri="{C3380CC4-5D6E-409C-BE32-E72D297353CC}">
              <c16:uniqueId val="{00000002-E8B1-4147-B5F3-F17F0C93C433}"/>
            </c:ext>
          </c:extLst>
        </c:ser>
        <c:dLbls>
          <c:showLegendKey val="0"/>
          <c:showVal val="0"/>
          <c:showCatName val="0"/>
          <c:showSerName val="0"/>
          <c:showPercent val="0"/>
          <c:showBubbleSize val="0"/>
        </c:dLbls>
        <c:marker val="1"/>
        <c:smooth val="0"/>
        <c:axId val="2067811312"/>
        <c:axId val="349328112"/>
      </c:lineChart>
      <c:catAx>
        <c:axId val="6886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crossAx val="1553936079"/>
        <c:crosses val="autoZero"/>
        <c:auto val="1"/>
        <c:lblAlgn val="ctr"/>
        <c:lblOffset val="100"/>
        <c:noMultiLvlLbl val="0"/>
      </c:catAx>
      <c:valAx>
        <c:axId val="155393607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8861391"/>
        <c:crosses val="autoZero"/>
        <c:crossBetween val="between"/>
      </c:valAx>
      <c:valAx>
        <c:axId val="349328112"/>
        <c:scaling>
          <c:orientation val="minMax"/>
        </c:scaling>
        <c:delete val="0"/>
        <c:axPos val="r"/>
        <c:numFmt formatCode="0.0%;\-0.0%;0.0%" sourceLinked="1"/>
        <c:majorTickMark val="out"/>
        <c:minorTickMark val="none"/>
        <c:tickLblPos val="nextTo"/>
        <c:crossAx val="2067811312"/>
        <c:crosses val="max"/>
        <c:crossBetween val="between"/>
      </c:valAx>
      <c:catAx>
        <c:axId val="2067811312"/>
        <c:scaling>
          <c:orientation val="minMax"/>
        </c:scaling>
        <c:delete val="1"/>
        <c:axPos val="b"/>
        <c:numFmt formatCode="General" sourceLinked="1"/>
        <c:majorTickMark val="out"/>
        <c:minorTickMark val="none"/>
        <c:tickLblPos val="nextTo"/>
        <c:crossAx val="349328112"/>
        <c:crosses val="autoZero"/>
        <c:auto val="1"/>
        <c:lblAlgn val="ctr"/>
        <c:lblOffset val="100"/>
        <c:noMultiLvlLbl val="0"/>
      </c:catAx>
    </c:plotArea>
    <c:legend>
      <c:legendPos val="b"/>
      <c:overlay val="0"/>
    </c:legend>
    <c:plotVisOnly val="1"/>
    <c:dispBlanksAs val="gap"/>
    <c:showDLblsOverMax val="0"/>
    <c:extLst/>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[0_master_yellow_surge_ng_CQI_tool_version1.5.xlsx]pvt_mer!HTS7</c:name>
    <c:fmtId val="2"/>
  </c:pivotSource>
  <c:chart>
    <c:title>
      <c:tx>
        <c:rich>
          <a:bodyPr rot="0" spcFirstLastPara="1" vertOverflow="ellipsis" vert="horz" wrap="square" anchor="ctr" anchorCtr="1"/>
          <a:lstStyle/>
          <a:p>
            <a:pPr>
              <a:defRPr sz="1100" b="0" i="0" u="none" strike="noStrike" kern="1200" spc="0" baseline="0">
                <a:solidFill>
                  <a:sysClr val="windowText" lastClr="000000"/>
                </a:solidFill>
                <a:latin typeface="+mn-lt"/>
                <a:ea typeface="+mn-ea"/>
                <a:cs typeface="+mn-cs"/>
              </a:defRPr>
            </a:pPr>
            <a:r>
              <a:rPr lang="en-US" sz="1100">
                <a:solidFill>
                  <a:sysClr val="windowText" lastClr="000000"/>
                </a:solidFill>
              </a:rPr>
              <a:t>2.6 PROPORTION OF POSITIVES LINKED TO ART ~ OU</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noFill/>
            <a:round/>
          </a:ln>
          <a:effectLst/>
        </c:spPr>
        <c:marker>
          <c:symbol val="dash"/>
          <c:size val="9"/>
          <c:spPr>
            <a:solidFill>
              <a:srgbClr val="FF000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noFill/>
            <a:round/>
          </a:ln>
          <a:effectLst/>
        </c:spPr>
        <c:marker>
          <c:symbol val="dash"/>
          <c:size val="9"/>
          <c:spPr>
            <a:solidFill>
              <a:srgbClr val="FF000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ln w="28575" cap="rnd">
            <a:noFill/>
            <a:round/>
          </a:ln>
          <a:effectLst/>
        </c:spPr>
        <c:marker>
          <c:symbol val="dash"/>
          <c:size val="9"/>
          <c:spPr>
            <a:solidFill>
              <a:srgbClr val="FF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10"/>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11"/>
        <c:spPr>
          <a:ln w="28575" cap="rnd">
            <a:noFill/>
            <a:round/>
          </a:ln>
          <a:effectLst/>
        </c:spPr>
        <c:marker>
          <c:symbol val="dash"/>
          <c:size val="9"/>
          <c:spPr>
            <a:solidFill>
              <a:srgbClr val="FF000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13"/>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14"/>
        <c:spPr>
          <a:ln w="28575" cap="rnd">
            <a:noFill/>
            <a:round/>
          </a:ln>
          <a:effectLst/>
        </c:spPr>
        <c:marker>
          <c:symbol val="dash"/>
          <c:size val="9"/>
          <c:spPr>
            <a:solidFill>
              <a:srgbClr val="FF000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16"/>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17"/>
        <c:spPr>
          <a:ln w="28575" cap="rnd">
            <a:noFill/>
            <a:round/>
          </a:ln>
          <a:effectLst/>
        </c:spPr>
        <c:marker>
          <c:symbol val="dash"/>
          <c:size val="9"/>
          <c:spPr>
            <a:solidFill>
              <a:srgbClr val="FF000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19"/>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20"/>
        <c:spPr>
          <a:ln w="28575" cap="rnd">
            <a:noFill/>
            <a:round/>
          </a:ln>
          <a:effectLst/>
        </c:spPr>
        <c:marker>
          <c:symbol val="dash"/>
          <c:size val="9"/>
          <c:spPr>
            <a:solidFill>
              <a:srgbClr val="FF000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22"/>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23"/>
        <c:spPr>
          <a:ln w="28575" cap="rnd">
            <a:noFill/>
            <a:round/>
          </a:ln>
          <a:effectLst/>
        </c:spPr>
        <c:marker>
          <c:symbol val="dash"/>
          <c:size val="9"/>
          <c:spPr>
            <a:solidFill>
              <a:srgbClr val="FF000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lumMod val="20000"/>
              <a:lumOff val="80000"/>
            </a:schemeClr>
          </a:solidFill>
          <a:ln>
            <a:noFill/>
          </a:ln>
          <a:effectLst/>
        </c:spPr>
        <c:marker>
          <c:symbol val="none"/>
        </c:marker>
        <c:dLbl>
          <c:idx val="0"/>
          <c:delete val="1"/>
          <c:extLst>
            <c:ext xmlns:c15="http://schemas.microsoft.com/office/drawing/2012/chart" uri="{CE6537A1-D6FC-4f65-9D91-7224C49458BB}"/>
          </c:extLst>
        </c:dLbl>
      </c:pivotFmt>
      <c:pivotFmt>
        <c:idx val="25"/>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26"/>
        <c:spPr>
          <a:ln w="28575" cap="rnd">
            <a:noFill/>
            <a:round/>
          </a:ln>
          <a:effectLst/>
        </c:spPr>
        <c:marker>
          <c:symbol val="dash"/>
          <c:size val="9"/>
          <c:spPr>
            <a:solidFill>
              <a:srgbClr val="FF000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pvt_mer!$AA$80</c:f>
              <c:strCache>
                <c:ptCount val="1"/>
                <c:pt idx="0">
                  <c:v>hts Tested.</c:v>
                </c:pt>
              </c:strCache>
            </c:strRef>
          </c:tx>
          <c:spPr>
            <a:solidFill>
              <a:schemeClr val="accent1">
                <a:lumMod val="20000"/>
                <a:lumOff val="80000"/>
              </a:schemeClr>
            </a:solidFill>
            <a:ln>
              <a:noFill/>
            </a:ln>
            <a:effectLst/>
          </c:spPr>
          <c:invertIfNegative val="0"/>
          <c:cat>
            <c:strRef>
              <c:f>pvt_mer!$Z$81:$Z$89</c:f>
              <c:strCache>
                <c:ptCount val="8"/>
                <c:pt idx="0">
                  <c:v>Ekiti</c:v>
                </c:pt>
                <c:pt idx="1">
                  <c:v>Katsina</c:v>
                </c:pt>
                <c:pt idx="2">
                  <c:v>Kogi</c:v>
                </c:pt>
                <c:pt idx="3">
                  <c:v>Ogun</c:v>
                </c:pt>
                <c:pt idx="4">
                  <c:v>Ondo</c:v>
                </c:pt>
                <c:pt idx="5">
                  <c:v>Osun</c:v>
                </c:pt>
                <c:pt idx="6">
                  <c:v>Oyo</c:v>
                </c:pt>
                <c:pt idx="7">
                  <c:v>Plateau</c:v>
                </c:pt>
              </c:strCache>
            </c:strRef>
          </c:cat>
          <c:val>
            <c:numRef>
              <c:f>pvt_mer!$AA$81:$AA$89</c:f>
              <c:numCache>
                <c:formatCode>#,##0</c:formatCode>
                <c:ptCount val="8"/>
                <c:pt idx="0">
                  <c:v>323</c:v>
                </c:pt>
                <c:pt idx="1">
                  <c:v>771</c:v>
                </c:pt>
                <c:pt idx="2">
                  <c:v>1715</c:v>
                </c:pt>
                <c:pt idx="3">
                  <c:v>2345</c:v>
                </c:pt>
                <c:pt idx="4">
                  <c:v>1495</c:v>
                </c:pt>
                <c:pt idx="5">
                  <c:v>617</c:v>
                </c:pt>
                <c:pt idx="6">
                  <c:v>4483</c:v>
                </c:pt>
                <c:pt idx="7">
                  <c:v>4395</c:v>
                </c:pt>
              </c:numCache>
            </c:numRef>
          </c:val>
          <c:extLst>
            <c:ext xmlns:c16="http://schemas.microsoft.com/office/drawing/2014/chart" uri="{C3380CC4-5D6E-409C-BE32-E72D297353CC}">
              <c16:uniqueId val="{00000000-CF48-4403-8D2E-5AC7C0B9130B}"/>
            </c:ext>
          </c:extLst>
        </c:ser>
        <c:ser>
          <c:idx val="1"/>
          <c:order val="1"/>
          <c:tx>
            <c:strRef>
              <c:f>pvt_mer!$AB$80</c:f>
              <c:strCache>
                <c:ptCount val="1"/>
                <c:pt idx="0">
                  <c:v>hts Positive.</c:v>
                </c:pt>
              </c:strCache>
            </c:strRef>
          </c:tx>
          <c:spPr>
            <a:solidFill>
              <a:srgbClr val="FF0000"/>
            </a:solidFill>
            <a:ln>
              <a:noFill/>
            </a:ln>
            <a:effectLst/>
          </c:spPr>
          <c:invertIfNegative val="0"/>
          <c:cat>
            <c:strRef>
              <c:f>pvt_mer!$Z$81:$Z$89</c:f>
              <c:strCache>
                <c:ptCount val="8"/>
                <c:pt idx="0">
                  <c:v>Ekiti</c:v>
                </c:pt>
                <c:pt idx="1">
                  <c:v>Katsina</c:v>
                </c:pt>
                <c:pt idx="2">
                  <c:v>Kogi</c:v>
                </c:pt>
                <c:pt idx="3">
                  <c:v>Ogun</c:v>
                </c:pt>
                <c:pt idx="4">
                  <c:v>Ondo</c:v>
                </c:pt>
                <c:pt idx="5">
                  <c:v>Osun</c:v>
                </c:pt>
                <c:pt idx="6">
                  <c:v>Oyo</c:v>
                </c:pt>
                <c:pt idx="7">
                  <c:v>Plateau</c:v>
                </c:pt>
              </c:strCache>
            </c:strRef>
          </c:cat>
          <c:val>
            <c:numRef>
              <c:f>pvt_mer!$AB$81:$AB$89</c:f>
              <c:numCache>
                <c:formatCode>#,##0</c:formatCode>
                <c:ptCount val="8"/>
                <c:pt idx="0">
                  <c:v>28</c:v>
                </c:pt>
                <c:pt idx="1">
                  <c:v>73</c:v>
                </c:pt>
                <c:pt idx="2">
                  <c:v>93</c:v>
                </c:pt>
                <c:pt idx="3">
                  <c:v>72</c:v>
                </c:pt>
                <c:pt idx="4">
                  <c:v>153</c:v>
                </c:pt>
                <c:pt idx="5">
                  <c:v>17</c:v>
                </c:pt>
                <c:pt idx="6">
                  <c:v>139</c:v>
                </c:pt>
                <c:pt idx="7">
                  <c:v>304</c:v>
                </c:pt>
              </c:numCache>
            </c:numRef>
          </c:val>
          <c:extLst>
            <c:ext xmlns:c16="http://schemas.microsoft.com/office/drawing/2014/chart" uri="{C3380CC4-5D6E-409C-BE32-E72D297353CC}">
              <c16:uniqueId val="{00000001-CF48-4403-8D2E-5AC7C0B9130B}"/>
            </c:ext>
          </c:extLst>
        </c:ser>
        <c:dLbls>
          <c:showLegendKey val="0"/>
          <c:showVal val="0"/>
          <c:showCatName val="0"/>
          <c:showSerName val="0"/>
          <c:showPercent val="0"/>
          <c:showBubbleSize val="0"/>
        </c:dLbls>
        <c:gapWidth val="219"/>
        <c:axId val="1789839184"/>
        <c:axId val="1790435392"/>
      </c:barChart>
      <c:lineChart>
        <c:grouping val="standard"/>
        <c:varyColors val="0"/>
        <c:ser>
          <c:idx val="2"/>
          <c:order val="2"/>
          <c:tx>
            <c:strRef>
              <c:f>pvt_mer!$AC$80</c:f>
              <c:strCache>
                <c:ptCount val="1"/>
                <c:pt idx="0">
                  <c:v>OPD %Positives, linked to ART</c:v>
                </c:pt>
              </c:strCache>
            </c:strRef>
          </c:tx>
          <c:spPr>
            <a:ln w="28575" cap="rnd">
              <a:noFill/>
              <a:round/>
            </a:ln>
            <a:effectLst/>
          </c:spPr>
          <c:marker>
            <c:symbol val="dash"/>
            <c:size val="9"/>
            <c:spPr>
              <a:solidFill>
                <a:srgbClr val="FF0000"/>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pvt_mer!$Z$81:$Z$89</c:f>
              <c:strCache>
                <c:ptCount val="8"/>
                <c:pt idx="0">
                  <c:v>Ekiti</c:v>
                </c:pt>
                <c:pt idx="1">
                  <c:v>Katsina</c:v>
                </c:pt>
                <c:pt idx="2">
                  <c:v>Kogi</c:v>
                </c:pt>
                <c:pt idx="3">
                  <c:v>Ogun</c:v>
                </c:pt>
                <c:pt idx="4">
                  <c:v>Ondo</c:v>
                </c:pt>
                <c:pt idx="5">
                  <c:v>Osun</c:v>
                </c:pt>
                <c:pt idx="6">
                  <c:v>Oyo</c:v>
                </c:pt>
                <c:pt idx="7">
                  <c:v>Plateau</c:v>
                </c:pt>
              </c:strCache>
            </c:strRef>
          </c:cat>
          <c:val>
            <c:numRef>
              <c:f>pvt_mer!$AC$81:$AC$89</c:f>
              <c:numCache>
                <c:formatCode>0.0%;\-0.0%;0.0%</c:formatCode>
                <c:ptCount val="8"/>
                <c:pt idx="0">
                  <c:v>1</c:v>
                </c:pt>
                <c:pt idx="1">
                  <c:v>0.98630136986301364</c:v>
                </c:pt>
                <c:pt idx="2">
                  <c:v>1</c:v>
                </c:pt>
                <c:pt idx="3">
                  <c:v>0.90277777777777779</c:v>
                </c:pt>
                <c:pt idx="4">
                  <c:v>1</c:v>
                </c:pt>
                <c:pt idx="5">
                  <c:v>1</c:v>
                </c:pt>
                <c:pt idx="6">
                  <c:v>1</c:v>
                </c:pt>
                <c:pt idx="7">
                  <c:v>1</c:v>
                </c:pt>
              </c:numCache>
            </c:numRef>
          </c:val>
          <c:smooth val="0"/>
          <c:extLst>
            <c:ext xmlns:c16="http://schemas.microsoft.com/office/drawing/2014/chart" uri="{C3380CC4-5D6E-409C-BE32-E72D297353CC}">
              <c16:uniqueId val="{00000002-CF48-4403-8D2E-5AC7C0B9130B}"/>
            </c:ext>
          </c:extLst>
        </c:ser>
        <c:dLbls>
          <c:showLegendKey val="0"/>
          <c:showVal val="0"/>
          <c:showCatName val="0"/>
          <c:showSerName val="0"/>
          <c:showPercent val="0"/>
          <c:showBubbleSize val="0"/>
        </c:dLbls>
        <c:marker val="1"/>
        <c:smooth val="0"/>
        <c:axId val="1050015344"/>
        <c:axId val="1553918191"/>
      </c:lineChart>
      <c:catAx>
        <c:axId val="178983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435392"/>
        <c:crosses val="autoZero"/>
        <c:auto val="1"/>
        <c:lblAlgn val="ctr"/>
        <c:lblOffset val="100"/>
        <c:noMultiLvlLbl val="0"/>
      </c:catAx>
      <c:valAx>
        <c:axId val="17904353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839184"/>
        <c:crosses val="autoZero"/>
        <c:crossBetween val="between"/>
      </c:valAx>
      <c:valAx>
        <c:axId val="1553918191"/>
        <c:scaling>
          <c:orientation val="minMax"/>
        </c:scaling>
        <c:delete val="0"/>
        <c:axPos val="r"/>
        <c:numFmt formatCode="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015344"/>
        <c:crosses val="max"/>
        <c:crossBetween val="between"/>
      </c:valAx>
      <c:catAx>
        <c:axId val="1050015344"/>
        <c:scaling>
          <c:orientation val="minMax"/>
        </c:scaling>
        <c:delete val="1"/>
        <c:axPos val="b"/>
        <c:numFmt formatCode="General" sourceLinked="1"/>
        <c:majorTickMark val="out"/>
        <c:minorTickMark val="none"/>
        <c:tickLblPos val="nextTo"/>
        <c:crossAx val="1553918191"/>
        <c:crosses val="autoZero"/>
        <c:auto val="1"/>
        <c:lblAlgn val="ctr"/>
        <c:lblOffset val="100"/>
        <c:noMultiLvlLbl val="0"/>
      </c:cat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[0_master_yellow_surge_ng_CQI_tool_version1.5.xlsx]pvt_mer!HTS8</c:name>
    <c:fmtId val="2"/>
  </c:pivotSource>
  <c:chart>
    <c:title>
      <c:tx>
        <c:rich>
          <a:bodyPr rot="0" spcFirstLastPara="1" vertOverflow="ellipsis" vert="horz" wrap="square" anchor="ctr" anchorCtr="1"/>
          <a:lstStyle/>
          <a:p>
            <a:pPr>
              <a:defRPr sz="1100" b="0" i="0" u="none" strike="noStrike" kern="1200" spc="0" baseline="0">
                <a:solidFill>
                  <a:sysClr val="windowText" lastClr="000000"/>
                </a:solidFill>
                <a:latin typeface="+mn-lt"/>
                <a:ea typeface="+mn-ea"/>
                <a:cs typeface="+mn-cs"/>
              </a:defRPr>
            </a:pPr>
            <a:r>
              <a:rPr lang="en-US" sz="1100">
                <a:effectLst/>
              </a:rPr>
              <a:t>2.6 PROPORTION OF POSITIVES LINKED TO ART ~ WEEK</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solidFill>
          <a:ln>
            <a:noFill/>
          </a:ln>
          <a:effectLst/>
        </c:spPr>
        <c:marker>
          <c:symbol val="none"/>
        </c:marker>
        <c:dLbl>
          <c:idx val="0"/>
          <c:spPr>
            <a:noFill/>
            <a:ln>
              <a:noFill/>
            </a:ln>
            <a:effectLst/>
          </c:spPr>
          <c:txPr>
            <a:bodyPr rot="-5400000" vert="horz" wrap="square" lIns="38100" tIns="19050" rIns="38100" bIns="19050" anchor="ctr">
              <a:spAutoFit/>
            </a:bodyPr>
            <a:lstStyle/>
            <a:p>
              <a:pPr>
                <a:defRPr sz="9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00B0F0"/>
          </a:solidFill>
          <a:ln>
            <a:noFill/>
          </a:ln>
          <a:effectLst/>
        </c:spPr>
        <c:marker>
          <c:symbol val="none"/>
        </c:marker>
      </c:pivotFmt>
      <c:pivotFmt>
        <c:idx val="25"/>
        <c:spPr>
          <a:solidFill>
            <a:schemeClr val="accent2"/>
          </a:solidFill>
          <a:ln>
            <a:noFill/>
          </a:ln>
          <a:effectLst/>
        </c:spPr>
        <c:marker>
          <c:symbol val="none"/>
        </c:marker>
      </c:pivotFmt>
      <c:pivotFmt>
        <c:idx val="26"/>
        <c:spPr>
          <a:solidFill>
            <a:schemeClr val="accent3"/>
          </a:solidFill>
          <a:ln w="9525">
            <a:solidFill>
              <a:srgbClr val="C00000"/>
            </a:solidFill>
          </a:ln>
          <a:effectLst/>
        </c:spPr>
        <c:marker>
          <c:symbol val="circle"/>
          <c:size val="8"/>
          <c:spPr>
            <a:solidFill>
              <a:srgbClr val="C00000"/>
            </a:solidFill>
          </c:spPr>
        </c:marker>
        <c:dLbl>
          <c:idx val="0"/>
          <c:spPr>
            <a:noFill/>
            <a:ln>
              <a:noFill/>
            </a:ln>
            <a:effectLst/>
          </c:spPr>
          <c:txPr>
            <a:bodyPr rot="0" vert="horz" wrap="square" lIns="38100" tIns="19050" rIns="38100" bIns="19050" anchor="ctr">
              <a:spAutoFit/>
            </a:bodyPr>
            <a:lstStyle/>
            <a:p>
              <a:pPr>
                <a:defRPr sz="900"/>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9"/>
        <c:spPr>
          <a:ln w="9525">
            <a:solidFill>
              <a:srgbClr val="C00000"/>
            </a:solidFill>
          </a:ln>
          <a:effectLst/>
        </c:spPr>
        <c:marker>
          <c:symbol val="circle"/>
          <c:size val="8"/>
          <c:spPr>
            <a:solidFill>
              <a:srgbClr val="C00000"/>
            </a:solidFill>
          </c:spPr>
        </c:marker>
        <c:dLbl>
          <c:idx val="0"/>
          <c:spPr>
            <a:noFill/>
            <a:ln>
              <a:noFill/>
            </a:ln>
            <a:effectLst/>
          </c:spPr>
          <c:txPr>
            <a:bodyPr rot="0" vert="horz" wrap="square" lIns="38100" tIns="19050" rIns="38100" bIns="19050" anchor="ctr">
              <a:spAutoFit/>
            </a:bodyPr>
            <a:lstStyle/>
            <a:p>
              <a:pPr>
                <a:defRPr sz="900"/>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32"/>
        <c:spPr>
          <a:ln w="9525">
            <a:solidFill>
              <a:srgbClr val="C00000"/>
            </a:solidFill>
          </a:ln>
          <a:effectLst/>
        </c:spPr>
        <c:marker>
          <c:symbol val="circle"/>
          <c:size val="8"/>
          <c:spPr>
            <a:solidFill>
              <a:srgbClr val="C00000"/>
            </a:solidFill>
          </c:spPr>
        </c:marker>
        <c:dLbl>
          <c:idx val="0"/>
          <c:spPr>
            <a:noFill/>
            <a:ln>
              <a:noFill/>
            </a:ln>
            <a:effectLst/>
          </c:spPr>
          <c:txPr>
            <a:bodyPr rot="0" vert="horz" wrap="square" lIns="38100" tIns="19050" rIns="38100" bIns="19050" anchor="ctr">
              <a:spAutoFit/>
            </a:bodyPr>
            <a:lstStyle/>
            <a:p>
              <a:pPr>
                <a:defRPr sz="900"/>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34"/>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35"/>
        <c:spPr>
          <a:ln w="9525">
            <a:solidFill>
              <a:srgbClr val="C00000"/>
            </a:solidFill>
          </a:ln>
          <a:effectLst/>
        </c:spPr>
        <c:marker>
          <c:symbol val="circle"/>
          <c:size val="8"/>
          <c:spPr>
            <a:solidFill>
              <a:srgbClr val="C00000"/>
            </a:solidFill>
          </c:spPr>
        </c:marker>
        <c:dLbl>
          <c:idx val="0"/>
          <c:spPr>
            <a:noFill/>
            <a:ln>
              <a:noFill/>
            </a:ln>
            <a:effectLst/>
          </c:spPr>
          <c:txPr>
            <a:bodyPr rot="0" vert="horz" wrap="square" lIns="38100" tIns="19050" rIns="38100" bIns="19050" anchor="ctr">
              <a:spAutoFit/>
            </a:bodyPr>
            <a:lstStyle/>
            <a:p>
              <a:pPr>
                <a:defRPr sz="900">
                  <a:solidFill>
                    <a:srgbClr val="FF0000"/>
                  </a:solidFill>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37"/>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38"/>
        <c:spPr>
          <a:ln w="9525">
            <a:solidFill>
              <a:srgbClr val="C00000"/>
            </a:solidFill>
          </a:ln>
          <a:effectLst/>
        </c:spPr>
        <c:marker>
          <c:symbol val="circle"/>
          <c:size val="8"/>
          <c:spPr>
            <a:solidFill>
              <a:srgbClr val="C00000"/>
            </a:solidFill>
          </c:spPr>
        </c:marker>
        <c:dLbl>
          <c:idx val="0"/>
          <c:spPr>
            <a:noFill/>
            <a:ln>
              <a:noFill/>
            </a:ln>
            <a:effectLst/>
          </c:spPr>
          <c:txPr>
            <a:bodyPr rot="0" vert="horz" wrap="square" lIns="38100" tIns="19050" rIns="38100" bIns="19050" anchor="ctr">
              <a:spAutoFit/>
            </a:bodyPr>
            <a:lstStyle/>
            <a:p>
              <a:pPr>
                <a:defRPr sz="900">
                  <a:solidFill>
                    <a:srgbClr val="FF0000"/>
                  </a:solidFill>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40"/>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41"/>
        <c:spPr>
          <a:ln w="9525">
            <a:solidFill>
              <a:srgbClr val="C00000"/>
            </a:solidFill>
          </a:ln>
          <a:effectLst/>
        </c:spPr>
        <c:marker>
          <c:symbol val="circle"/>
          <c:size val="8"/>
          <c:spPr>
            <a:solidFill>
              <a:srgbClr val="C00000"/>
            </a:solidFill>
          </c:spPr>
        </c:marker>
        <c:dLbl>
          <c:idx val="0"/>
          <c:spPr>
            <a:noFill/>
            <a:ln>
              <a:noFill/>
            </a:ln>
            <a:effectLst/>
          </c:spPr>
          <c:txPr>
            <a:bodyPr rot="0" vert="horz" wrap="square" lIns="38100" tIns="19050" rIns="38100" bIns="19050" anchor="ctr">
              <a:spAutoFit/>
            </a:bodyPr>
            <a:lstStyle/>
            <a:p>
              <a:pPr>
                <a:defRPr sz="900">
                  <a:solidFill>
                    <a:srgbClr val="FF0000"/>
                  </a:solidFill>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43"/>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44"/>
        <c:spPr>
          <a:ln w="9525">
            <a:solidFill>
              <a:srgbClr val="C00000"/>
            </a:solidFill>
          </a:ln>
          <a:effectLst/>
        </c:spPr>
        <c:marker>
          <c:symbol val="circle"/>
          <c:size val="8"/>
          <c:spPr>
            <a:solidFill>
              <a:srgbClr val="C00000"/>
            </a:solidFill>
          </c:spPr>
        </c:marker>
        <c:dLbl>
          <c:idx val="0"/>
          <c:spPr>
            <a:noFill/>
            <a:ln>
              <a:noFill/>
            </a:ln>
            <a:effectLst/>
          </c:spPr>
          <c:txPr>
            <a:bodyPr rot="0" vert="horz" wrap="square" lIns="38100" tIns="19050" rIns="38100" bIns="19050" anchor="ctr">
              <a:spAutoFit/>
            </a:bodyPr>
            <a:lstStyle/>
            <a:p>
              <a:pPr>
                <a:defRPr sz="900">
                  <a:solidFill>
                    <a:srgbClr val="FF0000"/>
                  </a:solidFill>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00B0F0"/>
          </a:solidFill>
          <a:ln>
            <a:noFill/>
          </a:ln>
          <a:effectLst/>
        </c:spPr>
        <c:marker>
          <c:symbol val="none"/>
        </c:marker>
        <c:dLbl>
          <c:idx val="0"/>
          <c:delete val="1"/>
          <c:extLst>
            <c:ext xmlns:c15="http://schemas.microsoft.com/office/drawing/2012/chart" uri="{CE6537A1-D6FC-4f65-9D91-7224C49458BB}"/>
          </c:extLst>
        </c:dLbl>
      </c:pivotFmt>
      <c:pivotFmt>
        <c:idx val="46"/>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47"/>
        <c:spPr>
          <a:ln w="9525">
            <a:solidFill>
              <a:srgbClr val="C00000"/>
            </a:solidFill>
          </a:ln>
          <a:effectLst/>
        </c:spPr>
        <c:marker>
          <c:symbol val="circle"/>
          <c:size val="8"/>
          <c:spPr>
            <a:solidFill>
              <a:srgbClr val="C00000"/>
            </a:solidFill>
          </c:spPr>
        </c:marker>
        <c:dLbl>
          <c:idx val="0"/>
          <c:spPr>
            <a:noFill/>
            <a:ln>
              <a:noFill/>
            </a:ln>
            <a:effectLst/>
          </c:spPr>
          <c:txPr>
            <a:bodyPr rot="0" vert="horz" wrap="square" lIns="38100" tIns="19050" rIns="38100" bIns="19050" anchor="ctr">
              <a:spAutoFit/>
            </a:bodyPr>
            <a:lstStyle/>
            <a:p>
              <a:pPr>
                <a:defRPr sz="900">
                  <a:solidFill>
                    <a:srgbClr val="FF0000"/>
                  </a:solidFill>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lumMod val="20000"/>
              <a:lumOff val="80000"/>
            </a:schemeClr>
          </a:solidFill>
          <a:ln>
            <a:noFill/>
          </a:ln>
          <a:effectLst/>
        </c:spPr>
        <c:marker>
          <c:symbol val="none"/>
        </c:marker>
        <c:dLbl>
          <c:idx val="0"/>
          <c:delete val="1"/>
          <c:extLst>
            <c:ext xmlns:c15="http://schemas.microsoft.com/office/drawing/2012/chart" uri="{CE6537A1-D6FC-4f65-9D91-7224C49458BB}"/>
          </c:extLst>
        </c:dLbl>
      </c:pivotFmt>
      <c:pivotFmt>
        <c:idx val="49"/>
        <c:spPr>
          <a:solidFill>
            <a:srgbClr val="FF0000"/>
          </a:solidFill>
          <a:ln>
            <a:noFill/>
          </a:ln>
          <a:effectLst/>
        </c:spPr>
        <c:marker>
          <c:symbol val="none"/>
        </c:marker>
        <c:dLbl>
          <c:idx val="0"/>
          <c:delete val="1"/>
          <c:extLst>
            <c:ext xmlns:c15="http://schemas.microsoft.com/office/drawing/2012/chart" uri="{CE6537A1-D6FC-4f65-9D91-7224C49458BB}"/>
          </c:extLst>
        </c:dLbl>
      </c:pivotFmt>
      <c:pivotFmt>
        <c:idx val="50"/>
        <c:spPr>
          <a:ln w="9525">
            <a:solidFill>
              <a:srgbClr val="C00000"/>
            </a:solidFill>
          </a:ln>
          <a:effectLst/>
        </c:spPr>
        <c:marker>
          <c:symbol val="circle"/>
          <c:size val="8"/>
          <c:spPr>
            <a:solidFill>
              <a:srgbClr val="C00000"/>
            </a:solidFill>
          </c:spPr>
        </c:marker>
        <c:dLbl>
          <c:idx val="0"/>
          <c:spPr>
            <a:noFill/>
            <a:ln>
              <a:noFill/>
            </a:ln>
            <a:effectLst/>
          </c:spPr>
          <c:txPr>
            <a:bodyPr rot="0" vert="horz" wrap="square" lIns="38100" tIns="19050" rIns="38100" bIns="19050" anchor="ctr">
              <a:spAutoFit/>
            </a:bodyPr>
            <a:lstStyle/>
            <a:p>
              <a:pPr>
                <a:defRPr sz="900">
                  <a:solidFill>
                    <a:srgbClr val="FF0000"/>
                  </a:solidFill>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pvt_mer!$AH$80</c:f>
              <c:strCache>
                <c:ptCount val="1"/>
                <c:pt idx="0">
                  <c:v>hts Tested.</c:v>
                </c:pt>
              </c:strCache>
            </c:strRef>
          </c:tx>
          <c:spPr>
            <a:solidFill>
              <a:schemeClr val="accent1">
                <a:lumMod val="20000"/>
                <a:lumOff val="80000"/>
              </a:schemeClr>
            </a:solidFill>
            <a:ln>
              <a:noFill/>
            </a:ln>
            <a:effectLst/>
          </c:spPr>
          <c:invertIfNegative val="0"/>
          <c:cat>
            <c:strRef>
              <c:f>pvt_mer!$AG$81:$AG$90</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pvt_mer!$AH$81:$AH$90</c:f>
              <c:numCache>
                <c:formatCode>#,##0</c:formatCode>
                <c:ptCount val="9"/>
                <c:pt idx="0">
                  <c:v>2465</c:v>
                </c:pt>
                <c:pt idx="1">
                  <c:v>1419</c:v>
                </c:pt>
                <c:pt idx="2">
                  <c:v>1703</c:v>
                </c:pt>
                <c:pt idx="3">
                  <c:v>1505</c:v>
                </c:pt>
                <c:pt idx="4">
                  <c:v>2157</c:v>
                </c:pt>
                <c:pt idx="5">
                  <c:v>2075</c:v>
                </c:pt>
                <c:pt idx="6">
                  <c:v>2040</c:v>
                </c:pt>
                <c:pt idx="7">
                  <c:v>2058</c:v>
                </c:pt>
                <c:pt idx="8">
                  <c:v>722</c:v>
                </c:pt>
              </c:numCache>
            </c:numRef>
          </c:val>
          <c:extLst>
            <c:ext xmlns:c16="http://schemas.microsoft.com/office/drawing/2014/chart" uri="{C3380CC4-5D6E-409C-BE32-E72D297353CC}">
              <c16:uniqueId val="{00000000-C098-4DD1-9BB6-BE22268DA6A9}"/>
            </c:ext>
          </c:extLst>
        </c:ser>
        <c:ser>
          <c:idx val="1"/>
          <c:order val="1"/>
          <c:tx>
            <c:strRef>
              <c:f>pvt_mer!$AI$80</c:f>
              <c:strCache>
                <c:ptCount val="1"/>
                <c:pt idx="0">
                  <c:v>hts Positive.</c:v>
                </c:pt>
              </c:strCache>
            </c:strRef>
          </c:tx>
          <c:spPr>
            <a:solidFill>
              <a:srgbClr val="FF0000"/>
            </a:solidFill>
            <a:ln>
              <a:noFill/>
            </a:ln>
            <a:effectLst/>
          </c:spPr>
          <c:invertIfNegative val="0"/>
          <c:cat>
            <c:strRef>
              <c:f>pvt_mer!$AG$81:$AG$90</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pvt_mer!$AI$81:$AI$90</c:f>
              <c:numCache>
                <c:formatCode>#,##0</c:formatCode>
                <c:ptCount val="9"/>
                <c:pt idx="0">
                  <c:v>131</c:v>
                </c:pt>
                <c:pt idx="1">
                  <c:v>75</c:v>
                </c:pt>
                <c:pt idx="2">
                  <c:v>88</c:v>
                </c:pt>
                <c:pt idx="3">
                  <c:v>77</c:v>
                </c:pt>
                <c:pt idx="4">
                  <c:v>95</c:v>
                </c:pt>
                <c:pt idx="5">
                  <c:v>111</c:v>
                </c:pt>
                <c:pt idx="6">
                  <c:v>121</c:v>
                </c:pt>
                <c:pt idx="7">
                  <c:v>116</c:v>
                </c:pt>
                <c:pt idx="8">
                  <c:v>65</c:v>
                </c:pt>
              </c:numCache>
            </c:numRef>
          </c:val>
          <c:extLst>
            <c:ext xmlns:c16="http://schemas.microsoft.com/office/drawing/2014/chart" uri="{C3380CC4-5D6E-409C-BE32-E72D297353CC}">
              <c16:uniqueId val="{00000001-C098-4DD1-9BB6-BE22268DA6A9}"/>
            </c:ext>
          </c:extLst>
        </c:ser>
        <c:dLbls>
          <c:showLegendKey val="0"/>
          <c:showVal val="0"/>
          <c:showCatName val="0"/>
          <c:showSerName val="0"/>
          <c:showPercent val="0"/>
          <c:showBubbleSize val="0"/>
        </c:dLbls>
        <c:gapWidth val="219"/>
        <c:axId val="68861391"/>
        <c:axId val="1553936079"/>
      </c:barChart>
      <c:lineChart>
        <c:grouping val="standard"/>
        <c:varyColors val="0"/>
        <c:ser>
          <c:idx val="2"/>
          <c:order val="2"/>
          <c:tx>
            <c:strRef>
              <c:f>pvt_mer!$AJ$80</c:f>
              <c:strCache>
                <c:ptCount val="1"/>
                <c:pt idx="0">
                  <c:v>OPD %Positives, linked to ART</c:v>
                </c:pt>
              </c:strCache>
            </c:strRef>
          </c:tx>
          <c:spPr>
            <a:ln w="9525">
              <a:solidFill>
                <a:srgbClr val="C00000"/>
              </a:solidFill>
            </a:ln>
            <a:effectLst/>
          </c:spPr>
          <c:marker>
            <c:symbol val="circle"/>
            <c:size val="8"/>
            <c:spPr>
              <a:solidFill>
                <a:srgbClr val="C00000"/>
              </a:solidFill>
            </c:spPr>
          </c:marker>
          <c:dLbls>
            <c:spPr>
              <a:noFill/>
              <a:ln>
                <a:noFill/>
              </a:ln>
              <a:effectLst/>
            </c:spPr>
            <c:txPr>
              <a:bodyPr rot="0" vert="horz" wrap="square" lIns="38100" tIns="19050" rIns="38100" bIns="19050" anchor="ctr">
                <a:spAutoFit/>
              </a:bodyPr>
              <a:lstStyle/>
              <a:p>
                <a:pPr>
                  <a:defRPr sz="900">
                    <a:solidFill>
                      <a:srgbClr val="FF0000"/>
                    </a:solidFil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pvt_mer!$AG$81:$AG$90</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pvt_mer!$AJ$81:$AJ$90</c:f>
              <c:numCache>
                <c:formatCode>0.0%;\-0.0%;0.0%</c:formatCode>
                <c:ptCount val="9"/>
                <c:pt idx="0">
                  <c:v>1</c:v>
                </c:pt>
                <c:pt idx="1">
                  <c:v>1</c:v>
                </c:pt>
                <c:pt idx="2">
                  <c:v>0.96590909090909094</c:v>
                </c:pt>
                <c:pt idx="3">
                  <c:v>0.98701298701298701</c:v>
                </c:pt>
                <c:pt idx="4">
                  <c:v>1</c:v>
                </c:pt>
                <c:pt idx="5">
                  <c:v>0.97297297297297303</c:v>
                </c:pt>
                <c:pt idx="6">
                  <c:v>1</c:v>
                </c:pt>
                <c:pt idx="7">
                  <c:v>0.99137931034482762</c:v>
                </c:pt>
                <c:pt idx="8">
                  <c:v>1</c:v>
                </c:pt>
              </c:numCache>
            </c:numRef>
          </c:val>
          <c:smooth val="1"/>
          <c:extLst>
            <c:ext xmlns:c16="http://schemas.microsoft.com/office/drawing/2014/chart" uri="{C3380CC4-5D6E-409C-BE32-E72D297353CC}">
              <c16:uniqueId val="{00000002-C098-4DD1-9BB6-BE22268DA6A9}"/>
            </c:ext>
          </c:extLst>
        </c:ser>
        <c:dLbls>
          <c:showLegendKey val="0"/>
          <c:showVal val="0"/>
          <c:showCatName val="0"/>
          <c:showSerName val="0"/>
          <c:showPercent val="0"/>
          <c:showBubbleSize val="0"/>
        </c:dLbls>
        <c:marker val="1"/>
        <c:smooth val="0"/>
        <c:axId val="2067811312"/>
        <c:axId val="349328112"/>
      </c:lineChart>
      <c:catAx>
        <c:axId val="6886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crossAx val="1553936079"/>
        <c:crosses val="autoZero"/>
        <c:auto val="1"/>
        <c:lblAlgn val="ctr"/>
        <c:lblOffset val="100"/>
        <c:noMultiLvlLbl val="0"/>
      </c:catAx>
      <c:valAx>
        <c:axId val="155393607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8861391"/>
        <c:crosses val="autoZero"/>
        <c:crossBetween val="between"/>
      </c:valAx>
      <c:valAx>
        <c:axId val="349328112"/>
        <c:scaling>
          <c:orientation val="minMax"/>
        </c:scaling>
        <c:delete val="0"/>
        <c:axPos val="r"/>
        <c:numFmt formatCode="0.0%;\-0.0%;0.0%" sourceLinked="1"/>
        <c:majorTickMark val="out"/>
        <c:minorTickMark val="none"/>
        <c:tickLblPos val="nextTo"/>
        <c:crossAx val="2067811312"/>
        <c:crosses val="max"/>
        <c:crossBetween val="between"/>
      </c:valAx>
      <c:catAx>
        <c:axId val="2067811312"/>
        <c:scaling>
          <c:orientation val="minMax"/>
        </c:scaling>
        <c:delete val="1"/>
        <c:axPos val="b"/>
        <c:numFmt formatCode="General" sourceLinked="1"/>
        <c:majorTickMark val="out"/>
        <c:minorTickMark val="none"/>
        <c:tickLblPos val="nextTo"/>
        <c:crossAx val="349328112"/>
        <c:crosses val="autoZero"/>
        <c:auto val="1"/>
        <c:lblAlgn val="ctr"/>
        <c:lblOffset val="100"/>
        <c:noMultiLvlLbl val="0"/>
      </c:catAx>
    </c:plotArea>
    <c:legend>
      <c:legendPos val="b"/>
      <c:overlay val="0"/>
    </c:legend>
    <c:plotVisOnly val="1"/>
    <c:dispBlanksAs val="gap"/>
    <c:showDLblsOverMax val="0"/>
    <c:extLst/>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[0_master_yellow_surge_ng_CQI_tool_version1.5.xlsx]pvt_mer!INDX1</c:name>
    <c:fmtId val="4"/>
  </c:pivotSource>
  <c:chart>
    <c:title>
      <c:tx>
        <c:rich>
          <a:bodyPr rot="0" spcFirstLastPara="1" vertOverflow="ellipsis" vert="horz" wrap="square" anchor="ctr" anchorCtr="1"/>
          <a:lstStyle/>
          <a:p>
            <a:pPr>
              <a:defRPr sz="1100" b="0" i="0" u="none" strike="noStrike" kern="1200" spc="0" baseline="0">
                <a:solidFill>
                  <a:sysClr val="windowText" lastClr="000000"/>
                </a:solidFill>
                <a:latin typeface="+mn-lt"/>
                <a:ea typeface="+mn-ea"/>
                <a:cs typeface="+mn-cs"/>
              </a:defRPr>
            </a:pPr>
            <a:r>
              <a:rPr lang="en-US" sz="1100"/>
              <a:t>3.0 INDX: CLIENTS</a:t>
            </a:r>
            <a:r>
              <a:rPr lang="en-US" sz="1100" baseline="0"/>
              <a:t> SEEN,</a:t>
            </a:r>
            <a:r>
              <a:rPr lang="en-US" sz="1100"/>
              <a:t> ELIGIBLE</a:t>
            </a:r>
            <a:r>
              <a:rPr lang="en-US" sz="1100" baseline="0"/>
              <a:t> &amp;</a:t>
            </a:r>
            <a:r>
              <a:rPr lang="en-US" sz="1100"/>
              <a:t> TESTED ~ OU</a:t>
            </a:r>
          </a:p>
        </c:rich>
      </c:tx>
      <c:overlay val="0"/>
      <c:spPr>
        <a:noFill/>
        <a:ln>
          <a:noFill/>
        </a:ln>
        <a:effectLst/>
      </c:spPr>
      <c:txPr>
        <a:bodyPr rot="0" spcFirstLastPara="1" vertOverflow="ellipsis" vert="horz" wrap="square" anchor="ctr" anchorCtr="1"/>
        <a:lstStyle/>
        <a:p>
          <a:pPr>
            <a:defRPr sz="11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w="19050" cap="rnd" cmpd="sng" algn="ctr">
            <a:noFill/>
            <a:prstDash val="solid"/>
            <a:round/>
          </a:ln>
          <a:effectLst/>
        </c:spPr>
        <c:marker>
          <c:symbol val="dash"/>
          <c:size val="10"/>
          <c:spPr>
            <a:solidFill>
              <a:srgbClr val="FF0000"/>
            </a:solidFill>
            <a:ln w="6350" cap="flat" cmpd="sng" algn="ctr">
              <a:solidFill>
                <a:schemeClr val="accent4"/>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w="19050" cap="rnd" cmpd="sng" algn="ctr">
            <a:noFill/>
            <a:prstDash val="solid"/>
            <a:round/>
          </a:ln>
          <a:effectLst/>
        </c:spPr>
        <c:marker>
          <c:symbol val="dash"/>
          <c:size val="10"/>
          <c:spPr>
            <a:solidFill>
              <a:srgbClr val="FF0000"/>
            </a:solidFill>
            <a:ln w="6350" cap="flat" cmpd="sng" algn="ctr">
              <a:solidFill>
                <a:schemeClr val="accent4"/>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19050" cap="rnd" cmpd="sng" algn="ctr">
            <a:noFill/>
            <a:prstDash val="solid"/>
            <a:round/>
          </a:ln>
          <a:effectLst/>
        </c:spPr>
        <c:marker>
          <c:symbol val="dash"/>
          <c:size val="10"/>
          <c:spPr>
            <a:solidFill>
              <a:srgbClr val="FF0000"/>
            </a:solidFill>
            <a:ln w="6350" cap="flat" cmpd="sng" algn="ctr">
              <a:solidFill>
                <a:schemeClr val="accent4"/>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pvt_mer!$AZ$3</c:f>
              <c:strCache>
                <c:ptCount val="1"/>
                <c:pt idx="0">
                  <c:v>indx clients seen.</c:v>
                </c:pt>
              </c:strCache>
            </c:strRef>
          </c:tx>
          <c:spPr>
            <a:solidFill>
              <a:schemeClr val="accent6"/>
            </a:solidFill>
            <a:ln>
              <a:noFill/>
            </a:ln>
            <a:effectLst/>
          </c:spPr>
          <c:invertIfNegative val="0"/>
          <c:cat>
            <c:strRef>
              <c:f>pvt_mer!$AY$4:$AY$12</c:f>
              <c:strCache>
                <c:ptCount val="8"/>
                <c:pt idx="0">
                  <c:v>Ekiti</c:v>
                </c:pt>
                <c:pt idx="1">
                  <c:v>Katsina</c:v>
                </c:pt>
                <c:pt idx="2">
                  <c:v>Kogi</c:v>
                </c:pt>
                <c:pt idx="3">
                  <c:v>Ogun</c:v>
                </c:pt>
                <c:pt idx="4">
                  <c:v>Ondo</c:v>
                </c:pt>
                <c:pt idx="5">
                  <c:v>Osun</c:v>
                </c:pt>
                <c:pt idx="6">
                  <c:v>Oyo</c:v>
                </c:pt>
                <c:pt idx="7">
                  <c:v>Plateau</c:v>
                </c:pt>
              </c:strCache>
            </c:strRef>
          </c:cat>
          <c:val>
            <c:numRef>
              <c:f>pvt_mer!$AZ$4:$AZ$12</c:f>
              <c:numCache>
                <c:formatCode>#,##0</c:formatCode>
                <c:ptCount val="8"/>
                <c:pt idx="0">
                  <c:v>53</c:v>
                </c:pt>
                <c:pt idx="1">
                  <c:v>67</c:v>
                </c:pt>
                <c:pt idx="2">
                  <c:v>4586</c:v>
                </c:pt>
                <c:pt idx="3">
                  <c:v>1036</c:v>
                </c:pt>
                <c:pt idx="4">
                  <c:v>172</c:v>
                </c:pt>
                <c:pt idx="5">
                  <c:v>2051</c:v>
                </c:pt>
                <c:pt idx="6">
                  <c:v>2443</c:v>
                </c:pt>
                <c:pt idx="7">
                  <c:v>660</c:v>
                </c:pt>
              </c:numCache>
            </c:numRef>
          </c:val>
          <c:extLst>
            <c:ext xmlns:c16="http://schemas.microsoft.com/office/drawing/2014/chart" uri="{C3380CC4-5D6E-409C-BE32-E72D297353CC}">
              <c16:uniqueId val="{00000000-9EAD-4736-817B-6A8D0D618C50}"/>
            </c:ext>
          </c:extLst>
        </c:ser>
        <c:ser>
          <c:idx val="1"/>
          <c:order val="1"/>
          <c:tx>
            <c:strRef>
              <c:f>pvt_mer!$BA$3</c:f>
              <c:strCache>
                <c:ptCount val="1"/>
                <c:pt idx="0">
                  <c:v>indx Eligible4Index.</c:v>
                </c:pt>
              </c:strCache>
            </c:strRef>
          </c:tx>
          <c:spPr>
            <a:solidFill>
              <a:schemeClr val="accent5"/>
            </a:solidFill>
            <a:ln>
              <a:noFill/>
            </a:ln>
            <a:effectLst/>
          </c:spPr>
          <c:invertIfNegative val="0"/>
          <c:cat>
            <c:strRef>
              <c:f>pvt_mer!$AY$4:$AY$12</c:f>
              <c:strCache>
                <c:ptCount val="8"/>
                <c:pt idx="0">
                  <c:v>Ekiti</c:v>
                </c:pt>
                <c:pt idx="1">
                  <c:v>Katsina</c:v>
                </c:pt>
                <c:pt idx="2">
                  <c:v>Kogi</c:v>
                </c:pt>
                <c:pt idx="3">
                  <c:v>Ogun</c:v>
                </c:pt>
                <c:pt idx="4">
                  <c:v>Ondo</c:v>
                </c:pt>
                <c:pt idx="5">
                  <c:v>Osun</c:v>
                </c:pt>
                <c:pt idx="6">
                  <c:v>Oyo</c:v>
                </c:pt>
                <c:pt idx="7">
                  <c:v>Plateau</c:v>
                </c:pt>
              </c:strCache>
            </c:strRef>
          </c:cat>
          <c:val>
            <c:numRef>
              <c:f>pvt_mer!$BA$4:$BA$12</c:f>
              <c:numCache>
                <c:formatCode>#,##0</c:formatCode>
                <c:ptCount val="8"/>
                <c:pt idx="0">
                  <c:v>56</c:v>
                </c:pt>
                <c:pt idx="1">
                  <c:v>76</c:v>
                </c:pt>
                <c:pt idx="2">
                  <c:v>445</c:v>
                </c:pt>
                <c:pt idx="3">
                  <c:v>304</c:v>
                </c:pt>
                <c:pt idx="4">
                  <c:v>172</c:v>
                </c:pt>
                <c:pt idx="5">
                  <c:v>73</c:v>
                </c:pt>
                <c:pt idx="6">
                  <c:v>408</c:v>
                </c:pt>
                <c:pt idx="7">
                  <c:v>658</c:v>
                </c:pt>
              </c:numCache>
            </c:numRef>
          </c:val>
          <c:extLst>
            <c:ext xmlns:c16="http://schemas.microsoft.com/office/drawing/2014/chart" uri="{C3380CC4-5D6E-409C-BE32-E72D297353CC}">
              <c16:uniqueId val="{00000001-9EAD-4736-817B-6A8D0D618C50}"/>
            </c:ext>
          </c:extLst>
        </c:ser>
        <c:dLbls>
          <c:showLegendKey val="0"/>
          <c:showVal val="0"/>
          <c:showCatName val="0"/>
          <c:showSerName val="0"/>
          <c:showPercent val="0"/>
          <c:showBubbleSize val="0"/>
        </c:dLbls>
        <c:gapWidth val="219"/>
        <c:axId val="68861391"/>
        <c:axId val="1553936079"/>
      </c:barChart>
      <c:lineChart>
        <c:grouping val="standard"/>
        <c:varyColors val="0"/>
        <c:ser>
          <c:idx val="2"/>
          <c:order val="2"/>
          <c:tx>
            <c:strRef>
              <c:f>pvt_mer!$BB$3</c:f>
              <c:strCache>
                <c:ptCount val="1"/>
                <c:pt idx="0">
                  <c:v>INDX %Eligible of Seen</c:v>
                </c:pt>
              </c:strCache>
            </c:strRef>
          </c:tx>
          <c:spPr>
            <a:ln w="19050" cap="rnd" cmpd="sng" algn="ctr">
              <a:noFill/>
              <a:prstDash val="solid"/>
              <a:round/>
            </a:ln>
            <a:effectLst/>
          </c:spPr>
          <c:marker>
            <c:symbol val="dash"/>
            <c:size val="10"/>
            <c:spPr>
              <a:solidFill>
                <a:srgbClr val="FF0000"/>
              </a:solidFill>
              <a:ln w="6350" cap="flat" cmpd="sng" algn="ctr">
                <a:solidFill>
                  <a:schemeClr val="accent4"/>
                </a:solidFill>
                <a:prstDash val="solid"/>
                <a:round/>
              </a:ln>
              <a:effectLst/>
            </c:spPr>
          </c:marke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strRef>
              <c:f>pvt_mer!$AY$4:$AY$12</c:f>
              <c:strCache>
                <c:ptCount val="8"/>
                <c:pt idx="0">
                  <c:v>Ekiti</c:v>
                </c:pt>
                <c:pt idx="1">
                  <c:v>Katsina</c:v>
                </c:pt>
                <c:pt idx="2">
                  <c:v>Kogi</c:v>
                </c:pt>
                <c:pt idx="3">
                  <c:v>Ogun</c:v>
                </c:pt>
                <c:pt idx="4">
                  <c:v>Ondo</c:v>
                </c:pt>
                <c:pt idx="5">
                  <c:v>Osun</c:v>
                </c:pt>
                <c:pt idx="6">
                  <c:v>Oyo</c:v>
                </c:pt>
                <c:pt idx="7">
                  <c:v>Plateau</c:v>
                </c:pt>
              </c:strCache>
            </c:strRef>
          </c:cat>
          <c:val>
            <c:numRef>
              <c:f>pvt_mer!$BB$4:$BB$12</c:f>
              <c:numCache>
                <c:formatCode>0.0%;\-0.0%;0.0%</c:formatCode>
                <c:ptCount val="8"/>
                <c:pt idx="0">
                  <c:v>1.0566037735849056</c:v>
                </c:pt>
                <c:pt idx="1">
                  <c:v>1.1343283582089552</c:v>
                </c:pt>
                <c:pt idx="2">
                  <c:v>9.7034452682075889E-2</c:v>
                </c:pt>
                <c:pt idx="3">
                  <c:v>0.29343629343629346</c:v>
                </c:pt>
                <c:pt idx="4">
                  <c:v>1</c:v>
                </c:pt>
                <c:pt idx="5">
                  <c:v>3.5592393954168695E-2</c:v>
                </c:pt>
                <c:pt idx="6">
                  <c:v>0.16700777732296357</c:v>
                </c:pt>
                <c:pt idx="7">
                  <c:v>0.99696969696969695</c:v>
                </c:pt>
              </c:numCache>
            </c:numRef>
          </c:val>
          <c:smooth val="0"/>
          <c:extLst>
            <c:ext xmlns:c16="http://schemas.microsoft.com/office/drawing/2014/chart" uri="{C3380CC4-5D6E-409C-BE32-E72D297353CC}">
              <c16:uniqueId val="{00000002-9EAD-4736-817B-6A8D0D618C50}"/>
            </c:ext>
          </c:extLst>
        </c:ser>
        <c:dLbls>
          <c:showLegendKey val="0"/>
          <c:showVal val="0"/>
          <c:showCatName val="0"/>
          <c:showSerName val="0"/>
          <c:showPercent val="0"/>
          <c:showBubbleSize val="0"/>
        </c:dLbls>
        <c:marker val="1"/>
        <c:smooth val="0"/>
        <c:axId val="1789885984"/>
        <c:axId val="1790446624"/>
      </c:lineChart>
      <c:catAx>
        <c:axId val="6886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53936079"/>
        <c:crosses val="autoZero"/>
        <c:auto val="1"/>
        <c:lblAlgn val="ctr"/>
        <c:lblOffset val="100"/>
        <c:noMultiLvlLbl val="0"/>
      </c:catAx>
      <c:valAx>
        <c:axId val="1553936079"/>
        <c:scaling>
          <c:orientation val="minMax"/>
        </c:scaling>
        <c:delete val="0"/>
        <c:axPos val="l"/>
        <c:numFmt formatCode="#,##0"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8861391"/>
        <c:crosses val="autoZero"/>
        <c:crossBetween val="between"/>
      </c:valAx>
      <c:valAx>
        <c:axId val="1790446624"/>
        <c:scaling>
          <c:orientation val="minMax"/>
          <c:max val="1.4"/>
        </c:scaling>
        <c:delete val="0"/>
        <c:axPos val="r"/>
        <c:numFmt formatCode="0.0%;\-0.0%;0.0%" sourceLinked="1"/>
        <c:majorTickMark val="out"/>
        <c:minorTickMark val="none"/>
        <c:tickLblPos val="nextTo"/>
        <c:spPr>
          <a:noFill/>
          <a:ln w="6350" cap="flat" cmpd="sng" algn="ctr">
            <a:solidFill>
              <a:schemeClr val="tx1">
                <a:tint val="75000"/>
              </a:schemeClr>
            </a:solidFill>
            <a:prstDash val="solid"/>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789885984"/>
        <c:crosses val="max"/>
        <c:crossBetween val="between"/>
      </c:valAx>
      <c:catAx>
        <c:axId val="1789885984"/>
        <c:scaling>
          <c:orientation val="minMax"/>
        </c:scaling>
        <c:delete val="1"/>
        <c:axPos val="b"/>
        <c:numFmt formatCode="General" sourceLinked="1"/>
        <c:majorTickMark val="out"/>
        <c:minorTickMark val="none"/>
        <c:tickLblPos val="nextTo"/>
        <c:crossAx val="1790446624"/>
        <c:crosses val="autoZero"/>
        <c:auto val="1"/>
        <c:lblAlgn val="ctr"/>
        <c:lblOffset val="100"/>
        <c:noMultiLvlLbl val="0"/>
      </c:catAx>
      <c:spPr>
        <a:solidFill>
          <a:schemeClr val="bg1"/>
        </a:solid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solidFill>
      <a:prstDash val="solid"/>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[0_master_yellow_surge_ng_CQI_tool_version1.5.xlsx]pvt_mer!INDX2</c:name>
    <c:fmtId val="7"/>
  </c:pivotSource>
  <c:chart>
    <c:title>
      <c:tx>
        <c:rich>
          <a:bodyPr rot="0" spcFirstLastPara="1" vertOverflow="ellipsis" vert="horz" wrap="square" anchor="ctr" anchorCtr="1"/>
          <a:lstStyle/>
          <a:p>
            <a:pPr>
              <a:defRPr sz="1100" b="0" i="0" u="none" strike="noStrike" kern="1200" spc="0" baseline="0">
                <a:solidFill>
                  <a:sysClr val="windowText" lastClr="000000"/>
                </a:solidFill>
                <a:latin typeface="+mn-lt"/>
                <a:ea typeface="+mn-ea"/>
                <a:cs typeface="+mn-cs"/>
              </a:defRPr>
            </a:pPr>
            <a:r>
              <a:rPr lang="en-US" sz="1100"/>
              <a:t>3.1 INDX: CLIENTS</a:t>
            </a:r>
            <a:r>
              <a:rPr lang="en-US" sz="1100" baseline="0"/>
              <a:t> SEEN,</a:t>
            </a:r>
            <a:r>
              <a:rPr lang="en-US" sz="1100"/>
              <a:t> ELIGIBLE</a:t>
            </a:r>
            <a:r>
              <a:rPr lang="en-US" sz="1100" baseline="0"/>
              <a:t> &amp;</a:t>
            </a:r>
            <a:r>
              <a:rPr lang="en-US" sz="1100"/>
              <a:t> TESTED TREND</a:t>
            </a:r>
          </a:p>
        </c:rich>
      </c:tx>
      <c:overlay val="0"/>
      <c:spPr>
        <a:noFill/>
        <a:ln>
          <a:noFill/>
        </a:ln>
        <a:effectLst/>
      </c:spPr>
    </c:title>
    <c:autoTitleDeleted val="0"/>
    <c:pivotFmts>
      <c:pivotFmt>
        <c:idx val="0"/>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6"/>
          </a:solidFill>
          <a:ln w="19050" cap="rnd" cmpd="sng" algn="ctr">
            <a:noFill/>
            <a:prstDash val="solid"/>
            <a:round/>
          </a:ln>
          <a:effectLst/>
        </c:spPr>
        <c:marker>
          <c:symbol val="dash"/>
          <c:size val="10"/>
          <c:spPr>
            <a:solidFill>
              <a:srgbClr val="C00000"/>
            </a:solidFill>
            <a:ln w="6350" cap="flat" cmpd="sng" algn="ctr">
              <a:solidFill>
                <a:schemeClr val="accent4"/>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6"/>
          </a:solidFill>
          <a:ln w="19050" cap="rnd" cmpd="sng" algn="ctr">
            <a:noFill/>
            <a:prstDash val="solid"/>
            <a:round/>
          </a:ln>
          <a:effectLst/>
        </c:spPr>
        <c:marker>
          <c:symbol val="dash"/>
          <c:size val="10"/>
          <c:spPr>
            <a:solidFill>
              <a:srgbClr val="C00000"/>
            </a:solidFill>
            <a:ln w="6350" cap="flat" cmpd="sng" algn="ctr">
              <a:solidFill>
                <a:schemeClr val="accent4"/>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2"/>
        <c:spPr>
          <a:ln w="19050" cap="rnd" cmpd="sng" algn="ctr">
            <a:noFill/>
            <a:prstDash val="solid"/>
            <a:round/>
          </a:ln>
          <a:effectLst/>
        </c:spPr>
        <c:marker>
          <c:symbol val="dash"/>
          <c:size val="10"/>
          <c:spPr>
            <a:solidFill>
              <a:srgbClr val="C00000"/>
            </a:solidFill>
            <a:ln w="6350" cap="flat" cmpd="sng" algn="ctr">
              <a:solidFill>
                <a:schemeClr val="accent6"/>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25"/>
        <c:spPr>
          <a:ln w="9525" cap="rnd" cmpd="sng" algn="ctr">
            <a:solidFill>
              <a:srgbClr val="C00000"/>
            </a:solidFill>
            <a:prstDash val="solid"/>
            <a:round/>
          </a:ln>
          <a:effectLst/>
        </c:spPr>
        <c:marker>
          <c:symbol val="circle"/>
          <c:size val="8"/>
          <c:spPr>
            <a:solidFill>
              <a:srgbClr val="C00000"/>
            </a:solidFill>
            <a:ln w="6350" cap="flat" cmpd="sng" algn="ctr">
              <a:solidFill>
                <a:schemeClr val="accent4"/>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7"/>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28"/>
        <c:spPr>
          <a:ln w="9525" cap="rnd" cmpd="sng" algn="ctr">
            <a:solidFill>
              <a:srgbClr val="C00000"/>
            </a:solidFill>
            <a:prstDash val="solid"/>
            <a:round/>
          </a:ln>
          <a:effectLst/>
        </c:spPr>
        <c:marker>
          <c:symbol val="circle"/>
          <c:size val="8"/>
          <c:spPr>
            <a:solidFill>
              <a:srgbClr val="C00000"/>
            </a:solidFill>
            <a:ln w="6350" cap="flat" cmpd="sng" algn="ctr">
              <a:solidFill>
                <a:schemeClr val="accent4"/>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30"/>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31"/>
        <c:spPr>
          <a:ln w="9525" cap="rnd" cmpd="sng" algn="ctr">
            <a:solidFill>
              <a:srgbClr val="C00000"/>
            </a:solidFill>
            <a:prstDash val="solid"/>
            <a:round/>
          </a:ln>
          <a:effectLst/>
        </c:spPr>
        <c:marker>
          <c:symbol val="circle"/>
          <c:size val="8"/>
          <c:spPr>
            <a:solidFill>
              <a:srgbClr val="C00000"/>
            </a:solidFill>
            <a:ln w="6350" cap="flat" cmpd="sng" algn="ctr">
              <a:solidFill>
                <a:schemeClr val="accent4"/>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pvt_mer!$BF$3</c:f>
              <c:strCache>
                <c:ptCount val="1"/>
                <c:pt idx="0">
                  <c:v>indx clients seen.</c:v>
                </c:pt>
              </c:strCache>
            </c:strRef>
          </c:tx>
          <c:spPr>
            <a:solidFill>
              <a:schemeClr val="accent6"/>
            </a:solidFill>
            <a:ln>
              <a:noFill/>
            </a:ln>
            <a:effectLst/>
          </c:spPr>
          <c:invertIfNegative val="0"/>
          <c:cat>
            <c:strRef>
              <c:f>pvt_mer!$BE$4:$BE$13</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pvt_mer!$BF$4:$BF$13</c:f>
              <c:numCache>
                <c:formatCode>#,##0</c:formatCode>
                <c:ptCount val="9"/>
                <c:pt idx="0">
                  <c:v>507</c:v>
                </c:pt>
                <c:pt idx="1">
                  <c:v>509</c:v>
                </c:pt>
                <c:pt idx="2">
                  <c:v>877</c:v>
                </c:pt>
                <c:pt idx="3">
                  <c:v>1690</c:v>
                </c:pt>
                <c:pt idx="4">
                  <c:v>1938</c:v>
                </c:pt>
                <c:pt idx="5">
                  <c:v>2062</c:v>
                </c:pt>
                <c:pt idx="6">
                  <c:v>1650</c:v>
                </c:pt>
                <c:pt idx="7">
                  <c:v>1486</c:v>
                </c:pt>
                <c:pt idx="8">
                  <c:v>349</c:v>
                </c:pt>
              </c:numCache>
            </c:numRef>
          </c:val>
          <c:extLst>
            <c:ext xmlns:c16="http://schemas.microsoft.com/office/drawing/2014/chart" uri="{C3380CC4-5D6E-409C-BE32-E72D297353CC}">
              <c16:uniqueId val="{00000000-2731-4E58-9AB4-73E1CC8E4FD7}"/>
            </c:ext>
          </c:extLst>
        </c:ser>
        <c:ser>
          <c:idx val="1"/>
          <c:order val="1"/>
          <c:tx>
            <c:strRef>
              <c:f>pvt_mer!$BG$3</c:f>
              <c:strCache>
                <c:ptCount val="1"/>
                <c:pt idx="0">
                  <c:v>indx Eligible4Index.</c:v>
                </c:pt>
              </c:strCache>
            </c:strRef>
          </c:tx>
          <c:spPr>
            <a:solidFill>
              <a:schemeClr val="accent5"/>
            </a:solidFill>
            <a:ln>
              <a:noFill/>
            </a:ln>
            <a:effectLst/>
          </c:spPr>
          <c:invertIfNegative val="0"/>
          <c:cat>
            <c:strRef>
              <c:f>pvt_mer!$BE$4:$BE$13</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pvt_mer!$BG$4:$BG$13</c:f>
              <c:numCache>
                <c:formatCode>#,##0</c:formatCode>
                <c:ptCount val="9"/>
                <c:pt idx="0">
                  <c:v>123</c:v>
                </c:pt>
                <c:pt idx="1">
                  <c:v>215</c:v>
                </c:pt>
                <c:pt idx="2">
                  <c:v>198</c:v>
                </c:pt>
                <c:pt idx="3">
                  <c:v>235</c:v>
                </c:pt>
                <c:pt idx="4">
                  <c:v>331</c:v>
                </c:pt>
                <c:pt idx="5">
                  <c:v>342</c:v>
                </c:pt>
                <c:pt idx="6">
                  <c:v>310</c:v>
                </c:pt>
                <c:pt idx="7">
                  <c:v>329</c:v>
                </c:pt>
                <c:pt idx="8">
                  <c:v>109</c:v>
                </c:pt>
              </c:numCache>
            </c:numRef>
          </c:val>
          <c:extLst>
            <c:ext xmlns:c16="http://schemas.microsoft.com/office/drawing/2014/chart" uri="{C3380CC4-5D6E-409C-BE32-E72D297353CC}">
              <c16:uniqueId val="{00000001-2731-4E58-9AB4-73E1CC8E4FD7}"/>
            </c:ext>
          </c:extLst>
        </c:ser>
        <c:dLbls>
          <c:showLegendKey val="0"/>
          <c:showVal val="0"/>
          <c:showCatName val="0"/>
          <c:showSerName val="0"/>
          <c:showPercent val="0"/>
          <c:showBubbleSize val="0"/>
        </c:dLbls>
        <c:gapWidth val="219"/>
        <c:axId val="68861391"/>
        <c:axId val="1553936079"/>
      </c:barChart>
      <c:lineChart>
        <c:grouping val="standard"/>
        <c:varyColors val="0"/>
        <c:ser>
          <c:idx val="2"/>
          <c:order val="2"/>
          <c:tx>
            <c:strRef>
              <c:f>pvt_mer!$BH$3</c:f>
              <c:strCache>
                <c:ptCount val="1"/>
                <c:pt idx="0">
                  <c:v>INDX %Eligible of Seen</c:v>
                </c:pt>
              </c:strCache>
            </c:strRef>
          </c:tx>
          <c:spPr>
            <a:ln w="9525" cap="rnd" cmpd="sng" algn="ctr">
              <a:solidFill>
                <a:srgbClr val="C00000"/>
              </a:solidFill>
              <a:prstDash val="solid"/>
              <a:round/>
            </a:ln>
            <a:effectLst/>
          </c:spPr>
          <c:marker>
            <c:symbol val="circle"/>
            <c:size val="8"/>
            <c:spPr>
              <a:solidFill>
                <a:srgbClr val="C00000"/>
              </a:solidFill>
              <a:ln w="6350" cap="flat" cmpd="sng" algn="ctr">
                <a:solidFill>
                  <a:schemeClr val="accent4"/>
                </a:solidFill>
                <a:prstDash val="solid"/>
                <a:round/>
              </a:ln>
              <a:effectLst/>
            </c:spPr>
          </c:marke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strRef>
              <c:f>pvt_mer!$BE$4:$BE$13</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pvt_mer!$BH$4:$BH$13</c:f>
              <c:numCache>
                <c:formatCode>0.0%;\-0.0%;0.0%</c:formatCode>
                <c:ptCount val="9"/>
                <c:pt idx="0">
                  <c:v>0.24260355029585798</c:v>
                </c:pt>
                <c:pt idx="1">
                  <c:v>0.42239685658153242</c:v>
                </c:pt>
                <c:pt idx="2">
                  <c:v>0.22576966932725198</c:v>
                </c:pt>
                <c:pt idx="3">
                  <c:v>0.13905325443786981</c:v>
                </c:pt>
                <c:pt idx="4">
                  <c:v>0.17079463364293085</c:v>
                </c:pt>
                <c:pt idx="5">
                  <c:v>0.1658583899127061</c:v>
                </c:pt>
                <c:pt idx="6">
                  <c:v>0.18787878787878787</c:v>
                </c:pt>
                <c:pt idx="7">
                  <c:v>0.22139973082099595</c:v>
                </c:pt>
                <c:pt idx="8">
                  <c:v>0.31232091690544411</c:v>
                </c:pt>
              </c:numCache>
            </c:numRef>
          </c:val>
          <c:smooth val="0"/>
          <c:extLst>
            <c:ext xmlns:c16="http://schemas.microsoft.com/office/drawing/2014/chart" uri="{C3380CC4-5D6E-409C-BE32-E72D297353CC}">
              <c16:uniqueId val="{00000002-2731-4E58-9AB4-73E1CC8E4FD7}"/>
            </c:ext>
          </c:extLst>
        </c:ser>
        <c:dLbls>
          <c:showLegendKey val="0"/>
          <c:showVal val="0"/>
          <c:showCatName val="0"/>
          <c:showSerName val="0"/>
          <c:showPercent val="0"/>
          <c:showBubbleSize val="0"/>
        </c:dLbls>
        <c:marker val="1"/>
        <c:smooth val="0"/>
        <c:axId val="1789885984"/>
        <c:axId val="1790446624"/>
      </c:lineChart>
      <c:catAx>
        <c:axId val="6886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1553936079"/>
        <c:crosses val="autoZero"/>
        <c:auto val="1"/>
        <c:lblAlgn val="ctr"/>
        <c:lblOffset val="100"/>
        <c:noMultiLvlLbl val="0"/>
      </c:catAx>
      <c:valAx>
        <c:axId val="1553936079"/>
        <c:scaling>
          <c:orientation val="minMax"/>
        </c:scaling>
        <c:delete val="0"/>
        <c:axPos val="l"/>
        <c:numFmt formatCode="#,##0"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8861391"/>
        <c:crosses val="autoZero"/>
        <c:crossBetween val="between"/>
      </c:valAx>
      <c:valAx>
        <c:axId val="1790446624"/>
        <c:scaling>
          <c:orientation val="minMax"/>
          <c:max val="1.4"/>
        </c:scaling>
        <c:delete val="0"/>
        <c:axPos val="r"/>
        <c:numFmt formatCode="0.0%;\-0.0%;0.0%" sourceLinked="1"/>
        <c:majorTickMark val="out"/>
        <c:minorTickMark val="none"/>
        <c:tickLblPos val="nextTo"/>
        <c:spPr>
          <a:noFill/>
          <a:ln w="6350" cap="flat" cmpd="sng" algn="ctr">
            <a:solidFill>
              <a:schemeClr val="tx1">
                <a:tint val="75000"/>
              </a:schemeClr>
            </a:solidFill>
            <a:prstDash val="solid"/>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789885984"/>
        <c:crosses val="max"/>
        <c:crossBetween val="between"/>
      </c:valAx>
      <c:catAx>
        <c:axId val="1789885984"/>
        <c:scaling>
          <c:orientation val="minMax"/>
        </c:scaling>
        <c:delete val="1"/>
        <c:axPos val="b"/>
        <c:numFmt formatCode="General" sourceLinked="1"/>
        <c:majorTickMark val="out"/>
        <c:minorTickMark val="none"/>
        <c:tickLblPos val="nextTo"/>
        <c:crossAx val="1790446624"/>
        <c:crosses val="autoZero"/>
        <c:auto val="1"/>
        <c:lblAlgn val="ctr"/>
        <c:lblOffset val="100"/>
        <c:noMultiLvlLbl val="0"/>
      </c:catAx>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solidFill>
      <a:prstDash val="solid"/>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[0_master_yellow_surge_ng_CQI_tool_version1.5.xlsx]pvt_mer!INDX3</c:name>
    <c:fmtId val="7"/>
  </c:pivotSource>
  <c:chart>
    <c:title>
      <c:tx>
        <c:rich>
          <a:bodyPr rot="0" spcFirstLastPara="1" vertOverflow="ellipsis" vert="horz" wrap="square" anchor="ctr" anchorCtr="1"/>
          <a:lstStyle/>
          <a:p>
            <a:pPr>
              <a:defRPr sz="1100" b="0" i="0" u="none" strike="noStrike" kern="1200" spc="0" baseline="0">
                <a:solidFill>
                  <a:sysClr val="windowText" lastClr="000000"/>
                </a:solidFill>
                <a:latin typeface="+mn-lt"/>
                <a:ea typeface="+mn-ea"/>
                <a:cs typeface="+mn-cs"/>
              </a:defRPr>
            </a:pPr>
            <a:r>
              <a:rPr lang="en-US" sz="1100"/>
              <a:t>3.2 INDX: PROPORTION ACCEPTED OFFER OF THOSE OFFERED</a:t>
            </a:r>
          </a:p>
        </c:rich>
      </c:tx>
      <c:overlay val="0"/>
      <c:spPr>
        <a:noFill/>
        <a:ln>
          <a:noFill/>
        </a:ln>
        <a:effectLst/>
      </c:spPr>
    </c:title>
    <c:autoTitleDeleted val="0"/>
    <c:pivotFmts>
      <c:pivotFmt>
        <c:idx val="0"/>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6"/>
          </a:solidFill>
          <a:ln w="19050" cap="rnd" cmpd="sng" algn="ctr">
            <a:noFill/>
            <a:prstDash val="solid"/>
            <a:round/>
          </a:ln>
          <a:effectLst/>
        </c:spPr>
        <c:marker>
          <c:symbol val="dash"/>
          <c:size val="10"/>
          <c:spPr>
            <a:solidFill>
              <a:srgbClr val="C00000"/>
            </a:solidFill>
            <a:ln w="6350" cap="flat" cmpd="sng" algn="ctr">
              <a:solidFill>
                <a:schemeClr val="accent4"/>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6"/>
          </a:solidFill>
          <a:ln w="19050" cap="rnd" cmpd="sng" algn="ctr">
            <a:noFill/>
            <a:prstDash val="solid"/>
            <a:round/>
          </a:ln>
          <a:effectLst/>
        </c:spPr>
        <c:marker>
          <c:symbol val="dash"/>
          <c:size val="10"/>
          <c:spPr>
            <a:solidFill>
              <a:srgbClr val="C00000"/>
            </a:solidFill>
            <a:ln w="6350" cap="flat" cmpd="sng" algn="ctr">
              <a:solidFill>
                <a:schemeClr val="accent4"/>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2"/>
        <c:spPr>
          <a:ln w="19050" cap="rnd" cmpd="sng" algn="ctr">
            <a:noFill/>
            <a:prstDash val="solid"/>
            <a:round/>
          </a:ln>
          <a:effectLst/>
        </c:spPr>
        <c:marker>
          <c:symbol val="dash"/>
          <c:size val="10"/>
          <c:spPr>
            <a:solidFill>
              <a:srgbClr val="C00000"/>
            </a:solidFill>
            <a:ln w="6350" cap="flat" cmpd="sng" algn="ctr">
              <a:solidFill>
                <a:schemeClr val="accent6"/>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25"/>
        <c:spPr>
          <a:ln w="9525" cap="rnd" cmpd="sng" algn="ctr">
            <a:solidFill>
              <a:srgbClr val="C00000"/>
            </a:solidFill>
            <a:prstDash val="solid"/>
            <a:round/>
          </a:ln>
          <a:effectLst/>
        </c:spPr>
        <c:marker>
          <c:symbol val="circle"/>
          <c:size val="8"/>
          <c:spPr>
            <a:solidFill>
              <a:srgbClr val="C00000"/>
            </a:solidFill>
            <a:ln w="6350" cap="flat" cmpd="sng" algn="ctr">
              <a:solidFill>
                <a:schemeClr val="accent4"/>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7"/>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28"/>
        <c:spPr>
          <a:ln w="9525" cap="rnd" cmpd="sng" algn="ctr">
            <a:solidFill>
              <a:srgbClr val="C00000"/>
            </a:solidFill>
            <a:prstDash val="solid"/>
            <a:round/>
          </a:ln>
          <a:effectLst/>
        </c:spPr>
        <c:marker>
          <c:symbol val="circle"/>
          <c:size val="8"/>
          <c:spPr>
            <a:solidFill>
              <a:srgbClr val="C00000"/>
            </a:solidFill>
            <a:ln w="6350" cap="flat" cmpd="sng" algn="ctr">
              <a:solidFill>
                <a:schemeClr val="accent4"/>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30"/>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31"/>
        <c:spPr>
          <a:ln w="9525" cap="rnd" cmpd="sng" algn="ctr">
            <a:solidFill>
              <a:srgbClr val="C00000"/>
            </a:solidFill>
            <a:prstDash val="solid"/>
            <a:round/>
          </a:ln>
          <a:effectLst/>
        </c:spPr>
        <c:marker>
          <c:symbol val="circle"/>
          <c:size val="8"/>
          <c:spPr>
            <a:solidFill>
              <a:srgbClr val="C00000"/>
            </a:solidFill>
            <a:ln w="6350" cap="flat" cmpd="sng" algn="ctr">
              <a:solidFill>
                <a:schemeClr val="accent4"/>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33"/>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34"/>
        <c:spPr>
          <a:ln w="9525">
            <a:solidFill>
              <a:srgbClr val="C00000"/>
            </a:solidFill>
          </a:ln>
        </c:spPr>
        <c:marker>
          <c:symbol val="circle"/>
          <c:size val="8"/>
          <c:spPr>
            <a:solidFill>
              <a:srgbClr val="C00000"/>
            </a:solidFill>
          </c:spPr>
        </c:marker>
        <c:dLbl>
          <c:idx val="0"/>
          <c:spPr>
            <a:noFill/>
            <a:ln>
              <a:noFill/>
            </a:ln>
            <a:effectLst/>
          </c:spPr>
          <c:txPr>
            <a:bodyPr wrap="square" lIns="38100" tIns="19050" rIns="38100" bIns="19050" anchor="ctr">
              <a:spAutoFit/>
            </a:bodyPr>
            <a:lstStyle/>
            <a:p>
              <a:pPr>
                <a:defRPr sz="900">
                  <a:solidFill>
                    <a:srgbClr val="FF0000"/>
                  </a:solidFill>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
        <c:spPr>
          <a:ln w="9525" cap="rnd" cmpd="sng" algn="ctr">
            <a:solidFill>
              <a:srgbClr val="C00000"/>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37"/>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38"/>
        <c:spPr>
          <a:ln w="9525" cap="rnd" cmpd="sng" algn="ctr">
            <a:solidFill>
              <a:srgbClr val="C00000"/>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ln w="9525">
            <a:solidFill>
              <a:srgbClr val="C00000"/>
            </a:solidFill>
          </a:ln>
        </c:spPr>
        <c:marker>
          <c:symbol val="circle"/>
          <c:size val="8"/>
          <c:spPr>
            <a:solidFill>
              <a:srgbClr val="C00000"/>
            </a:solidFill>
          </c:spPr>
        </c:marker>
        <c:dLbl>
          <c:idx val="0"/>
          <c:spPr>
            <a:noFill/>
            <a:ln>
              <a:noFill/>
            </a:ln>
            <a:effectLst/>
          </c:spPr>
          <c:txPr>
            <a:bodyPr wrap="square" lIns="38100" tIns="19050" rIns="38100" bIns="19050" anchor="ctr">
              <a:spAutoFit/>
            </a:bodyPr>
            <a:lstStyle/>
            <a:p>
              <a:pPr>
                <a:defRPr sz="900">
                  <a:solidFill>
                    <a:srgbClr val="FF0000"/>
                  </a:solidFill>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41"/>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42"/>
        <c:spPr>
          <a:ln w="9525" cap="rnd" cmpd="sng" algn="ctr">
            <a:solidFill>
              <a:srgbClr val="C00000"/>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ln w="9525">
            <a:solidFill>
              <a:srgbClr val="C00000"/>
            </a:solidFill>
          </a:ln>
        </c:spPr>
        <c:marker>
          <c:symbol val="circle"/>
          <c:size val="8"/>
          <c:spPr>
            <a:solidFill>
              <a:srgbClr val="C00000"/>
            </a:solidFill>
          </c:spPr>
        </c:marker>
        <c:dLbl>
          <c:idx val="0"/>
          <c:spPr>
            <a:noFill/>
            <a:ln>
              <a:noFill/>
            </a:ln>
            <a:effectLst/>
          </c:spPr>
          <c:txPr>
            <a:bodyPr wrap="square" lIns="38100" tIns="19050" rIns="38100" bIns="19050" anchor="ctr">
              <a:spAutoFit/>
            </a:bodyPr>
            <a:lstStyle/>
            <a:p>
              <a:pPr>
                <a:defRPr sz="900">
                  <a:solidFill>
                    <a:srgbClr val="FF0000"/>
                  </a:solidFill>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pvt_mer!$AZ$31</c:f>
              <c:strCache>
                <c:ptCount val="1"/>
                <c:pt idx="0">
                  <c:v>indx Eligible4Index.</c:v>
                </c:pt>
              </c:strCache>
            </c:strRef>
          </c:tx>
          <c:spPr>
            <a:solidFill>
              <a:schemeClr val="accent6"/>
            </a:solidFill>
            <a:ln>
              <a:noFill/>
            </a:ln>
            <a:effectLst/>
          </c:spPr>
          <c:invertIfNegative val="0"/>
          <c:cat>
            <c:strRef>
              <c:f>pvt_mer!$AY$32:$AY$40</c:f>
              <c:strCache>
                <c:ptCount val="8"/>
                <c:pt idx="0">
                  <c:v>Ekiti</c:v>
                </c:pt>
                <c:pt idx="1">
                  <c:v>Katsina</c:v>
                </c:pt>
                <c:pt idx="2">
                  <c:v>Kogi</c:v>
                </c:pt>
                <c:pt idx="3">
                  <c:v>Ogun</c:v>
                </c:pt>
                <c:pt idx="4">
                  <c:v>Ondo</c:v>
                </c:pt>
                <c:pt idx="5">
                  <c:v>Osun</c:v>
                </c:pt>
                <c:pt idx="6">
                  <c:v>Oyo</c:v>
                </c:pt>
                <c:pt idx="7">
                  <c:v>Plateau</c:v>
                </c:pt>
              </c:strCache>
            </c:strRef>
          </c:cat>
          <c:val>
            <c:numRef>
              <c:f>pvt_mer!$AZ$32:$AZ$40</c:f>
              <c:numCache>
                <c:formatCode>#,##0</c:formatCode>
                <c:ptCount val="8"/>
                <c:pt idx="0">
                  <c:v>56</c:v>
                </c:pt>
                <c:pt idx="1">
                  <c:v>76</c:v>
                </c:pt>
                <c:pt idx="2">
                  <c:v>445</c:v>
                </c:pt>
                <c:pt idx="3">
                  <c:v>304</c:v>
                </c:pt>
                <c:pt idx="4">
                  <c:v>172</c:v>
                </c:pt>
                <c:pt idx="5">
                  <c:v>73</c:v>
                </c:pt>
                <c:pt idx="6">
                  <c:v>408</c:v>
                </c:pt>
                <c:pt idx="7">
                  <c:v>658</c:v>
                </c:pt>
              </c:numCache>
            </c:numRef>
          </c:val>
          <c:extLst>
            <c:ext xmlns:c16="http://schemas.microsoft.com/office/drawing/2014/chart" uri="{C3380CC4-5D6E-409C-BE32-E72D297353CC}">
              <c16:uniqueId val="{00000000-5B80-463C-AADB-FA2F336864B8}"/>
            </c:ext>
          </c:extLst>
        </c:ser>
        <c:ser>
          <c:idx val="1"/>
          <c:order val="1"/>
          <c:tx>
            <c:strRef>
              <c:f>pvt_mer!$BA$31</c:f>
              <c:strCache>
                <c:ptCount val="1"/>
                <c:pt idx="0">
                  <c:v>indx offered Index.</c:v>
                </c:pt>
              </c:strCache>
            </c:strRef>
          </c:tx>
          <c:spPr>
            <a:solidFill>
              <a:schemeClr val="accent5"/>
            </a:solidFill>
            <a:ln>
              <a:noFill/>
            </a:ln>
            <a:effectLst/>
          </c:spPr>
          <c:invertIfNegative val="0"/>
          <c:cat>
            <c:strRef>
              <c:f>pvt_mer!$AY$32:$AY$40</c:f>
              <c:strCache>
                <c:ptCount val="8"/>
                <c:pt idx="0">
                  <c:v>Ekiti</c:v>
                </c:pt>
                <c:pt idx="1">
                  <c:v>Katsina</c:v>
                </c:pt>
                <c:pt idx="2">
                  <c:v>Kogi</c:v>
                </c:pt>
                <c:pt idx="3">
                  <c:v>Ogun</c:v>
                </c:pt>
                <c:pt idx="4">
                  <c:v>Ondo</c:v>
                </c:pt>
                <c:pt idx="5">
                  <c:v>Osun</c:v>
                </c:pt>
                <c:pt idx="6">
                  <c:v>Oyo</c:v>
                </c:pt>
                <c:pt idx="7">
                  <c:v>Plateau</c:v>
                </c:pt>
              </c:strCache>
            </c:strRef>
          </c:cat>
          <c:val>
            <c:numRef>
              <c:f>pvt_mer!$BA$32:$BA$40</c:f>
              <c:numCache>
                <c:formatCode>#,##0</c:formatCode>
                <c:ptCount val="8"/>
                <c:pt idx="0">
                  <c:v>56</c:v>
                </c:pt>
                <c:pt idx="1">
                  <c:v>77</c:v>
                </c:pt>
                <c:pt idx="2">
                  <c:v>444</c:v>
                </c:pt>
                <c:pt idx="3">
                  <c:v>304</c:v>
                </c:pt>
                <c:pt idx="4">
                  <c:v>172</c:v>
                </c:pt>
                <c:pt idx="5">
                  <c:v>73</c:v>
                </c:pt>
                <c:pt idx="6">
                  <c:v>408</c:v>
                </c:pt>
                <c:pt idx="7">
                  <c:v>658</c:v>
                </c:pt>
              </c:numCache>
            </c:numRef>
          </c:val>
          <c:extLst>
            <c:ext xmlns:c16="http://schemas.microsoft.com/office/drawing/2014/chart" uri="{C3380CC4-5D6E-409C-BE32-E72D297353CC}">
              <c16:uniqueId val="{00000001-5B80-463C-AADB-FA2F336864B8}"/>
            </c:ext>
          </c:extLst>
        </c:ser>
        <c:ser>
          <c:idx val="2"/>
          <c:order val="2"/>
          <c:tx>
            <c:strRef>
              <c:f>pvt_mer!$BB$31</c:f>
              <c:strCache>
                <c:ptCount val="1"/>
                <c:pt idx="0">
                  <c:v>indx accepted Index.</c:v>
                </c:pt>
              </c:strCache>
            </c:strRef>
          </c:tx>
          <c:spPr>
            <a:ln w="9525" cap="rnd" cmpd="sng" algn="ctr">
              <a:solidFill>
                <a:srgbClr val="C00000"/>
              </a:solidFill>
              <a:prstDash val="solid"/>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strRef>
              <c:f>pvt_mer!$AY$32:$AY$40</c:f>
              <c:strCache>
                <c:ptCount val="8"/>
                <c:pt idx="0">
                  <c:v>Ekiti</c:v>
                </c:pt>
                <c:pt idx="1">
                  <c:v>Katsina</c:v>
                </c:pt>
                <c:pt idx="2">
                  <c:v>Kogi</c:v>
                </c:pt>
                <c:pt idx="3">
                  <c:v>Ogun</c:v>
                </c:pt>
                <c:pt idx="4">
                  <c:v>Ondo</c:v>
                </c:pt>
                <c:pt idx="5">
                  <c:v>Osun</c:v>
                </c:pt>
                <c:pt idx="6">
                  <c:v>Oyo</c:v>
                </c:pt>
                <c:pt idx="7">
                  <c:v>Plateau</c:v>
                </c:pt>
              </c:strCache>
            </c:strRef>
          </c:cat>
          <c:val>
            <c:numRef>
              <c:f>pvt_mer!$BB$32:$BB$40</c:f>
              <c:numCache>
                <c:formatCode>#,##0</c:formatCode>
                <c:ptCount val="8"/>
                <c:pt idx="0">
                  <c:v>56</c:v>
                </c:pt>
                <c:pt idx="1">
                  <c:v>68</c:v>
                </c:pt>
                <c:pt idx="2">
                  <c:v>400</c:v>
                </c:pt>
                <c:pt idx="3">
                  <c:v>290</c:v>
                </c:pt>
                <c:pt idx="4">
                  <c:v>171</c:v>
                </c:pt>
                <c:pt idx="5">
                  <c:v>73</c:v>
                </c:pt>
                <c:pt idx="6">
                  <c:v>268</c:v>
                </c:pt>
                <c:pt idx="7">
                  <c:v>646</c:v>
                </c:pt>
              </c:numCache>
            </c:numRef>
          </c:val>
          <c:extLst>
            <c:ext xmlns:c16="http://schemas.microsoft.com/office/drawing/2014/chart" uri="{C3380CC4-5D6E-409C-BE32-E72D297353CC}">
              <c16:uniqueId val="{00000002-5B80-463C-AADB-FA2F336864B8}"/>
            </c:ext>
          </c:extLst>
        </c:ser>
        <c:dLbls>
          <c:showLegendKey val="0"/>
          <c:showVal val="0"/>
          <c:showCatName val="0"/>
          <c:showSerName val="0"/>
          <c:showPercent val="0"/>
          <c:showBubbleSize val="0"/>
        </c:dLbls>
        <c:gapWidth val="150"/>
        <c:axId val="68861391"/>
        <c:axId val="1553936079"/>
      </c:barChart>
      <c:lineChart>
        <c:grouping val="stacked"/>
        <c:varyColors val="0"/>
        <c:ser>
          <c:idx val="3"/>
          <c:order val="3"/>
          <c:tx>
            <c:strRef>
              <c:f>pvt_mer!$BC$31</c:f>
              <c:strCache>
                <c:ptCount val="1"/>
                <c:pt idx="0">
                  <c:v>INDX %Accepted of Offered</c:v>
                </c:pt>
              </c:strCache>
            </c:strRef>
          </c:tx>
          <c:spPr>
            <a:ln w="9525">
              <a:solidFill>
                <a:srgbClr val="C00000"/>
              </a:solidFill>
            </a:ln>
          </c:spPr>
          <c:marker>
            <c:symbol val="circle"/>
            <c:size val="8"/>
            <c:spPr>
              <a:solidFill>
                <a:srgbClr val="C00000"/>
              </a:solidFill>
            </c:spPr>
          </c:marker>
          <c:dLbls>
            <c:spPr>
              <a:noFill/>
              <a:ln>
                <a:noFill/>
              </a:ln>
              <a:effectLst/>
            </c:spPr>
            <c:txPr>
              <a:bodyPr wrap="square" lIns="38100" tIns="19050" rIns="38100" bIns="19050" anchor="ctr">
                <a:spAutoFit/>
              </a:bodyPr>
              <a:lstStyle/>
              <a:p>
                <a:pPr>
                  <a:defRPr sz="900">
                    <a:solidFill>
                      <a:srgbClr val="FF0000"/>
                    </a:solidFil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pvt_mer!$AY$32:$AY$40</c:f>
              <c:strCache>
                <c:ptCount val="8"/>
                <c:pt idx="0">
                  <c:v>Ekiti</c:v>
                </c:pt>
                <c:pt idx="1">
                  <c:v>Katsina</c:v>
                </c:pt>
                <c:pt idx="2">
                  <c:v>Kogi</c:v>
                </c:pt>
                <c:pt idx="3">
                  <c:v>Ogun</c:v>
                </c:pt>
                <c:pt idx="4">
                  <c:v>Ondo</c:v>
                </c:pt>
                <c:pt idx="5">
                  <c:v>Osun</c:v>
                </c:pt>
                <c:pt idx="6">
                  <c:v>Oyo</c:v>
                </c:pt>
                <c:pt idx="7">
                  <c:v>Plateau</c:v>
                </c:pt>
              </c:strCache>
            </c:strRef>
          </c:cat>
          <c:val>
            <c:numRef>
              <c:f>pvt_mer!$BC$32:$BC$40</c:f>
              <c:numCache>
                <c:formatCode>0.0%;\-0.0%;0.0%</c:formatCode>
                <c:ptCount val="8"/>
                <c:pt idx="0">
                  <c:v>1</c:v>
                </c:pt>
                <c:pt idx="1">
                  <c:v>0.88311688311688308</c:v>
                </c:pt>
                <c:pt idx="2">
                  <c:v>0.90090090090090091</c:v>
                </c:pt>
                <c:pt idx="3">
                  <c:v>0.95394736842105265</c:v>
                </c:pt>
                <c:pt idx="4">
                  <c:v>0.9941860465116279</c:v>
                </c:pt>
                <c:pt idx="5">
                  <c:v>1</c:v>
                </c:pt>
                <c:pt idx="6">
                  <c:v>0.65686274509803921</c:v>
                </c:pt>
                <c:pt idx="7">
                  <c:v>0.98176291793313075</c:v>
                </c:pt>
              </c:numCache>
            </c:numRef>
          </c:val>
          <c:smooth val="1"/>
          <c:extLst>
            <c:ext xmlns:c16="http://schemas.microsoft.com/office/drawing/2014/chart" uri="{C3380CC4-5D6E-409C-BE32-E72D297353CC}">
              <c16:uniqueId val="{00000003-5B80-463C-AADB-FA2F336864B8}"/>
            </c:ext>
          </c:extLst>
        </c:ser>
        <c:dLbls>
          <c:showLegendKey val="0"/>
          <c:showVal val="0"/>
          <c:showCatName val="0"/>
          <c:showSerName val="0"/>
          <c:showPercent val="0"/>
          <c:showBubbleSize val="0"/>
        </c:dLbls>
        <c:marker val="1"/>
        <c:smooth val="0"/>
        <c:axId val="358315695"/>
        <c:axId val="479251295"/>
      </c:lineChart>
      <c:catAx>
        <c:axId val="6886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1553936079"/>
        <c:crosses val="autoZero"/>
        <c:auto val="1"/>
        <c:lblAlgn val="ctr"/>
        <c:lblOffset val="100"/>
        <c:noMultiLvlLbl val="0"/>
      </c:catAx>
      <c:valAx>
        <c:axId val="1553936079"/>
        <c:scaling>
          <c:orientation val="minMax"/>
        </c:scaling>
        <c:delete val="0"/>
        <c:axPos val="l"/>
        <c:numFmt formatCode="#,##0"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8861391"/>
        <c:crosses val="autoZero"/>
        <c:crossBetween val="between"/>
      </c:valAx>
      <c:valAx>
        <c:axId val="479251295"/>
        <c:scaling>
          <c:orientation val="minMax"/>
        </c:scaling>
        <c:delete val="0"/>
        <c:axPos val="r"/>
        <c:numFmt formatCode="0.0%;\-0.0%;0.0%" sourceLinked="1"/>
        <c:majorTickMark val="out"/>
        <c:minorTickMark val="none"/>
        <c:tickLblPos val="nextTo"/>
        <c:crossAx val="358315695"/>
        <c:crosses val="max"/>
        <c:crossBetween val="between"/>
      </c:valAx>
      <c:catAx>
        <c:axId val="358315695"/>
        <c:scaling>
          <c:orientation val="minMax"/>
        </c:scaling>
        <c:delete val="1"/>
        <c:axPos val="b"/>
        <c:numFmt formatCode="General" sourceLinked="1"/>
        <c:majorTickMark val="out"/>
        <c:minorTickMark val="none"/>
        <c:tickLblPos val="nextTo"/>
        <c:crossAx val="479251295"/>
        <c:crosses val="autoZero"/>
        <c:auto val="1"/>
        <c:lblAlgn val="ctr"/>
        <c:lblOffset val="100"/>
        <c:noMultiLvlLbl val="0"/>
      </c:catAx>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solidFill>
      <a:prstDash val="solid"/>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[0_master_yellow_surge_ng_CQI_tool_version1.5.xlsx]pvt_mer!INDX4</c:name>
    <c:fmtId val="6"/>
  </c:pivotSource>
  <c:chart>
    <c:title>
      <c:tx>
        <c:rich>
          <a:bodyPr rot="0" spcFirstLastPara="1" vertOverflow="ellipsis" vert="horz" wrap="square" anchor="ctr" anchorCtr="1"/>
          <a:lstStyle/>
          <a:p>
            <a:pPr>
              <a:defRPr sz="1100" b="0" i="0" u="none" strike="noStrike" kern="1200" spc="0" baseline="0">
                <a:solidFill>
                  <a:sysClr val="windowText" lastClr="000000"/>
                </a:solidFill>
                <a:latin typeface="+mn-lt"/>
                <a:ea typeface="+mn-ea"/>
                <a:cs typeface="+mn-cs"/>
              </a:defRPr>
            </a:pPr>
            <a:r>
              <a:rPr lang="en-US" sz="1100" b="0" i="0" baseline="0">
                <a:effectLst/>
              </a:rPr>
              <a:t>3.3 INDX: PROPORTION ACCEPTED OFFER OF OFFERED</a:t>
            </a:r>
            <a:endParaRPr lang="en-US" sz="1100">
              <a:effectLst/>
            </a:endParaRPr>
          </a:p>
        </c:rich>
      </c:tx>
      <c:overlay val="0"/>
      <c:spPr>
        <a:noFill/>
        <a:ln>
          <a:noFill/>
        </a:ln>
        <a:effectLst/>
      </c:spPr>
    </c:title>
    <c:autoTitleDeleted val="0"/>
    <c:pivotFmts>
      <c:pivotFmt>
        <c:idx val="0"/>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6"/>
          </a:solidFill>
          <a:ln w="19050" cap="rnd" cmpd="sng" algn="ctr">
            <a:noFill/>
            <a:prstDash val="solid"/>
            <a:round/>
          </a:ln>
          <a:effectLst/>
        </c:spPr>
        <c:marker>
          <c:symbol val="dash"/>
          <c:size val="10"/>
          <c:spPr>
            <a:solidFill>
              <a:srgbClr val="C00000"/>
            </a:solidFill>
            <a:ln w="6350" cap="flat" cmpd="sng" algn="ctr">
              <a:solidFill>
                <a:schemeClr val="accent4"/>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6"/>
          </a:solidFill>
          <a:ln w="19050" cap="rnd" cmpd="sng" algn="ctr">
            <a:noFill/>
            <a:prstDash val="solid"/>
            <a:round/>
          </a:ln>
          <a:effectLst/>
        </c:spPr>
        <c:marker>
          <c:symbol val="dash"/>
          <c:size val="10"/>
          <c:spPr>
            <a:solidFill>
              <a:srgbClr val="C00000"/>
            </a:solidFill>
            <a:ln w="6350" cap="flat" cmpd="sng" algn="ctr">
              <a:solidFill>
                <a:schemeClr val="accent4"/>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2"/>
        <c:spPr>
          <a:ln w="19050" cap="rnd" cmpd="sng" algn="ctr">
            <a:noFill/>
            <a:prstDash val="solid"/>
            <a:round/>
          </a:ln>
          <a:effectLst/>
        </c:spPr>
        <c:marker>
          <c:symbol val="dash"/>
          <c:size val="10"/>
          <c:spPr>
            <a:solidFill>
              <a:srgbClr val="C00000"/>
            </a:solidFill>
            <a:ln w="6350" cap="flat" cmpd="sng" algn="ctr">
              <a:solidFill>
                <a:schemeClr val="accent6"/>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25"/>
        <c:spPr>
          <a:ln w="9525" cap="rnd" cmpd="sng" algn="ctr">
            <a:solidFill>
              <a:srgbClr val="C00000"/>
            </a:solidFill>
            <a:prstDash val="solid"/>
            <a:round/>
          </a:ln>
          <a:effectLst/>
        </c:spPr>
        <c:marker>
          <c:symbol val="circle"/>
          <c:size val="8"/>
          <c:spPr>
            <a:solidFill>
              <a:srgbClr val="C00000"/>
            </a:solidFill>
            <a:ln w="6350" cap="flat" cmpd="sng" algn="ctr">
              <a:solidFill>
                <a:schemeClr val="accent4"/>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27"/>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28"/>
        <c:spPr>
          <a:ln w="9525" cap="rnd" cmpd="sng" algn="ctr">
            <a:solidFill>
              <a:srgbClr val="C00000"/>
            </a:solidFill>
            <a:prstDash val="solid"/>
            <a:round/>
          </a:ln>
          <a:effectLst/>
        </c:spPr>
        <c:marker>
          <c:symbol val="circle"/>
          <c:size val="8"/>
          <c:spPr>
            <a:solidFill>
              <a:srgbClr val="C00000"/>
            </a:solidFill>
            <a:ln w="6350" cap="flat" cmpd="sng" algn="ctr">
              <a:solidFill>
                <a:schemeClr val="accent4"/>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30"/>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31"/>
        <c:spPr>
          <a:ln w="9525" cap="rnd" cmpd="sng" algn="ctr">
            <a:solidFill>
              <a:srgbClr val="C00000"/>
            </a:solidFill>
            <a:prstDash val="solid"/>
            <a:round/>
          </a:ln>
          <a:effectLst/>
        </c:spPr>
        <c:marker>
          <c:symbol val="circle"/>
          <c:size val="8"/>
          <c:spPr>
            <a:solidFill>
              <a:srgbClr val="C00000"/>
            </a:solidFill>
            <a:ln w="6350" cap="flat" cmpd="sng" algn="ctr">
              <a:solidFill>
                <a:schemeClr val="accent4"/>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33"/>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34"/>
        <c:spPr>
          <a:ln w="9525">
            <a:solidFill>
              <a:srgbClr val="C00000"/>
            </a:solidFill>
          </a:ln>
        </c:spPr>
        <c:marker>
          <c:symbol val="circle"/>
          <c:size val="8"/>
          <c:spPr>
            <a:solidFill>
              <a:srgbClr val="C00000"/>
            </a:solidFill>
          </c:spPr>
        </c:marker>
        <c:dLbl>
          <c:idx val="0"/>
          <c:spPr>
            <a:noFill/>
            <a:ln>
              <a:noFill/>
            </a:ln>
            <a:effectLst/>
          </c:spPr>
          <c:txPr>
            <a:bodyPr wrap="square" lIns="38100" tIns="19050" rIns="38100" bIns="19050" anchor="ctr">
              <a:spAutoFit/>
            </a:bodyPr>
            <a:lstStyle/>
            <a:p>
              <a:pPr>
                <a:defRPr sz="900">
                  <a:solidFill>
                    <a:srgbClr val="FF0000"/>
                  </a:solidFill>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
        <c:spPr>
          <a:ln w="9525" cap="rnd" cmpd="sng" algn="ctr">
            <a:solidFill>
              <a:srgbClr val="C00000"/>
            </a:solidFill>
            <a:prstDash val="solid"/>
            <a:round/>
          </a:ln>
          <a:effectLst/>
        </c:spPr>
        <c:marker>
          <c:symbol val="circle"/>
          <c:size val="8"/>
          <c:spPr>
            <a:solidFill>
              <a:srgbClr val="C00000"/>
            </a:solidFill>
            <a:ln w="6350" cap="flat" cmpd="sng" algn="ctr">
              <a:solidFill>
                <a:schemeClr val="accent4"/>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37"/>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38"/>
        <c:spPr>
          <a:ln w="9525" cap="rnd" cmpd="sng" algn="ctr">
            <a:solidFill>
              <a:srgbClr val="C00000"/>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ln w="9525">
            <a:solidFill>
              <a:srgbClr val="C00000"/>
            </a:solidFill>
          </a:ln>
        </c:spPr>
        <c:marker>
          <c:symbol val="circle"/>
          <c:size val="8"/>
          <c:spPr>
            <a:solidFill>
              <a:srgbClr val="C00000"/>
            </a:solidFill>
          </c:spPr>
        </c:marker>
        <c:dLbl>
          <c:idx val="0"/>
          <c:spPr>
            <a:noFill/>
            <a:ln>
              <a:noFill/>
            </a:ln>
            <a:effectLst/>
          </c:spPr>
          <c:txPr>
            <a:bodyPr wrap="square" lIns="38100" tIns="19050" rIns="38100" bIns="19050" anchor="ctr">
              <a:spAutoFit/>
            </a:bodyPr>
            <a:lstStyle/>
            <a:p>
              <a:pPr>
                <a:defRPr sz="900">
                  <a:solidFill>
                    <a:srgbClr val="FF0000"/>
                  </a:solidFill>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41"/>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42"/>
        <c:spPr>
          <a:ln w="9525" cap="rnd" cmpd="sng" algn="ctr">
            <a:solidFill>
              <a:srgbClr val="C00000"/>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ln w="9525">
            <a:solidFill>
              <a:srgbClr val="C00000"/>
            </a:solidFill>
          </a:ln>
        </c:spPr>
        <c:marker>
          <c:symbol val="circle"/>
          <c:size val="8"/>
          <c:spPr>
            <a:solidFill>
              <a:srgbClr val="C00000"/>
            </a:solidFill>
          </c:spPr>
        </c:marker>
        <c:dLbl>
          <c:idx val="0"/>
          <c:spPr>
            <a:noFill/>
            <a:ln>
              <a:noFill/>
            </a:ln>
            <a:effectLst/>
          </c:spPr>
          <c:txPr>
            <a:bodyPr wrap="square" lIns="38100" tIns="19050" rIns="38100" bIns="19050" anchor="ctr">
              <a:spAutoFit/>
            </a:bodyPr>
            <a:lstStyle/>
            <a:p>
              <a:pPr>
                <a:defRPr sz="900">
                  <a:solidFill>
                    <a:srgbClr val="FF0000"/>
                  </a:solidFill>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45"/>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46"/>
        <c:spPr>
          <a:ln w="9525" cap="rnd" cmpd="sng" algn="ctr">
            <a:solidFill>
              <a:srgbClr val="C00000"/>
            </a:solidFill>
            <a:prstDash val="solid"/>
            <a:round/>
          </a:ln>
          <a:effectLst/>
        </c:spPr>
        <c:marker>
          <c:symbol val="none"/>
        </c:marker>
        <c:dLbl>
          <c:idx val="0"/>
          <c:delete val="1"/>
          <c:extLst>
            <c:ext xmlns:c15="http://schemas.microsoft.com/office/drawing/2012/chart" uri="{CE6537A1-D6FC-4f65-9D91-7224C49458BB}"/>
          </c:extLst>
        </c:dLbl>
      </c:pivotFmt>
      <c:pivotFmt>
        <c:idx val="47"/>
        <c:spPr>
          <a:ln w="9525">
            <a:solidFill>
              <a:srgbClr val="C00000"/>
            </a:solidFill>
          </a:ln>
        </c:spPr>
        <c:marker>
          <c:symbol val="circle"/>
          <c:size val="8"/>
          <c:spPr>
            <a:solidFill>
              <a:srgbClr val="C00000"/>
            </a:solidFill>
          </c:spPr>
        </c:marker>
        <c:dLbl>
          <c:idx val="0"/>
          <c:spPr>
            <a:noFill/>
            <a:ln>
              <a:noFill/>
            </a:ln>
            <a:effectLst/>
          </c:spPr>
          <c:txPr>
            <a:bodyPr wrap="square" lIns="38100" tIns="19050" rIns="38100" bIns="19050" anchor="ctr">
              <a:spAutoFit/>
            </a:bodyPr>
            <a:lstStyle/>
            <a:p>
              <a:pPr>
                <a:defRPr sz="900">
                  <a:solidFill>
                    <a:srgbClr val="FF0000"/>
                  </a:solidFill>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49"/>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50"/>
        <c:spPr>
          <a:ln w="9525" cap="rnd" cmpd="sng" algn="ctr">
            <a:solidFill>
              <a:srgbClr val="C00000"/>
            </a:solidFill>
            <a:prstDash val="solid"/>
            <a:round/>
          </a:ln>
          <a:effectLst/>
        </c:spPr>
        <c:marker>
          <c:symbol val="none"/>
        </c:marker>
        <c:dLbl>
          <c:idx val="0"/>
          <c:delete val="1"/>
          <c:extLst>
            <c:ext xmlns:c15="http://schemas.microsoft.com/office/drawing/2012/chart" uri="{CE6537A1-D6FC-4f65-9D91-7224C49458BB}"/>
          </c:extLst>
        </c:dLbl>
      </c:pivotFmt>
      <c:pivotFmt>
        <c:idx val="51"/>
        <c:spPr>
          <a:ln w="9525">
            <a:solidFill>
              <a:srgbClr val="C00000"/>
            </a:solidFill>
          </a:ln>
        </c:spPr>
        <c:marker>
          <c:symbol val="circle"/>
          <c:size val="8"/>
          <c:spPr>
            <a:solidFill>
              <a:srgbClr val="C00000"/>
            </a:solidFill>
          </c:spPr>
        </c:marker>
        <c:dLbl>
          <c:idx val="0"/>
          <c:spPr>
            <a:noFill/>
            <a:ln>
              <a:noFill/>
            </a:ln>
            <a:effectLst/>
          </c:spPr>
          <c:txPr>
            <a:bodyPr wrap="square" lIns="38100" tIns="19050" rIns="38100" bIns="19050" anchor="ctr">
              <a:spAutoFit/>
            </a:bodyPr>
            <a:lstStyle/>
            <a:p>
              <a:pPr>
                <a:defRPr sz="900">
                  <a:solidFill>
                    <a:srgbClr val="FF0000"/>
                  </a:solidFill>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53"/>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54"/>
        <c:spPr>
          <a:ln w="9525" cap="rnd" cmpd="sng" algn="ctr">
            <a:solidFill>
              <a:srgbClr val="C00000"/>
            </a:solidFill>
            <a:prstDash val="solid"/>
            <a:round/>
          </a:ln>
          <a:effectLst/>
        </c:spPr>
        <c:marker>
          <c:symbol val="none"/>
        </c:marker>
        <c:dLbl>
          <c:idx val="0"/>
          <c:delete val="1"/>
          <c:extLst>
            <c:ext xmlns:c15="http://schemas.microsoft.com/office/drawing/2012/chart" uri="{CE6537A1-D6FC-4f65-9D91-7224C49458BB}"/>
          </c:extLst>
        </c:dLbl>
      </c:pivotFmt>
      <c:pivotFmt>
        <c:idx val="55"/>
        <c:spPr>
          <a:ln w="9525">
            <a:solidFill>
              <a:srgbClr val="C00000"/>
            </a:solidFill>
          </a:ln>
        </c:spPr>
        <c:marker>
          <c:symbol val="circle"/>
          <c:size val="8"/>
          <c:spPr>
            <a:solidFill>
              <a:srgbClr val="C00000"/>
            </a:solidFill>
          </c:spPr>
        </c:marker>
        <c:dLbl>
          <c:idx val="0"/>
          <c:spPr>
            <a:noFill/>
            <a:ln>
              <a:noFill/>
            </a:ln>
            <a:effectLst/>
          </c:spPr>
          <c:txPr>
            <a:bodyPr wrap="square" lIns="38100" tIns="19050" rIns="38100" bIns="19050" anchor="ctr">
              <a:spAutoFit/>
            </a:bodyPr>
            <a:lstStyle/>
            <a:p>
              <a:pPr>
                <a:defRPr sz="900">
                  <a:solidFill>
                    <a:srgbClr val="FF0000"/>
                  </a:solidFill>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pvt_mer!$BF$31</c:f>
              <c:strCache>
                <c:ptCount val="1"/>
                <c:pt idx="0">
                  <c:v>indx Eligible4Index.</c:v>
                </c:pt>
              </c:strCache>
            </c:strRef>
          </c:tx>
          <c:spPr>
            <a:solidFill>
              <a:schemeClr val="accent6"/>
            </a:solidFill>
            <a:ln>
              <a:noFill/>
            </a:ln>
            <a:effectLst/>
          </c:spPr>
          <c:invertIfNegative val="0"/>
          <c:cat>
            <c:strRef>
              <c:f>pvt_mer!$BE$32:$BE$41</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pvt_mer!$BF$32:$BF$41</c:f>
              <c:numCache>
                <c:formatCode>#,##0</c:formatCode>
                <c:ptCount val="9"/>
                <c:pt idx="0">
                  <c:v>123</c:v>
                </c:pt>
                <c:pt idx="1">
                  <c:v>215</c:v>
                </c:pt>
                <c:pt idx="2">
                  <c:v>198</c:v>
                </c:pt>
                <c:pt idx="3">
                  <c:v>235</c:v>
                </c:pt>
                <c:pt idx="4">
                  <c:v>331</c:v>
                </c:pt>
                <c:pt idx="5">
                  <c:v>342</c:v>
                </c:pt>
                <c:pt idx="6">
                  <c:v>310</c:v>
                </c:pt>
                <c:pt idx="7">
                  <c:v>329</c:v>
                </c:pt>
                <c:pt idx="8">
                  <c:v>109</c:v>
                </c:pt>
              </c:numCache>
            </c:numRef>
          </c:val>
          <c:extLst>
            <c:ext xmlns:c16="http://schemas.microsoft.com/office/drawing/2014/chart" uri="{C3380CC4-5D6E-409C-BE32-E72D297353CC}">
              <c16:uniqueId val="{00000000-B004-420F-A84E-0257601802C0}"/>
            </c:ext>
          </c:extLst>
        </c:ser>
        <c:ser>
          <c:idx val="1"/>
          <c:order val="1"/>
          <c:tx>
            <c:strRef>
              <c:f>pvt_mer!$BG$31</c:f>
              <c:strCache>
                <c:ptCount val="1"/>
                <c:pt idx="0">
                  <c:v>indx offered Index.</c:v>
                </c:pt>
              </c:strCache>
            </c:strRef>
          </c:tx>
          <c:spPr>
            <a:solidFill>
              <a:schemeClr val="accent5"/>
            </a:solidFill>
            <a:ln>
              <a:noFill/>
            </a:ln>
            <a:effectLst/>
          </c:spPr>
          <c:invertIfNegative val="0"/>
          <c:cat>
            <c:strRef>
              <c:f>pvt_mer!$BE$32:$BE$41</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pvt_mer!$BG$32:$BG$41</c:f>
              <c:numCache>
                <c:formatCode>#,##0</c:formatCode>
                <c:ptCount val="9"/>
                <c:pt idx="0">
                  <c:v>123</c:v>
                </c:pt>
                <c:pt idx="1">
                  <c:v>215</c:v>
                </c:pt>
                <c:pt idx="2">
                  <c:v>198</c:v>
                </c:pt>
                <c:pt idx="3">
                  <c:v>236</c:v>
                </c:pt>
                <c:pt idx="4">
                  <c:v>330</c:v>
                </c:pt>
                <c:pt idx="5">
                  <c:v>342</c:v>
                </c:pt>
                <c:pt idx="6">
                  <c:v>310</c:v>
                </c:pt>
                <c:pt idx="7">
                  <c:v>329</c:v>
                </c:pt>
                <c:pt idx="8">
                  <c:v>109</c:v>
                </c:pt>
              </c:numCache>
            </c:numRef>
          </c:val>
          <c:extLst>
            <c:ext xmlns:c16="http://schemas.microsoft.com/office/drawing/2014/chart" uri="{C3380CC4-5D6E-409C-BE32-E72D297353CC}">
              <c16:uniqueId val="{00000001-B004-420F-A84E-0257601802C0}"/>
            </c:ext>
          </c:extLst>
        </c:ser>
        <c:ser>
          <c:idx val="2"/>
          <c:order val="2"/>
          <c:tx>
            <c:strRef>
              <c:f>pvt_mer!$BH$31</c:f>
              <c:strCache>
                <c:ptCount val="1"/>
                <c:pt idx="0">
                  <c:v>indx accepted Index.</c:v>
                </c:pt>
              </c:strCache>
            </c:strRef>
          </c:tx>
          <c:spPr>
            <a:ln w="9525" cap="rnd" cmpd="sng" algn="ctr">
              <a:solidFill>
                <a:srgbClr val="C00000"/>
              </a:solidFill>
              <a:prstDash val="solid"/>
              <a:round/>
            </a:ln>
            <a:effectLst/>
          </c:spPr>
          <c:invertIfNegative val="0"/>
          <c:cat>
            <c:strRef>
              <c:f>pvt_mer!$BE$32:$BE$41</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pvt_mer!$BH$32:$BH$41</c:f>
              <c:numCache>
                <c:formatCode>#,##0</c:formatCode>
                <c:ptCount val="9"/>
                <c:pt idx="0">
                  <c:v>95</c:v>
                </c:pt>
                <c:pt idx="1">
                  <c:v>184</c:v>
                </c:pt>
                <c:pt idx="2">
                  <c:v>172</c:v>
                </c:pt>
                <c:pt idx="3">
                  <c:v>235</c:v>
                </c:pt>
                <c:pt idx="4">
                  <c:v>278</c:v>
                </c:pt>
                <c:pt idx="5">
                  <c:v>325</c:v>
                </c:pt>
                <c:pt idx="6">
                  <c:v>288</c:v>
                </c:pt>
                <c:pt idx="7">
                  <c:v>294</c:v>
                </c:pt>
                <c:pt idx="8">
                  <c:v>101</c:v>
                </c:pt>
              </c:numCache>
            </c:numRef>
          </c:val>
          <c:extLst>
            <c:ext xmlns:c16="http://schemas.microsoft.com/office/drawing/2014/chart" uri="{C3380CC4-5D6E-409C-BE32-E72D297353CC}">
              <c16:uniqueId val="{00000002-B004-420F-A84E-0257601802C0}"/>
            </c:ext>
          </c:extLst>
        </c:ser>
        <c:dLbls>
          <c:showLegendKey val="0"/>
          <c:showVal val="0"/>
          <c:showCatName val="0"/>
          <c:showSerName val="0"/>
          <c:showPercent val="0"/>
          <c:showBubbleSize val="0"/>
        </c:dLbls>
        <c:gapWidth val="150"/>
        <c:axId val="68861391"/>
        <c:axId val="1553936079"/>
      </c:barChart>
      <c:lineChart>
        <c:grouping val="stacked"/>
        <c:varyColors val="0"/>
        <c:ser>
          <c:idx val="3"/>
          <c:order val="3"/>
          <c:tx>
            <c:strRef>
              <c:f>pvt_mer!$BI$31</c:f>
              <c:strCache>
                <c:ptCount val="1"/>
                <c:pt idx="0">
                  <c:v>INDX %Accepted of Offered</c:v>
                </c:pt>
              </c:strCache>
            </c:strRef>
          </c:tx>
          <c:spPr>
            <a:ln w="9525">
              <a:solidFill>
                <a:srgbClr val="C00000"/>
              </a:solidFill>
            </a:ln>
          </c:spPr>
          <c:marker>
            <c:symbol val="circle"/>
            <c:size val="8"/>
            <c:spPr>
              <a:solidFill>
                <a:srgbClr val="C00000"/>
              </a:solidFill>
            </c:spPr>
          </c:marker>
          <c:dLbls>
            <c:spPr>
              <a:noFill/>
              <a:ln>
                <a:noFill/>
              </a:ln>
              <a:effectLst/>
            </c:spPr>
            <c:txPr>
              <a:bodyPr wrap="square" lIns="38100" tIns="19050" rIns="38100" bIns="19050" anchor="ctr">
                <a:spAutoFit/>
              </a:bodyPr>
              <a:lstStyle/>
              <a:p>
                <a:pPr>
                  <a:defRPr sz="900">
                    <a:solidFill>
                      <a:srgbClr val="FF0000"/>
                    </a:solidFil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pvt_mer!$BE$32:$BE$41</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pvt_mer!$BI$32:$BI$41</c:f>
              <c:numCache>
                <c:formatCode>0.0%;\-0.0%;0.0%</c:formatCode>
                <c:ptCount val="9"/>
                <c:pt idx="0">
                  <c:v>0.77235772357723576</c:v>
                </c:pt>
                <c:pt idx="1">
                  <c:v>0.85581395348837208</c:v>
                </c:pt>
                <c:pt idx="2">
                  <c:v>0.86868686868686873</c:v>
                </c:pt>
                <c:pt idx="3">
                  <c:v>0.99576271186440679</c:v>
                </c:pt>
                <c:pt idx="4">
                  <c:v>0.84242424242424241</c:v>
                </c:pt>
                <c:pt idx="5">
                  <c:v>0.95029239766081874</c:v>
                </c:pt>
                <c:pt idx="6">
                  <c:v>0.92903225806451617</c:v>
                </c:pt>
                <c:pt idx="7">
                  <c:v>0.8936170212765957</c:v>
                </c:pt>
                <c:pt idx="8">
                  <c:v>0.92660550458715596</c:v>
                </c:pt>
              </c:numCache>
            </c:numRef>
          </c:val>
          <c:smooth val="1"/>
          <c:extLst>
            <c:ext xmlns:c16="http://schemas.microsoft.com/office/drawing/2014/chart" uri="{C3380CC4-5D6E-409C-BE32-E72D297353CC}">
              <c16:uniqueId val="{00000003-B004-420F-A84E-0257601802C0}"/>
            </c:ext>
          </c:extLst>
        </c:ser>
        <c:dLbls>
          <c:showLegendKey val="0"/>
          <c:showVal val="0"/>
          <c:showCatName val="0"/>
          <c:showSerName val="0"/>
          <c:showPercent val="0"/>
          <c:showBubbleSize val="0"/>
        </c:dLbls>
        <c:marker val="1"/>
        <c:smooth val="0"/>
        <c:axId val="358315695"/>
        <c:axId val="479251295"/>
      </c:lineChart>
      <c:catAx>
        <c:axId val="6886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1553936079"/>
        <c:crosses val="autoZero"/>
        <c:auto val="1"/>
        <c:lblAlgn val="ctr"/>
        <c:lblOffset val="100"/>
        <c:noMultiLvlLbl val="0"/>
      </c:catAx>
      <c:valAx>
        <c:axId val="1553936079"/>
        <c:scaling>
          <c:orientation val="minMax"/>
        </c:scaling>
        <c:delete val="0"/>
        <c:axPos val="l"/>
        <c:numFmt formatCode="#,##0"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8861391"/>
        <c:crosses val="autoZero"/>
        <c:crossBetween val="between"/>
      </c:valAx>
      <c:valAx>
        <c:axId val="479251295"/>
        <c:scaling>
          <c:orientation val="minMax"/>
        </c:scaling>
        <c:delete val="0"/>
        <c:axPos val="r"/>
        <c:numFmt formatCode="0.0%;\-0.0%;0.0%" sourceLinked="1"/>
        <c:majorTickMark val="out"/>
        <c:minorTickMark val="none"/>
        <c:tickLblPos val="nextTo"/>
        <c:crossAx val="358315695"/>
        <c:crosses val="max"/>
        <c:crossBetween val="between"/>
      </c:valAx>
      <c:catAx>
        <c:axId val="358315695"/>
        <c:scaling>
          <c:orientation val="minMax"/>
        </c:scaling>
        <c:delete val="1"/>
        <c:axPos val="b"/>
        <c:numFmt formatCode="General" sourceLinked="1"/>
        <c:majorTickMark val="out"/>
        <c:minorTickMark val="none"/>
        <c:tickLblPos val="nextTo"/>
        <c:crossAx val="479251295"/>
        <c:crosses val="autoZero"/>
        <c:auto val="1"/>
        <c:lblAlgn val="ctr"/>
        <c:lblOffset val="100"/>
        <c:noMultiLvlLbl val="0"/>
      </c:catAx>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solidFill>
      <a:prstDash val="solid"/>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[0_master_yellow_surge_ng_CQI_tool_version1.5.xlsx]pvt_mer!INDX5</c:name>
    <c:fmtId val="12"/>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3.4 INDEX: POSITIVITY YEILD</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9525" cap="rnd">
            <a:noFill/>
            <a:round/>
          </a:ln>
          <a:effectLst/>
        </c:spPr>
        <c:marker>
          <c:symbol val="dash"/>
          <c:size val="8"/>
          <c:spPr>
            <a:solidFill>
              <a:srgbClr val="FF00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9525" cap="rnd">
            <a:noFill/>
            <a:round/>
          </a:ln>
          <a:effectLst/>
        </c:spPr>
        <c:marker>
          <c:symbol val="dash"/>
          <c:size val="8"/>
          <c:spPr>
            <a:solidFill>
              <a:srgbClr val="FF00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9525" cap="rnd">
            <a:noFill/>
            <a:round/>
          </a:ln>
          <a:effectLst/>
        </c:spPr>
        <c:marker>
          <c:symbol val="dash"/>
          <c:size val="8"/>
          <c:spPr>
            <a:solidFill>
              <a:srgbClr val="FF00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pvt_mer!$AZ$58</c:f>
              <c:strCache>
                <c:ptCount val="1"/>
                <c:pt idx="0">
                  <c:v>indx Tested.</c:v>
                </c:pt>
              </c:strCache>
            </c:strRef>
          </c:tx>
          <c:spPr>
            <a:solidFill>
              <a:srgbClr val="92D050"/>
            </a:solidFill>
            <a:ln>
              <a:noFill/>
            </a:ln>
            <a:effectLst/>
          </c:spPr>
          <c:invertIfNegative val="0"/>
          <c:cat>
            <c:strRef>
              <c:f>pvt_mer!$AY$59:$AY$67</c:f>
              <c:strCache>
                <c:ptCount val="8"/>
                <c:pt idx="0">
                  <c:v>Ekiti</c:v>
                </c:pt>
                <c:pt idx="1">
                  <c:v>Katsina</c:v>
                </c:pt>
                <c:pt idx="2">
                  <c:v>Kogi</c:v>
                </c:pt>
                <c:pt idx="3">
                  <c:v>Ogun</c:v>
                </c:pt>
                <c:pt idx="4">
                  <c:v>Ondo</c:v>
                </c:pt>
                <c:pt idx="5">
                  <c:v>Osun</c:v>
                </c:pt>
                <c:pt idx="6">
                  <c:v>Oyo</c:v>
                </c:pt>
                <c:pt idx="7">
                  <c:v>Plateau</c:v>
                </c:pt>
              </c:strCache>
            </c:strRef>
          </c:cat>
          <c:val>
            <c:numRef>
              <c:f>pvt_mer!$AZ$59:$AZ$67</c:f>
              <c:numCache>
                <c:formatCode>#,##0</c:formatCode>
                <c:ptCount val="8"/>
                <c:pt idx="0">
                  <c:v>61</c:v>
                </c:pt>
                <c:pt idx="1">
                  <c:v>129</c:v>
                </c:pt>
                <c:pt idx="2">
                  <c:v>406</c:v>
                </c:pt>
                <c:pt idx="3">
                  <c:v>449</c:v>
                </c:pt>
                <c:pt idx="4">
                  <c:v>248</c:v>
                </c:pt>
                <c:pt idx="5">
                  <c:v>174</c:v>
                </c:pt>
                <c:pt idx="6">
                  <c:v>355</c:v>
                </c:pt>
                <c:pt idx="7">
                  <c:v>978</c:v>
                </c:pt>
              </c:numCache>
            </c:numRef>
          </c:val>
          <c:extLst>
            <c:ext xmlns:c16="http://schemas.microsoft.com/office/drawing/2014/chart" uri="{C3380CC4-5D6E-409C-BE32-E72D297353CC}">
              <c16:uniqueId val="{00000000-6AA7-4AD3-B3A3-71F43118B84E}"/>
            </c:ext>
          </c:extLst>
        </c:ser>
        <c:ser>
          <c:idx val="1"/>
          <c:order val="1"/>
          <c:tx>
            <c:strRef>
              <c:f>pvt_mer!$BA$58</c:f>
              <c:strCache>
                <c:ptCount val="1"/>
                <c:pt idx="0">
                  <c:v>indx Positive.</c:v>
                </c:pt>
              </c:strCache>
            </c:strRef>
          </c:tx>
          <c:spPr>
            <a:solidFill>
              <a:srgbClr val="C00000"/>
            </a:solidFill>
            <a:ln>
              <a:noFill/>
            </a:ln>
            <a:effectLst/>
          </c:spPr>
          <c:invertIfNegative val="0"/>
          <c:cat>
            <c:strRef>
              <c:f>pvt_mer!$AY$59:$AY$67</c:f>
              <c:strCache>
                <c:ptCount val="8"/>
                <c:pt idx="0">
                  <c:v>Ekiti</c:v>
                </c:pt>
                <c:pt idx="1">
                  <c:v>Katsina</c:v>
                </c:pt>
                <c:pt idx="2">
                  <c:v>Kogi</c:v>
                </c:pt>
                <c:pt idx="3">
                  <c:v>Ogun</c:v>
                </c:pt>
                <c:pt idx="4">
                  <c:v>Ondo</c:v>
                </c:pt>
                <c:pt idx="5">
                  <c:v>Osun</c:v>
                </c:pt>
                <c:pt idx="6">
                  <c:v>Oyo</c:v>
                </c:pt>
                <c:pt idx="7">
                  <c:v>Plateau</c:v>
                </c:pt>
              </c:strCache>
            </c:strRef>
          </c:cat>
          <c:val>
            <c:numRef>
              <c:f>pvt_mer!$BA$59:$BA$67</c:f>
              <c:numCache>
                <c:formatCode>#,##0</c:formatCode>
                <c:ptCount val="8"/>
                <c:pt idx="0">
                  <c:v>14</c:v>
                </c:pt>
                <c:pt idx="1">
                  <c:v>74</c:v>
                </c:pt>
                <c:pt idx="2">
                  <c:v>58</c:v>
                </c:pt>
                <c:pt idx="3">
                  <c:v>53</c:v>
                </c:pt>
                <c:pt idx="4">
                  <c:v>106</c:v>
                </c:pt>
                <c:pt idx="5">
                  <c:v>26</c:v>
                </c:pt>
                <c:pt idx="6">
                  <c:v>68</c:v>
                </c:pt>
                <c:pt idx="7">
                  <c:v>141</c:v>
                </c:pt>
              </c:numCache>
            </c:numRef>
          </c:val>
          <c:extLst>
            <c:ext xmlns:c16="http://schemas.microsoft.com/office/drawing/2014/chart" uri="{C3380CC4-5D6E-409C-BE32-E72D297353CC}">
              <c16:uniqueId val="{00000001-6AA7-4AD3-B3A3-71F43118B84E}"/>
            </c:ext>
          </c:extLst>
        </c:ser>
        <c:dLbls>
          <c:showLegendKey val="0"/>
          <c:showVal val="0"/>
          <c:showCatName val="0"/>
          <c:showSerName val="0"/>
          <c:showPercent val="0"/>
          <c:showBubbleSize val="0"/>
        </c:dLbls>
        <c:gapWidth val="219"/>
        <c:axId val="1790609360"/>
        <c:axId val="1790403776"/>
      </c:barChart>
      <c:lineChart>
        <c:grouping val="standard"/>
        <c:varyColors val="0"/>
        <c:ser>
          <c:idx val="2"/>
          <c:order val="2"/>
          <c:tx>
            <c:strRef>
              <c:f>pvt_mer!$BB$58</c:f>
              <c:strCache>
                <c:ptCount val="1"/>
                <c:pt idx="0">
                  <c:v>INDX Positivity Yeild</c:v>
                </c:pt>
              </c:strCache>
            </c:strRef>
          </c:tx>
          <c:spPr>
            <a:ln w="9525" cap="rnd">
              <a:noFill/>
              <a:round/>
            </a:ln>
            <a:effectLst/>
          </c:spPr>
          <c:marker>
            <c:symbol val="dash"/>
            <c:size val="8"/>
            <c:spPr>
              <a:solidFill>
                <a:srgbClr val="FF0000"/>
              </a:solidFill>
              <a:ln w="9525">
                <a:solidFill>
                  <a:schemeClr val="tx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pvt_mer!$AY$59:$AY$67</c:f>
              <c:strCache>
                <c:ptCount val="8"/>
                <c:pt idx="0">
                  <c:v>Ekiti</c:v>
                </c:pt>
                <c:pt idx="1">
                  <c:v>Katsina</c:v>
                </c:pt>
                <c:pt idx="2">
                  <c:v>Kogi</c:v>
                </c:pt>
                <c:pt idx="3">
                  <c:v>Ogun</c:v>
                </c:pt>
                <c:pt idx="4">
                  <c:v>Ondo</c:v>
                </c:pt>
                <c:pt idx="5">
                  <c:v>Osun</c:v>
                </c:pt>
                <c:pt idx="6">
                  <c:v>Oyo</c:v>
                </c:pt>
                <c:pt idx="7">
                  <c:v>Plateau</c:v>
                </c:pt>
              </c:strCache>
            </c:strRef>
          </c:cat>
          <c:val>
            <c:numRef>
              <c:f>pvt_mer!$BB$59:$BB$67</c:f>
              <c:numCache>
                <c:formatCode>0.0%;\-0.0%;0.0%</c:formatCode>
                <c:ptCount val="8"/>
                <c:pt idx="0">
                  <c:v>0.22950819672131148</c:v>
                </c:pt>
                <c:pt idx="1">
                  <c:v>0.5736434108527132</c:v>
                </c:pt>
                <c:pt idx="2">
                  <c:v>0.14285714285714285</c:v>
                </c:pt>
                <c:pt idx="3">
                  <c:v>0.11804008908685969</c:v>
                </c:pt>
                <c:pt idx="4">
                  <c:v>0.42741935483870969</c:v>
                </c:pt>
                <c:pt idx="5">
                  <c:v>0.14942528735632185</c:v>
                </c:pt>
                <c:pt idx="6">
                  <c:v>0.19154929577464788</c:v>
                </c:pt>
                <c:pt idx="7">
                  <c:v>0.14417177914110429</c:v>
                </c:pt>
              </c:numCache>
            </c:numRef>
          </c:val>
          <c:smooth val="1"/>
          <c:extLst>
            <c:ext xmlns:c16="http://schemas.microsoft.com/office/drawing/2014/chart" uri="{C3380CC4-5D6E-409C-BE32-E72D297353CC}">
              <c16:uniqueId val="{00000002-6AA7-4AD3-B3A3-71F43118B84E}"/>
            </c:ext>
          </c:extLst>
        </c:ser>
        <c:dLbls>
          <c:showLegendKey val="0"/>
          <c:showVal val="0"/>
          <c:showCatName val="0"/>
          <c:showSerName val="0"/>
          <c:showPercent val="0"/>
          <c:showBubbleSize val="0"/>
        </c:dLbls>
        <c:marker val="1"/>
        <c:smooth val="0"/>
        <c:axId val="1624552656"/>
        <c:axId val="1440287072"/>
      </c:lineChart>
      <c:catAx>
        <c:axId val="1790609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403776"/>
        <c:crosses val="autoZero"/>
        <c:auto val="1"/>
        <c:lblAlgn val="ctr"/>
        <c:lblOffset val="100"/>
        <c:noMultiLvlLbl val="0"/>
      </c:catAx>
      <c:valAx>
        <c:axId val="1790403776"/>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609360"/>
        <c:crosses val="autoZero"/>
        <c:crossBetween val="between"/>
      </c:valAx>
      <c:valAx>
        <c:axId val="1440287072"/>
        <c:scaling>
          <c:orientation val="minMax"/>
        </c:scaling>
        <c:delete val="0"/>
        <c:axPos val="r"/>
        <c:numFmt formatCode="#,##0.0%;\-#,##0.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552656"/>
        <c:crosses val="max"/>
        <c:crossBetween val="between"/>
      </c:valAx>
      <c:catAx>
        <c:axId val="1624552656"/>
        <c:scaling>
          <c:orientation val="minMax"/>
        </c:scaling>
        <c:delete val="1"/>
        <c:axPos val="t"/>
        <c:numFmt formatCode="General" sourceLinked="1"/>
        <c:majorTickMark val="out"/>
        <c:minorTickMark val="none"/>
        <c:tickLblPos val="nextTo"/>
        <c:crossAx val="1440287072"/>
        <c:crosses val="max"/>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[0_master_yellow_surge_ng_CQI_tool_version1.5.xlsx]pvt_mer!INDX6</c:name>
    <c:fmtId val="9"/>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3.5 INDEX: POSITIVITY YEILD TREND</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6">
              <a:lumMod val="50000"/>
            </a:schemeClr>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6">
              <a:lumMod val="50000"/>
            </a:schemeClr>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9525" cap="rnd">
            <a:solidFill>
              <a:srgbClr val="C00000"/>
            </a:solidFill>
            <a:round/>
          </a:ln>
          <a:effectLst/>
        </c:spPr>
        <c:marker>
          <c:symbol val="circle"/>
          <c:size val="8"/>
          <c:spPr>
            <a:solidFill>
              <a:srgbClr val="FF00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10"/>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9525" cap="rnd">
            <a:solidFill>
              <a:srgbClr val="C00000"/>
            </a:solidFill>
            <a:round/>
          </a:ln>
          <a:effectLst/>
        </c:spPr>
        <c:marker>
          <c:symbol val="circle"/>
          <c:size val="8"/>
          <c:spPr>
            <a:solidFill>
              <a:srgbClr val="FF00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13"/>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14"/>
        <c:spPr>
          <a:ln w="9525" cap="rnd">
            <a:solidFill>
              <a:srgbClr val="C00000"/>
            </a:solidFill>
            <a:round/>
          </a:ln>
          <a:effectLst/>
        </c:spPr>
        <c:marker>
          <c:symbol val="circle"/>
          <c:size val="8"/>
          <c:spPr>
            <a:solidFill>
              <a:srgbClr val="FF00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16"/>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17"/>
        <c:spPr>
          <a:ln w="9525" cap="rnd">
            <a:solidFill>
              <a:srgbClr val="C00000"/>
            </a:solidFill>
            <a:round/>
          </a:ln>
          <a:effectLst/>
        </c:spPr>
        <c:marker>
          <c:symbol val="circle"/>
          <c:size val="8"/>
          <c:spPr>
            <a:solidFill>
              <a:srgbClr val="FF00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19"/>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20"/>
        <c:spPr>
          <a:ln w="9525" cap="rnd">
            <a:solidFill>
              <a:srgbClr val="C00000"/>
            </a:solidFill>
            <a:round/>
          </a:ln>
          <a:effectLst/>
        </c:spPr>
        <c:marker>
          <c:symbol val="circle"/>
          <c:size val="8"/>
          <c:spPr>
            <a:solidFill>
              <a:srgbClr val="FF00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22"/>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23"/>
        <c:spPr>
          <a:ln w="9525" cap="rnd">
            <a:solidFill>
              <a:srgbClr val="C00000"/>
            </a:solidFill>
            <a:round/>
          </a:ln>
          <a:effectLst/>
        </c:spPr>
        <c:marker>
          <c:symbol val="circle"/>
          <c:size val="8"/>
          <c:spPr>
            <a:solidFill>
              <a:srgbClr val="FF00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pvt_mer!$BF$58</c:f>
              <c:strCache>
                <c:ptCount val="1"/>
                <c:pt idx="0">
                  <c:v>indx Tested.</c:v>
                </c:pt>
              </c:strCache>
            </c:strRef>
          </c:tx>
          <c:spPr>
            <a:solidFill>
              <a:srgbClr val="92D050"/>
            </a:solidFill>
            <a:ln>
              <a:noFill/>
            </a:ln>
            <a:effectLst/>
          </c:spPr>
          <c:invertIfNegative val="0"/>
          <c:cat>
            <c:strRef>
              <c:f>pvt_mer!$BE$59:$BE$68</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pvt_mer!$BF$59:$BF$68</c:f>
              <c:numCache>
                <c:formatCode>#,##0</c:formatCode>
                <c:ptCount val="9"/>
                <c:pt idx="0">
                  <c:v>127</c:v>
                </c:pt>
                <c:pt idx="1">
                  <c:v>248</c:v>
                </c:pt>
                <c:pt idx="2">
                  <c:v>258</c:v>
                </c:pt>
                <c:pt idx="3">
                  <c:v>313</c:v>
                </c:pt>
                <c:pt idx="4">
                  <c:v>435</c:v>
                </c:pt>
                <c:pt idx="5">
                  <c:v>461</c:v>
                </c:pt>
                <c:pt idx="6">
                  <c:v>410</c:v>
                </c:pt>
                <c:pt idx="7">
                  <c:v>407</c:v>
                </c:pt>
                <c:pt idx="8">
                  <c:v>141</c:v>
                </c:pt>
              </c:numCache>
            </c:numRef>
          </c:val>
          <c:extLst>
            <c:ext xmlns:c16="http://schemas.microsoft.com/office/drawing/2014/chart" uri="{C3380CC4-5D6E-409C-BE32-E72D297353CC}">
              <c16:uniqueId val="{00000000-7DBF-4156-BEA0-F4E155EBA89B}"/>
            </c:ext>
          </c:extLst>
        </c:ser>
        <c:ser>
          <c:idx val="1"/>
          <c:order val="1"/>
          <c:tx>
            <c:strRef>
              <c:f>pvt_mer!$BG$58</c:f>
              <c:strCache>
                <c:ptCount val="1"/>
                <c:pt idx="0">
                  <c:v>indx Positive.</c:v>
                </c:pt>
              </c:strCache>
            </c:strRef>
          </c:tx>
          <c:spPr>
            <a:solidFill>
              <a:srgbClr val="C00000"/>
            </a:solidFill>
            <a:ln>
              <a:noFill/>
            </a:ln>
            <a:effectLst/>
          </c:spPr>
          <c:invertIfNegative val="0"/>
          <c:cat>
            <c:strRef>
              <c:f>pvt_mer!$BE$59:$BE$68</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pvt_mer!$BG$59:$BG$68</c:f>
              <c:numCache>
                <c:formatCode>#,##0</c:formatCode>
                <c:ptCount val="9"/>
                <c:pt idx="0">
                  <c:v>23</c:v>
                </c:pt>
                <c:pt idx="1">
                  <c:v>53</c:v>
                </c:pt>
                <c:pt idx="2">
                  <c:v>49</c:v>
                </c:pt>
                <c:pt idx="3">
                  <c:v>51</c:v>
                </c:pt>
                <c:pt idx="4">
                  <c:v>76</c:v>
                </c:pt>
                <c:pt idx="5">
                  <c:v>74</c:v>
                </c:pt>
                <c:pt idx="6">
                  <c:v>75</c:v>
                </c:pt>
                <c:pt idx="7">
                  <c:v>91</c:v>
                </c:pt>
                <c:pt idx="8">
                  <c:v>48</c:v>
                </c:pt>
              </c:numCache>
            </c:numRef>
          </c:val>
          <c:extLst>
            <c:ext xmlns:c16="http://schemas.microsoft.com/office/drawing/2014/chart" uri="{C3380CC4-5D6E-409C-BE32-E72D297353CC}">
              <c16:uniqueId val="{00000001-7DBF-4156-BEA0-F4E155EBA89B}"/>
            </c:ext>
          </c:extLst>
        </c:ser>
        <c:dLbls>
          <c:showLegendKey val="0"/>
          <c:showVal val="0"/>
          <c:showCatName val="0"/>
          <c:showSerName val="0"/>
          <c:showPercent val="0"/>
          <c:showBubbleSize val="0"/>
        </c:dLbls>
        <c:gapWidth val="219"/>
        <c:axId val="1790609360"/>
        <c:axId val="1790403776"/>
      </c:barChart>
      <c:lineChart>
        <c:grouping val="standard"/>
        <c:varyColors val="0"/>
        <c:ser>
          <c:idx val="2"/>
          <c:order val="2"/>
          <c:tx>
            <c:strRef>
              <c:f>pvt_mer!$BH$58</c:f>
              <c:strCache>
                <c:ptCount val="1"/>
                <c:pt idx="0">
                  <c:v>INDX Positivity Yeild</c:v>
                </c:pt>
              </c:strCache>
            </c:strRef>
          </c:tx>
          <c:spPr>
            <a:ln w="9525" cap="rnd">
              <a:solidFill>
                <a:srgbClr val="C00000"/>
              </a:solidFill>
              <a:round/>
            </a:ln>
            <a:effectLst/>
          </c:spPr>
          <c:marker>
            <c:symbol val="circle"/>
            <c:size val="8"/>
            <c:spPr>
              <a:solidFill>
                <a:srgbClr val="FF0000"/>
              </a:solidFill>
              <a:ln w="9525">
                <a:solidFill>
                  <a:schemeClr val="tx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pvt_mer!$BE$59:$BE$68</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pvt_mer!$BH$59:$BH$68</c:f>
              <c:numCache>
                <c:formatCode>0.0%;\-0.0%;0.0%</c:formatCode>
                <c:ptCount val="9"/>
                <c:pt idx="0">
                  <c:v>0.18110236220472442</c:v>
                </c:pt>
                <c:pt idx="1">
                  <c:v>0.21370967741935484</c:v>
                </c:pt>
                <c:pt idx="2">
                  <c:v>0.18992248062015504</c:v>
                </c:pt>
                <c:pt idx="3">
                  <c:v>0.16293929712460065</c:v>
                </c:pt>
                <c:pt idx="4">
                  <c:v>0.17471264367816092</c:v>
                </c:pt>
                <c:pt idx="5">
                  <c:v>0.16052060737527116</c:v>
                </c:pt>
                <c:pt idx="6">
                  <c:v>0.18292682926829268</c:v>
                </c:pt>
                <c:pt idx="7">
                  <c:v>0.22358722358722358</c:v>
                </c:pt>
                <c:pt idx="8">
                  <c:v>0.34042553191489361</c:v>
                </c:pt>
              </c:numCache>
            </c:numRef>
          </c:val>
          <c:smooth val="1"/>
          <c:extLst>
            <c:ext xmlns:c16="http://schemas.microsoft.com/office/drawing/2014/chart" uri="{C3380CC4-5D6E-409C-BE32-E72D297353CC}">
              <c16:uniqueId val="{00000002-7DBF-4156-BEA0-F4E155EBA89B}"/>
            </c:ext>
          </c:extLst>
        </c:ser>
        <c:dLbls>
          <c:showLegendKey val="0"/>
          <c:showVal val="0"/>
          <c:showCatName val="0"/>
          <c:showSerName val="0"/>
          <c:showPercent val="0"/>
          <c:showBubbleSize val="0"/>
        </c:dLbls>
        <c:marker val="1"/>
        <c:smooth val="0"/>
        <c:axId val="1624552656"/>
        <c:axId val="1440287072"/>
      </c:lineChart>
      <c:catAx>
        <c:axId val="179060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790403776"/>
        <c:crosses val="autoZero"/>
        <c:auto val="1"/>
        <c:lblAlgn val="ctr"/>
        <c:lblOffset val="100"/>
        <c:noMultiLvlLbl val="0"/>
      </c:catAx>
      <c:valAx>
        <c:axId val="179040377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609360"/>
        <c:crosses val="autoZero"/>
        <c:crossBetween val="between"/>
      </c:valAx>
      <c:valAx>
        <c:axId val="1440287072"/>
        <c:scaling>
          <c:orientation val="minMax"/>
        </c:scaling>
        <c:delete val="0"/>
        <c:axPos val="r"/>
        <c:numFmt formatCode="#,##0.0%;\-#,##0.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552656"/>
        <c:crosses val="max"/>
        <c:crossBetween val="between"/>
      </c:valAx>
      <c:catAx>
        <c:axId val="1624552656"/>
        <c:scaling>
          <c:orientation val="minMax"/>
        </c:scaling>
        <c:delete val="1"/>
        <c:axPos val="b"/>
        <c:numFmt formatCode="General" sourceLinked="1"/>
        <c:majorTickMark val="out"/>
        <c:minorTickMark val="none"/>
        <c:tickLblPos val="nextTo"/>
        <c:crossAx val="1440287072"/>
        <c:crosses val="autoZero"/>
        <c:auto val="1"/>
        <c:lblAlgn val="ctr"/>
        <c:lblOffset val="100"/>
        <c:noMultiLvlLbl val="0"/>
      </c:catAx>
    </c:plotArea>
    <c:legend>
      <c:legendPos val="b"/>
      <c:overlay val="0"/>
    </c:legend>
    <c:plotVisOnly val="1"/>
    <c:dispBlanksAs val="gap"/>
    <c:showDLblsOverMax val="0"/>
    <c:extLst/>
  </c:chart>
  <c:spPr>
    <a:ln>
      <a:solidFill>
        <a:schemeClr val="tx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[0_master_yellow_surge_ng_CQI_tool_version1.5.xlsx]pvt_mer!INDX7</c:name>
    <c:fmtId val="13"/>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3.6 INDEX: %Positives Linked  to ART</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6">
              <a:lumMod val="50000"/>
            </a:schemeClr>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6">
              <a:lumMod val="50000"/>
            </a:schemeClr>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9525" cap="rnd">
            <a:noFill/>
            <a:round/>
          </a:ln>
          <a:effectLst/>
        </c:spPr>
        <c:marker>
          <c:symbol val="dash"/>
          <c:size val="8"/>
          <c:spPr>
            <a:solidFill>
              <a:srgbClr val="FF00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10"/>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9525" cap="rnd">
            <a:noFill/>
            <a:round/>
          </a:ln>
          <a:effectLst/>
        </c:spPr>
        <c:marker>
          <c:symbol val="dash"/>
          <c:size val="8"/>
          <c:spPr>
            <a:solidFill>
              <a:srgbClr val="FF00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13"/>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14"/>
        <c:spPr>
          <a:ln w="9525" cap="rnd">
            <a:noFill/>
            <a:round/>
          </a:ln>
          <a:effectLst/>
        </c:spPr>
        <c:marker>
          <c:symbol val="dash"/>
          <c:size val="8"/>
          <c:spPr>
            <a:solidFill>
              <a:srgbClr val="FF00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16"/>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17"/>
        <c:spPr>
          <a:ln w="9525" cap="rnd">
            <a:noFill/>
            <a:round/>
          </a:ln>
          <a:effectLst/>
        </c:spPr>
        <c:marker>
          <c:symbol val="dash"/>
          <c:size val="8"/>
          <c:spPr>
            <a:solidFill>
              <a:srgbClr val="FF00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19"/>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20"/>
        <c:spPr>
          <a:ln w="9525" cap="rnd">
            <a:noFill/>
            <a:round/>
          </a:ln>
          <a:effectLst/>
        </c:spPr>
        <c:marker>
          <c:symbol val="dash"/>
          <c:size val="8"/>
          <c:spPr>
            <a:solidFill>
              <a:srgbClr val="FF00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22"/>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23"/>
        <c:spPr>
          <a:ln w="9525" cap="rnd">
            <a:noFill/>
            <a:round/>
          </a:ln>
          <a:effectLst/>
        </c:spPr>
        <c:marker>
          <c:symbol val="dash"/>
          <c:size val="8"/>
          <c:spPr>
            <a:solidFill>
              <a:srgbClr val="FF00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pvt_mer!$AZ$88</c:f>
              <c:strCache>
                <c:ptCount val="1"/>
                <c:pt idx="0">
                  <c:v>indx Positive.</c:v>
                </c:pt>
              </c:strCache>
            </c:strRef>
          </c:tx>
          <c:spPr>
            <a:solidFill>
              <a:srgbClr val="92D050"/>
            </a:solidFill>
            <a:ln>
              <a:noFill/>
            </a:ln>
            <a:effectLst/>
          </c:spPr>
          <c:invertIfNegative val="0"/>
          <c:cat>
            <c:strRef>
              <c:f>pvt_mer!$AY$89:$AY$97</c:f>
              <c:strCache>
                <c:ptCount val="8"/>
                <c:pt idx="0">
                  <c:v>Ekiti</c:v>
                </c:pt>
                <c:pt idx="1">
                  <c:v>Katsina</c:v>
                </c:pt>
                <c:pt idx="2">
                  <c:v>Kogi</c:v>
                </c:pt>
                <c:pt idx="3">
                  <c:v>Ogun</c:v>
                </c:pt>
                <c:pt idx="4">
                  <c:v>Ondo</c:v>
                </c:pt>
                <c:pt idx="5">
                  <c:v>Osun</c:v>
                </c:pt>
                <c:pt idx="6">
                  <c:v>Oyo</c:v>
                </c:pt>
                <c:pt idx="7">
                  <c:v>Plateau</c:v>
                </c:pt>
              </c:strCache>
            </c:strRef>
          </c:cat>
          <c:val>
            <c:numRef>
              <c:f>pvt_mer!$AZ$89:$AZ$97</c:f>
              <c:numCache>
                <c:formatCode>#,##0</c:formatCode>
                <c:ptCount val="8"/>
                <c:pt idx="0">
                  <c:v>14</c:v>
                </c:pt>
                <c:pt idx="1">
                  <c:v>74</c:v>
                </c:pt>
                <c:pt idx="2">
                  <c:v>58</c:v>
                </c:pt>
                <c:pt idx="3">
                  <c:v>53</c:v>
                </c:pt>
                <c:pt idx="4">
                  <c:v>106</c:v>
                </c:pt>
                <c:pt idx="5">
                  <c:v>26</c:v>
                </c:pt>
                <c:pt idx="6">
                  <c:v>68</c:v>
                </c:pt>
                <c:pt idx="7">
                  <c:v>141</c:v>
                </c:pt>
              </c:numCache>
            </c:numRef>
          </c:val>
          <c:extLst>
            <c:ext xmlns:c16="http://schemas.microsoft.com/office/drawing/2014/chart" uri="{C3380CC4-5D6E-409C-BE32-E72D297353CC}">
              <c16:uniqueId val="{00000000-78D7-45CD-977D-46DFF779094B}"/>
            </c:ext>
          </c:extLst>
        </c:ser>
        <c:ser>
          <c:idx val="1"/>
          <c:order val="1"/>
          <c:tx>
            <c:strRef>
              <c:f>pvt_mer!$BA$88</c:f>
              <c:strCache>
                <c:ptCount val="1"/>
                <c:pt idx="0">
                  <c:v>indx linked2ART.</c:v>
                </c:pt>
              </c:strCache>
            </c:strRef>
          </c:tx>
          <c:spPr>
            <a:solidFill>
              <a:srgbClr val="C00000"/>
            </a:solidFill>
            <a:ln>
              <a:noFill/>
            </a:ln>
            <a:effectLst/>
          </c:spPr>
          <c:invertIfNegative val="0"/>
          <c:cat>
            <c:strRef>
              <c:f>pvt_mer!$AY$89:$AY$97</c:f>
              <c:strCache>
                <c:ptCount val="8"/>
                <c:pt idx="0">
                  <c:v>Ekiti</c:v>
                </c:pt>
                <c:pt idx="1">
                  <c:v>Katsina</c:v>
                </c:pt>
                <c:pt idx="2">
                  <c:v>Kogi</c:v>
                </c:pt>
                <c:pt idx="3">
                  <c:v>Ogun</c:v>
                </c:pt>
                <c:pt idx="4">
                  <c:v>Ondo</c:v>
                </c:pt>
                <c:pt idx="5">
                  <c:v>Osun</c:v>
                </c:pt>
                <c:pt idx="6">
                  <c:v>Oyo</c:v>
                </c:pt>
                <c:pt idx="7">
                  <c:v>Plateau</c:v>
                </c:pt>
              </c:strCache>
            </c:strRef>
          </c:cat>
          <c:val>
            <c:numRef>
              <c:f>pvt_mer!$BA$89:$BA$97</c:f>
              <c:numCache>
                <c:formatCode>#,##0</c:formatCode>
                <c:ptCount val="8"/>
                <c:pt idx="0">
                  <c:v>14</c:v>
                </c:pt>
                <c:pt idx="1">
                  <c:v>74</c:v>
                </c:pt>
                <c:pt idx="2">
                  <c:v>58</c:v>
                </c:pt>
                <c:pt idx="3">
                  <c:v>51</c:v>
                </c:pt>
                <c:pt idx="4">
                  <c:v>106</c:v>
                </c:pt>
                <c:pt idx="5">
                  <c:v>26</c:v>
                </c:pt>
                <c:pt idx="6">
                  <c:v>68</c:v>
                </c:pt>
                <c:pt idx="7">
                  <c:v>141</c:v>
                </c:pt>
              </c:numCache>
            </c:numRef>
          </c:val>
          <c:extLst>
            <c:ext xmlns:c16="http://schemas.microsoft.com/office/drawing/2014/chart" uri="{C3380CC4-5D6E-409C-BE32-E72D297353CC}">
              <c16:uniqueId val="{00000001-78D7-45CD-977D-46DFF779094B}"/>
            </c:ext>
          </c:extLst>
        </c:ser>
        <c:dLbls>
          <c:showLegendKey val="0"/>
          <c:showVal val="0"/>
          <c:showCatName val="0"/>
          <c:showSerName val="0"/>
          <c:showPercent val="0"/>
          <c:showBubbleSize val="0"/>
        </c:dLbls>
        <c:gapWidth val="219"/>
        <c:axId val="1790609360"/>
        <c:axId val="1790403776"/>
      </c:barChart>
      <c:lineChart>
        <c:grouping val="standard"/>
        <c:varyColors val="0"/>
        <c:ser>
          <c:idx val="2"/>
          <c:order val="2"/>
          <c:tx>
            <c:strRef>
              <c:f>pvt_mer!$BB$88</c:f>
              <c:strCache>
                <c:ptCount val="1"/>
                <c:pt idx="0">
                  <c:v>INDX %Positives Linked to ART</c:v>
                </c:pt>
              </c:strCache>
            </c:strRef>
          </c:tx>
          <c:spPr>
            <a:ln w="9525" cap="rnd">
              <a:noFill/>
              <a:round/>
            </a:ln>
            <a:effectLst/>
          </c:spPr>
          <c:marker>
            <c:symbol val="dash"/>
            <c:size val="8"/>
            <c:spPr>
              <a:solidFill>
                <a:srgbClr val="FF0000"/>
              </a:solidFill>
              <a:ln w="9525">
                <a:solidFill>
                  <a:schemeClr val="tx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pvt_mer!$AY$89:$AY$97</c:f>
              <c:strCache>
                <c:ptCount val="8"/>
                <c:pt idx="0">
                  <c:v>Ekiti</c:v>
                </c:pt>
                <c:pt idx="1">
                  <c:v>Katsina</c:v>
                </c:pt>
                <c:pt idx="2">
                  <c:v>Kogi</c:v>
                </c:pt>
                <c:pt idx="3">
                  <c:v>Ogun</c:v>
                </c:pt>
                <c:pt idx="4">
                  <c:v>Ondo</c:v>
                </c:pt>
                <c:pt idx="5">
                  <c:v>Osun</c:v>
                </c:pt>
                <c:pt idx="6">
                  <c:v>Oyo</c:v>
                </c:pt>
                <c:pt idx="7">
                  <c:v>Plateau</c:v>
                </c:pt>
              </c:strCache>
            </c:strRef>
          </c:cat>
          <c:val>
            <c:numRef>
              <c:f>pvt_mer!$BB$89:$BB$97</c:f>
              <c:numCache>
                <c:formatCode>0.0%;\-0.0%;0.0%</c:formatCode>
                <c:ptCount val="8"/>
                <c:pt idx="0">
                  <c:v>1</c:v>
                </c:pt>
                <c:pt idx="1">
                  <c:v>1</c:v>
                </c:pt>
                <c:pt idx="2">
                  <c:v>1</c:v>
                </c:pt>
                <c:pt idx="3">
                  <c:v>0.96226415094339623</c:v>
                </c:pt>
                <c:pt idx="4">
                  <c:v>1</c:v>
                </c:pt>
                <c:pt idx="5">
                  <c:v>1</c:v>
                </c:pt>
                <c:pt idx="6">
                  <c:v>1</c:v>
                </c:pt>
                <c:pt idx="7">
                  <c:v>1</c:v>
                </c:pt>
              </c:numCache>
            </c:numRef>
          </c:val>
          <c:smooth val="1"/>
          <c:extLst>
            <c:ext xmlns:c16="http://schemas.microsoft.com/office/drawing/2014/chart" uri="{C3380CC4-5D6E-409C-BE32-E72D297353CC}">
              <c16:uniqueId val="{00000002-78D7-45CD-977D-46DFF779094B}"/>
            </c:ext>
          </c:extLst>
        </c:ser>
        <c:dLbls>
          <c:showLegendKey val="0"/>
          <c:showVal val="0"/>
          <c:showCatName val="0"/>
          <c:showSerName val="0"/>
          <c:showPercent val="0"/>
          <c:showBubbleSize val="0"/>
        </c:dLbls>
        <c:marker val="1"/>
        <c:smooth val="0"/>
        <c:axId val="1624552656"/>
        <c:axId val="1440287072"/>
      </c:lineChart>
      <c:catAx>
        <c:axId val="1790609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403776"/>
        <c:crosses val="autoZero"/>
        <c:auto val="1"/>
        <c:lblAlgn val="ctr"/>
        <c:lblOffset val="100"/>
        <c:noMultiLvlLbl val="0"/>
      </c:catAx>
      <c:valAx>
        <c:axId val="1790403776"/>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609360"/>
        <c:crosses val="autoZero"/>
        <c:crossBetween val="between"/>
      </c:valAx>
      <c:valAx>
        <c:axId val="1440287072"/>
        <c:scaling>
          <c:orientation val="minMax"/>
        </c:scaling>
        <c:delete val="0"/>
        <c:axPos val="r"/>
        <c:numFmt formatCode="#,##0.0%;\-#,##0.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552656"/>
        <c:crosses val="max"/>
        <c:crossBetween val="between"/>
      </c:valAx>
      <c:catAx>
        <c:axId val="1624552656"/>
        <c:scaling>
          <c:orientation val="minMax"/>
        </c:scaling>
        <c:delete val="1"/>
        <c:axPos val="t"/>
        <c:numFmt formatCode="General" sourceLinked="1"/>
        <c:majorTickMark val="out"/>
        <c:minorTickMark val="none"/>
        <c:tickLblPos val="nextTo"/>
        <c:crossAx val="1440287072"/>
        <c:crosses val="max"/>
        <c:auto val="1"/>
        <c:lblAlgn val="ctr"/>
        <c:lblOffset val="100"/>
        <c:noMultiLvlLbl val="0"/>
      </c:cat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[0_master_yellow_surge_ng_CQI_tool_version1.5.xlsx]pvt_mer!INDX8</c:name>
    <c:fmtId val="13"/>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3.7 INDEX TREND: %Positives Linked  to ART</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6">
              <a:lumMod val="50000"/>
            </a:schemeClr>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6">
              <a:lumMod val="50000"/>
            </a:schemeClr>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9525" cap="rnd">
            <a:noFill/>
            <a:round/>
          </a:ln>
          <a:effectLst/>
        </c:spPr>
        <c:marker>
          <c:symbol val="dash"/>
          <c:size val="8"/>
          <c:spPr>
            <a:solidFill>
              <a:srgbClr val="FF00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10"/>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9525" cap="rnd">
            <a:noFill/>
            <a:round/>
          </a:ln>
          <a:effectLst/>
        </c:spPr>
        <c:marker>
          <c:symbol val="dash"/>
          <c:size val="8"/>
          <c:spPr>
            <a:solidFill>
              <a:srgbClr val="FF00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13"/>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14"/>
        <c:spPr>
          <a:ln w="9525" cap="rnd">
            <a:noFill/>
            <a:round/>
          </a:ln>
          <a:effectLst/>
        </c:spPr>
        <c:marker>
          <c:symbol val="dash"/>
          <c:size val="8"/>
          <c:spPr>
            <a:solidFill>
              <a:srgbClr val="FF00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16"/>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17"/>
        <c:spPr>
          <a:ln w="9525" cap="rnd">
            <a:noFill/>
            <a:round/>
          </a:ln>
          <a:effectLst/>
        </c:spPr>
        <c:marker>
          <c:symbol val="dash"/>
          <c:size val="8"/>
          <c:spPr>
            <a:solidFill>
              <a:srgbClr val="FF00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19"/>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20"/>
        <c:spPr>
          <a:ln w="9525" cap="rnd">
            <a:noFill/>
            <a:round/>
          </a:ln>
          <a:effectLst/>
        </c:spPr>
        <c:marker>
          <c:symbol val="dash"/>
          <c:size val="8"/>
          <c:spPr>
            <a:solidFill>
              <a:srgbClr val="FF00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22"/>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23"/>
        <c:spPr>
          <a:ln w="9525" cap="rnd">
            <a:noFill/>
            <a:round/>
          </a:ln>
          <a:effectLst/>
        </c:spPr>
        <c:marker>
          <c:symbol val="dash"/>
          <c:size val="8"/>
          <c:spPr>
            <a:solidFill>
              <a:srgbClr val="FF00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25"/>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26"/>
        <c:spPr>
          <a:ln w="9525" cap="rnd">
            <a:solidFill>
              <a:srgbClr val="C00000"/>
            </a:solidFill>
            <a:round/>
          </a:ln>
          <a:effectLst/>
        </c:spPr>
        <c:marker>
          <c:symbol val="circle"/>
          <c:size val="8"/>
          <c:spPr>
            <a:solidFill>
              <a:srgbClr val="FF00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28"/>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29"/>
        <c:spPr>
          <a:ln w="9525" cap="rnd">
            <a:solidFill>
              <a:srgbClr val="C00000"/>
            </a:solidFill>
            <a:round/>
          </a:ln>
          <a:effectLst/>
        </c:spPr>
        <c:marker>
          <c:symbol val="circle"/>
          <c:size val="8"/>
          <c:spPr>
            <a:solidFill>
              <a:srgbClr val="FF00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31"/>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32"/>
        <c:spPr>
          <a:ln w="9525" cap="rnd">
            <a:solidFill>
              <a:srgbClr val="C00000"/>
            </a:solidFill>
            <a:round/>
          </a:ln>
          <a:effectLst/>
        </c:spPr>
        <c:marker>
          <c:symbol val="circle"/>
          <c:size val="8"/>
          <c:spPr>
            <a:solidFill>
              <a:srgbClr val="FF00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92D050"/>
          </a:solidFill>
          <a:ln>
            <a:noFill/>
          </a:ln>
          <a:effectLst/>
        </c:spPr>
        <c:marker>
          <c:symbol val="none"/>
        </c:marker>
        <c:dLbl>
          <c:idx val="0"/>
          <c:delete val="1"/>
          <c:extLst>
            <c:ext xmlns:c15="http://schemas.microsoft.com/office/drawing/2012/chart" uri="{CE6537A1-D6FC-4f65-9D91-7224C49458BB}"/>
          </c:extLst>
        </c:dLbl>
      </c:pivotFmt>
      <c:pivotFmt>
        <c:idx val="34"/>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35"/>
        <c:spPr>
          <a:ln w="9525" cap="rnd">
            <a:solidFill>
              <a:srgbClr val="C00000"/>
            </a:solidFill>
            <a:round/>
          </a:ln>
          <a:effectLst/>
        </c:spPr>
        <c:marker>
          <c:symbol val="circle"/>
          <c:size val="8"/>
          <c:spPr>
            <a:solidFill>
              <a:srgbClr val="FF00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pvt_mer!$BF$88</c:f>
              <c:strCache>
                <c:ptCount val="1"/>
                <c:pt idx="0">
                  <c:v>indx Positive.</c:v>
                </c:pt>
              </c:strCache>
            </c:strRef>
          </c:tx>
          <c:spPr>
            <a:solidFill>
              <a:srgbClr val="92D050"/>
            </a:solidFill>
            <a:ln>
              <a:noFill/>
            </a:ln>
            <a:effectLst/>
          </c:spPr>
          <c:invertIfNegative val="0"/>
          <c:cat>
            <c:strRef>
              <c:f>pvt_mer!$BE$89:$BE$98</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pvt_mer!$BF$89:$BF$98</c:f>
              <c:numCache>
                <c:formatCode>#,##0</c:formatCode>
                <c:ptCount val="9"/>
                <c:pt idx="0">
                  <c:v>23</c:v>
                </c:pt>
                <c:pt idx="1">
                  <c:v>53</c:v>
                </c:pt>
                <c:pt idx="2">
                  <c:v>49</c:v>
                </c:pt>
                <c:pt idx="3">
                  <c:v>51</c:v>
                </c:pt>
                <c:pt idx="4">
                  <c:v>76</c:v>
                </c:pt>
                <c:pt idx="5">
                  <c:v>74</c:v>
                </c:pt>
                <c:pt idx="6">
                  <c:v>75</c:v>
                </c:pt>
                <c:pt idx="7">
                  <c:v>91</c:v>
                </c:pt>
                <c:pt idx="8">
                  <c:v>48</c:v>
                </c:pt>
              </c:numCache>
            </c:numRef>
          </c:val>
          <c:extLst>
            <c:ext xmlns:c16="http://schemas.microsoft.com/office/drawing/2014/chart" uri="{C3380CC4-5D6E-409C-BE32-E72D297353CC}">
              <c16:uniqueId val="{00000000-E170-4F0E-B017-F17D5207C8F2}"/>
            </c:ext>
          </c:extLst>
        </c:ser>
        <c:ser>
          <c:idx val="1"/>
          <c:order val="1"/>
          <c:tx>
            <c:strRef>
              <c:f>pvt_mer!$BG$88</c:f>
              <c:strCache>
                <c:ptCount val="1"/>
                <c:pt idx="0">
                  <c:v>indx linked2ART.</c:v>
                </c:pt>
              </c:strCache>
            </c:strRef>
          </c:tx>
          <c:spPr>
            <a:solidFill>
              <a:srgbClr val="C00000"/>
            </a:solidFill>
            <a:ln>
              <a:noFill/>
            </a:ln>
            <a:effectLst/>
          </c:spPr>
          <c:invertIfNegative val="0"/>
          <c:cat>
            <c:strRef>
              <c:f>pvt_mer!$BE$89:$BE$98</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pvt_mer!$BG$89:$BG$98</c:f>
              <c:numCache>
                <c:formatCode>#,##0</c:formatCode>
                <c:ptCount val="9"/>
                <c:pt idx="0">
                  <c:v>23</c:v>
                </c:pt>
                <c:pt idx="1">
                  <c:v>53</c:v>
                </c:pt>
                <c:pt idx="2">
                  <c:v>49</c:v>
                </c:pt>
                <c:pt idx="3">
                  <c:v>51</c:v>
                </c:pt>
                <c:pt idx="4">
                  <c:v>76</c:v>
                </c:pt>
                <c:pt idx="5">
                  <c:v>74</c:v>
                </c:pt>
                <c:pt idx="6">
                  <c:v>75</c:v>
                </c:pt>
                <c:pt idx="7">
                  <c:v>89</c:v>
                </c:pt>
                <c:pt idx="8">
                  <c:v>48</c:v>
                </c:pt>
              </c:numCache>
            </c:numRef>
          </c:val>
          <c:extLst>
            <c:ext xmlns:c16="http://schemas.microsoft.com/office/drawing/2014/chart" uri="{C3380CC4-5D6E-409C-BE32-E72D297353CC}">
              <c16:uniqueId val="{00000001-E170-4F0E-B017-F17D5207C8F2}"/>
            </c:ext>
          </c:extLst>
        </c:ser>
        <c:dLbls>
          <c:showLegendKey val="0"/>
          <c:showVal val="0"/>
          <c:showCatName val="0"/>
          <c:showSerName val="0"/>
          <c:showPercent val="0"/>
          <c:showBubbleSize val="0"/>
        </c:dLbls>
        <c:gapWidth val="219"/>
        <c:axId val="1790609360"/>
        <c:axId val="1790403776"/>
      </c:barChart>
      <c:lineChart>
        <c:grouping val="standard"/>
        <c:varyColors val="0"/>
        <c:ser>
          <c:idx val="2"/>
          <c:order val="2"/>
          <c:tx>
            <c:strRef>
              <c:f>pvt_mer!$BH$88</c:f>
              <c:strCache>
                <c:ptCount val="1"/>
                <c:pt idx="0">
                  <c:v>INDX %Positives Linked to ART</c:v>
                </c:pt>
              </c:strCache>
            </c:strRef>
          </c:tx>
          <c:spPr>
            <a:ln w="9525" cap="rnd">
              <a:solidFill>
                <a:srgbClr val="C00000"/>
              </a:solidFill>
              <a:round/>
            </a:ln>
            <a:effectLst/>
          </c:spPr>
          <c:marker>
            <c:symbol val="circle"/>
            <c:size val="8"/>
            <c:spPr>
              <a:solidFill>
                <a:srgbClr val="FF0000"/>
              </a:solidFill>
              <a:ln w="9525">
                <a:solidFill>
                  <a:schemeClr val="tx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pvt_mer!$BE$89:$BE$98</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pvt_mer!$BH$89:$BH$98</c:f>
              <c:numCache>
                <c:formatCode>0.0%;\-0.0%;0.0%</c:formatCode>
                <c:ptCount val="9"/>
                <c:pt idx="0">
                  <c:v>1</c:v>
                </c:pt>
                <c:pt idx="1">
                  <c:v>1</c:v>
                </c:pt>
                <c:pt idx="2">
                  <c:v>1</c:v>
                </c:pt>
                <c:pt idx="3">
                  <c:v>1</c:v>
                </c:pt>
                <c:pt idx="4">
                  <c:v>1</c:v>
                </c:pt>
                <c:pt idx="5">
                  <c:v>1</c:v>
                </c:pt>
                <c:pt idx="6">
                  <c:v>1</c:v>
                </c:pt>
                <c:pt idx="7">
                  <c:v>0.97802197802197799</c:v>
                </c:pt>
                <c:pt idx="8">
                  <c:v>1</c:v>
                </c:pt>
              </c:numCache>
            </c:numRef>
          </c:val>
          <c:smooth val="1"/>
          <c:extLst>
            <c:ext xmlns:c16="http://schemas.microsoft.com/office/drawing/2014/chart" uri="{C3380CC4-5D6E-409C-BE32-E72D297353CC}">
              <c16:uniqueId val="{00000002-E170-4F0E-B017-F17D5207C8F2}"/>
            </c:ext>
          </c:extLst>
        </c:ser>
        <c:dLbls>
          <c:showLegendKey val="0"/>
          <c:showVal val="0"/>
          <c:showCatName val="0"/>
          <c:showSerName val="0"/>
          <c:showPercent val="0"/>
          <c:showBubbleSize val="0"/>
        </c:dLbls>
        <c:marker val="1"/>
        <c:smooth val="0"/>
        <c:axId val="1624552656"/>
        <c:axId val="1440287072"/>
      </c:lineChart>
      <c:catAx>
        <c:axId val="1790609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790403776"/>
        <c:crosses val="autoZero"/>
        <c:auto val="1"/>
        <c:lblAlgn val="ctr"/>
        <c:lblOffset val="100"/>
        <c:noMultiLvlLbl val="0"/>
      </c:catAx>
      <c:valAx>
        <c:axId val="1790403776"/>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609360"/>
        <c:crosses val="autoZero"/>
        <c:crossBetween val="between"/>
      </c:valAx>
      <c:valAx>
        <c:axId val="1440287072"/>
        <c:scaling>
          <c:orientation val="minMax"/>
        </c:scaling>
        <c:delete val="0"/>
        <c:axPos val="r"/>
        <c:numFmt formatCode="#,##0.0%;\-#,##0.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552656"/>
        <c:crosses val="max"/>
        <c:crossBetween val="between"/>
      </c:valAx>
      <c:catAx>
        <c:axId val="1624552656"/>
        <c:scaling>
          <c:orientation val="minMax"/>
        </c:scaling>
        <c:delete val="1"/>
        <c:axPos val="t"/>
        <c:numFmt formatCode="General" sourceLinked="1"/>
        <c:majorTickMark val="out"/>
        <c:minorTickMark val="none"/>
        <c:tickLblPos val="nextTo"/>
        <c:crossAx val="1440287072"/>
        <c:crosses val="max"/>
        <c:auto val="1"/>
        <c:lblAlgn val="ctr"/>
        <c:lblOffset val="100"/>
        <c:noMultiLvlLbl val="0"/>
      </c:cat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[0_master_yellow_surge_ng_CQI_tool_version1.5.xlsx]pvt_mer!OTPS1</c:name>
    <c:fmtId val="6"/>
  </c:pivotSource>
  <c:chart>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a:t>4.0 OTPS: CLIENTS SEEN, ELIGIBLE FOR TESTING &amp; TESTED</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pvt_mer!$BX$3</c:f>
              <c:strCache>
                <c:ptCount val="1"/>
                <c:pt idx="0">
                  <c:v>otps clients seen.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pvt_mer!$BW$4:$BW$12</c:f>
              <c:strCache>
                <c:ptCount val="8"/>
                <c:pt idx="0">
                  <c:v>Ekiti</c:v>
                </c:pt>
                <c:pt idx="1">
                  <c:v>Katsina</c:v>
                </c:pt>
                <c:pt idx="2">
                  <c:v>Kogi</c:v>
                </c:pt>
                <c:pt idx="3">
                  <c:v>Ogun</c:v>
                </c:pt>
                <c:pt idx="4">
                  <c:v>Ondo</c:v>
                </c:pt>
                <c:pt idx="5">
                  <c:v>Osun</c:v>
                </c:pt>
                <c:pt idx="6">
                  <c:v>Oyo</c:v>
                </c:pt>
                <c:pt idx="7">
                  <c:v>Plateau</c:v>
                </c:pt>
              </c:strCache>
            </c:strRef>
          </c:cat>
          <c:val>
            <c:numRef>
              <c:f>pvt_mer!$BX$4:$BX$12</c:f>
              <c:numCache>
                <c:formatCode>#,##0</c:formatCode>
                <c:ptCount val="8"/>
                <c:pt idx="0">
                  <c:v>1190</c:v>
                </c:pt>
                <c:pt idx="1">
                  <c:v>337</c:v>
                </c:pt>
                <c:pt idx="2">
                  <c:v>396</c:v>
                </c:pt>
                <c:pt idx="3">
                  <c:v>3311</c:v>
                </c:pt>
                <c:pt idx="4">
                  <c:v>553</c:v>
                </c:pt>
                <c:pt idx="5">
                  <c:v>1871</c:v>
                </c:pt>
                <c:pt idx="6">
                  <c:v>4765</c:v>
                </c:pt>
                <c:pt idx="7">
                  <c:v>885</c:v>
                </c:pt>
              </c:numCache>
            </c:numRef>
          </c:val>
          <c:extLst>
            <c:ext xmlns:c16="http://schemas.microsoft.com/office/drawing/2014/chart" uri="{C3380CC4-5D6E-409C-BE32-E72D297353CC}">
              <c16:uniqueId val="{00000000-CFAD-4C5F-829B-5585D97285E1}"/>
            </c:ext>
          </c:extLst>
        </c:ser>
        <c:ser>
          <c:idx val="1"/>
          <c:order val="1"/>
          <c:tx>
            <c:strRef>
              <c:f>pvt_mer!$BY$3</c:f>
              <c:strCache>
                <c:ptCount val="1"/>
                <c:pt idx="0">
                  <c:v>otps screened.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pvt_mer!$BW$4:$BW$12</c:f>
              <c:strCache>
                <c:ptCount val="8"/>
                <c:pt idx="0">
                  <c:v>Ekiti</c:v>
                </c:pt>
                <c:pt idx="1">
                  <c:v>Katsina</c:v>
                </c:pt>
                <c:pt idx="2">
                  <c:v>Kogi</c:v>
                </c:pt>
                <c:pt idx="3">
                  <c:v>Ogun</c:v>
                </c:pt>
                <c:pt idx="4">
                  <c:v>Ondo</c:v>
                </c:pt>
                <c:pt idx="5">
                  <c:v>Osun</c:v>
                </c:pt>
                <c:pt idx="6">
                  <c:v>Oyo</c:v>
                </c:pt>
                <c:pt idx="7">
                  <c:v>Plateau</c:v>
                </c:pt>
              </c:strCache>
            </c:strRef>
          </c:cat>
          <c:val>
            <c:numRef>
              <c:f>pvt_mer!$BY$4:$BY$12</c:f>
              <c:numCache>
                <c:formatCode>General</c:formatCode>
                <c:ptCount val="8"/>
                <c:pt idx="0">
                  <c:v>1190</c:v>
                </c:pt>
                <c:pt idx="1">
                  <c:v>324</c:v>
                </c:pt>
                <c:pt idx="2">
                  <c:v>50</c:v>
                </c:pt>
                <c:pt idx="3">
                  <c:v>2868</c:v>
                </c:pt>
                <c:pt idx="4">
                  <c:v>553</c:v>
                </c:pt>
                <c:pt idx="5">
                  <c:v>1871</c:v>
                </c:pt>
                <c:pt idx="6">
                  <c:v>4765</c:v>
                </c:pt>
                <c:pt idx="7">
                  <c:v>858</c:v>
                </c:pt>
              </c:numCache>
            </c:numRef>
          </c:val>
          <c:extLst>
            <c:ext xmlns:c16="http://schemas.microsoft.com/office/drawing/2014/chart" uri="{C3380CC4-5D6E-409C-BE32-E72D297353CC}">
              <c16:uniqueId val="{00000001-CFAD-4C5F-829B-5585D97285E1}"/>
            </c:ext>
          </c:extLst>
        </c:ser>
        <c:ser>
          <c:idx val="2"/>
          <c:order val="2"/>
          <c:tx>
            <c:strRef>
              <c:f>pvt_mer!$BZ$3</c:f>
              <c:strCache>
                <c:ptCount val="1"/>
                <c:pt idx="0">
                  <c:v>otps eligible4Testing.</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pvt_mer!$BW$4:$BW$12</c:f>
              <c:strCache>
                <c:ptCount val="8"/>
                <c:pt idx="0">
                  <c:v>Ekiti</c:v>
                </c:pt>
                <c:pt idx="1">
                  <c:v>Katsina</c:v>
                </c:pt>
                <c:pt idx="2">
                  <c:v>Kogi</c:v>
                </c:pt>
                <c:pt idx="3">
                  <c:v>Ogun</c:v>
                </c:pt>
                <c:pt idx="4">
                  <c:v>Ondo</c:v>
                </c:pt>
                <c:pt idx="5">
                  <c:v>Osun</c:v>
                </c:pt>
                <c:pt idx="6">
                  <c:v>Oyo</c:v>
                </c:pt>
                <c:pt idx="7">
                  <c:v>Plateau</c:v>
                </c:pt>
              </c:strCache>
            </c:strRef>
          </c:cat>
          <c:val>
            <c:numRef>
              <c:f>pvt_mer!$BZ$4:$BZ$12</c:f>
              <c:numCache>
                <c:formatCode>#,##0</c:formatCode>
                <c:ptCount val="8"/>
                <c:pt idx="0">
                  <c:v>1190</c:v>
                </c:pt>
                <c:pt idx="1">
                  <c:v>265</c:v>
                </c:pt>
                <c:pt idx="2">
                  <c:v>321</c:v>
                </c:pt>
                <c:pt idx="3">
                  <c:v>2788</c:v>
                </c:pt>
                <c:pt idx="4">
                  <c:v>556</c:v>
                </c:pt>
                <c:pt idx="5">
                  <c:v>1490</c:v>
                </c:pt>
                <c:pt idx="6">
                  <c:v>3317</c:v>
                </c:pt>
                <c:pt idx="7">
                  <c:v>839</c:v>
                </c:pt>
              </c:numCache>
            </c:numRef>
          </c:val>
          <c:extLst>
            <c:ext xmlns:c16="http://schemas.microsoft.com/office/drawing/2014/chart" uri="{C3380CC4-5D6E-409C-BE32-E72D297353CC}">
              <c16:uniqueId val="{00000002-CFAD-4C5F-829B-5585D97285E1}"/>
            </c:ext>
          </c:extLst>
        </c:ser>
        <c:ser>
          <c:idx val="3"/>
          <c:order val="3"/>
          <c:tx>
            <c:strRef>
              <c:f>pvt_mer!$CA$3</c:f>
              <c:strCache>
                <c:ptCount val="1"/>
                <c:pt idx="0">
                  <c:v>otps Tested.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pvt_mer!$BW$4:$BW$12</c:f>
              <c:strCache>
                <c:ptCount val="8"/>
                <c:pt idx="0">
                  <c:v>Ekiti</c:v>
                </c:pt>
                <c:pt idx="1">
                  <c:v>Katsina</c:v>
                </c:pt>
                <c:pt idx="2">
                  <c:v>Kogi</c:v>
                </c:pt>
                <c:pt idx="3">
                  <c:v>Ogun</c:v>
                </c:pt>
                <c:pt idx="4">
                  <c:v>Ondo</c:v>
                </c:pt>
                <c:pt idx="5">
                  <c:v>Osun</c:v>
                </c:pt>
                <c:pt idx="6">
                  <c:v>Oyo</c:v>
                </c:pt>
                <c:pt idx="7">
                  <c:v>Plateau</c:v>
                </c:pt>
              </c:strCache>
            </c:strRef>
          </c:cat>
          <c:val>
            <c:numRef>
              <c:f>pvt_mer!$CA$4:$CA$12</c:f>
              <c:numCache>
                <c:formatCode>#,##0</c:formatCode>
                <c:ptCount val="8"/>
                <c:pt idx="0">
                  <c:v>1190</c:v>
                </c:pt>
                <c:pt idx="1">
                  <c:v>265</c:v>
                </c:pt>
                <c:pt idx="2">
                  <c:v>321</c:v>
                </c:pt>
                <c:pt idx="3">
                  <c:v>2786</c:v>
                </c:pt>
                <c:pt idx="4">
                  <c:v>556</c:v>
                </c:pt>
                <c:pt idx="5">
                  <c:v>1490</c:v>
                </c:pt>
                <c:pt idx="6">
                  <c:v>3317</c:v>
                </c:pt>
                <c:pt idx="7">
                  <c:v>839</c:v>
                </c:pt>
              </c:numCache>
            </c:numRef>
          </c:val>
          <c:extLst>
            <c:ext xmlns:c16="http://schemas.microsoft.com/office/drawing/2014/chart" uri="{C3380CC4-5D6E-409C-BE32-E72D297353CC}">
              <c16:uniqueId val="{00000001-E5E1-4216-AA7F-76FA0D66C584}"/>
            </c:ext>
          </c:extLst>
        </c:ser>
        <c:dLbls>
          <c:showLegendKey val="0"/>
          <c:showVal val="0"/>
          <c:showCatName val="0"/>
          <c:showSerName val="0"/>
          <c:showPercent val="0"/>
          <c:showBubbleSize val="0"/>
        </c:dLbls>
        <c:gapWidth val="100"/>
        <c:overlap val="-24"/>
        <c:axId val="1355416864"/>
        <c:axId val="640511120"/>
      </c:barChart>
      <c:catAx>
        <c:axId val="13554168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511120"/>
        <c:crosses val="autoZero"/>
        <c:auto val="1"/>
        <c:lblAlgn val="ctr"/>
        <c:lblOffset val="100"/>
        <c:noMultiLvlLbl val="0"/>
      </c:catAx>
      <c:valAx>
        <c:axId val="6405111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4168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[0_master_yellow_surge_ng_CQI_tool_version1.5.xlsx]pvt_mer!OTPS2</c:name>
    <c:fmtId val="2"/>
  </c:pivotSource>
  <c:chart>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a:t>4.1 OTPS: CLIENTS SEEN, ELIGIBLE FOR TESTING &amp; TESTED</a:t>
            </a:r>
          </a:p>
        </c:rich>
      </c:tx>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elet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elet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delete val="1"/>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7"/>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8"/>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pvt_mer!$CD$3</c:f>
              <c:strCache>
                <c:ptCount val="1"/>
                <c:pt idx="0">
                  <c:v>otps clients seen.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pvt_mer!$CC$4:$CC$13</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pvt_mer!$CD$4:$CD$13</c:f>
              <c:numCache>
                <c:formatCode>#,##0</c:formatCode>
                <c:ptCount val="9"/>
                <c:pt idx="0">
                  <c:v>409</c:v>
                </c:pt>
                <c:pt idx="1">
                  <c:v>1141</c:v>
                </c:pt>
                <c:pt idx="2">
                  <c:v>1224</c:v>
                </c:pt>
                <c:pt idx="3">
                  <c:v>954</c:v>
                </c:pt>
                <c:pt idx="4">
                  <c:v>2199</c:v>
                </c:pt>
                <c:pt idx="5">
                  <c:v>1432</c:v>
                </c:pt>
                <c:pt idx="6">
                  <c:v>2276</c:v>
                </c:pt>
                <c:pt idx="7">
                  <c:v>1823</c:v>
                </c:pt>
                <c:pt idx="8">
                  <c:v>1850</c:v>
                </c:pt>
              </c:numCache>
            </c:numRef>
          </c:val>
          <c:extLst>
            <c:ext xmlns:c16="http://schemas.microsoft.com/office/drawing/2014/chart" uri="{C3380CC4-5D6E-409C-BE32-E72D297353CC}">
              <c16:uniqueId val="{00000000-530F-43FA-9C68-92757D15EC66}"/>
            </c:ext>
          </c:extLst>
        </c:ser>
        <c:ser>
          <c:idx val="1"/>
          <c:order val="1"/>
          <c:tx>
            <c:strRef>
              <c:f>pvt_mer!$CE$3</c:f>
              <c:strCache>
                <c:ptCount val="1"/>
                <c:pt idx="0">
                  <c:v>otps screened.</c:v>
                </c:pt>
              </c:strCache>
            </c:strRef>
          </c:tx>
          <c:invertIfNegative val="0"/>
          <c:cat>
            <c:strRef>
              <c:f>pvt_mer!$CC$4:$CC$13</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pvt_mer!$CE$4:$CE$13</c:f>
              <c:numCache>
                <c:formatCode>General</c:formatCode>
                <c:ptCount val="9"/>
                <c:pt idx="0">
                  <c:v>409</c:v>
                </c:pt>
                <c:pt idx="1">
                  <c:v>1125</c:v>
                </c:pt>
                <c:pt idx="2">
                  <c:v>1210</c:v>
                </c:pt>
                <c:pt idx="3">
                  <c:v>872</c:v>
                </c:pt>
                <c:pt idx="4">
                  <c:v>2075</c:v>
                </c:pt>
                <c:pt idx="5">
                  <c:v>1236</c:v>
                </c:pt>
                <c:pt idx="6">
                  <c:v>2070</c:v>
                </c:pt>
                <c:pt idx="7">
                  <c:v>1715</c:v>
                </c:pt>
                <c:pt idx="8">
                  <c:v>1767</c:v>
                </c:pt>
              </c:numCache>
            </c:numRef>
          </c:val>
          <c:extLst>
            <c:ext xmlns:c16="http://schemas.microsoft.com/office/drawing/2014/chart" uri="{C3380CC4-5D6E-409C-BE32-E72D297353CC}">
              <c16:uniqueId val="{00000001-530F-43FA-9C68-92757D15EC66}"/>
            </c:ext>
          </c:extLst>
        </c:ser>
        <c:ser>
          <c:idx val="2"/>
          <c:order val="2"/>
          <c:tx>
            <c:strRef>
              <c:f>pvt_mer!$CF$3</c:f>
              <c:strCache>
                <c:ptCount val="1"/>
                <c:pt idx="0">
                  <c:v>otps eligible4Testing.</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pvt_mer!$CC$4:$CC$13</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pvt_mer!$CF$4:$CF$13</c:f>
              <c:numCache>
                <c:formatCode>#,##0</c:formatCode>
                <c:ptCount val="9"/>
                <c:pt idx="0">
                  <c:v>323</c:v>
                </c:pt>
                <c:pt idx="1">
                  <c:v>985</c:v>
                </c:pt>
                <c:pt idx="2">
                  <c:v>1035</c:v>
                </c:pt>
                <c:pt idx="3">
                  <c:v>807</c:v>
                </c:pt>
                <c:pt idx="4">
                  <c:v>1803</c:v>
                </c:pt>
                <c:pt idx="5">
                  <c:v>1155</c:v>
                </c:pt>
                <c:pt idx="6">
                  <c:v>1914</c:v>
                </c:pt>
                <c:pt idx="7">
                  <c:v>1295</c:v>
                </c:pt>
                <c:pt idx="8">
                  <c:v>1449</c:v>
                </c:pt>
              </c:numCache>
            </c:numRef>
          </c:val>
          <c:extLst>
            <c:ext xmlns:c16="http://schemas.microsoft.com/office/drawing/2014/chart" uri="{C3380CC4-5D6E-409C-BE32-E72D297353CC}">
              <c16:uniqueId val="{00000002-530F-43FA-9C68-92757D15EC66}"/>
            </c:ext>
          </c:extLst>
        </c:ser>
        <c:ser>
          <c:idx val="3"/>
          <c:order val="3"/>
          <c:tx>
            <c:strRef>
              <c:f>pvt_mer!$CG$3</c:f>
              <c:strCache>
                <c:ptCount val="1"/>
                <c:pt idx="0">
                  <c:v>otps Tested.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pvt_mer!$CC$4:$CC$13</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pvt_mer!$CG$4:$CG$13</c:f>
              <c:numCache>
                <c:formatCode>#,##0</c:formatCode>
                <c:ptCount val="9"/>
                <c:pt idx="0">
                  <c:v>323</c:v>
                </c:pt>
                <c:pt idx="1">
                  <c:v>985</c:v>
                </c:pt>
                <c:pt idx="2">
                  <c:v>1035</c:v>
                </c:pt>
                <c:pt idx="3">
                  <c:v>807</c:v>
                </c:pt>
                <c:pt idx="4">
                  <c:v>1801</c:v>
                </c:pt>
                <c:pt idx="5">
                  <c:v>1155</c:v>
                </c:pt>
                <c:pt idx="6">
                  <c:v>1914</c:v>
                </c:pt>
                <c:pt idx="7">
                  <c:v>1295</c:v>
                </c:pt>
                <c:pt idx="8">
                  <c:v>1449</c:v>
                </c:pt>
              </c:numCache>
            </c:numRef>
          </c:val>
          <c:extLst>
            <c:ext xmlns:c16="http://schemas.microsoft.com/office/drawing/2014/chart" uri="{C3380CC4-5D6E-409C-BE32-E72D297353CC}">
              <c16:uniqueId val="{00000000-0388-471B-B6FD-F76D63703291}"/>
            </c:ext>
          </c:extLst>
        </c:ser>
        <c:dLbls>
          <c:showLegendKey val="0"/>
          <c:showVal val="0"/>
          <c:showCatName val="0"/>
          <c:showSerName val="0"/>
          <c:showPercent val="0"/>
          <c:showBubbleSize val="0"/>
        </c:dLbls>
        <c:gapWidth val="100"/>
        <c:overlap val="-24"/>
        <c:axId val="1355416864"/>
        <c:axId val="640511120"/>
      </c:barChart>
      <c:catAx>
        <c:axId val="13554168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511120"/>
        <c:crosses val="autoZero"/>
        <c:auto val="1"/>
        <c:lblAlgn val="ctr"/>
        <c:lblOffset val="100"/>
        <c:noMultiLvlLbl val="0"/>
      </c:catAx>
      <c:valAx>
        <c:axId val="6405111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416864"/>
        <c:crosses val="autoZero"/>
        <c:crossBetween val="between"/>
      </c:valAx>
      <c:spPr>
        <a:noFill/>
        <a:ln>
          <a:noFill/>
        </a:ln>
        <a:effectLst/>
      </c:spPr>
    </c:plotArea>
    <c:legend>
      <c:legendPos val="b"/>
      <c:overlay val="0"/>
    </c:legend>
    <c:plotVisOnly val="1"/>
    <c:dispBlanksAs val="gap"/>
    <c:showDLblsOverMax val="0"/>
    <c:extLst/>
  </c:chart>
  <c:spPr>
    <a:ln>
      <a:solidFill>
        <a:schemeClr val="tx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[0_master_yellow_surge_ng_CQI_tool_version1.5.xlsx]pvt_mer!OTPS3</c:name>
    <c:fmtId val="2"/>
  </c:pivotSource>
  <c:chart>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a:t>4.2 OTPS: PROPORTION OF POSITIVES LINKED TO ART</a:t>
            </a:r>
          </a:p>
        </c:rich>
      </c:tx>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elet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elet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delete val="1"/>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9"/>
        <c:spPr>
          <a:solidFill>
            <a:schemeClr val="accent1">
              <a:lumMod val="40000"/>
              <a:lumOff val="60000"/>
            </a:schemeClr>
          </a:soli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2"/>
        <c:spPr>
          <a:solidFill>
            <a:schemeClr val="accent1">
              <a:lumMod val="40000"/>
              <a:lumOff val="60000"/>
            </a:schemeClr>
          </a:soli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5"/>
        <c:spPr>
          <a:solidFill>
            <a:schemeClr val="accent1">
              <a:lumMod val="40000"/>
              <a:lumOff val="60000"/>
            </a:schemeClr>
          </a:soli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7"/>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pvt_mer!$BX$24</c:f>
              <c:strCache>
                <c:ptCount val="1"/>
                <c:pt idx="0">
                  <c:v>otps clients seen.</c:v>
                </c:pt>
              </c:strCache>
            </c:strRef>
          </c:tx>
          <c:spPr>
            <a:solidFill>
              <a:schemeClr val="accent1">
                <a:lumMod val="40000"/>
                <a:lumOff val="60000"/>
              </a:schemeClr>
            </a:solidFill>
            <a:ln>
              <a:noFill/>
            </a:ln>
            <a:effectLst>
              <a:outerShdw blurRad="57150" dist="19050" dir="5400000" algn="ctr" rotWithShape="0">
                <a:srgbClr val="000000">
                  <a:alpha val="63000"/>
                </a:srgbClr>
              </a:outerShdw>
            </a:effectLst>
          </c:spPr>
          <c:invertIfNegative val="0"/>
          <c:cat>
            <c:strRef>
              <c:f>pvt_mer!$BW$25:$BW$33</c:f>
              <c:strCache>
                <c:ptCount val="8"/>
                <c:pt idx="0">
                  <c:v>Ekiti</c:v>
                </c:pt>
                <c:pt idx="1">
                  <c:v>Katsina</c:v>
                </c:pt>
                <c:pt idx="2">
                  <c:v>Kogi</c:v>
                </c:pt>
                <c:pt idx="3">
                  <c:v>Ogun</c:v>
                </c:pt>
                <c:pt idx="4">
                  <c:v>Ondo</c:v>
                </c:pt>
                <c:pt idx="5">
                  <c:v>Osun</c:v>
                </c:pt>
                <c:pt idx="6">
                  <c:v>Oyo</c:v>
                </c:pt>
                <c:pt idx="7">
                  <c:v>Plateau</c:v>
                </c:pt>
              </c:strCache>
            </c:strRef>
          </c:cat>
          <c:val>
            <c:numRef>
              <c:f>pvt_mer!$BX$25:$BX$33</c:f>
              <c:numCache>
                <c:formatCode>#,##0</c:formatCode>
                <c:ptCount val="8"/>
                <c:pt idx="0">
                  <c:v>1190</c:v>
                </c:pt>
                <c:pt idx="1">
                  <c:v>337</c:v>
                </c:pt>
                <c:pt idx="2">
                  <c:v>396</c:v>
                </c:pt>
                <c:pt idx="3">
                  <c:v>3311</c:v>
                </c:pt>
                <c:pt idx="4">
                  <c:v>553</c:v>
                </c:pt>
                <c:pt idx="5">
                  <c:v>1871</c:v>
                </c:pt>
                <c:pt idx="6">
                  <c:v>4765</c:v>
                </c:pt>
                <c:pt idx="7">
                  <c:v>885</c:v>
                </c:pt>
              </c:numCache>
            </c:numRef>
          </c:val>
          <c:extLst>
            <c:ext xmlns:c16="http://schemas.microsoft.com/office/drawing/2014/chart" uri="{C3380CC4-5D6E-409C-BE32-E72D297353CC}">
              <c16:uniqueId val="{00000000-9D09-4567-823C-A60D135C93F3}"/>
            </c:ext>
          </c:extLst>
        </c:ser>
        <c:ser>
          <c:idx val="1"/>
          <c:order val="1"/>
          <c:tx>
            <c:strRef>
              <c:f>pvt_mer!$BY$24</c:f>
              <c:strCache>
                <c:ptCount val="1"/>
                <c:pt idx="0">
                  <c:v>otps eligible4Testing.</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pvt_mer!$BW$25:$BW$33</c:f>
              <c:strCache>
                <c:ptCount val="8"/>
                <c:pt idx="0">
                  <c:v>Ekiti</c:v>
                </c:pt>
                <c:pt idx="1">
                  <c:v>Katsina</c:v>
                </c:pt>
                <c:pt idx="2">
                  <c:v>Kogi</c:v>
                </c:pt>
                <c:pt idx="3">
                  <c:v>Ogun</c:v>
                </c:pt>
                <c:pt idx="4">
                  <c:v>Ondo</c:v>
                </c:pt>
                <c:pt idx="5">
                  <c:v>Osun</c:v>
                </c:pt>
                <c:pt idx="6">
                  <c:v>Oyo</c:v>
                </c:pt>
                <c:pt idx="7">
                  <c:v>Plateau</c:v>
                </c:pt>
              </c:strCache>
            </c:strRef>
          </c:cat>
          <c:val>
            <c:numRef>
              <c:f>pvt_mer!$BY$25:$BY$33</c:f>
              <c:numCache>
                <c:formatCode>#,##0</c:formatCode>
                <c:ptCount val="8"/>
                <c:pt idx="0">
                  <c:v>1190</c:v>
                </c:pt>
                <c:pt idx="1">
                  <c:v>265</c:v>
                </c:pt>
                <c:pt idx="2">
                  <c:v>321</c:v>
                </c:pt>
                <c:pt idx="3">
                  <c:v>2788</c:v>
                </c:pt>
                <c:pt idx="4">
                  <c:v>556</c:v>
                </c:pt>
                <c:pt idx="5">
                  <c:v>1490</c:v>
                </c:pt>
                <c:pt idx="6">
                  <c:v>3317</c:v>
                </c:pt>
                <c:pt idx="7">
                  <c:v>839</c:v>
                </c:pt>
              </c:numCache>
            </c:numRef>
          </c:val>
          <c:extLst>
            <c:ext xmlns:c16="http://schemas.microsoft.com/office/drawing/2014/chart" uri="{C3380CC4-5D6E-409C-BE32-E72D297353CC}">
              <c16:uniqueId val="{00000001-9D09-4567-823C-A60D135C93F3}"/>
            </c:ext>
          </c:extLst>
        </c:ser>
        <c:ser>
          <c:idx val="2"/>
          <c:order val="2"/>
          <c:tx>
            <c:strRef>
              <c:f>pvt_mer!$BZ$24</c:f>
              <c:strCache>
                <c:ptCount val="1"/>
                <c:pt idx="0">
                  <c:v>OTPS %Eligible of Clients Seen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pvt_mer!$BW$25:$BW$33</c:f>
              <c:strCache>
                <c:ptCount val="8"/>
                <c:pt idx="0">
                  <c:v>Ekiti</c:v>
                </c:pt>
                <c:pt idx="1">
                  <c:v>Katsina</c:v>
                </c:pt>
                <c:pt idx="2">
                  <c:v>Kogi</c:v>
                </c:pt>
                <c:pt idx="3">
                  <c:v>Ogun</c:v>
                </c:pt>
                <c:pt idx="4">
                  <c:v>Ondo</c:v>
                </c:pt>
                <c:pt idx="5">
                  <c:v>Osun</c:v>
                </c:pt>
                <c:pt idx="6">
                  <c:v>Oyo</c:v>
                </c:pt>
                <c:pt idx="7">
                  <c:v>Plateau</c:v>
                </c:pt>
              </c:strCache>
            </c:strRef>
          </c:cat>
          <c:val>
            <c:numRef>
              <c:f>pvt_mer!$BZ$25:$BZ$33</c:f>
              <c:numCache>
                <c:formatCode>0.0%;\-0.0%;0.0%</c:formatCode>
                <c:ptCount val="8"/>
                <c:pt idx="0">
                  <c:v>1</c:v>
                </c:pt>
                <c:pt idx="1">
                  <c:v>0.78635014836795247</c:v>
                </c:pt>
                <c:pt idx="2">
                  <c:v>0.81060606060606055</c:v>
                </c:pt>
                <c:pt idx="3">
                  <c:v>0.84204167925098161</c:v>
                </c:pt>
                <c:pt idx="4">
                  <c:v>1.0054249547920433</c:v>
                </c:pt>
                <c:pt idx="5">
                  <c:v>0.79636557990379475</c:v>
                </c:pt>
                <c:pt idx="6">
                  <c:v>0.69611752360965373</c:v>
                </c:pt>
                <c:pt idx="7">
                  <c:v>0.94802259887005647</c:v>
                </c:pt>
              </c:numCache>
            </c:numRef>
          </c:val>
          <c:extLst>
            <c:ext xmlns:c16="http://schemas.microsoft.com/office/drawing/2014/chart" uri="{C3380CC4-5D6E-409C-BE32-E72D297353CC}">
              <c16:uniqueId val="{00000002-9D09-4567-823C-A60D135C93F3}"/>
            </c:ext>
          </c:extLst>
        </c:ser>
        <c:dLbls>
          <c:showLegendKey val="0"/>
          <c:showVal val="0"/>
          <c:showCatName val="0"/>
          <c:showSerName val="0"/>
          <c:showPercent val="0"/>
          <c:showBubbleSize val="0"/>
        </c:dLbls>
        <c:gapWidth val="100"/>
        <c:overlap val="-24"/>
        <c:axId val="1355416864"/>
        <c:axId val="640511120"/>
      </c:barChart>
      <c:catAx>
        <c:axId val="13554168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511120"/>
        <c:crosses val="autoZero"/>
        <c:auto val="1"/>
        <c:lblAlgn val="ctr"/>
        <c:lblOffset val="100"/>
        <c:noMultiLvlLbl val="0"/>
      </c:catAx>
      <c:valAx>
        <c:axId val="6405111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4168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c:chart>
  <c:spPr>
    <a:ln>
      <a:solidFill>
        <a:schemeClr val="tx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[0_master_yellow_surge_ng_CQI_tool_version1.5.xlsx]pvt_mer!OTPS4</c:name>
    <c:fmtId val="4"/>
  </c:pivotSource>
  <c:chart>
    <c:title>
      <c:tx>
        <c:rich>
          <a:bodyPr rot="0" spcFirstLastPara="1" vertOverflow="ellipsis" vert="horz" wrap="square" anchor="ctr" anchorCtr="1"/>
          <a:lstStyle/>
          <a:p>
            <a:pPr>
              <a:defRPr sz="1100" b="0" i="0" u="none" strike="noStrike" kern="1200" cap="none" spc="0" normalizeH="0" baseline="0">
                <a:solidFill>
                  <a:schemeClr val="tx1">
                    <a:lumMod val="65000"/>
                    <a:lumOff val="35000"/>
                  </a:schemeClr>
                </a:solidFill>
                <a:latin typeface="+mj-lt"/>
                <a:ea typeface="+mj-ea"/>
                <a:cs typeface="+mj-cs"/>
              </a:defRPr>
            </a:pPr>
            <a:r>
              <a:rPr lang="en-US" sz="1100"/>
              <a:t>4.3 OTPS: PROPORTION OF POSITIVES LINKED TO ART</a:t>
            </a:r>
          </a:p>
        </c:rich>
      </c:tx>
      <c:overlay val="0"/>
      <c:spPr>
        <a:noFill/>
        <a:ln>
          <a:noFill/>
        </a:ln>
        <a:effectLst/>
      </c:spPr>
      <c:txPr>
        <a:bodyPr rot="0" spcFirstLastPara="1" vertOverflow="ellipsis" vert="horz" wrap="square" anchor="ctr" anchorCtr="1"/>
        <a:lstStyle/>
        <a:p>
          <a:pPr>
            <a:defRPr sz="11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lumMod val="40000"/>
              <a:lumOff val="60000"/>
            </a:schemeClr>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9525" cap="rnd">
            <a:solidFill>
              <a:srgbClr val="00B0F0"/>
            </a:solidFill>
            <a:round/>
          </a:ln>
          <a:effectLst/>
        </c:spPr>
        <c:marker>
          <c:symbol val="circle"/>
          <c:size val="8"/>
          <c:spPr>
            <a:solidFill>
              <a:srgbClr val="00B0F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9525" cap="rnd">
            <a:solidFill>
              <a:srgbClr val="00B0F0"/>
            </a:solidFill>
            <a:round/>
          </a:ln>
          <a:effectLst/>
        </c:spPr>
        <c:marker>
          <c:symbol val="circle"/>
          <c:size val="8"/>
          <c:spPr>
            <a:solidFill>
              <a:srgbClr val="00B0F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9525" cap="rnd">
            <a:solidFill>
              <a:srgbClr val="00B0F0"/>
            </a:solidFill>
            <a:round/>
          </a:ln>
          <a:effectLst/>
        </c:spPr>
        <c:marker>
          <c:symbol val="circle"/>
          <c:size val="8"/>
          <c:spPr>
            <a:solidFill>
              <a:srgbClr val="00B0F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pvt_mer!$CD$24</c:f>
              <c:strCache>
                <c:ptCount val="1"/>
                <c:pt idx="0">
                  <c:v>otps clients seen.</c:v>
                </c:pt>
              </c:strCache>
            </c:strRef>
          </c:tx>
          <c:spPr>
            <a:solidFill>
              <a:schemeClr val="accent1">
                <a:lumMod val="40000"/>
                <a:lumOff val="60000"/>
              </a:schemeClr>
            </a:solidFill>
            <a:ln>
              <a:noFill/>
            </a:ln>
            <a:effectLst/>
          </c:spPr>
          <c:invertIfNegative val="0"/>
          <c:cat>
            <c:strRef>
              <c:f>pvt_mer!$CC$25:$CC$34</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pvt_mer!$CD$25:$CD$34</c:f>
              <c:numCache>
                <c:formatCode>#,##0</c:formatCode>
                <c:ptCount val="9"/>
                <c:pt idx="0">
                  <c:v>409</c:v>
                </c:pt>
                <c:pt idx="1">
                  <c:v>1141</c:v>
                </c:pt>
                <c:pt idx="2">
                  <c:v>1224</c:v>
                </c:pt>
                <c:pt idx="3">
                  <c:v>954</c:v>
                </c:pt>
                <c:pt idx="4">
                  <c:v>2199</c:v>
                </c:pt>
                <c:pt idx="5">
                  <c:v>1432</c:v>
                </c:pt>
                <c:pt idx="6">
                  <c:v>2276</c:v>
                </c:pt>
                <c:pt idx="7">
                  <c:v>1823</c:v>
                </c:pt>
                <c:pt idx="8">
                  <c:v>1850</c:v>
                </c:pt>
              </c:numCache>
            </c:numRef>
          </c:val>
          <c:extLst>
            <c:ext xmlns:c16="http://schemas.microsoft.com/office/drawing/2014/chart" uri="{C3380CC4-5D6E-409C-BE32-E72D297353CC}">
              <c16:uniqueId val="{00000000-4D5C-48FF-ADE2-6A7418C3E7F6}"/>
            </c:ext>
          </c:extLst>
        </c:ser>
        <c:ser>
          <c:idx val="1"/>
          <c:order val="1"/>
          <c:tx>
            <c:strRef>
              <c:f>pvt_mer!$CE$24</c:f>
              <c:strCache>
                <c:ptCount val="1"/>
                <c:pt idx="0">
                  <c:v>otps eligible4Testing.</c:v>
                </c:pt>
              </c:strCache>
            </c:strRef>
          </c:tx>
          <c:spPr>
            <a:solidFill>
              <a:schemeClr val="accent2"/>
            </a:solidFill>
            <a:ln>
              <a:noFill/>
            </a:ln>
            <a:effectLst/>
          </c:spPr>
          <c:invertIfNegative val="0"/>
          <c:cat>
            <c:strRef>
              <c:f>pvt_mer!$CC$25:$CC$34</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pvt_mer!$CE$25:$CE$34</c:f>
              <c:numCache>
                <c:formatCode>#,##0</c:formatCode>
                <c:ptCount val="9"/>
                <c:pt idx="0">
                  <c:v>323</c:v>
                </c:pt>
                <c:pt idx="1">
                  <c:v>985</c:v>
                </c:pt>
                <c:pt idx="2">
                  <c:v>1035</c:v>
                </c:pt>
                <c:pt idx="3">
                  <c:v>807</c:v>
                </c:pt>
                <c:pt idx="4">
                  <c:v>1803</c:v>
                </c:pt>
                <c:pt idx="5">
                  <c:v>1155</c:v>
                </c:pt>
                <c:pt idx="6">
                  <c:v>1914</c:v>
                </c:pt>
                <c:pt idx="7">
                  <c:v>1295</c:v>
                </c:pt>
                <c:pt idx="8">
                  <c:v>1449</c:v>
                </c:pt>
              </c:numCache>
            </c:numRef>
          </c:val>
          <c:extLst>
            <c:ext xmlns:c16="http://schemas.microsoft.com/office/drawing/2014/chart" uri="{C3380CC4-5D6E-409C-BE32-E72D297353CC}">
              <c16:uniqueId val="{00000001-4D5C-48FF-ADE2-6A7418C3E7F6}"/>
            </c:ext>
          </c:extLst>
        </c:ser>
        <c:dLbls>
          <c:showLegendKey val="0"/>
          <c:showVal val="0"/>
          <c:showCatName val="0"/>
          <c:showSerName val="0"/>
          <c:showPercent val="0"/>
          <c:showBubbleSize val="0"/>
        </c:dLbls>
        <c:gapWidth val="269"/>
        <c:axId val="1956843520"/>
        <c:axId val="1672803856"/>
      </c:barChart>
      <c:lineChart>
        <c:grouping val="standard"/>
        <c:varyColors val="0"/>
        <c:ser>
          <c:idx val="2"/>
          <c:order val="2"/>
          <c:tx>
            <c:strRef>
              <c:f>pvt_mer!$CF$24</c:f>
              <c:strCache>
                <c:ptCount val="1"/>
                <c:pt idx="0">
                  <c:v>OTPS %Eligible of Clients Seen</c:v>
                </c:pt>
              </c:strCache>
            </c:strRef>
          </c:tx>
          <c:spPr>
            <a:ln w="9525" cap="rnd">
              <a:solidFill>
                <a:srgbClr val="00B0F0"/>
              </a:solidFill>
              <a:round/>
            </a:ln>
            <a:effectLst/>
          </c:spPr>
          <c:marker>
            <c:symbol val="circle"/>
            <c:size val="8"/>
            <c:spPr>
              <a:solidFill>
                <a:srgbClr val="00B0F0"/>
              </a:solidFill>
              <a:ln>
                <a:solidFill>
                  <a:schemeClr val="tx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pvt_mer!$CC$25:$CC$34</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pvt_mer!$CF$25:$CF$34</c:f>
              <c:numCache>
                <c:formatCode>0.0%;\-0.0%;0.0%</c:formatCode>
                <c:ptCount val="9"/>
                <c:pt idx="0">
                  <c:v>0.78973105134474331</c:v>
                </c:pt>
                <c:pt idx="1">
                  <c:v>0.86327782646801055</c:v>
                </c:pt>
                <c:pt idx="2">
                  <c:v>0.84558823529411764</c:v>
                </c:pt>
                <c:pt idx="3">
                  <c:v>0.84591194968553463</c:v>
                </c:pt>
                <c:pt idx="4">
                  <c:v>0.81991814461118695</c:v>
                </c:pt>
                <c:pt idx="5">
                  <c:v>0.80656424581005581</c:v>
                </c:pt>
                <c:pt idx="6">
                  <c:v>0.84094903339191562</c:v>
                </c:pt>
                <c:pt idx="7">
                  <c:v>0.71036752605595177</c:v>
                </c:pt>
                <c:pt idx="8">
                  <c:v>0.78324324324324324</c:v>
                </c:pt>
              </c:numCache>
            </c:numRef>
          </c:val>
          <c:smooth val="1"/>
          <c:extLst>
            <c:ext xmlns:c16="http://schemas.microsoft.com/office/drawing/2014/chart" uri="{C3380CC4-5D6E-409C-BE32-E72D297353CC}">
              <c16:uniqueId val="{00000002-4D5C-48FF-ADE2-6A7418C3E7F6}"/>
            </c:ext>
          </c:extLst>
        </c:ser>
        <c:dLbls>
          <c:showLegendKey val="0"/>
          <c:showVal val="0"/>
          <c:showCatName val="0"/>
          <c:showSerName val="0"/>
          <c:showPercent val="0"/>
          <c:showBubbleSize val="0"/>
        </c:dLbls>
        <c:marker val="1"/>
        <c:smooth val="0"/>
        <c:axId val="1956895920"/>
        <c:axId val="1672795952"/>
      </c:lineChart>
      <c:catAx>
        <c:axId val="1956843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672803856"/>
        <c:crosses val="autoZero"/>
        <c:auto val="1"/>
        <c:lblAlgn val="ctr"/>
        <c:lblOffset val="100"/>
        <c:noMultiLvlLbl val="0"/>
      </c:catAx>
      <c:valAx>
        <c:axId val="167280385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843520"/>
        <c:crosses val="autoZero"/>
        <c:crossBetween val="between"/>
      </c:valAx>
      <c:valAx>
        <c:axId val="1672795952"/>
        <c:scaling>
          <c:orientation val="minMax"/>
        </c:scaling>
        <c:delete val="0"/>
        <c:axPos val="r"/>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895920"/>
        <c:crosses val="max"/>
        <c:crossBetween val="between"/>
      </c:valAx>
      <c:catAx>
        <c:axId val="1956895920"/>
        <c:scaling>
          <c:orientation val="minMax"/>
        </c:scaling>
        <c:delete val="1"/>
        <c:axPos val="b"/>
        <c:numFmt formatCode="General" sourceLinked="1"/>
        <c:majorTickMark val="out"/>
        <c:minorTickMark val="none"/>
        <c:tickLblPos val="nextTo"/>
        <c:crossAx val="167279595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[0_master_yellow_surge_ng_CQI_tool_version1.5.xlsx]pvt_mer!OTPS5</c:name>
    <c:fmtId val="4"/>
  </c:pivotSource>
  <c:chart>
    <c:title>
      <c:tx>
        <c:rich>
          <a:bodyPr rot="0" spcFirstLastPara="1" vertOverflow="ellipsis" vert="horz" wrap="square" anchor="ctr" anchorCtr="1"/>
          <a:lstStyle/>
          <a:p>
            <a:pPr>
              <a:defRPr sz="1100" b="0" i="0" u="none" strike="noStrike" kern="1200" cap="none" spc="0" normalizeH="0" baseline="0">
                <a:solidFill>
                  <a:schemeClr val="tx1">
                    <a:lumMod val="65000"/>
                    <a:lumOff val="35000"/>
                  </a:schemeClr>
                </a:solidFill>
                <a:latin typeface="+mj-lt"/>
                <a:ea typeface="+mj-ea"/>
                <a:cs typeface="+mj-cs"/>
              </a:defRPr>
            </a:pPr>
            <a:r>
              <a:rPr lang="en-US" sz="1100"/>
              <a:t>4.4 OTPS POSITIITY YEILD</a:t>
            </a:r>
          </a:p>
        </c:rich>
      </c:tx>
      <c:overlay val="0"/>
      <c:spPr>
        <a:noFill/>
        <a:ln>
          <a:noFill/>
        </a:ln>
        <a:effectLst/>
      </c:spPr>
    </c:title>
    <c:autoTitleDeleted val="0"/>
    <c:pivotFmts>
      <c:pivotFmt>
        <c:idx val="0"/>
        <c:spPr>
          <a:solidFill>
            <a:schemeClr val="accent1">
              <a:lumMod val="40000"/>
              <a:lumOff val="60000"/>
            </a:schemeClr>
          </a:solidFill>
          <a:ln>
            <a:noFill/>
          </a:ln>
          <a:effectLst/>
        </c:spPr>
        <c:marker>
          <c:symbol val="circle"/>
          <c:size val="8"/>
          <c:spPr>
            <a:solidFill>
              <a:schemeClr val="accent1"/>
            </a:solidFill>
            <a:ln>
              <a:noFill/>
            </a:ln>
            <a:effectLst/>
          </c:spPr>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circle"/>
          <c:size val="8"/>
          <c:spPr>
            <a:solidFill>
              <a:schemeClr val="accent2"/>
            </a:solidFill>
            <a:ln>
              <a:noFill/>
            </a:ln>
            <a:effectLst/>
          </c:spPr>
        </c:marker>
        <c:dLbl>
          <c:idx val="0"/>
          <c:delete val="1"/>
          <c:extLst>
            <c:ext xmlns:c15="http://schemas.microsoft.com/office/drawing/2012/chart" uri="{CE6537A1-D6FC-4f65-9D91-7224C49458BB}"/>
          </c:extLst>
        </c:dLbl>
      </c:pivotFmt>
      <c:pivotFmt>
        <c:idx val="2"/>
        <c:spPr>
          <a:solidFill>
            <a:schemeClr val="accent1"/>
          </a:solidFill>
          <a:ln w="9525" cap="rnd">
            <a:solidFill>
              <a:srgbClr val="00B0F0"/>
            </a:solidFill>
            <a:round/>
          </a:ln>
          <a:effectLst/>
        </c:spPr>
        <c:marker>
          <c:symbol val="circle"/>
          <c:size val="8"/>
          <c:spPr>
            <a:solidFill>
              <a:srgbClr val="00B0F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9525" cap="rnd">
            <a:solidFill>
              <a:srgbClr val="00B0F0"/>
            </a:solidFill>
            <a:round/>
          </a:ln>
          <a:effectLst/>
        </c:spPr>
        <c:marker>
          <c:symbol val="circle"/>
          <c:size val="8"/>
          <c:spPr>
            <a:solidFill>
              <a:srgbClr val="00B0F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ln w="9525" cap="rnd">
            <a:solidFill>
              <a:srgbClr val="00B0F0"/>
            </a:solidFill>
            <a:round/>
          </a:ln>
          <a:effectLst/>
        </c:spPr>
        <c:marker>
          <c:symbol val="circle"/>
          <c:size val="8"/>
          <c:spPr>
            <a:solidFill>
              <a:srgbClr val="00B0F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1"/>
        <c:spPr>
          <a:ln w="9525" cap="rnd">
            <a:noFill/>
            <a:round/>
          </a:ln>
          <a:effectLst/>
        </c:spPr>
        <c:marker>
          <c:symbol val="dash"/>
          <c:size val="8"/>
          <c:spPr>
            <a:solidFill>
              <a:srgbClr val="FF0000"/>
            </a:solidFill>
            <a:ln>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4"/>
        <c:spPr>
          <a:ln w="9525" cap="rnd">
            <a:noFill/>
            <a:round/>
          </a:ln>
          <a:effectLst/>
        </c:spPr>
        <c:marker>
          <c:symbol val="dash"/>
          <c:size val="8"/>
          <c:spPr>
            <a:solidFill>
              <a:srgbClr val="FF0000"/>
            </a:solidFill>
            <a:ln>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7"/>
        <c:spPr>
          <a:ln w="9525" cap="rnd">
            <a:noFill/>
            <a:round/>
          </a:ln>
          <a:effectLst/>
        </c:spPr>
        <c:marker>
          <c:symbol val="dash"/>
          <c:size val="8"/>
          <c:spPr>
            <a:solidFill>
              <a:srgbClr val="FF0000"/>
            </a:solidFill>
            <a:ln>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pvt_mer!$BX$48</c:f>
              <c:strCache>
                <c:ptCount val="1"/>
                <c:pt idx="0">
                  <c:v>otps Tested.</c:v>
                </c:pt>
              </c:strCache>
            </c:strRef>
          </c:tx>
          <c:spPr>
            <a:solidFill>
              <a:schemeClr val="accent1">
                <a:lumMod val="40000"/>
                <a:lumOff val="60000"/>
              </a:schemeClr>
            </a:solidFill>
            <a:ln>
              <a:noFill/>
            </a:ln>
            <a:effectLst/>
          </c:spPr>
          <c:invertIfNegative val="0"/>
          <c:cat>
            <c:strRef>
              <c:f>pvt_mer!$BW$49:$BW$57</c:f>
              <c:strCache>
                <c:ptCount val="8"/>
                <c:pt idx="0">
                  <c:v>Ekiti</c:v>
                </c:pt>
                <c:pt idx="1">
                  <c:v>Katsina</c:v>
                </c:pt>
                <c:pt idx="2">
                  <c:v>Kogi</c:v>
                </c:pt>
                <c:pt idx="3">
                  <c:v>Ogun</c:v>
                </c:pt>
                <c:pt idx="4">
                  <c:v>Ondo</c:v>
                </c:pt>
                <c:pt idx="5">
                  <c:v>Osun</c:v>
                </c:pt>
                <c:pt idx="6">
                  <c:v>Oyo</c:v>
                </c:pt>
                <c:pt idx="7">
                  <c:v>Plateau</c:v>
                </c:pt>
              </c:strCache>
            </c:strRef>
          </c:cat>
          <c:val>
            <c:numRef>
              <c:f>pvt_mer!$BX$49:$BX$57</c:f>
              <c:numCache>
                <c:formatCode>#,##0</c:formatCode>
                <c:ptCount val="8"/>
                <c:pt idx="0">
                  <c:v>1190</c:v>
                </c:pt>
                <c:pt idx="1">
                  <c:v>265</c:v>
                </c:pt>
                <c:pt idx="2">
                  <c:v>321</c:v>
                </c:pt>
                <c:pt idx="3">
                  <c:v>2786</c:v>
                </c:pt>
                <c:pt idx="4">
                  <c:v>556</c:v>
                </c:pt>
                <c:pt idx="5">
                  <c:v>1490</c:v>
                </c:pt>
                <c:pt idx="6">
                  <c:v>3317</c:v>
                </c:pt>
                <c:pt idx="7">
                  <c:v>839</c:v>
                </c:pt>
              </c:numCache>
            </c:numRef>
          </c:val>
          <c:extLst>
            <c:ext xmlns:c16="http://schemas.microsoft.com/office/drawing/2014/chart" uri="{C3380CC4-5D6E-409C-BE32-E72D297353CC}">
              <c16:uniqueId val="{00000000-4D5C-493C-B9D9-98B9B789317D}"/>
            </c:ext>
          </c:extLst>
        </c:ser>
        <c:ser>
          <c:idx val="1"/>
          <c:order val="1"/>
          <c:tx>
            <c:strRef>
              <c:f>pvt_mer!$BY$48</c:f>
              <c:strCache>
                <c:ptCount val="1"/>
                <c:pt idx="0">
                  <c:v>otps Positive.</c:v>
                </c:pt>
              </c:strCache>
            </c:strRef>
          </c:tx>
          <c:spPr>
            <a:solidFill>
              <a:schemeClr val="accent2"/>
            </a:solidFill>
            <a:ln>
              <a:noFill/>
            </a:ln>
            <a:effectLst/>
          </c:spPr>
          <c:invertIfNegative val="0"/>
          <c:cat>
            <c:strRef>
              <c:f>pvt_mer!$BW$49:$BW$57</c:f>
              <c:strCache>
                <c:ptCount val="8"/>
                <c:pt idx="0">
                  <c:v>Ekiti</c:v>
                </c:pt>
                <c:pt idx="1">
                  <c:v>Katsina</c:v>
                </c:pt>
                <c:pt idx="2">
                  <c:v>Kogi</c:v>
                </c:pt>
                <c:pt idx="3">
                  <c:v>Ogun</c:v>
                </c:pt>
                <c:pt idx="4">
                  <c:v>Ondo</c:v>
                </c:pt>
                <c:pt idx="5">
                  <c:v>Osun</c:v>
                </c:pt>
                <c:pt idx="6">
                  <c:v>Oyo</c:v>
                </c:pt>
                <c:pt idx="7">
                  <c:v>Plateau</c:v>
                </c:pt>
              </c:strCache>
            </c:strRef>
          </c:cat>
          <c:val>
            <c:numRef>
              <c:f>pvt_mer!$BY$49:$BY$57</c:f>
              <c:numCache>
                <c:formatCode>#,##0</c:formatCode>
                <c:ptCount val="8"/>
                <c:pt idx="0">
                  <c:v>17</c:v>
                </c:pt>
                <c:pt idx="1">
                  <c:v>0</c:v>
                </c:pt>
                <c:pt idx="2">
                  <c:v>4</c:v>
                </c:pt>
                <c:pt idx="3">
                  <c:v>82</c:v>
                </c:pt>
                <c:pt idx="4">
                  <c:v>20</c:v>
                </c:pt>
                <c:pt idx="5">
                  <c:v>30</c:v>
                </c:pt>
                <c:pt idx="6">
                  <c:v>9</c:v>
                </c:pt>
                <c:pt idx="7">
                  <c:v>30</c:v>
                </c:pt>
              </c:numCache>
            </c:numRef>
          </c:val>
          <c:extLst>
            <c:ext xmlns:c16="http://schemas.microsoft.com/office/drawing/2014/chart" uri="{C3380CC4-5D6E-409C-BE32-E72D297353CC}">
              <c16:uniqueId val="{00000001-4D5C-493C-B9D9-98B9B789317D}"/>
            </c:ext>
          </c:extLst>
        </c:ser>
        <c:dLbls>
          <c:showLegendKey val="0"/>
          <c:showVal val="0"/>
          <c:showCatName val="0"/>
          <c:showSerName val="0"/>
          <c:showPercent val="0"/>
          <c:showBubbleSize val="0"/>
        </c:dLbls>
        <c:gapWidth val="269"/>
        <c:axId val="1956843520"/>
        <c:axId val="1672803856"/>
      </c:barChart>
      <c:lineChart>
        <c:grouping val="standard"/>
        <c:varyColors val="0"/>
        <c:ser>
          <c:idx val="2"/>
          <c:order val="2"/>
          <c:tx>
            <c:strRef>
              <c:f>pvt_mer!$BZ$48</c:f>
              <c:strCache>
                <c:ptCount val="1"/>
                <c:pt idx="0">
                  <c:v>OTPS Positivity Yeild</c:v>
                </c:pt>
              </c:strCache>
            </c:strRef>
          </c:tx>
          <c:spPr>
            <a:ln w="9525" cap="rnd">
              <a:noFill/>
              <a:round/>
            </a:ln>
            <a:effectLst/>
          </c:spPr>
          <c:marker>
            <c:symbol val="dash"/>
            <c:size val="8"/>
            <c:spPr>
              <a:solidFill>
                <a:srgbClr val="FF0000"/>
              </a:solidFill>
              <a:ln>
                <a:solidFill>
                  <a:srgbClr val="FF00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pvt_mer!$BW$49:$BW$57</c:f>
              <c:strCache>
                <c:ptCount val="8"/>
                <c:pt idx="0">
                  <c:v>Ekiti</c:v>
                </c:pt>
                <c:pt idx="1">
                  <c:v>Katsina</c:v>
                </c:pt>
                <c:pt idx="2">
                  <c:v>Kogi</c:v>
                </c:pt>
                <c:pt idx="3">
                  <c:v>Ogun</c:v>
                </c:pt>
                <c:pt idx="4">
                  <c:v>Ondo</c:v>
                </c:pt>
                <c:pt idx="5">
                  <c:v>Osun</c:v>
                </c:pt>
                <c:pt idx="6">
                  <c:v>Oyo</c:v>
                </c:pt>
                <c:pt idx="7">
                  <c:v>Plateau</c:v>
                </c:pt>
              </c:strCache>
            </c:strRef>
          </c:cat>
          <c:val>
            <c:numRef>
              <c:f>pvt_mer!$BZ$49:$BZ$57</c:f>
              <c:numCache>
                <c:formatCode>0.0%;\-0.0%;0.0%</c:formatCode>
                <c:ptCount val="8"/>
                <c:pt idx="0">
                  <c:v>1.4285714285714285E-2</c:v>
                </c:pt>
                <c:pt idx="1">
                  <c:v>0</c:v>
                </c:pt>
                <c:pt idx="2">
                  <c:v>1.2461059190031152E-2</c:v>
                </c:pt>
                <c:pt idx="3">
                  <c:v>2.9432878679109833E-2</c:v>
                </c:pt>
                <c:pt idx="4">
                  <c:v>3.5971223021582732E-2</c:v>
                </c:pt>
                <c:pt idx="5">
                  <c:v>2.0134228187919462E-2</c:v>
                </c:pt>
                <c:pt idx="6">
                  <c:v>2.7132951462164605E-3</c:v>
                </c:pt>
                <c:pt idx="7">
                  <c:v>3.5756853396901073E-2</c:v>
                </c:pt>
              </c:numCache>
            </c:numRef>
          </c:val>
          <c:smooth val="1"/>
          <c:extLst>
            <c:ext xmlns:c16="http://schemas.microsoft.com/office/drawing/2014/chart" uri="{C3380CC4-5D6E-409C-BE32-E72D297353CC}">
              <c16:uniqueId val="{00000002-4D5C-493C-B9D9-98B9B789317D}"/>
            </c:ext>
          </c:extLst>
        </c:ser>
        <c:dLbls>
          <c:showLegendKey val="0"/>
          <c:showVal val="0"/>
          <c:showCatName val="0"/>
          <c:showSerName val="0"/>
          <c:showPercent val="0"/>
          <c:showBubbleSize val="0"/>
        </c:dLbls>
        <c:marker val="1"/>
        <c:smooth val="0"/>
        <c:axId val="1956895920"/>
        <c:axId val="1672795952"/>
      </c:lineChart>
      <c:catAx>
        <c:axId val="1956843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672803856"/>
        <c:crosses val="autoZero"/>
        <c:auto val="1"/>
        <c:lblAlgn val="ctr"/>
        <c:lblOffset val="100"/>
        <c:noMultiLvlLbl val="0"/>
      </c:catAx>
      <c:valAx>
        <c:axId val="167280385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843520"/>
        <c:crosses val="autoZero"/>
        <c:crossBetween val="between"/>
      </c:valAx>
      <c:valAx>
        <c:axId val="1672795952"/>
        <c:scaling>
          <c:orientation val="minMax"/>
        </c:scaling>
        <c:delete val="0"/>
        <c:axPos val="r"/>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895920"/>
        <c:crosses val="max"/>
        <c:crossBetween val="between"/>
      </c:valAx>
      <c:catAx>
        <c:axId val="1956895920"/>
        <c:scaling>
          <c:orientation val="minMax"/>
        </c:scaling>
        <c:delete val="1"/>
        <c:axPos val="b"/>
        <c:numFmt formatCode="General" sourceLinked="1"/>
        <c:majorTickMark val="out"/>
        <c:minorTickMark val="none"/>
        <c:tickLblPos val="nextTo"/>
        <c:crossAx val="1672795952"/>
        <c:crosses val="autoZero"/>
        <c:auto val="1"/>
        <c:lblAlgn val="ctr"/>
        <c:lblOffset val="100"/>
        <c:noMultiLvlLbl val="0"/>
      </c:cat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tx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[0_master_yellow_surge_ng_CQI_tool_version1.5.xlsx]pvt_mer!OTPS16</c:name>
    <c:fmtId val="4"/>
  </c:pivotSource>
  <c:chart>
    <c:title>
      <c:tx>
        <c:rich>
          <a:bodyPr rot="0" spcFirstLastPara="1" vertOverflow="ellipsis" vert="horz" wrap="square" anchor="ctr" anchorCtr="1"/>
          <a:lstStyle/>
          <a:p>
            <a:pPr>
              <a:defRPr sz="1100" b="0" i="0" u="none" strike="noStrike" kern="1200" cap="none" spc="0" normalizeH="0" baseline="0">
                <a:solidFill>
                  <a:schemeClr val="tx1">
                    <a:lumMod val="65000"/>
                    <a:lumOff val="35000"/>
                  </a:schemeClr>
                </a:solidFill>
                <a:latin typeface="+mj-lt"/>
                <a:ea typeface="+mj-ea"/>
                <a:cs typeface="+mj-cs"/>
              </a:defRPr>
            </a:pPr>
            <a:r>
              <a:rPr lang="en-US" sz="1100"/>
              <a:t>4.5 OTPS POSITIVITY YEILD</a:t>
            </a:r>
          </a:p>
        </c:rich>
      </c:tx>
      <c:overlay val="0"/>
      <c:spPr>
        <a:noFill/>
        <a:ln>
          <a:noFill/>
        </a:ln>
        <a:effectLst/>
      </c:spPr>
    </c:title>
    <c:autoTitleDeleted val="0"/>
    <c:pivotFmts>
      <c:pivotFmt>
        <c:idx val="0"/>
        <c:spPr>
          <a:solidFill>
            <a:schemeClr val="accent1">
              <a:lumMod val="40000"/>
              <a:lumOff val="60000"/>
            </a:schemeClr>
          </a:solidFill>
          <a:ln>
            <a:noFill/>
          </a:ln>
          <a:effectLst/>
        </c:spPr>
        <c:marker>
          <c:symbol val="circle"/>
          <c:size val="8"/>
          <c:spPr>
            <a:solidFill>
              <a:schemeClr val="accent1"/>
            </a:solidFill>
            <a:ln>
              <a:noFill/>
            </a:ln>
            <a:effectLst/>
          </c:spPr>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circle"/>
          <c:size val="8"/>
          <c:spPr>
            <a:solidFill>
              <a:schemeClr val="accent2"/>
            </a:solidFill>
            <a:ln>
              <a:noFill/>
            </a:ln>
            <a:effectLst/>
          </c:spPr>
        </c:marker>
        <c:dLbl>
          <c:idx val="0"/>
          <c:delete val="1"/>
          <c:extLst>
            <c:ext xmlns:c15="http://schemas.microsoft.com/office/drawing/2012/chart" uri="{CE6537A1-D6FC-4f65-9D91-7224C49458BB}"/>
          </c:extLst>
        </c:dLbl>
      </c:pivotFmt>
      <c:pivotFmt>
        <c:idx val="2"/>
        <c:spPr>
          <a:solidFill>
            <a:schemeClr val="accent1"/>
          </a:solidFill>
          <a:ln w="9525" cap="rnd">
            <a:solidFill>
              <a:srgbClr val="00B0F0"/>
            </a:solidFill>
            <a:round/>
          </a:ln>
          <a:effectLst/>
        </c:spPr>
        <c:marker>
          <c:symbol val="circle"/>
          <c:size val="8"/>
          <c:spPr>
            <a:solidFill>
              <a:srgbClr val="00B0F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9525" cap="rnd">
            <a:solidFill>
              <a:srgbClr val="00B0F0"/>
            </a:solidFill>
            <a:round/>
          </a:ln>
          <a:effectLst/>
        </c:spPr>
        <c:marker>
          <c:symbol val="circle"/>
          <c:size val="8"/>
          <c:spPr>
            <a:solidFill>
              <a:srgbClr val="00B0F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ln w="9525" cap="rnd">
            <a:solidFill>
              <a:srgbClr val="00B0F0"/>
            </a:solidFill>
            <a:round/>
          </a:ln>
          <a:effectLst/>
        </c:spPr>
        <c:marker>
          <c:symbol val="circle"/>
          <c:size val="8"/>
          <c:spPr>
            <a:solidFill>
              <a:srgbClr val="00B0F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1"/>
        <c:spPr>
          <a:ln w="9525" cap="rnd">
            <a:noFill/>
            <a:round/>
          </a:ln>
          <a:effectLst/>
        </c:spPr>
        <c:marker>
          <c:symbol val="dash"/>
          <c:size val="8"/>
          <c:spPr>
            <a:solidFill>
              <a:srgbClr val="FF0000"/>
            </a:solidFill>
            <a:ln>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4"/>
        <c:spPr>
          <a:ln w="9525" cap="rnd">
            <a:noFill/>
            <a:round/>
          </a:ln>
          <a:effectLst/>
        </c:spPr>
        <c:marker>
          <c:symbol val="dash"/>
          <c:size val="8"/>
          <c:spPr>
            <a:solidFill>
              <a:srgbClr val="FF0000"/>
            </a:solidFill>
            <a:ln>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7"/>
        <c:spPr>
          <a:ln w="9525" cap="rnd">
            <a:noFill/>
            <a:round/>
          </a:ln>
          <a:effectLst/>
        </c:spPr>
        <c:marker>
          <c:symbol val="dash"/>
          <c:size val="8"/>
          <c:spPr>
            <a:solidFill>
              <a:srgbClr val="FF0000"/>
            </a:solidFill>
            <a:ln>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0"/>
        <c:spPr>
          <a:ln w="9525" cap="rnd">
            <a:solidFill>
              <a:srgbClr val="FF0000"/>
            </a:solidFill>
            <a:round/>
          </a:ln>
          <a:effectLst/>
        </c:spPr>
        <c:marker>
          <c:symbol val="circle"/>
          <c:size val="8"/>
          <c:spPr>
            <a:solidFill>
              <a:srgbClr val="FF000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3"/>
        <c:spPr>
          <a:ln w="9525" cap="rnd">
            <a:solidFill>
              <a:srgbClr val="FF0000"/>
            </a:solidFill>
            <a:round/>
          </a:ln>
          <a:effectLst/>
        </c:spPr>
        <c:marker>
          <c:symbol val="circle"/>
          <c:size val="8"/>
          <c:spPr>
            <a:solidFill>
              <a:srgbClr val="FF000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6"/>
        <c:spPr>
          <a:ln w="9525" cap="rnd">
            <a:solidFill>
              <a:srgbClr val="FF0000"/>
            </a:solidFill>
            <a:round/>
          </a:ln>
          <a:effectLst/>
        </c:spPr>
        <c:marker>
          <c:symbol val="circle"/>
          <c:size val="8"/>
          <c:spPr>
            <a:solidFill>
              <a:srgbClr val="FF000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pvt_mer!$CD$48</c:f>
              <c:strCache>
                <c:ptCount val="1"/>
                <c:pt idx="0">
                  <c:v>otps Tested.</c:v>
                </c:pt>
              </c:strCache>
            </c:strRef>
          </c:tx>
          <c:spPr>
            <a:solidFill>
              <a:schemeClr val="accent1">
                <a:lumMod val="40000"/>
                <a:lumOff val="60000"/>
              </a:schemeClr>
            </a:solidFill>
            <a:ln>
              <a:noFill/>
            </a:ln>
            <a:effectLst/>
          </c:spPr>
          <c:invertIfNegative val="0"/>
          <c:cat>
            <c:strRef>
              <c:f>pvt_mer!$CC$49:$CC$58</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pvt_mer!$CD$49:$CD$58</c:f>
              <c:numCache>
                <c:formatCode>#,##0</c:formatCode>
                <c:ptCount val="9"/>
                <c:pt idx="0">
                  <c:v>323</c:v>
                </c:pt>
                <c:pt idx="1">
                  <c:v>985</c:v>
                </c:pt>
                <c:pt idx="2">
                  <c:v>1035</c:v>
                </c:pt>
                <c:pt idx="3">
                  <c:v>807</c:v>
                </c:pt>
                <c:pt idx="4">
                  <c:v>1801</c:v>
                </c:pt>
                <c:pt idx="5">
                  <c:v>1155</c:v>
                </c:pt>
                <c:pt idx="6">
                  <c:v>1914</c:v>
                </c:pt>
                <c:pt idx="7">
                  <c:v>1295</c:v>
                </c:pt>
                <c:pt idx="8">
                  <c:v>1449</c:v>
                </c:pt>
              </c:numCache>
            </c:numRef>
          </c:val>
          <c:extLst>
            <c:ext xmlns:c16="http://schemas.microsoft.com/office/drawing/2014/chart" uri="{C3380CC4-5D6E-409C-BE32-E72D297353CC}">
              <c16:uniqueId val="{00000000-FD9D-4978-A378-34DD1C2CD952}"/>
            </c:ext>
          </c:extLst>
        </c:ser>
        <c:ser>
          <c:idx val="1"/>
          <c:order val="1"/>
          <c:tx>
            <c:strRef>
              <c:f>pvt_mer!$CE$48</c:f>
              <c:strCache>
                <c:ptCount val="1"/>
                <c:pt idx="0">
                  <c:v>otps Positive.</c:v>
                </c:pt>
              </c:strCache>
            </c:strRef>
          </c:tx>
          <c:spPr>
            <a:solidFill>
              <a:schemeClr val="accent2"/>
            </a:solidFill>
            <a:ln>
              <a:noFill/>
            </a:ln>
            <a:effectLst/>
          </c:spPr>
          <c:invertIfNegative val="0"/>
          <c:cat>
            <c:strRef>
              <c:f>pvt_mer!$CC$49:$CC$58</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pvt_mer!$CE$49:$CE$58</c:f>
              <c:numCache>
                <c:formatCode>#,##0</c:formatCode>
                <c:ptCount val="9"/>
                <c:pt idx="0">
                  <c:v>0</c:v>
                </c:pt>
                <c:pt idx="1">
                  <c:v>17</c:v>
                </c:pt>
                <c:pt idx="2">
                  <c:v>16</c:v>
                </c:pt>
                <c:pt idx="3">
                  <c:v>8</c:v>
                </c:pt>
                <c:pt idx="4">
                  <c:v>35</c:v>
                </c:pt>
                <c:pt idx="5">
                  <c:v>24</c:v>
                </c:pt>
                <c:pt idx="6">
                  <c:v>21</c:v>
                </c:pt>
                <c:pt idx="7">
                  <c:v>45</c:v>
                </c:pt>
                <c:pt idx="8">
                  <c:v>26</c:v>
                </c:pt>
              </c:numCache>
            </c:numRef>
          </c:val>
          <c:extLst>
            <c:ext xmlns:c16="http://schemas.microsoft.com/office/drawing/2014/chart" uri="{C3380CC4-5D6E-409C-BE32-E72D297353CC}">
              <c16:uniqueId val="{00000001-FD9D-4978-A378-34DD1C2CD952}"/>
            </c:ext>
          </c:extLst>
        </c:ser>
        <c:dLbls>
          <c:showLegendKey val="0"/>
          <c:showVal val="0"/>
          <c:showCatName val="0"/>
          <c:showSerName val="0"/>
          <c:showPercent val="0"/>
          <c:showBubbleSize val="0"/>
        </c:dLbls>
        <c:gapWidth val="269"/>
        <c:axId val="1956843520"/>
        <c:axId val="1672803856"/>
      </c:barChart>
      <c:lineChart>
        <c:grouping val="standard"/>
        <c:varyColors val="0"/>
        <c:ser>
          <c:idx val="2"/>
          <c:order val="2"/>
          <c:tx>
            <c:strRef>
              <c:f>pvt_mer!$CF$48</c:f>
              <c:strCache>
                <c:ptCount val="1"/>
                <c:pt idx="0">
                  <c:v>OTPS Positivity Yeild</c:v>
                </c:pt>
              </c:strCache>
            </c:strRef>
          </c:tx>
          <c:spPr>
            <a:ln w="9525" cap="rnd">
              <a:solidFill>
                <a:srgbClr val="FF0000"/>
              </a:solidFill>
              <a:round/>
            </a:ln>
            <a:effectLst/>
          </c:spPr>
          <c:marker>
            <c:symbol val="circle"/>
            <c:size val="8"/>
            <c:spPr>
              <a:solidFill>
                <a:srgbClr val="FF0000"/>
              </a:solidFill>
              <a:ln>
                <a:solidFill>
                  <a:schemeClr val="tx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pvt_mer!$CC$49:$CC$58</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pvt_mer!$CF$49:$CF$58</c:f>
              <c:numCache>
                <c:formatCode>0.0%;\-0.0%;0.0%</c:formatCode>
                <c:ptCount val="9"/>
                <c:pt idx="0">
                  <c:v>0</c:v>
                </c:pt>
                <c:pt idx="1">
                  <c:v>1.7258883248730966E-2</c:v>
                </c:pt>
                <c:pt idx="2">
                  <c:v>1.5458937198067632E-2</c:v>
                </c:pt>
                <c:pt idx="3">
                  <c:v>9.9132589838909543E-3</c:v>
                </c:pt>
                <c:pt idx="4">
                  <c:v>1.943364797334814E-2</c:v>
                </c:pt>
                <c:pt idx="5">
                  <c:v>2.0779220779220779E-2</c:v>
                </c:pt>
                <c:pt idx="6">
                  <c:v>1.0971786833855799E-2</c:v>
                </c:pt>
                <c:pt idx="7">
                  <c:v>3.4749034749034749E-2</c:v>
                </c:pt>
                <c:pt idx="8">
                  <c:v>1.7943409247757072E-2</c:v>
                </c:pt>
              </c:numCache>
            </c:numRef>
          </c:val>
          <c:smooth val="1"/>
          <c:extLst>
            <c:ext xmlns:c16="http://schemas.microsoft.com/office/drawing/2014/chart" uri="{C3380CC4-5D6E-409C-BE32-E72D297353CC}">
              <c16:uniqueId val="{00000002-FD9D-4978-A378-34DD1C2CD952}"/>
            </c:ext>
          </c:extLst>
        </c:ser>
        <c:dLbls>
          <c:showLegendKey val="0"/>
          <c:showVal val="0"/>
          <c:showCatName val="0"/>
          <c:showSerName val="0"/>
          <c:showPercent val="0"/>
          <c:showBubbleSize val="0"/>
        </c:dLbls>
        <c:marker val="1"/>
        <c:smooth val="0"/>
        <c:axId val="1956895920"/>
        <c:axId val="1672795952"/>
      </c:lineChart>
      <c:catAx>
        <c:axId val="1956843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672803856"/>
        <c:crosses val="autoZero"/>
        <c:auto val="1"/>
        <c:lblAlgn val="ctr"/>
        <c:lblOffset val="100"/>
        <c:noMultiLvlLbl val="0"/>
      </c:catAx>
      <c:valAx>
        <c:axId val="167280385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843520"/>
        <c:crosses val="autoZero"/>
        <c:crossBetween val="between"/>
      </c:valAx>
      <c:valAx>
        <c:axId val="1672795952"/>
        <c:scaling>
          <c:orientation val="minMax"/>
        </c:scaling>
        <c:delete val="0"/>
        <c:axPos val="r"/>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895920"/>
        <c:crosses val="max"/>
        <c:crossBetween val="between"/>
      </c:valAx>
      <c:catAx>
        <c:axId val="1956895920"/>
        <c:scaling>
          <c:orientation val="minMax"/>
        </c:scaling>
        <c:delete val="1"/>
        <c:axPos val="b"/>
        <c:numFmt formatCode="General" sourceLinked="1"/>
        <c:majorTickMark val="out"/>
        <c:minorTickMark val="none"/>
        <c:tickLblPos val="nextTo"/>
        <c:crossAx val="1672795952"/>
        <c:crosses val="autoZero"/>
        <c:auto val="1"/>
        <c:lblAlgn val="ctr"/>
        <c:lblOffset val="100"/>
        <c:noMultiLvlLbl val="0"/>
      </c:cat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tx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[0_master_yellow_surge_ng_CQI_tool_version1.5.xlsx]pvt_mer!OTPS7</c:name>
    <c:fmtId val="4"/>
  </c:pivotSource>
  <c:chart>
    <c:title>
      <c:tx>
        <c:rich>
          <a:bodyPr rot="0" spcFirstLastPara="1" vertOverflow="ellipsis" vert="horz" wrap="square" anchor="ctr" anchorCtr="1"/>
          <a:lstStyle/>
          <a:p>
            <a:pPr>
              <a:defRPr sz="1100" b="0" i="0" u="none" strike="noStrike" kern="1200" cap="none" spc="0" normalizeH="0" baseline="0">
                <a:solidFill>
                  <a:schemeClr val="tx1">
                    <a:lumMod val="65000"/>
                    <a:lumOff val="35000"/>
                  </a:schemeClr>
                </a:solidFill>
                <a:latin typeface="+mj-lt"/>
                <a:ea typeface="+mj-ea"/>
                <a:cs typeface="+mj-cs"/>
              </a:defRPr>
            </a:pPr>
            <a:r>
              <a:rPr lang="en-US" sz="1100"/>
              <a:t>4.6 OTPS</a:t>
            </a:r>
            <a:r>
              <a:rPr lang="en-US" sz="1100" baseline="0"/>
              <a:t> LINKAGE TO ART</a:t>
            </a:r>
            <a:endParaRPr lang="en-US" sz="1100"/>
          </a:p>
        </c:rich>
      </c:tx>
      <c:overlay val="0"/>
      <c:spPr>
        <a:noFill/>
        <a:ln>
          <a:noFill/>
        </a:ln>
        <a:effectLst/>
      </c:spPr>
    </c:title>
    <c:autoTitleDeleted val="0"/>
    <c:pivotFmts>
      <c:pivotFmt>
        <c:idx val="0"/>
        <c:spPr>
          <a:solidFill>
            <a:schemeClr val="accent1">
              <a:lumMod val="40000"/>
              <a:lumOff val="60000"/>
            </a:schemeClr>
          </a:solidFill>
          <a:ln>
            <a:noFill/>
          </a:ln>
          <a:effectLst/>
        </c:spPr>
        <c:marker>
          <c:symbol val="circle"/>
          <c:size val="8"/>
          <c:spPr>
            <a:solidFill>
              <a:schemeClr val="accent1"/>
            </a:solidFill>
            <a:ln>
              <a:noFill/>
            </a:ln>
            <a:effectLst/>
          </c:spPr>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circle"/>
          <c:size val="8"/>
          <c:spPr>
            <a:solidFill>
              <a:schemeClr val="accent2"/>
            </a:solidFill>
            <a:ln>
              <a:noFill/>
            </a:ln>
            <a:effectLst/>
          </c:spPr>
        </c:marker>
        <c:dLbl>
          <c:idx val="0"/>
          <c:delete val="1"/>
          <c:extLst>
            <c:ext xmlns:c15="http://schemas.microsoft.com/office/drawing/2012/chart" uri="{CE6537A1-D6FC-4f65-9D91-7224C49458BB}"/>
          </c:extLst>
        </c:dLbl>
      </c:pivotFmt>
      <c:pivotFmt>
        <c:idx val="2"/>
        <c:spPr>
          <a:solidFill>
            <a:schemeClr val="accent1"/>
          </a:solidFill>
          <a:ln w="9525" cap="rnd">
            <a:solidFill>
              <a:srgbClr val="00B0F0"/>
            </a:solidFill>
            <a:round/>
          </a:ln>
          <a:effectLst/>
        </c:spPr>
        <c:marker>
          <c:symbol val="circle"/>
          <c:size val="8"/>
          <c:spPr>
            <a:solidFill>
              <a:srgbClr val="00B0F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9525" cap="rnd">
            <a:solidFill>
              <a:srgbClr val="00B0F0"/>
            </a:solidFill>
            <a:round/>
          </a:ln>
          <a:effectLst/>
        </c:spPr>
        <c:marker>
          <c:symbol val="circle"/>
          <c:size val="8"/>
          <c:spPr>
            <a:solidFill>
              <a:srgbClr val="00B0F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ln w="9525" cap="rnd">
            <a:solidFill>
              <a:srgbClr val="00B0F0"/>
            </a:solidFill>
            <a:round/>
          </a:ln>
          <a:effectLst/>
        </c:spPr>
        <c:marker>
          <c:symbol val="circle"/>
          <c:size val="8"/>
          <c:spPr>
            <a:solidFill>
              <a:srgbClr val="00B0F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1"/>
        <c:spPr>
          <a:ln w="9525" cap="rnd">
            <a:noFill/>
            <a:round/>
          </a:ln>
          <a:effectLst/>
        </c:spPr>
        <c:marker>
          <c:symbol val="dash"/>
          <c:size val="8"/>
          <c:spPr>
            <a:solidFill>
              <a:srgbClr val="FF0000"/>
            </a:solidFill>
            <a:ln>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4"/>
        <c:spPr>
          <a:ln w="9525" cap="rnd">
            <a:noFill/>
            <a:round/>
          </a:ln>
          <a:effectLst/>
        </c:spPr>
        <c:marker>
          <c:symbol val="dash"/>
          <c:size val="8"/>
          <c:spPr>
            <a:solidFill>
              <a:srgbClr val="FF0000"/>
            </a:solidFill>
            <a:ln>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7"/>
        <c:spPr>
          <a:ln w="9525" cap="rnd">
            <a:noFill/>
            <a:round/>
          </a:ln>
          <a:effectLst/>
        </c:spPr>
        <c:marker>
          <c:symbol val="dash"/>
          <c:size val="8"/>
          <c:spPr>
            <a:solidFill>
              <a:srgbClr val="FF0000"/>
            </a:solidFill>
            <a:ln>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0"/>
        <c:spPr>
          <a:ln w="9525" cap="rnd">
            <a:solidFill>
              <a:srgbClr val="FF0000"/>
            </a:solidFill>
            <a:round/>
          </a:ln>
          <a:effectLst/>
        </c:spPr>
        <c:marker>
          <c:symbol val="circle"/>
          <c:size val="8"/>
          <c:spPr>
            <a:solidFill>
              <a:srgbClr val="FF000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3"/>
        <c:spPr>
          <a:ln w="9525" cap="rnd">
            <a:solidFill>
              <a:srgbClr val="FF0000"/>
            </a:solidFill>
            <a:round/>
          </a:ln>
          <a:effectLst/>
        </c:spPr>
        <c:marker>
          <c:symbol val="circle"/>
          <c:size val="8"/>
          <c:spPr>
            <a:solidFill>
              <a:srgbClr val="FF000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6"/>
        <c:spPr>
          <a:ln w="9525" cap="rnd">
            <a:solidFill>
              <a:srgbClr val="FF0000"/>
            </a:solidFill>
            <a:round/>
          </a:ln>
          <a:effectLst/>
        </c:spPr>
        <c:marker>
          <c:symbol val="circle"/>
          <c:size val="8"/>
          <c:spPr>
            <a:solidFill>
              <a:srgbClr val="FF000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9"/>
        <c:spPr>
          <a:ln w="9525" cap="rnd">
            <a:solidFill>
              <a:srgbClr val="FF0000"/>
            </a:solidFill>
            <a:round/>
          </a:ln>
          <a:effectLst/>
        </c:spPr>
        <c:marker>
          <c:symbol val="circle"/>
          <c:size val="8"/>
          <c:spPr>
            <a:solidFill>
              <a:srgbClr val="FF000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32"/>
        <c:spPr>
          <a:ln w="9525" cap="rnd">
            <a:solidFill>
              <a:srgbClr val="FF0000"/>
            </a:solidFill>
            <a:round/>
          </a:ln>
          <a:effectLst/>
        </c:spPr>
        <c:marker>
          <c:symbol val="circle"/>
          <c:size val="8"/>
          <c:spPr>
            <a:solidFill>
              <a:srgbClr val="FF000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35"/>
        <c:spPr>
          <a:ln w="9525" cap="rnd">
            <a:solidFill>
              <a:srgbClr val="FF0000"/>
            </a:solidFill>
            <a:round/>
          </a:ln>
          <a:effectLst/>
        </c:spPr>
        <c:marker>
          <c:symbol val="circle"/>
          <c:size val="8"/>
          <c:spPr>
            <a:solidFill>
              <a:srgbClr val="FF000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pvt_mer!$BX$73</c:f>
              <c:strCache>
                <c:ptCount val="1"/>
                <c:pt idx="0">
                  <c:v>otps Positive.</c:v>
                </c:pt>
              </c:strCache>
            </c:strRef>
          </c:tx>
          <c:spPr>
            <a:solidFill>
              <a:schemeClr val="accent1">
                <a:lumMod val="40000"/>
                <a:lumOff val="60000"/>
              </a:schemeClr>
            </a:solidFill>
            <a:ln>
              <a:noFill/>
            </a:ln>
            <a:effectLst/>
          </c:spPr>
          <c:invertIfNegative val="0"/>
          <c:cat>
            <c:strRef>
              <c:f>pvt_mer!$BW$74:$BW$82</c:f>
              <c:strCache>
                <c:ptCount val="8"/>
                <c:pt idx="0">
                  <c:v>Ekiti</c:v>
                </c:pt>
                <c:pt idx="1">
                  <c:v>Katsina</c:v>
                </c:pt>
                <c:pt idx="2">
                  <c:v>Kogi</c:v>
                </c:pt>
                <c:pt idx="3">
                  <c:v>Ogun</c:v>
                </c:pt>
                <c:pt idx="4">
                  <c:v>Ondo</c:v>
                </c:pt>
                <c:pt idx="5">
                  <c:v>Osun</c:v>
                </c:pt>
                <c:pt idx="6">
                  <c:v>Oyo</c:v>
                </c:pt>
                <c:pt idx="7">
                  <c:v>Plateau</c:v>
                </c:pt>
              </c:strCache>
            </c:strRef>
          </c:cat>
          <c:val>
            <c:numRef>
              <c:f>pvt_mer!$BX$74:$BX$82</c:f>
              <c:numCache>
                <c:formatCode>#,##0</c:formatCode>
                <c:ptCount val="8"/>
                <c:pt idx="0">
                  <c:v>17</c:v>
                </c:pt>
                <c:pt idx="1">
                  <c:v>0</c:v>
                </c:pt>
                <c:pt idx="2">
                  <c:v>4</c:v>
                </c:pt>
                <c:pt idx="3">
                  <c:v>82</c:v>
                </c:pt>
                <c:pt idx="4">
                  <c:v>20</c:v>
                </c:pt>
                <c:pt idx="5">
                  <c:v>30</c:v>
                </c:pt>
                <c:pt idx="6">
                  <c:v>9</c:v>
                </c:pt>
                <c:pt idx="7">
                  <c:v>30</c:v>
                </c:pt>
              </c:numCache>
            </c:numRef>
          </c:val>
          <c:extLst>
            <c:ext xmlns:c16="http://schemas.microsoft.com/office/drawing/2014/chart" uri="{C3380CC4-5D6E-409C-BE32-E72D297353CC}">
              <c16:uniqueId val="{00000000-F755-4203-A065-19FBFABF442B}"/>
            </c:ext>
          </c:extLst>
        </c:ser>
        <c:ser>
          <c:idx val="1"/>
          <c:order val="1"/>
          <c:tx>
            <c:strRef>
              <c:f>pvt_mer!$BY$73</c:f>
              <c:strCache>
                <c:ptCount val="1"/>
                <c:pt idx="0">
                  <c:v>otps linked2ART.</c:v>
                </c:pt>
              </c:strCache>
            </c:strRef>
          </c:tx>
          <c:spPr>
            <a:solidFill>
              <a:schemeClr val="accent2"/>
            </a:solidFill>
            <a:ln>
              <a:noFill/>
            </a:ln>
            <a:effectLst/>
          </c:spPr>
          <c:invertIfNegative val="0"/>
          <c:cat>
            <c:strRef>
              <c:f>pvt_mer!$BW$74:$BW$82</c:f>
              <c:strCache>
                <c:ptCount val="8"/>
                <c:pt idx="0">
                  <c:v>Ekiti</c:v>
                </c:pt>
                <c:pt idx="1">
                  <c:v>Katsina</c:v>
                </c:pt>
                <c:pt idx="2">
                  <c:v>Kogi</c:v>
                </c:pt>
                <c:pt idx="3">
                  <c:v>Ogun</c:v>
                </c:pt>
                <c:pt idx="4">
                  <c:v>Ondo</c:v>
                </c:pt>
                <c:pt idx="5">
                  <c:v>Osun</c:v>
                </c:pt>
                <c:pt idx="6">
                  <c:v>Oyo</c:v>
                </c:pt>
                <c:pt idx="7">
                  <c:v>Plateau</c:v>
                </c:pt>
              </c:strCache>
            </c:strRef>
          </c:cat>
          <c:val>
            <c:numRef>
              <c:f>pvt_mer!$BY$74:$BY$82</c:f>
              <c:numCache>
                <c:formatCode>0</c:formatCode>
                <c:ptCount val="8"/>
                <c:pt idx="0">
                  <c:v>16</c:v>
                </c:pt>
                <c:pt idx="1">
                  <c:v>0</c:v>
                </c:pt>
                <c:pt idx="2">
                  <c:v>4</c:v>
                </c:pt>
                <c:pt idx="3">
                  <c:v>66</c:v>
                </c:pt>
                <c:pt idx="4">
                  <c:v>20</c:v>
                </c:pt>
                <c:pt idx="5">
                  <c:v>30</c:v>
                </c:pt>
                <c:pt idx="6">
                  <c:v>9</c:v>
                </c:pt>
                <c:pt idx="7">
                  <c:v>30</c:v>
                </c:pt>
              </c:numCache>
            </c:numRef>
          </c:val>
          <c:extLst>
            <c:ext xmlns:c16="http://schemas.microsoft.com/office/drawing/2014/chart" uri="{C3380CC4-5D6E-409C-BE32-E72D297353CC}">
              <c16:uniqueId val="{00000001-F755-4203-A065-19FBFABF442B}"/>
            </c:ext>
          </c:extLst>
        </c:ser>
        <c:dLbls>
          <c:showLegendKey val="0"/>
          <c:showVal val="0"/>
          <c:showCatName val="0"/>
          <c:showSerName val="0"/>
          <c:showPercent val="0"/>
          <c:showBubbleSize val="0"/>
        </c:dLbls>
        <c:gapWidth val="269"/>
        <c:axId val="1956843520"/>
        <c:axId val="1672803856"/>
      </c:barChart>
      <c:lineChart>
        <c:grouping val="standard"/>
        <c:varyColors val="0"/>
        <c:ser>
          <c:idx val="2"/>
          <c:order val="2"/>
          <c:tx>
            <c:strRef>
              <c:f>pvt_mer!$BZ$73</c:f>
              <c:strCache>
                <c:ptCount val="1"/>
                <c:pt idx="0">
                  <c:v>OTPS %Linked to ART</c:v>
                </c:pt>
              </c:strCache>
            </c:strRef>
          </c:tx>
          <c:spPr>
            <a:ln w="9525" cap="rnd">
              <a:solidFill>
                <a:srgbClr val="FF0000"/>
              </a:solidFill>
              <a:round/>
            </a:ln>
            <a:effectLst/>
          </c:spPr>
          <c:marker>
            <c:symbol val="circle"/>
            <c:size val="8"/>
            <c:spPr>
              <a:solidFill>
                <a:srgbClr val="FF0000"/>
              </a:solidFill>
              <a:ln>
                <a:solidFill>
                  <a:schemeClr val="tx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pvt_mer!$BW$74:$BW$82</c:f>
              <c:strCache>
                <c:ptCount val="8"/>
                <c:pt idx="0">
                  <c:v>Ekiti</c:v>
                </c:pt>
                <c:pt idx="1">
                  <c:v>Katsina</c:v>
                </c:pt>
                <c:pt idx="2">
                  <c:v>Kogi</c:v>
                </c:pt>
                <c:pt idx="3">
                  <c:v>Ogun</c:v>
                </c:pt>
                <c:pt idx="4">
                  <c:v>Ondo</c:v>
                </c:pt>
                <c:pt idx="5">
                  <c:v>Osun</c:v>
                </c:pt>
                <c:pt idx="6">
                  <c:v>Oyo</c:v>
                </c:pt>
                <c:pt idx="7">
                  <c:v>Plateau</c:v>
                </c:pt>
              </c:strCache>
            </c:strRef>
          </c:cat>
          <c:val>
            <c:numRef>
              <c:f>pvt_mer!$BZ$74:$BZ$82</c:f>
              <c:numCache>
                <c:formatCode>0.0%;\-0.0%;0.0%</c:formatCode>
                <c:ptCount val="8"/>
                <c:pt idx="0">
                  <c:v>0.94117647058823528</c:v>
                </c:pt>
                <c:pt idx="1">
                  <c:v>#N/A</c:v>
                </c:pt>
                <c:pt idx="2">
                  <c:v>1</c:v>
                </c:pt>
                <c:pt idx="3">
                  <c:v>0.80487804878048785</c:v>
                </c:pt>
                <c:pt idx="4">
                  <c:v>1</c:v>
                </c:pt>
                <c:pt idx="5">
                  <c:v>1</c:v>
                </c:pt>
                <c:pt idx="6">
                  <c:v>1</c:v>
                </c:pt>
                <c:pt idx="7">
                  <c:v>1</c:v>
                </c:pt>
              </c:numCache>
            </c:numRef>
          </c:val>
          <c:smooth val="1"/>
          <c:extLst>
            <c:ext xmlns:c16="http://schemas.microsoft.com/office/drawing/2014/chart" uri="{C3380CC4-5D6E-409C-BE32-E72D297353CC}">
              <c16:uniqueId val="{00000002-F755-4203-A065-19FBFABF442B}"/>
            </c:ext>
          </c:extLst>
        </c:ser>
        <c:dLbls>
          <c:showLegendKey val="0"/>
          <c:showVal val="0"/>
          <c:showCatName val="0"/>
          <c:showSerName val="0"/>
          <c:showPercent val="0"/>
          <c:showBubbleSize val="0"/>
        </c:dLbls>
        <c:marker val="1"/>
        <c:smooth val="0"/>
        <c:axId val="1956895920"/>
        <c:axId val="1672795952"/>
      </c:lineChart>
      <c:catAx>
        <c:axId val="1956843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672803856"/>
        <c:crosses val="autoZero"/>
        <c:auto val="1"/>
        <c:lblAlgn val="ctr"/>
        <c:lblOffset val="100"/>
        <c:noMultiLvlLbl val="0"/>
      </c:catAx>
      <c:valAx>
        <c:axId val="167280385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843520"/>
        <c:crosses val="autoZero"/>
        <c:crossBetween val="between"/>
      </c:valAx>
      <c:valAx>
        <c:axId val="1672795952"/>
        <c:scaling>
          <c:orientation val="minMax"/>
        </c:scaling>
        <c:delete val="0"/>
        <c:axPos val="r"/>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895920"/>
        <c:crosses val="max"/>
        <c:crossBetween val="between"/>
      </c:valAx>
      <c:catAx>
        <c:axId val="1956895920"/>
        <c:scaling>
          <c:orientation val="minMax"/>
        </c:scaling>
        <c:delete val="1"/>
        <c:axPos val="b"/>
        <c:numFmt formatCode="General" sourceLinked="1"/>
        <c:majorTickMark val="out"/>
        <c:minorTickMark val="none"/>
        <c:tickLblPos val="nextTo"/>
        <c:crossAx val="1672795952"/>
        <c:crosses val="autoZero"/>
        <c:auto val="1"/>
        <c:lblAlgn val="ctr"/>
        <c:lblOffset val="100"/>
        <c:noMultiLvlLbl val="0"/>
      </c:cat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tx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[0_master_yellow_surge_ng_CQI_tool_version1.5.xlsx]pvt_mer!OTPS8</c:name>
    <c:fmtId val="2"/>
  </c:pivotSource>
  <c:chart>
    <c:title>
      <c:tx>
        <c:rich>
          <a:bodyPr rot="0" spcFirstLastPara="1" vertOverflow="ellipsis" vert="horz" wrap="square" anchor="ctr" anchorCtr="1"/>
          <a:lstStyle/>
          <a:p>
            <a:pPr>
              <a:defRPr sz="1100" b="0" i="0" u="none" strike="noStrike" kern="1200" cap="none" spc="0" normalizeH="0" baseline="0">
                <a:solidFill>
                  <a:schemeClr val="tx1">
                    <a:lumMod val="65000"/>
                    <a:lumOff val="35000"/>
                  </a:schemeClr>
                </a:solidFill>
                <a:latin typeface="+mj-lt"/>
                <a:ea typeface="+mj-ea"/>
                <a:cs typeface="+mj-cs"/>
              </a:defRPr>
            </a:pPr>
            <a:r>
              <a:rPr lang="en-US" sz="1100"/>
              <a:t>4.7 OTPS LINKAGE TO ART TREND</a:t>
            </a:r>
          </a:p>
        </c:rich>
      </c:tx>
      <c:overlay val="0"/>
      <c:spPr>
        <a:noFill/>
        <a:ln>
          <a:noFill/>
        </a:ln>
        <a:effectLst/>
      </c:spPr>
    </c:title>
    <c:autoTitleDeleted val="0"/>
    <c:pivotFmts>
      <c:pivotFmt>
        <c:idx val="0"/>
        <c:spPr>
          <a:solidFill>
            <a:schemeClr val="accent1">
              <a:lumMod val="40000"/>
              <a:lumOff val="60000"/>
            </a:schemeClr>
          </a:solidFill>
          <a:ln>
            <a:noFill/>
          </a:ln>
          <a:effectLst/>
        </c:spPr>
        <c:marker>
          <c:symbol val="circle"/>
          <c:size val="8"/>
          <c:spPr>
            <a:solidFill>
              <a:schemeClr val="accent1"/>
            </a:solidFill>
            <a:ln>
              <a:noFill/>
            </a:ln>
            <a:effectLst/>
          </c:spPr>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circle"/>
          <c:size val="8"/>
          <c:spPr>
            <a:solidFill>
              <a:schemeClr val="accent2"/>
            </a:solidFill>
            <a:ln>
              <a:noFill/>
            </a:ln>
            <a:effectLst/>
          </c:spPr>
        </c:marker>
        <c:dLbl>
          <c:idx val="0"/>
          <c:delete val="1"/>
          <c:extLst>
            <c:ext xmlns:c15="http://schemas.microsoft.com/office/drawing/2012/chart" uri="{CE6537A1-D6FC-4f65-9D91-7224C49458BB}"/>
          </c:extLst>
        </c:dLbl>
      </c:pivotFmt>
      <c:pivotFmt>
        <c:idx val="2"/>
        <c:spPr>
          <a:solidFill>
            <a:schemeClr val="accent1"/>
          </a:solidFill>
          <a:ln w="9525" cap="rnd">
            <a:solidFill>
              <a:srgbClr val="00B0F0"/>
            </a:solidFill>
            <a:round/>
          </a:ln>
          <a:effectLst/>
        </c:spPr>
        <c:marker>
          <c:symbol val="circle"/>
          <c:size val="8"/>
          <c:spPr>
            <a:solidFill>
              <a:srgbClr val="00B0F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9525" cap="rnd">
            <a:solidFill>
              <a:srgbClr val="00B0F0"/>
            </a:solidFill>
            <a:round/>
          </a:ln>
          <a:effectLst/>
        </c:spPr>
        <c:marker>
          <c:symbol val="circle"/>
          <c:size val="8"/>
          <c:spPr>
            <a:solidFill>
              <a:srgbClr val="00B0F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ln w="9525" cap="rnd">
            <a:solidFill>
              <a:srgbClr val="00B0F0"/>
            </a:solidFill>
            <a:round/>
          </a:ln>
          <a:effectLst/>
        </c:spPr>
        <c:marker>
          <c:symbol val="circle"/>
          <c:size val="8"/>
          <c:spPr>
            <a:solidFill>
              <a:srgbClr val="00B0F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1"/>
        <c:spPr>
          <a:ln w="9525" cap="rnd">
            <a:noFill/>
            <a:round/>
          </a:ln>
          <a:effectLst/>
        </c:spPr>
        <c:marker>
          <c:symbol val="dash"/>
          <c:size val="8"/>
          <c:spPr>
            <a:solidFill>
              <a:srgbClr val="FF0000"/>
            </a:solidFill>
            <a:ln>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4"/>
        <c:spPr>
          <a:ln w="9525" cap="rnd">
            <a:noFill/>
            <a:round/>
          </a:ln>
          <a:effectLst/>
        </c:spPr>
        <c:marker>
          <c:symbol val="dash"/>
          <c:size val="8"/>
          <c:spPr>
            <a:solidFill>
              <a:srgbClr val="FF0000"/>
            </a:solidFill>
            <a:ln>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7"/>
        <c:spPr>
          <a:ln w="9525" cap="rnd">
            <a:noFill/>
            <a:round/>
          </a:ln>
          <a:effectLst/>
        </c:spPr>
        <c:marker>
          <c:symbol val="dash"/>
          <c:size val="8"/>
          <c:spPr>
            <a:solidFill>
              <a:srgbClr val="FF0000"/>
            </a:solidFill>
            <a:ln>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0"/>
        <c:spPr>
          <a:ln w="9525" cap="rnd">
            <a:solidFill>
              <a:srgbClr val="FF0000"/>
            </a:solidFill>
            <a:round/>
          </a:ln>
          <a:effectLst/>
        </c:spPr>
        <c:marker>
          <c:symbol val="circle"/>
          <c:size val="8"/>
          <c:spPr>
            <a:solidFill>
              <a:srgbClr val="FF000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3"/>
        <c:spPr>
          <a:ln w="9525" cap="rnd">
            <a:solidFill>
              <a:srgbClr val="FF0000"/>
            </a:solidFill>
            <a:round/>
          </a:ln>
          <a:effectLst/>
        </c:spPr>
        <c:marker>
          <c:symbol val="circle"/>
          <c:size val="8"/>
          <c:spPr>
            <a:solidFill>
              <a:srgbClr val="FF000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6"/>
        <c:spPr>
          <a:ln w="9525" cap="rnd">
            <a:solidFill>
              <a:srgbClr val="FF0000"/>
            </a:solidFill>
            <a:round/>
          </a:ln>
          <a:effectLst/>
        </c:spPr>
        <c:marker>
          <c:symbol val="circle"/>
          <c:size val="8"/>
          <c:spPr>
            <a:solidFill>
              <a:srgbClr val="FF000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9"/>
        <c:spPr>
          <a:ln w="9525" cap="rnd">
            <a:solidFill>
              <a:srgbClr val="FF0000"/>
            </a:solidFill>
            <a:round/>
          </a:ln>
          <a:effectLst/>
        </c:spPr>
        <c:marker>
          <c:symbol val="circle"/>
          <c:size val="8"/>
          <c:spPr>
            <a:solidFill>
              <a:srgbClr val="FF000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32"/>
        <c:spPr>
          <a:ln w="9525" cap="rnd">
            <a:solidFill>
              <a:srgbClr val="FF0000"/>
            </a:solidFill>
            <a:round/>
          </a:ln>
          <a:effectLst/>
        </c:spPr>
        <c:marker>
          <c:symbol val="circle"/>
          <c:size val="8"/>
          <c:spPr>
            <a:solidFill>
              <a:srgbClr val="FF000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35"/>
        <c:spPr>
          <a:ln w="9525" cap="rnd">
            <a:solidFill>
              <a:srgbClr val="FF0000"/>
            </a:solidFill>
            <a:round/>
          </a:ln>
          <a:effectLst/>
        </c:spPr>
        <c:marker>
          <c:symbol val="circle"/>
          <c:size val="8"/>
          <c:spPr>
            <a:solidFill>
              <a:srgbClr val="FF000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38"/>
        <c:spPr>
          <a:ln w="9525" cap="rnd">
            <a:solidFill>
              <a:srgbClr val="FF0000"/>
            </a:solidFill>
            <a:round/>
          </a:ln>
          <a:effectLst/>
        </c:spPr>
        <c:marker>
          <c:symbol val="circle"/>
          <c:size val="8"/>
          <c:spPr>
            <a:solidFill>
              <a:srgbClr val="FF000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1"/>
        <c:spPr>
          <a:ln w="9525" cap="rnd">
            <a:solidFill>
              <a:srgbClr val="FF0000"/>
            </a:solidFill>
            <a:round/>
          </a:ln>
          <a:effectLst/>
        </c:spPr>
        <c:marker>
          <c:symbol val="circle"/>
          <c:size val="8"/>
          <c:spPr>
            <a:solidFill>
              <a:srgbClr val="FF000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4"/>
        <c:spPr>
          <a:ln w="9525" cap="rnd">
            <a:solidFill>
              <a:srgbClr val="FF0000"/>
            </a:solidFill>
            <a:round/>
          </a:ln>
          <a:effectLst/>
        </c:spPr>
        <c:marker>
          <c:symbol val="circle"/>
          <c:size val="8"/>
          <c:spPr>
            <a:solidFill>
              <a:srgbClr val="FF0000"/>
            </a:solidFill>
            <a:ln>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pvt_mer!$CD$73</c:f>
              <c:strCache>
                <c:ptCount val="1"/>
                <c:pt idx="0">
                  <c:v>otps Positive.</c:v>
                </c:pt>
              </c:strCache>
            </c:strRef>
          </c:tx>
          <c:spPr>
            <a:solidFill>
              <a:schemeClr val="accent1">
                <a:lumMod val="40000"/>
                <a:lumOff val="60000"/>
              </a:schemeClr>
            </a:solidFill>
            <a:ln>
              <a:noFill/>
            </a:ln>
            <a:effectLst/>
          </c:spPr>
          <c:invertIfNegative val="0"/>
          <c:cat>
            <c:strRef>
              <c:f>pvt_mer!$CC$74:$CC$83</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pvt_mer!$CD$74:$CD$83</c:f>
              <c:numCache>
                <c:formatCode>#,##0</c:formatCode>
                <c:ptCount val="9"/>
                <c:pt idx="0">
                  <c:v>0</c:v>
                </c:pt>
                <c:pt idx="1">
                  <c:v>17</c:v>
                </c:pt>
                <c:pt idx="2">
                  <c:v>16</c:v>
                </c:pt>
                <c:pt idx="3">
                  <c:v>8</c:v>
                </c:pt>
                <c:pt idx="4">
                  <c:v>35</c:v>
                </c:pt>
                <c:pt idx="5">
                  <c:v>24</c:v>
                </c:pt>
                <c:pt idx="6">
                  <c:v>21</c:v>
                </c:pt>
                <c:pt idx="7">
                  <c:v>45</c:v>
                </c:pt>
                <c:pt idx="8">
                  <c:v>26</c:v>
                </c:pt>
              </c:numCache>
            </c:numRef>
          </c:val>
          <c:extLst>
            <c:ext xmlns:c16="http://schemas.microsoft.com/office/drawing/2014/chart" uri="{C3380CC4-5D6E-409C-BE32-E72D297353CC}">
              <c16:uniqueId val="{00000000-9C1A-498C-9EC8-E2E770210F2C}"/>
            </c:ext>
          </c:extLst>
        </c:ser>
        <c:ser>
          <c:idx val="1"/>
          <c:order val="1"/>
          <c:tx>
            <c:strRef>
              <c:f>pvt_mer!$CE$73</c:f>
              <c:strCache>
                <c:ptCount val="1"/>
                <c:pt idx="0">
                  <c:v>otps linked2ART.</c:v>
                </c:pt>
              </c:strCache>
            </c:strRef>
          </c:tx>
          <c:spPr>
            <a:solidFill>
              <a:schemeClr val="accent2"/>
            </a:solidFill>
            <a:ln>
              <a:noFill/>
            </a:ln>
            <a:effectLst/>
          </c:spPr>
          <c:invertIfNegative val="0"/>
          <c:cat>
            <c:strRef>
              <c:f>pvt_mer!$CC$74:$CC$83</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pvt_mer!$CE$74:$CE$83</c:f>
              <c:numCache>
                <c:formatCode>0</c:formatCode>
                <c:ptCount val="9"/>
                <c:pt idx="0">
                  <c:v>0</c:v>
                </c:pt>
                <c:pt idx="1">
                  <c:v>14</c:v>
                </c:pt>
                <c:pt idx="2">
                  <c:v>10</c:v>
                </c:pt>
                <c:pt idx="3">
                  <c:v>6</c:v>
                </c:pt>
                <c:pt idx="4">
                  <c:v>35</c:v>
                </c:pt>
                <c:pt idx="5">
                  <c:v>24</c:v>
                </c:pt>
                <c:pt idx="6">
                  <c:v>17</c:v>
                </c:pt>
                <c:pt idx="7">
                  <c:v>43</c:v>
                </c:pt>
                <c:pt idx="8">
                  <c:v>26</c:v>
                </c:pt>
              </c:numCache>
            </c:numRef>
          </c:val>
          <c:extLst>
            <c:ext xmlns:c16="http://schemas.microsoft.com/office/drawing/2014/chart" uri="{C3380CC4-5D6E-409C-BE32-E72D297353CC}">
              <c16:uniqueId val="{00000001-9C1A-498C-9EC8-E2E770210F2C}"/>
            </c:ext>
          </c:extLst>
        </c:ser>
        <c:dLbls>
          <c:showLegendKey val="0"/>
          <c:showVal val="0"/>
          <c:showCatName val="0"/>
          <c:showSerName val="0"/>
          <c:showPercent val="0"/>
          <c:showBubbleSize val="0"/>
        </c:dLbls>
        <c:gapWidth val="269"/>
        <c:axId val="1956843520"/>
        <c:axId val="1672803856"/>
      </c:barChart>
      <c:lineChart>
        <c:grouping val="standard"/>
        <c:varyColors val="0"/>
        <c:ser>
          <c:idx val="2"/>
          <c:order val="2"/>
          <c:tx>
            <c:strRef>
              <c:f>pvt_mer!$CF$73</c:f>
              <c:strCache>
                <c:ptCount val="1"/>
                <c:pt idx="0">
                  <c:v>OTPS %Linked to ART</c:v>
                </c:pt>
              </c:strCache>
            </c:strRef>
          </c:tx>
          <c:spPr>
            <a:ln w="9525" cap="rnd">
              <a:solidFill>
                <a:srgbClr val="FF0000"/>
              </a:solidFill>
              <a:round/>
            </a:ln>
            <a:effectLst/>
          </c:spPr>
          <c:marker>
            <c:symbol val="circle"/>
            <c:size val="8"/>
            <c:spPr>
              <a:solidFill>
                <a:srgbClr val="FF0000"/>
              </a:solidFill>
              <a:ln>
                <a:solidFill>
                  <a:schemeClr val="tx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pvt_mer!$CC$74:$CC$83</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pvt_mer!$CF$74:$CF$83</c:f>
              <c:numCache>
                <c:formatCode>0.0%;\-0.0%;0.0%</c:formatCode>
                <c:ptCount val="9"/>
                <c:pt idx="0">
                  <c:v>#N/A</c:v>
                </c:pt>
                <c:pt idx="1">
                  <c:v>0.82352941176470584</c:v>
                </c:pt>
                <c:pt idx="2">
                  <c:v>0.625</c:v>
                </c:pt>
                <c:pt idx="3">
                  <c:v>0.75</c:v>
                </c:pt>
                <c:pt idx="4">
                  <c:v>1</c:v>
                </c:pt>
                <c:pt idx="5">
                  <c:v>1</c:v>
                </c:pt>
                <c:pt idx="6">
                  <c:v>0.80952380952380953</c:v>
                </c:pt>
                <c:pt idx="7">
                  <c:v>0.9555555555555556</c:v>
                </c:pt>
                <c:pt idx="8">
                  <c:v>1</c:v>
                </c:pt>
              </c:numCache>
            </c:numRef>
          </c:val>
          <c:smooth val="1"/>
          <c:extLst>
            <c:ext xmlns:c16="http://schemas.microsoft.com/office/drawing/2014/chart" uri="{C3380CC4-5D6E-409C-BE32-E72D297353CC}">
              <c16:uniqueId val="{00000002-9C1A-498C-9EC8-E2E770210F2C}"/>
            </c:ext>
          </c:extLst>
        </c:ser>
        <c:dLbls>
          <c:showLegendKey val="0"/>
          <c:showVal val="0"/>
          <c:showCatName val="0"/>
          <c:showSerName val="0"/>
          <c:showPercent val="0"/>
          <c:showBubbleSize val="0"/>
        </c:dLbls>
        <c:marker val="1"/>
        <c:smooth val="0"/>
        <c:axId val="1956895920"/>
        <c:axId val="1672795952"/>
      </c:lineChart>
      <c:catAx>
        <c:axId val="1956843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672803856"/>
        <c:crosses val="autoZero"/>
        <c:auto val="1"/>
        <c:lblAlgn val="ctr"/>
        <c:lblOffset val="100"/>
        <c:noMultiLvlLbl val="0"/>
      </c:catAx>
      <c:valAx>
        <c:axId val="167280385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843520"/>
        <c:crosses val="autoZero"/>
        <c:crossBetween val="between"/>
      </c:valAx>
      <c:valAx>
        <c:axId val="1672795952"/>
        <c:scaling>
          <c:orientation val="minMax"/>
        </c:scaling>
        <c:delete val="0"/>
        <c:axPos val="r"/>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895920"/>
        <c:crosses val="max"/>
        <c:crossBetween val="between"/>
      </c:valAx>
      <c:catAx>
        <c:axId val="1956895920"/>
        <c:scaling>
          <c:orientation val="minMax"/>
        </c:scaling>
        <c:delete val="1"/>
        <c:axPos val="b"/>
        <c:numFmt formatCode="General" sourceLinked="1"/>
        <c:majorTickMark val="out"/>
        <c:minorTickMark val="none"/>
        <c:tickLblPos val="nextTo"/>
        <c:crossAx val="1672795952"/>
        <c:crosses val="autoZero"/>
        <c:auto val="1"/>
        <c:lblAlgn val="ctr"/>
        <c:lblOffset val="100"/>
        <c:noMultiLvlLbl val="0"/>
      </c:cat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tx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[0_master_yellow_surge_ng_CQI_tool_version1.5.xlsx]pvt_mer!MMD1</c:name>
    <c:fmtId val="6"/>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6.0 MMD:</a:t>
            </a:r>
            <a:r>
              <a:rPr lang="en-US" sz="1100" baseline="0"/>
              <a:t> PROPORTION SEEN WHO ARE STABLE</a:t>
            </a:r>
            <a:endParaRPr lang="en-US" sz="1100"/>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40000"/>
              <a:lumOff val="6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40000"/>
              <a:lumOff val="6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40000"/>
              <a:lumOff val="6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60000"/>
              <a:lumOff val="4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noFill/>
            <a:round/>
          </a:ln>
          <a:effectLst/>
        </c:spPr>
        <c:marker>
          <c:symbol val="dash"/>
          <c:size val="9"/>
          <c:spPr>
            <a:solidFill>
              <a:srgbClr val="00B05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pvt_mer!$DL$3</c:f>
              <c:strCache>
                <c:ptCount val="1"/>
                <c:pt idx="0">
                  <c:v>mmd seen in DSD ART.</c:v>
                </c:pt>
              </c:strCache>
            </c:strRef>
          </c:tx>
          <c:spPr>
            <a:solidFill>
              <a:schemeClr val="accent1">
                <a:lumMod val="40000"/>
                <a:lumOff val="60000"/>
              </a:schemeClr>
            </a:solidFill>
            <a:ln w="25400">
              <a:noFill/>
            </a:ln>
            <a:effectLst/>
          </c:spPr>
          <c:invertIfNegative val="0"/>
          <c:cat>
            <c:strRef>
              <c:f>pvt_mer!$DK$4:$DK$12</c:f>
              <c:strCache>
                <c:ptCount val="8"/>
                <c:pt idx="0">
                  <c:v>Ekiti</c:v>
                </c:pt>
                <c:pt idx="1">
                  <c:v>Katsina</c:v>
                </c:pt>
                <c:pt idx="2">
                  <c:v>Kogi</c:v>
                </c:pt>
                <c:pt idx="3">
                  <c:v>Ogun</c:v>
                </c:pt>
                <c:pt idx="4">
                  <c:v>Ondo</c:v>
                </c:pt>
                <c:pt idx="5">
                  <c:v>Osun</c:v>
                </c:pt>
                <c:pt idx="6">
                  <c:v>Oyo</c:v>
                </c:pt>
                <c:pt idx="7">
                  <c:v>Plateau</c:v>
                </c:pt>
              </c:strCache>
            </c:strRef>
          </c:cat>
          <c:val>
            <c:numRef>
              <c:f>pvt_mer!$DL$4:$DL$12</c:f>
              <c:numCache>
                <c:formatCode>#,##0</c:formatCode>
                <c:ptCount val="8"/>
                <c:pt idx="0">
                  <c:v>1842</c:v>
                </c:pt>
                <c:pt idx="1">
                  <c:v>3492</c:v>
                </c:pt>
                <c:pt idx="2">
                  <c:v>4586</c:v>
                </c:pt>
                <c:pt idx="3">
                  <c:v>5585</c:v>
                </c:pt>
                <c:pt idx="4">
                  <c:v>3795</c:v>
                </c:pt>
                <c:pt idx="5">
                  <c:v>2753</c:v>
                </c:pt>
                <c:pt idx="6">
                  <c:v>7313</c:v>
                </c:pt>
                <c:pt idx="7">
                  <c:v>13745</c:v>
                </c:pt>
              </c:numCache>
            </c:numRef>
          </c:val>
          <c:extLst>
            <c:ext xmlns:c16="http://schemas.microsoft.com/office/drawing/2014/chart" uri="{C3380CC4-5D6E-409C-BE32-E72D297353CC}">
              <c16:uniqueId val="{00000000-FAE7-4AFB-91AD-4B6E9123377B}"/>
            </c:ext>
          </c:extLst>
        </c:ser>
        <c:ser>
          <c:idx val="1"/>
          <c:order val="1"/>
          <c:tx>
            <c:strRef>
              <c:f>pvt_mer!$DM$3</c:f>
              <c:strCache>
                <c:ptCount val="1"/>
                <c:pt idx="0">
                  <c:v>mmd stableOnART.</c:v>
                </c:pt>
              </c:strCache>
            </c:strRef>
          </c:tx>
          <c:spPr>
            <a:solidFill>
              <a:schemeClr val="accent6">
                <a:lumMod val="60000"/>
                <a:lumOff val="40000"/>
              </a:schemeClr>
            </a:solidFill>
            <a:ln w="25400">
              <a:noFill/>
            </a:ln>
            <a:effectLst/>
          </c:spPr>
          <c:invertIfNegative val="0"/>
          <c:cat>
            <c:strRef>
              <c:f>pvt_mer!$DK$4:$DK$12</c:f>
              <c:strCache>
                <c:ptCount val="8"/>
                <c:pt idx="0">
                  <c:v>Ekiti</c:v>
                </c:pt>
                <c:pt idx="1">
                  <c:v>Katsina</c:v>
                </c:pt>
                <c:pt idx="2">
                  <c:v>Kogi</c:v>
                </c:pt>
                <c:pt idx="3">
                  <c:v>Ogun</c:v>
                </c:pt>
                <c:pt idx="4">
                  <c:v>Ondo</c:v>
                </c:pt>
                <c:pt idx="5">
                  <c:v>Osun</c:v>
                </c:pt>
                <c:pt idx="6">
                  <c:v>Oyo</c:v>
                </c:pt>
                <c:pt idx="7">
                  <c:v>Plateau</c:v>
                </c:pt>
              </c:strCache>
            </c:strRef>
          </c:cat>
          <c:val>
            <c:numRef>
              <c:f>pvt_mer!$DM$4:$DM$12</c:f>
              <c:numCache>
                <c:formatCode>#,##0</c:formatCode>
                <c:ptCount val="8"/>
                <c:pt idx="0">
                  <c:v>1734</c:v>
                </c:pt>
                <c:pt idx="1">
                  <c:v>3175</c:v>
                </c:pt>
                <c:pt idx="2">
                  <c:v>3431</c:v>
                </c:pt>
                <c:pt idx="3">
                  <c:v>5271</c:v>
                </c:pt>
                <c:pt idx="4">
                  <c:v>3391</c:v>
                </c:pt>
                <c:pt idx="5">
                  <c:v>2385</c:v>
                </c:pt>
                <c:pt idx="6">
                  <c:v>6156</c:v>
                </c:pt>
                <c:pt idx="7">
                  <c:v>12783</c:v>
                </c:pt>
              </c:numCache>
            </c:numRef>
          </c:val>
          <c:extLst>
            <c:ext xmlns:c16="http://schemas.microsoft.com/office/drawing/2014/chart" uri="{C3380CC4-5D6E-409C-BE32-E72D297353CC}">
              <c16:uniqueId val="{00000001-FAE7-4AFB-91AD-4B6E9123377B}"/>
            </c:ext>
          </c:extLst>
        </c:ser>
        <c:dLbls>
          <c:showLegendKey val="0"/>
          <c:showVal val="0"/>
          <c:showCatName val="0"/>
          <c:showSerName val="0"/>
          <c:showPercent val="0"/>
          <c:showBubbleSize val="0"/>
        </c:dLbls>
        <c:gapWidth val="219"/>
        <c:axId val="1955693440"/>
        <c:axId val="333711199"/>
      </c:barChart>
      <c:lineChart>
        <c:grouping val="standard"/>
        <c:varyColors val="0"/>
        <c:ser>
          <c:idx val="2"/>
          <c:order val="2"/>
          <c:tx>
            <c:strRef>
              <c:f>pvt_mer!$DN$3</c:f>
              <c:strCache>
                <c:ptCount val="1"/>
                <c:pt idx="0">
                  <c:v>MMD %Stable on ART of Seen</c:v>
                </c:pt>
              </c:strCache>
            </c:strRef>
          </c:tx>
          <c:spPr>
            <a:ln w="28575" cap="rnd">
              <a:noFill/>
              <a:round/>
            </a:ln>
            <a:effectLst/>
          </c:spPr>
          <c:marker>
            <c:symbol val="dash"/>
            <c:size val="9"/>
            <c:spPr>
              <a:solidFill>
                <a:srgbClr val="00B050"/>
              </a:solidFill>
              <a:ln w="9525">
                <a:solidFill>
                  <a:srgbClr val="00B05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pvt_mer!$DK$4:$DK$12</c:f>
              <c:strCache>
                <c:ptCount val="8"/>
                <c:pt idx="0">
                  <c:v>Ekiti</c:v>
                </c:pt>
                <c:pt idx="1">
                  <c:v>Katsina</c:v>
                </c:pt>
                <c:pt idx="2">
                  <c:v>Kogi</c:v>
                </c:pt>
                <c:pt idx="3">
                  <c:v>Ogun</c:v>
                </c:pt>
                <c:pt idx="4">
                  <c:v>Ondo</c:v>
                </c:pt>
                <c:pt idx="5">
                  <c:v>Osun</c:v>
                </c:pt>
                <c:pt idx="6">
                  <c:v>Oyo</c:v>
                </c:pt>
                <c:pt idx="7">
                  <c:v>Plateau</c:v>
                </c:pt>
              </c:strCache>
            </c:strRef>
          </c:cat>
          <c:val>
            <c:numRef>
              <c:f>pvt_mer!$DN$4:$DN$12</c:f>
              <c:numCache>
                <c:formatCode>0.0%;\-0.0%;0.0%</c:formatCode>
                <c:ptCount val="8"/>
                <c:pt idx="0">
                  <c:v>0.94136807817589574</c:v>
                </c:pt>
                <c:pt idx="1">
                  <c:v>0.90922107674684993</c:v>
                </c:pt>
                <c:pt idx="2">
                  <c:v>0.7481465329262974</c:v>
                </c:pt>
                <c:pt idx="3">
                  <c:v>0.94377797672336616</c:v>
                </c:pt>
                <c:pt idx="4">
                  <c:v>0.89354413702239788</c:v>
                </c:pt>
                <c:pt idx="5">
                  <c:v>0.86632764257173989</c:v>
                </c:pt>
                <c:pt idx="6">
                  <c:v>0.84178859565157937</c:v>
                </c:pt>
                <c:pt idx="7">
                  <c:v>0.93001091305929429</c:v>
                </c:pt>
              </c:numCache>
            </c:numRef>
          </c:val>
          <c:smooth val="0"/>
          <c:extLst>
            <c:ext xmlns:c16="http://schemas.microsoft.com/office/drawing/2014/chart" uri="{C3380CC4-5D6E-409C-BE32-E72D297353CC}">
              <c16:uniqueId val="{00000002-FAE7-4AFB-91AD-4B6E9123377B}"/>
            </c:ext>
          </c:extLst>
        </c:ser>
        <c:dLbls>
          <c:showLegendKey val="0"/>
          <c:showVal val="0"/>
          <c:showCatName val="0"/>
          <c:showSerName val="0"/>
          <c:showPercent val="0"/>
          <c:showBubbleSize val="0"/>
        </c:dLbls>
        <c:marker val="1"/>
        <c:smooth val="0"/>
        <c:axId val="1931660480"/>
        <c:axId val="1691694912"/>
      </c:lineChart>
      <c:catAx>
        <c:axId val="1955693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711199"/>
        <c:crosses val="autoZero"/>
        <c:auto val="1"/>
        <c:lblAlgn val="ctr"/>
        <c:lblOffset val="100"/>
        <c:noMultiLvlLbl val="0"/>
      </c:catAx>
      <c:valAx>
        <c:axId val="3337111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693440"/>
        <c:crosses val="autoZero"/>
        <c:crossBetween val="between"/>
      </c:valAx>
      <c:valAx>
        <c:axId val="1691694912"/>
        <c:scaling>
          <c:orientation val="minMax"/>
        </c:scaling>
        <c:delete val="0"/>
        <c:axPos val="r"/>
        <c:numFmt formatCode="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1660480"/>
        <c:crosses val="max"/>
        <c:crossBetween val="between"/>
      </c:valAx>
      <c:catAx>
        <c:axId val="1931660480"/>
        <c:scaling>
          <c:orientation val="minMax"/>
        </c:scaling>
        <c:delete val="1"/>
        <c:axPos val="b"/>
        <c:numFmt formatCode="General" sourceLinked="1"/>
        <c:majorTickMark val="out"/>
        <c:minorTickMark val="none"/>
        <c:tickLblPos val="nextTo"/>
        <c:crossAx val="169169491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[0_master_yellow_surge_ng_CQI_tool_version1.5.xlsx]pvt_mer!MMD2</c:name>
    <c:fmtId val="5"/>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6.1 MMD: PROPORTION SEEN WHO ARE STABLE</a:t>
            </a:r>
          </a:p>
        </c:rich>
      </c:tx>
      <c:overlay val="0"/>
      <c:spPr>
        <a:noFill/>
        <a:ln>
          <a:noFill/>
        </a:ln>
        <a:effectLst/>
      </c:spPr>
    </c:title>
    <c:autoTitleDeleted val="0"/>
    <c:pivotFmts>
      <c:pivotFmt>
        <c:idx val="0"/>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6">
              <a:lumMod val="60000"/>
              <a:lumOff val="40000"/>
            </a:schemeClr>
          </a:solidFill>
          <a:ln>
            <a:solidFill>
              <a:srgbClr val="00B050"/>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noFill/>
            <a:round/>
          </a:ln>
          <a:effectLst/>
        </c:spPr>
        <c:marker>
          <c:symbol val="dash"/>
          <c:size val="9"/>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6">
              <a:lumMod val="60000"/>
              <a:lumOff val="40000"/>
            </a:schemeClr>
          </a:solidFill>
          <a:ln>
            <a:solidFill>
              <a:srgbClr val="00B050"/>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noFill/>
            <a:round/>
          </a:ln>
          <a:effectLst/>
        </c:spPr>
        <c:marker>
          <c:symbol val="dash"/>
          <c:size val="9"/>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6">
              <a:lumMod val="60000"/>
              <a:lumOff val="40000"/>
            </a:schemeClr>
          </a:solidFill>
          <a:ln>
            <a:solidFill>
              <a:srgbClr val="00B050"/>
            </a:solidFill>
          </a:ln>
          <a:effectLst/>
        </c:spPr>
        <c:marker>
          <c:symbol val="none"/>
        </c:marker>
        <c:dLbl>
          <c:idx val="0"/>
          <c:delete val="1"/>
          <c:extLst>
            <c:ext xmlns:c15="http://schemas.microsoft.com/office/drawing/2012/chart" uri="{CE6537A1-D6FC-4f65-9D91-7224C49458BB}"/>
          </c:extLst>
        </c:dLbl>
      </c:pivotFmt>
      <c:pivotFmt>
        <c:idx val="8"/>
        <c:spPr>
          <a:ln w="28575" cap="rnd">
            <a:noFill/>
            <a:round/>
          </a:ln>
          <a:effectLst/>
        </c:spPr>
        <c:marker>
          <c:symbol val="dash"/>
          <c:size val="9"/>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6">
              <a:lumMod val="60000"/>
              <a:lumOff val="40000"/>
            </a:schemeClr>
          </a:solidFill>
          <a:ln>
            <a:solidFill>
              <a:srgbClr val="00B050"/>
            </a:solidFill>
          </a:ln>
          <a:effectLst/>
        </c:spPr>
        <c:marker>
          <c:symbol val="none"/>
        </c:marker>
        <c:dLbl>
          <c:idx val="0"/>
          <c:delete val="1"/>
          <c:extLst>
            <c:ext xmlns:c15="http://schemas.microsoft.com/office/drawing/2012/chart" uri="{CE6537A1-D6FC-4f65-9D91-7224C49458BB}"/>
          </c:extLst>
        </c:dLbl>
      </c:pivotFmt>
      <c:pivotFmt>
        <c:idx val="11"/>
        <c:spPr>
          <a:ln w="28575" cap="rnd">
            <a:noFill/>
            <a:round/>
          </a:ln>
          <a:effectLst/>
        </c:spPr>
        <c:marker>
          <c:symbol val="dash"/>
          <c:size val="9"/>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6">
              <a:lumMod val="60000"/>
              <a:lumOff val="40000"/>
            </a:schemeClr>
          </a:solidFill>
          <a:ln>
            <a:solidFill>
              <a:srgbClr val="00B050"/>
            </a:solidFill>
          </a:ln>
          <a:effectLst/>
        </c:spPr>
        <c:marker>
          <c:symbol val="none"/>
        </c:marker>
        <c:dLbl>
          <c:idx val="0"/>
          <c:delete val="1"/>
          <c:extLst>
            <c:ext xmlns:c15="http://schemas.microsoft.com/office/drawing/2012/chart" uri="{CE6537A1-D6FC-4f65-9D91-7224C49458BB}"/>
          </c:extLst>
        </c:dLbl>
      </c:pivotFmt>
      <c:pivotFmt>
        <c:idx val="14"/>
        <c:spPr>
          <a:ln w="28575" cap="rnd">
            <a:noFill/>
            <a:round/>
          </a:ln>
          <a:effectLst/>
        </c:spPr>
        <c:marker>
          <c:symbol val="dash"/>
          <c:size val="9"/>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40000"/>
              <a:lumOff val="60000"/>
            </a:schemeClr>
          </a:solidFill>
          <a:ln w="19050">
            <a:noFill/>
          </a:ln>
          <a:effectLst/>
        </c:spPr>
        <c:marker>
          <c:symbol val="none"/>
        </c:marker>
        <c:dLbl>
          <c:idx val="0"/>
          <c:delete val="1"/>
          <c:extLst>
            <c:ext xmlns:c15="http://schemas.microsoft.com/office/drawing/2012/chart" uri="{CE6537A1-D6FC-4f65-9D91-7224C49458BB}"/>
          </c:extLst>
        </c:dLbl>
      </c:pivotFmt>
      <c:pivotFmt>
        <c:idx val="16"/>
        <c:spPr>
          <a:solidFill>
            <a:schemeClr val="accent6">
              <a:lumMod val="60000"/>
              <a:lumOff val="40000"/>
            </a:schemeClr>
          </a:solidFill>
          <a:ln w="19050">
            <a:noFill/>
          </a:ln>
          <a:effectLst/>
        </c:spPr>
        <c:marker>
          <c:symbol val="none"/>
        </c:marker>
        <c:dLbl>
          <c:idx val="0"/>
          <c:delete val="1"/>
          <c:extLst>
            <c:ext xmlns:c15="http://schemas.microsoft.com/office/drawing/2012/chart" uri="{CE6537A1-D6FC-4f65-9D91-7224C49458BB}"/>
          </c:extLst>
        </c:dLbl>
      </c:pivotFmt>
      <c:pivotFmt>
        <c:idx val="17"/>
        <c:spPr>
          <a:effectLst/>
        </c:spPr>
        <c:marker>
          <c:symbol val="circle"/>
          <c:size val="9"/>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lumMod val="40000"/>
              <a:lumOff val="60000"/>
            </a:schemeClr>
          </a:solidFill>
          <a:ln w="19050">
            <a:noFill/>
          </a:ln>
          <a:effectLst/>
        </c:spPr>
        <c:marker>
          <c:symbol val="none"/>
        </c:marker>
        <c:dLbl>
          <c:idx val="0"/>
          <c:delete val="1"/>
          <c:extLst>
            <c:ext xmlns:c15="http://schemas.microsoft.com/office/drawing/2012/chart" uri="{CE6537A1-D6FC-4f65-9D91-7224C49458BB}"/>
          </c:extLst>
        </c:dLbl>
      </c:pivotFmt>
      <c:pivotFmt>
        <c:idx val="19"/>
        <c:spPr>
          <a:solidFill>
            <a:schemeClr val="accent6">
              <a:lumMod val="60000"/>
              <a:lumOff val="40000"/>
            </a:schemeClr>
          </a:solidFill>
          <a:ln w="19050">
            <a:noFill/>
          </a:ln>
          <a:effectLst/>
        </c:spPr>
        <c:marker>
          <c:symbol val="none"/>
        </c:marker>
        <c:dLbl>
          <c:idx val="0"/>
          <c:delete val="1"/>
          <c:extLst>
            <c:ext xmlns:c15="http://schemas.microsoft.com/office/drawing/2012/chart" uri="{CE6537A1-D6FC-4f65-9D91-7224C49458BB}"/>
          </c:extLst>
        </c:dLbl>
      </c:pivotFmt>
      <c:pivotFmt>
        <c:idx val="20"/>
        <c:spPr>
          <a:effectLst/>
        </c:spPr>
        <c:marker>
          <c:symbol val="circle"/>
          <c:size val="9"/>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lumMod val="40000"/>
              <a:lumOff val="60000"/>
            </a:schemeClr>
          </a:solidFill>
          <a:ln w="19050">
            <a:noFill/>
          </a:ln>
          <a:effectLst/>
        </c:spPr>
        <c:marker>
          <c:symbol val="none"/>
        </c:marker>
        <c:dLbl>
          <c:idx val="0"/>
          <c:delete val="1"/>
          <c:extLst>
            <c:ext xmlns:c15="http://schemas.microsoft.com/office/drawing/2012/chart" uri="{CE6537A1-D6FC-4f65-9D91-7224C49458BB}"/>
          </c:extLst>
        </c:dLbl>
      </c:pivotFmt>
      <c:pivotFmt>
        <c:idx val="22"/>
        <c:spPr>
          <a:solidFill>
            <a:schemeClr val="accent6">
              <a:lumMod val="60000"/>
              <a:lumOff val="40000"/>
            </a:schemeClr>
          </a:solidFill>
          <a:ln w="19050">
            <a:noFill/>
          </a:ln>
          <a:effectLst/>
        </c:spPr>
        <c:marker>
          <c:symbol val="none"/>
        </c:marker>
        <c:dLbl>
          <c:idx val="0"/>
          <c:delete val="1"/>
          <c:extLst>
            <c:ext xmlns:c15="http://schemas.microsoft.com/office/drawing/2012/chart" uri="{CE6537A1-D6FC-4f65-9D91-7224C49458BB}"/>
          </c:extLst>
        </c:dLbl>
      </c:pivotFmt>
      <c:pivotFmt>
        <c:idx val="23"/>
        <c:spPr>
          <a:effectLst/>
        </c:spPr>
        <c:marker>
          <c:symbol val="circle"/>
          <c:size val="9"/>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lumMod val="40000"/>
              <a:lumOff val="60000"/>
            </a:schemeClr>
          </a:solidFill>
          <a:ln w="19050">
            <a:noFill/>
          </a:ln>
          <a:effectLst/>
        </c:spPr>
        <c:marker>
          <c:symbol val="none"/>
        </c:marker>
        <c:dLbl>
          <c:idx val="0"/>
          <c:delete val="1"/>
          <c:extLst>
            <c:ext xmlns:c15="http://schemas.microsoft.com/office/drawing/2012/chart" uri="{CE6537A1-D6FC-4f65-9D91-7224C49458BB}"/>
          </c:extLst>
        </c:dLbl>
      </c:pivotFmt>
      <c:pivotFmt>
        <c:idx val="25"/>
        <c:spPr>
          <a:solidFill>
            <a:schemeClr val="accent6">
              <a:lumMod val="60000"/>
              <a:lumOff val="40000"/>
            </a:schemeClr>
          </a:solidFill>
          <a:ln w="25400">
            <a:noFill/>
          </a:ln>
          <a:effectLst/>
        </c:spPr>
        <c:marker>
          <c:symbol val="none"/>
        </c:marker>
        <c:dLbl>
          <c:idx val="0"/>
          <c:delete val="1"/>
          <c:extLst>
            <c:ext xmlns:c15="http://schemas.microsoft.com/office/drawing/2012/chart" uri="{CE6537A1-D6FC-4f65-9D91-7224C49458BB}"/>
          </c:extLst>
        </c:dLbl>
      </c:pivotFmt>
      <c:pivotFmt>
        <c:idx val="26"/>
        <c:spPr>
          <a:ln w="9525"/>
          <a:effectLst/>
        </c:spPr>
        <c:marker>
          <c:symbol val="circle"/>
          <c:size val="9"/>
          <c:spPr>
            <a:solidFill>
              <a:schemeClr val="bg1"/>
            </a:solidFill>
            <a:ln>
              <a:solidFill>
                <a:schemeClr val="accent6">
                  <a:lumMod val="50000"/>
                </a:schemeClr>
              </a:solidFill>
            </a:ln>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pvt_mer!$DR$3</c:f>
              <c:strCache>
                <c:ptCount val="1"/>
                <c:pt idx="0">
                  <c:v>mmd seen in DSD ART.</c:v>
                </c:pt>
              </c:strCache>
            </c:strRef>
          </c:tx>
          <c:spPr>
            <a:solidFill>
              <a:schemeClr val="accent1">
                <a:lumMod val="40000"/>
                <a:lumOff val="60000"/>
              </a:schemeClr>
            </a:solidFill>
            <a:ln w="19050">
              <a:noFill/>
            </a:ln>
            <a:effectLst/>
          </c:spPr>
          <c:invertIfNegative val="0"/>
          <c:cat>
            <c:strRef>
              <c:f>pvt_mer!$DQ$4:$DQ$13</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pvt_mer!$DR$4:$DR$13</c:f>
              <c:numCache>
                <c:formatCode>#,##0</c:formatCode>
                <c:ptCount val="9"/>
                <c:pt idx="0">
                  <c:v>2637</c:v>
                </c:pt>
                <c:pt idx="1">
                  <c:v>5489</c:v>
                </c:pt>
                <c:pt idx="2">
                  <c:v>4959</c:v>
                </c:pt>
                <c:pt idx="3">
                  <c:v>4433</c:v>
                </c:pt>
                <c:pt idx="4">
                  <c:v>5065</c:v>
                </c:pt>
                <c:pt idx="5">
                  <c:v>6255</c:v>
                </c:pt>
                <c:pt idx="6">
                  <c:v>5438</c:v>
                </c:pt>
                <c:pt idx="7">
                  <c:v>5796</c:v>
                </c:pt>
                <c:pt idx="8">
                  <c:v>3039</c:v>
                </c:pt>
              </c:numCache>
            </c:numRef>
          </c:val>
          <c:extLst>
            <c:ext xmlns:c16="http://schemas.microsoft.com/office/drawing/2014/chart" uri="{C3380CC4-5D6E-409C-BE32-E72D297353CC}">
              <c16:uniqueId val="{00000000-8107-4270-81CE-753AEF022EFF}"/>
            </c:ext>
          </c:extLst>
        </c:ser>
        <c:ser>
          <c:idx val="1"/>
          <c:order val="1"/>
          <c:tx>
            <c:strRef>
              <c:f>pvt_mer!$DS$3</c:f>
              <c:strCache>
                <c:ptCount val="1"/>
                <c:pt idx="0">
                  <c:v>mmd stableOnART.</c:v>
                </c:pt>
              </c:strCache>
            </c:strRef>
          </c:tx>
          <c:spPr>
            <a:solidFill>
              <a:schemeClr val="accent6">
                <a:lumMod val="60000"/>
                <a:lumOff val="40000"/>
              </a:schemeClr>
            </a:solidFill>
            <a:ln w="25400">
              <a:noFill/>
            </a:ln>
            <a:effectLst/>
          </c:spPr>
          <c:invertIfNegative val="0"/>
          <c:cat>
            <c:strRef>
              <c:f>pvt_mer!$DQ$4:$DQ$13</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pvt_mer!$DS$4:$DS$13</c:f>
              <c:numCache>
                <c:formatCode>#,##0</c:formatCode>
                <c:ptCount val="9"/>
                <c:pt idx="0">
                  <c:v>2393</c:v>
                </c:pt>
                <c:pt idx="1">
                  <c:v>4835</c:v>
                </c:pt>
                <c:pt idx="2">
                  <c:v>4479</c:v>
                </c:pt>
                <c:pt idx="3">
                  <c:v>3965</c:v>
                </c:pt>
                <c:pt idx="4">
                  <c:v>4599</c:v>
                </c:pt>
                <c:pt idx="5">
                  <c:v>5570</c:v>
                </c:pt>
                <c:pt idx="6">
                  <c:v>4835</c:v>
                </c:pt>
                <c:pt idx="7">
                  <c:v>4941</c:v>
                </c:pt>
                <c:pt idx="8">
                  <c:v>2709</c:v>
                </c:pt>
              </c:numCache>
            </c:numRef>
          </c:val>
          <c:extLst>
            <c:ext xmlns:c16="http://schemas.microsoft.com/office/drawing/2014/chart" uri="{C3380CC4-5D6E-409C-BE32-E72D297353CC}">
              <c16:uniqueId val="{00000001-8107-4270-81CE-753AEF022EFF}"/>
            </c:ext>
          </c:extLst>
        </c:ser>
        <c:dLbls>
          <c:showLegendKey val="0"/>
          <c:showVal val="0"/>
          <c:showCatName val="0"/>
          <c:showSerName val="0"/>
          <c:showPercent val="0"/>
          <c:showBubbleSize val="0"/>
        </c:dLbls>
        <c:gapWidth val="219"/>
        <c:axId val="1955693440"/>
        <c:axId val="333711199"/>
      </c:barChart>
      <c:lineChart>
        <c:grouping val="standard"/>
        <c:varyColors val="0"/>
        <c:ser>
          <c:idx val="2"/>
          <c:order val="2"/>
          <c:tx>
            <c:strRef>
              <c:f>pvt_mer!$DT$3</c:f>
              <c:strCache>
                <c:ptCount val="1"/>
                <c:pt idx="0">
                  <c:v>MMD %Stable on ART of Seen</c:v>
                </c:pt>
              </c:strCache>
            </c:strRef>
          </c:tx>
          <c:spPr>
            <a:ln w="9525"/>
            <a:effectLst/>
          </c:spPr>
          <c:marker>
            <c:symbol val="circle"/>
            <c:size val="9"/>
            <c:spPr>
              <a:solidFill>
                <a:schemeClr val="bg1"/>
              </a:solidFill>
              <a:ln>
                <a:solidFill>
                  <a:schemeClr val="accent6">
                    <a:lumMod val="50000"/>
                  </a:schemeClr>
                </a:solidFill>
              </a:ln>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pvt_mer!$DQ$4:$DQ$13</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pvt_mer!$DT$4:$DT$13</c:f>
              <c:numCache>
                <c:formatCode>0.0%;\-0.0%;0.0%</c:formatCode>
                <c:ptCount val="9"/>
                <c:pt idx="0">
                  <c:v>0.90747061054228295</c:v>
                </c:pt>
                <c:pt idx="1">
                  <c:v>0.8808526143195482</c:v>
                </c:pt>
                <c:pt idx="2">
                  <c:v>0.9032062915910466</c:v>
                </c:pt>
                <c:pt idx="3">
                  <c:v>0.8944281524926686</c:v>
                </c:pt>
                <c:pt idx="4">
                  <c:v>0.90799605133267525</c:v>
                </c:pt>
                <c:pt idx="5">
                  <c:v>0.89048760991207032</c:v>
                </c:pt>
                <c:pt idx="6">
                  <c:v>0.88911364472232435</c:v>
                </c:pt>
                <c:pt idx="7">
                  <c:v>0.85248447204968947</c:v>
                </c:pt>
                <c:pt idx="8">
                  <c:v>0.89141164856860811</c:v>
                </c:pt>
              </c:numCache>
            </c:numRef>
          </c:val>
          <c:smooth val="1"/>
          <c:extLst>
            <c:ext xmlns:c16="http://schemas.microsoft.com/office/drawing/2014/chart" uri="{C3380CC4-5D6E-409C-BE32-E72D297353CC}">
              <c16:uniqueId val="{00000002-8107-4270-81CE-753AEF022EFF}"/>
            </c:ext>
          </c:extLst>
        </c:ser>
        <c:dLbls>
          <c:showLegendKey val="0"/>
          <c:showVal val="0"/>
          <c:showCatName val="0"/>
          <c:showSerName val="0"/>
          <c:showPercent val="0"/>
          <c:showBubbleSize val="0"/>
        </c:dLbls>
        <c:marker val="1"/>
        <c:smooth val="0"/>
        <c:axId val="1714318496"/>
        <c:axId val="1691673696"/>
      </c:lineChart>
      <c:catAx>
        <c:axId val="1955693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711199"/>
        <c:crosses val="autoZero"/>
        <c:auto val="1"/>
        <c:lblAlgn val="ctr"/>
        <c:lblOffset val="100"/>
        <c:noMultiLvlLbl val="0"/>
      </c:catAx>
      <c:valAx>
        <c:axId val="3337111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693440"/>
        <c:crosses val="autoZero"/>
        <c:crossBetween val="between"/>
      </c:valAx>
      <c:valAx>
        <c:axId val="1691673696"/>
        <c:scaling>
          <c:orientation val="minMax"/>
        </c:scaling>
        <c:delete val="0"/>
        <c:axPos val="r"/>
        <c:numFmt formatCode="0.0%;\-0.0%;0.0%" sourceLinked="1"/>
        <c:majorTickMark val="out"/>
        <c:minorTickMark val="none"/>
        <c:tickLblPos val="nextTo"/>
        <c:crossAx val="1714318496"/>
        <c:crosses val="max"/>
        <c:crossBetween val="between"/>
      </c:valAx>
      <c:catAx>
        <c:axId val="1714318496"/>
        <c:scaling>
          <c:orientation val="minMax"/>
        </c:scaling>
        <c:delete val="1"/>
        <c:axPos val="b"/>
        <c:numFmt formatCode="General" sourceLinked="1"/>
        <c:majorTickMark val="out"/>
        <c:minorTickMark val="none"/>
        <c:tickLblPos val="nextTo"/>
        <c:crossAx val="1691673696"/>
        <c:crosses val="autoZero"/>
        <c:auto val="1"/>
        <c:lblAlgn val="ctr"/>
        <c:lblOffset val="100"/>
        <c:noMultiLvlLbl val="0"/>
      </c:cat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[0_master_yellow_surge_ng_CQI_tool_version1.5.xlsx]pvt_mer!MMD3</c:name>
    <c:fmtId val="3"/>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6.2 MMD: SEEN WHO RECEIVED MMD &gt;=3MTH</a:t>
            </a:r>
          </a:p>
        </c:rich>
      </c:tx>
      <c:overlay val="0"/>
      <c:spPr>
        <a:noFill/>
        <a:ln>
          <a:noFill/>
        </a:ln>
        <a:effectLst/>
      </c:spPr>
    </c:title>
    <c:autoTitleDeleted val="0"/>
    <c:pivotFmts>
      <c:pivotFmt>
        <c:idx val="0"/>
        <c:spPr>
          <a:solidFill>
            <a:schemeClr val="accent1">
              <a:lumMod val="40000"/>
              <a:lumOff val="60000"/>
            </a:schemeClr>
          </a:solidFill>
          <a:ln w="25400">
            <a:noFill/>
          </a:ln>
          <a:effectLst/>
        </c:spPr>
        <c:marker>
          <c:symbol val="none"/>
        </c:marker>
        <c:dLbl>
          <c:idx val="0"/>
          <c:delete val="1"/>
          <c:extLst>
            <c:ext xmlns:c15="http://schemas.microsoft.com/office/drawing/2012/chart" uri="{CE6537A1-D6FC-4f65-9D91-7224C49458BB}"/>
          </c:extLst>
        </c:dLbl>
      </c:pivotFmt>
      <c:pivotFmt>
        <c:idx val="1"/>
        <c:spPr>
          <a:solidFill>
            <a:schemeClr val="accent6">
              <a:lumMod val="60000"/>
              <a:lumOff val="40000"/>
            </a:schemeClr>
          </a:solidFill>
          <a:ln w="25400">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40000"/>
              <a:lumOff val="60000"/>
            </a:schemeClr>
          </a:solidFill>
          <a:ln w="25400">
            <a:noFill/>
          </a:ln>
          <a:effectLst/>
        </c:spPr>
        <c:marker>
          <c:symbol val="none"/>
        </c:marker>
        <c:dLbl>
          <c:idx val="0"/>
          <c:delete val="1"/>
          <c:extLst>
            <c:ext xmlns:c15="http://schemas.microsoft.com/office/drawing/2012/chart" uri="{CE6537A1-D6FC-4f65-9D91-7224C49458BB}"/>
          </c:extLst>
        </c:dLbl>
      </c:pivotFmt>
      <c:pivotFmt>
        <c:idx val="4"/>
        <c:spPr>
          <a:solidFill>
            <a:schemeClr val="accent6">
              <a:lumMod val="60000"/>
              <a:lumOff val="40000"/>
            </a:schemeClr>
          </a:solidFill>
          <a:ln w="25400">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40000"/>
              <a:lumOff val="60000"/>
            </a:schemeClr>
          </a:solidFill>
          <a:ln w="25400">
            <a:noFill/>
          </a:ln>
          <a:effectLst/>
        </c:spPr>
        <c:marker>
          <c:symbol val="none"/>
        </c:marker>
        <c:dLbl>
          <c:idx val="0"/>
          <c:delete val="1"/>
          <c:extLst>
            <c:ext xmlns:c15="http://schemas.microsoft.com/office/drawing/2012/chart" uri="{CE6537A1-D6FC-4f65-9D91-7224C49458BB}"/>
          </c:extLst>
        </c:dLbl>
      </c:pivotFmt>
      <c:pivotFmt>
        <c:idx val="7"/>
        <c:spPr>
          <a:solidFill>
            <a:schemeClr val="accent6">
              <a:lumMod val="60000"/>
              <a:lumOff val="40000"/>
            </a:schemeClr>
          </a:solidFill>
          <a:ln w="25400">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noFill/>
            <a:round/>
          </a:ln>
          <a:effectLst/>
        </c:spPr>
        <c:marker>
          <c:symbol val="dash"/>
          <c:size val="9"/>
          <c:spPr>
            <a:solidFill>
              <a:srgbClr val="00B05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40000"/>
              <a:lumOff val="60000"/>
            </a:schemeClr>
          </a:solidFill>
          <a:ln w="25400">
            <a:noFill/>
          </a:ln>
          <a:effectLst/>
        </c:spPr>
        <c:marker>
          <c:symbol val="none"/>
        </c:marker>
        <c:dLbl>
          <c:idx val="0"/>
          <c:delete val="1"/>
          <c:extLst>
            <c:ext xmlns:c15="http://schemas.microsoft.com/office/drawing/2012/chart" uri="{CE6537A1-D6FC-4f65-9D91-7224C49458BB}"/>
          </c:extLst>
        </c:dLbl>
      </c:pivotFmt>
      <c:pivotFmt>
        <c:idx val="10"/>
        <c:spPr>
          <a:solidFill>
            <a:schemeClr val="accent6">
              <a:lumMod val="60000"/>
              <a:lumOff val="40000"/>
            </a:schemeClr>
          </a:solidFill>
          <a:ln w="25400">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28575" cap="rnd">
            <a:noFill/>
            <a:round/>
          </a:ln>
          <a:effectLst/>
        </c:spPr>
        <c:marker>
          <c:symbol val="dash"/>
          <c:size val="9"/>
          <c:spPr>
            <a:solidFill>
              <a:srgbClr val="00B05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40000"/>
              <a:lumOff val="60000"/>
            </a:schemeClr>
          </a:solidFill>
          <a:ln w="25400">
            <a:noFill/>
          </a:ln>
          <a:effectLst/>
        </c:spPr>
        <c:marker>
          <c:symbol val="none"/>
        </c:marker>
        <c:dLbl>
          <c:idx val="0"/>
          <c:delete val="1"/>
          <c:extLst>
            <c:ext xmlns:c15="http://schemas.microsoft.com/office/drawing/2012/chart" uri="{CE6537A1-D6FC-4f65-9D91-7224C49458BB}"/>
          </c:extLst>
        </c:dLbl>
      </c:pivotFmt>
      <c:pivotFmt>
        <c:idx val="13"/>
        <c:spPr>
          <a:solidFill>
            <a:schemeClr val="accent6">
              <a:lumMod val="60000"/>
              <a:lumOff val="40000"/>
            </a:schemeClr>
          </a:solidFill>
          <a:ln w="25400">
            <a:noFill/>
          </a:ln>
          <a:effectLst/>
        </c:spPr>
        <c:marker>
          <c:symbol val="none"/>
        </c:marker>
        <c:dLbl>
          <c:idx val="0"/>
          <c:delete val="1"/>
          <c:extLst>
            <c:ext xmlns:c15="http://schemas.microsoft.com/office/drawing/2012/chart" uri="{CE6537A1-D6FC-4f65-9D91-7224C49458BB}"/>
          </c:extLst>
        </c:dLbl>
      </c:pivotFmt>
      <c:pivotFmt>
        <c:idx val="14"/>
        <c:spPr>
          <a:ln w="28575" cap="rnd">
            <a:noFill/>
            <a:round/>
          </a:ln>
          <a:effectLst/>
        </c:spPr>
        <c:marker>
          <c:symbol val="dash"/>
          <c:size val="9"/>
          <c:spPr>
            <a:solidFill>
              <a:srgbClr val="00B05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40000"/>
              <a:lumOff val="60000"/>
            </a:schemeClr>
          </a:solidFill>
          <a:ln w="25400">
            <a:noFill/>
          </a:ln>
          <a:effectLst/>
        </c:spPr>
        <c:marker>
          <c:symbol val="none"/>
        </c:marker>
        <c:dLbl>
          <c:idx val="0"/>
          <c:delete val="1"/>
          <c:extLst>
            <c:ext xmlns:c15="http://schemas.microsoft.com/office/drawing/2012/chart" uri="{CE6537A1-D6FC-4f65-9D91-7224C49458BB}"/>
          </c:extLst>
        </c:dLbl>
      </c:pivotFmt>
      <c:pivotFmt>
        <c:idx val="16"/>
        <c:spPr>
          <a:solidFill>
            <a:schemeClr val="accent6">
              <a:lumMod val="60000"/>
              <a:lumOff val="40000"/>
            </a:schemeClr>
          </a:solidFill>
          <a:ln w="25400">
            <a:noFill/>
          </a:ln>
          <a:effectLst/>
        </c:spPr>
        <c:marker>
          <c:symbol val="none"/>
        </c:marker>
        <c:dLbl>
          <c:idx val="0"/>
          <c:delete val="1"/>
          <c:extLst>
            <c:ext xmlns:c15="http://schemas.microsoft.com/office/drawing/2012/chart" uri="{CE6537A1-D6FC-4f65-9D91-7224C49458BB}"/>
          </c:extLst>
        </c:dLbl>
      </c:pivotFmt>
      <c:pivotFmt>
        <c:idx val="17"/>
        <c:spPr>
          <a:ln w="28575" cap="rnd">
            <a:noFill/>
            <a:round/>
          </a:ln>
          <a:effectLst/>
        </c:spPr>
        <c:marker>
          <c:symbol val="dash"/>
          <c:size val="9"/>
          <c:spPr>
            <a:solidFill>
              <a:srgbClr val="00B05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pvt_mer!$DL$35</c:f>
              <c:strCache>
                <c:ptCount val="1"/>
                <c:pt idx="0">
                  <c:v>mmd seen in DSD ART.</c:v>
                </c:pt>
              </c:strCache>
            </c:strRef>
          </c:tx>
          <c:spPr>
            <a:solidFill>
              <a:schemeClr val="accent1">
                <a:lumMod val="40000"/>
                <a:lumOff val="60000"/>
              </a:schemeClr>
            </a:solidFill>
            <a:ln w="25400">
              <a:noFill/>
            </a:ln>
            <a:effectLst/>
          </c:spPr>
          <c:invertIfNegative val="0"/>
          <c:cat>
            <c:strRef>
              <c:f>pvt_mer!$DK$36:$DK$44</c:f>
              <c:strCache>
                <c:ptCount val="8"/>
                <c:pt idx="0">
                  <c:v>Ekiti</c:v>
                </c:pt>
                <c:pt idx="1">
                  <c:v>Katsina</c:v>
                </c:pt>
                <c:pt idx="2">
                  <c:v>Kogi</c:v>
                </c:pt>
                <c:pt idx="3">
                  <c:v>Ogun</c:v>
                </c:pt>
                <c:pt idx="4">
                  <c:v>Ondo</c:v>
                </c:pt>
                <c:pt idx="5">
                  <c:v>Osun</c:v>
                </c:pt>
                <c:pt idx="6">
                  <c:v>Oyo</c:v>
                </c:pt>
                <c:pt idx="7">
                  <c:v>Plateau</c:v>
                </c:pt>
              </c:strCache>
            </c:strRef>
          </c:cat>
          <c:val>
            <c:numRef>
              <c:f>pvt_mer!$DL$36:$DL$44</c:f>
              <c:numCache>
                <c:formatCode>#,##0</c:formatCode>
                <c:ptCount val="8"/>
                <c:pt idx="0">
                  <c:v>1842</c:v>
                </c:pt>
                <c:pt idx="1">
                  <c:v>3492</c:v>
                </c:pt>
                <c:pt idx="2">
                  <c:v>4586</c:v>
                </c:pt>
                <c:pt idx="3">
                  <c:v>5585</c:v>
                </c:pt>
                <c:pt idx="4">
                  <c:v>3795</c:v>
                </c:pt>
                <c:pt idx="5">
                  <c:v>2753</c:v>
                </c:pt>
                <c:pt idx="6">
                  <c:v>7313</c:v>
                </c:pt>
                <c:pt idx="7">
                  <c:v>13745</c:v>
                </c:pt>
              </c:numCache>
            </c:numRef>
          </c:val>
          <c:extLst>
            <c:ext xmlns:c16="http://schemas.microsoft.com/office/drawing/2014/chart" uri="{C3380CC4-5D6E-409C-BE32-E72D297353CC}">
              <c16:uniqueId val="{00000007-FDC1-4572-8354-53380325B83F}"/>
            </c:ext>
          </c:extLst>
        </c:ser>
        <c:ser>
          <c:idx val="1"/>
          <c:order val="1"/>
          <c:tx>
            <c:strRef>
              <c:f>pvt_mer!$DM$35</c:f>
              <c:strCache>
                <c:ptCount val="1"/>
                <c:pt idx="0">
                  <c:v>mmd stableOnART.</c:v>
                </c:pt>
              </c:strCache>
            </c:strRef>
          </c:tx>
          <c:spPr>
            <a:solidFill>
              <a:schemeClr val="accent6">
                <a:lumMod val="60000"/>
                <a:lumOff val="40000"/>
              </a:schemeClr>
            </a:solidFill>
            <a:ln w="25400">
              <a:noFill/>
            </a:ln>
            <a:effectLst/>
          </c:spPr>
          <c:invertIfNegative val="0"/>
          <c:cat>
            <c:strRef>
              <c:f>pvt_mer!$DK$36:$DK$44</c:f>
              <c:strCache>
                <c:ptCount val="8"/>
                <c:pt idx="0">
                  <c:v>Ekiti</c:v>
                </c:pt>
                <c:pt idx="1">
                  <c:v>Katsina</c:v>
                </c:pt>
                <c:pt idx="2">
                  <c:v>Kogi</c:v>
                </c:pt>
                <c:pt idx="3">
                  <c:v>Ogun</c:v>
                </c:pt>
                <c:pt idx="4">
                  <c:v>Ondo</c:v>
                </c:pt>
                <c:pt idx="5">
                  <c:v>Osun</c:v>
                </c:pt>
                <c:pt idx="6">
                  <c:v>Oyo</c:v>
                </c:pt>
                <c:pt idx="7">
                  <c:v>Plateau</c:v>
                </c:pt>
              </c:strCache>
            </c:strRef>
          </c:cat>
          <c:val>
            <c:numRef>
              <c:f>pvt_mer!$DM$36:$DM$44</c:f>
              <c:numCache>
                <c:formatCode>#,##0</c:formatCode>
                <c:ptCount val="8"/>
                <c:pt idx="0">
                  <c:v>1734</c:v>
                </c:pt>
                <c:pt idx="1">
                  <c:v>3175</c:v>
                </c:pt>
                <c:pt idx="2">
                  <c:v>3431</c:v>
                </c:pt>
                <c:pt idx="3">
                  <c:v>5271</c:v>
                </c:pt>
                <c:pt idx="4">
                  <c:v>3391</c:v>
                </c:pt>
                <c:pt idx="5">
                  <c:v>2385</c:v>
                </c:pt>
                <c:pt idx="6">
                  <c:v>6156</c:v>
                </c:pt>
                <c:pt idx="7">
                  <c:v>12783</c:v>
                </c:pt>
              </c:numCache>
            </c:numRef>
          </c:val>
          <c:extLst>
            <c:ext xmlns:c16="http://schemas.microsoft.com/office/drawing/2014/chart" uri="{C3380CC4-5D6E-409C-BE32-E72D297353CC}">
              <c16:uniqueId val="{00000009-FDC1-4572-8354-53380325B83F}"/>
            </c:ext>
          </c:extLst>
        </c:ser>
        <c:dLbls>
          <c:showLegendKey val="0"/>
          <c:showVal val="0"/>
          <c:showCatName val="0"/>
          <c:showSerName val="0"/>
          <c:showPercent val="0"/>
          <c:showBubbleSize val="0"/>
        </c:dLbls>
        <c:gapWidth val="219"/>
        <c:axId val="1955693440"/>
        <c:axId val="333711199"/>
      </c:barChart>
      <c:lineChart>
        <c:grouping val="standard"/>
        <c:varyColors val="0"/>
        <c:ser>
          <c:idx val="2"/>
          <c:order val="2"/>
          <c:tx>
            <c:strRef>
              <c:f>pvt_mer!$DN$35</c:f>
              <c:strCache>
                <c:ptCount val="1"/>
                <c:pt idx="0">
                  <c:v>MMD %Received &gt;=3mth of Seen</c:v>
                </c:pt>
              </c:strCache>
            </c:strRef>
          </c:tx>
          <c:spPr>
            <a:ln w="28575" cap="rnd">
              <a:noFill/>
              <a:round/>
            </a:ln>
            <a:effectLst/>
          </c:spPr>
          <c:marker>
            <c:symbol val="dash"/>
            <c:size val="9"/>
            <c:spPr>
              <a:solidFill>
                <a:srgbClr val="00B050"/>
              </a:solidFill>
              <a:ln w="9525">
                <a:solidFill>
                  <a:srgbClr val="00B05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pvt_mer!$DK$36:$DK$44</c:f>
              <c:strCache>
                <c:ptCount val="8"/>
                <c:pt idx="0">
                  <c:v>Ekiti</c:v>
                </c:pt>
                <c:pt idx="1">
                  <c:v>Katsina</c:v>
                </c:pt>
                <c:pt idx="2">
                  <c:v>Kogi</c:v>
                </c:pt>
                <c:pt idx="3">
                  <c:v>Ogun</c:v>
                </c:pt>
                <c:pt idx="4">
                  <c:v>Ondo</c:v>
                </c:pt>
                <c:pt idx="5">
                  <c:v>Osun</c:v>
                </c:pt>
                <c:pt idx="6">
                  <c:v>Oyo</c:v>
                </c:pt>
                <c:pt idx="7">
                  <c:v>Plateau</c:v>
                </c:pt>
              </c:strCache>
            </c:strRef>
          </c:cat>
          <c:val>
            <c:numRef>
              <c:f>pvt_mer!$DN$36:$DN$44</c:f>
              <c:numCache>
                <c:formatCode>0.0%;\-0.0%;0.0%</c:formatCode>
                <c:ptCount val="8"/>
                <c:pt idx="0">
                  <c:v>0.90770901194353959</c:v>
                </c:pt>
                <c:pt idx="1">
                  <c:v>0.93213058419243988</c:v>
                </c:pt>
                <c:pt idx="2">
                  <c:v>0.72677714784125602</c:v>
                </c:pt>
                <c:pt idx="3">
                  <c:v>0.92426141450313337</c:v>
                </c:pt>
                <c:pt idx="4">
                  <c:v>0.8919631093544137</c:v>
                </c:pt>
                <c:pt idx="5">
                  <c:v>0.86632764257173989</c:v>
                </c:pt>
                <c:pt idx="6">
                  <c:v>0.8402844249965814</c:v>
                </c:pt>
                <c:pt idx="7">
                  <c:v>0.91429610767551839</c:v>
                </c:pt>
              </c:numCache>
            </c:numRef>
          </c:val>
          <c:smooth val="0"/>
          <c:extLst>
            <c:ext xmlns:c16="http://schemas.microsoft.com/office/drawing/2014/chart" uri="{C3380CC4-5D6E-409C-BE32-E72D297353CC}">
              <c16:uniqueId val="{0000000B-FDC1-4572-8354-53380325B83F}"/>
            </c:ext>
          </c:extLst>
        </c:ser>
        <c:dLbls>
          <c:showLegendKey val="0"/>
          <c:showVal val="0"/>
          <c:showCatName val="0"/>
          <c:showSerName val="0"/>
          <c:showPercent val="0"/>
          <c:showBubbleSize val="0"/>
        </c:dLbls>
        <c:marker val="1"/>
        <c:smooth val="0"/>
        <c:axId val="1931660480"/>
        <c:axId val="1691694912"/>
      </c:lineChart>
      <c:catAx>
        <c:axId val="1955693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711199"/>
        <c:crosses val="autoZero"/>
        <c:auto val="1"/>
        <c:lblAlgn val="ctr"/>
        <c:lblOffset val="100"/>
        <c:noMultiLvlLbl val="0"/>
      </c:catAx>
      <c:valAx>
        <c:axId val="3337111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693440"/>
        <c:crosses val="autoZero"/>
        <c:crossBetween val="between"/>
      </c:valAx>
      <c:valAx>
        <c:axId val="1691694912"/>
        <c:scaling>
          <c:orientation val="minMax"/>
        </c:scaling>
        <c:delete val="0"/>
        <c:axPos val="r"/>
        <c:numFmt formatCode="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1660480"/>
        <c:crosses val="max"/>
        <c:crossBetween val="between"/>
      </c:valAx>
      <c:catAx>
        <c:axId val="1931660480"/>
        <c:scaling>
          <c:orientation val="minMax"/>
        </c:scaling>
        <c:delete val="1"/>
        <c:axPos val="b"/>
        <c:numFmt formatCode="General" sourceLinked="1"/>
        <c:majorTickMark val="out"/>
        <c:minorTickMark val="none"/>
        <c:tickLblPos val="nextTo"/>
        <c:crossAx val="1691694912"/>
        <c:crosses val="autoZero"/>
        <c:auto val="1"/>
        <c:lblAlgn val="ctr"/>
        <c:lblOffset val="100"/>
        <c:noMultiLvlLbl val="0"/>
      </c:cat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[0_master_yellow_surge_ng_CQI_tool_version1.5.xlsx]pvt_mer!MMD4</c:name>
    <c:fmtId val="4"/>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6.3 </a:t>
            </a:r>
            <a:r>
              <a:rPr lang="en-US" sz="1100" b="0" i="0" u="none" strike="noStrike" baseline="0">
                <a:effectLst/>
              </a:rPr>
              <a:t>MMD: SEEN WHO RECEIVED MMD &gt;=3MTH ~ WEEK</a:t>
            </a:r>
            <a:endParaRPr lang="en-US" sz="1100"/>
          </a:p>
        </c:rich>
      </c:tx>
      <c:overlay val="0"/>
      <c:spPr>
        <a:noFill/>
        <a:ln>
          <a:noFill/>
        </a:ln>
        <a:effectLst/>
      </c:spPr>
    </c:title>
    <c:autoTitleDeleted val="0"/>
    <c:pivotFmts>
      <c:pivotFmt>
        <c:idx val="0"/>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6">
              <a:lumMod val="60000"/>
              <a:lumOff val="40000"/>
            </a:schemeClr>
          </a:solidFill>
          <a:ln>
            <a:solidFill>
              <a:srgbClr val="00B050"/>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noFill/>
            <a:round/>
          </a:ln>
          <a:effectLst/>
        </c:spPr>
        <c:marker>
          <c:symbol val="dash"/>
          <c:size val="9"/>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6">
              <a:lumMod val="60000"/>
              <a:lumOff val="40000"/>
            </a:schemeClr>
          </a:solidFill>
          <a:ln>
            <a:solidFill>
              <a:srgbClr val="00B050"/>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noFill/>
            <a:round/>
          </a:ln>
          <a:effectLst/>
        </c:spPr>
        <c:marker>
          <c:symbol val="dash"/>
          <c:size val="9"/>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6">
              <a:lumMod val="60000"/>
              <a:lumOff val="40000"/>
            </a:schemeClr>
          </a:solidFill>
          <a:ln>
            <a:solidFill>
              <a:srgbClr val="00B050"/>
            </a:solidFill>
          </a:ln>
          <a:effectLst/>
        </c:spPr>
        <c:marker>
          <c:symbol val="none"/>
        </c:marker>
        <c:dLbl>
          <c:idx val="0"/>
          <c:delete val="1"/>
          <c:extLst>
            <c:ext xmlns:c15="http://schemas.microsoft.com/office/drawing/2012/chart" uri="{CE6537A1-D6FC-4f65-9D91-7224C49458BB}"/>
          </c:extLst>
        </c:dLbl>
      </c:pivotFmt>
      <c:pivotFmt>
        <c:idx val="8"/>
        <c:spPr>
          <a:ln w="28575" cap="rnd">
            <a:noFill/>
            <a:round/>
          </a:ln>
          <a:effectLst/>
        </c:spPr>
        <c:marker>
          <c:symbol val="dash"/>
          <c:size val="9"/>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6">
              <a:lumMod val="60000"/>
              <a:lumOff val="40000"/>
            </a:schemeClr>
          </a:solidFill>
          <a:ln>
            <a:solidFill>
              <a:srgbClr val="00B050"/>
            </a:solidFill>
          </a:ln>
          <a:effectLst/>
        </c:spPr>
        <c:marker>
          <c:symbol val="none"/>
        </c:marker>
        <c:dLbl>
          <c:idx val="0"/>
          <c:delete val="1"/>
          <c:extLst>
            <c:ext xmlns:c15="http://schemas.microsoft.com/office/drawing/2012/chart" uri="{CE6537A1-D6FC-4f65-9D91-7224C49458BB}"/>
          </c:extLst>
        </c:dLbl>
      </c:pivotFmt>
      <c:pivotFmt>
        <c:idx val="11"/>
        <c:spPr>
          <a:ln w="28575" cap="rnd">
            <a:noFill/>
            <a:round/>
          </a:ln>
          <a:effectLst/>
        </c:spPr>
        <c:marker>
          <c:symbol val="dash"/>
          <c:size val="9"/>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6">
              <a:lumMod val="60000"/>
              <a:lumOff val="40000"/>
            </a:schemeClr>
          </a:solidFill>
          <a:ln>
            <a:solidFill>
              <a:srgbClr val="00B050"/>
            </a:solidFill>
          </a:ln>
          <a:effectLst/>
        </c:spPr>
        <c:marker>
          <c:symbol val="none"/>
        </c:marker>
        <c:dLbl>
          <c:idx val="0"/>
          <c:delete val="1"/>
          <c:extLst>
            <c:ext xmlns:c15="http://schemas.microsoft.com/office/drawing/2012/chart" uri="{CE6537A1-D6FC-4f65-9D91-7224C49458BB}"/>
          </c:extLst>
        </c:dLbl>
      </c:pivotFmt>
      <c:pivotFmt>
        <c:idx val="14"/>
        <c:spPr>
          <a:ln w="28575" cap="rnd">
            <a:noFill/>
            <a:round/>
          </a:ln>
          <a:effectLst/>
        </c:spPr>
        <c:marker>
          <c:symbol val="dash"/>
          <c:size val="9"/>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40000"/>
              <a:lumOff val="60000"/>
            </a:schemeClr>
          </a:solidFill>
          <a:ln w="19050">
            <a:noFill/>
          </a:ln>
          <a:effectLst/>
        </c:spPr>
        <c:marker>
          <c:symbol val="none"/>
        </c:marker>
        <c:dLbl>
          <c:idx val="0"/>
          <c:delete val="1"/>
          <c:extLst>
            <c:ext xmlns:c15="http://schemas.microsoft.com/office/drawing/2012/chart" uri="{CE6537A1-D6FC-4f65-9D91-7224C49458BB}"/>
          </c:extLst>
        </c:dLbl>
      </c:pivotFmt>
      <c:pivotFmt>
        <c:idx val="16"/>
        <c:spPr>
          <a:solidFill>
            <a:schemeClr val="accent6">
              <a:lumMod val="60000"/>
              <a:lumOff val="40000"/>
            </a:schemeClr>
          </a:solidFill>
          <a:ln w="19050">
            <a:noFill/>
          </a:ln>
          <a:effectLst/>
        </c:spPr>
        <c:marker>
          <c:symbol val="none"/>
        </c:marker>
        <c:dLbl>
          <c:idx val="0"/>
          <c:delete val="1"/>
          <c:extLst>
            <c:ext xmlns:c15="http://schemas.microsoft.com/office/drawing/2012/chart" uri="{CE6537A1-D6FC-4f65-9D91-7224C49458BB}"/>
          </c:extLst>
        </c:dLbl>
      </c:pivotFmt>
      <c:pivotFmt>
        <c:idx val="17"/>
        <c:spPr>
          <a:effectLst/>
        </c:spPr>
        <c:marker>
          <c:symbol val="circle"/>
          <c:size val="9"/>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lumMod val="40000"/>
              <a:lumOff val="60000"/>
            </a:schemeClr>
          </a:solidFill>
          <a:ln w="19050">
            <a:noFill/>
          </a:ln>
          <a:effectLst/>
        </c:spPr>
        <c:marker>
          <c:symbol val="none"/>
        </c:marker>
        <c:dLbl>
          <c:idx val="0"/>
          <c:delete val="1"/>
          <c:extLst>
            <c:ext xmlns:c15="http://schemas.microsoft.com/office/drawing/2012/chart" uri="{CE6537A1-D6FC-4f65-9D91-7224C49458BB}"/>
          </c:extLst>
        </c:dLbl>
      </c:pivotFmt>
      <c:pivotFmt>
        <c:idx val="19"/>
        <c:spPr>
          <a:solidFill>
            <a:schemeClr val="accent6">
              <a:lumMod val="60000"/>
              <a:lumOff val="40000"/>
            </a:schemeClr>
          </a:solidFill>
          <a:ln w="19050">
            <a:noFill/>
          </a:ln>
          <a:effectLst/>
        </c:spPr>
        <c:marker>
          <c:symbol val="none"/>
        </c:marker>
        <c:dLbl>
          <c:idx val="0"/>
          <c:delete val="1"/>
          <c:extLst>
            <c:ext xmlns:c15="http://schemas.microsoft.com/office/drawing/2012/chart" uri="{CE6537A1-D6FC-4f65-9D91-7224C49458BB}"/>
          </c:extLst>
        </c:dLbl>
      </c:pivotFmt>
      <c:pivotFmt>
        <c:idx val="20"/>
        <c:spPr>
          <a:effectLst/>
        </c:spPr>
        <c:marker>
          <c:symbol val="circle"/>
          <c:size val="9"/>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lumMod val="40000"/>
              <a:lumOff val="60000"/>
            </a:schemeClr>
          </a:solidFill>
          <a:ln w="19050">
            <a:noFill/>
          </a:ln>
          <a:effectLst/>
        </c:spPr>
        <c:marker>
          <c:symbol val="none"/>
        </c:marker>
        <c:dLbl>
          <c:idx val="0"/>
          <c:delete val="1"/>
          <c:extLst>
            <c:ext xmlns:c15="http://schemas.microsoft.com/office/drawing/2012/chart" uri="{CE6537A1-D6FC-4f65-9D91-7224C49458BB}"/>
          </c:extLst>
        </c:dLbl>
      </c:pivotFmt>
      <c:pivotFmt>
        <c:idx val="22"/>
        <c:spPr>
          <a:solidFill>
            <a:schemeClr val="accent6">
              <a:lumMod val="60000"/>
              <a:lumOff val="40000"/>
            </a:schemeClr>
          </a:solidFill>
          <a:ln w="19050">
            <a:noFill/>
          </a:ln>
          <a:effectLst/>
        </c:spPr>
        <c:marker>
          <c:symbol val="none"/>
        </c:marker>
        <c:dLbl>
          <c:idx val="0"/>
          <c:delete val="1"/>
          <c:extLst>
            <c:ext xmlns:c15="http://schemas.microsoft.com/office/drawing/2012/chart" uri="{CE6537A1-D6FC-4f65-9D91-7224C49458BB}"/>
          </c:extLst>
        </c:dLbl>
      </c:pivotFmt>
      <c:pivotFmt>
        <c:idx val="23"/>
        <c:spPr>
          <a:effectLst/>
        </c:spPr>
        <c:marker>
          <c:symbol val="circle"/>
          <c:size val="9"/>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lumMod val="40000"/>
              <a:lumOff val="60000"/>
            </a:schemeClr>
          </a:solidFill>
          <a:ln w="19050">
            <a:noFill/>
          </a:ln>
          <a:effectLst/>
        </c:spPr>
        <c:marker>
          <c:symbol val="none"/>
        </c:marker>
        <c:dLbl>
          <c:idx val="0"/>
          <c:delete val="1"/>
          <c:extLst>
            <c:ext xmlns:c15="http://schemas.microsoft.com/office/drawing/2012/chart" uri="{CE6537A1-D6FC-4f65-9D91-7224C49458BB}"/>
          </c:extLst>
        </c:dLbl>
      </c:pivotFmt>
      <c:pivotFmt>
        <c:idx val="25"/>
        <c:spPr>
          <a:solidFill>
            <a:schemeClr val="accent6">
              <a:lumMod val="60000"/>
              <a:lumOff val="40000"/>
            </a:schemeClr>
          </a:solidFill>
          <a:ln w="25400">
            <a:noFill/>
          </a:ln>
          <a:effectLst/>
        </c:spPr>
        <c:marker>
          <c:symbol val="none"/>
        </c:marker>
        <c:dLbl>
          <c:idx val="0"/>
          <c:delete val="1"/>
          <c:extLst>
            <c:ext xmlns:c15="http://schemas.microsoft.com/office/drawing/2012/chart" uri="{CE6537A1-D6FC-4f65-9D91-7224C49458BB}"/>
          </c:extLst>
        </c:dLbl>
      </c:pivotFmt>
      <c:pivotFmt>
        <c:idx val="26"/>
        <c:spPr>
          <a:ln w="9525"/>
          <a:effectLst/>
        </c:spPr>
        <c:marker>
          <c:symbol val="circle"/>
          <c:size val="9"/>
          <c:spPr>
            <a:solidFill>
              <a:schemeClr val="bg1"/>
            </a:solidFill>
            <a:ln>
              <a:solidFill>
                <a:schemeClr val="accent6">
                  <a:lumMod val="50000"/>
                </a:schemeClr>
              </a:solidFill>
            </a:ln>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lumMod val="40000"/>
              <a:lumOff val="60000"/>
            </a:schemeClr>
          </a:solidFill>
          <a:ln w="19050">
            <a:noFill/>
          </a:ln>
          <a:effectLst/>
        </c:spPr>
        <c:marker>
          <c:symbol val="none"/>
        </c:marker>
        <c:dLbl>
          <c:idx val="0"/>
          <c:delete val="1"/>
          <c:extLst>
            <c:ext xmlns:c15="http://schemas.microsoft.com/office/drawing/2012/chart" uri="{CE6537A1-D6FC-4f65-9D91-7224C49458BB}"/>
          </c:extLst>
        </c:dLbl>
      </c:pivotFmt>
      <c:pivotFmt>
        <c:idx val="28"/>
        <c:spPr>
          <a:solidFill>
            <a:schemeClr val="accent6">
              <a:lumMod val="60000"/>
              <a:lumOff val="40000"/>
            </a:schemeClr>
          </a:solidFill>
          <a:ln w="25400">
            <a:noFill/>
          </a:ln>
          <a:effectLst/>
        </c:spPr>
        <c:marker>
          <c:symbol val="none"/>
        </c:marker>
        <c:dLbl>
          <c:idx val="0"/>
          <c:delete val="1"/>
          <c:extLst>
            <c:ext xmlns:c15="http://schemas.microsoft.com/office/drawing/2012/chart" uri="{CE6537A1-D6FC-4f65-9D91-7224C49458BB}"/>
          </c:extLst>
        </c:dLbl>
      </c:pivotFmt>
      <c:pivotFmt>
        <c:idx val="29"/>
        <c:spPr>
          <a:ln w="9525"/>
          <a:effectLst/>
        </c:spPr>
        <c:marker>
          <c:symbol val="circle"/>
          <c:size val="9"/>
          <c:spPr>
            <a:solidFill>
              <a:schemeClr val="bg1"/>
            </a:solidFill>
            <a:ln>
              <a:solidFill>
                <a:schemeClr val="accent6">
                  <a:lumMod val="50000"/>
                </a:schemeClr>
              </a:solidFill>
            </a:ln>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40000"/>
              <a:lumOff val="60000"/>
            </a:schemeClr>
          </a:solidFill>
          <a:ln w="19050">
            <a:noFill/>
          </a:ln>
          <a:effectLst/>
        </c:spPr>
        <c:marker>
          <c:symbol val="none"/>
        </c:marker>
        <c:dLbl>
          <c:idx val="0"/>
          <c:delete val="1"/>
          <c:extLst>
            <c:ext xmlns:c15="http://schemas.microsoft.com/office/drawing/2012/chart" uri="{CE6537A1-D6FC-4f65-9D91-7224C49458BB}"/>
          </c:extLst>
        </c:dLbl>
      </c:pivotFmt>
      <c:pivotFmt>
        <c:idx val="31"/>
        <c:spPr>
          <a:solidFill>
            <a:schemeClr val="accent6">
              <a:lumMod val="60000"/>
              <a:lumOff val="40000"/>
            </a:schemeClr>
          </a:solidFill>
          <a:ln w="25400">
            <a:noFill/>
          </a:ln>
          <a:effectLst/>
        </c:spPr>
        <c:marker>
          <c:symbol val="none"/>
        </c:marker>
        <c:dLbl>
          <c:idx val="0"/>
          <c:delete val="1"/>
          <c:extLst>
            <c:ext xmlns:c15="http://schemas.microsoft.com/office/drawing/2012/chart" uri="{CE6537A1-D6FC-4f65-9D91-7224C49458BB}"/>
          </c:extLst>
        </c:dLbl>
      </c:pivotFmt>
      <c:pivotFmt>
        <c:idx val="32"/>
        <c:spPr>
          <a:ln w="9525"/>
          <a:effectLst/>
        </c:spPr>
        <c:marker>
          <c:symbol val="circle"/>
          <c:size val="9"/>
          <c:spPr>
            <a:solidFill>
              <a:schemeClr val="bg1"/>
            </a:solidFill>
            <a:ln>
              <a:solidFill>
                <a:schemeClr val="accent6">
                  <a:lumMod val="50000"/>
                </a:schemeClr>
              </a:solidFill>
            </a:ln>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lumMod val="40000"/>
              <a:lumOff val="60000"/>
            </a:schemeClr>
          </a:solidFill>
          <a:ln w="19050">
            <a:noFill/>
          </a:ln>
          <a:effectLst/>
        </c:spPr>
        <c:marker>
          <c:symbol val="none"/>
        </c:marker>
        <c:dLbl>
          <c:idx val="0"/>
          <c:delete val="1"/>
          <c:extLst>
            <c:ext xmlns:c15="http://schemas.microsoft.com/office/drawing/2012/chart" uri="{CE6537A1-D6FC-4f65-9D91-7224C49458BB}"/>
          </c:extLst>
        </c:dLbl>
      </c:pivotFmt>
      <c:pivotFmt>
        <c:idx val="34"/>
        <c:spPr>
          <a:solidFill>
            <a:schemeClr val="accent6">
              <a:lumMod val="60000"/>
              <a:lumOff val="40000"/>
            </a:schemeClr>
          </a:solidFill>
          <a:ln w="25400">
            <a:noFill/>
          </a:ln>
          <a:effectLst/>
        </c:spPr>
        <c:marker>
          <c:symbol val="none"/>
        </c:marker>
        <c:dLbl>
          <c:idx val="0"/>
          <c:delete val="1"/>
          <c:extLst>
            <c:ext xmlns:c15="http://schemas.microsoft.com/office/drawing/2012/chart" uri="{CE6537A1-D6FC-4f65-9D91-7224C49458BB}"/>
          </c:extLst>
        </c:dLbl>
      </c:pivotFmt>
      <c:pivotFmt>
        <c:idx val="35"/>
        <c:spPr>
          <a:ln w="9525"/>
          <a:effectLst/>
        </c:spPr>
        <c:marker>
          <c:symbol val="circle"/>
          <c:size val="9"/>
          <c:spPr>
            <a:solidFill>
              <a:schemeClr val="bg1"/>
            </a:solidFill>
            <a:ln>
              <a:solidFill>
                <a:schemeClr val="accent6">
                  <a:lumMod val="50000"/>
                </a:schemeClr>
              </a:solidFill>
            </a:ln>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pvt_mer!$DR$35</c:f>
              <c:strCache>
                <c:ptCount val="1"/>
                <c:pt idx="0">
                  <c:v>mmd seen in DSD ART.</c:v>
                </c:pt>
              </c:strCache>
            </c:strRef>
          </c:tx>
          <c:spPr>
            <a:solidFill>
              <a:schemeClr val="accent1">
                <a:lumMod val="40000"/>
                <a:lumOff val="60000"/>
              </a:schemeClr>
            </a:solidFill>
            <a:ln w="19050">
              <a:noFill/>
            </a:ln>
            <a:effectLst/>
          </c:spPr>
          <c:invertIfNegative val="0"/>
          <c:cat>
            <c:strRef>
              <c:f>pvt_mer!$DQ$36:$DQ$45</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pvt_mer!$DR$36:$DR$45</c:f>
              <c:numCache>
                <c:formatCode>#,##0</c:formatCode>
                <c:ptCount val="9"/>
                <c:pt idx="0">
                  <c:v>2637</c:v>
                </c:pt>
                <c:pt idx="1">
                  <c:v>5489</c:v>
                </c:pt>
                <c:pt idx="2">
                  <c:v>4959</c:v>
                </c:pt>
                <c:pt idx="3">
                  <c:v>4433</c:v>
                </c:pt>
                <c:pt idx="4">
                  <c:v>5065</c:v>
                </c:pt>
                <c:pt idx="5">
                  <c:v>6255</c:v>
                </c:pt>
                <c:pt idx="6">
                  <c:v>5438</c:v>
                </c:pt>
                <c:pt idx="7">
                  <c:v>5796</c:v>
                </c:pt>
                <c:pt idx="8">
                  <c:v>3039</c:v>
                </c:pt>
              </c:numCache>
            </c:numRef>
          </c:val>
          <c:extLst>
            <c:ext xmlns:c16="http://schemas.microsoft.com/office/drawing/2014/chart" uri="{C3380CC4-5D6E-409C-BE32-E72D297353CC}">
              <c16:uniqueId val="{00000007-F005-4C68-9A30-41A5DC8312C0}"/>
            </c:ext>
          </c:extLst>
        </c:ser>
        <c:ser>
          <c:idx val="1"/>
          <c:order val="1"/>
          <c:tx>
            <c:strRef>
              <c:f>pvt_mer!$DS$35</c:f>
              <c:strCache>
                <c:ptCount val="1"/>
                <c:pt idx="0">
                  <c:v>mmd stableOnART.</c:v>
                </c:pt>
              </c:strCache>
            </c:strRef>
          </c:tx>
          <c:spPr>
            <a:solidFill>
              <a:schemeClr val="accent6">
                <a:lumMod val="60000"/>
                <a:lumOff val="40000"/>
              </a:schemeClr>
            </a:solidFill>
            <a:ln w="25400">
              <a:noFill/>
            </a:ln>
            <a:effectLst/>
          </c:spPr>
          <c:invertIfNegative val="0"/>
          <c:cat>
            <c:strRef>
              <c:f>pvt_mer!$DQ$36:$DQ$45</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pvt_mer!$DS$36:$DS$45</c:f>
              <c:numCache>
                <c:formatCode>#,##0</c:formatCode>
                <c:ptCount val="9"/>
                <c:pt idx="0">
                  <c:v>2393</c:v>
                </c:pt>
                <c:pt idx="1">
                  <c:v>4835</c:v>
                </c:pt>
                <c:pt idx="2">
                  <c:v>4479</c:v>
                </c:pt>
                <c:pt idx="3">
                  <c:v>3965</c:v>
                </c:pt>
                <c:pt idx="4">
                  <c:v>4599</c:v>
                </c:pt>
                <c:pt idx="5">
                  <c:v>5570</c:v>
                </c:pt>
                <c:pt idx="6">
                  <c:v>4835</c:v>
                </c:pt>
                <c:pt idx="7">
                  <c:v>4941</c:v>
                </c:pt>
                <c:pt idx="8">
                  <c:v>2709</c:v>
                </c:pt>
              </c:numCache>
            </c:numRef>
          </c:val>
          <c:extLst>
            <c:ext xmlns:c16="http://schemas.microsoft.com/office/drawing/2014/chart" uri="{C3380CC4-5D6E-409C-BE32-E72D297353CC}">
              <c16:uniqueId val="{00000009-F005-4C68-9A30-41A5DC8312C0}"/>
            </c:ext>
          </c:extLst>
        </c:ser>
        <c:dLbls>
          <c:showLegendKey val="0"/>
          <c:showVal val="0"/>
          <c:showCatName val="0"/>
          <c:showSerName val="0"/>
          <c:showPercent val="0"/>
          <c:showBubbleSize val="0"/>
        </c:dLbls>
        <c:gapWidth val="219"/>
        <c:axId val="1955693440"/>
        <c:axId val="333711199"/>
      </c:barChart>
      <c:lineChart>
        <c:grouping val="standard"/>
        <c:varyColors val="0"/>
        <c:ser>
          <c:idx val="2"/>
          <c:order val="2"/>
          <c:tx>
            <c:strRef>
              <c:f>pvt_mer!$DT$35</c:f>
              <c:strCache>
                <c:ptCount val="1"/>
                <c:pt idx="0">
                  <c:v>MMD %Received &gt;=3mth of Seen</c:v>
                </c:pt>
              </c:strCache>
            </c:strRef>
          </c:tx>
          <c:spPr>
            <a:ln w="9525"/>
            <a:effectLst/>
          </c:spPr>
          <c:marker>
            <c:symbol val="circle"/>
            <c:size val="9"/>
            <c:spPr>
              <a:solidFill>
                <a:schemeClr val="bg1"/>
              </a:solidFill>
              <a:ln>
                <a:solidFill>
                  <a:schemeClr val="accent6">
                    <a:lumMod val="50000"/>
                  </a:schemeClr>
                </a:solidFill>
              </a:ln>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pvt_mer!$DQ$36:$DQ$45</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pvt_mer!$DT$36:$DT$45</c:f>
              <c:numCache>
                <c:formatCode>0.0%;\-0.0%;0.0%</c:formatCode>
                <c:ptCount val="9"/>
                <c:pt idx="0">
                  <c:v>0.88357982555934778</c:v>
                </c:pt>
                <c:pt idx="1">
                  <c:v>0.87301876480233198</c:v>
                </c:pt>
                <c:pt idx="2">
                  <c:v>0.88788062109296229</c:v>
                </c:pt>
                <c:pt idx="3">
                  <c:v>0.8612677644935709</c:v>
                </c:pt>
                <c:pt idx="4">
                  <c:v>0.89476801579466925</c:v>
                </c:pt>
                <c:pt idx="5">
                  <c:v>0.88249400479616302</c:v>
                </c:pt>
                <c:pt idx="6">
                  <c:v>0.88984920926811328</c:v>
                </c:pt>
                <c:pt idx="7">
                  <c:v>0.85006901311249139</c:v>
                </c:pt>
                <c:pt idx="8">
                  <c:v>0.90259953932214543</c:v>
                </c:pt>
              </c:numCache>
            </c:numRef>
          </c:val>
          <c:smooth val="1"/>
          <c:extLst>
            <c:ext xmlns:c16="http://schemas.microsoft.com/office/drawing/2014/chart" uri="{C3380CC4-5D6E-409C-BE32-E72D297353CC}">
              <c16:uniqueId val="{0000000B-F005-4C68-9A30-41A5DC8312C0}"/>
            </c:ext>
          </c:extLst>
        </c:ser>
        <c:dLbls>
          <c:showLegendKey val="0"/>
          <c:showVal val="0"/>
          <c:showCatName val="0"/>
          <c:showSerName val="0"/>
          <c:showPercent val="0"/>
          <c:showBubbleSize val="0"/>
        </c:dLbls>
        <c:marker val="1"/>
        <c:smooth val="0"/>
        <c:axId val="1714318496"/>
        <c:axId val="1691673696"/>
      </c:lineChart>
      <c:catAx>
        <c:axId val="1955693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711199"/>
        <c:crosses val="autoZero"/>
        <c:auto val="1"/>
        <c:lblAlgn val="ctr"/>
        <c:lblOffset val="100"/>
        <c:noMultiLvlLbl val="0"/>
      </c:catAx>
      <c:valAx>
        <c:axId val="3337111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693440"/>
        <c:crosses val="autoZero"/>
        <c:crossBetween val="between"/>
      </c:valAx>
      <c:valAx>
        <c:axId val="1691673696"/>
        <c:scaling>
          <c:orientation val="minMax"/>
        </c:scaling>
        <c:delete val="0"/>
        <c:axPos val="r"/>
        <c:numFmt formatCode="0.0%;\-0.0%;0.0%" sourceLinked="1"/>
        <c:majorTickMark val="out"/>
        <c:minorTickMark val="none"/>
        <c:tickLblPos val="nextTo"/>
        <c:crossAx val="1714318496"/>
        <c:crosses val="max"/>
        <c:crossBetween val="between"/>
      </c:valAx>
      <c:catAx>
        <c:axId val="1714318496"/>
        <c:scaling>
          <c:orientation val="minMax"/>
        </c:scaling>
        <c:delete val="1"/>
        <c:axPos val="b"/>
        <c:numFmt formatCode="General" sourceLinked="1"/>
        <c:majorTickMark val="out"/>
        <c:minorTickMark val="none"/>
        <c:tickLblPos val="nextTo"/>
        <c:crossAx val="1691673696"/>
        <c:crosses val="autoZero"/>
        <c:auto val="1"/>
        <c:lblAlgn val="ctr"/>
        <c:lblOffset val="100"/>
        <c:noMultiLvlLbl val="0"/>
      </c:cat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[0_master_yellow_surge_ng_CQI_tool_version1.5.xlsx]pvt_mer!RET1</c:name>
    <c:fmtId val="2"/>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5.0</a:t>
            </a:r>
            <a:r>
              <a:rPr lang="en-US" sz="1100" baseline="0"/>
              <a:t> RET. SCHEDULED AND MISSED APPOINTMENTS</a:t>
            </a:r>
            <a:endParaRPr lang="en-US" sz="1100"/>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noFill/>
            <a:round/>
          </a:ln>
          <a:effectLst/>
        </c:spPr>
        <c:marker>
          <c:symbol val="dash"/>
          <c:size val="9"/>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377656717563108"/>
          <c:y val="0.22312481773111695"/>
          <c:w val="0.69733441983203304"/>
          <c:h val="0.52897455526392534"/>
        </c:manualLayout>
      </c:layout>
      <c:barChart>
        <c:barDir val="col"/>
        <c:grouping val="clustered"/>
        <c:varyColors val="0"/>
        <c:ser>
          <c:idx val="0"/>
          <c:order val="0"/>
          <c:tx>
            <c:strRef>
              <c:f>pvt_mer!$CR$4</c:f>
              <c:strCache>
                <c:ptCount val="1"/>
                <c:pt idx="0">
                  <c:v>ret appt scheduled.</c:v>
                </c:pt>
              </c:strCache>
            </c:strRef>
          </c:tx>
          <c:spPr>
            <a:solidFill>
              <a:schemeClr val="accent4">
                <a:lumMod val="60000"/>
                <a:lumOff val="40000"/>
              </a:schemeClr>
            </a:solidFill>
            <a:ln>
              <a:noFill/>
            </a:ln>
            <a:effectLst/>
          </c:spPr>
          <c:invertIfNegative val="0"/>
          <c:cat>
            <c:strRef>
              <c:f>pvt_mer!$CQ$5:$CQ$13</c:f>
              <c:strCache>
                <c:ptCount val="8"/>
                <c:pt idx="0">
                  <c:v>Ekiti</c:v>
                </c:pt>
                <c:pt idx="1">
                  <c:v>Katsina</c:v>
                </c:pt>
                <c:pt idx="2">
                  <c:v>Kogi</c:v>
                </c:pt>
                <c:pt idx="3">
                  <c:v>Ogun</c:v>
                </c:pt>
                <c:pt idx="4">
                  <c:v>Ondo</c:v>
                </c:pt>
                <c:pt idx="5">
                  <c:v>Osun</c:v>
                </c:pt>
                <c:pt idx="6">
                  <c:v>Oyo</c:v>
                </c:pt>
                <c:pt idx="7">
                  <c:v>Plateau</c:v>
                </c:pt>
              </c:strCache>
            </c:strRef>
          </c:cat>
          <c:val>
            <c:numRef>
              <c:f>pvt_mer!$CR$5:$CR$13</c:f>
              <c:numCache>
                <c:formatCode>#,##0</c:formatCode>
                <c:ptCount val="8"/>
                <c:pt idx="0">
                  <c:v>1648</c:v>
                </c:pt>
                <c:pt idx="1">
                  <c:v>3322</c:v>
                </c:pt>
                <c:pt idx="2">
                  <c:v>5028</c:v>
                </c:pt>
                <c:pt idx="3">
                  <c:v>5051</c:v>
                </c:pt>
                <c:pt idx="4">
                  <c:v>2917</c:v>
                </c:pt>
                <c:pt idx="5">
                  <c:v>1624</c:v>
                </c:pt>
                <c:pt idx="6">
                  <c:v>6043</c:v>
                </c:pt>
                <c:pt idx="7">
                  <c:v>17793</c:v>
                </c:pt>
              </c:numCache>
            </c:numRef>
          </c:val>
          <c:extLst>
            <c:ext xmlns:c16="http://schemas.microsoft.com/office/drawing/2014/chart" uri="{C3380CC4-5D6E-409C-BE32-E72D297353CC}">
              <c16:uniqueId val="{00000000-53B3-4CCB-8BD7-F5A81D09E9EE}"/>
            </c:ext>
          </c:extLst>
        </c:ser>
        <c:ser>
          <c:idx val="1"/>
          <c:order val="1"/>
          <c:tx>
            <c:strRef>
              <c:f>pvt_mer!$CS$4</c:f>
              <c:strCache>
                <c:ptCount val="1"/>
                <c:pt idx="0">
                  <c:v>ret missed their appt.</c:v>
                </c:pt>
              </c:strCache>
            </c:strRef>
          </c:tx>
          <c:spPr>
            <a:solidFill>
              <a:schemeClr val="accent2">
                <a:lumMod val="60000"/>
                <a:lumOff val="40000"/>
              </a:schemeClr>
            </a:solidFill>
            <a:ln>
              <a:noFill/>
            </a:ln>
            <a:effectLst/>
          </c:spPr>
          <c:invertIfNegative val="0"/>
          <c:cat>
            <c:strRef>
              <c:f>pvt_mer!$CQ$5:$CQ$13</c:f>
              <c:strCache>
                <c:ptCount val="8"/>
                <c:pt idx="0">
                  <c:v>Ekiti</c:v>
                </c:pt>
                <c:pt idx="1">
                  <c:v>Katsina</c:v>
                </c:pt>
                <c:pt idx="2">
                  <c:v>Kogi</c:v>
                </c:pt>
                <c:pt idx="3">
                  <c:v>Ogun</c:v>
                </c:pt>
                <c:pt idx="4">
                  <c:v>Ondo</c:v>
                </c:pt>
                <c:pt idx="5">
                  <c:v>Osun</c:v>
                </c:pt>
                <c:pt idx="6">
                  <c:v>Oyo</c:v>
                </c:pt>
                <c:pt idx="7">
                  <c:v>Plateau</c:v>
                </c:pt>
              </c:strCache>
            </c:strRef>
          </c:cat>
          <c:val>
            <c:numRef>
              <c:f>pvt_mer!$CS$5:$CS$13</c:f>
              <c:numCache>
                <c:formatCode>#,##0</c:formatCode>
                <c:ptCount val="8"/>
                <c:pt idx="0">
                  <c:v>173</c:v>
                </c:pt>
                <c:pt idx="1">
                  <c:v>270</c:v>
                </c:pt>
                <c:pt idx="2">
                  <c:v>1088</c:v>
                </c:pt>
                <c:pt idx="3">
                  <c:v>183</c:v>
                </c:pt>
                <c:pt idx="4">
                  <c:v>300</c:v>
                </c:pt>
                <c:pt idx="5">
                  <c:v>219</c:v>
                </c:pt>
                <c:pt idx="6">
                  <c:v>2224</c:v>
                </c:pt>
                <c:pt idx="7">
                  <c:v>1760</c:v>
                </c:pt>
              </c:numCache>
            </c:numRef>
          </c:val>
          <c:extLst>
            <c:ext xmlns:c16="http://schemas.microsoft.com/office/drawing/2014/chart" uri="{C3380CC4-5D6E-409C-BE32-E72D297353CC}">
              <c16:uniqueId val="{00000001-53B3-4CCB-8BD7-F5A81D09E9EE}"/>
            </c:ext>
          </c:extLst>
        </c:ser>
        <c:dLbls>
          <c:showLegendKey val="0"/>
          <c:showVal val="0"/>
          <c:showCatName val="0"/>
          <c:showSerName val="0"/>
          <c:showPercent val="0"/>
          <c:showBubbleSize val="0"/>
        </c:dLbls>
        <c:gapWidth val="219"/>
        <c:axId val="1700867920"/>
        <c:axId val="1672828400"/>
      </c:barChart>
      <c:lineChart>
        <c:grouping val="standard"/>
        <c:varyColors val="0"/>
        <c:ser>
          <c:idx val="2"/>
          <c:order val="2"/>
          <c:tx>
            <c:strRef>
              <c:f>pvt_mer!$CT$4</c:f>
              <c:strCache>
                <c:ptCount val="1"/>
                <c:pt idx="0">
                  <c:v>RETEN %Missed Appts</c:v>
                </c:pt>
              </c:strCache>
            </c:strRef>
          </c:tx>
          <c:spPr>
            <a:ln w="28575" cap="rnd">
              <a:noFill/>
              <a:round/>
            </a:ln>
            <a:effectLst/>
          </c:spPr>
          <c:marker>
            <c:symbol val="dash"/>
            <c:size val="9"/>
            <c:spPr>
              <a:solidFill>
                <a:srgbClr val="FF0000"/>
              </a:solidFill>
              <a:ln w="9525">
                <a:solidFill>
                  <a:srgbClr val="FF00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pvt_mer!$CQ$5:$CQ$13</c:f>
              <c:strCache>
                <c:ptCount val="8"/>
                <c:pt idx="0">
                  <c:v>Ekiti</c:v>
                </c:pt>
                <c:pt idx="1">
                  <c:v>Katsina</c:v>
                </c:pt>
                <c:pt idx="2">
                  <c:v>Kogi</c:v>
                </c:pt>
                <c:pt idx="3">
                  <c:v>Ogun</c:v>
                </c:pt>
                <c:pt idx="4">
                  <c:v>Ondo</c:v>
                </c:pt>
                <c:pt idx="5">
                  <c:v>Osun</c:v>
                </c:pt>
                <c:pt idx="6">
                  <c:v>Oyo</c:v>
                </c:pt>
                <c:pt idx="7">
                  <c:v>Plateau</c:v>
                </c:pt>
              </c:strCache>
            </c:strRef>
          </c:cat>
          <c:val>
            <c:numRef>
              <c:f>pvt_mer!$CT$5:$CT$13</c:f>
              <c:numCache>
                <c:formatCode>0.0%;\-0.0%;0.0%</c:formatCode>
                <c:ptCount val="8"/>
                <c:pt idx="0">
                  <c:v>0.1049757281553398</c:v>
                </c:pt>
                <c:pt idx="1">
                  <c:v>8.1276339554485252E-2</c:v>
                </c:pt>
                <c:pt idx="2">
                  <c:v>0.21638822593476531</c:v>
                </c:pt>
                <c:pt idx="3">
                  <c:v>3.6230449415957239E-2</c:v>
                </c:pt>
                <c:pt idx="4">
                  <c:v>0.10284538909838875</c:v>
                </c:pt>
                <c:pt idx="5">
                  <c:v>0.13485221674876846</c:v>
                </c:pt>
                <c:pt idx="6">
                  <c:v>0.36802912460698328</c:v>
                </c:pt>
                <c:pt idx="7">
                  <c:v>9.8915303771145963E-2</c:v>
                </c:pt>
              </c:numCache>
            </c:numRef>
          </c:val>
          <c:smooth val="0"/>
          <c:extLst>
            <c:ext xmlns:c16="http://schemas.microsoft.com/office/drawing/2014/chart" uri="{C3380CC4-5D6E-409C-BE32-E72D297353CC}">
              <c16:uniqueId val="{00000000-64FE-49B3-A9FC-CEB45118D7DE}"/>
            </c:ext>
          </c:extLst>
        </c:ser>
        <c:dLbls>
          <c:showLegendKey val="0"/>
          <c:showVal val="0"/>
          <c:showCatName val="0"/>
          <c:showSerName val="0"/>
          <c:showPercent val="0"/>
          <c:showBubbleSize val="0"/>
        </c:dLbls>
        <c:marker val="1"/>
        <c:smooth val="0"/>
        <c:axId val="75618895"/>
        <c:axId val="1823232448"/>
      </c:lineChart>
      <c:catAx>
        <c:axId val="1700867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2828400"/>
        <c:crosses val="autoZero"/>
        <c:auto val="1"/>
        <c:lblAlgn val="ctr"/>
        <c:lblOffset val="100"/>
        <c:noMultiLvlLbl val="0"/>
      </c:catAx>
      <c:valAx>
        <c:axId val="167282840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0867920"/>
        <c:crosses val="autoZero"/>
        <c:crossBetween val="between"/>
      </c:valAx>
      <c:valAx>
        <c:axId val="1823232448"/>
        <c:scaling>
          <c:orientation val="minMax"/>
        </c:scaling>
        <c:delete val="0"/>
        <c:axPos val="r"/>
        <c:numFmt formatCode="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18895"/>
        <c:crosses val="max"/>
        <c:crossBetween val="between"/>
      </c:valAx>
      <c:catAx>
        <c:axId val="75618895"/>
        <c:scaling>
          <c:orientation val="minMax"/>
        </c:scaling>
        <c:delete val="1"/>
        <c:axPos val="b"/>
        <c:numFmt formatCode="General" sourceLinked="1"/>
        <c:majorTickMark val="out"/>
        <c:minorTickMark val="none"/>
        <c:tickLblPos val="nextTo"/>
        <c:crossAx val="182323244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[0_master_yellow_surge_ng_CQI_tool_version1.5.xlsx]pvt_mer!RET2</c:name>
    <c:fmtId val="3"/>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5.1 RET. SCHEDULED AND MISSED APPOINTMENTS</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ln w="9525" cap="rnd">
            <a:solidFill>
              <a:srgbClr val="FF0000"/>
            </a:solidFill>
            <a:round/>
          </a:ln>
          <a:effectLst/>
        </c:spPr>
        <c:marker>
          <c:symbol val="circle"/>
          <c:size val="8"/>
          <c:spPr>
            <a:solidFill>
              <a:srgbClr val="FF000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pvt_mer!$CW$4</c:f>
              <c:strCache>
                <c:ptCount val="1"/>
                <c:pt idx="0">
                  <c:v>ret appt scheduled.</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pvt_mer!$CV$5:$CV$14</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pvt_mer!$CW$5:$CW$14</c:f>
              <c:numCache>
                <c:formatCode>#,##0</c:formatCode>
                <c:ptCount val="9"/>
                <c:pt idx="0">
                  <c:v>3496</c:v>
                </c:pt>
                <c:pt idx="1">
                  <c:v>5387</c:v>
                </c:pt>
                <c:pt idx="2">
                  <c:v>5328</c:v>
                </c:pt>
                <c:pt idx="3">
                  <c:v>5196</c:v>
                </c:pt>
                <c:pt idx="4">
                  <c:v>4757</c:v>
                </c:pt>
                <c:pt idx="5">
                  <c:v>5545</c:v>
                </c:pt>
                <c:pt idx="6">
                  <c:v>5990</c:v>
                </c:pt>
                <c:pt idx="7">
                  <c:v>5123</c:v>
                </c:pt>
                <c:pt idx="8">
                  <c:v>2604</c:v>
                </c:pt>
              </c:numCache>
            </c:numRef>
          </c:val>
          <c:extLst>
            <c:ext xmlns:c16="http://schemas.microsoft.com/office/drawing/2014/chart" uri="{C3380CC4-5D6E-409C-BE32-E72D297353CC}">
              <c16:uniqueId val="{00000000-F7A1-4DFB-BD4D-A743A7A542FB}"/>
            </c:ext>
          </c:extLst>
        </c:ser>
        <c:ser>
          <c:idx val="1"/>
          <c:order val="1"/>
          <c:tx>
            <c:strRef>
              <c:f>pvt_mer!$CX$4</c:f>
              <c:strCache>
                <c:ptCount val="1"/>
                <c:pt idx="0">
                  <c:v>ret missed their appt.</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pvt_mer!$CV$5:$CV$14</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pvt_mer!$CX$5:$CX$14</c:f>
              <c:numCache>
                <c:formatCode>#,##0</c:formatCode>
                <c:ptCount val="9"/>
                <c:pt idx="0">
                  <c:v>707</c:v>
                </c:pt>
                <c:pt idx="1">
                  <c:v>807</c:v>
                </c:pt>
                <c:pt idx="2">
                  <c:v>809</c:v>
                </c:pt>
                <c:pt idx="3">
                  <c:v>883</c:v>
                </c:pt>
                <c:pt idx="4">
                  <c:v>713</c:v>
                </c:pt>
                <c:pt idx="5">
                  <c:v>759</c:v>
                </c:pt>
                <c:pt idx="6">
                  <c:v>813</c:v>
                </c:pt>
                <c:pt idx="7">
                  <c:v>544</c:v>
                </c:pt>
                <c:pt idx="8">
                  <c:v>182</c:v>
                </c:pt>
              </c:numCache>
            </c:numRef>
          </c:val>
          <c:extLst>
            <c:ext xmlns:c16="http://schemas.microsoft.com/office/drawing/2014/chart" uri="{C3380CC4-5D6E-409C-BE32-E72D297353CC}">
              <c16:uniqueId val="{00000001-F7A1-4DFB-BD4D-A743A7A542FB}"/>
            </c:ext>
          </c:extLst>
        </c:ser>
        <c:dLbls>
          <c:dLblPos val="outEnd"/>
          <c:showLegendKey val="0"/>
          <c:showVal val="1"/>
          <c:showCatName val="0"/>
          <c:showSerName val="0"/>
          <c:showPercent val="0"/>
          <c:showBubbleSize val="0"/>
        </c:dLbls>
        <c:gapWidth val="219"/>
        <c:axId val="1955742640"/>
        <c:axId val="1672822160"/>
      </c:barChart>
      <c:lineChart>
        <c:grouping val="standard"/>
        <c:varyColors val="0"/>
        <c:ser>
          <c:idx val="2"/>
          <c:order val="2"/>
          <c:tx>
            <c:strRef>
              <c:f>pvt_mer!$CY$4</c:f>
              <c:strCache>
                <c:ptCount val="1"/>
                <c:pt idx="0">
                  <c:v>RETEN %Missed Appts</c:v>
                </c:pt>
              </c:strCache>
            </c:strRef>
          </c:tx>
          <c:spPr>
            <a:ln w="9525" cap="rnd">
              <a:solidFill>
                <a:srgbClr val="FF0000"/>
              </a:solidFill>
              <a:round/>
            </a:ln>
            <a:effectLst/>
          </c:spPr>
          <c:marker>
            <c:symbol val="circle"/>
            <c:size val="8"/>
            <c:spPr>
              <a:solidFill>
                <a:srgbClr val="FF0000"/>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pvt_mer!$CV$5:$CV$14</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pvt_mer!$CY$5:$CY$14</c:f>
              <c:numCache>
                <c:formatCode>0.0%;\-0.0%;0.0%</c:formatCode>
                <c:ptCount val="9"/>
                <c:pt idx="0">
                  <c:v>0.20223112128146453</c:v>
                </c:pt>
                <c:pt idx="1">
                  <c:v>0.1498050863189159</c:v>
                </c:pt>
                <c:pt idx="2">
                  <c:v>0.15183933933933935</c:v>
                </c:pt>
                <c:pt idx="3">
                  <c:v>0.16993841416474212</c:v>
                </c:pt>
                <c:pt idx="4">
                  <c:v>0.14988438091233972</c:v>
                </c:pt>
                <c:pt idx="5">
                  <c:v>0.13688007213706041</c:v>
                </c:pt>
                <c:pt idx="6">
                  <c:v>0.1357262103505843</c:v>
                </c:pt>
                <c:pt idx="7">
                  <c:v>0.10618778059730627</c:v>
                </c:pt>
                <c:pt idx="8">
                  <c:v>6.9892473118279563E-2</c:v>
                </c:pt>
              </c:numCache>
            </c:numRef>
          </c:val>
          <c:smooth val="1"/>
          <c:extLst>
            <c:ext xmlns:c16="http://schemas.microsoft.com/office/drawing/2014/chart" uri="{C3380CC4-5D6E-409C-BE32-E72D297353CC}">
              <c16:uniqueId val="{00000000-EB4C-4E00-9E44-9C85F539BE34}"/>
            </c:ext>
          </c:extLst>
        </c:ser>
        <c:dLbls>
          <c:showLegendKey val="0"/>
          <c:showVal val="0"/>
          <c:showCatName val="0"/>
          <c:showSerName val="0"/>
          <c:showPercent val="0"/>
          <c:showBubbleSize val="0"/>
        </c:dLbls>
        <c:marker val="1"/>
        <c:smooth val="0"/>
        <c:axId val="75638095"/>
        <c:axId val="1823237440"/>
      </c:lineChart>
      <c:catAx>
        <c:axId val="1955742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2822160"/>
        <c:crosses val="autoZero"/>
        <c:auto val="1"/>
        <c:lblAlgn val="ctr"/>
        <c:lblOffset val="100"/>
        <c:noMultiLvlLbl val="0"/>
      </c:catAx>
      <c:valAx>
        <c:axId val="167282216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742640"/>
        <c:crosses val="autoZero"/>
        <c:crossBetween val="between"/>
      </c:valAx>
      <c:valAx>
        <c:axId val="1823237440"/>
        <c:scaling>
          <c:orientation val="minMax"/>
        </c:scaling>
        <c:delete val="0"/>
        <c:axPos val="r"/>
        <c:numFmt formatCode="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38095"/>
        <c:crosses val="max"/>
        <c:crossBetween val="between"/>
      </c:valAx>
      <c:catAx>
        <c:axId val="75638095"/>
        <c:scaling>
          <c:orientation val="minMax"/>
        </c:scaling>
        <c:delete val="1"/>
        <c:axPos val="b"/>
        <c:numFmt formatCode="General" sourceLinked="1"/>
        <c:majorTickMark val="out"/>
        <c:minorTickMark val="none"/>
        <c:tickLblPos val="nextTo"/>
        <c:crossAx val="182323744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[0_master_yellow_surge_ng_CQI_tool_version1.5.xlsx]pvt_mer!RET3</c:name>
    <c:fmtId val="3"/>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5.2 RETEN: FOLLOW-UP MISSED</a:t>
            </a:r>
            <a:r>
              <a:rPr lang="en-US" sz="1100" baseline="0"/>
              <a:t> APPOINTMENTS ~ OU</a:t>
            </a:r>
            <a:endParaRPr lang="en-US" sz="1100"/>
          </a:p>
        </c:rich>
      </c:tx>
      <c:overlay val="0"/>
      <c:spPr>
        <a:noFill/>
        <a:ln>
          <a:noFill/>
        </a:ln>
        <a:effectLst/>
      </c:spPr>
    </c:title>
    <c:autoTitleDeleted val="0"/>
    <c:pivotFmts>
      <c:pivotFmt>
        <c:idx val="0"/>
        <c:spPr>
          <a:solidFill>
            <a:schemeClr val="accent1">
              <a:lumMod val="40000"/>
              <a:lumOff val="60000"/>
            </a:schemeClr>
          </a:solidFill>
          <a:ln w="25400">
            <a:noFill/>
          </a:ln>
          <a:effectLst/>
        </c:spPr>
        <c:marker>
          <c:symbol val="none"/>
        </c:marker>
        <c:dLbl>
          <c:idx val="0"/>
          <c:delete val="1"/>
          <c:extLst>
            <c:ext xmlns:c15="http://schemas.microsoft.com/office/drawing/2012/chart" uri="{CE6537A1-D6FC-4f65-9D91-7224C49458BB}"/>
          </c:extLst>
        </c:dLbl>
      </c:pivotFmt>
      <c:pivotFmt>
        <c:idx val="1"/>
        <c:spPr>
          <a:solidFill>
            <a:schemeClr val="accent6">
              <a:lumMod val="60000"/>
              <a:lumOff val="40000"/>
            </a:schemeClr>
          </a:solidFill>
          <a:ln w="25400">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40000"/>
              <a:lumOff val="60000"/>
            </a:schemeClr>
          </a:solidFill>
          <a:ln w="25400">
            <a:noFill/>
          </a:ln>
          <a:effectLst/>
        </c:spPr>
        <c:marker>
          <c:symbol val="none"/>
        </c:marker>
        <c:dLbl>
          <c:idx val="0"/>
          <c:delete val="1"/>
          <c:extLst>
            <c:ext xmlns:c15="http://schemas.microsoft.com/office/drawing/2012/chart" uri="{CE6537A1-D6FC-4f65-9D91-7224C49458BB}"/>
          </c:extLst>
        </c:dLbl>
      </c:pivotFmt>
      <c:pivotFmt>
        <c:idx val="4"/>
        <c:spPr>
          <a:solidFill>
            <a:schemeClr val="accent6">
              <a:lumMod val="60000"/>
              <a:lumOff val="40000"/>
            </a:schemeClr>
          </a:solidFill>
          <a:ln w="25400">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40000"/>
              <a:lumOff val="60000"/>
            </a:schemeClr>
          </a:solidFill>
          <a:ln w="25400">
            <a:noFill/>
          </a:ln>
          <a:effectLst/>
        </c:spPr>
        <c:marker>
          <c:symbol val="none"/>
        </c:marker>
        <c:dLbl>
          <c:idx val="0"/>
          <c:delete val="1"/>
          <c:extLst>
            <c:ext xmlns:c15="http://schemas.microsoft.com/office/drawing/2012/chart" uri="{CE6537A1-D6FC-4f65-9D91-7224C49458BB}"/>
          </c:extLst>
        </c:dLbl>
      </c:pivotFmt>
      <c:pivotFmt>
        <c:idx val="7"/>
        <c:spPr>
          <a:solidFill>
            <a:schemeClr val="accent6">
              <a:lumMod val="60000"/>
              <a:lumOff val="40000"/>
            </a:schemeClr>
          </a:solidFill>
          <a:ln w="25400">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noFill/>
            <a:round/>
          </a:ln>
          <a:effectLst/>
        </c:spPr>
        <c:marker>
          <c:symbol val="dash"/>
          <c:size val="8"/>
          <c:spPr>
            <a:solidFill>
              <a:srgbClr val="FF0000"/>
            </a:solidFill>
            <a:ln w="9525">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40000"/>
              <a:lumOff val="60000"/>
            </a:schemeClr>
          </a:solidFill>
          <a:ln w="25400">
            <a:noFill/>
          </a:ln>
          <a:effectLst/>
        </c:spPr>
        <c:marker>
          <c:symbol val="none"/>
        </c:marker>
        <c:dLbl>
          <c:idx val="0"/>
          <c:delete val="1"/>
          <c:extLst>
            <c:ext xmlns:c15="http://schemas.microsoft.com/office/drawing/2012/chart" uri="{CE6537A1-D6FC-4f65-9D91-7224C49458BB}"/>
          </c:extLst>
        </c:dLbl>
      </c:pivotFmt>
      <c:pivotFmt>
        <c:idx val="10"/>
        <c:spPr>
          <a:solidFill>
            <a:schemeClr val="accent6">
              <a:lumMod val="60000"/>
              <a:lumOff val="40000"/>
            </a:schemeClr>
          </a:solidFill>
          <a:ln w="25400">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28575" cap="rnd">
            <a:noFill/>
            <a:round/>
          </a:ln>
          <a:effectLst/>
        </c:spPr>
        <c:marker>
          <c:symbol val="dash"/>
          <c:size val="8"/>
          <c:spPr>
            <a:solidFill>
              <a:srgbClr val="FF0000"/>
            </a:solidFill>
            <a:ln w="9525">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40000"/>
              <a:lumOff val="60000"/>
            </a:schemeClr>
          </a:solidFill>
          <a:ln w="25400">
            <a:noFill/>
          </a:ln>
          <a:effectLst/>
        </c:spPr>
        <c:marker>
          <c:symbol val="none"/>
        </c:marker>
        <c:dLbl>
          <c:idx val="0"/>
          <c:delete val="1"/>
          <c:extLst>
            <c:ext xmlns:c15="http://schemas.microsoft.com/office/drawing/2012/chart" uri="{CE6537A1-D6FC-4f65-9D91-7224C49458BB}"/>
          </c:extLst>
        </c:dLbl>
      </c:pivotFmt>
      <c:pivotFmt>
        <c:idx val="13"/>
        <c:spPr>
          <a:solidFill>
            <a:schemeClr val="accent6">
              <a:lumMod val="60000"/>
              <a:lumOff val="40000"/>
            </a:schemeClr>
          </a:solidFill>
          <a:ln w="25400">
            <a:noFill/>
          </a:ln>
          <a:effectLst/>
        </c:spPr>
        <c:marker>
          <c:symbol val="none"/>
        </c:marker>
        <c:dLbl>
          <c:idx val="0"/>
          <c:delete val="1"/>
          <c:extLst>
            <c:ext xmlns:c15="http://schemas.microsoft.com/office/drawing/2012/chart" uri="{CE6537A1-D6FC-4f65-9D91-7224C49458BB}"/>
          </c:extLst>
        </c:dLbl>
      </c:pivotFmt>
      <c:pivotFmt>
        <c:idx val="14"/>
        <c:spPr>
          <a:ln w="28575" cap="rnd">
            <a:noFill/>
            <a:round/>
          </a:ln>
          <a:effectLst/>
        </c:spPr>
        <c:marker>
          <c:symbol val="dash"/>
          <c:size val="8"/>
          <c:spPr>
            <a:solidFill>
              <a:srgbClr val="FF0000"/>
            </a:solidFill>
            <a:ln w="9525">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lumMod val="60000"/>
              <a:lumOff val="40000"/>
            </a:schemeClr>
          </a:solidFill>
          <a:ln w="25400">
            <a:noFill/>
          </a:ln>
          <a:effectLst/>
        </c:spPr>
        <c:marker>
          <c:symbol val="none"/>
        </c:marker>
        <c:dLbl>
          <c:idx val="0"/>
          <c:delete val="1"/>
          <c:extLst>
            <c:ext xmlns:c15="http://schemas.microsoft.com/office/drawing/2012/chart" uri="{CE6537A1-D6FC-4f65-9D91-7224C49458BB}"/>
          </c:extLst>
        </c:dLbl>
      </c:pivotFmt>
      <c:pivotFmt>
        <c:idx val="16"/>
        <c:spPr>
          <a:solidFill>
            <a:schemeClr val="accent2">
              <a:lumMod val="60000"/>
              <a:lumOff val="40000"/>
            </a:schemeClr>
          </a:solidFill>
          <a:ln w="25400">
            <a:noFill/>
          </a:ln>
          <a:effectLst/>
        </c:spPr>
        <c:marker>
          <c:symbol val="none"/>
        </c:marker>
        <c:dLbl>
          <c:idx val="0"/>
          <c:delete val="1"/>
          <c:extLst>
            <c:ext xmlns:c15="http://schemas.microsoft.com/office/drawing/2012/chart" uri="{CE6537A1-D6FC-4f65-9D91-7224C49458BB}"/>
          </c:extLst>
        </c:dLbl>
      </c:pivotFmt>
      <c:pivotFmt>
        <c:idx val="17"/>
        <c:spPr>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marker>
          <c:symbol val="none"/>
        </c:marker>
        <c:dLbl>
          <c:idx val="0"/>
          <c:delete val="1"/>
          <c:extLst>
            <c:ext xmlns:c15="http://schemas.microsoft.com/office/drawing/2012/chart" uri="{CE6537A1-D6FC-4f65-9D91-7224C49458BB}"/>
          </c:extLst>
        </c:dLbl>
      </c:pivotFmt>
      <c:pivotFmt>
        <c:idx val="19"/>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pvt_mer!$CR$33</c:f>
              <c:strCache>
                <c:ptCount val="1"/>
                <c:pt idx="0">
                  <c:v>ret appt scheduled.</c:v>
                </c:pt>
              </c:strCache>
            </c:strRef>
          </c:tx>
          <c:spPr>
            <a:solidFill>
              <a:schemeClr val="accent4">
                <a:lumMod val="60000"/>
                <a:lumOff val="40000"/>
              </a:schemeClr>
            </a:solidFill>
            <a:ln w="25400">
              <a:noFill/>
            </a:ln>
            <a:effectLst/>
          </c:spPr>
          <c:invertIfNegative val="0"/>
          <c:cat>
            <c:strRef>
              <c:f>pvt_mer!$CQ$34:$CQ$42</c:f>
              <c:strCache>
                <c:ptCount val="8"/>
                <c:pt idx="0">
                  <c:v>Ekiti</c:v>
                </c:pt>
                <c:pt idx="1">
                  <c:v>Katsina</c:v>
                </c:pt>
                <c:pt idx="2">
                  <c:v>Kogi</c:v>
                </c:pt>
                <c:pt idx="3">
                  <c:v>Ogun</c:v>
                </c:pt>
                <c:pt idx="4">
                  <c:v>Ondo</c:v>
                </c:pt>
                <c:pt idx="5">
                  <c:v>Osun</c:v>
                </c:pt>
                <c:pt idx="6">
                  <c:v>Oyo</c:v>
                </c:pt>
                <c:pt idx="7">
                  <c:v>Plateau</c:v>
                </c:pt>
              </c:strCache>
            </c:strRef>
          </c:cat>
          <c:val>
            <c:numRef>
              <c:f>pvt_mer!$CR$34:$CR$42</c:f>
              <c:numCache>
                <c:formatCode>#,##0</c:formatCode>
                <c:ptCount val="8"/>
                <c:pt idx="0">
                  <c:v>1648</c:v>
                </c:pt>
                <c:pt idx="1">
                  <c:v>3322</c:v>
                </c:pt>
                <c:pt idx="2">
                  <c:v>5028</c:v>
                </c:pt>
                <c:pt idx="3">
                  <c:v>5051</c:v>
                </c:pt>
                <c:pt idx="4">
                  <c:v>2917</c:v>
                </c:pt>
                <c:pt idx="5">
                  <c:v>1624</c:v>
                </c:pt>
                <c:pt idx="6">
                  <c:v>6043</c:v>
                </c:pt>
                <c:pt idx="7">
                  <c:v>17793</c:v>
                </c:pt>
              </c:numCache>
            </c:numRef>
          </c:val>
          <c:extLst>
            <c:ext xmlns:c16="http://schemas.microsoft.com/office/drawing/2014/chart" uri="{C3380CC4-5D6E-409C-BE32-E72D297353CC}">
              <c16:uniqueId val="{00000000-8F37-46A3-9F89-1A46EFD035BE}"/>
            </c:ext>
          </c:extLst>
        </c:ser>
        <c:ser>
          <c:idx val="1"/>
          <c:order val="1"/>
          <c:tx>
            <c:strRef>
              <c:f>pvt_mer!$CS$33</c:f>
              <c:strCache>
                <c:ptCount val="1"/>
                <c:pt idx="0">
                  <c:v>ret missed their appt.</c:v>
                </c:pt>
              </c:strCache>
            </c:strRef>
          </c:tx>
          <c:spPr>
            <a:solidFill>
              <a:schemeClr val="accent2">
                <a:lumMod val="60000"/>
                <a:lumOff val="40000"/>
              </a:schemeClr>
            </a:solidFill>
            <a:ln w="25400">
              <a:noFill/>
            </a:ln>
            <a:effectLst/>
          </c:spPr>
          <c:invertIfNegative val="0"/>
          <c:cat>
            <c:strRef>
              <c:f>pvt_mer!$CQ$34:$CQ$42</c:f>
              <c:strCache>
                <c:ptCount val="8"/>
                <c:pt idx="0">
                  <c:v>Ekiti</c:v>
                </c:pt>
                <c:pt idx="1">
                  <c:v>Katsina</c:v>
                </c:pt>
                <c:pt idx="2">
                  <c:v>Kogi</c:v>
                </c:pt>
                <c:pt idx="3">
                  <c:v>Ogun</c:v>
                </c:pt>
                <c:pt idx="4">
                  <c:v>Ondo</c:v>
                </c:pt>
                <c:pt idx="5">
                  <c:v>Osun</c:v>
                </c:pt>
                <c:pt idx="6">
                  <c:v>Oyo</c:v>
                </c:pt>
                <c:pt idx="7">
                  <c:v>Plateau</c:v>
                </c:pt>
              </c:strCache>
            </c:strRef>
          </c:cat>
          <c:val>
            <c:numRef>
              <c:f>pvt_mer!$CS$34:$CS$42</c:f>
              <c:numCache>
                <c:formatCode>#,##0</c:formatCode>
                <c:ptCount val="8"/>
                <c:pt idx="0">
                  <c:v>173</c:v>
                </c:pt>
                <c:pt idx="1">
                  <c:v>270</c:v>
                </c:pt>
                <c:pt idx="2">
                  <c:v>1088</c:v>
                </c:pt>
                <c:pt idx="3">
                  <c:v>183</c:v>
                </c:pt>
                <c:pt idx="4">
                  <c:v>300</c:v>
                </c:pt>
                <c:pt idx="5">
                  <c:v>219</c:v>
                </c:pt>
                <c:pt idx="6">
                  <c:v>2224</c:v>
                </c:pt>
                <c:pt idx="7">
                  <c:v>1760</c:v>
                </c:pt>
              </c:numCache>
            </c:numRef>
          </c:val>
          <c:extLst>
            <c:ext xmlns:c16="http://schemas.microsoft.com/office/drawing/2014/chart" uri="{C3380CC4-5D6E-409C-BE32-E72D297353CC}">
              <c16:uniqueId val="{00000001-8F37-46A3-9F89-1A46EFD035BE}"/>
            </c:ext>
          </c:extLst>
        </c:ser>
        <c:ser>
          <c:idx val="2"/>
          <c:order val="2"/>
          <c:tx>
            <c:strRef>
              <c:f>pvt_mer!$CT$33</c:f>
              <c:strCache>
                <c:ptCount val="1"/>
                <c:pt idx="0">
                  <c:v>ret texted or called.</c:v>
                </c:pt>
              </c:strCache>
            </c:strRef>
          </c:tx>
          <c:invertIfNegative val="0"/>
          <c:cat>
            <c:strRef>
              <c:f>pvt_mer!$CQ$34:$CQ$42</c:f>
              <c:strCache>
                <c:ptCount val="8"/>
                <c:pt idx="0">
                  <c:v>Ekiti</c:v>
                </c:pt>
                <c:pt idx="1">
                  <c:v>Katsina</c:v>
                </c:pt>
                <c:pt idx="2">
                  <c:v>Kogi</c:v>
                </c:pt>
                <c:pt idx="3">
                  <c:v>Ogun</c:v>
                </c:pt>
                <c:pt idx="4">
                  <c:v>Ondo</c:v>
                </c:pt>
                <c:pt idx="5">
                  <c:v>Osun</c:v>
                </c:pt>
                <c:pt idx="6">
                  <c:v>Oyo</c:v>
                </c:pt>
                <c:pt idx="7">
                  <c:v>Plateau</c:v>
                </c:pt>
              </c:strCache>
            </c:strRef>
          </c:cat>
          <c:val>
            <c:numRef>
              <c:f>pvt_mer!$CT$34:$CT$42</c:f>
              <c:numCache>
                <c:formatCode>#,##0</c:formatCode>
                <c:ptCount val="8"/>
                <c:pt idx="0">
                  <c:v>173</c:v>
                </c:pt>
                <c:pt idx="1">
                  <c:v>615</c:v>
                </c:pt>
                <c:pt idx="2">
                  <c:v>1055</c:v>
                </c:pt>
                <c:pt idx="3">
                  <c:v>181</c:v>
                </c:pt>
                <c:pt idx="4">
                  <c:v>300</c:v>
                </c:pt>
                <c:pt idx="5">
                  <c:v>219</c:v>
                </c:pt>
                <c:pt idx="6">
                  <c:v>2224</c:v>
                </c:pt>
                <c:pt idx="7">
                  <c:v>1628</c:v>
                </c:pt>
              </c:numCache>
            </c:numRef>
          </c:val>
          <c:extLst>
            <c:ext xmlns:c16="http://schemas.microsoft.com/office/drawing/2014/chart" uri="{C3380CC4-5D6E-409C-BE32-E72D297353CC}">
              <c16:uniqueId val="{00000000-6DBF-4C31-B87D-AA459E27E308}"/>
            </c:ext>
          </c:extLst>
        </c:ser>
        <c:ser>
          <c:idx val="3"/>
          <c:order val="3"/>
          <c:tx>
            <c:strRef>
              <c:f>pvt_mer!$CU$33</c:f>
              <c:strCache>
                <c:ptCount val="1"/>
                <c:pt idx="0">
                  <c:v>ret visited.</c:v>
                </c:pt>
              </c:strCache>
            </c:strRef>
          </c:tx>
          <c:invertIfNegative val="0"/>
          <c:cat>
            <c:strRef>
              <c:f>pvt_mer!$CQ$34:$CQ$42</c:f>
              <c:strCache>
                <c:ptCount val="8"/>
                <c:pt idx="0">
                  <c:v>Ekiti</c:v>
                </c:pt>
                <c:pt idx="1">
                  <c:v>Katsina</c:v>
                </c:pt>
                <c:pt idx="2">
                  <c:v>Kogi</c:v>
                </c:pt>
                <c:pt idx="3">
                  <c:v>Ogun</c:v>
                </c:pt>
                <c:pt idx="4">
                  <c:v>Ondo</c:v>
                </c:pt>
                <c:pt idx="5">
                  <c:v>Osun</c:v>
                </c:pt>
                <c:pt idx="6">
                  <c:v>Oyo</c:v>
                </c:pt>
                <c:pt idx="7">
                  <c:v>Plateau</c:v>
                </c:pt>
              </c:strCache>
            </c:strRef>
          </c:cat>
          <c:val>
            <c:numRef>
              <c:f>pvt_mer!$CU$34:$CU$42</c:f>
              <c:numCache>
                <c:formatCode>#,##0</c:formatCode>
                <c:ptCount val="8"/>
                <c:pt idx="0">
                  <c:v>6</c:v>
                </c:pt>
                <c:pt idx="1">
                  <c:v>421</c:v>
                </c:pt>
                <c:pt idx="2">
                  <c:v>35</c:v>
                </c:pt>
                <c:pt idx="3">
                  <c:v>24</c:v>
                </c:pt>
                <c:pt idx="4">
                  <c:v>47</c:v>
                </c:pt>
                <c:pt idx="5">
                  <c:v>0</c:v>
                </c:pt>
                <c:pt idx="6">
                  <c:v>0</c:v>
                </c:pt>
                <c:pt idx="7">
                  <c:v>99</c:v>
                </c:pt>
              </c:numCache>
            </c:numRef>
          </c:val>
          <c:extLst>
            <c:ext xmlns:c16="http://schemas.microsoft.com/office/drawing/2014/chart" uri="{C3380CC4-5D6E-409C-BE32-E72D297353CC}">
              <c16:uniqueId val="{00000001-6DBF-4C31-B87D-AA459E27E308}"/>
            </c:ext>
          </c:extLst>
        </c:ser>
        <c:dLbls>
          <c:showLegendKey val="0"/>
          <c:showVal val="0"/>
          <c:showCatName val="0"/>
          <c:showSerName val="0"/>
          <c:showPercent val="0"/>
          <c:showBubbleSize val="0"/>
        </c:dLbls>
        <c:gapWidth val="219"/>
        <c:axId val="1955693440"/>
        <c:axId val="333711199"/>
      </c:barChart>
      <c:catAx>
        <c:axId val="1955693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711199"/>
        <c:crosses val="autoZero"/>
        <c:auto val="1"/>
        <c:lblAlgn val="ctr"/>
        <c:lblOffset val="100"/>
        <c:noMultiLvlLbl val="0"/>
      </c:catAx>
      <c:valAx>
        <c:axId val="3337111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693440"/>
        <c:crosses val="autoZero"/>
        <c:crossBetween val="between"/>
      </c:valAx>
      <c:dTable>
        <c:showHorzBorder val="1"/>
        <c:showVertBorder val="1"/>
        <c:showOutline val="1"/>
        <c:showKeys val="1"/>
      </c:dTable>
    </c:plotArea>
    <c:plotVisOnly val="1"/>
    <c:dispBlanksAs val="gap"/>
    <c:showDLblsOverMax val="0"/>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[0_master_yellow_surge_ng_CQI_tool_version1.5.xlsx]pvt_mer!RET4</c:name>
    <c:fmtId val="4"/>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5.3 RETEN: FOLLOW-UP MISSED</a:t>
            </a:r>
            <a:r>
              <a:rPr lang="en-US" sz="1100" baseline="0"/>
              <a:t> APPOINTMENT ~</a:t>
            </a:r>
            <a:r>
              <a:rPr lang="en-US" sz="1100"/>
              <a:t> WEEK</a:t>
            </a:r>
          </a:p>
        </c:rich>
      </c:tx>
      <c:overlay val="0"/>
      <c:spPr>
        <a:noFill/>
        <a:ln>
          <a:noFill/>
        </a:ln>
        <a:effectLst/>
      </c:spPr>
    </c:title>
    <c:autoTitleDeleted val="0"/>
    <c:pivotFmts>
      <c:pivotFmt>
        <c:idx val="0"/>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6">
              <a:lumMod val="60000"/>
              <a:lumOff val="40000"/>
            </a:schemeClr>
          </a:solidFill>
          <a:ln>
            <a:solidFill>
              <a:srgbClr val="00B050"/>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noFill/>
            <a:round/>
          </a:ln>
          <a:effectLst/>
        </c:spPr>
        <c:marker>
          <c:symbol val="dash"/>
          <c:size val="9"/>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6">
              <a:lumMod val="60000"/>
              <a:lumOff val="40000"/>
            </a:schemeClr>
          </a:solidFill>
          <a:ln>
            <a:solidFill>
              <a:srgbClr val="00B050"/>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noFill/>
            <a:round/>
          </a:ln>
          <a:effectLst/>
        </c:spPr>
        <c:marker>
          <c:symbol val="dash"/>
          <c:size val="9"/>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6">
              <a:lumMod val="60000"/>
              <a:lumOff val="40000"/>
            </a:schemeClr>
          </a:solidFill>
          <a:ln>
            <a:solidFill>
              <a:srgbClr val="00B050"/>
            </a:solidFill>
          </a:ln>
          <a:effectLst/>
        </c:spPr>
        <c:marker>
          <c:symbol val="none"/>
        </c:marker>
        <c:dLbl>
          <c:idx val="0"/>
          <c:delete val="1"/>
          <c:extLst>
            <c:ext xmlns:c15="http://schemas.microsoft.com/office/drawing/2012/chart" uri="{CE6537A1-D6FC-4f65-9D91-7224C49458BB}"/>
          </c:extLst>
        </c:dLbl>
      </c:pivotFmt>
      <c:pivotFmt>
        <c:idx val="8"/>
        <c:spPr>
          <a:ln w="28575" cap="rnd">
            <a:noFill/>
            <a:round/>
          </a:ln>
          <a:effectLst/>
        </c:spPr>
        <c:marker>
          <c:symbol val="dash"/>
          <c:size val="9"/>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6">
              <a:lumMod val="60000"/>
              <a:lumOff val="40000"/>
            </a:schemeClr>
          </a:solidFill>
          <a:ln>
            <a:solidFill>
              <a:srgbClr val="00B050"/>
            </a:solidFill>
          </a:ln>
          <a:effectLst/>
        </c:spPr>
        <c:marker>
          <c:symbol val="none"/>
        </c:marker>
        <c:dLbl>
          <c:idx val="0"/>
          <c:delete val="1"/>
          <c:extLst>
            <c:ext xmlns:c15="http://schemas.microsoft.com/office/drawing/2012/chart" uri="{CE6537A1-D6FC-4f65-9D91-7224C49458BB}"/>
          </c:extLst>
        </c:dLbl>
      </c:pivotFmt>
      <c:pivotFmt>
        <c:idx val="11"/>
        <c:spPr>
          <a:ln w="28575" cap="rnd">
            <a:noFill/>
            <a:round/>
          </a:ln>
          <a:effectLst/>
        </c:spPr>
        <c:marker>
          <c:symbol val="dash"/>
          <c:size val="9"/>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6">
              <a:lumMod val="60000"/>
              <a:lumOff val="40000"/>
            </a:schemeClr>
          </a:solidFill>
          <a:ln>
            <a:solidFill>
              <a:srgbClr val="00B050"/>
            </a:solidFill>
          </a:ln>
          <a:effectLst/>
        </c:spPr>
        <c:marker>
          <c:symbol val="none"/>
        </c:marker>
        <c:dLbl>
          <c:idx val="0"/>
          <c:delete val="1"/>
          <c:extLst>
            <c:ext xmlns:c15="http://schemas.microsoft.com/office/drawing/2012/chart" uri="{CE6537A1-D6FC-4f65-9D91-7224C49458BB}"/>
          </c:extLst>
        </c:dLbl>
      </c:pivotFmt>
      <c:pivotFmt>
        <c:idx val="14"/>
        <c:spPr>
          <a:ln w="28575" cap="rnd">
            <a:noFill/>
            <a:round/>
          </a:ln>
          <a:effectLst/>
        </c:spPr>
        <c:marker>
          <c:symbol val="dash"/>
          <c:size val="9"/>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40000"/>
              <a:lumOff val="60000"/>
            </a:schemeClr>
          </a:solidFill>
          <a:ln w="19050">
            <a:noFill/>
          </a:ln>
          <a:effectLst/>
        </c:spPr>
        <c:marker>
          <c:symbol val="none"/>
        </c:marker>
        <c:dLbl>
          <c:idx val="0"/>
          <c:delete val="1"/>
          <c:extLst>
            <c:ext xmlns:c15="http://schemas.microsoft.com/office/drawing/2012/chart" uri="{CE6537A1-D6FC-4f65-9D91-7224C49458BB}"/>
          </c:extLst>
        </c:dLbl>
      </c:pivotFmt>
      <c:pivotFmt>
        <c:idx val="16"/>
        <c:spPr>
          <a:solidFill>
            <a:schemeClr val="accent6">
              <a:lumMod val="60000"/>
              <a:lumOff val="40000"/>
            </a:schemeClr>
          </a:solidFill>
          <a:ln w="19050">
            <a:noFill/>
          </a:ln>
          <a:effectLst/>
        </c:spPr>
        <c:marker>
          <c:symbol val="none"/>
        </c:marker>
        <c:dLbl>
          <c:idx val="0"/>
          <c:delete val="1"/>
          <c:extLst>
            <c:ext xmlns:c15="http://schemas.microsoft.com/office/drawing/2012/chart" uri="{CE6537A1-D6FC-4f65-9D91-7224C49458BB}"/>
          </c:extLst>
        </c:dLbl>
      </c:pivotFmt>
      <c:pivotFmt>
        <c:idx val="17"/>
        <c:spPr>
          <a:effectLst/>
        </c:spPr>
        <c:marker>
          <c:symbol val="circle"/>
          <c:size val="9"/>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lumMod val="40000"/>
              <a:lumOff val="60000"/>
            </a:schemeClr>
          </a:solidFill>
          <a:ln w="19050">
            <a:noFill/>
          </a:ln>
          <a:effectLst/>
        </c:spPr>
        <c:marker>
          <c:symbol val="none"/>
        </c:marker>
        <c:dLbl>
          <c:idx val="0"/>
          <c:delete val="1"/>
          <c:extLst>
            <c:ext xmlns:c15="http://schemas.microsoft.com/office/drawing/2012/chart" uri="{CE6537A1-D6FC-4f65-9D91-7224C49458BB}"/>
          </c:extLst>
        </c:dLbl>
      </c:pivotFmt>
      <c:pivotFmt>
        <c:idx val="19"/>
        <c:spPr>
          <a:solidFill>
            <a:schemeClr val="accent6">
              <a:lumMod val="60000"/>
              <a:lumOff val="40000"/>
            </a:schemeClr>
          </a:solidFill>
          <a:ln w="19050">
            <a:noFill/>
          </a:ln>
          <a:effectLst/>
        </c:spPr>
        <c:marker>
          <c:symbol val="none"/>
        </c:marker>
        <c:dLbl>
          <c:idx val="0"/>
          <c:delete val="1"/>
          <c:extLst>
            <c:ext xmlns:c15="http://schemas.microsoft.com/office/drawing/2012/chart" uri="{CE6537A1-D6FC-4f65-9D91-7224C49458BB}"/>
          </c:extLst>
        </c:dLbl>
      </c:pivotFmt>
      <c:pivotFmt>
        <c:idx val="20"/>
        <c:spPr>
          <a:effectLst/>
        </c:spPr>
        <c:marker>
          <c:symbol val="circle"/>
          <c:size val="9"/>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lumMod val="40000"/>
              <a:lumOff val="60000"/>
            </a:schemeClr>
          </a:solidFill>
          <a:ln w="19050">
            <a:noFill/>
          </a:ln>
          <a:effectLst/>
        </c:spPr>
        <c:marker>
          <c:symbol val="none"/>
        </c:marker>
        <c:dLbl>
          <c:idx val="0"/>
          <c:delete val="1"/>
          <c:extLst>
            <c:ext xmlns:c15="http://schemas.microsoft.com/office/drawing/2012/chart" uri="{CE6537A1-D6FC-4f65-9D91-7224C49458BB}"/>
          </c:extLst>
        </c:dLbl>
      </c:pivotFmt>
      <c:pivotFmt>
        <c:idx val="22"/>
        <c:spPr>
          <a:solidFill>
            <a:schemeClr val="accent6">
              <a:lumMod val="60000"/>
              <a:lumOff val="40000"/>
            </a:schemeClr>
          </a:solidFill>
          <a:ln w="19050">
            <a:noFill/>
          </a:ln>
          <a:effectLst/>
        </c:spPr>
        <c:marker>
          <c:symbol val="none"/>
        </c:marker>
        <c:dLbl>
          <c:idx val="0"/>
          <c:delete val="1"/>
          <c:extLst>
            <c:ext xmlns:c15="http://schemas.microsoft.com/office/drawing/2012/chart" uri="{CE6537A1-D6FC-4f65-9D91-7224C49458BB}"/>
          </c:extLst>
        </c:dLbl>
      </c:pivotFmt>
      <c:pivotFmt>
        <c:idx val="23"/>
        <c:spPr>
          <a:effectLst/>
        </c:spPr>
        <c:marker>
          <c:symbol val="circle"/>
          <c:size val="9"/>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lumMod val="40000"/>
              <a:lumOff val="60000"/>
            </a:schemeClr>
          </a:solidFill>
          <a:ln w="19050">
            <a:noFill/>
          </a:ln>
          <a:effectLst/>
        </c:spPr>
        <c:marker>
          <c:symbol val="none"/>
        </c:marker>
        <c:dLbl>
          <c:idx val="0"/>
          <c:delete val="1"/>
          <c:extLst>
            <c:ext xmlns:c15="http://schemas.microsoft.com/office/drawing/2012/chart" uri="{CE6537A1-D6FC-4f65-9D91-7224C49458BB}"/>
          </c:extLst>
        </c:dLbl>
      </c:pivotFmt>
      <c:pivotFmt>
        <c:idx val="25"/>
        <c:spPr>
          <a:solidFill>
            <a:schemeClr val="accent6">
              <a:lumMod val="60000"/>
              <a:lumOff val="40000"/>
            </a:schemeClr>
          </a:solidFill>
          <a:ln w="19050">
            <a:noFill/>
          </a:ln>
          <a:effectLst/>
        </c:spPr>
        <c:marker>
          <c:symbol val="none"/>
        </c:marker>
        <c:dLbl>
          <c:idx val="0"/>
          <c:delete val="1"/>
          <c:extLst>
            <c:ext xmlns:c15="http://schemas.microsoft.com/office/drawing/2012/chart" uri="{CE6537A1-D6FC-4f65-9D91-7224C49458BB}"/>
          </c:extLst>
        </c:dLbl>
      </c:pivotFmt>
      <c:pivotFmt>
        <c:idx val="26"/>
        <c:spPr>
          <a:effectLst/>
        </c:spPr>
        <c:marker>
          <c:symbol val="circle"/>
          <c:size val="9"/>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lumMod val="40000"/>
              <a:lumOff val="60000"/>
            </a:schemeClr>
          </a:solidFill>
          <a:ln w="19050">
            <a:noFill/>
          </a:ln>
          <a:effectLst/>
        </c:spPr>
        <c:marker>
          <c:symbol val="none"/>
        </c:marker>
        <c:dLbl>
          <c:idx val="0"/>
          <c:delete val="1"/>
          <c:extLst>
            <c:ext xmlns:c15="http://schemas.microsoft.com/office/drawing/2012/chart" uri="{CE6537A1-D6FC-4f65-9D91-7224C49458BB}"/>
          </c:extLst>
        </c:dLbl>
      </c:pivotFmt>
      <c:pivotFmt>
        <c:idx val="28"/>
        <c:spPr>
          <a:solidFill>
            <a:schemeClr val="accent6">
              <a:lumMod val="60000"/>
              <a:lumOff val="40000"/>
            </a:schemeClr>
          </a:solidFill>
          <a:ln w="19050">
            <a:noFill/>
          </a:ln>
          <a:effectLst/>
        </c:spPr>
        <c:marker>
          <c:symbol val="none"/>
        </c:marker>
        <c:dLbl>
          <c:idx val="0"/>
          <c:delete val="1"/>
          <c:extLst>
            <c:ext xmlns:c15="http://schemas.microsoft.com/office/drawing/2012/chart" uri="{CE6537A1-D6FC-4f65-9D91-7224C49458BB}"/>
          </c:extLst>
        </c:dLbl>
      </c:pivotFmt>
      <c:pivotFmt>
        <c:idx val="29"/>
        <c:spPr>
          <a:effectLst/>
        </c:spPr>
        <c:marker>
          <c:symbol val="circle"/>
          <c:size val="9"/>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40000"/>
              <a:lumOff val="60000"/>
            </a:schemeClr>
          </a:solidFill>
          <a:ln w="19050">
            <a:noFill/>
          </a:ln>
          <a:effectLst/>
        </c:spPr>
        <c:marker>
          <c:symbol val="none"/>
        </c:marker>
        <c:dLbl>
          <c:idx val="0"/>
          <c:delete val="1"/>
          <c:extLst>
            <c:ext xmlns:c15="http://schemas.microsoft.com/office/drawing/2012/chart" uri="{CE6537A1-D6FC-4f65-9D91-7224C49458BB}"/>
          </c:extLst>
        </c:dLbl>
      </c:pivotFmt>
      <c:pivotFmt>
        <c:idx val="31"/>
        <c:spPr>
          <a:solidFill>
            <a:schemeClr val="accent6">
              <a:lumMod val="60000"/>
              <a:lumOff val="40000"/>
            </a:schemeClr>
          </a:solidFill>
          <a:ln w="19050">
            <a:noFill/>
          </a:ln>
          <a:effectLst/>
        </c:spPr>
        <c:marker>
          <c:symbol val="none"/>
        </c:marker>
        <c:dLbl>
          <c:idx val="0"/>
          <c:delete val="1"/>
          <c:extLst>
            <c:ext xmlns:c15="http://schemas.microsoft.com/office/drawing/2012/chart" uri="{CE6537A1-D6FC-4f65-9D91-7224C49458BB}"/>
          </c:extLst>
        </c:dLbl>
      </c:pivotFmt>
      <c:pivotFmt>
        <c:idx val="32"/>
        <c:spPr>
          <a:effectLst/>
        </c:spPr>
        <c:marker>
          <c:symbol val="circle"/>
          <c:size val="9"/>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4">
              <a:lumMod val="60000"/>
              <a:lumOff val="40000"/>
            </a:schemeClr>
          </a:solidFill>
          <a:ln w="19050">
            <a:noFill/>
          </a:ln>
          <a:effectLst/>
        </c:spPr>
        <c:marker>
          <c:symbol val="none"/>
        </c:marker>
        <c:dLbl>
          <c:idx val="0"/>
          <c:delete val="1"/>
          <c:extLst>
            <c:ext xmlns:c15="http://schemas.microsoft.com/office/drawing/2012/chart" uri="{CE6537A1-D6FC-4f65-9D91-7224C49458BB}"/>
          </c:extLst>
        </c:dLbl>
      </c:pivotFmt>
      <c:pivotFmt>
        <c:idx val="34"/>
        <c:spPr>
          <a:solidFill>
            <a:schemeClr val="accent2">
              <a:lumMod val="60000"/>
              <a:lumOff val="40000"/>
            </a:schemeClr>
          </a:solidFill>
          <a:ln w="25400">
            <a:noFill/>
          </a:ln>
          <a:effectLst/>
        </c:spPr>
        <c:marker>
          <c:symbol val="none"/>
        </c:marker>
        <c:dLbl>
          <c:idx val="0"/>
          <c:delete val="1"/>
          <c:extLst>
            <c:ext xmlns:c15="http://schemas.microsoft.com/office/drawing/2012/chart" uri="{CE6537A1-D6FC-4f65-9D91-7224C49458BB}"/>
          </c:extLst>
        </c:dLbl>
      </c:pivotFmt>
      <c:pivotFmt>
        <c:idx val="35"/>
        <c:spPr>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marker>
          <c:symbol val="none"/>
        </c:marker>
        <c:dLbl>
          <c:idx val="0"/>
          <c:delete val="1"/>
          <c:extLst>
            <c:ext xmlns:c15="http://schemas.microsoft.com/office/drawing/2012/chart" uri="{CE6537A1-D6FC-4f65-9D91-7224C49458BB}"/>
          </c:extLst>
        </c:dLbl>
      </c:pivotFmt>
      <c:pivotFmt>
        <c:idx val="37"/>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pvt_mer!$CX$33</c:f>
              <c:strCache>
                <c:ptCount val="1"/>
                <c:pt idx="0">
                  <c:v>ret appt scheduled.</c:v>
                </c:pt>
              </c:strCache>
            </c:strRef>
          </c:tx>
          <c:spPr>
            <a:solidFill>
              <a:schemeClr val="accent4">
                <a:lumMod val="60000"/>
                <a:lumOff val="40000"/>
              </a:schemeClr>
            </a:solidFill>
            <a:ln w="19050">
              <a:noFill/>
            </a:ln>
            <a:effectLst/>
          </c:spPr>
          <c:invertIfNegative val="0"/>
          <c:cat>
            <c:strRef>
              <c:f>pvt_mer!$CW$34:$CW$43</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pvt_mer!$CX$34:$CX$43</c:f>
              <c:numCache>
                <c:formatCode>#,##0</c:formatCode>
                <c:ptCount val="9"/>
                <c:pt idx="0">
                  <c:v>3496</c:v>
                </c:pt>
                <c:pt idx="1">
                  <c:v>5387</c:v>
                </c:pt>
                <c:pt idx="2">
                  <c:v>5328</c:v>
                </c:pt>
                <c:pt idx="3">
                  <c:v>5196</c:v>
                </c:pt>
                <c:pt idx="4">
                  <c:v>4757</c:v>
                </c:pt>
                <c:pt idx="5">
                  <c:v>5545</c:v>
                </c:pt>
                <c:pt idx="6">
                  <c:v>5990</c:v>
                </c:pt>
                <c:pt idx="7">
                  <c:v>5123</c:v>
                </c:pt>
                <c:pt idx="8">
                  <c:v>2604</c:v>
                </c:pt>
              </c:numCache>
            </c:numRef>
          </c:val>
          <c:extLst>
            <c:ext xmlns:c16="http://schemas.microsoft.com/office/drawing/2014/chart" uri="{C3380CC4-5D6E-409C-BE32-E72D297353CC}">
              <c16:uniqueId val="{00000000-2402-440F-A7E8-5F124BCFF1BC}"/>
            </c:ext>
          </c:extLst>
        </c:ser>
        <c:ser>
          <c:idx val="1"/>
          <c:order val="1"/>
          <c:tx>
            <c:strRef>
              <c:f>pvt_mer!$CY$33</c:f>
              <c:strCache>
                <c:ptCount val="1"/>
                <c:pt idx="0">
                  <c:v>ret missed their appt.</c:v>
                </c:pt>
              </c:strCache>
            </c:strRef>
          </c:tx>
          <c:spPr>
            <a:solidFill>
              <a:schemeClr val="accent2">
                <a:lumMod val="60000"/>
                <a:lumOff val="40000"/>
              </a:schemeClr>
            </a:solidFill>
            <a:ln w="25400">
              <a:noFill/>
            </a:ln>
            <a:effectLst/>
          </c:spPr>
          <c:invertIfNegative val="0"/>
          <c:cat>
            <c:strRef>
              <c:f>pvt_mer!$CW$34:$CW$43</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pvt_mer!$CY$34:$CY$43</c:f>
              <c:numCache>
                <c:formatCode>#,##0</c:formatCode>
                <c:ptCount val="9"/>
                <c:pt idx="0">
                  <c:v>707</c:v>
                </c:pt>
                <c:pt idx="1">
                  <c:v>807</c:v>
                </c:pt>
                <c:pt idx="2">
                  <c:v>809</c:v>
                </c:pt>
                <c:pt idx="3">
                  <c:v>883</c:v>
                </c:pt>
                <c:pt idx="4">
                  <c:v>713</c:v>
                </c:pt>
                <c:pt idx="5">
                  <c:v>759</c:v>
                </c:pt>
                <c:pt idx="6">
                  <c:v>813</c:v>
                </c:pt>
                <c:pt idx="7">
                  <c:v>544</c:v>
                </c:pt>
                <c:pt idx="8">
                  <c:v>182</c:v>
                </c:pt>
              </c:numCache>
            </c:numRef>
          </c:val>
          <c:extLst>
            <c:ext xmlns:c16="http://schemas.microsoft.com/office/drawing/2014/chart" uri="{C3380CC4-5D6E-409C-BE32-E72D297353CC}">
              <c16:uniqueId val="{00000001-2402-440F-A7E8-5F124BCFF1BC}"/>
            </c:ext>
          </c:extLst>
        </c:ser>
        <c:ser>
          <c:idx val="2"/>
          <c:order val="2"/>
          <c:tx>
            <c:strRef>
              <c:f>pvt_mer!$CZ$33</c:f>
              <c:strCache>
                <c:ptCount val="1"/>
                <c:pt idx="0">
                  <c:v>ret texted or called.</c:v>
                </c:pt>
              </c:strCache>
            </c:strRef>
          </c:tx>
          <c:invertIfNegative val="0"/>
          <c:cat>
            <c:strRef>
              <c:f>pvt_mer!$CW$34:$CW$43</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pvt_mer!$CZ$34:$CZ$43</c:f>
              <c:numCache>
                <c:formatCode>#,##0</c:formatCode>
                <c:ptCount val="9"/>
                <c:pt idx="0">
                  <c:v>684</c:v>
                </c:pt>
                <c:pt idx="1">
                  <c:v>838</c:v>
                </c:pt>
                <c:pt idx="2">
                  <c:v>832</c:v>
                </c:pt>
                <c:pt idx="3">
                  <c:v>930</c:v>
                </c:pt>
                <c:pt idx="4">
                  <c:v>750</c:v>
                </c:pt>
                <c:pt idx="5">
                  <c:v>792</c:v>
                </c:pt>
                <c:pt idx="6">
                  <c:v>819</c:v>
                </c:pt>
                <c:pt idx="7">
                  <c:v>571</c:v>
                </c:pt>
                <c:pt idx="8">
                  <c:v>179</c:v>
                </c:pt>
              </c:numCache>
            </c:numRef>
          </c:val>
          <c:extLst>
            <c:ext xmlns:c16="http://schemas.microsoft.com/office/drawing/2014/chart" uri="{C3380CC4-5D6E-409C-BE32-E72D297353CC}">
              <c16:uniqueId val="{00000000-8314-4259-A5B8-225802C63D69}"/>
            </c:ext>
          </c:extLst>
        </c:ser>
        <c:ser>
          <c:idx val="3"/>
          <c:order val="3"/>
          <c:tx>
            <c:strRef>
              <c:f>pvt_mer!$DA$33</c:f>
              <c:strCache>
                <c:ptCount val="1"/>
                <c:pt idx="0">
                  <c:v>ret visited.</c:v>
                </c:pt>
              </c:strCache>
            </c:strRef>
          </c:tx>
          <c:invertIfNegative val="0"/>
          <c:cat>
            <c:strRef>
              <c:f>pvt_mer!$CW$34:$CW$43</c:f>
              <c:strCache>
                <c:ptCount val="9"/>
                <c:pt idx="0">
                  <c:v>10/2/2020</c:v>
                </c:pt>
                <c:pt idx="1">
                  <c:v>10/9/2020</c:v>
                </c:pt>
                <c:pt idx="2">
                  <c:v>10/16/2020</c:v>
                </c:pt>
                <c:pt idx="3">
                  <c:v>10/23/2020</c:v>
                </c:pt>
                <c:pt idx="4">
                  <c:v>10/30/2020</c:v>
                </c:pt>
                <c:pt idx="5">
                  <c:v>11/6/2020</c:v>
                </c:pt>
                <c:pt idx="6">
                  <c:v>11/13/2020</c:v>
                </c:pt>
                <c:pt idx="7">
                  <c:v>11/20/2020</c:v>
                </c:pt>
                <c:pt idx="8">
                  <c:v>11/27/2020</c:v>
                </c:pt>
              </c:strCache>
            </c:strRef>
          </c:cat>
          <c:val>
            <c:numRef>
              <c:f>pvt_mer!$DA$34:$DA$43</c:f>
              <c:numCache>
                <c:formatCode>#,##0</c:formatCode>
                <c:ptCount val="9"/>
                <c:pt idx="0">
                  <c:v>15</c:v>
                </c:pt>
                <c:pt idx="1">
                  <c:v>59</c:v>
                </c:pt>
                <c:pt idx="2">
                  <c:v>67</c:v>
                </c:pt>
                <c:pt idx="3">
                  <c:v>93</c:v>
                </c:pt>
                <c:pt idx="4">
                  <c:v>96</c:v>
                </c:pt>
                <c:pt idx="5">
                  <c:v>103</c:v>
                </c:pt>
                <c:pt idx="6">
                  <c:v>100</c:v>
                </c:pt>
                <c:pt idx="7">
                  <c:v>80</c:v>
                </c:pt>
                <c:pt idx="8">
                  <c:v>19</c:v>
                </c:pt>
              </c:numCache>
            </c:numRef>
          </c:val>
          <c:extLst>
            <c:ext xmlns:c16="http://schemas.microsoft.com/office/drawing/2014/chart" uri="{C3380CC4-5D6E-409C-BE32-E72D297353CC}">
              <c16:uniqueId val="{00000001-8314-4259-A5B8-225802C63D69}"/>
            </c:ext>
          </c:extLst>
        </c:ser>
        <c:dLbls>
          <c:showLegendKey val="0"/>
          <c:showVal val="0"/>
          <c:showCatName val="0"/>
          <c:showSerName val="0"/>
          <c:showPercent val="0"/>
          <c:showBubbleSize val="0"/>
        </c:dLbls>
        <c:gapWidth val="219"/>
        <c:axId val="1955693440"/>
        <c:axId val="333711199"/>
      </c:barChart>
      <c:catAx>
        <c:axId val="1955693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711199"/>
        <c:crosses val="autoZero"/>
        <c:auto val="1"/>
        <c:lblAlgn val="ctr"/>
        <c:lblOffset val="100"/>
        <c:noMultiLvlLbl val="0"/>
      </c:catAx>
      <c:valAx>
        <c:axId val="3337111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693440"/>
        <c:crosses val="autoZero"/>
        <c:crossBetween val="between"/>
      </c:valAx>
      <c:dTable>
        <c:showHorzBorder val="1"/>
        <c:showVertBorder val="1"/>
        <c:showOutline val="1"/>
        <c:showKeys val="1"/>
      </c:dTable>
    </c:plotArea>
    <c:plotVisOnly val="1"/>
    <c:dispBlanksAs val="gap"/>
    <c:showDLblsOverMax val="0"/>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[0_master_yellow_surge_ng_CQI_tool_version1.5.xlsx]pvt_index!ind_table_5</c:name>
    <c:fmtId val="23"/>
  </c:pivotSource>
  <c:chart>
    <c:autoTitleDeleted val="0"/>
    <c:pivotFmts>
      <c:pivotFmt>
        <c:idx val="0"/>
        <c:spPr>
          <a:solidFill>
            <a:schemeClr val="accent1"/>
          </a:solidFill>
          <a:ln w="12700" cap="rnd">
            <a:solidFill>
              <a:schemeClr val="accent1"/>
            </a:solidFill>
            <a:round/>
          </a:ln>
          <a:effectLst/>
        </c:spPr>
        <c:marker>
          <c:symbol val="circle"/>
          <c:size val="9"/>
          <c:spPr>
            <a:solidFill>
              <a:schemeClr val="accent1"/>
            </a:solidFill>
            <a:ln w="9525">
              <a:solidFill>
                <a:schemeClr val="tx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2"/>
        <c:spPr>
          <a:solidFill>
            <a:schemeClr val="accent1"/>
          </a:solidFill>
          <a:ln w="12700" cap="rnd">
            <a:solidFill>
              <a:schemeClr val="accent1"/>
            </a:solidFill>
            <a:round/>
          </a:ln>
          <a:effectLst/>
        </c:spPr>
        <c:marker>
          <c:symbol val="circle"/>
          <c:size val="8"/>
          <c:spPr>
            <a:solidFill>
              <a:schemeClr val="accent3"/>
            </a:solidFill>
            <a:ln w="9525">
              <a:solidFill>
                <a:schemeClr val="tx1"/>
              </a:solidFill>
            </a:ln>
            <a:effectLst/>
          </c:spPr>
        </c:marker>
        <c:dLbl>
          <c:idx val="0"/>
          <c:delete val="1"/>
          <c:extLst>
            <c:ext xmlns:c15="http://schemas.microsoft.com/office/drawing/2012/chart" uri="{CE6537A1-D6FC-4f65-9D91-7224C49458BB}"/>
          </c:extLst>
        </c:dLbl>
      </c:pivotFmt>
      <c:pivotFmt>
        <c:idx val="3"/>
        <c:spPr>
          <a:solidFill>
            <a:schemeClr val="accent1"/>
          </a:solidFill>
          <a:ln w="9525" cap="rnd">
            <a:solidFill>
              <a:schemeClr val="accent1"/>
            </a:solidFill>
            <a:round/>
          </a:ln>
          <a:effectLst/>
        </c:spPr>
        <c:marker>
          <c:symbol val="circle"/>
          <c:size val="8"/>
          <c:spPr>
            <a:solidFill>
              <a:schemeClr val="accent4"/>
            </a:solidFill>
            <a:ln w="9525">
              <a:solidFill>
                <a:schemeClr val="tx1"/>
              </a:solidFill>
            </a:ln>
            <a:effectLst/>
          </c:spPr>
        </c:marker>
        <c:dLbl>
          <c:idx val="0"/>
          <c:delete val="1"/>
          <c:extLst>
            <c:ext xmlns:c15="http://schemas.microsoft.com/office/drawing/2012/chart" uri="{CE6537A1-D6FC-4f65-9D91-7224C49458BB}"/>
          </c:extLst>
        </c:dLbl>
      </c:pivotFmt>
      <c:pivotFmt>
        <c:idx val="4"/>
        <c:spPr>
          <a:solidFill>
            <a:schemeClr val="accent1"/>
          </a:solidFill>
          <a:ln w="12700" cap="rnd">
            <a:solidFill>
              <a:schemeClr val="accent1"/>
            </a:solidFill>
            <a:round/>
          </a:ln>
          <a:effectLst/>
        </c:spPr>
        <c:marker>
          <c:symbol val="circle"/>
          <c:size val="9"/>
          <c:spPr>
            <a:solidFill>
              <a:schemeClr val="accent1"/>
            </a:solidFill>
            <a:ln w="9525">
              <a:solidFill>
                <a:schemeClr val="tx1"/>
              </a:solidFill>
            </a:ln>
            <a:effectLst/>
          </c:spPr>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6"/>
        <c:spPr>
          <a:solidFill>
            <a:schemeClr val="accent1"/>
          </a:solidFill>
          <a:ln w="12700" cap="rnd">
            <a:solidFill>
              <a:schemeClr val="accent1"/>
            </a:solidFill>
            <a:round/>
          </a:ln>
          <a:effectLst/>
        </c:spPr>
        <c:marker>
          <c:symbol val="circle"/>
          <c:size val="8"/>
          <c:spPr>
            <a:solidFill>
              <a:schemeClr val="accent3"/>
            </a:solidFill>
            <a:ln w="9525">
              <a:solidFill>
                <a:schemeClr val="tx1"/>
              </a:solidFill>
            </a:ln>
            <a:effectLst/>
          </c:spPr>
        </c:marker>
        <c:dLbl>
          <c:idx val="0"/>
          <c:delete val="1"/>
          <c:extLst>
            <c:ext xmlns:c15="http://schemas.microsoft.com/office/drawing/2012/chart" uri="{CE6537A1-D6FC-4f65-9D91-7224C49458BB}"/>
          </c:extLst>
        </c:dLbl>
      </c:pivotFmt>
      <c:pivotFmt>
        <c:idx val="7"/>
        <c:spPr>
          <a:solidFill>
            <a:schemeClr val="accent1"/>
          </a:solidFill>
          <a:ln w="9525" cap="rnd">
            <a:solidFill>
              <a:schemeClr val="accent1"/>
            </a:solidFill>
            <a:round/>
          </a:ln>
          <a:effectLst/>
        </c:spPr>
        <c:marker>
          <c:symbol val="circle"/>
          <c:size val="8"/>
          <c:spPr>
            <a:solidFill>
              <a:schemeClr val="accent4"/>
            </a:solidFill>
            <a:ln w="9525">
              <a:solidFill>
                <a:schemeClr val="tx1"/>
              </a:solidFill>
            </a:ln>
            <a:effectLst/>
          </c:spPr>
        </c:marker>
        <c:dLbl>
          <c:idx val="0"/>
          <c:delete val="1"/>
          <c:extLst>
            <c:ext xmlns:c15="http://schemas.microsoft.com/office/drawing/2012/chart" uri="{CE6537A1-D6FC-4f65-9D91-7224C49458BB}"/>
          </c:extLst>
        </c:dLbl>
      </c:pivotFmt>
      <c:pivotFmt>
        <c:idx val="8"/>
        <c:spPr>
          <a:solidFill>
            <a:schemeClr val="accent1"/>
          </a:solidFill>
          <a:ln w="12700" cap="rnd">
            <a:solidFill>
              <a:schemeClr val="accent1"/>
            </a:solidFill>
            <a:round/>
          </a:ln>
          <a:effectLst/>
        </c:spPr>
        <c:marker>
          <c:symbol val="circle"/>
          <c:size val="9"/>
          <c:spPr>
            <a:solidFill>
              <a:schemeClr val="accent1"/>
            </a:solidFill>
            <a:ln w="9525">
              <a:solidFill>
                <a:schemeClr val="tx1"/>
              </a:solidFill>
            </a:ln>
            <a:effectLst/>
          </c:spPr>
        </c:marker>
        <c:dLbl>
          <c:idx val="0"/>
          <c:delet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10"/>
        <c:spPr>
          <a:solidFill>
            <a:schemeClr val="accent1"/>
          </a:solidFill>
          <a:ln w="12700" cap="rnd">
            <a:solidFill>
              <a:schemeClr val="accent1"/>
            </a:solidFill>
            <a:round/>
          </a:ln>
          <a:effectLst/>
        </c:spPr>
        <c:marker>
          <c:symbol val="circle"/>
          <c:size val="8"/>
          <c:spPr>
            <a:solidFill>
              <a:schemeClr val="accent3"/>
            </a:solidFill>
            <a:ln w="9525">
              <a:solidFill>
                <a:schemeClr val="tx1"/>
              </a:solidFill>
            </a:ln>
            <a:effectLst/>
          </c:spPr>
        </c:marker>
        <c:dLbl>
          <c:idx val="0"/>
          <c:delete val="1"/>
          <c:extLst>
            <c:ext xmlns:c15="http://schemas.microsoft.com/office/drawing/2012/chart" uri="{CE6537A1-D6FC-4f65-9D91-7224C49458BB}"/>
          </c:extLst>
        </c:dLbl>
      </c:pivotFmt>
      <c:pivotFmt>
        <c:idx val="11"/>
        <c:spPr>
          <a:solidFill>
            <a:schemeClr val="accent1"/>
          </a:solidFill>
          <a:ln w="9525" cap="rnd">
            <a:solidFill>
              <a:schemeClr val="accent1"/>
            </a:solidFill>
            <a:round/>
          </a:ln>
          <a:effectLst/>
        </c:spPr>
        <c:marker>
          <c:symbol val="circle"/>
          <c:size val="8"/>
          <c:spPr>
            <a:solidFill>
              <a:schemeClr val="accent4"/>
            </a:solidFill>
            <a:ln w="9525">
              <a:solidFill>
                <a:schemeClr val="tx1"/>
              </a:solidFill>
            </a:ln>
            <a:effectLst/>
          </c:spPr>
        </c:marker>
        <c:dLbl>
          <c:idx val="0"/>
          <c:delete val="1"/>
          <c:extLst>
            <c:ext xmlns:c15="http://schemas.microsoft.com/office/drawing/2012/chart" uri="{CE6537A1-D6FC-4f65-9D91-7224C49458BB}"/>
          </c:extLst>
        </c:dLbl>
      </c:pivotFmt>
      <c:pivotFmt>
        <c:idx val="12"/>
        <c:spPr>
          <a:solidFill>
            <a:schemeClr val="accent1"/>
          </a:solidFill>
          <a:ln w="12700" cap="rnd">
            <a:solidFill>
              <a:schemeClr val="accent1"/>
            </a:solidFill>
            <a:round/>
          </a:ln>
          <a:effectLst/>
        </c:spPr>
        <c:marker>
          <c:symbol val="circle"/>
          <c:size val="9"/>
          <c:spPr>
            <a:solidFill>
              <a:schemeClr val="accent1"/>
            </a:solidFill>
            <a:ln w="9525">
              <a:solidFill>
                <a:schemeClr val="tx1"/>
              </a:solidFill>
            </a:ln>
            <a:effectLst/>
          </c:spPr>
        </c:marker>
        <c:dLbl>
          <c:idx val="0"/>
          <c:delete val="1"/>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14"/>
        <c:spPr>
          <a:solidFill>
            <a:schemeClr val="accent1"/>
          </a:solidFill>
          <a:ln w="12700" cap="rnd">
            <a:solidFill>
              <a:schemeClr val="accent1"/>
            </a:solidFill>
            <a:round/>
          </a:ln>
          <a:effectLst/>
        </c:spPr>
        <c:marker>
          <c:symbol val="circle"/>
          <c:size val="8"/>
          <c:spPr>
            <a:solidFill>
              <a:schemeClr val="accent3"/>
            </a:solidFill>
            <a:ln w="9525">
              <a:solidFill>
                <a:schemeClr val="tx1"/>
              </a:solidFill>
            </a:ln>
            <a:effectLst/>
          </c:spPr>
        </c:marker>
        <c:dLbl>
          <c:idx val="0"/>
          <c:delete val="1"/>
          <c:extLst>
            <c:ext xmlns:c15="http://schemas.microsoft.com/office/drawing/2012/chart" uri="{CE6537A1-D6FC-4f65-9D91-7224C49458BB}"/>
          </c:extLst>
        </c:dLbl>
      </c:pivotFmt>
      <c:pivotFmt>
        <c:idx val="15"/>
        <c:spPr>
          <a:solidFill>
            <a:schemeClr val="accent1"/>
          </a:solidFill>
          <a:ln w="9525" cap="rnd">
            <a:solidFill>
              <a:schemeClr val="accent1"/>
            </a:solidFill>
            <a:round/>
          </a:ln>
          <a:effectLst/>
        </c:spPr>
        <c:marker>
          <c:symbol val="circle"/>
          <c:size val="8"/>
          <c:spPr>
            <a:solidFill>
              <a:schemeClr val="accent4"/>
            </a:solidFill>
            <a:ln w="9525">
              <a:solidFill>
                <a:schemeClr val="tx1"/>
              </a:solidFill>
            </a:ln>
            <a:effectLst/>
          </c:spPr>
        </c:marker>
        <c:dLbl>
          <c:idx val="0"/>
          <c:delete val="1"/>
          <c:extLst>
            <c:ext xmlns:c15="http://schemas.microsoft.com/office/drawing/2012/chart" uri="{CE6537A1-D6FC-4f65-9D91-7224C49458BB}"/>
          </c:extLst>
        </c:dLbl>
      </c:pivotFmt>
      <c:pivotFmt>
        <c:idx val="16"/>
        <c:spPr>
          <a:ln w="12700" cap="rnd">
            <a:solidFill>
              <a:schemeClr val="accent1"/>
            </a:solidFill>
            <a:round/>
          </a:ln>
          <a:effectLst/>
        </c:spPr>
        <c:marker>
          <c:symbol val="circle"/>
          <c:size val="9"/>
          <c:spPr>
            <a:solidFill>
              <a:schemeClr val="accent1"/>
            </a:solidFill>
            <a:ln w="9525">
              <a:solidFill>
                <a:schemeClr val="tx1"/>
              </a:solidFill>
            </a:ln>
            <a:effectLst/>
          </c:spPr>
        </c:marker>
        <c:dLbl>
          <c:idx val="0"/>
          <c:delete val="1"/>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18"/>
        <c:spPr>
          <a:ln w="12700" cap="rnd">
            <a:solidFill>
              <a:schemeClr val="accent1"/>
            </a:solidFill>
            <a:round/>
          </a:ln>
          <a:effectLst/>
        </c:spPr>
        <c:marker>
          <c:symbol val="circle"/>
          <c:size val="8"/>
          <c:spPr>
            <a:solidFill>
              <a:schemeClr val="accent3"/>
            </a:solidFill>
            <a:ln w="9525">
              <a:solidFill>
                <a:schemeClr val="tx1"/>
              </a:solidFill>
            </a:ln>
            <a:effectLst/>
          </c:spPr>
        </c:marker>
        <c:dLbl>
          <c:idx val="0"/>
          <c:delete val="1"/>
          <c:extLst>
            <c:ext xmlns:c15="http://schemas.microsoft.com/office/drawing/2012/chart" uri="{CE6537A1-D6FC-4f65-9D91-7224C49458BB}"/>
          </c:extLst>
        </c:dLbl>
      </c:pivotFmt>
      <c:pivotFmt>
        <c:idx val="19"/>
        <c:spPr>
          <a:ln w="9525" cap="rnd">
            <a:solidFill>
              <a:schemeClr val="accent1"/>
            </a:solidFill>
            <a:round/>
          </a:ln>
          <a:effectLst/>
        </c:spPr>
        <c:marker>
          <c:symbol val="circle"/>
          <c:size val="8"/>
          <c:spPr>
            <a:solidFill>
              <a:schemeClr val="accent4"/>
            </a:solidFill>
            <a:ln w="9525">
              <a:solidFill>
                <a:schemeClr val="tx1"/>
              </a:solidFill>
            </a:ln>
            <a:effectLst/>
          </c:spPr>
        </c:marker>
        <c:dLbl>
          <c:idx val="0"/>
          <c:delete val="1"/>
          <c:extLst>
            <c:ext xmlns:c15="http://schemas.microsoft.com/office/drawing/2012/chart" uri="{CE6537A1-D6FC-4f65-9D91-7224C49458BB}"/>
          </c:extLst>
        </c:dLbl>
      </c:pivotFmt>
      <c:pivotFmt>
        <c:idx val="20"/>
        <c:spPr>
          <a:ln w="12700" cap="rnd">
            <a:solidFill>
              <a:schemeClr val="accent1"/>
            </a:solidFill>
            <a:round/>
          </a:ln>
          <a:effectLst/>
        </c:spPr>
        <c:marker>
          <c:symbol val="circle"/>
          <c:size val="9"/>
          <c:spPr>
            <a:solidFill>
              <a:schemeClr val="accent1"/>
            </a:solidFill>
            <a:ln w="9525">
              <a:solidFill>
                <a:schemeClr val="tx1"/>
              </a:solidFill>
            </a:ln>
            <a:effectLst/>
          </c:spPr>
        </c:marker>
        <c:dLbl>
          <c:idx val="0"/>
          <c:delete val="1"/>
          <c:extLst>
            <c:ext xmlns:c15="http://schemas.microsoft.com/office/drawing/2012/chart" uri="{CE6537A1-D6FC-4f65-9D91-7224C49458BB}"/>
          </c:extLst>
        </c:dLbl>
      </c:pivotFmt>
      <c:pivotFmt>
        <c:idx val="21"/>
        <c:spPr>
          <a:ln w="9525" cap="rnd">
            <a:solidFill>
              <a:schemeClr val="accent2"/>
            </a:solidFill>
            <a:round/>
          </a:ln>
          <a:effectLst/>
        </c:spPr>
        <c:marker>
          <c:symbol val="circle"/>
          <c:size val="9"/>
          <c:spPr>
            <a:solidFill>
              <a:schemeClr val="accent2"/>
            </a:solidFill>
            <a:ln w="6350">
              <a:solidFill>
                <a:schemeClr val="tx1"/>
              </a:solidFill>
            </a:ln>
            <a:effectLst/>
          </c:spPr>
        </c:marker>
        <c:dLbl>
          <c:idx val="0"/>
          <c:spPr>
            <a:noFill/>
            <a:ln>
              <a:noFill/>
            </a:ln>
            <a:effectLst/>
          </c:spPr>
          <c:txPr>
            <a:bodyPr wrap="square" lIns="38100" tIns="19050" rIns="38100" bIns="19050" anchor="ctr">
              <a:spAutoFit/>
            </a:bodyPr>
            <a:lstStyle/>
            <a:p>
              <a:pPr>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2"/>
        <c:spPr>
          <a:ln w="12700" cap="rnd">
            <a:solidFill>
              <a:srgbClr val="FF0000"/>
            </a:solidFill>
            <a:round/>
          </a:ln>
          <a:effectLst/>
        </c:spPr>
        <c:marker>
          <c:symbol val="circle"/>
          <c:size val="8"/>
          <c:spPr>
            <a:solidFill>
              <a:srgbClr val="FF0000"/>
            </a:solidFill>
            <a:ln w="9525">
              <a:solidFill>
                <a:schemeClr val="tx1"/>
              </a:solidFill>
            </a:ln>
            <a:effectLst/>
          </c:spPr>
        </c:marker>
        <c:dLbl>
          <c:idx val="0"/>
          <c:spPr>
            <a:noFill/>
            <a:ln>
              <a:noFill/>
            </a:ln>
            <a:effectLst/>
          </c:spPr>
          <c:txPr>
            <a:bodyPr wrap="square" lIns="38100" tIns="19050" rIns="38100" bIns="19050" anchor="ctr">
              <a:spAutoFit/>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ln w="9525" cap="rnd">
            <a:solidFill>
              <a:schemeClr val="accent4"/>
            </a:solidFill>
            <a:round/>
          </a:ln>
          <a:effectLst/>
        </c:spPr>
        <c:marker>
          <c:symbol val="circle"/>
          <c:size val="8"/>
          <c:spPr>
            <a:solidFill>
              <a:schemeClr val="accent4"/>
            </a:solidFill>
            <a:ln w="9525">
              <a:solidFill>
                <a:schemeClr val="tx1"/>
              </a:solidFill>
            </a:ln>
            <a:effectLst/>
          </c:spPr>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pvt_index!$B$83</c:f>
              <c:strCache>
                <c:ptCount val="1"/>
                <c:pt idx="0">
                  <c:v>ind_Elicited_r.</c:v>
                </c:pt>
              </c:strCache>
            </c:strRef>
          </c:tx>
          <c:spPr>
            <a:ln w="12700" cap="rnd">
              <a:solidFill>
                <a:schemeClr val="accent1"/>
              </a:solidFill>
              <a:round/>
            </a:ln>
            <a:effectLst/>
          </c:spPr>
          <c:marker>
            <c:symbol val="circle"/>
            <c:size val="9"/>
            <c:spPr>
              <a:solidFill>
                <a:schemeClr val="accent1"/>
              </a:solidFill>
              <a:ln w="9525">
                <a:solidFill>
                  <a:schemeClr val="tx1"/>
                </a:solidFill>
              </a:ln>
              <a:effectLst/>
            </c:spPr>
          </c:marker>
          <c:cat>
            <c:strRef>
              <c:f>pvt_index!$A$84:$A$88</c:f>
              <c:strCache>
                <c:ptCount val="4"/>
                <c:pt idx="0">
                  <c:v>1-Oct</c:v>
                </c:pt>
                <c:pt idx="1">
                  <c:v>5-Oct</c:v>
                </c:pt>
                <c:pt idx="2">
                  <c:v>12-Oct</c:v>
                </c:pt>
                <c:pt idx="3">
                  <c:v>19-Oct</c:v>
                </c:pt>
              </c:strCache>
            </c:strRef>
          </c:cat>
          <c:val>
            <c:numRef>
              <c:f>pvt_index!$B$84:$B$88</c:f>
              <c:numCache>
                <c:formatCode>General</c:formatCode>
                <c:ptCount val="4"/>
                <c:pt idx="0">
                  <c:v>259</c:v>
                </c:pt>
                <c:pt idx="1">
                  <c:v>316</c:v>
                </c:pt>
                <c:pt idx="2">
                  <c:v>233</c:v>
                </c:pt>
                <c:pt idx="3">
                  <c:v>23</c:v>
                </c:pt>
              </c:numCache>
            </c:numRef>
          </c:val>
          <c:smooth val="1"/>
          <c:extLst>
            <c:ext xmlns:c16="http://schemas.microsoft.com/office/drawing/2014/chart" uri="{C3380CC4-5D6E-409C-BE32-E72D297353CC}">
              <c16:uniqueId val="{00000005-7FFD-46CE-8AC7-B38F76B65834}"/>
            </c:ext>
          </c:extLst>
        </c:ser>
        <c:ser>
          <c:idx val="1"/>
          <c:order val="1"/>
          <c:tx>
            <c:strRef>
              <c:f>pvt_index!$C$83</c:f>
              <c:strCache>
                <c:ptCount val="1"/>
                <c:pt idx="0">
                  <c:v>ind_Tested_r.</c:v>
                </c:pt>
              </c:strCache>
            </c:strRef>
          </c:tx>
          <c:spPr>
            <a:ln w="9525" cap="rnd">
              <a:solidFill>
                <a:schemeClr val="accent2"/>
              </a:solidFill>
              <a:round/>
            </a:ln>
            <a:effectLst/>
          </c:spPr>
          <c:marker>
            <c:symbol val="circle"/>
            <c:size val="9"/>
            <c:spPr>
              <a:solidFill>
                <a:schemeClr val="accent2"/>
              </a:solidFill>
              <a:ln w="6350">
                <a:solidFill>
                  <a:schemeClr val="tx1"/>
                </a:solidFill>
              </a:ln>
              <a:effectLst/>
            </c:spPr>
          </c:marker>
          <c:dLbls>
            <c:spPr>
              <a:noFill/>
              <a:ln>
                <a:noFill/>
              </a:ln>
              <a:effectLst/>
            </c:spPr>
            <c:txPr>
              <a:bodyPr wrap="square" lIns="38100" tIns="19050" rIns="38100" bIns="19050" anchor="ctr">
                <a:spAutoFit/>
              </a:bodyPr>
              <a:lstStyle/>
              <a:p>
                <a:pPr>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pvt_index!$A$84:$A$88</c:f>
              <c:strCache>
                <c:ptCount val="4"/>
                <c:pt idx="0">
                  <c:v>1-Oct</c:v>
                </c:pt>
                <c:pt idx="1">
                  <c:v>5-Oct</c:v>
                </c:pt>
                <c:pt idx="2">
                  <c:v>12-Oct</c:v>
                </c:pt>
                <c:pt idx="3">
                  <c:v>19-Oct</c:v>
                </c:pt>
              </c:strCache>
            </c:strRef>
          </c:cat>
          <c:val>
            <c:numRef>
              <c:f>pvt_index!$C$84:$C$88</c:f>
              <c:numCache>
                <c:formatCode>General</c:formatCode>
                <c:ptCount val="4"/>
                <c:pt idx="0">
                  <c:v>213</c:v>
                </c:pt>
                <c:pt idx="1">
                  <c:v>277</c:v>
                </c:pt>
                <c:pt idx="2">
                  <c:v>208</c:v>
                </c:pt>
                <c:pt idx="3">
                  <c:v>16</c:v>
                </c:pt>
              </c:numCache>
            </c:numRef>
          </c:val>
          <c:smooth val="1"/>
          <c:extLst>
            <c:ext xmlns:c16="http://schemas.microsoft.com/office/drawing/2014/chart" uri="{C3380CC4-5D6E-409C-BE32-E72D297353CC}">
              <c16:uniqueId val="{00000007-7FFD-46CE-8AC7-B38F76B65834}"/>
            </c:ext>
          </c:extLst>
        </c:ser>
        <c:ser>
          <c:idx val="2"/>
          <c:order val="2"/>
          <c:tx>
            <c:strRef>
              <c:f>pvt_index!$D$83</c:f>
              <c:strCache>
                <c:ptCount val="1"/>
                <c:pt idx="0">
                  <c:v>ind_Positive_r.</c:v>
                </c:pt>
              </c:strCache>
            </c:strRef>
          </c:tx>
          <c:spPr>
            <a:ln w="12700" cap="rnd">
              <a:solidFill>
                <a:srgbClr val="FF0000"/>
              </a:solidFill>
              <a:round/>
            </a:ln>
            <a:effectLst/>
          </c:spPr>
          <c:marker>
            <c:symbol val="circle"/>
            <c:size val="8"/>
            <c:spPr>
              <a:solidFill>
                <a:srgbClr val="FF0000"/>
              </a:solidFill>
              <a:ln w="9525">
                <a:solidFill>
                  <a:schemeClr val="tx1"/>
                </a:solidFill>
              </a:ln>
              <a:effectLst/>
            </c:spPr>
          </c:marker>
          <c:dLbls>
            <c:spPr>
              <a:noFill/>
              <a:ln>
                <a:noFill/>
              </a:ln>
              <a:effectLst/>
            </c:spPr>
            <c:txPr>
              <a:bodyPr wrap="square" lIns="38100" tIns="19050" rIns="38100" bIns="19050" anchor="ctr">
                <a:spAutoFit/>
              </a:bodyPr>
              <a:lstStyle/>
              <a:p>
                <a:pPr>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pvt_index!$A$84:$A$88</c:f>
              <c:strCache>
                <c:ptCount val="4"/>
                <c:pt idx="0">
                  <c:v>1-Oct</c:v>
                </c:pt>
                <c:pt idx="1">
                  <c:v>5-Oct</c:v>
                </c:pt>
                <c:pt idx="2">
                  <c:v>12-Oct</c:v>
                </c:pt>
                <c:pt idx="3">
                  <c:v>19-Oct</c:v>
                </c:pt>
              </c:strCache>
            </c:strRef>
          </c:cat>
          <c:val>
            <c:numRef>
              <c:f>pvt_index!$D$84:$D$88</c:f>
              <c:numCache>
                <c:formatCode>General</c:formatCode>
                <c:ptCount val="4"/>
                <c:pt idx="0">
                  <c:v>121</c:v>
                </c:pt>
                <c:pt idx="1">
                  <c:v>121</c:v>
                </c:pt>
                <c:pt idx="2">
                  <c:v>73</c:v>
                </c:pt>
                <c:pt idx="3">
                  <c:v>7</c:v>
                </c:pt>
              </c:numCache>
            </c:numRef>
          </c:val>
          <c:smooth val="1"/>
          <c:extLst>
            <c:ext xmlns:c16="http://schemas.microsoft.com/office/drawing/2014/chart" uri="{C3380CC4-5D6E-409C-BE32-E72D297353CC}">
              <c16:uniqueId val="{00000009-7FFD-46CE-8AC7-B38F76B65834}"/>
            </c:ext>
          </c:extLst>
        </c:ser>
        <c:ser>
          <c:idx val="3"/>
          <c:order val="3"/>
          <c:tx>
            <c:strRef>
              <c:f>pvt_index!$E$83</c:f>
              <c:strCache>
                <c:ptCount val="1"/>
                <c:pt idx="0">
                  <c:v>ind_linked2ART_r.</c:v>
                </c:pt>
              </c:strCache>
            </c:strRef>
          </c:tx>
          <c:spPr>
            <a:ln w="9525" cap="rnd">
              <a:solidFill>
                <a:schemeClr val="accent4"/>
              </a:solidFill>
              <a:round/>
            </a:ln>
            <a:effectLst/>
          </c:spPr>
          <c:marker>
            <c:symbol val="circle"/>
            <c:size val="8"/>
            <c:spPr>
              <a:solidFill>
                <a:schemeClr val="accent4"/>
              </a:solidFill>
              <a:ln w="9525">
                <a:solidFill>
                  <a:schemeClr val="tx1"/>
                </a:solidFill>
              </a:ln>
              <a:effectLst/>
            </c:spPr>
          </c:marker>
          <c:cat>
            <c:strRef>
              <c:f>pvt_index!$A$84:$A$88</c:f>
              <c:strCache>
                <c:ptCount val="4"/>
                <c:pt idx="0">
                  <c:v>1-Oct</c:v>
                </c:pt>
                <c:pt idx="1">
                  <c:v>5-Oct</c:v>
                </c:pt>
                <c:pt idx="2">
                  <c:v>12-Oct</c:v>
                </c:pt>
                <c:pt idx="3">
                  <c:v>19-Oct</c:v>
                </c:pt>
              </c:strCache>
            </c:strRef>
          </c:cat>
          <c:val>
            <c:numRef>
              <c:f>pvt_index!$E$84:$E$88</c:f>
              <c:numCache>
                <c:formatCode>General</c:formatCode>
                <c:ptCount val="4"/>
                <c:pt idx="0">
                  <c:v>53</c:v>
                </c:pt>
                <c:pt idx="1">
                  <c:v>81</c:v>
                </c:pt>
                <c:pt idx="2">
                  <c:v>49</c:v>
                </c:pt>
                <c:pt idx="3">
                  <c:v>2</c:v>
                </c:pt>
              </c:numCache>
            </c:numRef>
          </c:val>
          <c:smooth val="1"/>
          <c:extLst>
            <c:ext xmlns:c16="http://schemas.microsoft.com/office/drawing/2014/chart" uri="{C3380CC4-5D6E-409C-BE32-E72D297353CC}">
              <c16:uniqueId val="{0000000B-7FFD-46CE-8AC7-B38F76B65834}"/>
            </c:ext>
          </c:extLst>
        </c:ser>
        <c:dLbls>
          <c:showLegendKey val="0"/>
          <c:showVal val="0"/>
          <c:showCatName val="0"/>
          <c:showSerName val="0"/>
          <c:showPercent val="0"/>
          <c:showBubbleSize val="0"/>
        </c:dLbls>
        <c:marker val="1"/>
        <c:smooth val="0"/>
        <c:axId val="951321680"/>
        <c:axId val="816200720"/>
      </c:lineChart>
      <c:catAx>
        <c:axId val="951321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200720"/>
        <c:crosses val="autoZero"/>
        <c:auto val="1"/>
        <c:lblAlgn val="ctr"/>
        <c:lblOffset val="100"/>
        <c:noMultiLvlLbl val="0"/>
      </c:catAx>
      <c:valAx>
        <c:axId val="8162007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321680"/>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[0_master_yellow_surge_ng_CQI_tool_version1.5.xlsx]pvt_reten!PivotTable68</c:name>
    <c:fmtId val="13"/>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pvt_reten!$B$130</c:f>
              <c:strCache>
                <c:ptCount val="1"/>
                <c:pt idx="0">
                  <c:v>missed.their.appt_r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pvt_reten!$A$131:$A$135</c:f>
              <c:strCache>
                <c:ptCount val="4"/>
                <c:pt idx="0">
                  <c:v>10/1/2020</c:v>
                </c:pt>
                <c:pt idx="1">
                  <c:v>10/5/2020</c:v>
                </c:pt>
                <c:pt idx="2">
                  <c:v>10/12/2020</c:v>
                </c:pt>
                <c:pt idx="3">
                  <c:v>10/19/2020</c:v>
                </c:pt>
              </c:strCache>
            </c:strRef>
          </c:cat>
          <c:val>
            <c:numRef>
              <c:f>pvt_reten!$B$131:$B$135</c:f>
              <c:numCache>
                <c:formatCode>General</c:formatCode>
                <c:ptCount val="4"/>
                <c:pt idx="0">
                  <c:v>1231</c:v>
                </c:pt>
                <c:pt idx="1">
                  <c:v>1344</c:v>
                </c:pt>
                <c:pt idx="2">
                  <c:v>1382</c:v>
                </c:pt>
                <c:pt idx="3">
                  <c:v>21</c:v>
                </c:pt>
              </c:numCache>
            </c:numRef>
          </c:val>
          <c:smooth val="0"/>
          <c:extLst>
            <c:ext xmlns:c16="http://schemas.microsoft.com/office/drawing/2014/chart" uri="{C3380CC4-5D6E-409C-BE32-E72D297353CC}">
              <c16:uniqueId val="{00000000-E9E5-4432-8A3B-74BD9E463E79}"/>
            </c:ext>
          </c:extLst>
        </c:ser>
        <c:ser>
          <c:idx val="1"/>
          <c:order val="1"/>
          <c:tx>
            <c:strRef>
              <c:f>pvt_reten!$C$130</c:f>
              <c:strCache>
                <c:ptCount val="1"/>
                <c:pt idx="0">
                  <c:v>returned2care_r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pvt_reten!$A$131:$A$135</c:f>
              <c:strCache>
                <c:ptCount val="4"/>
                <c:pt idx="0">
                  <c:v>10/1/2020</c:v>
                </c:pt>
                <c:pt idx="1">
                  <c:v>10/5/2020</c:v>
                </c:pt>
                <c:pt idx="2">
                  <c:v>10/12/2020</c:v>
                </c:pt>
                <c:pt idx="3">
                  <c:v>10/19/2020</c:v>
                </c:pt>
              </c:strCache>
            </c:strRef>
          </c:cat>
          <c:val>
            <c:numRef>
              <c:f>pvt_reten!$C$131:$C$135</c:f>
              <c:numCache>
                <c:formatCode>General</c:formatCode>
                <c:ptCount val="4"/>
                <c:pt idx="0">
                  <c:v>916</c:v>
                </c:pt>
                <c:pt idx="1">
                  <c:v>1014</c:v>
                </c:pt>
                <c:pt idx="2">
                  <c:v>992</c:v>
                </c:pt>
                <c:pt idx="3">
                  <c:v>8</c:v>
                </c:pt>
              </c:numCache>
            </c:numRef>
          </c:val>
          <c:smooth val="0"/>
          <c:extLst>
            <c:ext xmlns:c16="http://schemas.microsoft.com/office/drawing/2014/chart" uri="{C3380CC4-5D6E-409C-BE32-E72D297353CC}">
              <c16:uniqueId val="{00000001-E9E5-4432-8A3B-74BD9E463E79}"/>
            </c:ext>
          </c:extLst>
        </c:ser>
        <c:dLbls>
          <c:showLegendKey val="0"/>
          <c:showVal val="0"/>
          <c:showCatName val="0"/>
          <c:showSerName val="0"/>
          <c:showPercent val="0"/>
          <c:showBubbleSize val="0"/>
        </c:dLbls>
        <c:marker val="1"/>
        <c:smooth val="0"/>
        <c:axId val="825237760"/>
        <c:axId val="942443600"/>
      </c:lineChart>
      <c:catAx>
        <c:axId val="825237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443600"/>
        <c:crosses val="autoZero"/>
        <c:auto val="1"/>
        <c:lblAlgn val="ctr"/>
        <c:lblOffset val="100"/>
        <c:noMultiLvlLbl val="0"/>
      </c:catAx>
      <c:valAx>
        <c:axId val="9424436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37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_xlchart.v5.6</cx:f>
        <cx:nf dir="row">_xlchart.v5.4</cx:nf>
      </cx:strDim>
      <cx:numDim type="colorVal">
        <cx:f dir="row">_xlchart.v5.7</cx:f>
        <cx:nf dir="row">_xlchart.v5.5</cx:nf>
      </cx:numDim>
    </cx:data>
  </cx:chartData>
  <cx:chart>
    <cx:title pos="t" align="ctr" overlay="0">
      <cx:tx>
        <cx:txData>
          <cx:v>MAP 2</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MAP 2</a:t>
          </a:r>
        </a:p>
      </cx:txPr>
    </cx:title>
    <cx:plotArea>
      <cx:plotAreaRegion>
        <cx:series layoutId="regionMap" uniqueId="{E1F1734B-DA3A-48F1-96CD-6E0A3F097AA9}">
          <cx:tx>
            <cx:txData>
              <cx:f>_xlchart.v5.5</cx:f>
              <cx:v>TX NET NEW.</cx:v>
            </cx:txData>
          </cx:tx>
          <cx:dataLabels>
            <cx:visibility seriesName="0" categoryName="0" value="1"/>
          </cx:dataLabels>
          <cx:dataId val="0"/>
          <cx:layoutPr>
            <cx:geography cultureLanguage="en-US" cultureRegion="US" attribution="Powered by Bing">
              <cx:geoCache provider="{E9337A44-BEBE-4D9F-B70C-5C5E7DAFC167}">
                <cx:binary>3HvZct04su2vVNTzpQoECALo6OoHkHvU1mBLHl8YsiQD4AQSAMevPym77LbVrq5T0X0jbl2HwopN
bJAgEpm51srU3+/nv93Xj3fup7mpW/+3+/nXn3UI3d9++cXf68fmzp815t5Zbz+Gs3vb/GI/fjT3
j788uLvJtOoXjOLkl3t958Lj/PM//g53U4/2ZO/vgrHti+HRLS8f/VAH/2/Gfjj0091DY9rc+ODM
fYh//XlTmWB+/umxDSYst0v3+OvP333l559+eX6jf3noTzWsKwwPMJedMUwRFYjgJEExp/Tnn2rb
qt+G6RnBMEQ5jWE4wYJ9efTlXQPT/3A1n9Zy9/DgHr2Hd/n0++u07xb+9eq9HdrwtGEK9u7Xny+N
enTm7uefjLfZ56HMPi39cvfpXX/5frP/8fdnF+Dtn135xh7Pt+qPhv7FHOdW/XetQVAaM5SkhKZw
qPB31kjPWJzEjDABP5jhJP3eGn+0mB8b4/OsZ7b4fPEvZYorNbRf9uM/d4z0TAiRpAkiFBHY9KeT
/41jkLMkFTCIME84j6kAS332yc+O8UeL+bEpPs96ZorPF/9Spji/exhacNn/VpSK0RnhhJKUEM7B
Qej3fgFBDIIUjzkTCUQzMMiXR382xh8v58fm+DLvmUG+XP5LmeRqsV825T93Dn4W05RjCEIpBCqW
4O/tQc7SmKcJRiJmNEaCP4tTf7CWHxvj06Rnlvh07S9lhvO74M1/1TXwGWGMUS4gRAkGLvJdnGJP
pkgIiglLSYIZg+Fv49T/Yj0/NsfXic9M8vX6X8osV+3Df9E9IHfET3EoFmmcpkI8cw96Bm4BOV7Q
FNEk5Qww17c2+aPF/Nggn2c9s8bni38tU/j/ZhpnZ5Q+BSmOSIwQ4FjxnXskZzQBUwmWAtx6boY/
WMjvmOHTrOdm+HTxL2WGa+AIj3fDl5P5n+cMdoYRJhCo4B9wjRR/bwkMgQoAFxMxgCrOAeB+efTn
HP6/WM+PDfJ14jObXJ9+/umZReRjawBCPica8vhjovE98fiGVIkz/OT+gFMYJ6kAzP7doRNw6DgA
R5EAbMRArZ6lx68r/n349Cdf9Ystn73v/9vUaufu2oefbm24q78chd87hf9Fgvd7W/StLb77zp8k
3GB8jlNKgF0AZE1j8n2+5mcIWAcRjHFI2Rg949tfLfb7y/nx0fg68bu1/19n179vmK+iRH4X7jaf
1IxvyPe/H/30iiCwPJv67+jG5/06PPz6cww5GeMEJ98Y7ulG36Xgd/bD45dD92zS450PcBd8lrCU
gQ+zJOGMIEge0+PTiDhLGWYcIfB8nOJUwEhrXdAwiQCNQQIJEQNS4wyM6+3waQSdUcZSAYw/oXHM
YvFVRbq29aJs+3VHfvv8Uzs019a0wf/6M0bwMt3n7z2tFpaTAP4mlCI4SpQmFJ7U3d+9BKkKvh7/
H4fIMAyKH3RdrzqHDFk9tENX8ww7wrdFiYZNYZPhlsSkvdAVR0dbkema9stwUFT3b6sOLTkZCb5q
Yxq96tKoimUYyDhmNu776SogYe+6JNA6t/M8V5ueKNG9JyMv6qvShI7vyTpGFwnh0SkM/XjqS9yv
L4p5aT5UiJs+46QJddazuhqvlq7hr2jXlUXe9xG7YDUPmS0Tlgs3j4ts2MjXzLouuWxRk5bSgIfR
LBIsVlK7lKAc10NHM64nLHLLdN1s8NyJ8SSaerhCVPl+N1KxRBvhWN3mLXJLtaGd8FwW0xgdImGn
ep965Px5FRY6ZenaNBdGTbiUabHEhyotm4uk6lj6Do01TTZ1Q4r+0rul/NiNaCoyMjWolX3Azb6O
Ats2JaJyXDjepoUr5WzKJK9G30pjuyGvyyhk3I56X66BHFM0sGtkuDuYhuJNU1bphZuifhPHSfRC
4HjcRkVkNiHq151aGn2erJrcojVMMl2rt3ZKR4n1uOyw4UvGKrbImQxjRhwvtj5CzQ6zQGrZRTRW
u3gNVfS2XgtcZKlzwn7UMyroyc9CzZtmGKfkJhoJqo6o1lOS7GbVl2WQBqtUe6n6zvVvu1nH6xHY
uUkHqSvdPQ5RvTQb51FjG6mxmS/V1E7FZaR02UpP1r5+7Wc6stdi7OPhYp58r6Xvq3lXIDGXmwh4
Z5w1euqvbXDkskhqlKMp6Wa5qDi5xMKuO+2W9bSOMX0/qCaZd6MX5mquWX2azUpbqRxiO1cXPLoc
63Rscxs35rVj5Xy0Uys++MmGLXbcHACVlNdznPL+rtGqaqUYWltlJLJ8PSw+Wt8x3DXVntCGkssl
KedxN+hxFhmP3Tjmjk6BbEwH3njoDUqG42jLttkouLmRnVqFyuOwJAZeaeQviqqIy13LCD0Fp6tS
WtLOlUznpdNSNbavMoZnXJzjcqax1MOy6Si4tazrxW5ZtaTv13GpL+eYhEPhGVF7O6R0xxx19XHW
RSOraggb2iTLzreBXQ0lj851rcReRLCxgzfDtleV3SbDPGUDnEuXORpMJ/nCaZ4kLcp8txS7qKza
fBDWnxcBzp1kHerIHhX1OG306MjHb2HTd2Hs3naLM0r/pod//fiPW9vAzyfB9p8Xn+T0f37aPdon
ROiff+kp1Xz91j9F36fQ/lUBfpYwPmvyv5NN/u3gn0o1BP27VPMt2/sm1TxN+pxq0jOgilwg4JOE
xgTo/JdUkwD1x6BCQpSHZPSZwfyWakASA9kF0kzCIOHx9Ekx+y3X0DMAICCVCYAY8D8B+PllC74z
EiTYH+QangIw/zbXYAGKHAOWhUGbw8Bpn8a/yTXJMCzpNFZZ4B53571PD8B+H6IB74xdnFzTwUsd
kJLOpVgOS7PKCbxC0mUgWb32h5C2Olvi4m1n8X4x4Y7PaIuYOirNBxlFts9qxx6rEteZwxrLomL7
cinfjiPW+dTaUorgPozF+I6t7dteNCct2svgl7ejrx/rqH5LWHQHu/vaV/GuQs3b2VdJXk/TvcH9
ezEy9M6apD8ovT50UcGygLyCZ1Xv0mgsZcSTOSPMNllspkPl9CB7UhYyrY3O0rBcLXh4q6chkboJ
vVSTttnklgfBpiYDfQDScPumcOSB6DJvmnBpCc5nTlQeyuGS9/R68rqXiTYnWhQfbZMMGe7oQ9P7
DYVgK/uZfRiFvkZN+TItW8jMib1Q7fQyroLP2hgqJ/OwaNmOAULO0jeS++Q8iNhloS1xzo3WmSJz
tW2tGLM5bsYsJm7cWhQtUlVzuSv63py3uG7BYGORO2zrV5HWWiJfV1sDafZg0Hg+e8rkVJdaUl41
5/OgLkWi3W5wZSJn5W+pYmTbLEu74RUm+6Vt0q3uF71pF9iabkCj7Otyx1f9MC/DBSR8mkcD4XkS
xLCnkejyYTIE3q7bxu3YbGtHcY7xBDkl6aMNS5zJhVAPPU10FuP11K7xJBNR9VkZxlQqv/hsmtNT
NZSvOtPt7cI2jSvfxr3fjgl6p6b0tY7RudH4nS/Dw2yiU1wX1yoJ76bJVJkYx0Op9I0g4wHrJpUl
04vs+6rdrCr1Mqo7k09L8mKJayTXrth1SyKhkMAyYjWXVexu4nms5Oq4zmjJtVwWVkpauhlyb9fl
RcyrrCrgVUV3h4riAYdqki1clWhdHlhVj/s6qe59sZzryJPX4NrbvjAPfqAvWLvWO9oOkUTz8Jik
85t5ja6qaLlk6fjGiPLDoMtX1LlXcUeC1Ka9XZrltSjnbYhrm5UGD/uCVW8KvBBpx2TvVUxl0aUn
Pfjd6sZXvmdE6rJgea2HArK4SPJ2GLnsUaqzrp/f+3H8uJrmYAna4Ukr2Tk3SJKk5tHAfZ0MY6XK
RzuzeO/qleR8md8Ln1w0DrJi2oVjS+iYgb+8J7oIAFGiMbe1qOQgsIfUih87Z1PZhuhtYHMkRW1y
ujqVA7h/USd9tSF9uJq7ZJK4mbe9dR/8TKa8WfVWjR3Z4h5rWVaFyJIhecfVumGFbSVVQ7VzdspY
6y5iy8uM9fHRTIOSrJptXs9dJ8tpxXm/ECoXFJQEdedmVvHLgfmjHodRJiW+6CtIg9Myvqk6cMwh
7AGPbxeq981Kz30xgOcAvNuCKrWfl/6ASSlkP9mHKIFjjtZa+omccLc+3b45NH1R52HSd6o1U67i
8chXvk/m/rGjJoZVL0OeuqKTlWL1JhX1+8RWEGDQHjXTzhIK9xvU67KtjyC+XLKhvUzJ+pjO7Sqx
Za9VcAcX65MpyyNbZy2bqi9lqMdLrQYnR/A97uoyn22fSkLGfExbK4sW9wcbqbcNYCyJEreNp+jD
1DkuUxe9hlmLDK3rZTXV187gNovTUsmE9EhaH/LYrAc1u3OO0d0y4FHyubuuV8Wy1CIkIW9t0269
LJh9PS7pm6pqIEss9VZRojJW6geUVjNgdNVl2s/JhsX2yrBplhD4y40iCqJq2PEBzldQ6priodzg
ZmxkWNOXJg5iM0f0tifhVVMZLYEg7IUbdOYg2xxc07ENHLtbq+Hs9X3c7V1ZVjIuRZBLHaY9q8wd
J3EvyzKpsrZrYKZL4+t6AkZSpsmm7Wi5Q1Vfy6GkH7Rzrz3S+NAVyMjpyaVRmiRwmujrwrJ3XWrZ
+9W2gMWBD8m1J9GeU3/qel8eYj9c0MIaWdXzKfhukrptgc6s1kkA1E/5okpPpWi6DdX1fZ90sQS+
8M4o0cghlPcmGR4bp07a9SGLEYSaRZFRerOgbTuAjS1a9snUj5DcsJClHYsNJb26XoZw6mYUMhX0
y1i8mo3d2nV9R1ZybIZoZ0Nj8qJojjxqZgl9Cj2E3SKWUwGBthX8Y9UjupmX0UhVF6/oVJ7P1Ems
KLz6zF+PQRxcAe8SDH0NkFLOWmWipRdtrT+sKdLbMlC2Y8F7oHlolb4ZjqGBtFe3aSIbo8Mm6uNb
vyxAPsrotmrmNSvw1Ga6mFtpAzqVdHyNjX09TXMMMSN90MymOS3Yh2TpVVZOzX0bFIPkoKo9fIok
p4mQafBBtrh58gSyizre55Chkkyxsd8QUnVSqeSU9OIglL8z2gkZFf02qHCoqQdw3AyH3oX9ovBB
V+vLNWn2zIdYkoL5LUroJiTdJSC6cVMPK87iooAIr8dTGMUb0vUEaKG9X0i0iy1rs8gUr/jSX0RD
eteEtJCe6Va26XDpU9RALKpYhsc6jLuOh8Psg9p1JFouOtc8FJ+cR4X4uFL1KlbpcCggOt3UA9Jo
06ymA5dM65sItVQi1n9ohnbMw6jQKU2dOtRF7PKxA7TTNi6vFnCXZiR3SLHjqrvrkSU3c2JvC2Gv
+ggEdRnFy5CcUzz5HdBTt8WKULUhNn2F+dLJwVrfbWnkxgOaFwLsYa7V69iMMSCMjlVOxlMltgUK
4YKI1L3t4lpcQ9Dx77qkX8AQiEzSj/gCr9P7Va8vXI1Ps4i6bDZJnKdjevIxBKJkqQFVkvAGMVfJ
yIuPVjWDBH4+yJav3XZtCZNclOdkQH7PpzTddMU0bOdqvkC8SyfAM4bgvQseyFOp5xXOBU0yluho
oxbR3K2LJZumiN8wUYB/hXdC4f3QxCxv56GSLYTQjKlyY4pyzr2KzkelXrWIXreiwdIM+r5Nqo8R
SYeMcFwD0Otq2XatzmPI/2T0W2xU7i2DoWAxkWPV2btVLTqr8DSCqwUOASfW5GDWudoDxjIbABJv
cTWHnGnAxZAtaC6WsZXMzNeiQI9MhX0999EFCFLqZVn3b6eCXJFahHTTe+slUSRkXaLHnMy+zgJE
ttPqiZNRGpHhJlb0uFbqrvfeSU/120iZzaItycC3Loq6eemX9iNl6zEZ6ocwTb1kvXmp1/KDphzi
HwoHxOwtEIptkpBzpAGvQbi2MmCk5RDxW8Yt4KaEAXpA8c1QplSuZNmTvlwkGQsj54WPeVljn/dt
91D3A+SBTrt3IZ22vi+voF8pRxDnb8uxqc5BJtN5vaL37VTfQpfNC1qgK1qpIJ0p35WlU5uoVasE
/cQDnug2NaU2bz2c+bXTl0mhUGamRkvubC2p765NGg6ErD7Dbe2zMR66W7aIt3iaDnBkamlj2m5m
T26meRTZVPTdiSbF21ZZLSefXpFxfsVnNm47UbKNr8siAypxFw8Q3OhYHFcX95lLAa+T1IOc0ZUQ
/vkjicbpZai6QyO6G+yBOulo2o6du/EJdSdFGgUHSWwKQlxW6ib3TXTf0HAx4OZNY5Yli61/P3n0
vijaBE6KuAc4SHKTVMeoqE4r5YdGi5cW2Zejset+7XAnu4pWUszN+zJyRBYJoK95XNGmLaPXhpfb
xqdWogL2Z0mrGpAhT2VElzdU8K3B7p4m6q5EzdGvPJImGR+RUFdt5C45dvs4zHCwRPtoaIez1TAt
K1a8K7H5EDfV3erj3VLwC6QiLiM2fRxItZ2f+tQAujOclb3ujwB1+Y5YRd6xGNJVrFH0fukBWNei
IGYjoOftSfgBwDbTqMydW98M9cozJUARHNIBoG/fmaxM4nC+VGq91HUyApDp7AnNPYTFUBu35Zhq
I4dJ82NPfB3lTdu+WAA0y2RKw8sCqeFDB4gWUOJI+lusuuY0t+rtMlY6a7CAqDUUPbuPxsZB+q3L
sZPEp00sWdz1TeYbFt3Pg14ZJHKU1LCHTm9Rqc4p7Mau5cN7snYbQ9Z9XwKgZbXPu9BvgGyu55DW
pzanejjgNi6vaVqYy7nXes46USVeJlYB8OwH0Q5ZYmlzMCVGc077GRjfn5dr/npaTAJq/NcGyX+R
/TcfbLuYHwj/T9M+qzEcGr+e5Jg0xU99ejECYeWz8A+lZgLkA2r+COJZ/KlJ6Tc1Bhr3BOREkFzS
lCaI4n8q//Qs5SkHFgCdAtBryVH8Z9QYQp6U/W+Uf/z0DMRA1IGmEBCAYigvfavGNDOo+bR1+aDY
SWFgs7ZIPmA+GyebIQDbWHsaHSj289uqCvbE/KQf12CnnYE+uNz7mh0BnYLCRy26wPXobpYwXBEg
vrlDcZcvECvlutZUNj0/ulDXIAYWvawtB1iHWAH8eH6zhv5arwOSBKk7OOztBs79Iotg9t3srnQl
yiOUQSD8YwMyMY/zsCxlPjiFd4EA0agECJKq5E0+Kl8fdD8i2aCSS9NDdPI1+F9Ydbr1DZlzDJKC
tBV3GR0KsWUrcrle63THJ0+uMGlKLxc9JtuW9vrAomUEiR1gLYS7dQa8GTcHDIvNWg+vxRoKIjSp
m5xYGqSHgl02LGHcFKZgm9TNCVCEac0HNg9ZmTbXwIBEDq0361bFEXkpnHtZLEO8ax2tdmlF7xrF
fLak8ZUqKpql5dRvmK/jfK5YukXdUl8gX7ha9uliX3RK1Bcl8PvToky9ccsE8kYziWGzxkV/w03b
5K6PkEST85mYY36Dq7Q+ryfbHqeiji/4qq4nNCdZJeLXjMwgrpnxQo86hvxroVAyh+u2X+oNsAJI
LaKiWyWKW6HiAajGMsrghZMFrnfYihaITlOC+lVKBSpIaCYtyVKXGWcD2zAS1pyX3G0oZOi84AnN
QbyepOVjm7Gmdjml3MvKu4vgkiVLCocuo9AZOIf6TnCo3hhd3lDa9pk1a5wtRdpJygDcr2uspZjK
D12fnAzAntFHFqQfAGnQsDzIUKbdrvPtaZ6aN350l9r0RRY5UWcgwFVXfB7fhTbemik9t+X60qn1
AxfRx9C4NlusvcdO7NuooxIv8MzwRAmJedNMqpZzyh4dnwcJ7MnnIkIVUFwABaYohpPikL5diBcJ
XvC6HacoE0k/7vqVlu8i5I58oTjDzL8q4uG9TafbBEpBSR/PmaAeqPVkeW5Y20GSxXnSloCvDAgC
BXHbHvKyHEuUSMOVySIW+MbxAH45vDF+qc5dVU6yirpUFgCmNgzOcTaN5AjdkftktcUTabqCde37
hu4WDqzF982mtlElFz8JgHmlPohG0w+1ARlK1hUdDktPm1tjU5yL0aG96nmLgLsN7ZaIapECUb/t
IoZAwAAwuDhWnTeNuklU6OS4NnZPTX/shv62bKi+0EPfyqUIC5fNDMpEVpsIAO8KpaxLlahkv5Kg
8mLSwIiKcapuWFmX+zJuJzlOsEk2mKOr0sO4ijdGj7u1jM4dj0GzonuX0C2FGPuaVmAoYBmFeqCY
dJtCpVDNwzptM1FreokmM1xDZ5xy2yGN8TvR4f4I8EJnUGBL3xtlh7t1qoWWGIQYOUd8zaF/iGcg
eianyhRWxhALM1bgD4BUyouhrFQ2jKHOF977Uy86vTGqPjWuBjl44vMW00hD+NAgJFNv4OTbMkol
VMIUCMAsyDqg8iICtfuE7QRKR4/MAGVC/cDJwG9HP7mbEAXA5IMrwI4F+IpEasl9AjCtSF6gGoPM
s668u6rsNF0qQRAQBgLKYjyXBzGbYqvWkO511XRHP0ZqA0WYcivUsBzbMV42bcOhfgsUbBOpVGRr
0UdrHvG+7rOOigHLxs/VAxntcsUq0mbIifX9GBXt+WgDF5nXTbwdC8eY/PNg4v/L2s9Tpv99vPHS
jI/O/wBvPE37jDcAVQhoIxLQNQDoAjr/v8CN9AyqQYBc0xQajWIep1AW+g1uUPijDmi0QuhLkyGg
l9+KP1AyigEgQO0nFU9tCwn7M3ADeuW+hxvQ/85ilsDyEmh2YlCN+h5uBJY85cw6g5LFnR/iF6DZ
6r2bDL1LJyTypakYQIDKvE66ngc5sMFB6SHtGgTpxGkDKQaRg48Tc6qSZth4PVtQI1cHjF3gE/Q5
zJkhc3tZJnS+6DlZdN7yctnwuiKQiXpHb1MgODwbuXnSFedVH4BNk0JyiOibvg2ghY9cixykAXQj
2m44hQ4E3RQFLKGWU19W7bJmzhd0V8VRlJESWdDvgYCkdQJapIOgGpGW3hdt/77XT47MRnrpqgJD
8b5/Q11Z7+rYDDn8wQYHKkd1coFC1O7mSZkc8P+0AdE43mvB15dLIVJpp5JBCQm7o7IGbwzIbFdR
qUROK5oeES/RrXDttCug/+QF1BVUNveWb8OIzD7uogDVXmjoEBD2BqDDL5YmzDIB0TSrega0Iu4+
DOv8EpFxWziNs6iHuNH1+Dji5TCX/J1Kwyq1B8rsu1ODplcTqo+AQ/YtryHCCOBqo8ZH5t1Orfbl
wucLzUANq+DDpEcPFD49xWwtsilY6C/o0hfVWHxEq7goVpgEJZiXdrCnagU1WPXqBroE8pGFI+tX
qJhYZWU6xR9Gq29M1VjZRuwcJEgiXdnkgeqbahWLjBmoLmbNqlmAPIzexAz4MRzR01rEkH/SHa3D
5dSYm3aJVjkm9TUDvR8iYvy+L+NjQZ6E4Ehc0JpccQhqmUHQDUCic2v0qSWjlsajDgClPinVXNUF
aDlJ1557Df0lbLZELnytM8Crer8soDoLEGhaozZQAc8Bpr1vTHUcifgI5bljwfRFzfGhDOXtQtPL
fkl3CyXXyPGjXYqsxSCES8ei6MVYLPQcBTEdxo6jAR61VK/wxOjlbAMUXlY7LXk88/INCDH2MFMB
Skev9AG4oT7nzXCJeHI5l4291HSAUlxCSz3KuU7SQ5SacK1oLeaMAVy9HnsGOEUvDi3XcVxXmU5i
SAkGimGg0S04otDaYspTwQwo7gV4ckyg9M8ps69WA11AcpgX0NU6VAyyqCdIgdDxny0Y1KhswBVo
nWvLcs4b2uaTUg7U9KY8THSZLrVnLSjIdXLowtrnY4AtkA1P7lUNBUpTJNCfYPW1Mk2/nf1w28e6
gPU9oTr8JMwAw4VKTwKi3hRNBsReTPNumSzsDSIvEjvO+RwFWFs06RxqYeB0KTqhLkTHGhohVkAH
/0PemfTGzXNZ+BcJ0Cxyq6Hmsst27DjeCHEci9REUaLE4df3qfdDf+hGoxe97k0hQZzYpSIv7z3n
OQy6exk7TPbNTLc8izxzAY7N/9LJmSr0aFJC1E6LaCH2sA1JU8gw63adDWOcpOjsXTe4ssHb3NmI
mEPf0u29DaLhBZY1NI36oW7025RGnzWrf04EgEvtFM3XBdaCMctSgfKzpR/IJGdbMxaD0W4vRkXL
kboOMrvAdpDRr56lUxVrSvPAG8huiFEr5xD9/eKWbk/gFVe17Kc9PpGsXGWCnrTDoN+2Y1ZItapd
06n1YR28LHdm8kvTtrKEWBAVWxoydF36R1Q7V4YU7BHzszWHFDLswhiNvKayefDHmuaLgjdiJ3ip
D/0YybTomlQ/xgaFthHbry3WF9PVn9MIGWyVH3apf9G6Z5XBVHDX4h+nmd7WZbPl6i1rFa699xRo
gFgLzrGcc/9tnNBEitCi37AZLxIOnbW3M5SwxOnXvh3OS+fevHo9uwxzVkiauECd/LIMpt8E/X9t
2I2wJEF3mt3Wof92CxxAQ5fnLYILyddMFNITYjdDP2lNcwtl1F2CUCRV6qeqtPHwA+xRX5raNnnU
eed2GSupGba+ITSPMnfECsbY4211RkrfYwpSoLTYAWwqDTrBsusSnjOsIhvDLBvHwS9qk3V4DIvd
B6jKw0GmEgRD9AHU+UsDOij4zD9mJ76hFjVF0Md/A+Lz09irxxUIMfiFaTt082JKKpIb91EGRbtW
tAuShwRi1nFUDmhTZ7r9YGdb8HF7A4bT51bXyYMN0/pTx9ZVYbOSnYiHuGpnL/00SdR9Biuzv2qv
FUWCT+2wehY6kVLJz/8nLdyf/5o3/W+92D2Y8b83b/9Gav8LW/pPlONfgGgMYQdkDrqUCIQOeJv/
bNxAuqcEUVqA30kUUMDw/27cAIgSGvpoz9Db+f/KVf27cQtTpNwABidIHAK1+T81bgnipP+jc0uh
YhFCkwj5RUhW/71zs8kYzd2M43KILnPdrZdNZNk5kwc+zFERdt24X0c2H0YRL7dzsq7qZvkw3Mir
9fuZFH5mu+NqWGv2KAoYDRfUHWLYXA7dUj/MsWhLTyRN6YOQWHYL2ttKbTE4slaMP0FVShjuEvJv
Hd6SHmIpmjk35AFOv1xzxS7/vCg4vRfQmPVBte64ch5c0pHSkuEFpS7U+3ZQUIumugmAV8ZelWyw
Piks9/M/L8RAi4cQBgjCfXQdhvJIxubWNO7LjMxcHXGphts9x2fIKOzie0pcg83rT2r1dBHVw8HL
RPBkJfWfJrLdmjVqzhsa0ceoq5trqMOS1x7GyDnpD3ycmihXkECOkYrbfNZm53lp9MOgysyqo8tO
zGsBrZifmhDtfE6HlO9qwUyO6m1uiedNl3QZLuBGBZ3dbepF/a+XJOJPPtf1KTWPaYu+BjYzvapp
qq///LaDB7c4dQ3C3h2zzDz0Kliu479faBTz60TzevaWq8jS1yhaku669eKdJ6035EPak6yybRqd
vFZ/YWFygm4W1d/vBS1jr55/B5lX+EwEhyYcun1ovb9pF+vTypco52BSjlK3282bOSs3GiVVI739
4Jb1jDmmMNm67SPe/0rCOzOQZOpAIohVjcq6YqPDWGMogLk0Cp/sPNGKh39+Bd9XPHgta4vRxn/H
lW5nASuNqth/Ttlw7a1ET89jqAcd1JI1UTuXufunrn/Py2LutCUm60bvvVC/ejMKq2/lpXGYJSSS
KpUyrf8GeMCUGHKTsmZyftnq6Eo9ORyXKH7aZq1Po6T86NCZ5KOlD8Gqxj3o3oNzHA29CUD39gBP
nW80xA+9B0JWMAl4gLmpKyH5hHkK7yR0iYcOW7UVRvixiOe+GI1Pz+3cC1RzIXJKt7hsklYWDABl
jpnnN287vwiCxs8/ZzHC4/MbbBc1wQ93ReLrriDU4dumYKRBonKIDqyBhNoteWL6F+hJO+BJ484C
i1JJ+5Bw6LsGbf/S5O2U8V3XRW8zhZmuNvyMunkypu4rmnWXLoIKEbf+S7QGlzkVH/HWPtb+R7NM
x1ECzYs3fygG4S6qVicP9kPpD4CFl2i6hOPXJtxtwx7JEzbBpJyaIhT11UWkzutE1nkbf6NPxzjg
+u4o+65MB4pZLBzLCRWoCKhiBezV90GsYC+Gp0jNJzQpTnTxQwPcOdaElFL1t6UNsLZITwvuwSb1
pp9ksc/4mZJq9utvRYag2DQ8oAiiT8HpuTHwoHVqeYVay4u5u/ss1j6lbd/tTbbwEn3dVLiEbwe3
LT98CKU3OiXNo/Few6GnD6sGjyiW8Gi97X112VtWS1Ohxf8zNn+sHWSRJL2DWBw99p0HH64ZXfHI
wJHBtFsEyC769jHCZ8zHjIEjGX7ySMjTvLoxDwO0X6qzlcomEMWswVvFFQ4HP5x3tHdPSB+sBdx7
YGTGvG4ZRl+v13EZYNLzYsj8fXrXiupxO0k/22GrgGBb+/3oNfQowwZPntcvM3zNYlJ4mxuBcFYH
oimdRqe/xv1R1JDXgwQ9E9gVpqh/qGlUxG39p7F8LXrdHVjSn7BIHqVJP2jA1tcuhSM/GIknO0kv
Z6m9ZPBJLQNOoPv6L+b8V54Ojx555fWWlSkbd8ZPprvOFYMIla+R5c/951JnWxlDAE1B8kEJ9pf9
AEx5HfyLXggrTQoCh9adLsPJPotexSfPsHgfhljRYpYoH2kt9xg4SmD5Yg837fcQLesuYVSWa9Lt
MvTFf8Vc/5bEL6YtFI+YCOFCJOhULfY4mvGwIm6ktzACmuUnjgIZw07zWx0WvuteMXq0t3ADUr2M
tDDRvf8Ev3seIPHlXbicoE20JxBCA1ZSQPacWZAoLAA2BIAwJ13NrnzsSEGXoN/zZtc0yhzdxMMC
U+AjJqjPOVrU4wwCoFhJVu+6Jjz5wZNh+EFFFspiW4JcdqHcM4GJBZ9jxSTnP5o6PTbUkRwMPWT1
Bh7KGInCa/v5zVsObdSnRQ9bGrTE8Apw/K1rAgio8mPuL4Gj9wEBJYSOx2bN3uagr8IIDNpM2U+h
9B4l+2qnu9CRTb+S+HffXXrUstwP1oJ3QhwoZtC8j+dKbq5aebZXDWlQ+OoOlC+zlVcvYEjqS5qM
qvCnEMzW5OCWBMsTXJ8dOBAwlplLK2IikCeceiVfIcpHvdzLaH5vmb/Tv/WSvaH1TjCeZQWAB7Uf
e/qXYIxBR/2lmsQVS9M/z7E6xsNPb66XSvYM9Fla2cjOBVkDIPxLZ6++X6E8syrcTFNoMuFQzpbl
guQPtOSNZOcoADC3Sf7dxek32cQrYfwrFpnOuSa3cB0PKRQIjHnQBlozokXfzpSuO5dYgP2oqguL
fzTdurdmgu4S5zHSC5VabZtb5+VKDa9DUhdOBw9LQEpD1bun2N3g6n5YiNs5cG5dzDVH6uMP6pFf
1pKNxWahXi+umAYFjRvfxtf6JdANwKnIFnPQPvsTR1/BSNUv284wUp8bMqFAr9vBdipGcqdsRVso
o5orqT1TejzD1sXJC3QG2YaGjl+J0T5AjPTnmoB2vv+r4Sw+Ee+ZZbhru+XQq+49iJePrY+zPLB+
U9TL4hVm7A2mJM9ha5jLj+vYhGxHYo0jkuPEiIjO8omGohhZd984/HXx1nM0LKyQjY/ltMBnXIJB
lPEc3AyaEuzkvjBE6YJS9uk1x3azJ+4nO6/jexZPh3UMqjE0J6PaMs3MzSbYdL4HNtX8UAaPMTT1
saehqnrszcIO3sUXQWFMwis9E68SCeX5SEEY+zOOb7fVZsc2uE69HG8Bj94b42ECo/Gyi3SS5kvc
ZWUcxTntQD2rBPpeauYX7j6UHh1QT2yEsYGLVDeYvggwP0kJADjQ0XVMwheHtNGey4bniSBeOQlv
RTMdvjCcCcw3v73xrl2EKahA2cH74XfD1CDB5Tos483BJIvwh/fyitUzfHoj/gGXrCDbnPiaNq9F
Uxe4wrr5hBzX73oJbzp0FRXZyRfpI95WOfTyuBAJTYfoov6Ttm2fQ3d6BfXR6+VE/GHJtdMvETt2
wWYrQcmbNuMtplpUA8TPvG7bV5W5K81EFfhB90sGUZh7omleIq2XHEp0m69BAR49PesY4E7pAuAf
fnweej/Zu2b8marhUXAV7tO+6h1fTgsO7q2N6xOYpmbnzPh9d+x8GZ7jBQhEFAb2sMQYarmGTdjN
7hoOc1qgxrI8HTlcRfbBaJvkhKUgcZu0aFzwuAUkKkeFjmduMK0AvThqo3eq6z4CcxYbfLuxxwOI
2/Qxi7gtcBTQcoo3+pDMtcol80XFsnBP4thDHI2TAl045NlFHmPpX2DV4emFCLH1pD+0TXedfEH2
y6qeOOvlwdP2Hb5dnUuHjaFNBsbU/07ClpQheVoyHLKdiMplbsiuTcSKMJLA8ZKmtwHH6Dy54DBR
qh+dVb8xah1r1ZWw1LazF7gy7chuNSB5wlaQq+rcJR7jt6lvvrXWbzwM02I1Y7kwlF0JODWAB5kP
kT70K2JXCCpHh00lhcvsVE6cf1JOyj5ax1x30K9GNaAfg3JeNB173RbSo3bTEwJSL3GHHFOyqu8E
wsi9Otw3H+tKwiBW0eRz7bMriGqXOwIZHrmmqn+dg4mg1WWfvaISGzr4gQN8Kjs8/txT7qVZQy9P
5o2/TDp7DQOdXdiEpEUPmG+qwbkB9AEbiRmkgy9nV/6qlV85hMV2w+YOntk+kNCOIQ4iw8C2DPjO
tiGT0D9LaHx4S/0OORGQWku+rkY+ii588pZZ554j24s/nRJMHWWXnYbQv4QEraq6bGx8yqb0LdBH
jNSyUHUKvY1MIm9WJ+C8unY/gF/feQwkgo0OSoZBPgUyftCSIFXCTQayyOYYL+sypVNcxDp7Q6cI
qSp9Ay5+TLLx1nj+jbr1PVTS2yVjuMtY0O9mIPvVsrTITwzoQLLYjgCa0zf0cKDaUxissW6+EXRg
eU3EMUCEACb3C86u5NATFEfS6523XTMRud3Sy53VABawKs+2X9fC9BCpuSfH04gLTE48SAD3Ru1S
SGb9w7B1ezwyeKJjDY7Mqi86ikcUJixiJ2A+jPPes2bvSbMV4boEFSIfQR4MjwMsllIH83TWden6
DO7xcMVn70oZ+FC5ADCOa12j+mQMIRYgZql0vCTxgJGofW0XlEI9qDK2H/BdY5xLwByo3elUktya
uCtN416yFYQUwFgMCS3HEm4ogNjxg44L7FTSyHxu0G83tgHfCxZsOG0+gU8dI6s5R10ZjPPJ4iEg
MHhWCMeUZvYBDYPITbsXT9femasYcJdRJxUkx0EBZUdf9OZa/QwTI8tjcm7BWF2ka15FndJjS5sX
1+jSBlg5IIZ03vjqK2ibrznV6z7KxrQYSaiLuziF7htlFN3uZEHuZAYfKJ+WrgAMWnkmGXLRuB99
fR/EEwCDfE2h+sZQvluJ/i7ozfneVxOv9zGufCopd91qoexs87sNhwTtQPIQhJAjsgiYgmumdygy
YxHNIC/96aEekqmclwgJoYShlRqjHEinKLP7UUCZeJde9wMnXXjuAbkScWH+9AsT0kfXgtHcRARc
vl2fZSK+jEtbpAXxPZOWXnRbH5vUI+Bt42VPf8btZKFpelfajkeCFa5SiEI1905TXT96m8Mk5GS3
b/o5T62GlqNxxsRR9rbeZX6oJ/AHk7RkDdmqaR6Bv3T+QXRuPHXrdG4tOQSCfoRTawoWoqsw/ZpU
lGFgxBz4uPSwYmiAI42zikbyM5TdbwsvDGncO3Z0sQNkYrFGyB9MDsadQqvUvbAV8xvxr73Ctpr5
lk8KneCG3sl2XTnH0Ydlky50J750T35BHe8LFIUM44zC4Zgq87D2ETqqzR93nQy+EZz9WKKkzofE
QnSP4BfJqkviz21kLdLC92K7je93MmY6iRnliMnWK700XCvlMNKT2N87jS/jSsjzXAe7hgh7ljOr
8433n47h3GugZ6AuRX2lW/on7ZkDZ5/d1BysZwxxaDmwgo7rfUsSad8gaO1GRhZsbrbmwLO6fScH
xIdc3SKd6yGUEnvZfgsYiNcRLaGYHN3BTRWHBtwKqv6X7uBwpLQt5BROJwhy20kn8BNVi+Yoru8D
a/+BIOz4Q07JebXyW3v8ZVG1BtBEUF2Ra3LE74E7T3Xlu+ht5GgppYVnqBvCMFn17uBnS6nZFO5I
m/z1goQdMSMeeS+H8z8vIpunaqm1KDqkhRIbX/qFnzKuX1OVirJdQftPoGGUQU6CI1Rd+kjDM2tk
mcRhAxACeiBoWeTiCD36G0JAkXPTfrNIQunmcaNdXc3RDLm/68A5hWXL4TZrL/RKUUcIsOg2Lsys
H1ebTfslHcNDhmkcwpq5pfESl86u+oooHw40MHWBF+8Rk0KBn8JjHbV7i2PkDELk28bptZ6A1jsG
aqzD9Lj48lveJ9Epom+Drn+P23pqcdsQ+kf9C+8KhadGX+0ECfLUx1kRMgA1xpdllgzPG2LpGdZp
Mdb83YcUkoF1b3EEFri78qcRybevJgwZywiXgETFmtmtHKLoIJKsPye1KTfLUFBFV5e+hO3hfAgp
0/Rrge9Q2B75oQwGzx5ZmmqLyGEYMmzWjaGZhx0KQCj8S9kc7QJU9msq/emofP8qgd49zNwgzd9A
XcxEe5BFukr7iLs6UR1ohyQylOEsYEeIVd5xQPdbxS6di3GN9M524TnAdTO5Nx9jwMfo9iJZyuVB
phF2gLa0DPrxhkMREYLfel3rXb9CPgD0dQn99i9pUl5wCzpRBd6CprNBZzNfMhG+IFMjC5tBIuTB
coJiXlhou0W/WWQEtu1qOyxNyeZ3vxYPgI8sQAEoc6DpxgpHMkqhBJsPkiZfExhQqx1LgrsP8JNa
BpniGTwgRYypfueD/zsIdVTsonDdt0CxQRcv0I6Q2OpA21AG0ipszaVtdBXE+hP2oV8kL30XP68S
g2zLESAFg88eFI4u5vk4bqMfjfYhem6DLTkYiaJZxGEeFkgCS68ADLhPuG3VMvfzfgCeX7ow+FPD
sLjFwzIVagmrWYe4fiBG8445uAxtkBY4RwBsZh7SFUjrBbX4QIVfEJZNSoCi/T7GBAGCMHX5FGIv
YOfUmw84nqHCh9xH0wjEKQPThGMd7BpVYZ3PcnzQzXuTMS9fLIxNZrdXsiTv3swQ0QpEUbdkReOJ
jKfFBQvGmyyOOqSsKBuvGUmAOCOilgfddlcdKzp6pYkac5g6WdKWiGu7Br+1iU9pwBhSewKZrlju
+nH6mDNIcQ6fzohRM0R6YJubunLT8KD7qNnNIvtEoOie4U9fYC2LkkdsqhyZnzfar4cY6u+EiP0O
rnBUIpXVHec1PDo2AEONaOXD/iuIRMrtPjoKf/25yNuECSQn0GHQNQ8Pw1z/DXmBmx90laZ5GKoe
H0qb4wIRxBvaYCniFN5uPxTdivE5XHC2R/f4V92+SlZjsyT1b2huvyFKHrcYQOOQhZclDKZCwg6c
ooBh4LV+oVGFwtBd0zhyezX0jzqoi9Xtva5/nJG4wnBtVTGk9MB5BMpyYmRvXmBguV2op2/efTfG
8Z1OyK+hkcNuzgSExi1scX9A6kqdbYUvpg0ilHxVEduPFmn/jSV7OqC5TBFEBuqAEGCvvlqFGJnf
kBceiKOuW1oNGcBNfMsuZ3UD0zkkRcq53q0ZuXHOMvyU/JsKISEaDpjPp6Hk2OC7dfkEDxJjB2B7
ZjH2UBwp+PorepcVymKDeNCscKr4Na08n/6IepjuQZTeoIbDQ+rT4Cgz74zk2YTRULcnKVqJdOZy
rFElWIPAzuSJaUeNX61N4u0jr//sgKLc1V2Uq3nCILnBfNDoCNx29pGxzEO5/l1d8p5p5ND85CSp
qIssqF/cMH/h7o5TKNJnOm7NLonaj6UViJrqrpzGPkZxr18SZQyW1PTiELy0tH532qsLgYmxGKG5
rGn7SZsO/bMD57CZ8H7XyaPFlR9F6EM3weM5aVIF43oLzCARHdMfcZK+jXb79IW+IQfzkILSuWsx
uO2hDXN/DD48tFXOG5+hvtpj3z9KBJ8RLFjavI26tZhSpFglMvseHH4ewj/vsdpAA99pRRxR9dbg
IApEyTKgRGq+H0sLIjnDiOepBoTuFjFdsvQKTfDZgMTOt7XGIMdSXkWhyrN1uCOVvLQ1bsuYBqQX
1yRGyVwQUk+z4cudzZD8nPD57obRvCadLTRfQP38gDMJD08ebYDLABT2BirAkI/It/tpMf1QU3N1
Y2+rrKvPkk91iVTQzdoJ2Ho8LXsEyrDBQ4R5slZXM4py6q2qmO83BmzeW920eyXUVbz2mqojRW5m
v6UaEoq4WqGe6dpjwpjmJ0grJvDWYpm39jbaEP2BB7YSykFzAHkGeQxz9U7B+pQStgrtSfBEqcX8
yKKr4UDYTXAkA/InwayT/Qo4rdfyITDUPqTBr2Fte0BADH4A+bttgMN9MMmzXPTZiLUEP/esnCXA
vRto5SHQOwZg3kRY7z7yL1g+nOOYxtAGp+jMZ6SgwWIo0AdBGfItQw8bvOsF7B6FDqYzPEfcPDFc
EAQOyYrC1D8jqIMvW7quMHQAwJFYe/AQy28S6Q6LPxVTI6H546+DT/JLwNpgH8I1F4O5SZ80l1hN
J6XpVBmJIwAXA+mCp/f0m04WsMRYLl4jnuVibki6TJVErr3sIjLlcZ25Ksokq+BnFxsPxjIMGCkk
hLoVydmK6Sjdkcn+1P6Gw8nbPgdw1nqsEclbsz0SVu9Zu4ProHMIeLirh84XgSgWxiOlkAYUPyi0
02va5wMlNxEm7xFpPpu4/btsPgcm1z/XcjnPFLV6WhHe73FttYyZg32jTOVN3k16RECqwzv5V9yb
IY87+KTEQNQhHuY3B6uy1xEm3xhCsIYzf2UjG/J+9iqYpz+5xJZcjXC4a2XSeTKYPWXZn1Q0cEk4
rjWC+JwrCj8A/gJSc2ZdLgI+WCR3G2mvPPkVtKCR6zf8sQFdRc5SAuVn4DErMyAq6yg5wSfC5TTB
R036cZ959BxjjZ6iWR2zSQ1lp6OHYYOrRrY2uIQKy9KON+IFz9a609p4S55lM+KPpar7Bmw3ZvgQ
1iVRK2SAYQ9N/pDdBXNUUB9f6hA3Je0vwM9VOIK5a/X04quAnVgXo6fDFzZWvdIEdx+4dHjbtuaX
6wDahUn93ktzRg867EjzfkevqxahdJ9hKUvcUbGN2S1Erl3YIIZgMJWDSN/jfv2y7fAO2nOnapKe
7icpFHa4AZtnKhsnv03NLlMDEc3pz0npR0PTvkjMdoszDNbN4j6NF33MAY6azeovwQegnDPM//mA
cWarYOrqkrP4SONYPE5rAyEI5ZHG1Vz3HiaBuz5JITps3h+ISdkzAykBnB9SfCDXAhfQF33MT0hf
wM+giCc2o0DvNI37bVi6nM/yZu+rRlME+iV0TtwOJQBLOFi+MsFbD0SOVBz2NGbImdjvcRlhVEJF
hVM+XmM5RZUPPz4NWpj1Mt23JPowyWrLifUEgbqgWn1UgsmMZp+NI0UJweDjTPsjDtsU96JAyDV0
vVCL6yI6HPKXtV2RYAj8I+TACYY1WuQac/lpBS1Zb/zAuwAWr88KwOS8HDSneezsLqMuhYbmJmQ3
3mPfb/e0N33RYEDqfBz3BvdiHNM2O4QdfDYrt3LEMbxLOBaxv+jvBXfp5XbIcFuX51CYe0ggrYYM
laVCIQ4U5y5BHcCtn7SEBIv7WdrOHIUPZzFTCd2B0MOdHC3oFMj7SLJsuBXFhPNPZefnrntpZs0P
SO/7+TRknwnBQYlY3fvcrHKfBQ9RJwXI0JwPerltIBJBTT160B0QPUwMLKrlI7hjkB2wliJCcihl
3zzxv0UaC4xGoS0xbyxB+43Le39643EbTJtHgVUHZEJe2zkSJ0DRWDS4tQSQN/ZtGlHEsMAbUw8T
AH7Ro0vEHWluHs8i8PZNjejQ0A5IRSJMmGetuMx47ja7u3z8waUwQtBLXwVAuqQLgz3uBrshDIKA
69hkFRmj4wqHrgL2+ykgQZqEXJYEsZxszZ44YTvJ1mIFuYSTObzZ+Iev2YfrMYh0YSsPdaNOS1wD
4DbRIQ4xaq0RB4sBUrrR323PfgXNeSEAQaftA+tVY/SxrxIqLLSG5pBRZgt4yBiRL5wsp06pA+/D
Oc/slxy7odDeiM8Xt9QFG+4NIhNCFxP9SlrIQiP9DjZagzP3RhAP6J49aK/Ar+O8UfifEyiG2ngb
IWXjSgIeVa3DOsNJWqimewgUqOq08V6ZCZ8A7T0OjX2EpT4d5bP1Uy9fZeiXOnlS0q8smX6im2nf
M/lk0zNuQXgnAW4oiSE3R9bhTgNY4tuMe9hiyG+w2NelGiCiyA2x20EdtizoCw+uPNZSf9nQawx1
WNVJ9o5Le/Ihbg8xTiIzk5cWtxpAexGvK9XPHXBgxvGonDeVcTiVqW93LFQfnSVnCjjhkEQY2QG3
7PX6ZwrmU6ZaL4dJj6TQulbgAV6x0p96D3cLeT2yNLTXr3HAHsJp/TlZ/yybGtUdJizyz0ERjI2f
MxW+z1H9FNao6sbXj1vEH7pmOslsecZY+cwXXM3EU7TA8+heAYCBbgJOeN7udDTKznHpIJjRd8/3
oKxsNU7918UBaY68spuwVmOeoU6jVcGFMViE5MFj2yObQUTC0YUp7IUVzmJk8Kg5J0E1BXh3ECuR
LByH5CklIKRaqq+dl3w3QQAfjPGj5eN1+A+Ozmu5cSOIol80VQiD9EoSzKRIhZVWL6iVdgUMMgYZ
X+9DP1hle20lgjPdt+89PUU7cq8vj4lNZOlTTDp9bYiqQOkd/hbDa+fTps45BCQr7Snno+U+uu2r
HnEcNAH1Wjybf+eHsvJ47pPe9FaYmb9GO70/w1+wL+4Y/IolU1qfyboqOWWi9OTluzEfjpVFF4n5
YWUU5XtatId8yfowa21G7m6Xn2QgDkEf7YknvTlWjr+TdJ9dyq825rZfNIoJ2ulGT3pegST8q/jx
fMkDbfOXquONje2lQ8JfJ+MCxGSygnWW4wz33YbglPgh4UhdbXUY33qBiehbOsoGhDMe3Sr4Qp85
24P/YajsuyOHt+A5LbvulJYMv9oOJiNXVlkdLbL/phK3PPY+fOuaet050pO/1gsuPUu4KCLi4UGI
t7bBNT7KscAgb35yGOd7zy/uauzeSmuty75di0W/JaJ5tiOOgAVLX/tDKYl/XOXmfkF0KAZMIEPN
OR73BvfhJI5KGHvLhsrTYdih5i3uiyZDUBV1cEkT4V+gQVnxoDaTbN6ywP/O627eNGPOiz5B6aCx
nqJ9kz+72nxyPeAaOAnwOvmzfUk6P7649snzW3MvBusDbcDatHa+yzIuUMP0yXqL9F0V8QGzzTFt
tF63Hu/0rJe3BYjWoYAtca1dp9j29XDxfZeQ1nyrgYwhL+PQ/v8DGdWb5cQaFgRxPHrDPU5B9BRZ
bfhl0qT6jBoKc9wAfMBqRLLCYOThLuJsQ5f0++ogVfaeYklYmV1i7/AS/rWEeNGu8eXlBCgnWf/W
WWbtUkzt1B3VLlZ8l/Di/jXGQxCNpV4XouA4NxkyNfj1n1pio6vs6LpiHzGw437cSgHNr/Hk0xi3
kCsNfzyqRsX7kTqQUwydQNB3uNAUvsRkfAuv6F6mtGpCnFW4oVOlAHc9e2QRglKpSyrQvPNBrBcO
9cq03vGS+DCttAxd/1zkat7aqtkknTdtCfTV77EBrcRjqK0UnqOxTDcWXy8yACl6S8YL0tQ4ETKr
oP3jwpqC+mokKmwqaKC+FXz4rToDl/sFBGAVuD0RU7AcBxsy3DmaXdqGxSjumA6+FC2Aq+hSxHKz
lFOtzd6xWWQzv0+aiH4GvzKs3ParHiFtzgQWV7Y41WSUMOJsmrgj9usFv7yy+WpiH284Zb8rozXp
2Gk91vZn0uWvWZt8L0J/0lZZTEbrP3UAbCAxNl29ZDtvtJ6ic5kvVKTek01kl+kPA7o0tqpj6mQV
DVyjtraE4hTI8xAxHqoQPuIiveJ/emmDkowSvz2hujcJNXYVqYdVtG3eW6ITRpZkazAPjH70s8rG
1+jxVBXtljzHeawrZmxpdSp8pjuxjn4G2G9DUlP9x2jgrv5qJP4mQoabMp6fE7nwXac1EcUXuyLD
2v6DbfkFpnNYRe0D5hTgSfCH7bgYFzqAve5xh+Cl/83QHlrlLlFttgHZcTaMMixxEMf7uDO+DQR0
PXivri3WozlgilUZhUNzG7KJrErN5GPW92W0EVwRUKLkzql1K2X3Cp/vEuTW/Ah5Q6OZ6d9Kba25
ilDV+mfEBUI3466us5jT2XrzauuntdSPw4naavHm5tg6jPHUjM55drsB4WfZ5b68GanzmkrswF48
przZOLg8HrxiwF9kmsO+8f4S86Z3SyaufeLnTunc0rl7sk3AIMBYapoOOwuIWpfndol3Q4cNBuzQ
lRTFZEaXFFYe90N5hf97ISK+wmZXjuJfWsmbbzF0j3c+5e1EKeo2eJSa9F/fuOdK5k3oy/gjDZi8
4dTbLJGHlcDYpgFaP0/CqoljjD+IdoZ814Vzs/GTyCaROGK7XWR2BzPpnitJgMys70NLCsqQyjoS
VsCPqVzCVPZs6LAeik939s8yCZhq5NF5mopXO1NcxIYNF8oBWOHb5xxq38q3o7WFruUSiYWWGj7q
RS+Iw0G7T9HjlxE446ppDXcTVY8kk35yR++Y9naYPyiqleIfRHRM8/oZ1tT7jDK4w04z2uLSmLX9
UkkXn2xz7zdmzK0/ZJfIjNeDZf12sYqm0qWiY4qVB5jmmvkm8lffETfHZyRGoel4gGqWjFBWs0jq
ZV6ilZ1Y1qYA1CTF8qxGjzrID/YEhatN28uLhCQcBkaBEXIgo1j7r8zRfw/lvO5TbG0SqSSwg31d
eyAFi4No5M1OqnvS1D9xLy6GTK+ajLFMl4fyN4ZoffFaJcunSSa5VEvYxPIz4GEe0XU9RQCoJk9L
pkzVep9TJBi1IE+c6J/BLLZdcNYgFtZVYoUDRZ2sJJI8kY8g/W40xXBlqzut5F8qTRspvdnH5rRn
BniSmxTr1rSYn2k9oOB0oTnh2lfTNqbh3ZAwu5l1xSdd4k3F2KDNyreE9BNLQp4qI7tmhnPKfzOI
eTZUea1n0lptdEJ4fRd9/+T7mE5tWs9V3+JPG6eXiEe2JmpiPCbImufVFPMpZyKzqejG68C4IQDs
rJTT2xqstVvQyZdLTaSHwBue/q0ZKRNEXQxFmathauoDCMtTz8AfwFx8rUy6umDEe1dFjAxyL2oR
8gFrIr4Ujo8hp9u1vn53jOmQmrx8NY7GdW8S62ldfAHTe+OPX8s4Tw9VgM/iNBfP1c45avURY8mp
TnH74qrskfL6ajZWYrKefEfdO96iMs0uWTo99TX0MVR/fFfM5WywwtZhDuzPAdPJsMTLFpAlJVyl
Q7ByelXXFPhiqS9+WXHA2fVMzUtph9nTaabnSb/Rc7wyjrqBzoVqFIxhGg3HMmoZEnSgqbr8KMss
2fT5cGsAGKohOCFMMvlnumPhTFfRquotfyNGaAMBMLUNkQ3cGAIyU7+zcrVe6v7mlFUHTqc8Y4H9
QxIX24na9IMBaaqyv3CQHE2M3HUin5GXnXWip109UorbiWNth0UcrbZNmGgj0dEHcw5QwQ4egjEp
rlU72CfD4tXpk3Bhbr/O5jo0Hwbx8T7BSF6W5gt3y6vIsj9m2YUDT/kq/T/6nmB70A7ASNs+egGC
xNjgoMiiT69g/LZYyIvN8JQFAqsdZzVG5nue4fqyiwAv8LT1pPNmFAi6sCe4P/MNTfih678MEhSP
I5l01rWz5HFRRLVgi9bvbpN8N9AMmBfxXgFsxwHHzVfU86fJyA/LebXGbWYynSuvhat/CybiQ0bD
1mZ0CjBOAm9553o4N03uhikt5WpA4g66vWvkPzBJQ7Na3sqWCG1vhvGSJyjNC07XyDmpUv1OZWdz
ZfRPQ8HM1Qj2ACRPellOqvjKA3VN3e6nKf0vRN+9o7sj6Cx8+hgD6shDNdLmW9vfGeai7Sy4QazH
Y8WvsywKWgF0v6YzTiJ3z3LexO7wRzfL/1dX5AVow/NLG4nbEKNeJoH6MbKNg88dK3hFdebN/+zI
/iWTxAtrK9gTp8jdBrrEuMAFMDLeXnBifPXH09PVEfYFssuXHvxmpZB/6FodI79X/UQDwhxhdLrj
GPf7iSHdlgOOFywD7ToBeqGQUlP83E+keXo0x6yC5GUKjNFhhcO6SpBu8v7Tb8M5H7atLul/S2NL
Mthe2b37GQnzPXIFX+s1Ugs9iXgRCYLpGFmrERuSNnxcUpU8W5jfmFMDTqLI8cdIn0n+3szIeBke
hssey2+2JUENm8aFFyIHqBqZ1//A/4gPOCyOGdnI1WxnRtgqvsd2qYbvsup3wFnqmyf0D8n5k2lZ
RExJa9GpSWbC8fLGSwUU/E80tdBiml2sSZ5b9djTZfPh4awTeeGsNe0D4fc5glzIaRFMK5X5XOPp
L+Lyxap1hV4bprjJTgLTSeyfrhZ/xBi8z3YUw5n3k32RJNQmxrzsLL+89pF9TzlpuoeXsoxMcw3h
vFwNUHVWY//gJWfAfRcqUL+P3pYBaSBb5/CtYL4aXqgAqZ2UDeYEH4GPROg/meNcbxUzaLO/F7DI
AMdaZ/zMfxklfyyBaxHyfWciyxSeQtNvh7C1p32qFkmhgHNrYSR90TZdaR4n0Fi9qg/l3BcrspQ2
IQYo4j1a0NqIPLmh1gbZ/1BRUnpPJWKHUhA16f8PpdeScxB3VZc/kEeDKa6ONG+78vE/eYKEtOuW
gPGFsyui8sw7miS6b6owMrzh+P8HDZnNpTwQE3I1TM0feJPxLjWNmxzlG5+beRws1seX7K2rkWnG
bUE3IYfU1UlYctpPo9iRksYwmCyC8Oe8wzHuU3BFl7ZqEtzT4lOM2btVdMbWWlwUt5xofbSIed+k
eL75dCTIEuZznoEAJOofWAXRyhzq16S0i/3DPZSkwqQPHIdVwHyBQ7YugLhNdEl2cG2LVpyy1H1f
POOWLTNUmXhkGNb5zxXF5D4xq8tUtR4vf5uHYO6/inybOR0U5ywx1p7rtAwoDBn6mh+PGuxmV4LM
nPAy6kdO8cYwcCun5WMDwXOZVHLn4WMbmPzg2K5y5jRxQQk0Y22ZZH5q4xKkILMTItSYyejsDqMz
YSRrWuBK1X3kD6wpDi2FX9/Pq4OnAAgxrzHW7mCqk0/SZl1nzGLdhdHyYLkvpsIkMy1N2D1+BEMy
9NMNibbKjV68ZH4iXI/sKUp/3Ta9wrELqMkZCkJ3bg+HtDt0DMh2SYKPJ1m6XWxKMsqkjxoAlpGR
PXW+DggX1cceTbe3QZ8ELWMUl9iRKI2zA0xCmi742Nn7oXr0GD7I3jjlymuu/CEelgAdws5b81fW
lu+FV7yh8KptMI9sE+iap7kne6sq42ou9m7w+n8026RoLPjAo/GvFcjKbYvuAywILZWnfNTuANUB
IxWzlcOcMBUHLQPqqWRO5+Fy8ofnqe7aiy7kepbIVU5unGc9xhuUdLBSE45AN/L0C5hteOET7imy
YfuywdxTpZg8J1M95sbJLja8v7UqptfSsemUKqhVNPMhatOlQ9Em2gkZj7A39WLrjmuvI1s9B0eq
YmwI/PaYYI1nvyuhdKcLXkjfuTeRj6W4Z3yMX7Qd6k+jjnc5CL+j0brtxdQ5l75NM5UgaguNr3lo
EKZ6qEEhkW/eBsZuxH+yhwh8I/74EzNb4NvuWyKFnoPznqACzq1xHfdOssEOyIxIPCWAo4i1W2it
nDfbpsTMldbvTYDJFjuRg1/TXfOqkmaoflj4YW8AcvVHh265g/b94IscOiY/hNfxavAe9nDwu9Xd
i7MDlnr8NdLe58uj8s+WDxxwz/Yi9zm24k0qSIWpzqf9ybqNSjljuUXEMVBts7Wd+q1S1653uJv5
La+Tqdy3Ckt5RYBwaYCv9yksAhHjf/dHwGalns4QE6uHwzAJ01FibKo1Z3RnEVR11ZEujcPA47hO
H78+hk4YHady6xUteiYx0W0pzP3UDx+osDi1uYdSWAkXLRiC2FpwpSC3Ivf80XInbGx9tLL9gYmu
dS2UA3WqlNhkh1+JnQ0PblSIl+2exOQv7flZDHUfNhxjWsBtQ+kzN+yK+UAcUthz45udeR/pMjBq
emCplKlPDD4IpqaTQsg3zdCfaQzUrNNtb0blzjCyZ69bTgBJGM1DQDGMmZGwz7VUVEG34fxD8pEk
xiozP8O1+Z0+btdh4o7uMkdvSM/HWzMBJyKDKrTN8a4sjHlBXlj8snV77HT3yzKQArTdfMafPNMF
0rnRYGbvTrMvbWDtf0xgRXisAFims6BDRDWao/JSY1a82viCkZRrLLKErnqVvuXBtll6UCboTusK
YOXGrKH/0zUju9ySwtBbFsHqNalQIstxh1wiY5cJCQoa7/PVlBTFql6a45wKf9/UwfyUmsC1E0/5
4FPinXaTnaDnN2bGGyJwUygEVC6BEheAGig3YHAmrEurfpEnPHC0TzHByqEOOxgfR4JytwAfCc1b
DDBdSOLCCz9awTchJ8KsrZUfH7PW2SnG/ejhUxAHhPqXKhrfmoY735zVta3bPRhCMxSChJcDYyPF
vUpE2F2nFQ9UOfDkGVmJimRoc8vR97erd2la/y6kgWCW+vvAmskE8PrbQY59LnDH3Vi2bw2UE6n5
MlZ5TuQjxkeWTVacreC6kUFIbmZt8LZYnfMcjzimfN45ywh7OIecOXuvucqRoJNj8RAoxxoQe8rg
i55pP0NaOYGvdddVsxwsiq/NiKtvm6kSLPwQPEnct2mKTWqI6x18Ykbqw3GuL0lBHBjYcha6377X
MZfoLbjBBJXzZFtPVO2lYg1Lne19mq81RfGhFrAGAane45bwFAjNezPhByFQwlyv1U9jKcYrtCLi
71i3u3raCAnH1k1oYZrlWiSLs/EGcN9j1F2M0fhFx1M/5I9/kZ+90Ok1nsXMKGdIZWZHD0vljWzp
S9VH2Ovd/ayHeCOs/oFSwgeqWr2n6YM30zsPqz5OYnuO220novhs9HfT7fpT7rj/prF+xB6A+8JM
NtP5d98RGUmpTi07TEr/OIjh+Mi8bm3CuUSPcFIHhbhO2fwEMrpjnOCnu8cRG/pOoU9pl3yMFU7G
GYV2EupvQ+27Gdj8QxMKqXC0yAQj221MWu2gQd1rUk2BWct6bc3ebjQZyJYZ42DWex+hroiD619G
OyGFIx/wDCvVR9fq3B0xk6OZcen6iRWvxKxMUtICrb0Z9p5gW1OWkTER+DWYNUdHSj8aVa2Msx/H
x0SPwY/dD6GbmO5Xj5l0NQ9O+tpa24UfZjeN3v9e5Hfd2C1jbXnqLX3R5nOKaeym00XePYYVvTUz
T7XN15xeOjAdpllmgMiuJt4jKZp7LcTfqckxfRuD2hHg/2kR5TZeI/rDyOBAT1i8DH0vuugzGio/
bHP1IlUPTrey7a2ec6xoEw++zXdfZIl1qzLwPaMDz0W0t25225AlVdk96L049B4U8DlLsSlznrRR
RZhxNCmpoehcbInxS8xFe2LTiH9ICQodOltjomjw7xSe1+4t0QfnhWHLDi/usvXH1FgpKzP4O9HR
LNTlIXc/Zy/5DboP7qXXvToIGZfObMDZkh/6Fdkw3tmExRxhmUi2NoPYW0uCDW15jQVjdUo0HC7M
f2uPdFJREXXC+9ta/WfMPGa2fHlY8vrhgqheWB0E0q8drdBEL9lUM7m1XhOd/1PJ2D4uEtSkb732
hY8t2fsMfE3Yu0uSTe2BvPLTaDpXUDmTYGnegrgMx8Krnia0ZjZNNc7B60nEJt5xNhLctPZgb8sR
sGBgP2EXxEdJL4U/OyZcLHV3//8DbykoETahO6MZaUX77K51ydqk4pIEtn2YqmPTlcX9mQxmfbdo
n29pdm/Vr4gVSDejmbJn4ls3d85IkcyGsw7wglbB4t3qug1uKkAokZ3/EivXf0li7JGV/+Bga2Ob
4dW9xFlwIW2U7ltHeatIRLuAOeyL23bjbemnEN5XE8bFiCKNvrCOySqFOP+4zBi9TbXHWpAyIgVg
8/PY7ne/LboWASExkmMK1MZ1B/Av6eNfyThirxlOBMxO6VGlY3djf81gZumGDHv221PGtS2deo0Y
Vj5HHA2j7Z/dVGHT4Xez8yFsrCzX+B35Tc37scEBn9lnAurz0SH1qmqEnKT6Tq341xBLTIgmnuJ0
/G7YWLP1mgnwQeKy+UchX81lGdP6lbzZJugc8WSx7SSGLS1xoJ+LD5bCNacMIGZe283RIjbbS8HQ
dsnZrNVfYN0CV9P9I4NcsNcmxivp6RPgcMbkZa/Ch7VU8Aa2ve7b1st+7KAPzTwDvkFhXPbpLokJ
tIAzQd5SeXIFfxFfkbn32LDAbzTFL2if1sEq5DMMkUtZYlX5Xvp5n+PEuBo9fM3IZWwTsU7DcNxi
K1B+LrpvJoDeRcbwqdwEXvxawojbwYbaWlnJIhjJJ59IXBOe0Zu2Jq4r6W3cOSgBX3gfj0HOtatR
B4wiNrZs0w4NM72mU1CGpHg0KP6Mx8zsybg8/BNu/y+eWl5qApLkDvH3SbMftnFNSxNFxmtOcfyT
EqZqpsX+GvA0ag/OZNcU1q/EAQYx1tOR/IY7s7+k7L5AUOUHvg7VLZdF5I/2U030ZdOavXdtLP9f
WyElGe3wV5cd4S1BU2IUw8Vd/jTBJUfv3nrUS3hoTV7dJqEHoyFPjV3VGntFZTK6lbUrWFEGnLxl
1QzdIsH+6bjgaj0muX6YzBnk+irtkHZ97nwDJyrVP2fFzDSX+fEzSMpqm8xkfGoLwGWR6MsYC2fv
Vt6jPg8YIkv2w0UMqDvnNSpKj17KGtZ1garg1pXeKBTvTRWn7zzY+ABN9k+JQhPKWSSGbdKoPr75
8PFJt/wQr4uv+tfSa/qN8KjalKV0KOzA3y2tHfrTNIfS+dsto+QcxwLpmctf1t5w3iz6KxbcwplW
GMBYI8V+wHxv1+IqOad+z1aFkyCyW8IEMjSXssfQFHd7hKPXwGz1M5GgLU7Vfms+JLd+0uuhDICT
qSrbtpb0PmZthcEI62CKNf6K6rf/WBngonKlmdS3tpm6g+uwT4L9fVaGgVAqu3kKkij0ShbqWCJ6
QePCMIRWc6n6OmXwR7ylayiF0kG+cP2AeU/r9UhjGVYYWiJHqCOppoNO/d+RE8DCKuubUbnpjT9m
iJYw3iLymrs8xAn0oq0cSAO6eRwmyAcruNcWdmDyYCj6Y1hWU0tFU/2qTQJ0xDxDI+GdXyfj1qLw
IGcSXCWU532tUmeP0+sEAsc8iseH3H8HFzaGucvwqWPxxymyDRh1tGJ9GzGatKZDU6Qf6TgR5vQb
5uK0sjYVLGOvES4rhgLuBvI+qvXrjTEJ/QDlAZUxjIYlLuu0fSu0Y7BfUMEadhHJ3aqO73OV/Gim
JESEIMJ7UA2yCp4+aQi9iQKHsTis+BCHNxlU/OeKuLntcef41nIi6QtcX6WHWPW0QMGIAo8JWt1j
wCMhbEx1NFMMa4wVl0hf54jtFn67PE+7LBZPo2MJ7L6lQz65eO6c9J+T87MHzVRf9SMF5Fa/S0aY
t5gdm+u2ct8rO58PjCfoyZJxkxTJTvc92erqjDdnOOrOXlaN6ZkbPzAR3lvjufVSzpVA3W0gOSt6
WmvPBGUiPhT01FJFpecrWyaqUE0jb9Q6YM4WlWSNKstel1SNK1DXvb8J4APS5T+msLjgS5OwbDDJ
66LlsmsiTC9Qm5gfcwVx3bSfXJvFSrF56M23agIc7rR2fYxfRSradTcbbWgKLmjfYMb7QFYLTw0v
KkAGTi2Rfnes2hTOrXXE/NfHmNQxfnyBQ7CPsRFvktYwL0H5TECr2tbLcuMuO2NzADXHwkys6gfW
crJGxwKeR+2JU6DKgIzUz2YsJLJRxE6oSX94MZQILxgphdL5wpz83Sj63aCg+bBeiSHI9I2vNDhZ
dXZAkVpYF+odzIgo9ZgUM3lxxkEK5h6mTX9l9sG8qQbwww1bFqCsz0fszAX09OOU1V+z4zCBzBRp
ooEAg6H0UY/yZubs9Jmg/dms6aDHbNdFtrYipyPwPPqHoCy/6X1zgBP8lqfiqiblh7Ev0A8GDEkM
i7AAuHa0t7lwU0+p0CNqGtpsiOQ/U5AcPNqkZUESygqgx+Wpm3kXjJAA/B5lVKeVfSR2FduYaNlg
+gXdUK9ty8VH4/2dioUyJGFDgWvc/eiNBTsB1UY+cwhUxzY1rDvtJpOcQ+H+6D5hdSpSpkI9xMYU
0uduEjs6o1SRjCCRtMqC0r3Df6g2YIeJyKfdK7Q01srR1Qv9f/5HIoLH49rEAUPeHgNM1FHrxJyA
+PXpzhrrCeX1NhTq1siiuzdyeIurYjlImjIMm7h7hYtZvRah1TFJyk/l0sNUZeiNU2BLhdus+9Go
+c4mvKyYwwi1XOqRkEWUSHGz6U5JCUCEtJ4BtFgwVvXXIolbx621q1wGk6ZVAo3Qy5mgMk0JWtrB
Zo0VKgiulrjzryUu6NfCsgdM7GqNAR6hNyKV7FTxLpCE4ZErX+bMONpp2W3zyr4OFJr9EPuQObDa
+7A0c6P4VONosmM3HC3ktByVhqb6k7bbwPsuYCiO98Zv7t6D8UTVtFdddupG7vkWv9FWBowRFrbA
khk5KqsCXBpIyP2AzvGejbAop1VV9fGOkexXEfM3Y9K/mP38y+4wSUun85EZijs3hbkB/JFCoHR+
j4UZEdqv32Z7/HLjgQ0pE8gcVqyc4F4QUPCHnUPPCRTyVRhwz6VJxE9I9lyZGC4d5peFQzRKDUUV
ZjXGJAzCu0Esw7Y0Uc11MqfY+GZoCLFzNkq23un8ALwMYAzCzi53a+Ie2Ff6HPjIyOYjlM0lRXjT
+b4yyjVvPP9aI3j6day2Tab/5a7kJHTGetcUEu6dpW5p+m9RfRPizKvXRctbhI6KD7J/N113DFtt
vPWV6W0DS8xbK9e3eqne4LvMW7iod5sdIOu+xm4/seApi33IkMuDHxA92EgoY1sbXE4I0469yM6f
WbDsmNtM9DEVB+ELey7Ork1IlmWDhyYyvy0prG39p3csMuiJNT0nvAmjgpUnPd+win7iGktmRIBR
aZYLlu33YGKLxASc7YEkn+0oWXBBm+UO5BZxh6ort/F3rhf/rnIZqmzJnmZuFXZbReAklvkasGWF
seVT7ylrq+LiF1vwmFoZpoftBrqWwukZtySUxMMpbOKHlUu5kw2uK1h4jIkzG3CVhiRU+gRQBlYW
LN3EBgOd/iWMwAPT7VzHyt5HG4U67oEGOEv/6mmIqd5AjNSeapRVBzHe7ctn1maex9lzLl1l7jxn
uJgBdhW75XXU2j4HRj7sIovYel1/LwOJ8W4yAew3fyGGPWGBnmDPNzrsCrGdxio+NKTRpQ4iEpWI
7T4yK+UrNVNuds9W19Ekq/qUF0Oztstb22FCZIsCeXjY/XEcWdtRpNu0IAD02KB7lHBHHskVuTGI
FU7skyoHf9xoSEBMwMo3dmSGM4r+2sOvJiwMY1i8950GgxZAqHZ4cRrKuNTjcki9/uSIJucLZs8g
mJHBjPrp0UJREK1dAfPBcePnktAS/DT13Ja4kqfpDwY1QfYFcFivMCa4Pg2ZoZ1dmZjGS6+K7SCL
4zlwlxcYZHAjfO+XpLvGgU3t37FhrmIa8ai4SxtUnjsuh9Eh483QfTM3OuLALTYT3D3Ln35enGq8
96mcDxHL1MrSp4oH5r/Blr4uyaV1HWmdxSXlGUhjHUdECrWRfA4mHi6Yh1sKGWSzGSUYMRFZLMvl
NimmJ+nYq6yKm3UmLVZ8JuqjKzC5p4jcPTuf8bDFVFVywfdJIu1/lD+ebmbgRhA6WUk6rp+vkPS3
j1rBSmp4G5e+0hXhteJlbPCdgsjJV2ucm7jBDWYJrBv8ynue+TQj1sZu25GJ2G7BjocqttwWSTyM
aF9o+vVH7LDBR40l4cno3pX1AZEy3U+dca5mdsmm8wOzDUnKqAyWiDm4+ZgJMJ12WK4x18SaKWy4
AoiYQhDwxwDQbkDyu6+8D1ZG+euRB3KTmu6PUQTBfjGzkOw71isPgcwp8CLkOmJ8U6csZGKGDXWm
3NsFZ37Sc1+aXrXzJuSyMk3Zf0KijDwnxt86GQh80SOlBWFQ0TVb8xExWVK+YkQn0KZs7cg1O59M
kqWDNJ8Dq/xNAJMk/gMOqprhZmDfXnVYUVci4z9yFxJ+zEZRDkSxtnCjbdqmhNQ2MUTVaMa9Tfk6
s4dS/4YavYaBYm01CaN6yV9N8HUtZLDBIxVLmWSy2Cvrn2LPYUk8u5mG5yFH4ASXQIKr4NWqGo0V
iu2LQ+OgR2Z0i3RAq7ZZlpVoEpciOr2naQoZWj8cSbgEGayT3yVWfO5N1Dcq5WVnOkwtGO+GzSRZ
UTv2a9PII0Yp+UdTy1/SSkgXL2CDcpSC8RErYQ/3HEFxlo77F3c363HgQnFwEbetSx84iY2b2PIJ
HXuzhTN10saRmRBnqJNcGnauDFwTG2mAGJnS2DgRMNCN0RySqhw3Rtm8FbWk18Jg6SX2G0g0ns6Z
TSPz2sWWuc5TG2uXlzi8SfDFwpJp3OVRmff+sc/sHwCpx6qqgWOwWjdxJQ/CI2I/ZKNeT65e8OZA
cYq/pAZ3kCzBN51JtDWa8lfO3ciooKUlE6ViloEdFUN0j3tgel4StjfS1PHBiz9Gztmt03/nlk9b
8R9557FcOZJm6Xfp9SAGDodDjHXP4mpFrYLcwBjBCGjl0Hj6+cDMyqwsZZaz665c0CiSDF7y0v0X
53wnLCig4aRLTJTr5jwWJpqUZR0iMNKyDvJf56FXV58vRK92lRqNg+6zcznj0M8CKGXT4DBeanCC
8GF2WTfLfbqiEtsvduA01ldjFl3BAZL7OuaPdArrXReKh8gwqMgKtG/eHZcdKVljeqXa+kBeMBkZ
AehGS9OSzu5H7aVHP2OuUbDaX3v98DgzHWc20518BNfMGvj7dBdJpWQwPooO5HRGnu4Mok7NKeqB
1j26o+0fSepElEzyujviOw9mZlA69fMt6znoVgHtOZFC1BbF97FgYlVwKia18xNH3XdCprZa0SaJ
qb7h0ZNiHRmQavxL5kQOAQZ2siun8BDVyc+OlTC/KZ7TPi0VarFvxHpQZEuAqdoLgMUVESKB/nuN
PW1fxhtK2RpyNN2gq/yHJtt1wDTHIAjpu7JmJ5yOBVNpINScgkf+52ULGUXH2XdfQKr5JxRz4Nf6
9LaWVUumwKVqSnAFQPRXc2/d9+l8SrEqwdnFjGnnu+SAQXI6zbiYHXuIT5H1ls9DxpijzLa9j06t
GMY7KwowmHduwEjFyQkfK/lRNrO9DeMpR+FdgbEA+X7+fEExp861MVEBSuzqQw9v6fMD1XTrNOFw
dqM3shvLYCuZNZ4wdxA8//mq5fT6EM5qh5SA71OZb51yGtQZkTh/vlDD/Otr+E9+fU0nDLhXoVuY
e9NbFoE4I1jUiNZtzvPywq6m5vz5ppk1E4nBy9ufHwkSZawQxsUbiFfiVOaZdWpHpuQ4Wnn1852c
U9bJkiQXEtpAOa680+cLUCasj50kt1jVsk1eJN0737S+Tzk2faxXqMGGq88XI+mu6FKXtyWRouHg
XWSRjygTJ/Zewrx0OuU2+3xR2bw2+fuiTPWpRddyxbaK7garLTFB0N5+/7I6n7+Cac4Pavliv7/f
6p5LnWV3bAy0bO85AiYWLSGwW4sW2zam6KJkPjzTITxXFbyxFMMMyRrqph/TOT+pNI2urDo8u75h
4DNU3ps5Elvrkq+6slB1gMEIf2DTwNzZR5yvRtJswGW6NzzC8MBIE8xURu5C391gXCOSVcbVMbPN
+cYqcHkBXFavrS7P8FzlDydl5dTk0yvyiAjn9tzdpAK5fggEFmOCHZ0Lz2yIuovic2g1v772+b5w
ed/nawiybptSYRNG2fkM72RXKh6J3eT1BoKXceod1NrMneTT55sSTi0bEst6UgVOlc+Pfr7Zta1z
HLK72ZXRtrR7+3ZMbHurApR/aHjHXdWr6RQKCBVWY/PTzGNzJ/jB3iYc8t0Y4vWSxddOTumNkB4t
tYrwwrrjOvBM/0X73c+kyNKPVpnbMyMIfuZgTu44jSDKGAhYSvRllRD66A04XNrOeCxj1exVxmg8
9D15pvdY+2YKkQQMPQ2uuIf+I24N3YjbX14DdaidWm+0FZAkEE/2fRCP03lsyaxf3iJ6CwTxVDm4
Rrxnoezymkgi41HU5RJ+ZnsnL6rNvarB9484jq40d1cY6Pb284XE6A3I22lOc4YlJ0Fkzrouf8y8
9r2QTcz/zlsUBuHW7pW5A7m2D/y5evSnETiaJDOyTvP6YVbqSqdW+mqQB77Tvnge0sJYx1gbXtuF
W0R9+qLook9MDrzNBGn71U/KpxR1zX3cztYVdKgMLexAVMnb0IcHCnaLTskIdt6cQmsI+2/sSaD/
ytGjVR7MvZwsl79OkG1gC8jdwiH+NTb4dbcoussJnu40s9vwlA53ltGmiNmmmBUWfWc27cORUQTR
JPW+sWb3KsLn6VXKb9YmnuWYez0F5bwjqc2/Jim3Q3KR2ntu3znma9/zeDAfTJvGduvDn6fz/zdM
ayTt6J8D+PHstP8wrJHP+iU8SX1Z0PYW+H0bKIAwJUD/X8Ia7S/AJh2iSSUfNV1p/Q7h974IISzp
21Janqdcm8yjpuza6L/+w/0i6XGl7/gWyFXf8+SfSU8S7t+FNboEOoFxEbbJN2Kp5ePf3+/jImz+
6z/E/4KwU0aDyyA3t5pXmij/loyI5muLHfd5kHCxjFaz7VQefRMdT27jSghGm8x1sz92cdtWuyAB
+EhW65PGMy43qc0clofQ7F08oPY59oixWLEfv5lssng9+9s0+kePUTbBry/KJSLHjPJjkLWvAAv9
dT0scUxLKnS25EM3ffst6ZATFk5GTyXJg0k6WwEpbS0O+KCLDpaNbCZ1mmhXhigc4CNbzbmoDAfz
fIBzrJ31DztmFoDLBVeJ4pQ1LIySPoEldadOfsUJkIc0N1hGYKQP2Qdf4iqqvXI7d+lDnBVvJa7K
lVG5zYu0jQ/YK+ml1+10nGFApkiIJclB3DNbdJQ5cps4umEb/DoSBGM5IRtUE+xdJCe5T534xwwC
i36mwpdvji20DBDBwRatgZOz3iFx1gIRCwvBcukQm35+iAYV345FTUtWCAZktrYBZ7ISi1etiVBj
4Y0iK/GCETZyJa9mppNs+aTdrYQKvvfDPM9rI0hC1A85W9XAbZk9TCFtOV48liCGFOGw04hn3to+
YTRUKlZvujzMY5kb/Eup/bMbF6AxcMMLi83vOseOs4Wg2u165YfMTnFp0BlXAQMw0gVo5OEurtuI
iZoZ2CS39QZKts4Pjl46zOsoC0dgnlTwLOz7bZrMHxqlztbycfygPSAJzsT7VMZPmjjrumR7X9k0
t6TerfMRT0uHW3XD0/KQOf2rQyx2V9svvcT9M0RN8a41chCiF9D0pvvCpvpStqmQsC8R2+Xc2dYh
FQiI4HCOV+iUOoYXpkNijIlKibXPtGR25x7p3XUQA0iIJe54or1nlywitt8vcgLrkyqWrMjoiIog
EXxAu7mWnXnpw/EuiLs33VtXIl28dXbNWu5/9IHKYaWIkPtXx+n5/aMr3v86AOW3T/rlNPWW09Rz
0EEIycnpyL/KojM9R3nEdUqLo9QS/EO/ZtEJ8YW5pOTclJy4plDkkPx6mnpffN9Rjs8X+kw0cf5U
pIn8++hbIuF8wh+XcF7bIU73j6dplfa6b4dph+gQ3AnkNR8QFhDv5fePb11mAiOTOS/4iIGIzm3n
peJdex5pZCMqTg+gmZy/T0OdvjhmLF+TMOyAGpv5TwghyY0fxm5zIqyIsI/Mquofbu2Uj2RDgoKK
hiF8q0Eukgs24barHSfe49xKtjMJE9cJ+fV7mwxmJi7TPAkWUai0VkFVWQyLAsXkKwnqlJG1U8Pn
zrU5XUMKGF79OQ4/DDXz9++NkzjNRES9kh3TPoYo+mtUbNaQ/jRjAGtOG+RvbBU0XIhBYC9JBeCq
zmJB4kjwgkhwrG1eleLVDCaTOAFIPqzlygAE98hJgtGXQINVl8NyXbm5gzinz2rIbm4e1xaT85kD
2eDK2QZCurvSca0bK2zRFbFrtN+9UHGeJ7P3Ao5InmdI2de2lsa17ifMK0XXg/Aj3URmB1wJGqkd
uQMMtIxlBDIgs3OA0/JHvYtnZzlIQ2e8n9zM9iiggf3vpiJm3NuRQ0WUrqXyZpuYA/kSfdziCMMc
QhJCPnHYD20siZsZrPBmFFW466gkrzK2DmcQIvVNjEDrjbhOfCOlAQbpofcM+5vbTm2DNJKw5EOZ
9Ewv0FQhqOmj3teoY8vi2JaRl2wyawTxUmY5QO1iivZ+yCaV5JMSfM5kWuNt7zRsIzQmpEcri4rj
lDlJudUhTwGUR8D2YeO5zbXPAMEmxqmt34dpcu47SIN4IrK5e0W3JE22mSVJO74B5z31Q2c7O67Q
q9RSClxLYhu8zMcsvnY5xB9pWvVlaJJErkXQVciIYE9uqQCCCystwfpUlFuz0N5VM5jmva7r4jXX
LeFXo2OhlevNt4yn+AWaEYN51LubKOvijzAn91TZWjw3EbUFv6PmfbJQ3vPMoK3ll+eiNbRj5dzO
VTkAw0gZN8uu/YbHd2FNZN+spmb87mgnfdFVqvcVFpnzoM1Zr9qQWBirJF5Fx02EtLW3EXo4efoc
53V0GP15AQmas3UwzEi8RzkWlIge8r7oRHcdz4F/SekXihXgLiZ21DlX0mz8F3634B8/vwvpNdXK
4NJGyTBBGwFFE5+roog/qMw1WJU5IgvEbglQaO3qCje9CQsmNt37LqcV3DpZI+O1rCH5sRe2o5+D
9CH4gEic79q+H7cdtI/pCMI31i9TRyuyGr05f5xCHZ1r+p5oxZG6BLWFSfMzo08L0DOJ3L0J8wJW
GzY1EJVGHaY/yUhANZI3mmw4uwCC0KkSsHkJ/w8AcgfQc92ao41qACLpS24FGHSknbvXEba1d8qU
cVo3oxof6tTzfyD8m5Fot4N7m4uFLlvbgIHmodsmttVvOZRLi8rMq753fdPeETYwHRSrwkNM63SV
WoVznqQ7/Kwnmjq4GoSJrYrMI8m5gSNw13vlEukyYtbL53L67tTk9K0CHxhUT+e7ImwnfpTMvFhY
Dbl6qdmlXMDqq2enkRVMaRc2o4WUcb5LHbQCdWZMdxAs6ruylkCHgScYX8O+HR9HTSBb2NYzkL9A
X9pCFeBboza+trNBPDsQnpJNjU567efzjBXEjgQBFPhAMRimzV4Glb3XImb9EobJ9BJ1moCDUHeY
Z2LkaV0M2GaFXsGHueWp4gJ4MK+w7vnuqYjL5B1SgWeuelcO7G5IEUVkHZ4sYpCJOJ5Cyud4LrDT
i0mNz8MYm/D1GUSvfNVExnZOceVtqc3SdN8nMig+KFIWtkuSGOcuqkT5PexL5kaeL+1DEATgv9wS
wfchzGe8Z4afu0erwH11RYDHdFOBDEBfgh65uAHnoA/tVCKsaudW7QZm3NeTOd4aPGxHa8KcM8b/
4QZLUMLotbGq+IR3QzIDzVtj9z+6HBIORFjKEoqRf95fnt9bUOd/qIj+6vP+UhP5vodAhkxdIZEJ
qN9i3pwvHvAGm+rGVoomky7yLyWR/CKpT6hvTT7LM53fSyKqJWH5rvBdaQtfkDb1pxpM/+8aTI+u
cqnK+E6o3dy/KYnsREMINuL9RJ6ItwkKQ32LJlTqUCfJTs2GgTVA/cvd9HlPlbIwDshl+HMPOyt7
FkQojAdGrS6B5pDRrqusKXa0JaNg/whGFT/ZYk1PTAkf8vPKDE2GuzQ2c/buzHMYrWVY5y9V4sF0
LIJpuAmBsqIC45LDM12zr2E9rUiGT1iuMBApoCSmDUgwQ15syDSM51gWvRiC981+ZF2Vvp8dunQS
+2weuytlwF3NGHAhdEwwuJF332/hdfrPWVT3Lz4qoNtUIyMJiwHItwGFJfAR/K1MwgLildkZ+oeZ
l6m5yvzSHHaUfhgec0TMlw78+60Y2sigebUtQkjo20o/lMfSHsUtqI7kJXNaFK1Itb0PSQbwa2zO
tnl2dTbivRglWnl/6A+5FARKdegwam6/ptNbX5M/1Ey9eO7qBAxgPft45GMIEHk0lHjGGFF3TLii
4COe2+I0ITXnNzjGIcpoVKYfDOX1Vz+Ayn+xU0Cu2wTlRAxtLTLedYWJDrAYVIhVzd622uBNCfTR
Ar96nmvWG9SeCeryqnMZA/I04Lzkdhc9AVED5A62KAhA4CmNI2BVYVxFUR299pW7uHEal5N/Pbiu
fEIBlOsjcl6z3LBsDE2EHJn5ECR5Ei4rkTDle2HIhe6mSI19XTblRD5YLmDmw9BGXrCuNYCnH3ru
qg6jW4lzrAojpQAlDPqnCAbVnwzKfW7FeWyHjW/F3iO/o5i9mWr8g038vLVNOdIhGfs54n0TeCnq
4enOAi1GvtcSX0/0V9zf2dOMdswdVPGoYqeYd0aKivQJS4TG3Vp1YkJ9Z4pbUwXdrpsjHvtk4Z/K
HCSoNMIhoG7G5WlZQQHWdrrtS7c+K05e7E2p+sADuAxI9Exxafdhdy6bkZDarkWBt/GJZAYE5TJ0
TpkVb4jsza8zdjTs7+qeVSeD9fo2K/IKJpkYVjhorbveGim2iMPukOx5TFs1rNfrkiwdtlkBuFZu
Zi5l4QUAZB30tWdbg1LCbUm0iA5tTAruxC6jDiykYCrV7oPZJZSQfQpCjKp8/ojQnkPbWQpNo+ps
YzXhAlfXZei71/8WdwSTwX9xR7Ce+OuW+S8XBJ/0ywXhkugpaZq5JDwWIa71W9OsvkhHubSs5vJx
x/J+b5q9Ly7zSs+kYVZcU87SuP/aNDtflKK19Sn3paUcwmH/zA1BJUxTXGZTSMfywUDTomNWtNLY
2S3hKcadf2yaEV4wn5xQd1hhJk6jYbUHWLIoVfiAM1+yQvcfYZf3RFWlqGABevYEAqSBH97GTcNq
PyBfdttMqLfTFACWOzcPodnE8gEOAaQnmCKoV+ayDIpDUszsB3kGJ/3FZ9vxnAIMT44pLNdv44Sz
/GSYQv9oyzx4BtpBwpUau7OutQ3DHt5wswmF2yf3CExMLoe4wUjY+XYwsM/uLFAVQ/ctHBr5DPdt
ZlM0+bZBw+6I/tIbjt43rBCPMbS9Y2O0JLM4XZ2th8XDnKO1yo5JwwWzprFtakwQZv8e6aS4HQEX
EVdkJgX9Bepr9l3S/JkMUhrsugjjWA0kj72kbKMAWkgAK5HdXSbDa3dGQ6V36jAB38ipMA8NIJ1d
aXUdSGzhRsjwcIWc7N4zKWo73f6cHa9luS5d1MetYaA/86au2CVeFj3oyGMqG8B8ZNiqwXuVg3hT
aaLP/RBaFsLDRn/jp0bok5e4FZdL2aebUonxZhiy8KmOiwYAjmMO1ao2FinrFDCKUCFyYjIg/QnW
lgxehrmTr745EYDkcrBRGDNSTa3yaCmSbWKQdQBhffaP+I8KDAYQ/I3ZiV782ElPub9gTLKiOxl2
F10E0SuIwyvVHEPbr24IXsbyJwfGwl4AOpLTF+b3mJnbJF4AsQYAFOIfphbRwlgbzrGMfeSAA7p9
ZDzx5H+ERmFBpTE1xi2ztIq7Cq1gtzZTQgnALeHQX7sWDp0uQ0a+wvxjvjlm2D6bTdqMeOKy/IVF
eAUMxh9xTXRIYSvmQyhHr2vB1JyEwTl4EOzY7mTdFzstPHd4gceCRI0QcSCFsQ6DPXCLpN/NcOrE
qR+L3oStaUAiGcRcfXSVM8SXOGsGfcMYFr0BcB1MtKAv2xfC6dQh9UnGzsrOfYmbIXtG5i+zHT4H
NpllhFgaFiDAcl2SzboZY4N/qdAsuesmOqPNJd+TBAVoJo2W+yypml3M5JxJaXNXMRl4ZGquh61E
lIj2JEuwmCpXeBha83bft1a1hxOYslS3usOAMQ9tkiRUxTMa5vafI/xkmeY7ZqAZWQyD4//0pImy
w8/Bs2DP6Bi3F6Prxkft8OCCIEK5Nvjd4qmdAQARBHNsBzt8mQj+vCnM3Dyyu2MDMFcNAvRcwS1A
kmCVm8EBlEmujmCYYJQA1g+Op/DPF4QdkTAsJ0duulSNTyKsMuI5CIX0KlyecPCNjSXCSK4VJcqT
7fr6lhRQ1Lm2EgoCmTWliKEAF1zgEeEsnPzcXP4MhuwYVEX7ZHkOa/8yS/gDMJLqwesz89jzHHlg
tQxLPIFUgHi1GO7n3jGfPOIR7qIsdQI4jJ44DBE5Z6vORDSe59UQY0xU0Zmn73TCSNFEGwlbh6FD
5IjToLx4N6uEIcS/w31qcZf98/v0pumKf3CfLp/0l5UeyzzmEwvRCzcQfdLvKz3eJCHNdHzlsdPz
xG8d1+dKzzR95ROZsKz8uIR/u099l/+bMa7pugpgxJ/quNhk/+196i5NH1e0q/iPJuaP9ynTU84g
SJJ9TaRRLjDOYj2KbQeBEi54hhsp9BDyrYzp0WwxatRLzOHAEbiG249fgis28oNy42VLmCfKbkyE
4HcTHW6NIXvNhqRFiW/esKy701bxmJNYEUw+Osqx908jOYmPdJebpotuGmfYBamaX/0WaK7X5x8O
owX8Lh5WXxzCSPIJKkCagBImBmACE640xQPu/48phgeQjuFXkYZXI5jrVcY9Ck5MnWmGd7NbPoZJ
f4x5ai9k/2/QhO6VPddMRssP251Pnq5/ijF5oG06iEXSH8JyNBvjhdIfesuoPtAZHWH9yO4BMogG
YeCIC6K3DLUfWFK3ddu1Y2mi6iEwIdn31CJC+YoiLbyvpGlc9Q0IIil/gHG6BSOBerHrriQHHQYb
Lv+8sdpNbVRfndCNFxwwWmgR4fBsvYm1HsOjZXgO3HaOxSPptoTVjhkZyiS9ZcAEwo3VNztHGG+F
IJV4SPAntJ75rUOPjFt6TNbxskJLAaOuAeAGR9OMYVgC2lzD6ySBLOupJHq2k9HnTi773M85jm/c
TrhdHpvPBR4ak+/pJ6osCWaSODouo6liJbhyi7E+o+Yz9gUinjecWXikBtw889bpSrJFEhy10Aj8
cjcnYZQsgGx/YTs869HNfTopPMs9ybLrUVWQ2Vuh+5eg1MOutHHOOJHO7A2eGBCcFh4uni9m9QJD
rPsGNXx8yUC7AwlrJzIYJFGVYI3sFo0kUvHxgGmaB2ji3z/pEoLGsSRQFFFrgFh8sLKbACHynr+2
2wBDwmI1KZuiW/d9S2/bEo9Kwo95zdcm3obtqb9tF9hQkqN6TqwgYOlqyRFiNTmEjFOZLn9vnJg/
lJbZOYWH3aKHDcZtQLuElUQk39Lcec1xKmZOcGnqQWwTd1HwWvG9M7dvnSt/dgMhIw05yon90Uzs
bSmIUWsn144LiTjUGD7cyd9KD8xbR/Y4wR7nmTsykQYiT1zTSnQPDv7Xx8HpcjJTQ2Fupj6+i1zi
Lht8b8m2Uy7j3tZNxmftN3HI1NTK6VJZSgAw5P5lzCu2mfTY+Jge9hiH/F2EUKwhchbD+FDJQbFo
Wt1pk+UVZmOWLD5eV9eangqnjNkOGE+NJPJSoX5C3t36uzAB3xvUbb/PQ0U6SoXw08Z97cA6WGll
LDQ8p75XZUxPKDD0WWkbIFuNoPaHAB57cAKU/sbjSNrdymOTjqDYemp6e9g7cskvAx8jzoM5T3uD
Ne51XKojfsT70BYGbhZ1YRDKGCeZyPuK4CJYw7ObGI+NOzYbQAZE15T6BreU/vA9jAarNK5xlDIG
n30F/Rr1MD8PMD+0nSH5Uo1ibs+jmvG6VPKJZ0DKXipXBwLkWC/wHaN6AOXltQw2Bj9e5x6ZBwKW
F08UPAlOBdmseTYr8SOyqcG85Gvgt8RkzrfOEB2TyNo1Qf0aVQmjJlg2rr0ELij0dd5gnYH33ohq
Pqettm7/He5q+1/2vtuP8h9c1cvn/HJVO19cjmM6TJNhpmBBzAj0F/WN+oIkh8MO0gfiRe7L34ej
7hflOzZ2WkmKnW+jBPntqlZf3OXrLDtepDsm++Q/1fo61BB/2/p6DGCR+qC/cR3xN61vNfa1oEda
q76w9qpvxR6KRXK9jOUJGBhwIxAPZmGvIJBpnYRYhmNQq7jZrQnzaRF37YsL3z3fhaPv1TDfRVm9
AuqlD/CaCAAcgbgRXHWMwfM6l112m9aGF+ybMIwuTgR4jb+pkoYHsC875GnyG/asA4spjKARaZw1
67RvSgzTbeeW84LC4YZVzO8sYmaiENwt8RXRhpqBe8PowBm7tKLXhGY5tOifdShW5PlUL8UpW2bq
1KAxqvuO/L2PNGn1RVohcVCqJzzDqAvxxIh3uEeuRPGLMZNHgF0Ah3GWFh+2NiiWGWU0Zzlq7464
nSSj2Srg5EyD5z3PRdQWG4j8wSX6LL/tRtvhIYZptHQgVOjOUqujdaFsN0sbelBQ9ju06z1SIUdv
Wje276ecrqXzGsJjFI5p9SD6BD2lnMPkfYrHBQ2G4iuADUsXYX42FIqHw0HTxvETqBXv2lDefIkL
FuF2AIMehASgK2vuH8TYRgRqJuJlmECiZ2G5ZNYgZEQi60D1zVn7ora/mQUkSMoGh7W8CWvcwM3h
BOE+EqBJB6J9adZZY1oGsqKqiUGdePgusfU7p2AIgVJzfzFiG7qaxXeb5YsbQ08HGQGL8NGrQPlt
ghNje+Op62J50ZNTX9PSwL8N3EI9oQ8DKz+mJsLEIMCpRyuWf+0aZW1GjtlmVeUZ0l8t5cHtZrnR
g45eS4BHuwoXyR1wg2RjKz0/e3PESnK5y3dBy2A9htV8rHx8PhIV7auJQr/amn4FaiCtqVBWJJ5F
N04pu3tzsFvwaXn5QUsGTbLCMo5yyNpUMs3ZWSuuEIMU043rEZ0+hQl5WyCgxiPjJHXdLfaFfois
o42UFBZbn4bJD9PEHAEHNWM33TfNoWdtka3CJHA3ovRw70ZYeTwQyVsZhSFTncwprhO/RnTflk3w
MZZpDGAFSZbKMFcQCMPONkn0W1q05CBYekwuRT1Hz+OYtckuqkybMYnmx+bZZevuza7yFld09IxZ
GysyluT4iZYhYxfXhUv36v+sGyi0lJDIT+VcBNfKKepbFFwm6XV1cD0DYuCBobqPIY0BIIjufUYS
YKFRKvQjzwU3Lxam05A+IOqur4O0ar5pCsOdlxIeMdiFvGZ+7ICpCQXuwgHFAmflZkyQV1TYGg/u
3LZ7nNbzM94+wmW8gIxWQ4/FTWG0YMCdTheEn8Q9yW35HKs7pPuJsY8sNX7T6CE2OQbO/ZghXrGF
WSlYMqK9zbFWr1iS5OfI0PIKmUn0dWI1eN9mBIGnAJPe24GqZaAI3PsJNHnMrItmPcvOidFCdZln
/0Z42D0ZyqmDHcXEbXNJN+ewaOqfieEUr47M7fnWdBV+an7ilNfNXDf9NT7peMcKtUd0Ezk+vLmx
77Y56MPboMSE0IQEJoaTa/1/qF4fS0Lm8v/839/H//O9rCYdh1H7f//zD2/9NxLGuksHa3En/osW
OvxjC/3bp/xyK9tfnGWvuNzKrmDuS5f8y6VsfeFWXW5eVoWSRnhZJv66sXS/sOCUNMnLS6bYyxD7
t/7ZYrS9rDlR2poWn/tnLmXHW/rjP8yjmXqzsbS46ZGTeRaK3b+WxCJPsRUbQtiIhH+vrNRxv+fd
yN/x3MOExlhOnBWcSiwqsn6sM2CPK8MMu28Rq5J3MCaP7ujguA0aIkTSomZP1GUxprPAwJxFyGd5
EbNLhvYEs6trycJxGDDtrXgu4QxZUH0M6a17KV4m5kKbSFOAcwM3i97TDUkyNjPjDfHhO/nyelcU
unhTWWm/ZrNvDIyRkx08kJ+mTwDSGHhXhkBeY+fvqRV/Q5D5Jg0YMIli/sgz/gd9LI1vTB4QindT
xTeJ3f9AlWGsJKYsHBVvShXvfTLtk1y88GtAE0layQZgIvNifkx073KrJNgmB/Wr5He7IgMS8g68
Ps4w8GTGoLBQeiSiCx2iavEfTOUd5yq5JHZ6ElQ5m1aEHx2ZF9u+Md/Msnkr4mnigoYZU7s3bW58
p5vYEomFEWbWB1kb9HG0YJfZB65iRc3DONVH9EkYG4Lgh+xwZxJxAwAC65GpCaxGjnFSmkeOJe7d
DPH7137ibtOceEd4IU9j42ADAcyfFdHrGNTVpWxQtOHPIE0ElE8eQ1TH+4Bu2f8K7q16lDidoEc2
LMRsB+jWTANBgZKKDalUtMR9gAdJN3Nwky21vElRT8rZDZFzPh4e704iUl41C8yyKAjTjP23fmj3
dVZe2WF+D23vCN/oK9Nd2BD9KR2jh5y2IqK9EFaOb3jpOLBzv2JkiNfYGljSLX2JSYPC+nZJO1QH
77N5GWljPNmNM5qMwmbEjsaOOTBTHBR0IJwResh138mnktGWww8Wa+MqFgG/63aaErCEddV0m55L
s1/7Pj7eVSdMVs4B6G/O19b7jjrx7AfuIRDuw1A4DJeWbwiK2HPupE8OmWm7PDPujYnxv5LujbTg
TMxG0K0tGLAS78JWd5L5gwc0zxuHZp+YuDpnQ4wX4egnbJ/v5CwDM0j6E7P4dp8zFgaN4d44+DF2
IosucSvl3qR036IyEzx+W55hUFr6kpHnsGZXDD0dShJeLxbYsZ1hO03NG5zvUQIjGZwv8RRRJ3mK
UK6DECx7AltKnI/IqhiIs78EAtGQMGYRjrLSbG9XYdVnG3OIO5KAmmLDuPDFMvrnzg6+mYIJRKku
STbclaIkcciAfAKINJbxLYyjU29iUtY6o2CVwwcBR8aRKdQ2VeJq7AGwBkRcWp55dmy8p1h1XNTp
gXjVuMcFS2bmaoRi+cyGOoBS3XweXKc9QerpnF1awvb3ivbByjN7j2kvXIt45jEVRHkWLttZ0l9Q
Jjkz5tgxz7chcidGOepFu1548oPew4vaXNlmHa/yzh73U1N/9XF5k/Gqrm0SXKmninibEo/G86f5
niqrvib/dNiTJo+JhjMxc4yPSOqTEdHyunY3HKRAfj84FYppf1k3JfreGHGGqfqb9EFlNknKvTwF
96qadxBYqvUUtu8iJnHIyBJ0ZxmRMi0hp2upu5ZBh9gFGRzIWEH39Uf/2TXppVyE/IQiZP42wETI
D60P1hUifRi9pAEoXT5kHiwFp3CXSQXcAWNOocL13yGoUxYjfPRT61uQ0dAMCm0cExvSMYMlYJvw
stKVyU1t2D86akIuB5AG2Gu+zm0HQDAdznCxTyhR3srYEhtQP82uCgmqMoLi2DkOdu08lbcjgMtd
3lniJm1nxo3MVy+egI2U1egnc0kggDc10YGkt/qS9vFLr/ALs+ts8Jo3/TE1M+ySbnKDOtZdQ4uW
P0TU4A7I4s66q9lT3hoEAt6LrE8J/mniW6KUVIifuQxY49P+HjyTSDonQ9tSlPCgsFVBJTLITUCx
CueBUNX/x96ZLcdtpNv6VfoF4EACSAyXu+aJLM6UdIMgJRkzkJgTePr9gZZ9LEdvR/jcnd4nujs6
eiiKKrLwT2t9CwoSbkL4700YHJMCCanR0zHbxD7fz9jp9mgz0P+O9NGnyDWIhquj+clqey6rhbaP
dZnzRSg3sIQF2jxHzra3NoskOPVou8+YId6bErBtTYIsD/vS28y1AbXXg7VgRPlD19nuhncZPeTA
Eqy2AzCXGYeeoInFJRH+cwuAE1IH2BTSDRzoZXN2TB0eIYFOuWbRn+5nbegOwBUPNmJfkrWue2Cq
qbvc/7qAKPTCIXOPxJTaXtEuConxenGmJzagr6YgS7fOTKYYnBMCksWptQWjmHbaQ+HBXQMOziIs
4mlMaK7sw1MYZP5nz6+GY8qbxP9zwXuTNsCul2v0oWj66BNgROegdEvI1qDEJ7/w/QNdOFRzrwUq
oeLwBqam95bkVT6y/FxqvwP85NmQRI7UqD3IUwJmw+nrFjywB6QrrC81SpU15VWsS7oK/NqOzU9U
57uOnJq9IB3+1ITlwGenizc6z3s4ZEYIIs9sbpxB4RRPAow7lccR1HXJLhjgp+bc17k3ifE2SHmv
4ym0ThDDGki2TDND5qfAtzFRsC4BnDiYPEPNxj22vYLw5DkHOzRIGWJevthU720/Zh7VnpaIT8YM
1DmZH0nABp1H2uyusmHNVuS7rhed/BgCjjON4lJTpo5JOwukMcVTOzf6JlieFDgoiTFUD7WRvHdS
RxcvmeXZTX3W1LadbbpBE3CFTNltA652Vduxe0zdUwQ4u6PkRWZQnxPiL1cIRt/yiCxx3K16W3vk
ucJLT96npCrX2jb7M/kCYiuNFpSvqg5Z278GUg1rrhHxyZRmtwox+G5oXVndiWZHzNl8Ab2kSVZI
hn1gzl9kwcOLSRSlS0lDosCn2en8Revy2EKD34R2CrvP7lYiSEiQ42+5VlO3bcrmAZU6z8UZI7QR
cJwBlF7sgqxiCFfhi6sFJDpjiLcixarNUz89dAN2mhXP1buUH8LGzaf+1HlxsGsUGoQyzDh2dhNa
I+WPwz5t/RAusp2I76rR10kL7C75SRk3GUvQPHFuBpJa4gTCfBRVxgFSwiL9piEHipeTxVwcmiA5
i2lsiU5sp1UoDObnMMGjyEG+TsmcCRofqtay4ZVxS1S6k3w1BmoAfyhghYh+xZz6y9y4tzyECOGb
lPhsgw88eFRg2NZZvvWLNgE83224rgWbbsKCO3OITzVpmKm01Q7LKvYhTf5tNw8EA0Wef2IF219L
i197yRF7L5Win7DvRrsmiA1t9coKzbvKClLuXssuKabZDlXwrp2y3tFRQMOCqL/h1sbWx4rCF1SM
4O1Rf620TIslK5ofgwinDbaTAIFymFxlZoxwL2P3M0RcnrQWc74Y3F/9aWavNlcjIkSCB53Olbts
DK48Vp5gDjPK8iHYgJD9NbLdi6vMcd/4C7CXkrGWzfhezeCA5WwiGkDysnWDeFTwUb1Jchurja8l
O3qu1Qvlb03VqT79Ry+Qaf5oJRnu/mZOnX5aH//xit/HVPAFNg4kh3+YiwjqT3Pqolmil0QB5Tju
chv+MacGvyCq/ZA0WehneB3T44851fvF5B7Lx4Iq4nMAFv/Iumn9mzuvy7XYWkRTLLZR2f48pwaV
AVpyTjlAOEP2dZQ8aje6qurxpkAkeM+jsdk1M3JAgiqyfSS5naB1ImwOTSwfHKp1R8qVtiS+DUBW
5Tj1vyqZRmLFWEWciluPfbmKYWMfSjnYh9mS3X2ZyOlqdz025agWxj3Uprk9jf1kpFvlppgdgkKK
HULG9uKOvn3bFF67raRy6jU6Hu5l9tjHzqbXkbfjm9OfdQa5CbQVzlBCgXV0WgyNwdZKbeJr0Z8N
PFmq6SirnEytMg3H/DTZpX7ieZj0a4em7JX/PxnYBl3CTKKcBAjHG4ZEhnAvBjnYgiPoa0WMWAKi
4AqpGcheHKUea7J8tGaYTF2zJK55VsXibZgbguly8pRNBGlg6oTRQjjwh+Zu9vvpsSzbBW3IlJQB
XQJZvCbu1/3cebqwvySxEIo5WBhkndWkC6yR9DaHcIp5R4fOsOht4qQeDzM/Uj69hmcgWUVNWXh7
cBF0WdPcesUm9Mb+2GiLJSZas/mxg/TxZLpq+lS4nCb7tg8Oo99qOiQikZbrfHBobCs799EMMpRt
eLDLGtLroC7OAK5sQojmcAZQpuDqUdfrdNvqydnk3BIe8mQwvoWTR/nxwr65uK7hPpVEFz72lS7u
uryDOYbnbU8V0S8cchGEqTJipQuzSmJh3upWF2/onDRBm0qeozAfjyh7mlNrJv67AQ51j5k/pgQa
gf7iAqcNtq3Zhjyp2KPv5yBSOwIyErYRzlAvKI6aiwW+GLzHPMhx7C4JqKs6qdMniCs4MvPIH7/G
YC3pv+aKYKpsaX41rV5yAhtH8q/R5q9os/Jzk6j4E2o/phk45kOFfz9N3RUEG3q/KHVnUF2tdxqG
gnJFbejWfegqrAoA3TKnTU9shadjajXWrSEC6qtvaVItrXjX1AbF3wdAfi4T09ib3JSPqFvVukkj
dMoFuNeMLeMboxtXWLsuBIIHhz6l6Sz7hQ43uEGWkd3LqjKvwzh2N/BZiht0VpJoHKXLB9eI0xxw
C79vjG1kjhFj2ay7hIvxoJBzVY0r78vGFsdAK01YtW1k05HmmyGKKYSB1uVyn23ChMl+Ld3MQiz+
MRdHrLzvDJlJsljdsXtN+zFE9Gd2LdHEfRBtZBQEV2OufUzf5rD95+XkP2sz+kN567C1/J9rzup7
2X//d0dLXvVb3Ql+CSya8yCAQcR1knP773WHy6SwUZJ5JkUET+uyOf1Rd9AXLftP+NImJcH+cMb+
sR91HFS3vEpKk4Im/tF+lCL2837UNs1lMWqhLPLYtvId/Vx3jJFfX12ZW1dw8NpPnpM9V1OcfSaG
soCnaLs+IkxOILhBaX8wbgzG08BBqSD+ibPDQda+Kla2H6WnLnEj98H3xSzX0ZgZp96FvLbD3zAW
GJBi746wNtgkhgxJrumT81CPI+4QydEmqYIwv2P12DvckqqMQRr/rRhYgTIHbPNwNPPHWJrpvPVc
9PAbCGVgXGiozR2akeSumpRiPaHGWPDd5FLddihv9DXH4pChGkY8yTRsFu5TxlCpWNYATuUx4CJO
BLuzMLYHdyZ2ernvLOxh2YsbREqL7SCvlsx1O/jUegJ2tjnyzPWKcdyHXTPzdMPbd/UMYfa7ipOl
XDvB0DvczqpU7hEbQDC2/XTkSBhyb52FOb32JRciuufaeIU0YRBz5Ic+WqYJ1Ho7mPOrxqdYrsLO
diz4wouMmMXL4qXh5rGhT7lGfn+1vPyTHVoZlAOGOiJMkCOn3tzsRyuGis3w1xgX/aFdjvgNeJkt
BM2TzkGWKAcYJjSYPrna/TQimvYlSw/L7uPwGigK3qb+0En3i2SaXyvYg4uMOhIIqqcPbbUVWDPK
X5EHz6GZVveDEcVHe9akDBmGxlaHCnM6D4byXxxShz6JOek+xQJfHSGJSbwTokCY1OZZdKT78Q9Y
g+w9tQpjkVGWVrTJoFh1pGLgk6OQyeaohqEk6o207GUpgNGNdE5ypDDhtKTp1ElXXVGaJPdyNsa3
Wlnc3cdxljd5mrXpDag7C1x7Nsr31qvyb2HaWBd+YZq9lAoQpZVrJlwdPvA3cHdpWui7AQMki25Z
3M6DKPZjYZElj/XxUBS2W62cWkqyiPpY2Ajwmowg68aHT2bYpBKp1C6/5X7Ed1Il1VeloR6snQZ0
PSk3QVVsROPZAFr4i2CSYOmn9nNRxnpF3k5+F/qVFR09liA30GXy8DESU9meKuGjKSO9z6s/5SVM
tbs2DIEpgMoV3f+FHPQ/8pH+9+euu/yt+/7W/5uH+vK63x7qwvyFGZH7B8pQJCmB4H/57ejlY6eQ
rsOAYfJwMzHR/PFQ50U2eGFGECgFjlwe9z+e6T7+PawXnMNsKQPpISf9uChG36u7325Z7V/+87/K
vrirsHPDdWEA+fmZzsDiC749D/kqChdTUnL+fPMqVRTl+PN2CX6FiRVU5WNVdv3G3WZmj5K7UCpF
Cp8MqMjaMjCwVpcxTRirHQk3OImXhW6qo6DfUz169UD6Awm2LqileoWvAzuSrbrwwqhM+kM5DK9u
K6M7OfnWjtCs7mKgntqWlkY/3fvQyL1wKg7KQxfo9bYAa5d37GQH90zPWh5NA5eVYTXs7FLQfZ7K
iVezHJZbTMZbh4fmKTCC/BKqJNy6kBU4WZfRGc0039/suDcJgpv7IaEUkBOHb370s2tJmhpR2toK
WYPL4m1O7Xq+FF0Po9MubSKUVO2HxuLuYuNlBY3Um9CBFlqwljvlmKVRlc50/6PRqHIfsWDpcfSZ
KY2/WRLzrOcgeBZ01UjnqlI5KNDMmsSQyCNXkuX3JzWxvgFrq9hgkxKWQWsOJpC9aog5XkDRdwGZ
ziAKLgPCtuTWtsJOrKn9WccJyEiC+85AHMJEqOXn3mPgQ2+ZfAvyOnsUaTa8YYQrbkM1OYASkp6N
Quc07/FyLtjHzRSdWGLUxXaeWgwNs499AMuyTtAbaemKjSAL/ktDB34kYs9un2IuIsxzqV/EvMkl
4kqLvx1p7UghUaYT67f01fUbwsIFsZBHpu6BzJbOk90Owefugyehk7r/ZItgesma0mX9Nff5I8oe
IBR2aqfEVn7AKaxcsXNpOhPHNIF+BMPYHzALu3YnDhmdc1tWQbJNsNfvQ1sR3oJlB8ZiGxMywCi7
cDIWYob+gGfw/ggyOkKVf/cXuoYRWd0Nfkf7s+9X+jW2i+xrV7cebz1TRrqumaq+hUSTfB9kiAmI
zytZjSpOO9AIYQyyWMKILF3Tu9Udn+OV1TYWwOtG2MkpkWX+qWxN6zgkfXWvcx1scQClDxNtm4k9
poJvOJM3RxB82FFQKzTXHO26x9SwzGcbiCBJj/xYwaizUc07ri/JqI2Y/R/H1xku6lFoY7o6YQiw
MTarXYeOZM1+e3g32Qx+D+AmfDNxOpx6JZPdIAsEQXJIo++sFsv9wJnjxH03fzVzfqzRFJn3PT/y
jUN7s9Eok/la4IXCtuV0I9ij5QVEYn7g5VdStiq8CWG3N9QAySAlJWbmPMME6DEY5S4BmlMGcN6v
RDpi3cjHZ8fRM6mBaYzCLITMElyBn8blLVLU6L1tWsnHRkbW5p/PG/9PySz8xYb9d6PEeXxr3v5c
dSgUv73mt5rj/mIJFh0ssHB6o3FacDS/Cy2w3Zl08ey1AurLzzUHE7lHLAZfjLX94hr/UXTQYPiu
hfFBLtJJ/t36R0XHpbD9LLRAR0LJsaiKWAnNvy6wmIhrrDYFRtYCK4sOXXEfSE1+8NBWbHHpzqzP
6PRbscWomzdcKZHOc7Cc4xubI/iGDbKzdfym3LUfPqXgw7OUtxjt0APncj/UE9FlfeM4L8VidcoX
09Ow2J8MDuCv9YcnCq0LFiIcQ1NztfQwJRfhoOvCtzuSZdh/WKumD5tVlzso/iMkmSS4mbDWayv5
EkoXY1aZda3zUjtpeNCelvcWRo/wkTthu4tKHm63oUccCrkVoUXADWHRq9qr9UVXNZI33/NT5H2E
sXMUrZX5amtr+gT+Tb3DcGdWihFgfmUrJsy9N5FNyBWz7lxIaSx81tPyOF9Jg/TpNUG5ACmbzJuY
8f086bZJJRgmalwSPLU4fHtYoKzFdBG4KAnJzYAIGHd4tVfcuMoah5nfidMEH5D4REp4tI6KSj05
feI9S+Qf3LCJpH/sibx3cAn6qPMLINxqha87IlzXtGF1U5nHBPkVudAQ4IwDV4/qze/T6a2OionQ
O49bLGcZ037THAVeRNfgCOTPGMmJADUn1uw0IvRqodm7my7OTFpaFRr7tiyrV4UhEPmMW5reqYdj
llyqure2nWA7cgb9Y7EOyxURelbjib05ISRnFgCIsppR20Y8zPHLvk74Yo7SbgssgKK9Jxx6fOH9
JAfZsyZ/2wMHfu5SP3v2CEB+6I0qeif02Lwfq4X+jFeUBM4iz83b2U0nbj2aK31P34AoJJ3qcmc3
vOdrvkDSrxQYoR5Br59/J6+OSL1oThuCmZ3A/+rHtvWlt3skCkEa9Q6CATeu1r3ndGAYhzIydog8
UdrGEJpxVRhl+NQbsWL4ZI5TK+g64bzhxuI/IQeJhjMmWTkhnQudXwmUAlGQtMVCmHHfiRRpD7Fv
FKd2aKKzcA3uULanyeaZpl1bm9Ru5XM4A0V4ILcof6kqJ7k6nEBui6ZJ93MXDcRA1OB+skwelJjN
Q1/Fc74KTcJABmTTJK/ygwtTF1zbIKpznVnubc688tpPLsFtfRaOh8o29bFD0XhboLXao5H1HrRM
3gsLOEA6zIgugsLS5zwymvvOGwRWdad5DGJRPhuD01yQMjvoS5atpeyS+QG/q7PJlp1mMrvw1uPA
zfZO5LDznLXZbfOPTeiyEy18Mj5WGGezsx/P7EyX7anOMnuCm0UQTuOCs8+EO30mul09Rh0qTNds
cW7mHPXwgJhlwWQd1oQzNcScIOlsQUSRlcn1N902Y96khznV0iMXwSrqbV+54jsHQ8CCJNk43QFO
MD2imRkh3ob+Y388saqnTbbE4G3iYErupq4qtiUH6wD2eWr2W882urWnrcim4agmezV+bKxnRt1h
nXuOdllkWqwVVqHlRZ/Vx7YbXTSbb1Ie2IIHKDS37sg5bBN+7Mmbj535METNyJwri5nDO6IsAoXg
H61HHQct1lr6mpVXi7pGyqqE2Hm59KftmKIL3WDOtm9ELzxYVx8QwslQsbX651X7P2ukpNq61M+/
K+zrpmrbfz0kw/fm5/L+45W/7wkdKrSNDdHyWAVS338v7zj+JS3zMmuiZaRiM+792BO6v1D3WdyZ
ZJxa1P7F9/CjvDu/gNaj28L8IByBxfEfwfB+uz/9SUdJQffRY/Khos/gX0sv8+eZEomXUjXmnmUa
aVdI/D1vL3u0F49uBd5zlUxDA/uyzpNtHSAm6udofmTfx+cLEFR+QPXRfFVAL8/ABHBfi2EsvqeO
yh76wG6PGDcUi64huG/HWhLj2opbMXWE2iiXwYqwkzi4CY3U2KpWMNjBlcz7Y8ZhRwExsRNra5E2
EmzCzLXqlROZLP0wtXu3RuXM0yqtBwuouY1HrBkzlmwNV+3PXo+pIhqE3qVshfQWj255JmFcI87k
QJ6ZSBWyMsK717cDwMjZLPZAUbtrukxebMYwYPqQgTUH6sToX6tClbdi6ARG8UF+KovSPJoU302q
DIYosqv00ekqeNaj7cUwVNiAgUnpwmOct+1byhotPRYEOuQvnoRysy4n9EqbtitsZ10jZCQukSpz
GDK8CCUmfmpgDlNdtv3OHWvkJr5wCuInrVHY+17ZOryhTM3eTWLHZfmmPrZHvm5z7zxXbHLv+VHP
N3hIsXpYWZbfJm24CFfHER/mEBHiQEtvmfoNfz4bKwL3inLrTMWEG2EQiuAHkG37ObU46UQ52Uar
hrYtP2dukH6B7Q7kzWl6pzhYbMoOPQKRfdLJ9rVug+iUJiyuIks5ZNWS8tnPMxcpgMi3xKgXZJeX
zbUmXGRPULxDdlFhk6wi2/NkhtW6BZC6ieoxfVHQ2JC4k7GgakddFECrq2t382bWjvdSkf+XR027
RpoHccwfwEfLIj7m9jScXP6cQ1FhYPNVEhx0aEQlE1dBJrsoFNnuRNOH47624Bg8YPJuiawZe/+G
ZOP5Oc6d9Ioho8SzSI7LPKB/L+2x+4wPpjg2baIm7noQOfbB2NrXilywg10FzE4zMICvSZX30HER
NX2T2OI2aRKCdxDCvcmzwroTbUlxaF3wRJo4OFKb5HwlvhIEY9b67qcqksmvIaiWZAkqnYNVrwKC
hS3HpGPUXmau52hcEHv9PNwMpeddNNjCAefJlLag8AQeYNnaC7Ax1grFKgCciztVM9lRGGH5XffJ
/iKvOgOB7tgRDa3huBetdXUIJpzIVQP0ySUgGo1GnKpNljPTkmuEPG1tuUXLEiavkzVqH8g3WEiJ
vw0i/eSwT4PRn6nsVmVjVpHEO06EKiuw7DRGGApdYO6P3ZxluJE4K0KE8AcH6JMG5jQaXXCr23I4
1szK8YErbEbrNxuXaPSiX02AODcRpttrzxvxFQTTSM50ka4dJorr/69kYKiDv1VY0NOUf9FY/HjN
j7UoXoDFTrCAyODPUHZ+r2ELtRUPgAnn2naF6XOF+lHChI2rz4OxarOxRFWz+O9/lDAWpqZty2UO
dm1OXv4/GVA5uf08oNrmYipYTlweZgWq4l+2ogMi6KhQyNnCEOJCWFh1sErJO71zUZCP65hN75n0
1+yLqdqQCcobnG9mosPjYGbiDnJ//EmFLW6pjHzLcdXbbn0C9DHfG1Zbjtu6aTjLtoTGZCXRUbrQ
xU5OfceDm4h1qcToEd8Sx4+EdHjkWpGHfbIHoFEl9vtV59T1xgMiv62E5e/KDp2SCL3kNTQG4DFp
L/ZZzaNpjbZdvZWDK76w5XTOujX1jW3F4D0mcr3uq9IZT7Gc9UuKpGNT5Y33nPlVhGZ3HL+Fc+Lu
e5K6SAghaSY3yuXiYkWHCR0BMawRiPC4jOVD6TrtyavALq7SNhIEU01SXmev7jgp2zo7VmVVEw+B
AezWs0MqT8LPcVNPTfo1g/XCQ6gsy53Uoe6445h+zmgvorPqcgPR45D757hKowf6FtRrpoqAbeVc
eMbKLde5zqKNGaf+us/D+i4b8uQYx1VyQauYu+uuMZ3XRnbTBdh1m1z6UePANoM2dY4m55F5Py37
120aYCbEgRb7n8UgAjQz9Aq92zBA6UYkiK+k1azb0IyOIasXpHhOX1wBfLfPSUhIJoA0QUgiYLg3
bGZ6XbcJekfeATLK88hpduCvxungRUi3Vj1S7Vsyw4oGFq9TbjwsYyw30mFLeg5RLK/IemoQcQ1N
UkLu1kSke+Vq7GZF+j1xgT6u5j5sk50/eCzdwhSo6G7uA8IGWmsYzlk01NeCsn70iF0gqT1NX7Ud
8HsouQ88oBlCUq6nojlYhpi+BG1MCLtTixcq1vRcicy7mk5nvBtB2t0WLlHhZGj1MBkANp2RZKp7
xxp8osTYXx9iYEXvuO7HY6zn8NaAcbdTZGVfGC2DvQoc5huI8d03s+7NmzFxcyhlHXvJFcrk/EnM
xK6R2szGO2Oo3BLOMKGQQcgTN4mzzjKSnSZzEq+kKxnPYIhgAtd9eGkaYDSYV8PiYKcxR1uWvrRO
KSyAxDfQ0sKi387oMS5hU6b3medEj1BeyIkprRBGwtQ3wZPkBHtfgMjY5SGdhjLN2oBWwA5qrefS
fO6xp+wFyqQLrjkI7AoK3gxtc9uzpHjnBq52ukmLA6tMsULBzLohbeVjWRP5d2uCYuMGSyoh0ha3
XFS93QT5os9BRMMtlt2+n4BFrcLIDYMrG4DKaVa0Lc5EH4DeE0UVC5h2H4VFcnUFnSIWx2xXsSc7
eloVh7HS2ZlPW3qB/OGvnaxxeHMKPodFDAunmkjxznPS9GScq2PDZLC3u7pal2xnut55zoTO7ua2
rg4F+w7sIVO6mUvNwJuR65XXDSseozPcPYJcMgINI9oNA/ZO7SbdfYC9AWmp7M6i4qCajoP71SjT
6KVNyWEea9P96nEQ+taH3XfCKMXTJMxmO+nBXRESq89Eh0GipbXZTPxxh+UO8GT3kOpXVsGnwLYB
laStk289ExdAbhJ5xIGbCBXT+wxxsNqOeS/ODcjVVdJn6b4Z5hYnTG35W7q0aDdbHkDAoqnQPY3G
tlCGd6nRH7x2Db9xrHZs6IROuEXzNb0a4P12NdgzgjS02kVxE91laGevIzgAhA6x+TR5c09YSCbX
1tTPtxxog20p2XEPBKAR2mOgymqi6m6Ycwj2nArqY05H+EmlCL+UHbfrHiD/TqeWcQhw7tDlCR+P
lIY+nI4ZiC3TarddOzn7JG9gJ2a2pR5JmDE3o2V6O9Ra9r4y2DjmhTCOuTWYJ66OxsVpsw43a4lF
NvJhS5WiP6dzF9zVOZ6TPEBenQfAcunMnrh61zcJTJOTxnpJ5KbggG8AaEkdjJGCe8u+58G95gJF
0GxDYKfq/Jlo3iHflk5uvo4tlg5/arJH+I7zZoprgsRwy+/gNE43UeSOn/CWmy84kvxdZzg4MGb4
LKQrWkl6Nw+5dLaWVUVfiG3z5b123OjRqkwikl2EGDdMrgnBWVjz1InwUkYiCx7osbZxYcDNoCKj
uPK7at+Tj2lsKYT+r2ETeTmRWtAUxIY7U9xtLHcYEblhSBn2rp8EEEN48BE62ijnFi+TP6/9hoUv
c5EDtNOxOwQkuTxXwxzl29lCCWESArnja2U4ZuM29VfV6NQmmdRp8Z4EJpW87evhMnK83YfZODzq
noCgY1NGAVavQVgQNSGLO7vKGEfsGaV28k1vBtVbZHfVeM37mSHDB8yk+OZ4tFmDbV0XdjYihhjW
TFr3xz62grvEbQhIlV15Y8mmfwosEd6ZvV8MK5wA8nFQBCoJB3HeAGvo2RdDhComZZ2+mZ0EWc6Q
jKribZtluaNgwfIBMxImBLc1Pb8f5B5hkIEo4O7KSfJJJJyQMyW5kmm0qWanQXZN27//394S/5CA
yb9tiv8Lt9q/ju9V8eflzp9e+VtrzInfYvj+QwW2MHp/u954vziugPP7YcSlz/g/ggGJQAzRcUAG
trCkR+/6R2vsLC/y+e8Rb7EYEjSzf1EI/J1igGXOX3tjy7dw3fJPbkEYb/nu/rzdYbED3940EfUn
07mvYJ2FgXoy/Sa6Rlk8PBB5PK06iTxe1B0hqiwtto4iEQ5l03I18MbIXgk7605ul/X2iVNQvo3T
gF21307v2DK8/RiEnDH7HOps5tUDqc3ViFa0wRW61TbQxCY3HzwgEDib6qfOFLuA3g12jS5Jq1Lo
g/Sv4ex/1i17dfwnCscKqYQo6VKCRUW2KVzZ3Myh8Q3Af3KMwtq6iFrqmzRl11nJTt7Ek02D194O
6ATwNLj9JrdZMY1YECerlaeiLfbQgG3OJ+3Lcv26ias4YOme0VlrJ7h1lYFqdrR+pZfsCTYrqUzR
LC5klhvHBpUZ/OLa2XTIdHdV3uL4YHd9ljYwIMsqQLcWQXsVSzSVH6bmAyfZTxOT7LaKU8LPmny5
btuuC/2pdG7GwSIgIKfdgx9EUVim5nrm0IOrTt6kDVtbN5X6Mw9I81vKkL2rhX4cPfwRzuj5Dxj7
1R23k/NgJt7ObzKXJXsR7YKpQK0wie9VveSdKm86tfP8HkL1WDfsyKAqNfCay7E9F5yxSBWMgYLY
xhO2hhOm03kzGDPZ8cNNZE33yei8EPaLgdSKvTX57yPxQWD8pVOSXJuoZxp7zGnAflZD5SuIRf3J
zuAwlDHYhoiUM48VztoccUf5StyDXr6wDaxuVdofirEs4PaRL+aMS6mE/LUyexK1CIKHMTIV/pls
HLmKMg4WzJkrLLbpOq/alLJLl+o144MddO061OCPepOqTrQXLTXpCTbHa0ILsBOjXazj6oQX9ixd
eQiimGzSQe3jFEqiA6hz3fTZKw1EsU6z+DhOgdzoiCAYsxHftBlE13xuUSCbYwHKTIvPUKO+TqXm
vi6jk59WBmSmhMhvTD+m59w4aQVHqzcuaYhovZ5gGTgFwAWNqS9LrWM0EDppOppQS9NySUHwLhy8
XlVDxTTc+LkzcYbgfcw3XAubg+e3/cocUSrKyYz2aV0qVqDVAFZw4MgkK0hYg1dYWz44HqGOsjyT
+20cCiigqzJyhvs2H0LoKY3zBT6r3BDHV67aMky/ET4wP2hSDIj07D1iwXG8EHcMGEWW9aNG2rnG
i1bjckepJ0UpkR1n3d3k5ocxoZlw+/kaBfIzwC7GjNLKCGG2nfvEJjV9WJojbIbeU4S0cRvnIbY6
xYgbg6paJyLiHU0xSVojRi2jsvLbLJvvUB7cQu7iLgrYft2Dz8RNgz05BVE5tnO1aVmkTUV/N1jk
xqc2PMbc5Cg0Vl8GxDlr9IIY0Yb4mfn4CM2SMhw9qL750hvll74MrNd6UM1BNfJbmbV3aCOiK1FL
3OrK1LiScGrhf4hNRpDscWw5FeXMSA9tkSSP5My1K0zaIL545GxmTuU3pD82pMC6Rrh18CTt26B8
LQdpsZzO5W0i0OgHZf0ltEv51aiJCJS5A4dG22D9UrN6TIVhYCiw5T4tp/l/vcLPN9EzL7X1f5Zs
/1f5Vrz/rLT441W/1WpS2Vz6UUR08CwWhMXvpdr9hT3Uwqag8gZoHJa7zx+XGDoxSTF2LUCS6DL/
KNXyFwTeHGdYfAubEovx6B+UaktQ9H/WWfBH0CbY2M/5Yniafi7VppGMrWJkaayh3hlZwVDhGGuJ
m3Ij6pD6ZVR9s3B9uHxW7FCwVNxApcL9GYQviUtGjulnT/hkIJYFxHonXq4eEfUNewfmytpmj7tF
8Jzb7GZJR8bcP+01mW6Hsi4CDNSJY7Q72Y0PZujZX6n5xybxWXGYptwXfakug+xy8AvKfJJZyNkD
F1J+hzwIRd3oD+mLaxBpgSsJyYEbOEipjbZOGM3GcpcYXXQNcPGtfGv0OZjPzm3MgWZTOdVNrP6b
vfPYjtxI1+27nPFFL3gzOJNEOmYmvecEi8Ui4U0AEXBPfzayVC1Vn1avqzu8S0MZqkosJhDx/9+3
d4wJh3kNSlgGZVtfdLQqAlrMvVE0fAdA7gOaYsuLjN5OX8DDNYxvgAs5sIRm/Iyj5R/pFaEx8vsq
HObhgXj91nQEjK5sCzCYbBwatbDPPLUzhbgIfK62hp9dFSN68dLNslAGNtYkGHUzfzSsrfpXJOSX
cmAis5Z+RgUlEKDRExSMH2kQ929EZr7abEYPrteF+aongIUDVV3HBTcc28ie52HcAwAcV74aqXbn
n0PrHIPWPiQNaAjHazZjySiMi9Z9A52atg9AIlWVJMylkakVyptq3GlD166M0b0VtdxrvvMqrPnT
Y9LP4aKrsm6nFwXmusrzr8BDPTsEbXhYZYodNQ/6re2Mu8bJYVxYj3FmXktnPng+DcaopEmJ5OgE
/XcDuELf4ev0Xukye/tcsyO+P/ZEI3cOVEfaIZo+HM9T34OMPcJOjvxGSNhQxJFdVWyyugj2YJxm
+Fl55+51uFk7LVMs8dMc8ljHePAUQBLeeAO7KrQB5tvIzmBtNmYWxsYswzGyx60x0GeZciO9h3+0
MDnARK6MqrlsRmvexUbfh7re8/s2CRFItVAkpqa9RfWlrYAaNkx3I04HEUalJVhtvBCF6aCcwOaH
PlqFDm3+4zQurFWteWWi7dMGzZv+KxlHdTJHFl3Kz0hVxguEoKbWpPuEd5Jkbj5sggTbjvsghx9J
lqiFLMD1uaaEVkAH18gqzJmGuYifE/aERr6fqRmckP4izyvQkfodkwksiK/U+/UbZC1ORdqk96+W
Jsk+A5aw0/WRoYo/u8Y3LSnFlrF9csMR6+8bnWucPS3M/v/8DXF8/3XL8dtlbvHD/XNXz9OMSB3t
C9BHBOh+viE8HvYcTgnpOYTCiHr93iU14CGRxeY6x9uDF8RyB/t90bE0SR0G0oHOZIXr1196Rfxv
5hFMech5YLTBEBLz+/UVMRPl8IWwd8JHibuqPdrgYUwqJgLXN0WfimIzDepEh3xq6s0Dn2prz7mt
eIR16W4LwKJHkzRdmPcd4HQdT/MzvefpemzN8VSNkkGMERn2Vje1+XkuVVRsWTVXCKlGyqAV9CEM
nhNIhI0wm/YiGEa0MJM9skAtVTqdmgA9qHRpyxN46uSAEHsJCtKM1K8rA3DZypVGciGI/eHlduF5
laX+GKeZdwOEg6ycNc/JsVOIQZFCTRn9fgYcq7F2F3xDrC26Rjt6aWtLbATI2Wvq9nLdmFb3VKDd
OFG0LTaSNupH0/T1FbrqJjqkiZkdvFhEH3BKooMG53VYTxOW5IomN7tQHhs59Le+1i9H6D1gNlQA
e3jyeADunFyKbyppjRFUr9Jj8FJJIcPEFfFjze30QKan3Qy2jdcGvtSwrFGW6X0qi/7I+qnkVqdp
WKWEyupdh8C9unXZ2eOPChSj2GR2DL55gZ3Qf2JASlfR9t8Ks4VumBk98XPlePBJemV0bzPubYLn
vFJs0rnhHDwDdCybkLB2idPTmPmtV85t04nxGBcVSN5e2AhbrNx9d5rCuIbbD0C6EMBYQynt+an0
5vyWvGE7cWwHZbRNo9RBkuo2xgIf6I2niRovtYCSsswGN5+JKJpgSrvKGPkBaiqmBvemXlknNrnD
o6A7qx9bU5ev7aK6yV3ZYitEGH3jCa14rrhZXLDIYzO9iHL0szOnJrOF/6bQr1UyMiNe2jb6Dl8L
L362de1nxZgiXjGYpVMLl5KoAi2aHTUfeyXgDF2bw9C/sG/wn1ha90Tb0fu4bay+FMb1Omz9yKG7
L4P72BqNZxf8YLUevZc00o9VVKvLFpJyGyrBOD+Em1sBd1mkQ1q9CIhAgU34UwYykluDG17xJKwO
b7UYZ3KlM6pA3dJsNtJEYMPeJQq6mQn+YRMN9DEH9ZT7vFUYsoLA0TERUuVGSijjGkHheJYVWmdx
oQaXnn1hObM/IehVXzb8tuIdY0FfhVntTS96FvCxR6xOuqWyUsA6rZNylBBncyK/vnZFtVe7guRk
HcVU+M++rtRVsmgXjXgxMAJtUddG7CQ7n5Dmhh+z4MmlvgZfpGnvU86NB0Xc/gXAb/KtpFI/r3o3
0b/9PVA8v34W3N2fv37e3suvf4mC//YGWr7u5xXFNHXTY/tuuVioaXL8fAPZ/+Bv0iUiJs5chGvM
L6t2kysNRVSQ8qaBKPqPbyB4ujqkHsd0uUP9tV07paZ/vaRwdzKJpvGyXXpIywT1j/NEEw0oG45m
W8STiEO8Buaejzx4etDx6a5w5/wpPusZh4gWQu7o6F1o5x/7lhXpShaDPJZ27eNx1mI6g5PiGWWp
y4nG+DqxMWTCTBIP01kSGZOQviEF0tRhHnukUPgfnWmUZ418pz+BzCuyjadkcU8WMki/M3yXa5ZM
cpe0VEj5dupv+Yi3smaTfIql7j+5LCbvpzoaL/1iNDeIPCi/+F1+5ZfT7G30xYnJAol508AaDOoS
5/svk/HKUi5xeXue/Ulxt7iUhlqzQc5VtX9EKWle+RO3xLDVGWOyBULHVMWzeTvrKJqgGzV3GVyF
G42IbIYLsZoYozKPYrXsEu02J/uoRY3SDjzJhnFd6406jrFVfeZaJW3AfFHwnQoqr72+DS6yxSmF
MoC3fTMX991inAI4UG+ntlUOSaKBRBBF/u0M8uVmgn0erMTspYJJCqmlhry8rj759GvqbrBY2xI0
z91dXA6h3r1ptPTRNk63hjddSNZR5KgCRrJhFiVCLL1edFoGbOKCK0qg3QmjzKqtneSA/0YzTQ78
B7KLoNWh4KSALsaDjdX8rRzoSH7H51E2u2xps5s9lF2FNHZbsGtKAMywR901ltGKbZ7FGnIBdDkG
92Jj1QkX/4ghtN5lyZ/012aATW/T+HqdbjBszu5F5RU5+SGlwAI1WibvAinUre+MydE2RuPKqkRz
7xWTfEkpwDKgairFeqWPP4bEcbyTrip92raqLuDz5AWkAsK0+1Ga+f1ckuqrORvaYewXFpcJ4Wcn
NlbFI5VgEuWLr9NVaHdirZ7MEBMRYQTONsNX7HfzgrJ1KDuXvkoONQy5PcQvugSiVVaxA0cYjSdN
2Fb0VFE+HtY5+8/7Ev5Q+ghGnpX4Ssu8RZEZFezReWrUb55bWRujiBR/aEb5GNH8g1XDVfG2ifrh
U3qAVEFjsjPm0tbfl/OgTj3xDW6ZAH2uyi5QdqhMJ7opNI3GK91l7WgI5Ea8sNqcIKjwGb+3/Wi/
JGOt7YiekR5rIR7sZt9LvzRiy9cwDqIHD1utAtfnWy8NFK69BEa7mxPXvp9mvmEGOuMXjM/1WiqO
jz31p5AFFzM8z42uiVnOW+7H7Pd8zdcuAeZy4ukzGPsm7gaNgSJV39rZONnUXAeOSHaWcie2zXCf
qWkwjqPhPd/rhP4vSNfzM4lLY+Cf58uAtG9pD7NyDcy224xBieaMJq7LfFdb/LWVv5N2zG4yhaW5
TlOaBUeKWYNapa6p59fRWIGmJPKJAYgBbv9Y8kmfHoYIK2KoO4l5DQGN2aAJOOSqSjoW713vLdRB
TV1B+vT/H8Ro/3/FrH9ewbhO/fmL86L8JZz2h6/5+dK0F1ULLkyPmIJt/POdyVyPWDVlq2ULF5j2
H1dwgW0hTiOxxpvsx3v2t0ub8w+TOyAISt5vJK29v7SBYxz46xuTlZzHk4glnB/YhLwXQ9sf35jg
PMZ5Hqyw7kCqgOmW8oZ6i3dhOYj9aIvyRsD33GVXrT8jP3EvJp9kzpi/sme5UrlxTJeWlWJoFWvB
tw5li5Oy0Esi/T1xqyPjRM6f1Ucnej436ptTms+jcI+mG12a6Xjdm+I1kfNTP42s3VQoSmtDfved
bCo+2Fw/VEW1G6b2GC9C9LQ8OHb2xj13bwfTAUjoY63Ib1vtm1k4QzhSSVVB+WLoyWXdqYflII1Z
zAy9YtBXZE23y87acuanKuqeg26+kEzELI05nXKiNzlYhxbMXaaDv225NrnuPu7cTy9oXtxyyYUZ
0WNe+oepI5kacaNTRvwi/bjAPO69GZp3CaX1DeD5A3ufPdu+C3CiR91ODzxlLhKe9VAWiqOrwBEl
ai+WGT3dFsqNkXcV1+4TeaSDbMx9B7gISq195cL49D3K+AqLxhy/6I1c0lCHtOkuBfzAISlhBPbX
SWQ8mGq85fl14AJGDqB5Fbb+gruOtq+u7W0cW42IL8WYXNql+2hRQnNbH83E8DkId0eQhyvNdAUj
+0CC56KBGrXKquHCnoqdpxNgauc9ddGLXqYPipq1gTDFh3498wZa9bZ3YZj1g9e0n3VnXzVN4hHN
kjwmNdinTnCH0vyr6dydGcC3wfvTtPF9A6GJytwrAaSYCKPcw9kLbUrW62jKuNVawDN99VIbw5ev
ZnITsPa1WlyMiVqrxtvUhfESSTZgHdCcCd6ezbCg9Zt9n9an1lDbIJ2uEN69s8K8YLzwznv+VJne
KvD1jTMMh2iyNmWXXwayvbEiYhZTf/JFfessyatg3lfzQMQuaXZe1aD3ci7LUj24VnVPovOkJkCH
iXZZ9u46daMDnW9IUub4XCPtW/WMthfn0YMtgtOszcxc2TuviP8/kbSWG8kpAk3yK9HwsBlxG+TC
XqVBll1pUf1S0LwClVkYVBUjK8lf537E2Va3n+PEArhpQM+T928OxjDC2OJJcaHk1F2NRs0Vn65N
sI5rqKrFnLsnC6SWs9LiZVM3LpPw/DwU57Ce3wSUhMhyE2N58PKsuK6WSXoHkXA3Se7PfCmbbebt
6MLvOBV2w76lEv9cjXCWR8hhh0Bihi4zU/Fn3Vvuhegm66AxPOFUWRkUsZn3zwz+J/KOK85qT2nX
gY5mOaCryAsNlzFlVUKmWGcihXPlVlQ5mVHz4aibqxHK8gnBHJs+lLIXgT1Vh6CdjUMJk+M0TLN4
8FPAGGwXPYa1nXZpZOZwbRDsd1cJezc+9GxPU5Q6G0vYLUejoBu+pFLBcw0Wa1s5BpkDL9JWTpRm
JzmZmkNTEpvVKraNONvqaJNCgCU68grhGdMK95R38/eF88eFk8rQn783H7htfvulevzzvsmX/Xh1
kt9eMEb6ssTiNbncD3+Lr4DIs0ihUD8GZkTW9A8vz4AKkmHyj7jQkHDx7N8nnlhH2aBx0yQjrgcM
x//KwBPN6b++PAnC+IjSmAhBvPDMfyknlRQbmdTaG8Ov2af6+oTJXNqmt26jQZ6Szs23lkfGmyZG
vSbnatHtiIZmA+GAQPNAE/IU+ZKAAMe8fZTI7C7P63g/uxUEB1Nljf1ccS96dFmFX+k+PZ9bbl0T
UoLKElvYCvXWUgbaETnTtPBbccykZVwJ1U/7kifkmy/tkiJ/1XCLXCW+CdI8mLnkIswCnjHl5j3R
OEq9w1TYb6oNInMFIsiwaZXK7gPmXHoY0EvfRUlpfoeSVsMykHX8ynDNXsc5uVajMZqV3sz+ziAu
tsfhYu7Balcnil3WTkt58YVDFsyX8AKnaUMOX22thocsleasX7el35hEK2xmtFDssShCZY02VVdb
O2pJFnaTMhuJMDjpGDr8H1wKuBK3rigqIniWN4Z1RimHdlXG+7+354Q1mi38qwQR57zumkLe8ybT
c2j1ouZG2OocmcfUdoHipJPzbomYe2fui+K74FnshEGe5tsOqWkRzi1N5a4ckgQIg7AXLxXvA4av
hPyI3LGbGukiOeMwbZC7EQdpLNUcYjOR174GsrYflL3W23q8JfSs3fL7NENLHyxiemO/dJUHrzhY
9Ty8KCOPTjqy7lMl9fEWHEoKD1Bo66AKmJCSkupvSZHAa2qr4HUQonmI5sZhzzg4DFjr0pK3gzcH
T6RGoherKKdrPS9HY43upJH8+VQ8i2vZ+mI1qTzZi8lvLu2G+e+KDRco/txTyINS6kP70SxjH2GM
V9xG7HTXpfLVs82wcSu44T8aeUIfjP/IY1RZ9IImJ22eu6o2966gDb2m+MWmU3cr+7s0VLkj9+G+
gkevmOWTYuXXt4d9pBhobGTWkHQH4EHck+tuEnq5GDGsUTF7Cqa5eKyEE3mbGZnqnp+h4kQSptkO
kxi2eQzoXa+DikROLu+Z/s4buE0YenxzCor1YHfyttFKL97kaEO6sGlN/dpJbTYClfCc/ML2ohIk
PlfC+eRwVLKvckHgeTXz3KC2lbS3FIyqpySbooWmb8XlxrHLqIN1OLn6viihha2q2oj5wx9ED4wy
I/4ySebIq2TUhxfe3d5DnQzmI8rC+DRYIjm2feqs+LVmZ0/KNflu6NK+oWfUC4LRQVftqG7B5V4B
bZ6Y0JgdQPPeVVxtgeiZ7q1dOov0hkjoys6x2iZURvbOqHdfBqbEbs3DQr9Kk9L4ZCJdIv4TI69+
IPT+re30RFYmamz4sxmdb11dVjcd84h45whdBnvVqZT/9USN1EYoNK6TujLKDXgW75b8OQIlk+Dq
teSjtQbUGMOEppIAU6G8hCZtrr1yVMyo8hzJAsJiN5EL9aufnqq+A6ed+a3x5M2moqSxkHKy3u0u
VAo9R1D7vJ0Xok6/sHVAJmgHZ+Ht9JayNm7QekdrofF4ggNgtBB6FnrQClB8sMtUby04yIhnGEwf
skUuOGY4P66C+GOUEJK1tqUJWGfRmjo4c4gMHdvGXnhB9kIOSvqsusburF7iorRCMyLob5xhQ2yl
EgFKeeLwzpYh8EF3ysjdKlQb7D9mg+3aWgepBrk5xRAWKrfSTI0CAb3KY8yUJuGpGGfVrqUo6IZU
s/U7d7D6q4Dv5o7lUQsmNYJDtzETX48PnSPEJX+ayavMR80Ju5Jh5Soz45Iam9WdsO55YLYpDFWN
ld2TwFDroKvjdQfhfA2vGiIbpZhLHM5GmNF7PJXJpF3rJeH+xG7KI3n46aMk6ESHHtTDQ6wlwwa7
IuuZSU8Ovkx7DlSuMPZaISHGeBwqS/xFCYNNt2QAuMqG1HiAAAXgdTLijnfX2ANX9wDFIhMoxNXI
mD45plptEGcclZdumz7LBsybngIVoNzRgqENkqBlcX2m73lnEp8SQPlEWqRHIUfngk1aedAK4H2k
Pwmf9/PkDOtBmeJlorkEyxLEknPntVyumqTKb9JMy8b9YNpGtG57kjFhhxeA+AQphUVCgQDs26IC
vnLY7N+1ytDCv09xP05xDCz+/BR3X0N2+ncDEJMv+3GKQ6Dnsp9GUBtwHPIIMf08xdmc4nR/Gf+f
cTEQjf+ZbKKg57NHAITMwc/TqaD/vjWg1bd445deuH/2+PyVY5zh/MsxjhOaY5oswgk3wUPjg/rr
DCT2KpG5urmhRxM/z9bY2vdELbzvyEisrZYW9qUKDPSysotdh5KGExy8BmiDrAwN0FFd0/+I2uAu
sSpWbME0QZvnEq9mazo5luSuPEv/0+pE+5xUXruPeYw/9zElOB64dh2KJBP+denLPN6ZdZsFV7bV
kTlq/Yn3lx5lufnEdVLYp+Y8kk16OFyrapnUinxmoK2REdvUeaC3a9/RPCovQKXKMDlPe12gTCfe
O9FmIL0fNkNWPlBXzk82gU3y/YXAwlUVScZuUaTrok+L+2KZLXvLlBmbEgNnIE2+2OWGx0rSBJD8
fUjaWiH2ZVJdSox/+yzj079K+GSON4Zqlgn40L3CKfQuxwnxyEHDE9KujfNcPMg6/oXztJwfgZQY
mWExRR+XgTqQL+17fZ6yq/PEnR4e0/fSqpd19DhuaIzkw960C999YEuZfld4P6xX0SYE0FY0+21c
vmPfzAcbWtSdI3Bwb2CJ2vz9ApgGrXyntf1dUYum3CT53BGYpVzeixsSBCjHrMbwstCVseGe2MUA
CI5i2kkrj0FzvB5Gw+MF3UYlK5I5K+pj0w4NRiXpeIJAVe5RAynt3HIYjaRGf583jBIaUjNatcaf
AwSZAbYwv+LKHbnr8i3ddHZKS82SPgIIHx8GeZ0u8C9V7Cp9a1W6S4LaWRo5WZ629wao0O7Aeydb
UttRG20ta+qCFYzOghi5nSxTt/IJIXPGrWMGuUmiwo0EG3ytzE+1JntJGUv5U5i1rW4wnzFnoEET
BbNQ7yWTtd7M63Ff0SAipz2SOsthgqd0tANY/YTW/HrHh9bpw9LT++x2GhSFHhJ65CAk6oHusrbc
gZ5mz6I+hDhvmKcgt8gr5c6Q7x1gL/H276fv+elr8TT686fvVRr/ivf4OX3mq35On2k4O+xmdfrR
POGWVM6PBogFM5IpMrkgV2cEzAj694ev8Q+LoZ4N1oseruVYPDJ/mz/DCIZmBzCEnKG+lJr/Uj3a
8peH6x8AH0yk6Zgw5ubQajgGKaZfH752THu0i5MNqFbzwqePiQG7rfTLxA6a67FPJOXamO1qMKf9
xZz6LDGKXpwCrpP7DOLHswbK/GpWnRe6rRvs0FriW6b4Ym5rHso7Sc554xpNwdp1Km+0uQleUjfX
nuPWHpaQ+2Lx4NPsCrESpPA4YfLB/yxoPa+tuZDghiJTFC3rJ7sfv6Y8LR7bLqrjQ9yKWH/JQBAR
SYQBoPcrNUzxLfodarVMLcoLm4vfZiDRc0FC0eOYNDvpux8YzdEy+xbh09RHN1mD6JOAq5lRby1S
2IS266hvnpm0q6aK1OsygUB9Uw/z0R/EQ+pk+XZM2aquuPjpx0KfB9ARAL4T2geUsUUi0ytoCQad
wNp2r4fRm75NXGYvkl6OD6w+zQ/AstaX1ig/CfNOk6eyMaXz6HVWQ+yjMOwntDXihI3Zfh7AAqJE
btCs5OxhKXMkeugJ+sbkRpzxYzbcmUs+dtGruvAZNEDx1Vx8dbYGLoQCBRUdrfMQk/bzZVpPw46M
gL3XVDPfUZht36UpegaUlt9vLDaBSDrS+rIwHLGxO2upB/akSNrcDz45GY73nhol7VTOwV9NEDvA
JaicbQbIFguJvxUNEKbWC8KB00XDt2jSP6nHB9dV10rEeEhOIaPAHv7ChImaKXOJOu7pUMfZTmN3
uBZsHG/yrhPNlmoVVnsMCl+8SmDEu0maHIO+Kh9Sj1cPm/KEgoRn9al3wTeo21Dc1a8DOTli7Si/
99eMBBC1mFOTZZsoc6oHIlHYTWyjrE5FOuV7xDBpEE5sCcOKM+pHAXzyWPHSvkigqK3LBrjYSPvz
jsM/U0mn7eyXvG6tTVa6wbPOxu/SG3rsbZkNicOyh+nJU0nwzYNnc9mUNceDwKFOlSybwEoVOMPs
HF5bdd4V8pNcvhDp1i+kj4vsGGnS8HCWgMG8A1IFNrsfuC3feibNotGK0+eKsY8CSOXj0orxJhhg
pYA+YXybdLjHScpWnsdGkYWkd9qFQcN5+37y/Cl/MIYWpFbHoMM7WbPb3Q3DCNI0gRDWrbg4qmxr
Ch00HbInpu65Bnh5VzWdcWMrh9LILFqjW+uZmy0J6zgFakIoOF5Lsxk63slz8QbFP0bJNyslVjhm
0n0EOAL6Cqm950GbJ6bNmVZoYW1XKYQSqX8Jote35A6TE8tw2Ddtp65p3wYvNb/6R2pGYHpmixxw
5mX2hxVbcK/LlifZKpuV95kFU5Jd2ENk3YMMZI7dgq8rV4TYKgGWmmT/MnjL5aaPylyEtq6MZ4AL
HK0CMCawZ3WA7LyaPf4O7gJX8FKeWCnUvIijo4xaD+9SOiljm9roWGlKxTONpUwrdY5N2VKKqmXO
r2dT1h7KwEz3TRRF8k6xIcdGWkbzQZqTZnA/B6cZZpbdDDfAAxAPOHXkiY0vgmB4KltYfzt9nC1t
L3E992GfC5OkYMZSQtCEV/EDWz33mmCg0jc6u2yS/gkdmp1087hFQRgFN53R4KvykwwRVZ5P6tmP
KWUxGKvdFwr3eBejyGtPo2aIZIUUc7qeS+mfgnHGXNznRt9ewfQ1rH0QUUAp4Ae4l8BcO/9U+BnB
dc6/1h2x6ARIuY2SHV5ud8vjsTyKccoueJ4tVL4zoc/9gevjQAxLpzPkNhUOG4ZSS4R6qASwP8si
lMcT4owCnPw824Ik8w5BYyG7gJqHyr5z0D9uY4jz/Zq7rJ7sYTxNXw3chQ+nAz1YewuFsDkTCT0F
nBBXb/1eLsDCoNdgTM48LThFL0RDZZmjxq4MrdqKkxxmM82gKrHyvMh9l2AdLeBHnXzRCmCJfbxw
E+kPwVDseBIYB7DL0l1BDXHUlnuRczB9COSr6Yxi9M5YxkLD6xkWSgQsxboeUlNvOBaaoYCXJj8d
C9ixZCfI49pOaE+kRSR9nrxNn68nOmx5aEpv4iOa1yx5GqcbVkOWyk/fJcTAeVl/Fs1E+9k7wyaH
M3iyWRiUQeWAwEuVm3jrsh4iUvO1qD7mLgd65+ixfPJoZryxWWbo1fkQ+PCM5uGcA0NY7HoLKrg2
q1sl+3Ze6+zT6OKnU/C9p5SFfToNPH66eTJfyLanJWZrCQZz/pz6ZjPkrrNzaq/4+0L/WwydM9Z/
OFK+w/xq34d3TpD8iMvp4vt//9fPYyVf+eNYGdBJwjZPDMGi+ERQ7p93euBwLF4WRyYwVv4lEgo/
20rBP2ydr9FZ16BU+GUzQ4KdUOECyCEaZYPfCf7KnZ7U+f86VoJBh4POFshhSeQsdaaP9zsMEaDL
jf/TBM3MRdjeRKKf2ZLO8ipre2PDhnl8aiaNVWhqOagW3EKz3ly3jV7tOgIM5TVRnWw1T/e6g/ih
asjO3obhLHHI0HJh7gVkztpW5aV2kmTB4lsmCMXdNMYYIt1aZ1pm4XJjajf3dEJMNhg8Ds7DNQtl
TBMZ+AUA3hwUmJiH6jyPM0Uzf6TLkG5exnXVMrgb46E5Bg2dKDeP5lMBMiEc2gw5dwRCHZzsuCGF
rN3rGDyPbJxBlY35dALMVTDwWmaHSLJxgkGQ6dgKFc4FnvYgRQt6njme5492XtTrmY7TfRtzOBg1
F4Vo4uKJKRCmV3eatbCV/V6Pnrnlpc8cQDRjzwt+eDRZUcWhXjWgK9y254jKT8MhM+cHR3kPbS+C
MFigzjXL7Md6AT3PRqSvzVF3tubALilYgNABz8pQOgzt8zpyNnFizLfGgpDOF5j01JfzKcbkQZFY
qg+3zmPsUIXdblIH+yALGe+7ccZTL6DqprGDsFvg1c6CseZxO11jeyvIeXgWd/2I4Ig+1rz4GQqs
EH34+xRPOi0F0BkIebLnQmWKPJoHPZs+GCTtfIFqDyDf9jzeg3md++h0JDOHzexk1o30WPkIG6qM
mxVmerA6Yt97NxqbbqU5BrxRO9Bf6MDB9xa5C+ubz4C2Q7QFAbyIHetp1Iv+1mPgu9O92UjJUSRU
ctB+ZDunmGwWJLUfQH9CWMFSnZfvzTx0uh/OndmkB8eCAbGrjR6qO8QnT18rEe/EWN5KvYtht0na
vJbRLeerqt0HqhDVNdemQoPgRlyCkZXfwe7UNGfr44btWeHhdlzVNbnulTt2QQ4utvXW9BBwogKb
gY3feuOkhSzRObGTO8ztjcPQursalDX2O+R5Ktlmsasvxldasc00XKDPGw/Q2vz0Hq5rmvUc6Esy
EEqiNLxz4Nfq65llwFKD9pR6TvOe0nKRRR9scRQH867/ajI32nW1zqyDI2/XE7tM0idjbJUfEoSR
71wh6ZIVWhRsKzYr8dpGaXXUQb6+TZYUwyqPMvIE5eAe7dy07/12GLdM7QBnsEuE91MJW0Wh0Xjy
C9MjliWLb/uhCTR2guNU6fku6vBu4I9t3evWEEXGB8aXW7oq/alDcnblZ7193VcMskz+W1SJuf5o
ZAnA2a8ESV+WcQP8jSSvwFlyPA/eoma27unvYGPpJMQmCR1GroSm0leTXYtizo65ZWCnBN118bm0
Z7UL1UQ0L5aEULmrIOaAsNMMVDCwcV0COLZITpq0hl2jxWOx+uvDlsv0A8Jg/SX/o5L+38cBf5HY
Q4xY/hrpxPpdvv/yF5vz++dWfbbT3Scmzh/C+9/+zf/bf/jbW4xU9ud//9f795LbXdrJNv2Q/+4F
9x8j8qf3uO7+5Kt+vBbtf/C64X0DT9ULmCQvUr8f0xaTipbrUNHiNUeszzN+fy0yH9eXHAEDcr6K
L2VE89u0xV3mMBblLSDYjg1o9S8lFszzNOWXaQvZfZdooUMTDNzrOQ74h9diF4mC30oauuS++KF3
J48QORzJzu+cnd4vsXA37VfGYLgrr0EeGceY/bBJjotW0h49J6yMqF0R7eUBr3Lovog+7QmZp5eO
cheYeCrrpHX3AANcRAiYA11LTNcqpbJoz325EQJjZjAxe82Xo2lLlGBDeZ5kkBHD/tdxNoiEWQnr
PKLXk7FtBu8hafG2EX2AtLB4NpU23cjFvDk0BbV3ZJwuUk53sXN6xApC3e3im7Jj7DzFib4i2Vtz
eYyqjVXDZNIa7lGWy6OlH675UwzWcwwursH0wHu92ED8gV6l+fHerhoe3oOTbxHSAoZVJ6+eBZhW
HjPxgK3EkMWHnSAjpXhbrfCVyBBZgU+OKT9YZcJ6HXPdQo7G9TFxR62G/FjiOjWaku0eO4kt95OA
iu9UanThyh1drrscW2qJjKTH+EQKe7xOadIt/GcUq4IpL7AvtKtzjwEKXTTeJbVoWae+UYeqM7Hx
efWNOttbdbPI9uaidHUbkWxSQzp7GXlPo0uGGpBDubVT/52684HONDLTxRE75n21YqnXjDDdyYZF
FuvNoHiQi2AWt9KFNw1vso3IXDHZ0MGysxpES0tjgSS4OxtbyFLjKl/stfkgtt7isyXwjvrD0SX5
EWy3kYP3tou753YR4SbKWAVQpzZ4StRx8gBflIs5V/RDRym6Gje4u/KVUQ5v/8PeeSzHbqTd9omg
gEuYyR/xF1C+iv7QTRCHx8B7kwCe/q6kWmrpXnVHaHgj1IOenGaTLAKZn9l7bbiDySbmKDyzXcFE
YO0BOYmTq3J50f1PoQsvHpElhgqWDiFRM3I3iUacE2Qrl7QHtWap67s4sFVhjJ8M9sVv/XXrmS6p
p6R3gFksLiNmZ5SZ8pg7BP2h1M3QnYDdxT1FhvRoLo+JX6+bhDZkQ7PthLYKJmYOpF9sFVbsk1qc
Jzn6C56bo896nHxxMwmihY5aqsDjtiH6OEmz7hqrOOS57Pix7VaifWd1yWQh2XQapnlmcZDsEDMe
yK/VQ0Zv3dVWkcs2ctbtMlEqRI5IUG2Y5oknOMdwvSKR7CyYIBE/XuETRzXjd4Er7pA0fmxsaOIQ
UmO5PgAgHB5loX0tEssAap8Pb0mvtafFrdv6BEwNMu1g2kLbRKNLLJkwN1aNBdhprPK1JRBwwyp5
OBio6GNcBLgVLSFhLnvOz2SdAIG3Q1z04Wz4hbnTWNUj2ih8wcLJE8gVKkJfii/e0OcE79p664Xk
tzXWP33cr32c0rz95z5u83X5UfR/1cWpr/ttM+uYoJcgnTKORjWngmZ/va4EFw/yOTxZCNsctqzc
Sf9iTohf0LCTKenzvrK85Vb6/bqyf0HQzq4XfTrUCZ0EkL/TxbFn+HMXhzodXTpqAhVUqCTyyu/1
h+tKJygUoXRE3ZPaFzQ97XzomNI91Qg6SazzWsYEkPc8m1jYtrkl63I8itTIDnpPSmnqe/0paVdD
ZUvP5YMDePugaRldXrIgWrASJ73NcFiwDwVNZMWjt5tthEkr8vSPFR/FTTnJAhn09DxmzNj93M73
zD6KiyO07BghwbnpGbihrzc2TWf9oHTrvqSS4VldDLdkgqQns7B/gP9LUCBlCRRB4I9J5l4xi+5W
27jpMHs1LB8yXqJ12Y9tAq7AAQ/nLKp6FOmPIoehtrhEXjEabUKnZ4OJdmhAVhs5XigLnahWm+G+
mMEFxOYIJDsu7/0cVTtaDBoFu3xaPA1QjjeKbe/27Pdy++pY06XTjFOXteTFFlYdZEtOgS/Gcz7j
2Wad/Jb11ovX8A3HVLstGzRJa2LeL6P4TvIiDh3XBVroWA9Dvj43ZnWO7Kl99hYgrpiRXyLTmzdA
i/KNjK0WPzCAjaU3nxnq+Rt6WQOpv5jvPS+aw47fBgWSgXFstJIdusUvsTY/saJ+KoTBZWUCO6eg
Zmoo8vm2RADpgH1fNMxx45JwrKTRZvLb+MaymT1PzEp3qVLMlSl54aVhIoO37Z9tJS+r1PsDxdo9
wDFPqQ4x0oE8QGLMLC6W1ngj/d4jAAx1k2Yw5deB5myZ29MEDX2z16ZaEAXcvi9LN4NXEEYQyfjd
mbBvY/lRwRFas60c8RYT2LQpchkxgIwLbGqjeZWWg1svrvUQVIS7y2ZrDjUYi5shpsRhl/HSOtZH
2S3P5hDdAGk6OHOBuaqz+editeSdzKJ+l9RlscI/SgG115oZBU6rwX3KIUeVhlGFwMGT0+D03t6v
e+QvzijvTX8A7zONzgkdEWJIZ/G1nZwnrpXe7m9NkGjBsgzyFFsZGcT0kolT2sTSFMl1NpfvonOH
bVQjuPK5U/da0bX7FnPxTWstjxG/elD41bqnXuqukZF+1Qxvwmw2Vq+OE/2k9CGnsbHmnT11QyCH
YdoBfiwuiZ5pp7hRxsPSioLSIcWdjMjkewn0kS5zceGaE+5eLNP8laH0k8cTsukxTe1SgR9NDj6n
QGnYN4gIjGPv2/OTlUr9G1G2xi3bHm3jliX1QSY73kuDYqNxQQeU2niNsobKxdfxS8VZcUDgeBcZ
6wvLiqMx5c8IHLrQ7RK1YiestKRVC6q0vNb8Mhv8XO5mgs0MGdW8c4oM2oFYruj3m2vmQ6E1Zqvg
pRNp2FeI9ZCDnFETxIE/utluyIty2+iTh1dGMkFO5E+EasuWWXAT1lIg6qIHv5S1a5IumelbEMvR
bvKaISx0Xql6ndwNJS6XcZml4aQzDEhWToBGkopc2tm8zXkRHwvRjttFz+unGkvopUgMY9/zFt6U
GbKoaGbzP6RdcfLWFHAJpnn+UOtwECsRJlmbtDskg+U2nlteMkNjJrCMvhOavDHzNvIryF68+AWD
5jViqtxUX7W0vO1jzsJ+0QMriZ4cOn92lB8TZewG6GeZbtaqP1oyeRiy5N5uSGHqQCJ9Lc2YyUPL
G4jPR6z1jqBjSopWNnu/zYZz3dgLb4LLIu+MWzDDYeMwgHIMvd/7ZU1eE5pMQBH+dKBHOdUzqwiH
ODCVXf7A7B5LSmLidSr6FYWxk4LuIwxlj+cfq0ZbEqNmTzhQSvVKTk3aaJzZiCwOOGGdw7D2NAWS
qDX+H9YK3LwgepuKyNkg47UHsEWGd6fHFNY1QupgWPzk8Pfb7r9uqOmfv9XN0qVxMvzP/0f5ZL+N
lSk7/nMhc/7x8ZH+VdfNV/1WxtC02nBMEIshZTDcP2gclLsNkYHvMor2vD8MoxGY0RhiS2dYjbnA
VSPif4NRsAmAwKRL9ujN6dX/DhhF1Up/1jggvADPhZZNgOP8NMD/sYwBUW1UNSkhi0f+QcdakoDt
uU4chaUsjq2h6S2vnjX1YKalzcJwcrA5kT+O2Jf1K6G1PU/9t3QZPLLE1dZx1FskAfEKQBPKW2TE
zCnVjnLpCnxyhd9/aCz83yavElfPLtWwbkgujVp1osUmq7AEJ9KZDv9iz+QGbpZ4yV4BslDu5EvR
bllY/UR4ipQ7ToXR7DK1XEUiRA87QcNk58rgvAgAb1Cvo6wHp4sFz+QdZVtLJ1qpNiDys531udA1
WCuau3UV/jsAC4tPYSiHB4acOsYFxq2snKKlax8MfZLmF+Nzc4ztQt3knxvldtTsNBjqobJOI9zy
ZUv746fhQGf6jb0W8RCrtVpbIm0QEAxs9Bi0JmZU/owoMiFUzn1iXWPWWHS0yirrV3X6UnRaA8Gr
MLOYg7HisKlLzfFQcfd9TXe2+lo4KgfuFKXjPo316oAKC4Puory6M176rYGg7z1Xdt6I+Kow9pTH
F0qNTtS0sTy6vrrpjTYXYZcZSxgpizBZX82t5TL2njyc2zA6tKtZde42qzJjG5MtdeN/eo67sl93
QhmRI8Z9e7/wetr+Hj5MtSahqazLszIxgz6zHxvPRFCiLM5eX5RvdMSsIaZMS77gLPRvh6rufzKs
dXeyxn+N7g9GiVbY8Zv76aWmz2y7zVI1gFAHwIjnNjNRP0tLH+5muKJO4A/wiI1mWRWTuhovlNPT
o27F631qtD4FY0oFbKco5wffxD2ySvdl1vihUBZY6HuS5X1gZJoCTZmJuGSL9IgqZjqtba09Ixtr
gf4DA1FQx+XSKQWlVFpKY7JSHJLduBqAJmvtCbdZSiA11Ex8JEJsoiRBnMn1bV/bdPF2cm3kd4sf
cT4CZZ/hzyASeKONYflJ/55KRuFKi1YD6jEvlkZKM1qRNX0lpUDqXzG1CutrUQBwvm9WMrWYZw15
eUgyg3Tw7FMIV3yK4rh94UHqspkPAPEgasUeRgv2AkpOFxGowN1UolwAt4V6JfA+5XdaD6gczQ3B
3Rj1Cuy1nppKh0lUg2DJEIke18VjGpBaVhvt+snntzc/JX9ak8ZPqNFRmdqfokATXvZzOdeuvfU/
ZYP2p4Qwd9ClhLG9Rta2LRE98CNNqfZkFI7/1CBRbFiAVJaH72bk48mNGh5rZBkRQeI0CvXzxCQq
OjipHZcPZMwu5tkF6pzeGKalKHioEgeG9QA972s/zu6a0kjao3TtAZRe0zddMM1xivDPQPr5NfWh
+u1zoGQUfb2xHln52qRVR8wZ0ilOrylxFTqHnkZZGLppXkanMvEIuEuYuRwGz5NWt8EsWBLjy85l
uKJkQapQ+nlZfvHaZLThtbZS++l8Chz6T7GDVqB7KFiyuKE/xIu4M0u3eEQlpqNBaluFBPmUUGBC
YHa1DGYh8RdZS8RrHmsGuWlKfoGPkdCmKdfKiRVVF38bTOSxAVpIzQ//udw/BYziv26b//cj/asR
hfqiX+927xedubmizjBQMBgv/D6icH9RZnpX3ezM2hEOMz34HYup25b6J4MtsIkY4o8jCo9lNf9h
dmFQoRt/a0QBhvPPdzu3h6fG+UglPZMf1FcjjD+MKHq4RdZcAZJIve9OPncHWjDvfXa729FwHszc
V1b1/ThLsNHpETb8x9hXP8E1YW2Ly3cyLBB1KV4sBvsdULO7XPS7WRFlU5o3HGaPfgzalej4NEhy
OIwYns8cdi/rHJc3A9R7ILvZXaa4tYVbuEGtWLYIOwyoSfBta79nF7t4XFVrMgTDXOJQFj5EXH7u
s917by6wXPKZia4CnzvN03DnI757mTTYuqai7C6Ktws1pX3EmfsF51Z9hBqC0E+zunK7aHL98KYh
/+7XtKilIvn6iunrYZffulMm70e7hvjbwv5tm7Q+E83loqaBDOw3UxHiw/NDyUdwsEyBh8onVGlv
KLeypwjDhie7wySKHrV87IQGkqrNGncvtj3sJcLOQF9sQRubF8dsQkM6YBqG+1zuW7aQJKrEGwny
GG6WETDmuvrAkCNFRXYVH9mnayKjw990ffwNU5HxtqRMTkvFVV4UYdkAtVxIxvd1luHzpoUFIYCg
R5QvtlsRGmPM/S4C2uwp4EzBWUTu2LnWxV2qeU+ZrRVh90l9VvznUXCLKiI0nXgfYK576Ht4kLni
RteKID2yNmJL4h8TRZeGv3lGXYBioOq05D7RRadtLIDU/WBqW32USAVcuR+p+e5aqKkri/5BkHvT
T8Hi+mNo9K1711HiviWNUT9AhzTPzAXEwbGp8xDkotdm5Wnwk5XszKu49LYa0VgVyJhhPJvERAO/
kN5HQRb0JXZWsK56hKpowGKm6ggPlaUWVWcKtvU9sYDzzDC7YxYLiMfn/HsrGHngXWsLNgVRq30i
JPyAUE8ezJLpALToBd+FCQo8xW3NgjjBI8pKvWYDdZjHJto5xkzG6gDupZ5ZC+nsV7aMRuCJMnS/
IY97zBnEr+KErTS6x4DaHOIsIxkGd+MZSXz2SkeKBNV1ulvJY0pG6RQRSTJANPedbtgbE5h0e0R/
N7eJhirNGcK2z+LbHEdemNYQ4rJe70OgUOuzRlDHBoFqsY9qC2XSoGz3QhnwdTm3jMciZcqnlmta
2DlrS+JF1PzUu3w+jO6avbk5gO6gqyQKTpf6bTFEetOyCtrwX2GUzFtjUUsP1iMZhgdwRfx5t7lC
Buh8+7jvua0UTsCCK6BV8dOoQAOVQg5YsAe6bAFkDY0gmgRZRtAJ2Oj70AqwUz6aWvdUQDGw2GlM
6CvB7mDFn5cDrshHF+4BuX8XEw5CMwFwh4tQShMAOpwEeAkl3ASP0PgcjoJtVkcgGV+TWt60cBbc
vrz0cBcaX9wmamfTujc84XTG1vI6QGog/SeMaGkaDHz9Mnl0NcPPCbYDmfQN6T2sZcqq3GZutzP6
BMZqW7610CFqKBErtIhxjfbGYO/SlSlRnI/3BOe6QAzhKDCN2DQgJxzQE8SBwKYAXsL0d+MCpxDG
fJxKc+MNQzACriADktVIvjfX7oMgrAMWwqNdYK9gi7+HAnyyOjYwoDDsWOzB4l8ZSZ+mar7JkuFg
gc1g7nshiO5igdOAOsHaxe/VGPJ1MZs3z8XqDYDDHKZ7nsingshGe835rfuDI9urB7gDztilAuTh
AfTIs+WKTfGUA/rQNZrCnprXwtsBvegZ7MKNk1NILirDkdCkQ+oOGEiLc2aPP1LNOq1Y3xBankc4
I2bZHCTcEdQn74yTr9iX3sEO58EAoUSDVAIVE13m6pwGGCY8+6jl7eY195pHm52gA+1Em9JdC/1k
jozTAA2F0XuGadO4wp09dvn6Vq3Zc4yfcoWjorGIQwURUYkmInQs45KWaIpT41rqkFX8/oYWSAZE
Xr/Xcx1OitTSzye2DQejTt7ZXJ7qdt5NkF06Hzw5pBdCnOktTf1oxS6d4Ri4vdzNUfSUC+NDDM4N
UVBXUCVnB4aM6XYfOAe2UDa/dZZx65clYfH6V9Rnz0tRbL24upIFoSysMF9W/sjukdTLO+RCWxJ4
L5kdXSnBpwPuH2T6mieBujDXEs5IVFIniYmop+yFgfISFrnNlTPGs7ixgHh9cbJRvtSrqK554fkv
Valr91kyogurlijoBYk4wrpbarGfhXNTVclT6ZnHMY+vzYw8ynd+RnN68kfnnTzxsE7jbUJ8UT0F
sFrmTYES+VCPvG2yZHluEcPFAVqf84hzTtNIhNFS0AJUDaUFXbtJk8vaJ5eWlAj2j3VgF9ZtIrSr
b01snzMy1LzlvTbH50mPb5AQ3+SsbrmXAKzO03dndI5F6ezZpJ5xaFyEAyJgXPSX3NOegUNfRmTm
m1Ekj5pGEOesI1jW3PPSkAOz5toD5rgPcFgMriOTPbs7nGRihEkbP3oDZuo4by/d0j+UNlvqdfWv
bPeJi2yce7Y4UxDF4xy4ZX1bM5FETl0/mIRIgkERt8PsPq4IALrVOi0+2gHXZ2JNDtXB1/0b2boP
Rt9cCpGeNTGsm2GN3ljLHgvPOkUtvcMYl2bASGU3rPODbTQfnmww84kRe0PJxyzYxoddvqyXEYMV
GV5udRBcdRi7Jw82txsHabdEu0V5dPGVyyMjVXH6p+b/1bT0XzeTpzT+D/LS3xeTZDBiSjJxhvqM
zGzklr8tJvEfoa1XoEm2av8X6tj6RbeATzLMA5GFmIZa/N8TPWQ3GJo8MPa2zrrz70z0aDz+XPWb
PnIdIZTwVcUjU/r/uer3ufn6hRQHzuTlBQaqxibBr5cAYkZ5Z6d1ep8nrLt2EoNnt+lwfsC/s1dS
IWRj7ElQ7C+Gydsagz4+doXWbyeZL3sUg96XZbBIlWvJJQQcKeoT395+aWZoP/yCVrtBTud9bfzE
I8CsLr7n9dIciYbVntfaam7spYUmq7nmWSYnMTxMspzfIBsYhK063g5BjhZY2IreWI6uB8cvYHyg
JLWnXb96lJp9S4ITJD3L/a7Rkl2wAbEvsmxsSSW0W+wxvdFt2SeZbTin3vIVTkVJQnrtrPxyAPcG
x8myDTsgC6T6qokzd2oLpg652rFOsSQ4VQ2bkwVeyHHiHUZjQJjnglMWNCDvLQXG64pm5Gdt40Af
4na8yYRjHBvmCxwZbpc125JkgGMWTXB6qz45jItThWZt4lnIqBrxej4VzoTsbhp1iCIQgvRNb+nd
ro67eRdRBsMiaoRzTPWlDqXrDReRQP+jFCZlKPE7MBYguWBY+hpNSWY8dgwR9vHqevfNosvL6CC9
tYZO21vwKXeGKdJtU8VtMHQlOk4UhYgTy668b6vB1zA0eZ3+DOklbUJJYRvUTkxuex61+sEln4gC
Ts8tQozsHgGxRVG/jQFmHXVMRwdyDmEtwZVgBAEdxgsKh5DFrihw/BdWe7A0v351urK5TXRn2npt
5h+ipfL3XkIAceZU5nbMCJssOeND8oKG73U8a2fCutJnycdUhX0RedoNMueCIgu9smZW1qtvzsVF
9qTLsU22573waufFEZDgmPas+zVm38YarKMcTYY+bIbOgjEo27uYbp2YGc+qXFqoJiEvGMj8Js9S
eWxrOzNVfM6AMsVj8Vw8I8tOqw0IfNd9JEDUFgFGXVGCg7EcynaqyKYe4ETF4g2p6Eq7ZzStsYeb
qE/7iTv+0fK6Gjmw1DVEpazvkfMuUXyCdh91x8yYERrrUxcbQc+zT5hAsUZfLZQ7KWw44v+2USRz
WC6lnvIZkcrsLCatOIHFREEkrMFOLqLX7+htbEIPxiYhQnCwDJaKxB2aJzzao7ePSi3n0Sj05zRK
LDSoZrQ+pXOXQnKQxq0LZ+HbQjzLD+AfzP3mig35YpLS4HZLkH5SsieTn6gE08CnppebcYSojacY
uHZP7hEbuCXBBUdq00P+id92DLNPzhMB6KdqlE4f6FY9fOfYyq8WMuF2JxTHW8+muqae6Oqa1tNA
qVbRF2GWgm177j9Z4LAzgYaRzzbJoERsHMaND3ivi+z7Yc0SpHKtgneNa27OJEMCHAdNafLhtxjn
sVTbwCuhQwvrMhFYWrDA1/RrJoUtw/kTaY479RuziOzk2ykYD0dWxgMiYZeoZEFvo9Doxtr2z/YK
Lp1HbLrVurndRlUbvdrTOt8bVkOnKlOPyGhydGaXxIbJveSMzzGe1alB28BQ0FUPWY4CD6hoR8dj
ovWVQqQozewYPpvOClPMLHztNCpfRtFWJK5H0bqH1BQfWsAXpEQJ0sDdffoyhLozPMnhphDbAayH
vec44mQ0vMjqQif3ku8NTHgymgg3AVTHukXFXEgRRp6Z/WRM4fb7LIPLuZlGQrwRIlQLjqm0rm9g
fBKdYXiN9eOfguKzoCC95r9sCMMfxfBXU0T1Vb9tCDEyMyRk16fbAsfKb+WE+EVXPhFlFeExZOtH
CfL7EBEHi47OCQMJUiZqkd/LCb7KYOrHPzGQZHWI++VvLAh5M/9cTiidk/rWnkVBAdRCfac/DhG9
JCFHV+2UO3quRm32G8Ojhc2mIazU3r9TCgBqcetWDm6yzUkyIJek7QNHyQXWgVaocJefBCnTQXiw
iCPp0M2Asdp1kO65Wrt167tRGupKlJAqeQJ4ieaq2cuVTRB3S1bflHMGhJB9Y+Al5AfEWO1MSb5P
XQ5v7UwAZyPK55XIsrGnJ8XktveWtjgIrBgBIzO54RaacG4n5U4iLts4SnExre0QuEqF4Sk9BvsX
/Rsk9/nJVGoNqXQbzNqZViotRz75HU4PZD5i6YCg5fmQX8rRZ6CFECIofX1hyqZkIjb5Eht/7rVT
IxFkVePqhM4sGRCmRBCBjnPDlIJi7/vRPZDq7FQipz1la0fmG+Kfg2DBs0+ipVGS0ZcpgYikC8j1
NQrafcT05hAP3J+WN/zsm7i/T5UUJh1jQoEqxraNKU+jwVhrybLhto50RDQy04Lc8YGIyUSLjk3r
yHvi5t2Nnpu0qkbC6CW117OEghBEVW7sRtdzemiXFEQpN8HWydKCVBUf+nTvkfGslYzmJINHDlwz
XDOqkI1nabRlcedP2DNwlw4OiE2n0iPJLWpqpyjNvSuA4GKrkdCwcQosJJNhri9zmvLjrsm6jWaH
CzZtkY+Vto2Ldonz+yI1G1BxFqpSWUYBefZPuWzMD8PRKJfIrPEPArUegz2H2ZuEdcQm1dHvYEfC
fgC0RqIY2LJKBcpY9OcXD0vlwfCABiHw6fZmhNeSSfLArDUC6a8X4yGDgoKXYwYkUXkNMQJGHcjU
TkPNzOwHslvzwOdvx5BS70jCqMegHHTUTAQlXbJYTD/dtPeRvGjNWzpPVG0jATqjitKRBhbRofT4
RipoRzOJ3GEqTfUcw27BGkwkj+7MziFnS8VlS1ZPplJ7WEBDuFBJPqzV173Q2qucBS5w7FXrw6qy
f0yVAuSv2ryLU3QflsoIIhpuCGxvFoEFCpMc7fQnxtsGw/90ZuX0hrwt2YJ+3tu+KkC9A7E+W5S1
IRLgg+8xtjdLmBqa+5Y11XtpT1+wc9+2dnu2QF5ag3/LgCiUPfGtMVkTlJlHa4wOrQC75tQnLfGC
Nq37/aJAMsPwjvBZaYJ4XGLH/2l6+bRFgzcekh6iKGU5hPR2WdDYDzkekuzWsK0vc2yW5WvVg+UV
7jCSMN5EPw10Zzz2WrFNcTTfUkch9TFJTI9gXzWrqJnHAcNSI0jTeEM6Lm0+B152fyVDN3Kio1fx
N1665NCjwjsXDGrssdGonvuj1NFNMqNmGRe7rFDGcTcsyV3deIDAzWF8rG2z7APEaglBF33C65l6
9QR3W+qn1NLz/JVpbY8IuZ4vLjHyr1jNnHGTRBHUsyrjjZBDfRVRZwUeRe6Ws3AN4niwyOONSb11
ibSARr/ujWh4AsWYhKjc9Q2fQX2mlilvrSK6yLm66XI7hoRmWKjMm5PovBRHtHZfuJiIsuKx1cdh
h7/b3+cNnjEB8F6QYE7fiHqc8g48dw99xmuOlopxz113Ddmn3MrFuzK4fyKHC10pQlIN7ODCcb4Z
veHdHDhXl5VQFRIsz+xOr0Ad9mYvvxHdNLJPxj5uAOUjgH2+oN3m7ShKteM0QqufyWTu/SzQtD6G
L1ywYHLWk2aVh9IvHu0mvme6TR3c3FTMPjhgImJjXH5tKbdtJj4A+TzELdpJ1+ONiJzp1Yqs06Rh
QiPo6q5reCc8szQ/KrFKsWUAzwh7nYlrpZSbboRlpFRFFQ8m1ufypdEBzb3iTnxoE/FeRM0D6V33
fSu+uGbpHwp3eOvx9mM5Jyt5Naods7FjH60YTMrd3NahHtvats+TJWgJsDlgIn4C9DcwK+UQ9rHc
E5GGSJDwqjfQIKTdGLWP+K/go1TJ3408pX7y3OmMcywtXdVcfwhx8Bw1I4s2vcjfZ4QxiEBLrrFx
3SVjx9MgIrRppT5iKoufooIDNNIapIQodA+uS/NQRBR/avKAOJh92WK2tG2lfAZ/JMIlhl2/MJpq
MadpQBUOVjOLTVs28ixafz6No8U0AGnSKSVWR/fkh0NkdJC3xK/7bY6+bO2mjT7kDLvrgkrStL4z
NOtOU204JbCEPt2ifFsPcHMFeL5pL6ZOHG2rITwvFjy3uGjgK09s+RnhEsnWpGnoSmiJAmAJlbLO
IknP39c4GzeoXs3QR1sMJIM6Yl4jLGku5UYF8Dskpf0Z/c0BX/fPXu/YsSHjhZTINFi2/Z3lk9pX
YaeghP4B0OiOM+TBqYevQMy/65r+oiW8bI4fPcEI+MEpfkSxgAJFgqXIXNYr1mi8+4zC0VXGVtin
/TPulaM2oVCQpnlJXMQvvq/2g1YLQtAcXx0pbzHGxkFn8Se0W+fFH2xGw1iQup7Gn0ClbNOa+Rvb
G1SXheNijeeptHJArd7k6m/jihUf18YxAcMd5BXnibtyU8mnteFka/r6deyLHyKaXlNUOU6F8nut
XqNUv21LHH1Txf9qpHNDBpy8lrY4tGYCz9SfkXh07g8Amm3A8GUO5kZsF2WXzUtE1rbOzFIm3tEA
tBgaJTpkiWhKlW5AAfzpcW61V/QQfDT1QmhhYewheH0HoH1MZqE35x4L5sdo1NODXpbijjIMqc44
tK9Zoyuh/LSrM59dsFE6HyVVZRTMCORBR+b493kkTYvdkrOcG9Jsa7eWuxrtC5PuIkOnZG6zMh53
SYeSgzxByAdFyeGZ6Xb7hAaFcnKF136bGJb1AE7WfkWi+wOLCcdOIUoMKLWxb1ieHao0K7cuzIaz
PiSYg5LOe7PLpv42RRZ7DJG2N4hlAPVIR9+iXO95mHGWoONMkiAekzUJ2t4puXrQoQ5Ty3ZZaVMT
pVIFkwJ2XV+LE/CIjNgV1KyMms2bXClcK6V1dYiGYHuA/pXkROTEsiN3SklkRyWWFUo2+0/79Wv7
9V81HNtqjMe/EGgq9+Gv7ZcLy0+5ImmwADObumCe+qvPRNECAFQRjsDuB62GgbzjX/0X+g7wf2g1
qMcVQ0Z1c/8a5wqw0FR/JA/qNg2aGg//jf7LVI6VPws0+f4M6XQEIxCIicb8c/+VaggnTK8LQfPg
E5Be91ihh3zQBXvkiAED0vQ8jd6kXhmPw8wNbxGxdfTBnDqbYak6mrS4O46FAd6VL6fEs2pl3C0v
LYFsW4uxyCFz8fHj1kddlaP9wNBx9SLzw+wp/jAv1AgtE/virQk0II2whQzOLDknLjvahdPu60Qg
KW2RnXu7xk0IniRCImbwIdPxLioSvCq11TFUbIZ+r8VOvnVMi0kpEWYIM0xQ6LYj7GcNfqlZu0w7
jANl+dlpEBCQ1FbW02MJ8AY8SQxxROsybRd19YDEQKK2N6Wj5WGMliBYdEPDQeNQc3I/LreopT6i
EnZJVGseK3u06bCH7zW7RXECuZaOq0bU76MzJ0N3h17we6JPIogGcUMMXxdwojIvLuvt3DvXpbKs
E0iufa5bj2lB7naT03xWi3tnTe1w5kYBW2d77vPIUCdAiNWGmZriCrtLHux1Tv2w0sHmSs8cfnRG
4X/BSmDe6yDzqXgil2IJVyNJzFmYIyi5GARZ6ttCwOIr/ZperZ6fUJG+ozdlcMS4zzlN8cg9PqEO
0K8UmQIGdA/iNaDtTcSjZebXyupPsZ2cvIZkmLrb+cn0Il3MhIa//qAD4++NoHaT2eL7mJhfyrG/
zHjtk2MygkRG3PyaldU3Bnz+BenNQyeL6zDXH2a3znidyB+IJfNMv0PX0kOm17P2nMAyJbe7L/oL
vWg0hdlnKmqlAlL1zKaRUKGpC+mpSV9cfBWn6sQGOzoVf1h30121rnddCuahhqsYNh2sIJXIOmdk
s/pMYJH3FPDHTenduDkxhzaIKlJ+ndbfEi4K18yJ5I9usN4crzsQpHg/pfgVe9Gbxh6oj/iauNFa
HnJiYw1IuRtzplAeOsX8r7eIPdUoz8ZqwuKR8Flv4idi4cgNJQ8W8bRUwihFiefok4IOVWXYYkQB
MeUQbDtU0foFMg7T8S637vvPANz+Mww3IRYXGs/bwtTmuKjE3HlyTiU1X5CrNF2RpjeeNznwg3hj
aST3s8reTVqe8pg4XvbXNw7xvLWzPBmZXgWRSu4d+ui8EOUrXcz0NeG+bWc2G1CTr3aSfbOI/x1k
zYerEoETv+8PIFBq/AmoT1KlQ8Gnwy4XsfQBmrV2jzZTnDjaWOm2SsXSJkt+cdoFP1At5c2yes3t
ilQD71ns3nd2/eBFS5jTKnQbZrm0z/9cXL9eXCTA/Wdnwb4uP5iw/j+YG5uv+vXiIoDAcwArYWfk
hvLF72tIFpQ2dxqDQ7aTBiEF/54b8jU4/D3lKUBiyKrw33NDogm4/PBbgqWBnogV/+/cWzY+hD/d
WwrAqHLzkB8ikrQIdv/zvfV/2DuzpbixbYv+yvkBObTV6+VGnGxJkibpbOBFQau+l7aar79D2LjA
drmuT/rBN+I8VZQBIZTS1tprzTlmb7NR0KVzEKcFQ32mRcgP2oUq2EUCi3ts3bpBmCaR8DlWs4xr
mjRStRmTVIO5YE33sOEptya2xlmvsmn3sUKhzVGugtKGO18G43kl/AskcdqBq2eH2uQ1TLW8O5JR
rm/NDgSLN7oPRkM2GcpYxG6BcYuCcZd03lWjV5NAYbyAdvHJ9pLDMS8B8UNoBjNKxe44yrByepEf
sH6moGs1Z4luON3Qyj2N+mxjNIkx4Pg3s21RQy3ySPViI+IFBhK4GnMfAXgJjtDGulfA7lN4W8E5
fdCURYYgrVXCZGtm1Vq0ZgdjHfuGwxgDpyAsj+C+yQPQilHfnkVtD0i8jnjx5OwHNKHQl3Qt4ARG
UF5apQ5RUG+6m0qRzuHYmvARuFlux8aWR2bXoDVSRKOel5C9lkLx1TsYEVic1dFZlZ2NLLBH0385
xvrC8pwW0BZjQDwVvjkzfbVcIpaPTPye2bBIO8AqC1pBxnzQc+C13F3LgYbOWuRNeRYrdrNTQ13Z
Rj5RNi6JC8bM1gpxVSlVgRweFEAYPSdA1w/aaniMXPMm7OKzqqouWxpPWZaQN97qO3OsmZ2JM0OQ
b9YQm7cKTAfcI22sY8UtAiK9TbyimZ5PmLZWBJ9ctdUWfVAkJ27VV08FaqGd6NIbLxXnkWGU4B/a
fN548lFkGO+DwJALyCPKQk1AKrYxsS6wzIYZjxi9z7Q152pQPgFwKRa0VqIDBl/PZSHOTZeolhrh
55zV7tpt0k+1ABZT6LTuQtx6lB/0ilsGRKsIpCZeukoc0yvtZ4pTPVuSYAklVcS8TLt7fnrhDC3T
QxN9WDlgxy8QK2lgC5qgIXxC5aO0pOauVUWY7EJ9sq708WOcOfcs77SXabtkLQnYfnaVheXWRCa+
C3I4F+D9rgfy35cdAN5ZUtS3SZWLw4ReNBA6eGTCsVAHdqoDK9/oRvB6IYBp2WQL0uUixsZZt45M
tdrmWljiJDaeSq18CIPUOmPVUJexHM3V2PY5JlIhLgtvUGeF5TzrYXuK5A4woLpLndG0FraikIcg
s+GqRKMMiRr2QJJ0nGhbikWZ2vFmpOKdFKG4XV2cAZxKc1wBWiY3Q63FUtc0qz0sCNU44P7Tdh4L
xYm0ILLOgyHsVmqfjdBltL6c95Fst/weseLkJdwkpdzAPm1JbQjD6tFjPHk05CIIV3RU22f0qeTA
JynnYTXpBUGMaCQC0KE7N3KSrd8UBXCAwj7MlVrf2uimNiJBCGj4icBnUGq8vZM8eaCMS9jTj/Dp
kP3MPCW+SF2CLQaFgrsbcgjHcYcPKMIHW9gPhZQXEJ15Qet6vdZi3+EOHG/9KoyWgcuIMtQZxxpk
joWdJA6zjS9w6Y7IqwLJjjtBreBSIbi5JS/cJK4/VlGYb5ROBpek0ZJBYfiQ/AdbyVY4UEqmvUQs
wvMY7WNf9sOVbaX1YWeMfOLseE4C1Rho0fpka1R2tqztRlkIPbbnsRFlO53NLh9Y3YiVm0DSZp6M
+9oRJoSQUMeiiTMKn6nlJ2e6Z+A8Hk2eDjKVyw1/SjVzUJdgZU+wteSAIAoVGhfCChLbgJ4uFAeZ
OJIG7N9gusNNacVEZUMDcZee4cBtbb2ewxNamB2nduF/jGpnxIycBMmmqPvktCuFw1DWqBd1ld7x
C42VUvYf+1L/yF7qLhiSawtMOr5U5LQj+4PQ6bn6UYyZxMuqa3CIZCO7YXHaRDTpbH1Ko/esbQ56
DmKvuOsNDFROepWoPo0E0IS+ORYLNWa9cdz8NBr9cym9I9NsiO5obeStOTriqIzY71MozkwYhiur
rwwGBO1O672tpabDDC3zI72WDC5aR7oTRO+2tc/6DDuOHobqszB6uSjCzDtJhpiYkrYBrtgA2tik
I+8hxZI7mxcNcjN8a6j9PplE5RyppIGdqk6F6VpVeSsVxQUNiksp3Y4UzOYxUbRNkIHJYFr+2Ana
To5tiSW61Ycyo0QG0cLW4So2mkfFDdIld8F9STfQ7bS1HtMgHcRB6sU3vDUPq0QeM/Uq/tuksD7X
ejQV/r7WWz09PlV3yb/md0XY8N/LJ1qTTV4NP6r/ONJr48ImIHGCMtFnoMjTqOVeGxdUhchJ8Ymq
SMtePKdfGhdgDsFpaPyrYaLIwpnytXHhfHj9p6nf8CvFn/tN7cebn+BkHV4irI1prM05v50Zj+BC
oXSX9OpaubKFBb2sygQ9PPvRS5mN5qlKRzJiEuZLCDCln5TsHAMRrvUJEHUgRgw3i0zUa1E3KxTR
FznGTjSs1U3uE/YyDOYKYjZUo7iGwCbMJqpWIO6GLXtgYdxKPYvZMw/KENChDkOTHJwQNOdgp8kW
IrC7yRTzniWKOXBfnejoe1eDM6HhfMk7ky2mjwi1ZlxpLx216QBEe0x01kpFau/SUBHTzqKCEayq
Ww9NQzPcjIsd74lzEgJo4qPGmg8OzyuGb3cBdws8gz5Ow59oWGVpHC8SMwMkNyb3hetRiTV3Vu6u
6kyB3AsV0rnBSzzmJxl9KxqjhWSakox1ZYC/rZP4dJxI31o5Qb9JOoIjF/lVCQ08nsjg7RgcGRbQ
Z108w3C9yHoQ3kjDmPv4RFDFjEhoDvvXFq7QGXgsrABVwtLlp6F1gZ+xI/8g1KEdWXSGmNgwPG1K
77iiwzQrhbpTkDLODM+ylgw6wD+2bnLw3y3f52WA5t7fLwOzu/YhCH/0zPNjX/d8Ks80njL6PMg+
Js/452fe+UAXkG0gena6hBZ006/NSqGxtbP4OdWmjQk3/y/tKcsBUlGqKxYRTK0mceq/0KzUv3eT
u4xSNaJjTUNo0wbzmwef/ZkausWBxjz1kpmNfE4SVTusQl2stLbAsixlvgBZnx4HqUNC05TVNHi9
PVcR3u2ypG/QR6d+ed5qtS4Wo+wswjVjZbxIgZws2zKP1LlRDm25cKogG2c+pNN4FWd9eNyFrn7l
MVjfYorSdwAssOWGuWgvG9eJTqPp5c/kqQIGPJUKou2KT2yV634dqjw5c/lSbpSO2wSruMxGDDZQ
HjcOWZI+/raCkhrZhNIvycg2n7RMHW0oqlWoLjy1Z+0aE9lfjq3IniWYyDNXN/18mRiJQT7H2BP9
LmQzAE1VS3YcYEIpJQLR5Dz24OepkHrPX6Jbow3lZ3zyqNk9isx8CDKSXiQ+4lqUdEYFmksTQse2
YyxRHXKeLRYrqd5WaVXBfWu0RpxCLbKw7E/VcViUQCX7VPOCjen0wKVj0qrvM1bdQxDrTMsKPesx
Ko2w5Wa5rZtHNKix1YBuH+/gwLvRaZPiWT4oVUe5gWlkmMsAi4Y80nMZQOnJ0eUuQ61uwjVy3bY6
HSxzJDRXidEbRIrujhs5GCkZBISnU7sOoMIejFG1lqPSdGx4GIg1VaUsge1rh76KVBQnwXjCpiq5
DyQIjXqSlIrOtVcETlvOvGHLIxnmjwQc0lo4AEAiNhX76qVHT3gEht8Pizy1lQFbI+AuppMabkdF
ThYCoWjznryHZGm47JDPSU83jJXquQiIXuSxQQyXO580s9qkni11C4wmAD2ECbwQSGvtjgZYn6cd
N9smG9SWTB4RbBwjIiHYyFpy2ECmz7Ac4kErxuYIXQyK4jwQmzYnuhOuv1kASJPWqu95081yVx17
GtHogqXuyk+eieykxYkGmAXLRTypiduuDhD6l2GBEGSy0UUB+d1zK7IZANIAJtStTm5VvY0YFiIv
QIPebnKV4XrHGHnOS2ySRuMoSS1PPjWZVMwjD+3NAiVyjyG6oyWyFJGJJz+btDw223bckjINg6Ut
KhtKa4lHx5uE1+UkwU4RPfB6jQNUjMmLShtQLoptNsjjgY2X5yY2SBxDxuasQqUQmCikeerUNDoV
aBQzWLe17ShbqZCWIyl+jzXH7YM5iRHxdT5pyCVBBnf0StGd4t+3D1E/a5/SqMGcncnqmDmarc8L
Q6s+lkoewCCQyRJSt9wagKPm+qh1Jwm+n3Xic7ksD7vijE0g5ICg7ixtZTZJuIPvEJ+5LwJ5CCbK
cREY6lnbOdEDrJmC7rExIQ8UhfGDLm00BF5duh9zhgrp2pVlBbQP49HSt3p7Wb/ILcE0A20N8Mve
ZyTNxAv2FmurjRBoHgWjEMZaC068gHjqCJOWfiwdoaz7whbLti/LRYDce6Go7bBJbbOsaQojURDT
6B+LCyrRZhKMpi/a0cge26sEMmC1DaVOmmXCdxjzWg4dMP4xZbqDTXIVUlAww5aS8apB2bZr0lS9
MuXYrCo7Slbom3zIUbHDm74Y1VNdL0U6K/Hq0twIfHryKAnqm96vTZ1tNZ/nzCJkaXIVElndQY3y
Fza/2EIIR7I7JllpTqAyZfxUJNJYVVEjo2Xchex1iaxqdNbflGwPpfS3ppJYq7CNkytmAvoBFWVx
2SQ5iIwmS8DSi9B7Ypqiu6TH5YiZePXw/FSD7m7DNKgfq7ajA04yQLnkoJOkpRZ2SnLdQOQJEfPj
WYr+65SaGIIBcZLTNXGSdOqw0bpH6ItK1mELnS0zAd0RK08ExLkfW0NfIPYeqJwwbHBNlVSDRq9a
GSDRFM4QdKneWee5phHbALBD7IJ6bC+sQVAWGj2aDb/0q5NKmOKhVjpyk1K7Heh3tb2psa54jZjT
HhX2SQfNJzq2VLoDC6ftGm05+gy7Z11CjApaN5k3s7qO4mvXL2hHjH3soHNPUVnWsqM7mjTs/Vs1
I63CTHWNJBCVmJeZ5PnN1uC9RbEMoJfNElOvDrUQSYpwK7Nf4C1iXqVURsyLLuhaIG4+OuZrUdDV
Of1vRfdS0U3T4r+v6P79eJf+2E40/dyXkk6ncmMDN+2UGN6QePRa0k3NekvV+YrGXo4R9JuSTp1m
02zx6O+b046OOvDL/Nn+QLOdwbNroiPFP/1LOzlqxG/b+Nx4BgNwywT+beJ4el/RgeGgma1p6zLQ
mgdnorwohUpGD4KktcQod2ZqsX4URaOegwIxxBVTTvsg1znblW30yqUKkQIlOpEOZ4yX0NMRl4qp
wi+HdZaapHoGilbQS9Ma8Gw0uFYoep1NrDVlzOTPaH2Io0XrzoMIA82MddJnwcqGg5rC58SmJCFm
guSkYcP7krg2hSr5iNIuPbbBeB7WXZl3u9oJyMhWvPjYw7JMsrgZryUJrlgLUAWslZIKaCZqYW1g
4iaXracMs3R6iNzM46WRt7Z13/Su2NgK2kw/78Nlkw/2oY/6b97CJr+xGeLRlPU1Vq7MzpDNhRVl
ASSgj1Jiria01oTEoDs4n9JElUjshubUd5EvkHoRi0MCoYy12bjmetQSrFJlLDYCUwmbxqijh2iO
8i5LQ3lAynIID7HTtQdzHPKDhmbjIQsD6pw2zpXnPqpMZp4ccky6iD1hpDWLBqb4gmKmvISDLo7U
sO8XbqJ6c5uZLipGRbM2upH77Y5OXLOr1UY7Rk7HPyJ2neM+js4aS89P0e95pNNF+uU4RMHWZnRL
CBGGoGMp0vCkyZzkRAHmxlqLtuUhDq3sYxUXco2ILnqqNN87Gg07QovmNkfTy+mqFgnibFrs7pUa
NclzUPXe0tRz5OMwVPxVUY0ear5QumukdtFZlKrFuc4tGfKy6vv5iFmkn6mDPR4ogYE0zAgp6H0+
0Ssl69tbpXeNUwGtb6UoBrWuRJe2YuSKXiFqA+92IGS+REpmhYzzk7K8afukADZkS/UR2kB/ojA7
uUpMqic+mKnSJognKIbwzASYvaKqHaDjeulAoAj7EVoaVnypoIsmXwkd9KKzRLXgXujqVTj4yXFX
1/GzFhTiwh+xJzdNMpKcXHrBPDDoarReBTYI+Wh4Wbn+sAZANGyg69sTcUbVGbJ3I8RMD/Gj7IBS
IYYarx050pUXYvAWChCA21Y3h2vpDeIirqvqxI214EnlQzzqxxi+O97VC0prcWw2fnGp8VBiJLbK
jsa9vPdlyoPp1N2jmor6KNeRkGtuG14zV0/WTuLKGL7VEIL9snwsrLInB5AOTV5v4sTVDhDHJcdI
eevwSCYEPtSVanwy4yG25l5tdVtEbO2mSbxyNwSpv8iTDJRdwVtYy2yxaZyuWqZ1gT8YmFR7xk6l
RHYw0JQB5BRvh7o1bwNtoNFu9F7fLLoso9GNud+gKeSED4FpE3PkMExawBHHqawjoKHm1/t4o9pl
g7C2HUzzNK59cUjFQVAZLigQg0PunVtgtFBfsrs8BvvqH6QKOZjWJOkTjZatw9wJDiZmFNyBR3CW
Cs3qJrqOdb9cuATZfhSKHR+2Rtmc80ylCCRihDBKc6KYWH8ThS4tj+jYXg5pRD4h+xax1qISoJln
h59gqdXnEdPbRWRq/SKCL8ssr+4OOjFBudMciaCpBkjF/Ujq/GpdroWCJmhI+3SVAE2iRTxxu1Lq
R1+vM4x6qTuceeFQHtYaq8gMyJJPdkRUBNcVVePOGXNvA0jZeFQbi0U5DH3KFvgCW6NE6lnWebNs
EtN5CEUrd32jlPAliJOSy94jwMENeuiHCjXeQmWH42IwICgLL9RgsfnqpHISKIFOuDtboBugj2yJ
eXcAy7Y8/9RxQh1PpMOqaWpaUqKcwxB1YfpJ1691QEdnQaSPPvWm1ctZk1ntnV12pcsINMR+0lp1
vNHBYeEX5wHUX8KnW30Ys12W1pHCJLhGaUNcBWDYsA0z/UHtq0Sjl2Aj6LO7Qfd4P1X5ZTciFB4s
pTAPiDcmBcsIWNjkFIudRNqVNkVlJ1baXdPaYDDcNTDW0kYg082NysEma48Ee3A3pMaqCBIXZ7td
IQf0Cw1luutbTn4sfC39qKCyva7CGCVwodle/Ox3FNBzY2wSeci0oBw2GvFh7pz56ZgscmVKCJdT
WLitTbnhLeAYkjSD0Dvvm7A/yFzVn4/C6peljzjGdRkjYyxs1p7F/ps5Uq5c4QCJecJHX+W1/RJj
PiWa666YhsCmCI+j3Mcd0LcEn9t8CpDSpjh0yyqG20524TqAo/NoOlNuuuStSKFv2eDlpmD11knI
WNemuPVC1YujYopgNwbiKBoyPq5FVGDmmaLau5fU9sQO8PJXmG/W/19qyzfZEN8lPhAd8VdyxI4S
p7nM/7Nv+vmB3kVIPORt1kyBFH6YZ+8aiZSB7+vUl1N6ia/42RGSO0Zd7SPpFMhDHNp6E54KTiQE
bQrBhB7Ily+DwnJBTdCWcoROl5F6lLL4zQX6u0vw87/u+2iN74/z7vz/NkSDUpnuJyOSd9X631yF
b47y11VAEkpKLSMNZBI6mpdp8vHmKugfGMXwRcBbKHAIx/usTf2DLsMXqqnBp7fXhSATC02qiXlB
M2CUOib315sLAaJd40umYxLloZKb9QfeDw5n/20//lfvB6RWU/qJbumwHVRLTGy4N5eBq8RVcNiF
kS7OvG2SW/1Zj8Ur5ZZN5173AzMGnQeMLCCeCRTL0/jh3YWwoOAyitQh4hmI1j7ff3/egwF8Y78L
wUcOrAIkNKuhaWnq5Kd9cyHI0xGsGxMVcMoM0Cbh+J91R/DpMVr6Vpv4qw8GKBQcl/QtNIvrYBuT
bP3NZdA/cD+8zIeFTaedCeifdhleH4x9LwRvjEm9bwBYxtpNovT7C2F+4AJws+DwVk3Dmto1f9j9
8OVCTKO8vVYIm0jv6WYAcUl0B28GDvjmjjA+TCNDJpqMLlEf/KEXYd/6wf1Ak4WlQZg2hnr0GbQB
31wEiizDoXhAlsGNwsvzFx6L/8Na+rUmnQdh8vhSjYZP9ZsMs3/8htdq7fsDvFUqv+k5vnzjlG/2
+dBPL6lp0///z7sa66VSfPPF18rx7Y9/+QO//9U/PKnXfzwIkdZUD8Hw8ucOX07z5C6lpj0d8rdF
8teV768T+S6V7esj8NPj+u276psDf6499z3wtiP99P0pT06jqZf89cL+Z6e8vXtss28P/blA2vfQ
c3o/9b/OQ/lUvZ7nFNtKS9tSp3V/3+PjCMm++RxdFtpJJ7/nRfl3dpfev7/giOoZsP+Gs769S5+/
+TBfV1pqo33P/Cb/oXlAo7rZ99CXnPX9uzvl9bxZtfc9+EUe5827D/P14L/hkr/cgvXrSb6JDtbY
nex75js2iU937euB3h6dl8a+Rz+t368or1eFd+jeh84ef3TB9d/w/JyE/vtn/stp679hwTq5+4co
6D2f/Z/mae557G3uh68f3JsbZdp77Ptp/jSQZN/TvqNr//4l8fqB/oanc3v3fhV/PfRveDZ/DnXc
86pAmX792N5+lr/hyfypBWzPs/5lyfGev++nPux9j01Aw4+ep6nJte/ztPzh4mj8hid1eY8J9Ien
/Rveoz+lju15uWdPWfv0emXf3PLGb3hS/yEYct8z/6nAds+D/zvu7v61uc/TH1wa8ze8TP9BS7Lv
2f8k6+Knh/7Rruxr4//7vdprQ/9HP/Z+Izp9x0PydFf9z/8CAAD//w==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title pos="t" align="ctr" overlay="0">
      <cx:tx>
        <cx:txData>
          <cx:v>MAP 1</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MAP 1</a:t>
          </a:r>
        </a:p>
      </cx:txPr>
    </cx:title>
    <cx:plotArea>
      <cx:plotAreaRegion>
        <cx:series layoutId="regionMap" uniqueId="{DED7EDC6-B42E-4519-BC56-F8807A6CF277}">
          <cx:tx>
            <cx:txData>
              <cx:f>_xlchart.v5.1</cx:f>
              <cx:v>No of Facilities</cx:v>
            </cx:txData>
          </cx:tx>
          <cx:dataLabels>
            <cx:visibility seriesName="0" categoryName="0" value="1"/>
          </cx:dataLabels>
          <cx:dataId val="0"/>
          <cx:layoutPr>
            <cx:geography cultureLanguage="en-US" cultureRegion="US" attribution="Powered by Bing">
              <cx:geoCache provider="{E9337A44-BEBE-4D9F-B70C-5C5E7DAFC167}">
                <cx:binary>3HvZct04su2vVNTzpQoECALo6OoHkHvU1mBLHl8YsiQD4AQSAMevPym77LbVrq5T0X0jbl2HwopN
bJAgEpm51srU3+/nv93Xj3fup7mpW/+3+/nXn3UI3d9++cXf68fmzp815t5Zbz+Gs3vb/GI/fjT3
j788uLvJtOoXjOLkl3t958Lj/PM//g53U4/2ZO/vgrHti+HRLS8f/VAH/2/Gfjj0091DY9rc+ODM
fYh//XlTmWB+/umxDSYst0v3+OvP333l559+eX6jf3noTzWsKwwPMJedMUwRFYjgJEExp/Tnn2rb
qt+G6RnBMEQ5jWE4wYJ9efTlXQPT/3A1n9Zy9/DgHr2Hd/n0++u07xb+9eq9HdrwtGEK9u7Xny+N
enTm7uefjLfZ56HMPi39cvfpXX/5frP/8fdnF+Dtn135xh7Pt+qPhv7FHOdW/XetQVAaM5SkhKZw
qPB31kjPWJzEjDABP5jhJP3eGn+0mB8b4/OsZ7b4fPEvZYorNbRf9uM/d4z0TAiRpAkiFBHY9KeT
/41jkLMkFTCIME84j6kAS332yc+O8UeL+bEpPs96ZorPF/9Spji/exhacNn/VpSK0RnhhJKUEM7B
Qej3fgFBDIIUjzkTCUQzMMiXR382xh8v58fm+DLvmUG+XP5LmeRqsV825T93Dn4W05RjCEIpBCqW
4O/tQc7SmKcJRiJmNEaCP4tTf7CWHxvj06Rnlvh07S9lhvO74M1/1TXwGWGMUS4gRAkGLvJdnGJP
pkgIiglLSYIZg+Fv49T/Yj0/NsfXic9M8vX6X8osV+3Df9E9IHfET3EoFmmcpkI8cw96Bm4BOV7Q
FNEk5Qww17c2+aPF/Nggn2c9s8bni38tU/j/ZhpnZ5Q+BSmOSIwQ4FjxnXskZzQBUwmWAtx6boY/
WMjvmOHTrOdm+HTxL2WGa+AIj3fDl5P5n+cMdoYRJhCo4B9wjRR/bwkMgQoAFxMxgCrOAeB+efTn
HP6/WM+PDfJ14jObXJ9+/umZReRjawBCPica8vhjovE98fiGVIkz/OT+gFMYJ6kAzP7doRNw6DgA
R5EAbMRArZ6lx68r/n349Cdf9Ystn73v/9vUaufu2oefbm24q78chd87hf9Fgvd7W/StLb77zp8k
3GB8jlNKgF0AZE1j8n2+5mcIWAcRjHFI2Rg949tfLfb7y/nx0fg68bu1/19n179vmK+iRH4X7jaf
1IxvyPe/H/30iiCwPJv67+jG5/06PPz6cww5GeMEJ98Y7ulG36Xgd/bD45dD92zS450PcBd8lrCU
gQ+zJOGMIEge0+PTiDhLGWYcIfB8nOJUwEhrXdAwiQCNQQIJEQNS4wyM6+3waQSdUcZSAYw/oXHM
YvFVRbq29aJs+3VHfvv8Uzs019a0wf/6M0bwMt3n7z2tFpaTAP4mlCI4SpQmFJ7U3d+9BKkKvh7/
H4fIMAyKH3RdrzqHDFk9tENX8ww7wrdFiYZNYZPhlsSkvdAVR0dbkema9stwUFT3b6sOLTkZCb5q
Yxq96tKoimUYyDhmNu776SogYe+6JNA6t/M8V5ueKNG9JyMv6qvShI7vyTpGFwnh0SkM/XjqS9yv
L4p5aT5UiJs+46QJddazuhqvlq7hr2jXlUXe9xG7YDUPmS0Tlgs3j4ts2MjXzLouuWxRk5bSgIfR
LBIsVlK7lKAc10NHM64nLHLLdN1s8NyJ8SSaerhCVPl+N1KxRBvhWN3mLXJLtaGd8FwW0xgdImGn
ep965Px5FRY6ZenaNBdGTbiUabHEhyotm4uk6lj6Do01TTZ1Q4r+0rul/NiNaCoyMjWolX3Azb6O
Ats2JaJyXDjepoUr5WzKJK9G30pjuyGvyyhk3I56X66BHFM0sGtkuDuYhuJNU1bphZuifhPHSfRC
4HjcRkVkNiHq151aGn2erJrcojVMMl2rt3ZKR4n1uOyw4UvGKrbImQxjRhwvtj5CzQ6zQGrZRTRW
u3gNVfS2XgtcZKlzwn7UMyroyc9CzZtmGKfkJhoJqo6o1lOS7GbVl2WQBqtUe6n6zvVvu1nH6xHY
uUkHqSvdPQ5RvTQb51FjG6mxmS/V1E7FZaR02UpP1r5+7Wc6stdi7OPhYp58r6Xvq3lXIDGXmwh4
Z5w1euqvbXDkskhqlKMp6Wa5qDi5xMKuO+2W9bSOMX0/qCaZd6MX5mquWX2azUpbqRxiO1cXPLoc
63Rscxs35rVj5Xy0Uys++MmGLXbcHACVlNdznPL+rtGqaqUYWltlJLJ8PSw+Wt8x3DXVntCGkssl
KedxN+hxFhmP3Tjmjk6BbEwH3njoDUqG42jLttkouLmRnVqFyuOwJAZeaeQviqqIy13LCD0Fp6tS
WtLOlUznpdNSNbavMoZnXJzjcqax1MOy6Si4tazrxW5ZtaTv13GpL+eYhEPhGVF7O6R0xxx19XHW
RSOraggb2iTLzreBXQ0lj851rcReRLCxgzfDtleV3SbDPGUDnEuXORpMJ/nCaZ4kLcp8txS7qKza
fBDWnxcBzp1kHerIHhX1OG306MjHb2HTd2Hs3naLM0r/pod//fiPW9vAzyfB9p8Xn+T0f37aPdon
ROiff+kp1Xz91j9F36fQ/lUBfpYwPmvyv5NN/u3gn0o1BP27VPMt2/sm1TxN+pxq0jOgilwg4JOE
xgTo/JdUkwD1x6BCQpSHZPSZwfyWakASA9kF0kzCIOHx9Ekx+y3X0DMAICCVCYAY8D8B+PllC74z
EiTYH+QangIw/zbXYAGKHAOWhUGbw8Bpn8a/yTXJMCzpNFZZ4B53571PD8B+H6IB74xdnFzTwUsd
kJLOpVgOS7PKCbxC0mUgWb32h5C2Olvi4m1n8X4x4Y7PaIuYOirNBxlFts9qxx6rEteZwxrLomL7
cinfjiPW+dTaUorgPozF+I6t7dteNCct2svgl7ejrx/rqH5LWHQHu/vaV/GuQs3b2VdJXk/TvcH9
ezEy9M6apD8ovT50UcGygLyCZ1Xv0mgsZcSTOSPMNllspkPl9CB7UhYyrY3O0rBcLXh4q6chkboJ
vVSTttnklgfBpiYDfQDScPumcOSB6DJvmnBpCc5nTlQeyuGS9/R68rqXiTYnWhQfbZMMGe7oQ9P7
DYVgK/uZfRiFvkZN+TItW8jMib1Q7fQyroLP2hgqJ/OwaNmOAULO0jeS++Q8iNhloS1xzo3WmSJz
tW2tGLM5bsYsJm7cWhQtUlVzuSv63py3uG7BYGORO2zrV5HWWiJfV1sDafZg0Hg+e8rkVJdaUl41
5/OgLkWi3W5wZSJn5W+pYmTbLEu74RUm+6Vt0q3uF71pF9iabkCj7Otyx1f9MC/DBSR8mkcD4XkS
xLCnkejyYTIE3q7bxu3YbGtHcY7xBDkl6aMNS5zJhVAPPU10FuP11K7xJBNR9VkZxlQqv/hsmtNT
NZSvOtPt7cI2jSvfxr3fjgl6p6b0tY7RudH4nS/Dw2yiU1wX1yoJ76bJVJkYx0Op9I0g4wHrJpUl
04vs+6rdrCr1Mqo7k09L8mKJayTXrth1SyKhkMAyYjWXVexu4nms5Oq4zmjJtVwWVkpauhlyb9fl
RcyrrCrgVUV3h4riAYdqki1clWhdHlhVj/s6qe59sZzryJPX4NrbvjAPfqAvWLvWO9oOkUTz8Jik
85t5ja6qaLlk6fjGiPLDoMtX1LlXcUeC1Ka9XZrltSjnbYhrm5UGD/uCVW8KvBBpx2TvVUxl0aUn
Pfjd6sZXvmdE6rJgea2HArK4SPJ2GLnsUaqzrp/f+3H8uJrmYAna4Ukr2Tk3SJKk5tHAfZ0MY6XK
RzuzeO/qleR8md8Ln1w0DrJi2oVjS+iYgb+8J7oIAFGiMbe1qOQgsIfUih87Z1PZhuhtYHMkRW1y
ujqVA7h/USd9tSF9uJq7ZJK4mbe9dR/8TKa8WfVWjR3Z4h5rWVaFyJIhecfVumGFbSVVQ7VzdspY
6y5iy8uM9fHRTIOSrJptXs9dJ8tpxXm/ECoXFJQEdedmVvHLgfmjHodRJiW+6CtIg9Myvqk6cMwh
7AGPbxeq981Kz30xgOcAvNuCKrWfl/6ASSlkP9mHKIFjjtZa+omccLc+3b45NH1R52HSd6o1U67i
8chXvk/m/rGjJoZVL0OeuqKTlWL1JhX1+8RWEGDQHjXTzhIK9xvU67KtjyC+XLKhvUzJ+pjO7Sqx
Za9VcAcX65MpyyNbZy2bqi9lqMdLrQYnR/A97uoyn22fSkLGfExbK4sW9wcbqbcNYCyJEreNp+jD
1DkuUxe9hlmLDK3rZTXV187gNovTUsmE9EhaH/LYrAc1u3OO0d0y4FHyubuuV8Wy1CIkIW9t0269
LJh9PS7pm6pqIEss9VZRojJW6geUVjNgdNVl2s/JhsX2yrBplhD4y40iCqJq2PEBzldQ6priodzg
ZmxkWNOXJg5iM0f0tifhVVMZLYEg7IUbdOYg2xxc07ENHLtbq+Hs9X3c7V1ZVjIuRZBLHaY9q8wd
J3EvyzKpsrZrYKZL4+t6AkZSpsmm7Wi5Q1Vfy6GkH7Rzrz3S+NAVyMjpyaVRmiRwmujrwrJ3XWrZ
+9W2gMWBD8m1J9GeU3/qel8eYj9c0MIaWdXzKfhukrptgc6s1kkA1E/5okpPpWi6DdX1fZ90sQS+
8M4o0cghlPcmGR4bp07a9SGLEYSaRZFRerOgbTuAjS1a9snUj5DcsJClHYsNJb26XoZw6mYUMhX0
y1i8mo3d2nV9R1ZybIZoZ0Nj8qJojjxqZgl9Cj2E3SKWUwGBthX8Y9UjupmX0UhVF6/oVJ7P1Ems
KLz6zF+PQRxcAe8SDH0NkFLOWmWipRdtrT+sKdLbMlC2Y8F7oHlolb4ZjqGBtFe3aSIbo8Mm6uNb
vyxAPsrotmrmNSvw1Ga6mFtpAzqVdHyNjX09TXMMMSN90MymOS3Yh2TpVVZOzX0bFIPkoKo9fIok
p4mQafBBtrh58gSyizre55Chkkyxsd8QUnVSqeSU9OIglL8z2gkZFf02qHCoqQdw3AyH3oX9ovBB
V+vLNWn2zIdYkoL5LUroJiTdJSC6cVMPK87iooAIr8dTGMUb0vUEaKG9X0i0iy1rs8gUr/jSX0RD
eteEtJCe6Va26XDpU9RALKpYhsc6jLuOh8Psg9p1JFouOtc8FJ+cR4X4uFL1KlbpcCggOt3UA9Jo
06ymA5dM65sItVQi1n9ohnbMw6jQKU2dOtRF7PKxA7TTNi6vFnCXZiR3SLHjqrvrkSU3c2JvC2Gv
+ggEdRnFy5CcUzz5HdBTt8WKULUhNn2F+dLJwVrfbWnkxgOaFwLsYa7V69iMMSCMjlVOxlMltgUK
4YKI1L3t4lpcQ9Dx77qkX8AQiEzSj/gCr9P7Va8vXI1Ps4i6bDZJnKdjevIxBKJkqQFVkvAGMVfJ
yIuPVjWDBH4+yJav3XZtCZNclOdkQH7PpzTddMU0bOdqvkC8SyfAM4bgvQseyFOp5xXOBU0yluho
oxbR3K2LJZumiN8wUYB/hXdC4f3QxCxv56GSLYTQjKlyY4pyzr2KzkelXrWIXreiwdIM+r5Nqo8R
SYeMcFwD0Otq2XatzmPI/2T0W2xU7i2DoWAxkWPV2btVLTqr8DSCqwUOASfW5GDWudoDxjIbABJv
cTWHnGnAxZAtaC6WsZXMzNeiQI9MhX0999EFCFLqZVn3b6eCXJFahHTTe+slUSRkXaLHnMy+zgJE
ttPqiZNRGpHhJlb0uFbqrvfeSU/120iZzaItycC3Loq6eemX9iNl6zEZ6ocwTb1kvXmp1/KDphzi
HwoHxOwtEIptkpBzpAGvQbi2MmCk5RDxW8Yt4KaEAXpA8c1QplSuZNmTvlwkGQsj54WPeVljn/dt
91D3A+SBTrt3IZ22vi+voF8pRxDnb8uxqc5BJtN5vaL37VTfQpfNC1qgK1qpIJ0p35WlU5uoVasE
/cQDnug2NaU2bz2c+bXTl0mhUGamRkvubC2p765NGg6ErD7Dbe2zMR66W7aIt3iaDnBkamlj2m5m
T26meRTZVPTdiSbF21ZZLSefXpFxfsVnNm47UbKNr8siAypxFw8Q3OhYHFcX95lLAa+T1IOc0ZUQ
/vkjicbpZai6QyO6G+yBOulo2o6du/EJdSdFGgUHSWwKQlxW6ib3TXTf0HAx4OZNY5Yli61/P3n0
vijaBE6KuAc4SHKTVMeoqE4r5YdGi5cW2Zejset+7XAnu4pWUszN+zJyRBYJoK95XNGmLaPXhpfb
xqdWogL2Z0mrGpAhT2VElzdU8K3B7p4m6q5EzdGvPJImGR+RUFdt5C45dvs4zHCwRPtoaIez1TAt
K1a8K7H5EDfV3erj3VLwC6QiLiM2fRxItZ2f+tQAujOclb3ujwB1+Y5YRd6xGNJVrFH0fukBWNei
IGYjoOftSfgBwDbTqMydW98M9cozJUARHNIBoG/fmaxM4nC+VGq91HUyApDp7AnNPYTFUBu35Zhq
I4dJ82NPfB3lTdu+WAA0y2RKw8sCqeFDB4gWUOJI+lusuuY0t+rtMlY6a7CAqDUUPbuPxsZB+q3L
sZPEp00sWdz1TeYbFt3Pg14ZJHKU1LCHTm9Rqc4p7Mau5cN7snYbQ9Z9XwKgZbXPu9BvgGyu55DW
pzanejjgNi6vaVqYy7nXes46USVeJlYB8OwH0Q5ZYmlzMCVGc077GRjfn5dr/npaTAJq/NcGyX+R
/TcfbLuYHwj/T9M+qzEcGr+e5Jg0xU99ejECYeWz8A+lZgLkA2r+COJZ/KlJ6Tc1Bhr3BOREkFzS
lCaI4n8q//Qs5SkHFgCdAtBryVH8Z9QYQp6U/W+Uf/z0DMRA1IGmEBCAYigvfavGNDOo+bR1+aDY
SWFgs7ZIPmA+GyebIQDbWHsaHSj289uqCvbE/KQf12CnnYE+uNz7mh0BnYLCRy26wPXobpYwXBEg
vrlDcZcvECvlutZUNj0/ulDXIAYWvawtB1iHWAH8eH6zhv5arwOSBKk7OOztBs79Iotg9t3srnQl
yiOUQSD8YwMyMY/zsCxlPjiFd4EA0agECJKq5E0+Kl8fdD8i2aCSS9NDdPI1+F9Ydbr1DZlzDJKC
tBV3GR0KsWUrcrle63THJ0+uMGlKLxc9JtuW9vrAomUEiR1gLYS7dQa8GTcHDIvNWg+vxRoKIjSp
m5xYGqSHgl02LGHcFKZgm9TNCVCEac0HNg9ZmTbXwIBEDq0361bFEXkpnHtZLEO8ax2tdmlF7xrF
fLak8ZUqKpql5dRvmK/jfK5YukXdUl8gX7ha9uliX3RK1Bcl8PvToky9ccsE8kYziWGzxkV/w03b
5K6PkEST85mYY36Dq7Q+ryfbHqeiji/4qq4nNCdZJeLXjMwgrpnxQo86hvxroVAyh+u2X+oNsAJI
LaKiWyWKW6HiAajGMsrghZMFrnfYihaITlOC+lVKBSpIaCYtyVKXGWcD2zAS1pyX3G0oZOi84AnN
QbyepOVjm7Gmdjml3MvKu4vgkiVLCocuo9AZOIf6TnCo3hhd3lDa9pk1a5wtRdpJygDcr2uspZjK
D12fnAzAntFHFqQfAGnQsDzIUKbdrvPtaZ6aN350l9r0RRY5UWcgwFVXfB7fhTbemik9t+X60qn1
AxfRx9C4NlusvcdO7NuooxIv8MzwRAmJedNMqpZzyh4dnwcJ7MnnIkIVUFwABaYohpPikL5diBcJ
XvC6HacoE0k/7vqVlu8i5I58oTjDzL8q4uG9TafbBEpBSR/PmaAeqPVkeW5Y20GSxXnSloCvDAgC
BXHbHvKyHEuUSMOVySIW+MbxAH45vDF+qc5dVU6yirpUFgCmNgzOcTaN5AjdkftktcUTabqCde37
hu4WDqzF982mtlElFz8JgHmlPohG0w+1ARlK1hUdDktPm1tjU5yL0aG96nmLgLsN7ZaIapECUb/t
IoZAwAAwuDhWnTeNuklU6OS4NnZPTX/shv62bKi+0EPfyqUIC5fNDMpEVpsIAO8KpaxLlahkv5Kg
8mLSwIiKcapuWFmX+zJuJzlOsEk2mKOr0sO4ijdGj7u1jM4dj0GzonuX0C2FGPuaVmAoYBmFeqCY
dJtCpVDNwzptM1FreokmM1xDZ5xy2yGN8TvR4f4I8EJnUGBL3xtlh7t1qoWWGIQYOUd8zaF/iGcg
eianyhRWxhALM1bgD4BUyouhrFQ2jKHOF977Uy86vTGqPjWuBjl44vMW00hD+NAgJFNv4OTbMkol
VMIUCMAsyDqg8iICtfuE7QRKR4/MAGVC/cDJwG9HP7mbEAXA5IMrwI4F+IpEasl9AjCtSF6gGoPM
s668u6rsNF0qQRAQBgLKYjyXBzGbYqvWkO511XRHP0ZqA0WYcivUsBzbMV42bcOhfgsUbBOpVGRr
0UdrHvG+7rOOigHLxs/VAxntcsUq0mbIifX9GBXt+WgDF5nXTbwdC8eY/PNg4v/L2s9Tpv99vPHS
jI/O/wBvPE37jDcAVQhoIxLQNQDoAjr/v8CN9AyqQYBc0xQajWIep1AW+g1uUPijDmi0QuhLkyGg
l9+KP1AyigEgQO0nFU9tCwn7M3ADeuW+hxvQ/85ilsDyEmh2YlCN+h5uBJY85cw6g5LFnR/iF6DZ
6r2bDL1LJyTypakYQIDKvE66ngc5sMFB6SHtGgTpxGkDKQaRg48Tc6qSZth4PVtQI1cHjF3gE/Q5
zJkhc3tZJnS+6DlZdN7yctnwuiKQiXpHb1MgODwbuXnSFedVH4BNk0JyiOibvg2ghY9cixykAXQj
2m44hQ4E3RQFLKGWU19W7bJmzhd0V8VRlJESWdDvgYCkdQJapIOgGpGW3hdt/77XT47MRnrpqgJD
8b5/Q11Z7+rYDDn8wQYHKkd1coFC1O7mSZkc8P+0AdE43mvB15dLIVJpp5JBCQm7o7IGbwzIbFdR
qUROK5oeES/RrXDttCug/+QF1BVUNveWb8OIzD7uogDVXmjoEBD2BqDDL5YmzDIB0TSrega0Iu4+
DOv8EpFxWziNs6iHuNH1+Dji5TCX/J1Kwyq1B8rsu1ODplcTqo+AQ/YtryHCCOBqo8ZH5t1Orfbl
wucLzUANq+DDpEcPFD49xWwtsilY6C/o0hfVWHxEq7goVpgEJZiXdrCnagU1WPXqBroE8pGFI+tX
qJhYZWU6xR9Gq29M1VjZRuwcJEgiXdnkgeqbahWLjBmoLmbNqlmAPIzexAz4MRzR01rEkH/SHa3D
5dSYm3aJVjkm9TUDvR8iYvy+L+NjQZ6E4Ehc0JpccQhqmUHQDUCic2v0qSWjlsajDgClPinVXNUF
aDlJ1557Df0lbLZELnytM8Crer8soDoLEGhaozZQAc8Bpr1vTHUcifgI5bljwfRFzfGhDOXtQtPL
fkl3CyXXyPGjXYqsxSCES8ei6MVYLPQcBTEdxo6jAR61VK/wxOjlbAMUXlY7LXk88/INCDH2MFMB
Skev9AG4oT7nzXCJeHI5l4291HSAUlxCSz3KuU7SQ5SacK1oLeaMAVy9HnsGOEUvDi3XcVxXmU5i
SAkGimGg0S04otDaYspTwQwo7gV4ckyg9M8ps69WA11AcpgX0NU6VAyyqCdIgdDxny0Y1KhswBVo
nWvLcs4b2uaTUg7U9KY8THSZLrVnLSjIdXLowtrnY4AtkA1P7lUNBUpTJNCfYPW1Mk2/nf1w28e6
gPU9oTr8JMwAw4VKTwKi3hRNBsReTPNumSzsDSIvEjvO+RwFWFs06RxqYeB0KTqhLkTHGhohVkAH
/0PemfTGzXNZ+BcJ0Cxyq6Hmsst27DjeCHEci9REUaLE4df3qfdDf+hGoxe97k0hQZzYpSIv7z3n
OQy6exk7TPbNTLc8izxzAY7N/9LJmSr0aFJC1E6LaCH2sA1JU8gw63adDWOcpOjsXTe4ssHb3NmI
mEPf0u29DaLhBZY1NI36oW7025RGnzWrf04EgEvtFM3XBdaCMctSgfKzpR/IJGdbMxaD0W4vRkXL
kboOMrvAdpDRr56lUxVrSvPAG8huiFEr5xD9/eKWbk/gFVe17Kc9PpGsXGWCnrTDoN+2Y1ZItapd
06n1YR28LHdm8kvTtrKEWBAVWxoydF36R1Q7V4YU7BHzszWHFDLswhiNvKayefDHmuaLgjdiJ3ip
D/0YybTomlQ/xgaFthHbry3WF9PVn9MIGWyVH3apf9G6Z5XBVHDX4h+nmd7WZbPl6i1rFa699xRo
gFgLzrGcc/9tnNBEitCi37AZLxIOnbW3M5SwxOnXvh3OS+fevHo9uwxzVkiauECd/LIMpt8E/X9t
2I2wJEF3mt3Wof92CxxAQ5fnLYILyddMFNITYjdDP2lNcwtl1F2CUCRV6qeqtPHwA+xRX5raNnnU
eed2GSupGba+ITSPMnfECsbY4211RkrfYwpSoLTYAWwqDTrBsusSnjOsIhvDLBvHwS9qk3V4DIvd
B6jKw0GmEgRD9AHU+UsDOij4zD9mJ76hFjVF0Md/A+Lz09irxxUIMfiFaTt082JKKpIb91EGRbtW
tAuShwRi1nFUDmhTZ7r9YGdb8HF7A4bT51bXyYMN0/pTx9ZVYbOSnYiHuGpnL/00SdR9Biuzv2qv
FUWCT+2wehY6kVLJz/8nLdyf/5o3/W+92D2Y8b83b/9Gav8LW/pPlONfgGgMYQdkDrqUCIQOeJv/
bNxAuqcEUVqA30kUUMDw/27cAIgSGvpoz9Db+f/KVf27cQtTpNwABidIHAK1+T81bgnipP+jc0uh
YhFCkwj5RUhW/71zs8kYzd2M43KILnPdrZdNZNk5kwc+zFERdt24X0c2H0YRL7dzsq7qZvkw3Mir
9fuZFH5mu+NqWGv2KAoYDRfUHWLYXA7dUj/MsWhLTyRN6YOQWHYL2ttKbTE4slaMP0FVShjuEvJv
Hd6SHmIpmjk35AFOv1xzxS7/vCg4vRfQmPVBte64ch5c0pHSkuEFpS7U+3ZQUIumugmAV8ZelWyw
Piks9/M/L8RAi4cQBgjCfXQdhvJIxubWNO7LjMxcHXGphts9x2fIKOzie0pcg83rT2r1dBHVw8HL
RPBkJfWfJrLdmjVqzhsa0ceoq5trqMOS1x7GyDnpD3ycmihXkECOkYrbfNZm53lp9MOgysyqo8tO
zGsBrZifmhDtfE6HlO9qwUyO6m1uiedNl3QZLuBGBZ3dbepF/a+XJOJPPtf1KTWPaYu+BjYzvapp
qq///LaDB7c4dQ3C3h2zzDz0Kliu479faBTz60TzevaWq8jS1yhaku669eKdJ6035EPak6yybRqd
vFZ/YWFygm4W1d/vBS1jr55/B5lX+EwEhyYcun1ovb9pF+vTypco52BSjlK3282bOSs3GiVVI739
4Jb1jDmmMNm67SPe/0rCOzOQZOpAIohVjcq6YqPDWGMogLk0Cp/sPNGKh39+Bd9XPHgta4vRxn/H
lW5nASuNqth/Ttlw7a1ET89jqAcd1JI1UTuXufunrn/Py2LutCUm60bvvVC/ejMKq2/lpXGYJSSS
KpUyrf8GeMCUGHKTsmZyftnq6Eo9ORyXKH7aZq1Po6T86NCZ5KOlD8Gqxj3o3oNzHA29CUD39gBP
nW80xA+9B0JWMAl4gLmpKyH5hHkK7yR0iYcOW7UVRvixiOe+GI1Pz+3cC1RzIXJKt7hsklYWDABl
jpnnN287vwiCxs8/ZzHC4/MbbBc1wQ93ReLrriDU4dumYKRBonKIDqyBhNoteWL6F+hJO+BJ484C
i1JJ+5Bw6LsGbf/S5O2U8V3XRW8zhZmuNvyMunkypu4rmnWXLoIKEbf+S7QGlzkVH/HWPtb+R7NM
x1ECzYs3fygG4S6qVicP9kPpD4CFl2i6hOPXJtxtwx7JEzbBpJyaIhT11UWkzutE1nkbf6NPxzjg
+u4o+65MB4pZLBzLCRWoCKhiBezV90GsYC+Gp0jNJzQpTnTxQwPcOdaElFL1t6UNsLZITwvuwSb1
pp9ksc/4mZJq9utvRYag2DQ8oAiiT8HpuTHwoHVqeYVay4u5u/ss1j6lbd/tTbbwEn3dVLiEbwe3
LT98CKU3OiXNo/Few6GnD6sGjyiW8Gi97X112VtWS1Ohxf8zNn+sHWSRJL2DWBw99p0HH64ZXfHI
wJHBtFsEyC769jHCZ8zHjIEjGX7ySMjTvLoxDwO0X6qzlcomEMWswVvFFQ4HP5x3tHdPSB+sBdx7
YGTGvG4ZRl+v13EZYNLzYsj8fXrXiupxO0k/22GrgGBb+/3oNfQowwZPntcvM3zNYlJ4mxuBcFYH
oimdRqe/xv1R1JDXgwQ9E9gVpqh/qGlUxG39p7F8LXrdHVjSn7BIHqVJP2jA1tcuhSM/GIknO0kv
Z6m9ZPBJLQNOoPv6L+b8V54Ojx555fWWlSkbd8ZPprvOFYMIla+R5c/951JnWxlDAE1B8kEJ9pf9
AEx5HfyLXggrTQoCh9adLsPJPotexSfPsHgfhljRYpYoH2kt9xg4SmD5Yg837fcQLesuYVSWa9Lt
MvTFf8Vc/5bEL6YtFI+YCOFCJOhULfY4mvGwIm6ktzACmuUnjgIZw07zWx0WvuteMXq0t3ADUr2M
tDDRvf8Ev3seIPHlXbicoE20JxBCA1ZSQPacWZAoLAA2BIAwJ13NrnzsSEGXoN/zZtc0yhzdxMMC
U+AjJqjPOVrU4wwCoFhJVu+6Jjz5wZNh+EFFFspiW4JcdqHcM4GJBZ9jxSTnP5o6PTbUkRwMPWT1
Bh7KGInCa/v5zVsObdSnRQ9bGrTE8Apw/K1rAgio8mPuL4Gj9wEBJYSOx2bN3uagr8IIDNpM2U+h
9B4l+2qnu9CRTb+S+HffXXrUstwP1oJ3QhwoZtC8j+dKbq5aebZXDWlQ+OoOlC+zlVcvYEjqS5qM
qvCnEMzW5OCWBMsTXJ8dOBAwlplLK2IikCeceiVfIcpHvdzLaH5vmb/Tv/WSvaH1TjCeZQWAB7Uf
e/qXYIxBR/2lmsQVS9M/z7E6xsNPb66XSvYM9Fla2cjOBVkDIPxLZ6++X6E8syrcTFNoMuFQzpbl
guQPtOSNZOcoADC3Sf7dxek32cQrYfwrFpnOuSa3cB0PKRQIjHnQBlozokXfzpSuO5dYgP2oqguL
fzTdurdmgu4S5zHSC5VabZtb5+VKDa9DUhdOBw9LQEpD1bun2N3g6n5YiNs5cG5dzDVH6uMP6pFf
1pKNxWahXi+umAYFjRvfxtf6JdANwKnIFnPQPvsTR1/BSNUv284wUp8bMqFAr9vBdipGcqdsRVso
o5orqT1TejzD1sXJC3QG2YaGjl+J0T5AjPTnmoB2vv+r4Sw+Ee+ZZbhru+XQq+49iJePrY+zPLB+
U9TL4hVm7A2mJM9ha5jLj+vYhGxHYo0jkuPEiIjO8omGohhZd984/HXx1nM0LKyQjY/ltMBnXIJB
lPEc3AyaEuzkvjBE6YJS9uk1x3azJ+4nO6/jexZPh3UMqjE0J6PaMs3MzSbYdL4HNtX8UAaPMTT1
saehqnrszcIO3sUXQWFMwis9E68SCeX5SEEY+zOOb7fVZsc2uE69HG8Bj94b42ECo/Gyi3SS5kvc
ZWUcxTntQD2rBPpeauYX7j6UHh1QT2yEsYGLVDeYvggwP0kJADjQ0XVMwheHtNGey4bniSBeOQlv
RTMdvjCcCcw3v73xrl2EKahA2cH74XfD1CDB5Tos483BJIvwh/fyitUzfHoj/gGXrCDbnPiaNq9F
Uxe4wrr5hBzX73oJbzp0FRXZyRfpI95WOfTyuBAJTYfoov6Ttm2fQ3d6BfXR6+VE/GHJtdMvETt2
wWYrQcmbNuMtplpUA8TPvG7bV5W5K81EFfhB90sGUZh7omleIq2XHEp0m69BAR49PesY4E7pAuAf
fnweej/Zu2b8marhUXAV7tO+6h1fTgsO7q2N6xOYpmbnzPh9d+x8GZ7jBQhEFAb2sMQYarmGTdjN
7hoOc1qgxrI8HTlcRfbBaJvkhKUgcZu0aFzwuAUkKkeFjmduMK0AvThqo3eq6z4CcxYbfLuxxwOI
2/Qxi7gtcBTQcoo3+pDMtcol80XFsnBP4thDHI2TAl045NlFHmPpX2DV4emFCLH1pD+0TXedfEH2
y6qeOOvlwdP2Hb5dnUuHjaFNBsbU/07ClpQheVoyHLKdiMplbsiuTcSKMJLA8ZKmtwHH6Dy54DBR
qh+dVb8xah1r1ZWw1LazF7gy7chuNSB5wlaQq+rcJR7jt6lvvrXWbzwM02I1Y7kwlF0JODWAB5kP
kT70K2JXCCpHh00lhcvsVE6cf1JOyj5ax1x30K9GNaAfg3JeNB173RbSo3bTEwJSL3GHHFOyqu8E
wsi9Otw3H+tKwiBW0eRz7bMriGqXOwIZHrmmqn+dg4mg1WWfvaISGzr4gQN8Kjs8/txT7qVZQy9P
5o2/TDp7DQOdXdiEpEUPmG+qwbkB9AEbiRmkgy9nV/6qlV85hMV2w+YOntk+kNCOIQ4iw8C2DPjO
tiGT0D9LaHx4S/0OORGQWku+rkY+ii588pZZ554j24s/nRJMHWWXnYbQv4QEraq6bGx8yqb0LdBH
jNSyUHUKvY1MIm9WJ+C8unY/gF/feQwkgo0OSoZBPgUyftCSIFXCTQayyOYYL+sypVNcxDp7Q6cI
qSp9Ay5+TLLx1nj+jbr1PVTS2yVjuMtY0O9mIPvVsrTITwzoQLLYjgCa0zf0cKDaUxissW6+EXRg
eU3EMUCEACb3C86u5NATFEfS6523XTMRud3Sy53VABawKs+2X9fC9BCpuSfH04gLTE48SAD3Ru1S
SGb9w7B1ezwyeKJjDY7Mqi86ikcUJixiJ2A+jPPes2bvSbMV4boEFSIfQR4MjwMsllIH83TWden6
DO7xcMVn70oZ+FC5ADCOa12j+mQMIRYgZql0vCTxgJGofW0XlEI9qDK2H/BdY5xLwByo3elUktya
uCtN416yFYQUwFgMCS3HEm4ogNjxg44L7FTSyHxu0G83tgHfCxZsOG0+gU8dI6s5R10ZjPPJ4iEg
MHhWCMeUZvYBDYPITbsXT9femasYcJdRJxUkx0EBZUdf9OZa/QwTI8tjcm7BWF2ka15FndJjS5sX
1+jSBlg5IIZ03vjqK2ibrznV6z7KxrQYSaiLuziF7htlFN3uZEHuZAYfKJ+WrgAMWnkmGXLRuB99
fR/EEwCDfE2h+sZQvluJ/i7ozfneVxOv9zGufCopd91qoexs87sNhwTtQPIQhJAjsgiYgmumdygy
YxHNIC/96aEekqmclwgJoYShlRqjHEinKLP7UUCZeJde9wMnXXjuAbkScWH+9AsT0kfXgtHcRARc
vl2fZSK+jEtbpAXxPZOWXnRbH5vUI+Bt42VPf8btZKFpelfajkeCFa5SiEI1905TXT96m8Mk5GS3
b/o5T62GlqNxxsRR9rbeZX6oJ/AHk7RkDdmqaR6Bv3T+QXRuPHXrdG4tOQSCfoRTawoWoqsw/ZpU
lGFgxBz4uPSwYmiAI42zikbyM5TdbwsvDGncO3Z0sQNkYrFGyB9MDsadQqvUvbAV8xvxr73Ctpr5
lk8KneCG3sl2XTnH0Ydlky50J750T35BHe8LFIUM44zC4Zgq87D2ETqqzR93nQy+EZz9WKKkzofE
QnSP4BfJqkviz21kLdLC92K7je93MmY6iRnliMnWK700XCvlMNKT2N87jS/jSsjzXAe7hgh7ljOr
8433n47h3GugZ6AuRX2lW/on7ZkDZ5/d1BysZwxxaDmwgo7rfUsSad8gaO1GRhZsbrbmwLO6fScH
xIdc3SKd6yGUEnvZfgsYiNcRLaGYHN3BTRWHBtwKqv6X7uBwpLQt5BROJwhy20kn8BNVi+Yoru8D
a/+BIOz4Q07JebXyW3v8ZVG1BtBEUF2Ra3LE74E7T3Xlu+ht5GgppYVnqBvCMFn17uBnS6nZFO5I
m/z1goQdMSMeeS+H8z8vIpunaqm1KDqkhRIbX/qFnzKuX1OVirJdQftPoGGUQU6CI1Rd+kjDM2tk
mcRhAxACeiBoWeTiCD36G0JAkXPTfrNIQunmcaNdXc3RDLm/68A5hWXL4TZrL/RKUUcIsOg2Lsys
H1ebTfslHcNDhmkcwpq5pfESl86u+oooHw40MHWBF+8Rk0KBn8JjHbV7i2PkDELk28bptZ6A1jsG
aqzD9Lj48lveJ9Epom+Drn+P23pqcdsQ+kf9C+8KhadGX+0ECfLUx1kRMgA1xpdllgzPG2LpGdZp
Mdb83YcUkoF1b3EEFri78qcRybevJgwZywiXgETFmtmtHKLoIJKsPye1KTfLUFBFV5e+hO3hfAgp
0/Rrge9Q2B75oQwGzx5ZmmqLyGEYMmzWjaGZhx0KQCj8S9kc7QJU9msq/emofP8qgd49zNwgzd9A
XcxEe5BFukr7iLs6UR1ohyQylOEsYEeIVd5xQPdbxS6di3GN9M524TnAdTO5Nx9jwMfo9iJZyuVB
phF2gLa0DPrxhkMREYLfel3rXb9CPgD0dQn99i9pUl5wCzpRBd6CprNBZzNfMhG+IFMjC5tBIuTB
coJiXlhou0W/WWQEtu1qOyxNyeZ3vxYPgI8sQAEoc6DpxgpHMkqhBJsPkiZfExhQqx1LgrsP8JNa
BpniGTwgRYypfueD/zsIdVTsonDdt0CxQRcv0I6Q2OpA21AG0ipszaVtdBXE+hP2oV8kL30XP68S
g2zLESAFg88eFI4u5vk4bqMfjfYhem6DLTkYiaJZxGEeFkgCS68ADLhPuG3VMvfzfgCeX7ow+FPD
sLjFwzIVagmrWYe4fiBG8445uAxtkBY4RwBsZh7SFUjrBbX4QIVfEJZNSoCi/T7GBAGCMHX5FGIv
YOfUmw84nqHCh9xH0wjEKQPThGMd7BpVYZ3PcnzQzXuTMS9fLIxNZrdXsiTv3swQ0QpEUbdkReOJ
jKfFBQvGmyyOOqSsKBuvGUmAOCOilgfddlcdKzp6pYkac5g6WdKWiGu7Br+1iU9pwBhSewKZrlju
+nH6mDNIcQ6fzohRM0R6YJubunLT8KD7qNnNIvtEoOie4U9fYC2LkkdsqhyZnzfar4cY6u+EiP0O
rnBUIpXVHec1PDo2AEONaOXD/iuIRMrtPjoKf/25yNuECSQn0GHQNQ8Pw1z/DXmBmx90laZ5GKoe
H0qb4wIRxBvaYCniFN5uPxTdivE5XHC2R/f4V92+SlZjsyT1b2huvyFKHrcYQOOQhZclDKZCwg6c
ooBh4LV+oVGFwtBd0zhyezX0jzqoi9Xtva5/nJG4wnBtVTGk9MB5BMpyYmRvXmBguV2op2/efTfG
8Z1OyK+hkcNuzgSExi1scX9A6kqdbYUvpg0ilHxVEduPFmn/jSV7OqC5TBFEBuqAEGCvvlqFGJnf
kBceiKOuW1oNGcBNfMsuZ3UD0zkkRcq53q0ZuXHOMvyU/JsKISEaDpjPp6Hk2OC7dfkEDxJjB2B7
ZjH2UBwp+PorepcVymKDeNCscKr4Na08n/6IepjuQZTeoIbDQ+rT4Cgz74zk2YTRULcnKVqJdOZy
rFElWIPAzuSJaUeNX61N4u0jr//sgKLc1V2Uq3nCILnBfNDoCNx29pGxzEO5/l1d8p5p5ND85CSp
qIssqF/cMH/h7o5TKNJnOm7NLonaj6UViJrqrpzGPkZxr18SZQyW1PTiELy0tH532qsLgYmxGKG5
rGn7SZsO/bMD57CZ8H7XyaPFlR9F6EM3weM5aVIF43oLzCARHdMfcZK+jXb79IW+IQfzkILSuWsx
uO2hDXN/DD48tFXOG5+hvtpj3z9KBJ8RLFjavI26tZhSpFglMvseHH4ewj/vsdpAA99pRRxR9dbg
IApEyTKgRGq+H0sLIjnDiOepBoTuFjFdsvQKTfDZgMTOt7XGIMdSXkWhyrN1uCOVvLQ1bsuYBqQX
1yRGyVwQUk+z4cudzZD8nPD57obRvCadLTRfQP38gDMJD08ebYDLABT2BirAkI/It/tpMf1QU3N1
Y2+rrKvPkk91iVTQzdoJ2Ho8LXsEyrDBQ4R5slZXM4py6q2qmO83BmzeW920eyXUVbz2mqojRW5m
v6UaEoq4WqGe6dpjwpjmJ0grJvDWYpm39jbaEP2BB7YSykFzAHkGeQxz9U7B+pQStgrtSfBEqcX8
yKKr4UDYTXAkA/InwayT/Qo4rdfyITDUPqTBr2Fte0BADH4A+bttgMN9MMmzXPTZiLUEP/esnCXA
vRto5SHQOwZg3kRY7z7yL1g+nOOYxtAGp+jMZ6SgwWIo0AdBGfItQw8bvOsF7B6FDqYzPEfcPDFc
EAQOyYrC1D8jqIMvW7quMHQAwJFYe/AQy28S6Q6LPxVTI6H546+DT/JLwNpgH8I1F4O5SZ80l1hN
J6XpVBmJIwAXA+mCp/f0m04WsMRYLl4jnuVibki6TJVErr3sIjLlcZ25Ksokq+BnFxsPxjIMGCkk
hLoVydmK6Sjdkcn+1P6Gw8nbPgdw1nqsEclbsz0SVu9Zu4ProHMIeLirh84XgSgWxiOlkAYUPyi0
02va5wMlNxEm7xFpPpu4/btsPgcm1z/XcjnPFLV6WhHe73FttYyZg32jTOVN3k16RECqwzv5V9yb
IY87+KTEQNQhHuY3B6uy1xEm3xhCsIYzf2UjG/J+9iqYpz+5xJZcjXC4a2XSeTKYPWXZn1Q0cEk4
rjWC+JwrCj8A/gJSc2ZdLgI+WCR3G2mvPPkVtKCR6zf8sQFdRc5SAuVn4DErMyAq6yg5wSfC5TTB
R036cZ959BxjjZ6iWR2zSQ1lp6OHYYOrRrY2uIQKy9KON+IFz9a609p4S55lM+KPpar7Bmw3ZvgQ
1iVRK2SAYQ9N/pDdBXNUUB9f6hA3Je0vwM9VOIK5a/X04quAnVgXo6fDFzZWvdIEdx+4dHjbtuaX
6wDahUn93ktzRg867EjzfkevqxahdJ9hKUvcUbGN2S1Erl3YIIZgMJWDSN/jfv2y7fAO2nOnapKe
7icpFHa4AZtnKhsnv03NLlMDEc3pz0npR0PTvkjMdoszDNbN4j6NF33MAY6azeovwQegnDPM//mA
cWarYOrqkrP4SONYPE5rAyEI5ZHG1Vz3HiaBuz5JITps3h+ISdkzAykBnB9SfCDXAhfQF33MT0hf
wM+giCc2o0DvNI37bVi6nM/yZu+rRlME+iV0TtwOJQBLOFi+MsFbD0SOVBz2NGbImdjvcRlhVEJF
hVM+XmM5RZUPPz4NWpj1Mt23JPowyWrLifUEgbqgWn1UgsmMZp+NI0UJweDjTPsjDtsU96JAyDV0
vVCL6yI6HPKXtV2RYAj8I+TACYY1WuQac/lpBS1Zb/zAuwAWr88KwOS8HDSneezsLqMuhYbmJmQ3
3mPfb/e0N33RYEDqfBz3BvdiHNM2O4QdfDYrt3LEMbxLOBaxv+jvBXfp5XbIcFuX51CYe0ggrYYM
laVCIQ4U5y5BHcCtn7SEBIv7WdrOHIUPZzFTCd2B0MOdHC3oFMj7SLJsuBXFhPNPZefnrntpZs0P
SO/7+TRknwnBQYlY3fvcrHKfBQ9RJwXI0JwPerltIBJBTT160B0QPUwMLKrlI7hjkB2wliJCcihl
3zzxv0UaC4xGoS0xbyxB+43Le39643EbTJtHgVUHZEJe2zkSJ0DRWDS4tQSQN/ZtGlHEsMAbUw8T
AH7Ro0vEHWluHs8i8PZNjejQ0A5IRSJMmGetuMx47ja7u3z8waUwQtBLXwVAuqQLgz3uBrshDIKA
69hkFRmj4wqHrgL2+ykgQZqEXJYEsZxszZ44YTvJ1mIFuYSTObzZ+Iev2YfrMYh0YSsPdaNOS1wD
4DbRIQ4xaq0RB4sBUrrR323PfgXNeSEAQaftA+tVY/SxrxIqLLSG5pBRZgt4yBiRL5wsp06pA+/D
Oc/slxy7odDeiM8Xt9QFG+4NIhNCFxP9SlrIQiP9DjZagzP3RhAP6J49aK/Ar+O8UfifEyiG2ngb
IWXjSgIeVa3DOsNJWqimewgUqOq08V6ZCZ8A7T0OjX2EpT4d5bP1Uy9fZeiXOnlS0q8smX6im2nf
M/lk0zNuQXgnAW4oiSE3R9bhTgNY4tuMe9hiyG+w2NelGiCiyA2x20EdtizoCw+uPNZSf9nQawx1
WNVJ9o5Le/Ihbg8xTiIzk5cWtxpAexGvK9XPHXBgxvGonDeVcTiVqW93LFQfnSVnCjjhkEQY2QG3
7PX6ZwrmU6ZaL4dJj6TQulbgAV6x0p96D3cLeT2yNLTXr3HAHsJp/TlZ/yybGtUdJizyz0ERjI2f
MxW+z1H9FNao6sbXj1vEH7pmOslsecZY+cwXXM3EU7TA8+heAYCBbgJOeN7udDTKznHpIJjRd8/3
oKxsNU7918UBaY68spuwVmOeoU6jVcGFMViE5MFj2yObQUTC0YUp7IUVzmJk8Kg5J0E1BXh3ECuR
LByH5CklIKRaqq+dl3w3QQAfjPGj5eN1+A+Ozmu5cSOIol80VQiD9EoSzKRIhZVWL6iVdgUMMgYZ
X+9DP1hle20lgjPdt+89PUU7cq8vj4lNZOlTTDp9bYiqQOkd/hbDa+fTps45BCQr7Snno+U+uu2r
HnEcNAH1Wjybf+eHsvJ47pPe9FaYmb9GO70/w1+wL+4Y/IolU1qfyboqOWWi9OTluzEfjpVFF4n5
YWUU5XtatId8yfowa21G7m6Xn2QgDkEf7YknvTlWjr+TdJ9dyq825rZfNIoJ2ulGT3pegST8q/jx
fMkDbfOXquONje2lQ8JfJ+MCxGSygnWW4wz33YbglPgh4UhdbXUY33qBiehbOsoGhDMe3Sr4Qp85
24P/YajsuyOHt+A5LbvulJYMv9oOJiNXVlkdLbL/phK3PPY+fOuaet050pO/1gsuPUu4KCLi4UGI
t7bBNT7KscAgb35yGOd7zy/uauzeSmuty75di0W/JaJ5tiOOgAVLX/tDKYl/XOXmfkF0KAZMIEPN
OR73BvfhJI5KGHvLhsrTYdih5i3uiyZDUBV1cEkT4V+gQVnxoDaTbN6ywP/O627eNGPOiz5B6aCx
nqJ9kz+72nxyPeAaOAnwOvmzfUk6P7649snzW3MvBusDbcDatHa+yzIuUMP0yXqL9F0V8QGzzTFt
tF63Hu/0rJe3BYjWoYAtca1dp9j29XDxfZeQ1nyrgYwhL+PQ/v8DGdWb5cQaFgRxPHrDPU5B9BRZ
bfhl0qT6jBoKc9wAfMBqRLLCYOThLuJsQ5f0++ogVfaeYklYmV1i7/AS/rWEeNGu8eXlBCgnWf/W
WWbtUkzt1B3VLlZ8l/Di/jXGQxCNpV4XouA4NxkyNfj1n1pio6vs6LpiHzGw437cSgHNr/Hk0xi3
kCsNfzyqRsX7kTqQUwydQNB3uNAUvsRkfAuv6F6mtGpCnFW4oVOlAHc9e2QRglKpSyrQvPNBrBcO
9cq03vGS+DCttAxd/1zkat7aqtkknTdtCfTV77EBrcRjqK0UnqOxTDcWXy8yACl6S8YL0tQ4ETKr
oP3jwpqC+mokKmwqaKC+FXz4rToDl/sFBGAVuD0RU7AcBxsy3DmaXdqGxSjumA6+FC2Aq+hSxHKz
lFOtzd6xWWQzv0+aiH4GvzKs3ParHiFtzgQWV7Y41WSUMOJsmrgj9usFv7yy+WpiH284Zb8rozXp
2Gk91vZn0uWvWZt8L0J/0lZZTEbrP3UAbCAxNl29ZDtvtJ6ic5kvVKTek01kl+kPA7o0tqpj6mQV
DVyjtraE4hTI8xAxHqoQPuIiveJ/emmDkowSvz2hujcJNXYVqYdVtG3eW6ITRpZkazAPjH70s8rG
1+jxVBXtljzHeawrZmxpdSp8pjuxjn4G2G9DUlP9x2jgrv5qJP4mQoabMp6fE7nwXac1EcUXuyLD
2v6DbfkFpnNYRe0D5hTgSfCH7bgYFzqAve5xh+Cl/83QHlrlLlFttgHZcTaMMixxEMf7uDO+DQR0
PXivri3WozlgilUZhUNzG7KJrErN5GPW92W0EVwRUKLkzql1K2X3Cp/vEuTW/Ah5Q6OZ6d9Kba25
ilDV+mfEBUI3466us5jT2XrzauuntdSPw4naavHm5tg6jPHUjM55drsB4WfZ5b68GanzmkrswF48
przZOLg8HrxiwF9kmsO+8f4S86Z3SyaufeLnTunc0rl7sk3AIMBYapoOOwuIWpfndol3Q4cNBuzQ
lRTFZEaXFFYe90N5hf97ISK+wmZXjuJfWsmbbzF0j3c+5e1EKeo2eJSa9F/fuOdK5k3oy/gjDZi8
4dTbLJGHlcDYpgFaP0/CqoljjD+IdoZ814Vzs/GTyCaROGK7XWR2BzPpnitJgMys70NLCsqQyjoS
VsCPqVzCVPZs6LAeik939s8yCZhq5NF5mopXO1NcxIYNF8oBWOHb5xxq38q3o7WFruUSiYWWGj7q
RS+Iw0G7T9HjlxE446ppDXcTVY8kk35yR++Y9naYPyiqleIfRHRM8/oZ1tT7jDK4w04z2uLSmLX9
UkkXn2xz7zdmzK0/ZJfIjNeDZf12sYqm0qWiY4qVB5jmmvkm8lffETfHZyRGoel4gGqWjFBWs0jq
ZV6ilZ1Y1qYA1CTF8qxGjzrID/YEhatN28uLhCQcBkaBEXIgo1j7r8zRfw/lvO5TbG0SqSSwg31d
eyAFi4No5M1OqnvS1D9xLy6GTK+ajLFMl4fyN4ZoffFaJcunSSa5VEvYxPIz4GEe0XU9RQCoJk9L
pkzVep9TJBi1IE+c6J/BLLZdcNYgFtZVYoUDRZ2sJJI8kY8g/W40xXBlqzut5F8qTRspvdnH5rRn
BniSmxTr1rSYn2k9oOB0oTnh2lfTNqbh3ZAwu5l1xSdd4k3F2KDNyreE9BNLQp4qI7tmhnPKfzOI
eTZUea1n0lptdEJ4fRd9/+T7mE5tWs9V3+JPG6eXiEe2JmpiPCbImufVFPMpZyKzqejG68C4IQDs
rJTT2xqstVvQyZdLTaSHwBue/q0ZKRNEXQxFmathauoDCMtTz8AfwFx8rUy6umDEe1dFjAxyL2oR
8gFrIr4Ujo8hp9u1vn53jOmQmrx8NY7GdW8S62ldfAHTe+OPX8s4Tw9VgM/iNBfP1c45avURY8mp
TnH74qrskfL6ajZWYrKefEfdO96iMs0uWTo99TX0MVR/fFfM5WywwtZhDuzPAdPJsMTLFpAlJVyl
Q7ByelXXFPhiqS9+WXHA2fVMzUtph9nTaabnSb/Rc7wyjrqBzoVqFIxhGg3HMmoZEnSgqbr8KMss
2fT5cGsAGKohOCFMMvlnumPhTFfRquotfyNGaAMBMLUNkQ3cGAIyU7+zcrVe6v7mlFUHTqc8Y4H9
QxIX24na9IMBaaqyv3CQHE2M3HUin5GXnXWip109UorbiWNth0UcrbZNmGgj0dEHcw5QwQ4egjEp
rlU72CfD4tXpk3Bhbr/O5jo0Hwbx8T7BSF6W5gt3y6vIsj9m2YUDT/kq/T/6nmB70A7ASNs+egGC
xNjgoMiiT69g/LZYyIvN8JQFAqsdZzVG5nue4fqyiwAv8LT1pPNmFAi6sCe4P/MNTfih678MEhSP
I5l01rWz5HFRRLVgi9bvbpN8N9AMmBfxXgFsxwHHzVfU86fJyA/LebXGbWYynSuvhat/CybiQ0bD
1mZ0CjBOAm9553o4N03uhikt5WpA4g66vWvkPzBJQ7Na3sqWCG1vhvGSJyjNC07XyDmpUv1OZWdz
ZfRPQ8HM1Qj2ACRPellOqvjKA3VN3e6nKf0vRN+9o7sj6Cx8+hgD6shDNdLmW9vfGeai7Sy4QazH
Y8WvsywKWgF0v6YzTiJ3z3LexO7wRzfL/1dX5AVow/NLG4nbEKNeJoH6MbKNg88dK3hFdebN/+zI
/iWTxAtrK9gTp8jdBrrEuMAFMDLeXnBifPXH09PVEfYFssuXHvxmpZB/6FodI79X/UQDwhxhdLrj
GPf7iSHdlgOOFywD7ToBeqGQUlP83E+keXo0x6yC5GUKjNFhhcO6SpBu8v7Tb8M5H7atLul/S2NL
Mthe2b37GQnzPXIFX+s1Ugs9iXgRCYLpGFmrERuSNnxcUpU8W5jfmFMDTqLI8cdIn0n+3szIeBke
hssey2+2JUENm8aFFyIHqBqZ1//A/4gPOCyOGdnI1WxnRtgqvsd2qYbvsup3wFnqmyf0D8n5k2lZ
RExJa9GpSWbC8fLGSwUU/E80tdBiml2sSZ5b9djTZfPh4awTeeGsNe0D4fc5glzIaRFMK5X5XOPp
L+Lyxap1hV4bprjJTgLTSeyfrhZ/xBi8z3YUw5n3k32RJNQmxrzsLL+89pF9TzlpuoeXsoxMcw3h
vFwNUHVWY//gJWfAfRcqUL+P3pYBaSBb5/CtYL4aXqgAqZ2UDeYEH4GPROg/meNcbxUzaLO/F7DI
AMdaZ/zMfxklfyyBaxHyfWciyxSeQtNvh7C1p32qFkmhgHNrYSR90TZdaR4n0Fi9qg/l3BcrspQ2
IQYo4j1a0NqIPLmh1gbZ/1BRUnpPJWKHUhA16f8PpdeScxB3VZc/kEeDKa6ONG+78vE/eYKEtOuW
gPGFsyui8sw7miS6b6owMrzh+P8HDZnNpTwQE3I1TM0feJPxLjWNmxzlG5+beRws1seX7K2rkWnG
bUE3IYfU1UlYctpPo9iRksYwmCyC8Oe8wzHuU3BFl7ZqEtzT4lOM2btVdMbWWlwUt5xofbSIed+k
eL75dCTIEuZznoEAJOofWAXRyhzq16S0i/3DPZSkwqQPHIdVwHyBQ7YugLhNdEl2cG2LVpyy1H1f
POOWLTNUmXhkGNb5zxXF5D4xq8tUtR4vf5uHYO6/inybOR0U5ywx1p7rtAwoDBn6mh+PGuxmV4LM
nPAy6kdO8cYwcCun5WMDwXOZVHLn4WMbmPzg2K5y5jRxQQk0Y22ZZH5q4xKkILMTItSYyejsDqMz
YSRrWuBK1X3kD6wpDi2FX9/Pq4OnAAgxrzHW7mCqk0/SZl1nzGLdhdHyYLkvpsIkMy1N2D1+BEMy
9NMNibbKjV68ZH4iXI/sKUp/3Ta9wrELqMkZCkJ3bg+HtDt0DMh2SYKPJ1m6XWxKMsqkjxoAlpGR
PXW+DggX1cceTbe3QZ8ELWMUl9iRKI2zA0xCmi742Nn7oXr0GD7I3jjlymuu/CEelgAdws5b81fW
lu+FV7yh8KptMI9sE+iap7kne6sq42ou9m7w+n8026RoLPjAo/GvFcjKbYvuAywILZWnfNTuANUB
IxWzlcOcMBUHLQPqqWRO5+Fy8ofnqe7aiy7kepbIVU5unGc9xhuUdLBSE45AN/L0C5hteOET7imy
YfuywdxTpZg8J1M95sbJLja8v7UqptfSsemUKqhVNPMhatOlQ9Em2gkZj7A39WLrjmuvI1s9B0eq
YmwI/PaYYI1nvyuhdKcLXkjfuTeRj6W4Z3yMX7Qd6k+jjnc5CL+j0brtxdQ5l75NM5UgaguNr3lo
EKZ6qEEhkW/eBsZuxH+yhwh8I/74EzNb4NvuWyKFnoPznqACzq1xHfdOssEOyIxIPCWAo4i1W2it
nDfbpsTMldbvTYDJFjuRg1/TXfOqkmaoflj4YW8AcvVHh265g/b94IscOiY/hNfxavAe9nDwu9Xd
i7MDlnr8NdLe58uj8s+WDxxwz/Yi9zm24k0qSIWpzqf9ybqNSjljuUXEMVBts7Wd+q1S1653uJv5
La+Tqdy3Ckt5RYBwaYCv9yksAhHjf/dHwGalns4QE6uHwzAJ01FibKo1Z3RnEVR11ZEujcPA47hO
H78+hk4YHady6xUteiYx0W0pzP3UDx+osDi1uYdSWAkXLRiC2FpwpSC3Ivf80XInbGx9tLL9gYmu
dS2UA3WqlNhkh1+JnQ0PblSIl+2exOQv7flZDHUfNhxjWsBtQ+kzN+yK+UAcUthz45udeR/pMjBq
emCplKlPDD4IpqaTQsg3zdCfaQzUrNNtb0blzjCyZ69bTgBJGM1DQDGMmZGwz7VUVEG34fxD8pEk
xiozP8O1+Z0+btdh4o7uMkdvSM/HWzMBJyKDKrTN8a4sjHlBXlj8snV77HT3yzKQArTdfMafPNMF
0rnRYGbvTrMvbWDtf0xgRXisAFims6BDRDWao/JSY1a82viCkZRrLLKErnqVvuXBtll6UCboTusK
YOXGrKH/0zUju9ySwtBbFsHqNalQIstxh1wiY5cJCQoa7/PVlBTFql6a45wKf9/UwfyUmsC1E0/5
4FPinXaTnaDnN2bGGyJwUygEVC6BEheAGig3YHAmrEurfpEnPHC0TzHByqEOOxgfR4JytwAfCc1b
DDBdSOLCCz9awTchJ8KsrZUfH7PW2SnG/ejhUxAHhPqXKhrfmoY735zVta3bPRhCMxSChJcDYyPF
vUpE2F2nFQ9UOfDkGVmJimRoc8vR97erd2la/y6kgWCW+vvAmskE8PrbQY59LnDH3Vi2bw2UE6n5
MlZ5TuQjxkeWTVacreC6kUFIbmZt8LZYnfMcjzimfN45ywh7OIecOXuvucqRoJNj8RAoxxoQe8rg
i55pP0NaOYGvdddVsxwsiq/NiKtvm6kSLPwQPEnct2mKTWqI6x18Ykbqw3GuL0lBHBjYcha6377X
MZfoLbjBBJXzZFtPVO2lYg1Lne19mq81RfGhFrAGAane45bwFAjNezPhByFQwlyv1U9jKcYrtCLi
71i3u3raCAnH1k1oYZrlWiSLs/EGcN9j1F2M0fhFx1M/5I9/kZ+90Ok1nsXMKGdIZWZHD0vljWzp
S9VH2Ovd/ayHeCOs/oFSwgeqWr2n6YM30zsPqz5OYnuO220novhs9HfT7fpT7rj/prF+xB6A+8JM
NtP5d98RGUmpTi07TEr/OIjh+Mi8bm3CuUSPcFIHhbhO2fwEMrpjnOCnu8cRG/pOoU9pl3yMFU7G
GYV2EupvQ+27Gdj8QxMKqXC0yAQj221MWu2gQd1rUk2BWct6bc3ebjQZyJYZ42DWex+hroiD619G
OyGFIx/wDCvVR9fq3B0xk6OZcen6iRWvxKxMUtICrb0Z9p5gW1OWkTER+DWYNUdHSj8aVa2Msx/H
x0SPwY/dD6GbmO5Xj5l0NQ9O+tpa24UfZjeN3v9e5Hfd2C1jbXnqLX3R5nOKaeym00XePYYVvTUz
T7XN15xeOjAdpllmgMiuJt4jKZp7LcTfqckxfRuD2hHg/2kR5TZeI/rDyOBAT1i8DH0vuugzGio/
bHP1IlUPTrey7a2ec6xoEw++zXdfZIl1qzLwPaMDz0W0t25225AlVdk96L049B4U8DlLsSlznrRR
RZhxNCmpoehcbInxS8xFe2LTiH9ICQodOltjomjw7xSe1+4t0QfnhWHLDi/usvXH1FgpKzP4O9HR
LNTlIXc/Zy/5DboP7qXXvToIGZfObMDZkh/6Fdkw3tmExRxhmUi2NoPYW0uCDW15jQVjdUo0HC7M
f2uPdFJREXXC+9ta/WfMPGa2fHlY8vrhgqheWB0E0q8drdBEL9lUM7m1XhOd/1PJ2D4uEtSkb732
hY8t2fsMfE3Yu0uSTe2BvPLTaDpXUDmTYGnegrgMx8Krnia0ZjZNNc7B60nEJt5xNhLctPZgb8sR
sGBgP2EXxEdJL4U/OyZcLHV3//8DbykoETahO6MZaUX77K51ydqk4pIEtn2YqmPTlcX9mQxmfbdo
n29pdm/Vr4gVSDejmbJn4ls3d85IkcyGsw7wglbB4t3qug1uKkAokZ3/EivXf0li7JGV/+Bga2Ob
4dW9xFlwIW2U7ltHeatIRLuAOeyL23bjbemnEN5XE8bFiCKNvrCOySqFOP+4zBi9TbXHWpAyIgVg
8/PY7ne/LboWASExkmMK1MZ1B/Av6eNfyThirxlOBMxO6VGlY3djf81gZumGDHv221PGtS2deo0Y
Vj5HHA2j7Z/dVGHT4Xez8yFsrCzX+B35Tc37scEBn9lnAurz0SH1qmqEnKT6Tq341xBLTIgmnuJ0
/G7YWLP1mgnwQeKy+UchX81lGdP6lbzZJugc8WSx7SSGLS1xoJ+LD5bCNacMIGZe283RIjbbS8HQ
dsnZrNVfYN0CV9P9I4NcsNcmxivp6RPgcMbkZa/Ch7VU8Aa2ve7b1st+7KAPzTwDvkFhXPbpLokJ
tIAzQd5SeXIFfxFfkbn32LDAbzTFL2if1sEq5DMMkUtZYlX5Xvp5n+PEuBo9fM3IZWwTsU7DcNxi
K1B+LrpvJoDeRcbwqdwEXvxawojbwYbaWlnJIhjJJ59IXBOe0Zu2Jq4r6W3cOSgBX3gfj0HOtatR
B4wiNrZs0w4NM72mU1CGpHg0KP6Mx8zsybg8/BNu/y+eWl5qApLkDvH3SbMftnFNSxNFxmtOcfyT
EqZqpsX+GvA0ag/OZNcU1q/EAQYx1tOR/IY7s7+k7L5AUOUHvg7VLZdF5I/2U030ZdOavXdtLP9f
WyElGe3wV5cd4S1BU2IUw8Vd/jTBJUfv3nrUS3hoTV7dJqEHoyFPjV3VGntFZTK6lbUrWFEGnLxl
1QzdIsH+6bjgaj0muX6YzBnk+irtkHZ97nwDJyrVP2fFzDSX+fEzSMpqm8xkfGoLwGWR6MsYC2fv
Vt6jPg8YIkv2w0UMqDvnNSpKj17KGtZ1garg1pXeKBTvTRWn7zzY+ABN9k+JQhPKWSSGbdKoPr75
8PFJt/wQr4uv+tfSa/qN8KjalKV0KOzA3y2tHfrTNIfS+dsto+QcxwLpmctf1t5w3iz6KxbcwplW
GMBYI8V+wHxv1+IqOad+z1aFkyCyW8IEMjSXssfQFHd7hKPXwGz1M5GgLU7Vfms+JLd+0uuhDICT
qSrbtpb0PmZthcEI62CKNf6K6rf/WBngonKlmdS3tpm6g+uwT4L9fVaGgVAqu3kKkij0ShbqWCJ6
QePCMIRWc6n6OmXwR7ylayiF0kG+cP2AeU/r9UhjGVYYWiJHqCOppoNO/d+RE8DCKuubUbnpjT9m
iJYw3iLymrs8xAn0oq0cSAO6eRwmyAcruNcWdmDyYCj6Y1hWU0tFU/2qTQJ0xDxDI+GdXyfj1qLw
IGcSXCWU532tUmeP0+sEAsc8iseH3H8HFzaGucvwqWPxxymyDRh1tGJ9GzGatKZDU6Qf6TgR5vQb
5uK0sjYVLGOvES4rhgLuBvI+qvXrjTEJ/QDlAZUxjIYlLuu0fSu0Y7BfUMEadhHJ3aqO73OV/Gim
JESEIMJ7UA2yCp4+aQi9iQKHsTis+BCHNxlU/OeKuLntcef41nIi6QtcX6WHWPW0QMGIAo8JWt1j
wCMhbEx1NFMMa4wVl0hf54jtFn67PE+7LBZPo2MJ7L6lQz65eO6c9J+T87MHzVRf9SMF5Fa/S0aY
t5gdm+u2ct8rO58PjCfoyZJxkxTJTvc92erqjDdnOOrOXlaN6ZkbPzAR3lvjufVSzpVA3W0gOSt6
WmvPBGUiPhT01FJFpecrWyaqUE0jb9Q6YM4WlWSNKstel1SNK1DXvb8J4APS5T+msLjgS5OwbDDJ
66LlsmsiTC9Qm5gfcwVx3bSfXJvFSrF56M23agIc7rR2fYxfRSradTcbbWgKLmjfYMb7QFYLTw0v
KkAGTi2Rfnes2hTOrXXE/NfHmNQxfnyBQ7CPsRFvktYwL0H5TECr2tbLcuMuO2NzADXHwkys6gfW
crJGxwKeR+2JU6DKgIzUz2YsJLJRxE6oSX94MZQILxgphdL5wpz83Sj63aCg+bBeiSHI9I2vNDhZ
dXZAkVpYF+odzIgo9ZgUM3lxxkEK5h6mTX9l9sG8qQbwww1bFqCsz0fszAX09OOU1V+z4zCBzBRp
ooEAg6H0UY/yZubs9Jmg/dms6aDHbNdFtrYipyPwPPqHoCy/6X1zgBP8lqfiqiblh7Ev0A8GDEkM
i7AAuHa0t7lwU0+p0CNqGtpsiOQ/U5AcPNqkZUESygqgx+Wpm3kXjJAA/B5lVKeVfSR2FduYaNlg
+gXdUK9ty8VH4/2dioUyJGFDgWvc/eiNBTsB1UY+cwhUxzY1rDvtJpOcQ+H+6D5hdSpSpkI9xMYU
0uduEjs6o1SRjCCRtMqC0r3Df6g2YIeJyKfdK7Q01srR1Qv9f/5HIoLH49rEAUPeHgNM1FHrxJyA
+PXpzhrrCeX1NhTq1siiuzdyeIurYjlImjIMm7h7hYtZvRah1TFJyk/l0sNUZeiNU2BLhdus+9Go
+c4mvKyYwwi1XOqRkEWUSHGz6U5JCUCEtJ4BtFgwVvXXIolbx621q1wGk6ZVAo3Qy5mgMk0JWtrB
Zo0VKgiulrjzryUu6NfCsgdM7GqNAR6hNyKV7FTxLpCE4ZErX+bMONpp2W3zyr4OFJr9EPuQObDa
+7A0c6P4VONosmM3HC3ktByVhqb6k7bbwPsuYCiO98Zv7t6D8UTVtFdddupG7vkWv9FWBowRFrbA
khk5KqsCXBpIyP2AzvGejbAop1VV9fGOkexXEfM3Y9K/mP38y+4wSUun85EZijs3hbkB/JFCoHR+
j4UZEdqv32Z7/HLjgQ0pE8gcVqyc4F4QUPCHnUPPCRTyVRhwz6VJxE9I9lyZGC4d5peFQzRKDUUV
ZjXGJAzCu0Esw7Y0Uc11MqfY+GZoCLFzNkq23un8ALwMYAzCzi53a+Ie2Ff6HPjIyOYjlM0lRXjT
+b4yyjVvPP9aI3j6day2Tab/5a7kJHTGetcUEu6dpW5p+m9RfRPizKvXRctbhI6KD7J/N113DFtt
vPWV6W0DS8xbK9e3eqne4LvMW7iod5sdIOu+xm4/seApi33IkMuDHxA92EgoY1sbXE4I0469yM6f
WbDsmNtM9DEVB+ELey7Ork1IlmWDhyYyvy0prG39p3csMuiJNT0nvAmjgpUnPd+win7iGktmRIBR
aZYLlu33YGKLxASc7YEkn+0oWXBBm+UO5BZxh6ort/F3rhf/rnIZqmzJnmZuFXZbReAklvkasGWF
seVT7ylrq+LiF1vwmFoZpoftBrqWwukZtySUxMMpbOKHlUu5kw2uK1h4jIkzG3CVhiRU+gRQBlYW
LN3EBgOd/iWMwAPT7VzHyt5HG4U67oEGOEv/6mmIqd5AjNSeapRVBzHe7ctn1maex9lzLl1l7jxn
uJgBdhW75XXU2j4HRj7sIovYel1/LwOJ8W4yAew3fyGGPWGBnmDPNzrsCrGdxio+NKTRpQ4iEpWI
7T4yK+UrNVNuds9W19Ekq/qUF0Oztstb22FCZIsCeXjY/XEcWdtRpNu0IAD02KB7lHBHHskVuTGI
FU7skyoHf9xoSEBMwMo3dmSGM4r+2sOvJiwMY1i8950GgxZAqHZ4cRrKuNTjcki9/uSIJucLZs8g
mJHBjPrp0UJREK1dAfPBcePnktAS/DT13Ja4kqfpDwY1QfYFcFivMCa4Pg2ZoZ1dmZjGS6+K7SCL
4zlwlxcYZHAjfO+XpLvGgU3t37FhrmIa8ai4SxtUnjsuh9Eh483QfTM3OuLALTYT3D3Ln35enGq8
96mcDxHL1MrSp4oH5r/Blr4uyaV1HWmdxSXlGUhjHUdECrWRfA4mHi6Yh1sKGWSzGSUYMRFZLMvl
NimmJ+nYq6yKm3UmLVZ8JuqjKzC5p4jcPTuf8bDFVFVywfdJIu1/lD+ebmbgRhA6WUk6rp+vkPS3
j1rBSmp4G5e+0hXhteJlbPCdgsjJV2ucm7jBDWYJrBv8ynue+TQj1sZu25GJ2G7BjocqttwWSTyM
aF9o+vVH7LDBR40l4cno3pX1AZEy3U+dca5mdsmm8wOzDUnKqAyWiDm4+ZgJMJ12WK4x18SaKWy4
AoiYQhDwxwDQbkDyu6+8D1ZG+euRB3KTmu6PUQTBfjGzkOw71isPgcwp8CLkOmJ8U6csZGKGDXWm
3NsFZ37Sc1+aXrXzJuSyMk3Zf0KijDwnxt86GQh80SOlBWFQ0TVb8xExWVK+YkQn0KZs7cg1O59M
kqWDNJ8Dq/xNAJMk/gMOqprhZmDfXnVYUVci4z9yFxJ+zEZRDkSxtnCjbdqmhNQ2MUTVaMa9Tfk6
s4dS/4YavYaBYm01CaN6yV9N8HUtZLDBIxVLmWSy2Cvrn2LPYUk8u5mG5yFH4ASXQIKr4NWqGo0V
iu2LQ+OgR2Z0i3RAq7ZZlpVoEpciOr2naQoZWj8cSbgEGayT3yVWfO5N1Dcq5WVnOkwtGO+GzSRZ
UTv2a9PII0Yp+UdTy1/SSkgXL2CDcpSC8RErYQ/3HEFxlo77F3c363HgQnFwEbetSx84iY2b2PIJ
HXuzhTN10saRmRBnqJNcGnauDFwTG2mAGJnS2DgRMNCN0RySqhw3Rtm8FbWk18Jg6SX2G0g0ns6Z
TSPz2sWWuc5TG2uXlzi8SfDFwpJp3OVRmff+sc/sHwCpx6qqgWOwWjdxJQ/CI2I/ZKNeT65e8OZA
cYq/pAZ3kCzBN51JtDWa8lfO3ciooKUlE6ViloEdFUN0j3tgel4StjfS1PHBiz9Gztmt03/nlk9b
8R9557FcOZJm6Xfp9SAGDodDjHXP4mpFrYLcwBjBCGjl0Hj6+cDMyqwsZZaz665c0CiSDF7y0v0X
53wnLCig4aRLTJTr5jwWJpqUZR0iMNKyDvJf56FXV58vRK92lRqNg+6zcznj0M8CKGXT4DBeanCC
8GF2WTfLfbqiEtsvduA01ldjFl3BAZL7OuaPdArrXReKh8gwqMgKtG/eHZcdKVljeqXa+kBeMBkZ
AehGS9OSzu5H7aVHP2OuUbDaX3v98DgzHWc20518BNfMGvj7dBdJpWQwPooO5HRGnu4Mok7NKeqB
1j26o+0fSepElEzyujviOw9mZlA69fMt6znoVgHtOZFC1BbF97FgYlVwKia18xNH3XdCprZa0SaJ
qb7h0ZNiHRmQavxL5kQOAQZ2siun8BDVyc+OlTC/KZ7TPi0VarFvxHpQZEuAqdoLgMUVESKB/nuN
PW1fxhtK2RpyNN2gq/yHJtt1wDTHIAjpu7JmJ5yOBVNpINScgkf+52ULGUXH2XdfQKr5JxRz4Nf6
9LaWVUumwKVqSnAFQPRXc2/d9+l8SrEqwdnFjGnnu+SAQXI6zbiYHXuIT5H1ls9DxpijzLa9j06t
GMY7KwowmHduwEjFyQkfK/lRNrO9DeMpR+FdgbEA+X7+fEExp861MVEBSuzqQw9v6fMD1XTrNOFw
dqM3shvLYCuZNZ4wdxA8//mq5fT6EM5qh5SA71OZb51yGtQZkTh/vlDD/Otr+E9+fU0nDLhXoVuY
e9NbFoE4I1jUiNZtzvPywq6m5vz5ppk1E4nBy9ufHwkSZawQxsUbiFfiVOaZdWpHpuQ4Wnn1852c
U9bJkiQXEtpAOa680+cLUCasj50kt1jVsk1eJN0737S+Tzk2faxXqMGGq88XI+mu6FKXtyWRouHg
XWSRjygTJ/Zewrx0OuU2+3xR2bw2+fuiTPWpRddyxbaK7garLTFB0N5+/7I6n7+Cac4Pavliv7/f
6p5LnWV3bAy0bO85AiYWLSGwW4sW2zam6KJkPjzTITxXFbyxFMMMyRrqph/TOT+pNI2urDo8u75h
4DNU3ps5Elvrkq+6slB1gMEIf2DTwNzZR5yvRtJswGW6NzzC8MBIE8xURu5C391gXCOSVcbVMbPN
+cYqcHkBXFavrS7P8FzlDydl5dTk0yvyiAjn9tzdpAK5fggEFmOCHZ0Lz2yIuovic2g1v772+b5w
ed/nawiybptSYRNG2fkM72RXKh6J3eT1BoKXceod1NrMneTT55sSTi0bEst6UgVOlc+Pfr7Zta1z
HLK72ZXRtrR7+3ZMbHurApR/aHjHXdWr6RQKCBVWY/PTzGNzJ/jB3iYc8t0Y4vWSxddOTumNkB4t
tYrwwrrjOvBM/0X73c+kyNKPVpnbMyMIfuZgTu44jSDKGAhYSvRllRD66A04XNrOeCxj1exVxmg8
9D15pvdY+2YKkQQMPQ2uuIf+I24N3YjbX14DdaidWm+0FZAkEE/2fRCP03lsyaxf3iJ6CwTxVDm4
Rrxnoezymkgi41HU5RJ+ZnsnL6rNvarB9484jq40d1cY6Pb284XE6A3I22lOc4YlJ0Fkzrouf8y8
9r2QTcz/zlsUBuHW7pW5A7m2D/y5evSnETiaJDOyTvP6YVbqSqdW+mqQB77Tvnge0sJYx1gbXtuF
W0R9+qLook9MDrzNBGn71U/KpxR1zX3cztYVdKgMLexAVMnb0IcHCnaLTskIdt6cQmsI+2/sSaD/
ytGjVR7MvZwsl79OkG1gC8jdwiH+NTb4dbcoussJnu40s9vwlA53ltGmiNmmmBUWfWc27cORUQTR
JPW+sWb3KsLn6VXKb9YmnuWYez0F5bwjqc2/Jim3Q3KR2ntu3znma9/zeDAfTJvGduvDn6fz/zdM
ayTt6J8D+PHstP8wrJHP+iU8SX1Z0PYW+H0bKIAwJUD/X8Ia7S/AJh2iSSUfNV1p/Q7h974IISzp
21Janqdcm8yjpuza6L/+w/0i6XGl7/gWyFXf8+SfSU8S7t+FNboEOoFxEbbJN2Kp5ePf3+/jImz+
6z/E/4KwU0aDyyA3t5pXmij/loyI5muLHfd5kHCxjFaz7VQefRMdT27jSghGm8x1sz92cdtWuyAB
+EhW65PGMy43qc0clofQ7F08oPY59oixWLEfv5lssng9+9s0+kePUTbBry/KJSLHjPJjkLWvAAv9
dT0scUxLKnS25EM3ffst6ZATFk5GTyXJg0k6WwEpbS0O+KCLDpaNbCZ1mmhXhigc4CNbzbmoDAfz
fIBzrJ31DztmFoDLBVeJ4pQ1LIySPoEldadOfsUJkIc0N1hGYKQP2Qdf4iqqvXI7d+lDnBVvJa7K
lVG5zYu0jQ/YK+ml1+10nGFApkiIJclB3DNbdJQ5cps4umEb/DoSBGM5IRtUE+xdJCe5T534xwwC
i36mwpdvji20DBDBwRatgZOz3iFx1gIRCwvBcukQm35+iAYV345FTUtWCAZktrYBZ7ISi1etiVBj
4Y0iK/GCETZyJa9mppNs+aTdrYQKvvfDPM9rI0hC1A85W9XAbZk9TCFtOV48liCGFOGw04hn3to+
YTRUKlZvujzMY5kb/Eup/bMbF6AxcMMLi83vOseOs4Wg2u165YfMTnFp0BlXAQMw0gVo5OEurtuI
iZoZ2CS39QZKts4Pjl46zOsoC0dgnlTwLOz7bZrMHxqlztbycfygPSAJzsT7VMZPmjjrumR7X9k0
t6TerfMRT0uHW3XD0/KQOf2rQyx2V9svvcT9M0RN8a41chCiF9D0pvvCpvpStqmQsC8R2+Xc2dYh
FQiI4HCOV+iUOoYXpkNijIlKibXPtGR25x7p3XUQA0iIJe54or1nlywitt8vcgLrkyqWrMjoiIog
EXxAu7mWnXnpw/EuiLs33VtXIl28dXbNWu5/9IHKYaWIkPtXx+n5/aMr3v86AOW3T/rlNPWW09Rz
0EEIycnpyL/KojM9R3nEdUqLo9QS/EO/ZtEJ8YW5pOTclJy4plDkkPx6mnpffN9Rjs8X+kw0cf5U
pIn8++hbIuF8wh+XcF7bIU73j6dplfa6b4dph+gQ3AnkNR8QFhDv5fePb11mAiOTOS/4iIGIzm3n
peJdex5pZCMqTg+gmZy/T0OdvjhmLF+TMOyAGpv5TwghyY0fxm5zIqyIsI/Mquofbu2Uj2RDgoKK
hiF8q0Eukgs24barHSfe49xKtjMJE9cJ+fV7mwxmJi7TPAkWUai0VkFVWQyLAsXkKwnqlJG1U8Pn
zrU5XUMKGF79OQ4/DDXz9++NkzjNRES9kh3TPoYo+mtUbNaQ/jRjAGtOG+RvbBU0XIhBYC9JBeCq
zmJB4kjwgkhwrG1eleLVDCaTOAFIPqzlygAE98hJgtGXQINVl8NyXbm5gzinz2rIbm4e1xaT85kD
2eDK2QZCurvSca0bK2zRFbFrtN+9UHGeJ7P3Ao5InmdI2de2lsa17ifMK0XXg/Aj3URmB1wJGqkd
uQMMtIxlBDIgs3OA0/JHvYtnZzlIQ2e8n9zM9iiggf3vpiJm3NuRQ0WUrqXyZpuYA/kSfdziCMMc
QhJCPnHYD20siZsZrPBmFFW466gkrzK2DmcQIvVNjEDrjbhOfCOlAQbpofcM+5vbTm2DNJKw5EOZ
9Ewv0FQhqOmj3teoY8vi2JaRl2wyawTxUmY5QO1iivZ+yCaV5JMSfM5kWuNt7zRsIzQmpEcri4rj
lDlJudUhTwGUR8D2YeO5zbXPAMEmxqmt34dpcu47SIN4IrK5e0W3JE22mSVJO74B5z31Q2c7O67Q
q9RSClxLYhu8zMcsvnY5xB9pWvVlaJJErkXQVciIYE9uqQCCCystwfpUlFuz0N5VM5jmva7r4jXX
LeFXo2OhlevNt4yn+AWaEYN51LubKOvijzAn91TZWjw3EbUFv6PmfbJQ3vPMoK3ll+eiNbRj5dzO
VTkAw0gZN8uu/YbHd2FNZN+spmb87mgnfdFVqvcVFpnzoM1Zr9qQWBirJF5Fx02EtLW3EXo4efoc
53V0GP15AQmas3UwzEi8RzkWlIge8r7oRHcdz4F/SekXihXgLiZ21DlX0mz8F3634B8/vwvpNdXK
4NJGyTBBGwFFE5+roog/qMw1WJU5IgvEbglQaO3qCje9CQsmNt37LqcV3DpZI+O1rCH5sRe2o5+D
9CH4gEic79q+H7cdtI/pCMI31i9TRyuyGr05f5xCHZ1r+p5oxZG6BLWFSfMzo08L0DOJ3L0J8wJW
GzY1EJVGHaY/yUhANZI3mmw4uwCC0KkSsHkJ/w8AcgfQc92ao41qACLpS24FGHSknbvXEba1d8qU
cVo3oxof6tTzfyD8m5Fot4N7m4uFLlvbgIHmodsmttVvOZRLi8rMq753fdPeETYwHRSrwkNM63SV
WoVznqQ7/Kwnmjq4GoSJrYrMI8m5gSNw13vlEukyYtbL53L67tTk9K0CHxhUT+e7ImwnfpTMvFhY
Dbl6qdmlXMDqq2enkRVMaRc2o4WUcb5LHbQCdWZMdxAs6ruylkCHgScYX8O+HR9HTSBb2NYzkL9A
X9pCFeBboza+trNBPDsQnpJNjU567efzjBXEjgQBFPhAMRimzV4Glb3XImb9EobJ9BJ1moCDUHeY
Z2LkaV0M2GaFXsGHueWp4gJ4MK+w7vnuqYjL5B1SgWeuelcO7G5IEUVkHZ4sYpCJOJ5Cyud4LrDT
i0mNz8MYm/D1GUSvfNVExnZOceVtqc3SdN8nMig+KFIWtkuSGOcuqkT5PexL5kaeL+1DEATgv9wS
wfchzGe8Z4afu0erwH11RYDHdFOBDEBfgh65uAHnoA/tVCKsaudW7QZm3NeTOd4aPGxHa8KcM8b/
4QZLUMLotbGq+IR3QzIDzVtj9z+6HBIORFjKEoqRf95fnt9bUOd/qIj+6vP+UhP5vodAhkxdIZEJ
qN9i3pwvHvAGm+rGVoomky7yLyWR/CKpT6hvTT7LM53fSyKqJWH5rvBdaQtfkDb1pxpM/+8aTI+u
cqnK+E6o3dy/KYnsREMINuL9RJ6ItwkKQ32LJlTqUCfJTs2GgTVA/cvd9HlPlbIwDshl+HMPOyt7
FkQojAdGrS6B5pDRrqusKXa0JaNg/whGFT/ZYk1PTAkf8vPKDE2GuzQ2c/buzHMYrWVY5y9V4sF0
LIJpuAmBsqIC45LDM12zr2E9rUiGT1iuMBApoCSmDUgwQ15syDSM51gWvRiC981+ZF2Vvp8dunQS
+2weuytlwF3NGHAhdEwwuJF332/hdfrPWVT3Lz4qoNtUIyMJiwHItwGFJfAR/K1MwgLildkZ+oeZ
l6m5yvzSHHaUfhgec0TMlw78+60Y2sigebUtQkjo20o/lMfSHsUtqI7kJXNaFK1Itb0PSQbwa2zO
tnl2dTbivRglWnl/6A+5FARKdegwam6/ptNbX5M/1Ey9eO7qBAxgPft45GMIEHk0lHjGGFF3TLii
4COe2+I0ITXnNzjGIcpoVKYfDOX1Vz+Ayn+xU0Cu2wTlRAxtLTLedYWJDrAYVIhVzd622uBNCfTR
Ar96nmvWG9SeCeryqnMZA/I04Lzkdhc9AVED5A62KAhA4CmNI2BVYVxFUR299pW7uHEal5N/Pbiu
fEIBlOsjcl6z3LBsDE2EHJn5ECR5Ei4rkTDle2HIhe6mSI19XTblRD5YLmDmw9BGXrCuNYCnH3ru
qg6jW4lzrAojpQAlDPqnCAbVnwzKfW7FeWyHjW/F3iO/o5i9mWr8g038vLVNOdIhGfs54n0TeCnq
4enOAi1GvtcSX0/0V9zf2dOMdswdVPGoYqeYd0aKivQJS4TG3Vp1YkJ9Z4pbUwXdrpsjHvtk4Z/K
HCSoNMIhoG7G5WlZQQHWdrrtS7c+K05e7E2p+sADuAxI9Exxafdhdy6bkZDarkWBt/GJZAYE5TJ0
TpkVb4jsza8zdjTs7+qeVSeD9fo2K/IKJpkYVjhorbveGim2iMPukOx5TFs1rNfrkiwdtlkBuFZu
Zi5l4QUAZB30tWdbg1LCbUm0iA5tTAruxC6jDiykYCrV7oPZJZSQfQpCjKp8/ojQnkPbWQpNo+ps
YzXhAlfXZei71/8WdwSTwX9xR7Ce+OuW+S8XBJ/0ywXhkugpaZq5JDwWIa71W9OsvkhHubSs5vJx
x/J+b5q9Ly7zSs+kYVZcU87SuP/aNDtflKK19Sn3paUcwmH/zA1BJUxTXGZTSMfywUDTomNWtNLY
2S3hKcadf2yaEV4wn5xQd1hhJk6jYbUHWLIoVfiAM1+yQvcfYZf3RFWlqGABevYEAqSBH97GTcNq
PyBfdttMqLfTFACWOzcPodnE8gEOAaQnmCKoV+ayDIpDUszsB3kGJ/3FZ9vxnAIMT44pLNdv44Sz
/GSYQv9oyzx4BtpBwpUau7OutQ3DHt5wswmF2yf3CExMLoe4wUjY+XYwsM/uLFAVQ/ctHBr5DPdt
ZlM0+bZBw+6I/tIbjt43rBCPMbS9Y2O0JLM4XZ2th8XDnKO1yo5JwwWzprFtakwQZv8e6aS4HQEX
EVdkJgX9Bepr9l3S/JkMUhrsugjjWA0kj72kbKMAWkgAK5HdXSbDa3dGQ6V36jAB38ipMA8NIJ1d
aXUdSGzhRsjwcIWc7N4zKWo73f6cHa9luS5d1MetYaA/86au2CVeFj3oyGMqG8B8ZNiqwXuVg3hT
aaLP/RBaFsLDRn/jp0bok5e4FZdL2aebUonxZhiy8KmOiwYAjmMO1ao2FinrFDCKUCFyYjIg/QnW
lgxehrmTr745EYDkcrBRGDNSTa3yaCmSbWKQdQBhffaP+I8KDAYQ/I3ZiV782ElPub9gTLKiOxl2
F10E0SuIwyvVHEPbr24IXsbyJwfGwl4AOpLTF+b3mJnbJF4AsQYAFOIfphbRwlgbzrGMfeSAA7p9
ZDzx5H+ERmFBpTE1xi2ztIq7Cq1gtzZTQgnALeHQX7sWDp0uQ0a+wvxjvjlm2D6bTdqMeOKy/IVF
eAUMxh9xTXRIYSvmQyhHr2vB1JyEwTl4EOzY7mTdFzstPHd4gceCRI0QcSCFsQ6DPXCLpN/NcOrE
qR+L3oStaUAiGcRcfXSVM8SXOGsGfcMYFr0BcB1MtKAv2xfC6dQh9UnGzsrOfYmbIXtG5i+zHT4H
NpllhFgaFiDAcl2SzboZY4N/qdAsuesmOqPNJd+TBAVoJo2W+yypml3M5JxJaXNXMRl4ZGquh61E
lIj2JEuwmCpXeBha83bft1a1hxOYslS3usOAMQ9tkiRUxTMa5vafI/xkmeY7ZqAZWQyD4//0pImy
w8/Bs2DP6Bi3F6Prxkft8OCCIEK5Nvjd4qmdAQARBHNsBzt8mQj+vCnM3Dyyu2MDMFcNAvRcwS1A
kmCVm8EBlEmujmCYYJQA1g+Op/DPF4QdkTAsJ0duulSNTyKsMuI5CIX0KlyecPCNjSXCSK4VJcqT
7fr6lhRQ1Lm2EgoCmTWliKEAF1zgEeEsnPzcXP4MhuwYVEX7ZHkOa/8yS/gDMJLqwesz89jzHHlg
tQxLPIFUgHi1GO7n3jGfPOIR7qIsdQI4jJ44DBE5Z6vORDSe59UQY0xU0Zmn73TCSNFEGwlbh6FD
5IjToLx4N6uEIcS/w31qcZf98/v0pumKf3CfLp/0l5UeyzzmEwvRCzcQfdLvKz3eJCHNdHzlsdPz
xG8d1+dKzzR95ROZsKz8uIR/u099l/+bMa7pugpgxJ/quNhk/+196i5NH1e0q/iPJuaP9ynTU84g
SJJ9TaRRLjDOYj2KbQeBEi54hhsp9BDyrYzp0WwxatRLzOHAEbiG249fgis28oNy42VLmCfKbkyE
4HcTHW6NIXvNhqRFiW/esKy701bxmJNYEUw+Osqx908jOYmPdJebpotuGmfYBamaX/0WaK7X5x8O
owX8Lh5WXxzCSPIJKkCagBImBmACE640xQPu/48phgeQjuFXkYZXI5jrVcY9Ck5MnWmGd7NbPoZJ
f4x5ai9k/2/QhO6VPddMRssP251Pnq5/ijF5oG06iEXSH8JyNBvjhdIfesuoPtAZHWH9yO4BMogG
YeCIC6K3DLUfWFK3ddu1Y2mi6iEwIdn31CJC+YoiLbyvpGlc9Q0IIil/gHG6BSOBerHrriQHHQYb
Lv+8sdpNbVRfndCNFxwwWmgR4fBsvYm1HsOjZXgO3HaOxSPptoTVjhkZyiS9ZcAEwo3VNztHGG+F
IJV4SPAntJ75rUOPjFt6TNbxskJLAaOuAeAGR9OMYVgC2lzD6ySBLOupJHq2k9HnTi773M85jm/c
TrhdHpvPBR4ak+/pJ6osCWaSODouo6liJbhyi7E+o+Yz9gUinjecWXikBtw889bpSrJFEhy10Aj8
cjcnYZQsgGx/YTs869HNfTopPMs9ybLrUVWQ2Vuh+5eg1MOutHHOOJHO7A2eGBCcFh4uni9m9QJD
rPsGNXx8yUC7AwlrJzIYJFGVYI3sFo0kUvHxgGmaB2ji3z/pEoLGsSRQFFFrgFh8sLKbACHynr+2
2wBDwmI1KZuiW/d9S2/bEo9Kwo95zdcm3obtqb9tF9hQkqN6TqwgYOlqyRFiNTmEjFOZLn9vnJg/
lJbZOYWH3aKHDcZtQLuElUQk39Lcec1xKmZOcGnqQWwTd1HwWvG9M7dvnSt/dgMhIw05yon90Uzs
bSmIUWsn144LiTjUGD7cyd9KD8xbR/Y4wR7nmTsykQYiT1zTSnQPDv7Xx8HpcjJTQ2Fupj6+i1zi
Lht8b8m2Uy7j3tZNxmftN3HI1NTK6VJZSgAw5P5lzCu2mfTY+Jge9hiH/F2EUKwhchbD+FDJQbFo
Wt1pk+UVZmOWLD5eV9eangqnjNkOGE+NJPJSoX5C3t36uzAB3xvUbb/PQ0U6SoXw08Z97cA6WGll
LDQ8p75XZUxPKDD0WWkbIFuNoPaHAB57cAKU/sbjSNrdymOTjqDYemp6e9g7cskvAx8jzoM5T3uD
Ne51XKojfsT70BYGbhZ1YRDKGCeZyPuK4CJYw7ObGI+NOzYbQAZE15T6BreU/vA9jAarNK5xlDIG
n30F/Rr1MD8PMD+0nSH5Uo1ibs+jmvG6VPKJZ0DKXipXBwLkWC/wHaN6AOXltQw2Bj9e5x6ZBwKW
F08UPAlOBdmseTYr8SOyqcG85Gvgt8RkzrfOEB2TyNo1Qf0aVQmjJlg2rr0ELij0dd5gnYH33ohq
Pqettm7/He5q+1/2vtuP8h9c1cvn/HJVO19cjmM6TJNhpmBBzAj0F/WN+oIkh8MO0gfiRe7L34ej
7hflOzZ2WkmKnW+jBPntqlZf3OXrLDtepDsm++Q/1fo61BB/2/p6DGCR+qC/cR3xN61vNfa1oEda
q76w9qpvxR6KRXK9jOUJGBhwIxAPZmGvIJBpnYRYhmNQq7jZrQnzaRF37YsL3z3fhaPv1TDfRVm9
AuqlD/CaCAAcgbgRXHWMwfM6l112m9aGF+ybMIwuTgR4jb+pkoYHsC875GnyG/asA4spjKARaZw1
67RvSgzTbeeW84LC4YZVzO8sYmaiENwt8RXRhpqBe8PowBm7tKLXhGY5tOifdShW5PlUL8UpW2bq
1KAxqvuO/L2PNGn1RVohcVCqJzzDqAvxxIh3uEeuRPGLMZNHgF0Ah3GWFh+2NiiWGWU0Zzlq7464
nSSj2Srg5EyD5z3PRdQWG4j8wSX6LL/tRtvhIYZptHQgVOjOUqujdaFsN0sbelBQ9ju06z1SIUdv
Wje276ecrqXzGsJjFI5p9SD6BD2lnMPkfYrHBQ2G4iuADUsXYX42FIqHw0HTxvETqBXv2lDefIkL
FuF2AIMehASgK2vuH8TYRgRqJuJlmECiZ2G5ZNYgZEQi60D1zVn7ora/mQUkSMoGh7W8CWvcwM3h
BOE+EqBJB6J9adZZY1oGsqKqiUGdePgusfU7p2AIgVJzfzFiG7qaxXeb5YsbQ08HGQGL8NGrQPlt
ghNje+Op62J50ZNTX9PSwL8N3EI9oQ8DKz+mJsLEIMCpRyuWf+0aZW1GjtlmVeUZ0l8t5cHtZrnR
g45eS4BHuwoXyR1wg2RjKz0/e3PESnK5y3dBy2A9htV8rHx8PhIV7auJQr/amn4FaiCtqVBWJJ5F
N04pu3tzsFvwaXn5QUsGTbLCMo5yyNpUMs3ZWSuuEIMU043rEZ0+hQl5WyCgxiPjJHXdLfaFfois
o42UFBZbn4bJD9PEHAEHNWM33TfNoWdtka3CJHA3ovRw70ZYeTwQyVsZhSFTncwprhO/RnTflk3w
MZZpDGAFSZbKMFcQCMPONkn0W1q05CBYekwuRT1Hz+OYtckuqkybMYnmx+bZZevuza7yFld09IxZ
GysyluT4iZYhYxfXhUv36v+sGyi0lJDIT+VcBNfKKepbFFwm6XV1cD0DYuCBobqPIY0BIIjufUYS
YKFRKvQjzwU3Lxam05A+IOqur4O0ar5pCsOdlxIeMdiFvGZ+7ICpCQXuwgHFAmflZkyQV1TYGg/u
3LZ7nNbzM94+wmW8gIxWQ4/FTWG0YMCdTheEn8Q9yW35HKs7pPuJsY8sNX7T6CE2OQbO/ZghXrGF
WSlYMqK9zbFWr1iS5OfI0PIKmUn0dWI1eN9mBIGnAJPe24GqZaAI3PsJNHnMrItmPcvOidFCdZln
/0Z42D0ZyqmDHcXEbXNJN+ewaOqfieEUr47M7fnWdBV+an7ilNfNXDf9NT7peMcKtUd0Ezk+vLmx
77Y56MPboMSE0IQEJoaTa/1/qF4fS0Lm8v/839/H//O9rCYdh1H7f//zD2/9NxLGuksHa3En/osW
OvxjC/3bp/xyK9tfnGWvuNzKrmDuS5f8y6VsfeFWXW5eVoWSRnhZJv66sXS/sOCUNMnLS6bYyxD7
t/7ZYrS9rDlR2poWn/tnLmXHW/rjP8yjmXqzsbS46ZGTeRaK3b+WxCJPsRUbQtiIhH+vrNRxv+fd
yN/x3MOExlhOnBWcSiwqsn6sM2CPK8MMu28Rq5J3MCaP7ujguA0aIkTSomZP1GUxprPAwJxFyGd5
EbNLhvYEs6trycJxGDDtrXgu4QxZUH0M6a17KV4m5kKbSFOAcwM3i97TDUkyNjPjDfHhO/nyelcU
unhTWWm/ZrNvDIyRkx08kJ+mTwDSGHhXhkBeY+fvqRV/Q5D5Jg0YMIli/sgz/gd9LI1vTB4QindT
xTeJ3f9AlWGsJKYsHBVvShXvfTLtk1y88GtAE0layQZgIvNifkx073KrJNgmB/Wr5He7IgMS8g68
Ps4w8GTGoLBQeiSiCx2iavEfTOUd5yq5JHZ6ElQ5m1aEHx2ZF9u+Md/Msnkr4mnigoYZU7s3bW58
p5vYEomFEWbWB1kb9HG0YJfZB65iRc3DONVH9EkYG4Lgh+xwZxJxAwAC65GpCaxGjnFSmkeOJe7d
DPH7137ibtOceEd4IU9j42ADAcyfFdHrGNTVpWxQtOHPIE0ElE8eQ1TH+4Bu2f8K7q16lDidoEc2
LMRsB+jWTANBgZKKDalUtMR9gAdJN3Nwky21vElRT8rZDZFzPh4e704iUl41C8yyKAjTjP23fmj3
dVZe2WF+D23vCN/oK9Nd2BD9KR2jh5y2IqK9EFaOb3jpOLBzv2JkiNfYGljSLX2JSYPC+nZJO1QH
77N5GWljPNmNM5qMwmbEjsaOOTBTHBR0IJwResh138mnktGWww8Wa+MqFgG/63aaErCEddV0m55L
s1/7Pj7eVSdMVs4B6G/O19b7jjrx7AfuIRDuw1A4DJeWbwiK2HPupE8OmWm7PDPujYnxv5LujbTg
TMxG0K0tGLAS78JWd5L5gwc0zxuHZp+YuDpnQ4wX4egnbJ/v5CwDM0j6E7P4dp8zFgaN4d44+DF2
IosucSvl3qR036IyEzx+W55hUFr6kpHnsGZXDD0dShJeLxbYsZ1hO03NG5zvUQIjGZwv8RRRJ3mK
UK6DECx7AltKnI/IqhiIs78EAtGQMGYRjrLSbG9XYdVnG3OIO5KAmmLDuPDFMvrnzg6+mYIJRKku
STbclaIkcciAfAKINJbxLYyjU29iUtY6o2CVwwcBR8aRKdQ2VeJq7AGwBkRcWp55dmy8p1h1XNTp
gXjVuMcFS2bmaoRi+cyGOoBS3XweXKc9QerpnF1awvb3ivbByjN7j2kvXIt45jEVRHkWLttZ0l9Q
Jjkz5tgxz7chcidGOepFu1548oPew4vaXNlmHa/yzh73U1N/9XF5k/Gqrm0SXKmninibEo/G86f5
niqrvib/dNiTJo+JhjMxc4yPSOqTEdHyunY3HKRAfj84FYppf1k3JfreGHGGqfqb9EFlNknKvTwF
96qadxBYqvUUtu8iJnHIyBJ0ZxmRMi0hp2upu5ZBh9gFGRzIWEH39Uf/2TXppVyE/IQiZP42wETI
D60P1hUifRi9pAEoXT5kHiwFp3CXSQXcAWNOocL13yGoUxYjfPRT61uQ0dAMCm0cExvSMYMlYJvw
stKVyU1t2D86akIuB5AG2Gu+zm0HQDAdznCxTyhR3srYEhtQP82uCgmqMoLi2DkOdu08lbcjgMtd
3lniJm1nxo3MVy+egI2U1egnc0kggDc10YGkt/qS9vFLr/ALs+ts8Jo3/TE1M+ySbnKDOtZdQ4uW
P0TU4A7I4s66q9lT3hoEAt6LrE8J/mniW6KUVIifuQxY49P+HjyTSDonQ9tSlPCgsFVBJTLITUCx
CueBUNX/x96ZLcdtpNv6VfoF4EACSAyXu+aJLM6UdIMgJRkzkJgTePr9gZZ9LEdvR/jcnd4nujs6
eiiKKrLwT2t9CwoSbkL4700YHJMCCanR0zHbxD7fz9jp9mgz0P+O9NGnyDWIhquj+clqey6rhbaP
dZnzRSg3sIQF2jxHzra3NoskOPVou8+YId6bErBtTYIsD/vS28y1AbXXg7VgRPlD19nuhncZPeTA
Eqy2AzCXGYeeoInFJRH+cwuAE1IH2BTSDRzoZXN2TB0eIYFOuWbRn+5nbegOwBUPNmJfkrWue2Cq
qbvc/7qAKPTCIXOPxJTaXtEuConxenGmJzagr6YgS7fOTKYYnBMCksWptQWjmHbaQ+HBXQMOziIs
4mlMaK7sw1MYZP5nz6+GY8qbxP9zwXuTNsCul2v0oWj66BNgROegdEvI1qDEJ7/w/QNdOFRzrwUq
oeLwBqam95bkVT6y/FxqvwP85NmQRI7UqD3IUwJmw+nrFjywB6QrrC81SpU15VWsS7oK/NqOzU9U
57uOnJq9IB3+1ITlwGenizc6z3s4ZEYIIs9sbpxB4RRPAow7lccR1HXJLhjgp+bc17k3ifE2SHmv
4ym0ThDDGki2TDND5qfAtzFRsC4BnDiYPEPNxj22vYLw5DkHOzRIGWJevthU720/Zh7VnpaIT8YM
1DmZH0nABp1H2uyusmHNVuS7rhed/BgCjjON4lJTpo5JOwukMcVTOzf6JlieFDgoiTFUD7WRvHdS
RxcvmeXZTX3W1LadbbpBE3CFTNltA652Vduxe0zdUwQ4u6PkRWZQnxPiL1cIRt/yiCxx3K16W3vk
ucJLT96npCrX2jb7M/kCYiuNFpSvqg5Z278GUg1rrhHxyZRmtwox+G5oXVndiWZHzNl8Ab2kSVZI
hn1gzl9kwcOLSRSlS0lDosCn2en8Revy2EKD34R2CrvP7lYiSEiQ42+5VlO3bcrmAZU6z8UZI7QR
cJwBlF7sgqxiCFfhi6sFJDpjiLcixarNUz89dAN2mhXP1buUH8LGzaf+1HlxsGsUGoQyzDh2dhNa
I+WPwz5t/RAusp2I76rR10kL7C75SRk3GUvQPHFuBpJa4gTCfBRVxgFSwiL9piEHipeTxVwcmiA5
i2lsiU5sp1UoDObnMMGjyEG+TsmcCRofqtay4ZVxS1S6k3w1BmoAfyhghYh+xZz6y9y4tzyECOGb
lPhsgw88eFRg2NZZvvWLNgE83224rgWbbsKCO3OITzVpmKm01Q7LKvYhTf5tNw8EA0Wef2IF219L
i197yRF7L5Win7DvRrsmiA1t9coKzbvKClLuXssuKabZDlXwrp2y3tFRQMOCqL/h1sbWx4rCF1SM
4O1Rf620TIslK5ofgwinDbaTAIFymFxlZoxwL2P3M0RcnrQWc74Y3F/9aWavNlcjIkSCB53Olbts
DK48Vp5gDjPK8iHYgJD9NbLdi6vMcd/4C7CXkrGWzfhezeCA5WwiGkDysnWDeFTwUb1Jchurja8l
O3qu1Qvlb03VqT79Ry+Qaf5oJRnu/mZOnX5aH//xit/HVPAFNg4kh3+YiwjqT3Pqolmil0QB5Tju
chv+MacGvyCq/ZA0WehneB3T44851fvF5B7Lx4Iq4nMAFv/Iumn9mzuvy7XYWkRTLLZR2f48pwaV
AVpyTjlAOEP2dZQ8aje6qurxpkAkeM+jsdk1M3JAgiqyfSS5naB1ImwOTSwfHKp1R8qVtiS+DUBW
5Tj1vyqZRmLFWEWciluPfbmKYWMfSjnYh9mS3X2ZyOlqdz025agWxj3Uprk9jf1kpFvlppgdgkKK
HULG9uKOvn3bFF67raRy6jU6Hu5l9tjHzqbXkbfjm9OfdQa5CbQVzlBCgXV0WgyNwdZKbeJr0Z8N
PFmq6SirnEytMg3H/DTZpX7ieZj0a4em7JX/PxnYBl3CTKKcBAjHG4ZEhnAvBjnYgiPoa0WMWAKi
4AqpGcheHKUea7J8tGaYTF2zJK55VsXibZgbguly8pRNBGlg6oTRQjjwh+Zu9vvpsSzbBW3IlJQB
XQJZvCbu1/3cebqwvySxEIo5WBhkndWkC6yR9DaHcIp5R4fOsOht4qQeDzM/Uj69hmcgWUVNWXh7
cBF0WdPcesUm9Mb+2GiLJSZas/mxg/TxZLpq+lS4nCb7tg8Oo99qOiQikZbrfHBobCs799EMMpRt
eLDLGtLroC7OAK5sQojmcAZQpuDqUdfrdNvqydnk3BIe8mQwvoWTR/nxwr65uK7hPpVEFz72lS7u
uryDOYbnbU8V0S8cchGEqTJipQuzSmJh3upWF2/onDRBm0qeozAfjyh7mlNrJv67AQ51j5k/pgQa
gf7iAqcNtq3Zhjyp2KPv5yBSOwIyErYRzlAvKI6aiwW+GLzHPMhx7C4JqKs6qdMniCs4MvPIH7/G
YC3pv+aKYKpsaX41rV5yAhtH8q/R5q9os/Jzk6j4E2o/phk45kOFfz9N3RUEG3q/KHVnUF2tdxqG
gnJFbejWfegqrAoA3TKnTU9shadjajXWrSEC6qtvaVItrXjX1AbF3wdAfi4T09ib3JSPqFvVukkj
dMoFuNeMLeMboxtXWLsuBIIHhz6l6Sz7hQ43uEGWkd3LqjKvwzh2N/BZiht0VpJoHKXLB9eI0xxw
C79vjG1kjhFj2ay7hIvxoJBzVY0r78vGFsdAK01YtW1k05HmmyGKKYSB1uVyn23ChMl+Ld3MQiz+
MRdHrLzvDJlJsljdsXtN+zFE9Gd2LdHEfRBtZBQEV2OufUzf5rD95+XkP2sz+kN567C1/J9rzup7
2X//d0dLXvVb3Ql+CSya8yCAQcR1knP773WHy6SwUZJ5JkUET+uyOf1Rd9AXLftP+NImJcH+cMb+
sR91HFS3vEpKk4Im/tF+lCL2837UNs1lMWqhLPLYtvId/Vx3jJFfX12ZW1dw8NpPnpM9V1OcfSaG
soCnaLs+IkxOILhBaX8wbgzG08BBqSD+ibPDQda+Kla2H6WnLnEj98H3xSzX0ZgZp96FvLbD3zAW
GJBi746wNtgkhgxJrumT81CPI+4QydEmqYIwv2P12DvckqqMQRr/rRhYgTIHbPNwNPPHWJrpvPVc
9PAbCGVgXGiozR2akeSumpRiPaHGWPDd5FLddihv9DXH4pChGkY8yTRsFu5TxlCpWNYATuUx4CJO
BLuzMLYHdyZ2ernvLOxh2YsbREqL7SCvlsx1O/jUegJ2tjnyzPWKcdyHXTPzdMPbd/UMYfa7ipOl
XDvB0DvczqpU7hEbQDC2/XTkSBhyb52FOb32JRciuufaeIU0YRBz5Ic+WqYJ1Ho7mPOrxqdYrsLO
diz4wouMmMXL4qXh5rGhT7lGfn+1vPyTHVoZlAOGOiJMkCOn3tzsRyuGis3w1xgX/aFdjvgNeJkt
BM2TzkGWKAcYJjSYPrna/TQimvYlSw/L7uPwGigK3qb+0En3i2SaXyvYg4uMOhIIqqcPbbUVWDPK
X5EHz6GZVveDEcVHe9akDBmGxlaHCnM6D4byXxxShz6JOek+xQJfHSGJSbwTokCY1OZZdKT78Q9Y
g+w9tQpjkVGWVrTJoFh1pGLgk6OQyeaohqEk6o207GUpgNGNdE5ypDDhtKTp1ElXXVGaJPdyNsa3
Wlnc3cdxljd5mrXpDag7C1x7Nsr31qvyb2HaWBd+YZq9lAoQpZVrJlwdPvA3cHdpWui7AQMki25Z
3M6DKPZjYZElj/XxUBS2W62cWkqyiPpY2Ajwmowg68aHT2bYpBKp1C6/5X7Ed1Il1VeloR6snQZ0
PSk3QVVsROPZAFr4i2CSYOmn9nNRxnpF3k5+F/qVFR09liA30GXy8DESU9meKuGjKSO9z6s/5SVM
tbs2DIEpgMoV3f+FHPQ/8pH+9+euu/yt+/7W/5uH+vK63x7qwvyFGZH7B8pQJCmB4H/57ejlY6eQ
rsOAYfJwMzHR/PFQ50U2eGFGECgFjlwe9z+e6T7+PawXnMNsKQPpISf9uChG36u7325Z7V/+87/K
vrirsHPDdWEA+fmZzsDiC749D/kqChdTUnL+fPMqVRTl+PN2CX6FiRVU5WNVdv3G3WZmj5K7UCpF
Cp8MqMjaMjCwVpcxTRirHQk3OImXhW6qo6DfUz169UD6Awm2LqileoWvAzuSrbrwwqhM+kM5DK9u
K6M7OfnWjtCs7mKgntqWlkY/3fvQyL1wKg7KQxfo9bYAa5d37GQH90zPWh5NA5eVYTXs7FLQfZ7K
iVezHJZbTMZbh4fmKTCC/BKqJNy6kBU4WZfRGc0039/suDcJgpv7IaEUkBOHb370s2tJmhpR2toK
WYPL4m1O7Xq+FF0Po9MubSKUVO2HxuLuYuNlBY3Um9CBFlqwljvlmKVRlc50/6PRqHIfsWDpcfSZ
KY2/WRLzrOcgeBZ01UjnqlI5KNDMmsSQyCNXkuX3JzWxvgFrq9hgkxKWQWsOJpC9aog5XkDRdwGZ
ziAKLgPCtuTWtsJOrKn9WccJyEiC+85AHMJEqOXn3mPgQ2+ZfAvyOnsUaTa8YYQrbkM1OYASkp6N
Quc07/FyLtjHzRSdWGLUxXaeWgwNs499AMuyTtAbaemKjSAL/ktDB34kYs9un2IuIsxzqV/EvMkl
4kqLvx1p7UghUaYT67f01fUbwsIFsZBHpu6BzJbOk90Owefugyehk7r/ZItgesma0mX9Nff5I8oe
IBR2aqfEVn7AKaxcsXNpOhPHNIF+BMPYHzALu3YnDhmdc1tWQbJNsNfvQ1sR3oJlB8ZiGxMywCi7
cDIWYob+gGfw/ggyOkKVf/cXuoYRWd0Nfkf7s+9X+jW2i+xrV7cebz1TRrqumaq+hUSTfB9kiAmI
zytZjSpOO9AIYQyyWMKILF3Tu9Udn+OV1TYWwOtG2MkpkWX+qWxN6zgkfXWvcx1scQClDxNtm4k9
poJvOJM3RxB82FFQKzTXHO26x9SwzGcbiCBJj/xYwaizUc07ri/JqI2Y/R/H1xku6lFoY7o6YQiw
MTarXYeOZM1+e3g32Qx+D+AmfDNxOpx6JZPdIAsEQXJIo++sFsv9wJnjxH03fzVzfqzRFJn3PT/y
jUN7s9Eok/la4IXCtuV0I9ij5QVEYn7g5VdStiq8CWG3N9QAySAlJWbmPMME6DEY5S4BmlMGcN6v
RDpi3cjHZ8fRM6mBaYzCLITMElyBn8blLVLU6L1tWsnHRkbW5p/PG/9PySz8xYb9d6PEeXxr3v5c
dSgUv73mt5rj/mIJFh0ssHB6o3FacDS/Cy2w3Zl08ey1AurLzzUHE7lHLAZfjLX94hr/UXTQYPiu
hfFBLtJJ/t36R0XHpbD9LLRAR0LJsaiKWAnNvy6wmIhrrDYFRtYCK4sOXXEfSE1+8NBWbHHpzqzP
6PRbscWomzdcKZHOc7Cc4xubI/iGDbKzdfym3LUfPqXgw7OUtxjt0APncj/UE9FlfeM4L8VidcoX
09Ow2J8MDuCv9YcnCq0LFiIcQ1NztfQwJRfhoOvCtzuSZdh/WKumD5tVlzso/iMkmSS4mbDWayv5
EkoXY1aZda3zUjtpeNCelvcWRo/wkTthu4tKHm63oUccCrkVoUXADWHRq9qr9UVXNZI33/NT5H2E
sXMUrZX5amtr+gT+Tb3DcGdWihFgfmUrJsy9N5FNyBWz7lxIaSx81tPyOF9Jg/TpNUG5ACmbzJuY
8f086bZJJRgmalwSPLU4fHtYoKzFdBG4KAnJzYAIGHd4tVfcuMoah5nfidMEH5D4REp4tI6KSj05
feI9S+Qf3LCJpH/sibx3cAn6qPMLINxqha87IlzXtGF1U5nHBPkVudAQ4IwDV4/qze/T6a2OionQ
O49bLGcZ037THAVeRNfgCOTPGMmJADUn1uw0IvRqodm7my7OTFpaFRr7tiyrV4UhEPmMW5reqYdj
llyqure2nWA7cgb9Y7EOyxURelbjib05ISRnFgCIsppR20Y8zPHLvk74Yo7SbgssgKK9Jxx6fOH9
JAfZsyZ/2wMHfu5SP3v2CEB+6I0qeif02Lwfq4X+jFeUBM4iz83b2U0nbj2aK31P34AoJJ3qcmc3
vOdrvkDSrxQYoR5Br59/J6+OSL1oThuCmZ3A/+rHtvWlt3skCkEa9Q6CATeu1r3ndGAYhzIydog8
UdrGEJpxVRhl+NQbsWL4ZI5TK+g64bzhxuI/IQeJhjMmWTkhnQudXwmUAlGQtMVCmHHfiRRpD7Fv
FKd2aKKzcA3uULanyeaZpl1bm9Ru5XM4A0V4ILcof6kqJ7k6nEBui6ZJ93MXDcRA1OB+skwelJjN
Q1/Fc74KTcJABmTTJK/ygwtTF1zbIKpznVnubc688tpPLsFtfRaOh8o29bFD0XhboLXao5H1HrRM
3gsLOEA6zIgugsLS5zwymvvOGwRWdad5DGJRPhuD01yQMjvoS5atpeyS+QG/q7PJlp1mMrvw1uPA
zfZO5LDznLXZbfOPTeiyEy18Mj5WGGezsx/P7EyX7anOMnuCm0UQTuOCs8+EO30mul09Rh0qTNds
cW7mHPXwgJhlwWQd1oQzNcScIOlsQUSRlcn1N902Y96khznV0iMXwSrqbV+54jsHQ8CCJNk43QFO
MD2imRkh3ob+Y388saqnTbbE4G3iYErupq4qtiUH6wD2eWr2W882urWnrcim4agmezV+bKxnRt1h
nXuOdllkWqwVVqHlRZ/Vx7YbXTSbb1Ie2IIHKDS37sg5bBN+7Mmbj535METNyJwri5nDO6IsAoXg
H61HHQct1lr6mpVXi7pGyqqE2Hm59KftmKIL3WDOtm9ELzxYVx8QwslQsbX651X7P2ukpNq61M+/
K+zrpmrbfz0kw/fm5/L+45W/7wkdKrSNDdHyWAVS338v7zj+JS3zMmuiZaRiM+792BO6v1D3WdyZ
ZJxa1P7F9/CjvDu/gNaj28L8IByBxfEfwfB+uz/9SUdJQffRY/Khos/gX0sv8+eZEomXUjXmnmUa
aVdI/D1vL3u0F49uBd5zlUxDA/uyzpNtHSAm6udofmTfx+cLEFR+QPXRfFVAL8/ABHBfi2EsvqeO
yh76wG6PGDcUi64huG/HWhLj2opbMXWE2iiXwYqwkzi4CY3U2KpWMNjBlcz7Y8ZhRwExsRNra5E2
EmzCzLXqlROZLP0wtXu3RuXM0yqtBwuouY1HrBkzlmwNV+3PXo+pIhqE3qVshfQWj255JmFcI87k
QJ6ZSBWyMsK717cDwMjZLPZAUbtrukxebMYwYPqQgTUH6sToX6tClbdi6ARG8UF+KovSPJoU302q
DIYosqv00ekqeNaj7cUwVNiAgUnpwmOct+1byhotPRYEOuQvnoRysy4n9EqbtitsZ10jZCQukSpz
GDK8CCUmfmpgDlNdtv3OHWvkJr5wCuInrVHY+17ZOryhTM3eTWLHZfmmPrZHvm5z7zxXbHLv+VHP
N3hIsXpYWZbfJm24CFfHER/mEBHiQEtvmfoNfz4bKwL3inLrTMWEG2EQiuAHkG37ObU46UQ52Uar
hrYtP2dukH6B7Q7kzWl6pzhYbMoOPQKRfdLJ9rVug+iUJiyuIks5ZNWS8tnPMxcpgMi3xKgXZJeX
zbUmXGRPULxDdlFhk6wi2/NkhtW6BZC6ieoxfVHQ2JC4k7GgakddFECrq2t382bWjvdSkf+XR027
RpoHccwfwEfLIj7m9jScXP6cQ1FhYPNVEhx0aEQlE1dBJrsoFNnuRNOH47624Bg8YPJuiawZe/+G
ZOP5Oc6d9Ioho8SzSI7LPKB/L+2x+4wPpjg2baIm7noQOfbB2NrXilywg10FzE4zMICvSZX30HER
NX2T2OI2aRKCdxDCvcmzwroTbUlxaF3wRJo4OFKb5HwlvhIEY9b67qcqksmvIaiWZAkqnYNVrwKC
hS3HpGPUXmau52hcEHv9PNwMpeddNNjCAefJlLag8AQeYNnaC7Ax1grFKgCciztVM9lRGGH5XffJ
/iKvOgOB7tgRDa3huBetdXUIJpzIVQP0ySUgGo1GnKpNljPTkmuEPG1tuUXLEiavkzVqH8g3WEiJ
vw0i/eSwT4PRn6nsVmVjVpHEO06EKiuw7DRGGApdYO6P3ZxluJE4K0KE8AcH6JMG5jQaXXCr23I4
1szK8YErbEbrNxuXaPSiX02AODcRpttrzxvxFQTTSM50ka4dJorr/69kYKiDv1VY0NOUf9FY/HjN
j7UoXoDFTrCAyODPUHZ+r2ELtRUPgAnn2naF6XOF+lHChI2rz4OxarOxRFWz+O9/lDAWpqZty2UO
dm1OXv4/GVA5uf08oNrmYipYTlweZgWq4l+2ogMi6KhQyNnCEOJCWFh1sErJO71zUZCP65hN75n0
1+yLqdqQCcobnG9mosPjYGbiDnJ//EmFLW6pjHzLcdXbbn0C9DHfG1Zbjtu6aTjLtoTGZCXRUbrQ
xU5OfceDm4h1qcToEd8Sx4+EdHjkWpGHfbIHoFEl9vtV59T1xgMiv62E5e/KDp2SCL3kNTQG4DFp
L/ZZzaNpjbZdvZWDK76w5XTOujX1jW3F4D0mcr3uq9IZT7Gc9UuKpGNT5Y33nPlVhGZ3HL+Fc+Lu
e5K6SAghaSY3yuXiYkWHCR0BMawRiPC4jOVD6TrtyavALq7SNhIEU01SXmev7jgp2zo7VmVVEw+B
AezWs0MqT8LPcVNPTfo1g/XCQ6gsy53Uoe6445h+zmgvorPqcgPR45D757hKowf6FtRrpoqAbeVc
eMbKLde5zqKNGaf+us/D+i4b8uQYx1VyQauYu+uuMZ3XRnbTBdh1m1z6UePANoM2dY4m55F5Py37
120aYCbEgRb7n8UgAjQz9Aq92zBA6UYkiK+k1azb0IyOIasXpHhOX1wBfLfPSUhIJoA0QUgiYLg3
bGZ6XbcJekfeATLK88hpduCvxungRUi3Vj1S7Vsyw4oGFq9TbjwsYyw30mFLeg5RLK/IemoQcQ1N
UkLu1kSke+Vq7GZF+j1xgT6u5j5sk50/eCzdwhSo6G7uA8IGWmsYzlk01NeCsn70iF0gqT1NX7Ud
8HsouQ88oBlCUq6nojlYhpi+BG1MCLtTixcq1vRcicy7mk5nvBtB2t0WLlHhZGj1MBkANp2RZKp7
xxp8osTYXx9iYEXvuO7HY6zn8NaAcbdTZGVfGC2DvQoc5huI8d03s+7NmzFxcyhlHXvJFcrk/EnM
xK6R2szGO2Oo3BLOMKGQQcgTN4mzzjKSnSZzEq+kKxnPYIhgAtd9eGkaYDSYV8PiYKcxR1uWvrRO
KSyAxDfQ0sKi387oMS5hU6b3medEj1BeyIkprRBGwtQ3wZPkBHtfgMjY5SGdhjLN2oBWwA5qrefS
fO6xp+wFyqQLrjkI7AoK3gxtc9uzpHjnBq52ukmLA6tMsULBzLohbeVjWRP5d2uCYuMGSyoh0ha3
XFS93QT5os9BRMMtlt2+n4BFrcLIDYMrG4DKaVa0Lc5EH4DeE0UVC5h2H4VFcnUFnSIWx2xXsSc7
eloVh7HS2ZlPW3qB/OGvnaxxeHMKPodFDAunmkjxznPS9GScq2PDZLC3u7pal2xnut55zoTO7ua2
rg4F+w7sIVO6mUvNwJuR65XXDSseozPcPYJcMgINI9oNA/ZO7SbdfYC9AWmp7M6i4qCajoP71SjT
6KVNyWEea9P96nEQ+taH3XfCKMXTJMxmO+nBXRESq89Eh0GipbXZTPxxh+UO8GT3kOpXVsGnwLYB
laStk289ExdAbhJ5xIGbCBXT+wxxsNqOeS/ODcjVVdJn6b4Z5hYnTG35W7q0aDdbHkDAoqnQPY3G
tlCGd6nRH7x2Db9xrHZs6IROuEXzNb0a4P12NdgzgjS02kVxE91laGevIzgAhA6x+TR5c09YSCbX
1tTPtxxog20p2XEPBKAR2mOgymqi6m6Ycwj2nArqY05H+EmlCL+UHbfrHiD/TqeWcQhw7tDlCR+P
lIY+nI4ZiC3TarddOzn7JG9gJ2a2pR5JmDE3o2V6O9Ra9r4y2DjmhTCOuTWYJ66OxsVpsw43a4lF
NvJhS5WiP6dzF9zVOZ6TPEBenQfAcunMnrh61zcJTJOTxnpJ5KbggG8AaEkdjJGCe8u+58G95gJF
0GxDYKfq/Jlo3iHflk5uvo4tlg5/arJH+I7zZoprgsRwy+/gNE43UeSOn/CWmy84kvxdZzg4MGb4
LKQrWkl6Nw+5dLaWVUVfiG3z5b123OjRqkwikl2EGDdMrgnBWVjz1InwUkYiCx7osbZxYcDNoCKj
uPK7at+Tj2lsKYT+r2ETeTmRWtAUxIY7U9xtLHcYEblhSBn2rp8EEEN48BE62ijnFi+TP6/9hoUv
c5EDtNOxOwQkuTxXwxzl29lCCWESArnja2U4ZuM29VfV6NQmmdRp8Z4EJpW87evhMnK83YfZODzq
noCgY1NGAVavQVgQNSGLO7vKGEfsGaV28k1vBtVbZHfVeM37mSHDB8yk+OZ4tFmDbV0XdjYihhjW
TFr3xz62grvEbQhIlV15Y8mmfwosEd6ZvV8MK5wA8nFQBCoJB3HeAGvo2RdDhComZZ2+mZ0EWc6Q
jKribZtluaNgwfIBMxImBLc1Pb8f5B5hkIEo4O7KSfJJJJyQMyW5kmm0qWanQXZN27//394S/5CA
yb9tiv8Lt9q/ju9V8eflzp9e+VtrzInfYvj+QwW2MHp/u954vziugPP7YcSlz/g/ggGJQAzRcUAG
trCkR+/6R2vsLC/y+e8Rb7EYEjSzf1EI/J1igGXOX3tjy7dw3fJPbkEYb/nu/rzdYbED3940EfUn
07mvYJ2FgXoy/Sa6Rlk8PBB5PK06iTxe1B0hqiwtto4iEQ5l03I18MbIXgk7605ul/X2iVNQvo3T
gF21307v2DK8/RiEnDH7HOps5tUDqc3ViFa0wRW61TbQxCY3HzwgEDib6qfOFLuA3g12jS5Jq1Lo
g/Sv4ex/1i17dfwnCscKqYQo6VKCRUW2KVzZ3Myh8Q3Af3KMwtq6iFrqmzRl11nJTt7Ek02D194O
6ATwNLj9JrdZMY1YECerlaeiLfbQgG3OJ+3Lcv26ias4YOme0VlrJ7h1lYFqdrR+pZfsCTYrqUzR
LC5klhvHBpUZ/OLa2XTIdHdV3uL4YHd9ljYwIMsqQLcWQXsVSzSVH6bmAyfZTxOT7LaKU8LPmny5
btuuC/2pdG7GwSIgIKfdgx9EUVim5nrm0IOrTt6kDVtbN5X6Mw9I81vKkL2rhX4cPfwRzuj5Dxj7
1R23k/NgJt7ObzKXJXsR7YKpQK0wie9VveSdKm86tfP8HkL1WDfsyKAqNfCay7E9F5yxSBWMgYLY
xhO2hhOm03kzGDPZ8cNNZE33yei8EPaLgdSKvTX57yPxQWD8pVOSXJuoZxp7zGnAflZD5SuIRf3J
zuAwlDHYhoiUM48VztoccUf5StyDXr6wDaxuVdofirEs4PaRL+aMS6mE/LUyexK1CIKHMTIV/pls
HLmKMg4WzJkrLLbpOq/alLJLl+o144MddO061OCPepOqTrQXLTXpCTbHa0ILsBOjXazj6oQX9ixd
eQiimGzSQe3jFEqiA6hz3fTZKw1EsU6z+DhOgdzoiCAYsxHftBlE13xuUSCbYwHKTIvPUKO+TqXm
vi6jk59WBmSmhMhvTD+m59w4aQVHqzcuaYhovZ5gGTgFwAWNqS9LrWM0EDppOppQS9NySUHwLhy8
XlVDxTTc+LkzcYbgfcw3XAubg+e3/cocUSrKyYz2aV0qVqDVAFZw4MgkK0hYg1dYWz44HqGOsjyT
+20cCiigqzJyhvs2H0LoKY3zBT6r3BDHV67aMky/ET4wP2hSDIj07D1iwXG8EHcMGEWW9aNG2rnG
i1bjckepJ0UpkR1n3d3k5ocxoZlw+/kaBfIzwC7GjNLKCGG2nfvEJjV9WJojbIbeU4S0cRvnIbY6
xYgbg6paJyLiHU0xSVojRi2jsvLbLJvvUB7cQu7iLgrYft2Dz8RNgz05BVE5tnO1aVmkTUV/N1jk
xqc2PMbc5Cg0Vl8GxDlr9IIY0Yb4mfn4CM2SMhw9qL750hvll74MrNd6UM1BNfJbmbV3aCOiK1FL
3OrK1LiScGrhf4hNRpDscWw5FeXMSA9tkSSP5My1K0zaIL545GxmTuU3pD82pMC6Rrh18CTt26B8
LQdpsZzO5W0i0OgHZf0ltEv51aiJCJS5A4dG22D9UrN6TIVhYCiw5T4tp/l/vcLPN9EzL7X1f5Zs
/1f5Vrz/rLT441W/1WpS2Vz6UUR08CwWhMXvpdr9hT3Uwqag8gZoHJa7zx+XGDoxSTF2LUCS6DL/
KNXyFwTeHGdYfAubEovx6B+UaktQ9H/WWfBH0CbY2M/5Yniafi7VppGMrWJkaayh3hlZwVDhGGuJ
m3Ij6pD6ZVR9s3B9uHxW7FCwVNxApcL9GYQviUtGjulnT/hkIJYFxHonXq4eEfUNewfmytpmj7tF
8Jzb7GZJR8bcP+01mW6Hsi4CDNSJY7Q72Y0PZujZX6n5xybxWXGYptwXfakug+xy8AvKfJJZyNkD
F1J+hzwIRd3oD+mLaxBpgSsJyYEbOEipjbZOGM3GcpcYXXQNcPGtfGv0OZjPzm3MgWZTOdVNrP6b
vfPYjtxI1+27nPFFL3gzOJNEOmYmvecEi8Ui4U0AEXBPfzayVC1Vn1avqzu8S0MZqkosJhDx/9+3
d4wJh3kNSlgGZVtfdLQqAlrMvVE0fAdA7gOaYsuLjN5OX8DDNYxvgAs5sIRm/Iyj5R/pFaEx8vsq
HObhgXj91nQEjK5sCzCYbBwatbDPPLUzhbgIfK62hp9dFSN68dLNslAGNtYkGHUzfzSsrfpXJOSX
cmAis5Z+RgUlEKDRExSMH2kQ929EZr7abEYPrteF+aongIUDVV3HBTcc28ie52HcAwAcV74aqXbn
n0PrHIPWPiQNaAjHazZjySiMi9Z9A52atg9AIlWVJMylkakVyptq3GlD166M0b0VtdxrvvMqrPnT
Y9LP4aKrsm6nFwXmusrzr8BDPTsEbXhYZYodNQ/6re2Mu8bJYVxYj3FmXktnPng+DcaopEmJ5OgE
/XcDuELf4ev0Xukye/tcsyO+P/ZEI3cOVEfaIZo+HM9T34OMPcJOjvxGSNhQxJFdVWyyugj2YJxm
+Fl55+51uFk7LVMs8dMc8ljHePAUQBLeeAO7KrQB5tvIzmBtNmYWxsYswzGyx60x0GeZciO9h3+0
MDnARK6MqrlsRmvexUbfh7re8/s2CRFItVAkpqa9RfWlrYAaNkx3I04HEUalJVhtvBCF6aCcwOaH
PlqFDm3+4zQurFWteWWi7dMGzZv+KxlHdTJHFl3Kz0hVxguEoKbWpPuEd5Jkbj5sggTbjvsghx9J
lqiFLMD1uaaEVkAH18gqzJmGuYifE/aERr6fqRmckP4izyvQkfodkwksiK/U+/UbZC1ORdqk96+W
Jsk+A5aw0/WRoYo/u8Y3LSnFlrF9csMR6+8bnWucPS3M/v/8DXF8/3XL8dtlbvHD/XNXz9OMSB3t
C9BHBOh+viE8HvYcTgnpOYTCiHr93iU14CGRxeY6x9uDF8RyB/t90bE0SR0G0oHOZIXr1196Rfxv
5hFMech5YLTBEBLz+/UVMRPl8IWwd8JHibuqPdrgYUwqJgLXN0WfimIzDepEh3xq6s0Dn2prz7mt
eIR16W4LwKJHkzRdmPcd4HQdT/MzvefpemzN8VSNkkGMERn2Vje1+XkuVVRsWTVXCKlGyqAV9CEM
nhNIhI0wm/YiGEa0MJM9skAtVTqdmgA9qHRpyxN46uSAEHsJCtKM1K8rA3DZypVGciGI/eHlduF5
laX+GKeZdwOEg6ycNc/JsVOIQZFCTRn9fgYcq7F2F3xDrC26Rjt6aWtLbATI2Wvq9nLdmFb3VKDd
OFG0LTaSNupH0/T1FbrqJjqkiZkdvFhEH3BKooMG53VYTxOW5IomN7tQHhs59Le+1i9H6D1gNlQA
e3jyeADunFyKbyppjRFUr9Jj8FJJIcPEFfFjze30QKan3Qy2jdcGvtSwrFGW6X0qi/7I+qnkVqdp
WKWEyupdh8C9unXZ2eOPChSj2GR2DL55gZ3Qf2JASlfR9t8Ks4VumBk98XPlePBJemV0bzPubYLn
vFJs0rnhHDwDdCybkLB2idPTmPmtV85t04nxGBcVSN5e2AhbrNx9d5rCuIbbD0C6EMBYQynt+an0
5vyWvGE7cWwHZbRNo9RBkuo2xgIf6I2niRovtYCSsswGN5+JKJpgSrvKGPkBaiqmBvemXlknNrnD
o6A7qx9bU5ev7aK6yV3ZYitEGH3jCa14rrhZXLDIYzO9iHL0szOnJrOF/6bQr1UyMiNe2jb6Dl8L
L362de1nxZgiXjGYpVMLl5KoAi2aHTUfeyXgDF2bw9C/sG/wn1ha90Tb0fu4bay+FMb1Omz9yKG7
L4P72BqNZxf8YLUevZc00o9VVKvLFpJyGyrBOD+Em1sBd1mkQ1q9CIhAgU34UwYykluDG17xJKwO
b7UYZ3KlM6pA3dJsNtJEYMPeJQq6mQn+YRMN9DEH9ZT7vFUYsoLA0TERUuVGSijjGkHheJYVWmdx
oQaXnn1hObM/IehVXzb8tuIdY0FfhVntTS96FvCxR6xOuqWyUsA6rZNylBBncyK/vnZFtVe7guRk
HcVU+M++rtRVsmgXjXgxMAJtUddG7CQ7n5Dmhh+z4MmlvgZfpGnvU86NB0Xc/gXAb/KtpFI/r3o3
0b/9PVA8v34W3N2fv37e3suvf4mC//YGWr7u5xXFNHXTY/tuuVioaXL8fAPZ/+Bv0iUiJs5chGvM
L6t2kysNRVSQ8qaBKPqPbyB4ujqkHsd0uUP9tV07paZ/vaRwdzKJpvGyXXpIywT1j/NEEw0oG45m
W8STiEO8Buaejzx4etDx6a5w5/wpPusZh4gWQu7o6F1o5x/7lhXpShaDPJZ27eNx1mI6g5PiGWWp
y4nG+DqxMWTCTBIP01kSGZOQviEF0tRhHnukUPgfnWmUZ418pz+BzCuyjadkcU8WMki/M3yXa5ZM
cpe0VEj5dupv+Yi3smaTfIql7j+5LCbvpzoaL/1iNDeIPCi/+F1+5ZfT7G30xYnJAol508AaDOoS
5/svk/HKUi5xeXue/Ulxt7iUhlqzQc5VtX9EKWle+RO3xLDVGWOyBULHVMWzeTvrKJqgGzV3GVyF
G42IbIYLsZoYozKPYrXsEu02J/uoRY3SDjzJhnFd6406jrFVfeZaJW3AfFHwnQoqr72+DS6yxSmF
MoC3fTMX991inAI4UG+ntlUOSaKBRBBF/u0M8uVmgn0erMTspYJJCqmlhry8rj759GvqbrBY2xI0
z91dXA6h3r1ptPTRNk63hjddSNZR5KgCRrJhFiVCLL1edFoGbOKCK0qg3QmjzKqtneSA/0YzTQ78
B7KLoNWh4KSALsaDjdX8rRzoSH7H51E2u2xps5s9lF2FNHZbsGtKAMywR901ltGKbZ7FGnIBdDkG
92Jj1QkX/4ghtN5lyZ/012aATW/T+HqdbjBszu5F5RU5+SGlwAI1WibvAinUre+MydE2RuPKqkRz
7xWTfEkpwDKgairFeqWPP4bEcbyTrip92raqLuDz5AWkAsK0+1Ga+f1ckuqrORvaYewXFpcJ4Wcn
NlbFI5VgEuWLr9NVaHdirZ7MEBMRYQTONsNX7HfzgrJ1KDuXvkoONQy5PcQvugSiVVaxA0cYjSdN
2Fb0VFE+HtY5+8/7Ev5Q+ghGnpX4Ssu8RZEZFezReWrUb55bWRujiBR/aEb5GNH8g1XDVfG2ifrh
U3qAVEFjsjPm0tbfl/OgTj3xDW6ZAH2uyi5QdqhMJ7opNI3GK91l7WgI5Ea8sNqcIKjwGb+3/Wi/
JGOt7YiekR5rIR7sZt9LvzRiy9cwDqIHD1utAtfnWy8NFK69BEa7mxPXvp9mvmEGOuMXjM/1WiqO
jz31p5AFFzM8z42uiVnOW+7H7Pd8zdcuAeZy4ukzGPsm7gaNgSJV39rZONnUXAeOSHaWcie2zXCf
qWkwjqPhPd/rhP4vSNfzM4lLY+Cf58uAtG9pD7NyDcy224xBieaMJq7LfFdb/LWVv5N2zG4yhaW5
TlOaBUeKWYNapa6p59fRWIGmJPKJAYgBbv9Y8kmfHoYIK2KoO4l5DQGN2aAJOOSqSjoW713vLdRB
TV1B+vT/H8Ro/3/FrH9ewbhO/fmL86L8JZz2h6/5+dK0F1ULLkyPmIJt/POdyVyPWDVlq2ULF5j2
H1dwgW0hTiOxxpvsx3v2t0ub8w+TOyAISt5vJK29v7SBYxz46xuTlZzHk4glnB/YhLwXQ9sf35jg
PMZ5Hqyw7kCqgOmW8oZ6i3dhOYj9aIvyRsD33GVXrT8jP3EvJp9kzpi/sme5UrlxTJeWlWJoFWvB
tw5li5Oy0Esi/T1xqyPjRM6f1Ucnej436ptTms+jcI+mG12a6Xjdm+I1kfNTP42s3VQoSmtDfved
bCo+2Fw/VEW1G6b2GC9C9LQ8OHb2xj13bwfTAUjoY63Ib1vtm1k4QzhSSVVB+WLoyWXdqYflII1Z
zAy9YtBXZE23y87acuanKuqeg26+kEzELI05nXKiNzlYhxbMXaaDv225NrnuPu7cTy9oXtxyyYUZ
0WNe+oepI5kacaNTRvwi/bjAPO69GZp3CaX1DeD5A3ufPdu+C3CiR91ODzxlLhKe9VAWiqOrwBEl
ai+WGT3dFsqNkXcV1+4TeaSDbMx9B7gISq195cL49D3K+AqLxhy/6I1c0lCHtOkuBfzAISlhBPbX
SWQ8mGq85fl14AJGDqB5Fbb+gruOtq+u7W0cW42IL8WYXNql+2hRQnNbH83E8DkId0eQhyvNdAUj
+0CC56KBGrXKquHCnoqdpxNgauc9ddGLXqYPipq1gTDFh3498wZa9bZ3YZj1g9e0n3VnXzVN4hHN
kjwmNdinTnCH0vyr6dydGcC3wfvTtPF9A6GJytwrAaSYCKPcw9kLbUrW62jKuNVawDN99VIbw5ev
ZnITsPa1WlyMiVqrxtvUhfESSTZgHdCcCd6ezbCg9Zt9n9an1lDbIJ2uEN69s8K8YLzwznv+VJne
KvD1jTMMh2iyNmWXXwayvbEiYhZTf/JFfessyatg3lfzQMQuaXZe1aD3ci7LUj24VnVPovOkJkCH
iXZZ9u46daMDnW9IUub4XCPtW/WMthfn0YMtgtOszcxc2TuviP8/kbSWG8kpAk3yK9HwsBlxG+TC
XqVBll1pUf1S0LwClVkYVBUjK8lf537E2Va3n+PEArhpQM+T928OxjDC2OJJcaHk1F2NRs0Vn65N
sI5rqKrFnLsnC6SWs9LiZVM3LpPw/DwU57Ce3wSUhMhyE2N58PKsuK6WSXoHkXA3Se7PfCmbbebt
6MLvOBV2w76lEv9cjXCWR8hhh0Bihi4zU/Fn3Vvuhegm66AxPOFUWRkUsZn3zwz+J/KOK85qT2nX
gY5mOaCryAsNlzFlVUKmWGcihXPlVlQ5mVHz4aibqxHK8gnBHJs+lLIXgT1Vh6CdjUMJk+M0TLN4
8FPAGGwXPYa1nXZpZOZwbRDsd1cJezc+9GxPU5Q6G0vYLUejoBu+pFLBcw0Wa1s5BpkDL9JWTpRm
JzmZmkNTEpvVKraNONvqaJNCgCU68grhGdMK95R38/eF88eFk8rQn783H7htfvulevzzvsmX/Xh1
kt9eMEb6ssTiNbncD3+Lr4DIs0ihUD8GZkTW9A8vz4AKkmHyj7jQkHDx7N8nnlhH2aBx0yQjrgcM
x//KwBPN6b++PAnC+IjSmAhBvPDMfyknlRQbmdTaG8Ov2af6+oTJXNqmt26jQZ6Szs23lkfGmyZG
vSbnatHtiIZmA+GAQPNAE/IU+ZKAAMe8fZTI7C7P63g/uxUEB1Nljf1ccS96dFmFX+k+PZ9bbl0T
UoLKElvYCvXWUgbaETnTtPBbccykZVwJ1U/7kifkmy/tkiJ/1XCLXCW+CdI8mLnkIswCnjHl5j3R
OEq9w1TYb6oNInMFIsiwaZXK7gPmXHoY0EvfRUlpfoeSVsMykHX8ynDNXsc5uVajMZqV3sz+ziAu
tsfhYu7Balcnil3WTkt58YVDFsyX8AKnaUMOX22thocsleasX7el35hEK2xmtFDssShCZY02VVdb
O2pJFnaTMhuJMDjpGDr8H1wKuBK3rigqIniWN4Z1RimHdlXG+7+354Q1mi38qwQR57zumkLe8ybT
c2j1ouZG2OocmcfUdoHipJPzbomYe2fui+K74FnshEGe5tsOqWkRzi1N5a4ckgQIg7AXLxXvA4av
hPyI3LGbGukiOeMwbZC7EQdpLNUcYjOR174GsrYflL3W23q8JfSs3fL7NENLHyxiemO/dJUHrzhY
9Ty8KCOPTjqy7lMl9fEWHEoKD1Bo66AKmJCSkupvSZHAa2qr4HUQonmI5sZhzzg4DFjr0pK3gzcH
T6RGoherKKdrPS9HY43upJH8+VQ8i2vZ+mI1qTzZi8lvLu2G+e+KDRco/txTyINS6kP70SxjH2GM
V9xG7HTXpfLVs82wcSu44T8aeUIfjP/IY1RZ9IImJ22eu6o2966gDb2m+MWmU3cr+7s0VLkj9+G+
gkevmOWTYuXXt4d9pBhobGTWkHQH4EHck+tuEnq5GDGsUTF7Cqa5eKyEE3mbGZnqnp+h4kQSptkO
kxi2eQzoXa+DikROLu+Z/s4buE0YenxzCor1YHfyttFKL97kaEO6sGlN/dpJbTYClfCc/ML2ohIk
PlfC+eRwVLKvckHgeTXz3KC2lbS3FIyqpySbooWmb8XlxrHLqIN1OLn6viihha2q2oj5wx9ED4wy
I/4ySebIq2TUhxfe3d5DnQzmI8rC+DRYIjm2feqs+LVmZ0/KNflu6NK+oWfUC4LRQVftqG7B5V4B
bZ6Y0JgdQPPeVVxtgeiZ7q1dOov0hkjoys6x2iZURvbOqHdfBqbEbs3DQr9Kk9L4ZCJdIv4TI69+
IPT+re30RFYmamz4sxmdb11dVjcd84h45whdBnvVqZT/9USN1EYoNK6TujLKDXgW75b8OQIlk+Dq
teSjtQbUGMOEppIAU6G8hCZtrr1yVMyo8hzJAsJiN5EL9aufnqq+A6ed+a3x5M2moqSxkHKy3u0u
VAo9R1D7vJ0Xok6/sHVAJmgHZ+Ht9JayNm7QekdrofF4ggNgtBB6FnrQClB8sMtUby04yIhnGEwf
skUuOGY4P66C+GOUEJK1tqUJWGfRmjo4c4gMHdvGXnhB9kIOSvqsusburF7iorRCMyLob5xhQ2yl
EgFKeeLwzpYh8EF3ysjdKlQb7D9mg+3aWgepBrk5xRAWKrfSTI0CAb3KY8yUJuGpGGfVrqUo6IZU
s/U7d7D6q4Dv5o7lUQsmNYJDtzETX48PnSPEJX+ayavMR80Ju5Jh5Soz45Iam9WdsO55YLYpDFWN
ld2TwFDroKvjdQfhfA2vGiIbpZhLHM5GmNF7PJXJpF3rJeH+xG7KI3n46aMk6ESHHtTDQ6wlwwa7
IuuZSU8Ovkx7DlSuMPZaISHGeBwqS/xFCYNNt2QAuMqG1HiAAAXgdTLijnfX2ANX9wDFIhMoxNXI
mD45plptEGcclZdumz7LBsybngIVoNzRgqENkqBlcX2m73lnEp8SQPlEWqRHIUfngk1aedAK4H2k
Pwmf9/PkDOtBmeJlorkEyxLEknPntVyumqTKb9JMy8b9YNpGtG57kjFhhxeA+AQphUVCgQDs26IC
vnLY7N+1ytDCv09xP05xDCz+/BR3X0N2+ncDEJMv+3GKQ6Dnsp9GUBtwHPIIMf08xdmc4nR/Gf+f
cTEQjf+ZbKKg57NHAITMwc/TqaD/vjWg1bd445deuH/2+PyVY5zh/MsxjhOaY5oswgk3wUPjg/rr
DCT2KpG5urmhRxM/z9bY2vdELbzvyEisrZYW9qUKDPSysotdh5KGExy8BmiDrAwN0FFd0/+I2uAu
sSpWbME0QZvnEq9mazo5luSuPEv/0+pE+5xUXruPeYw/9zElOB64dh2KJBP+denLPN6ZdZsFV7bV
kTlq/Yn3lx5lufnEdVLYp+Y8kk16OFyrapnUinxmoK2REdvUeaC3a9/RPCovQKXKMDlPe12gTCfe
O9FmIL0fNkNWPlBXzk82gU3y/YXAwlUVScZuUaTrok+L+2KZLXvLlBmbEgNnIE2+2OWGx0rSBJD8
fUjaWiH2ZVJdSox/+yzj079K+GSON4Zqlgn40L3CKfQuxwnxyEHDE9KujfNcPMg6/oXztJwfgZQY
mWExRR+XgTqQL+17fZ6yq/PEnR4e0/fSqpd19DhuaIzkw960C999YEuZfld4P6xX0SYE0FY0+21c
vmPfzAcbWtSdI3Bwb2CJ2vz9ApgGrXyntf1dUYum3CT53BGYpVzeixsSBCjHrMbwstCVseGe2MUA
CI5i2kkrj0FzvB5Gw+MF3UYlK5I5K+pj0w4NRiXpeIJAVe5RAynt3HIYjaRGf583jBIaUjNatcaf
AwSZAbYwv+LKHbnr8i3ddHZKS82SPgIIHx8GeZ0u8C9V7Cp9a1W6S4LaWRo5WZ629wao0O7Aeydb
UttRG20ta+qCFYzOghi5nSxTt/IJIXPGrWMGuUmiwo0EG3ytzE+1JntJGUv5U5i1rW4wnzFnoEET
BbNQ7yWTtd7M63Ff0SAipz2SOsthgqd0tANY/YTW/HrHh9bpw9LT++x2GhSFHhJ65CAk6oHusrbc
gZ5mz6I+hDhvmKcgt8gr5c6Q7x1gL/H276fv+elr8TT686fvVRr/ivf4OX3mq35On2k4O+xmdfrR
POGWVM6PBogFM5IpMrkgV2cEzAj694ev8Q+LoZ4N1oseruVYPDJ/mz/DCIZmBzCEnKG+lJr/Uj3a
8peH6x8AH0yk6Zgw5ubQajgGKaZfH752THu0i5MNqFbzwqePiQG7rfTLxA6a67FPJOXamO1qMKf9
xZz6LDGKXpwCrpP7DOLHswbK/GpWnRe6rRvs0FriW6b4Ym5rHso7Sc554xpNwdp1Km+0uQleUjfX
nuPWHpaQ+2Lx4NPsCrESpPA4YfLB/yxoPa+tuZDghiJTFC3rJ7sfv6Y8LR7bLqrjQ9yKWH/JQBAR
SYQBoPcrNUzxLfodarVMLcoLm4vfZiDRc0FC0eOYNDvpux8YzdEy+xbh09RHN1mD6JOAq5lRby1S
2IS266hvnpm0q6aK1OsygUB9Uw/z0R/EQ+pk+XZM2aquuPjpx0KfB9ARAL4T2geUsUUi0ytoCQad
wNp2r4fRm75NXGYvkl6OD6w+zQ/AstaX1ig/CfNOk6eyMaXz6HVWQ+yjMOwntDXihI3Zfh7AAqJE
btCs5OxhKXMkeugJ+sbkRpzxYzbcmUs+dtGruvAZNEDx1Vx8dbYGLoQCBRUdrfMQk/bzZVpPw46M
gL3XVDPfUZht36UpegaUlt9vLDaBSDrS+rIwHLGxO2upB/akSNrcDz45GY73nhol7VTOwV9NEDvA
JaicbQbIFguJvxUNEKbWC8KB00XDt2jSP6nHB9dV10rEeEhOIaPAHv7ChImaKXOJOu7pUMfZTmN3
uBZsHG/yrhPNlmoVVnsMCl+8SmDEu0maHIO+Kh9Sj1cPm/KEgoRn9al3wTeo21Dc1a8DOTli7Si/
99eMBBC1mFOTZZsoc6oHIlHYTWyjrE5FOuV7xDBpEE5sCcOKM+pHAXzyWPHSvkigqK3LBrjYSPvz
jsM/U0mn7eyXvG6tTVa6wbPOxu/SG3rsbZkNicOyh+nJU0nwzYNnc9mUNceDwKFOlSybwEoVOMPs
HF5bdd4V8pNcvhDp1i+kj4vsGGnS8HCWgMG8A1IFNrsfuC3feibNotGK0+eKsY8CSOXj0orxJhhg
pYA+YXybdLjHScpWnsdGkYWkd9qFQcN5+37y/Cl/MIYWpFbHoMM7WbPb3Q3DCNI0gRDWrbg4qmxr
Ch00HbInpu65Bnh5VzWdcWMrh9LILFqjW+uZmy0J6zgFakIoOF5Lsxk63slz8QbFP0bJNyslVjhm
0n0EOAL6Cqm950GbJ6bNmVZoYW1XKYQSqX8Jote35A6TE8tw2Ddtp65p3wYvNb/6R2pGYHpmixxw
5mX2hxVbcK/LlifZKpuV95kFU5Jd2ENk3YMMZI7dgq8rV4TYKgGWmmT/MnjL5aaPylyEtq6MZ4AL
HK0CMCawZ3WA7LyaPf4O7gJX8FKeWCnUvIijo4xaD+9SOiljm9roWGlKxTONpUwrdY5N2VKKqmXO
r2dT1h7KwEz3TRRF8k6xIcdGWkbzQZqTZnA/B6cZZpbdDDfAAxAPOHXkiY0vgmB4KltYfzt9nC1t
L3E992GfC5OkYMZSQtCEV/EDWz33mmCg0jc6u2yS/gkdmp1087hFQRgFN53R4KvykwwRVZ5P6tmP
KWUxGKvdFwr3eBejyGtPo2aIZIUUc7qeS+mfgnHGXNznRt9ewfQ1rH0QUUAp4Ae4l8BcO/9U+BnB
dc6/1h2x6ARIuY2SHV5ud8vjsTyKccoueJ4tVL4zoc/9gevjQAxLpzPkNhUOG4ZSS4R6qASwP8si
lMcT4owCnPw824Ik8w5BYyG7gJqHyr5z0D9uY4jz/Zq7rJ7sYTxNXw3chQ+nAz1YewuFsDkTCT0F
nBBXb/1eLsDCoNdgTM48LThFL0RDZZmjxq4MrdqKkxxmM82gKrHyvMh9l2AdLeBHnXzRCmCJfbxw
E+kPwVDseBIYB7DL0l1BDXHUlnuRczB9COSr6Yxi9M5YxkLD6xkWSgQsxboeUlNvOBaaoYCXJj8d
C9ixZCfI49pOaE+kRSR9nrxNn68nOmx5aEpv4iOa1yx5GqcbVkOWyk/fJcTAeVl/Fs1E+9k7wyaH
M3iyWRiUQeWAwEuVm3jrsh4iUvO1qD7mLgd65+ixfPJoZryxWWbo1fkQ+PCM5uGcA0NY7HoLKrg2
q1sl+3Ze6+zT6OKnU/C9p5SFfToNPH66eTJfyLanJWZrCQZz/pz6ZjPkrrNzaq/4+0L/WwydM9Z/
OFK+w/xq34d3TpD8iMvp4vt//9fPYyVf+eNYGdBJwjZPDMGi+ERQ7p93euBwLF4WRyYwVv4lEgo/
20rBP2ydr9FZ16BU+GUzQ4KdUOECyCEaZYPfCf7KnZ7U+f86VoJBh4POFshhSeQsdaaP9zsMEaDL
jf/TBM3MRdjeRKKf2ZLO8ipre2PDhnl8aiaNVWhqOagW3EKz3ly3jV7tOgIM5TVRnWw1T/e6g/ih
asjO3obhLHHI0HJh7gVkztpW5aV2kmTB4lsmCMXdNMYYIt1aZ1pm4XJjajf3dEJMNhg8Ds7DNQtl
TBMZ+AUA3hwUmJiH6jyPM0Uzf6TLkG5exnXVMrgb46E5Bg2dKDeP5lMBMiEc2gw5dwRCHZzsuCGF
rN3rGDyPbJxBlY35dALMVTDwWmaHSLJxgkGQ6dgKFc4FnvYgRQt6njme5492XtTrmY7TfRtzOBg1
F4Vo4uKJKRCmV3eatbCV/V6Pnrnlpc8cQDRjzwt+eDRZUcWhXjWgK9y254jKT8MhM+cHR3kPbS+C
MFigzjXL7Md6AT3PRqSvzVF3tubALilYgNABz8pQOgzt8zpyNnFizLfGgpDOF5j01JfzKcbkQZFY
qg+3zmPsUIXdblIH+yALGe+7ccZTL6DqprGDsFvg1c6CseZxO11jeyvIeXgWd/2I4Ig+1rz4GQqs
EH34+xRPOi0F0BkIebLnQmWKPJoHPZs+GCTtfIFqDyDf9jzeg3md++h0JDOHzexk1o30WPkIG6qM
mxVmerA6Yt97NxqbbqU5BrxRO9Bf6MDB9xa5C+ubz4C2Q7QFAbyIHetp1Iv+1mPgu9O92UjJUSRU
ctB+ZDunmGwWJLUfQH9CWMFSnZfvzTx0uh/OndmkB8eCAbGrjR6qO8QnT18rEe/EWN5KvYtht0na
vJbRLeerqt0HqhDVNdemQoPgRlyCkZXfwe7UNGfr44btWeHhdlzVNbnulTt2QQ4utvXW9BBwogKb
gY3feuOkhSzRObGTO8ztjcPQursalDX2O+R5Ktlmsasvxldasc00XKDPGw/Q2vz0Hq5rmvUc6Esy
EEqiNLxz4Nfq65llwFKD9pR6TvOe0nKRRR9scRQH867/ajI32nW1zqyDI2/XE7tM0idjbJUfEoSR
71wh6ZIVWhRsKzYr8dpGaXXUQb6+TZYUwyqPMvIE5eAe7dy07/12GLdM7QBnsEuE91MJW0Wh0Xjy
C9MjliWLb/uhCTR2guNU6fku6vBu4I9t3evWEEXGB8aXW7oq/alDcnblZ7193VcMskz+W1SJuf5o
ZAnA2a8ESV+WcQP8jSSvwFlyPA/eoma27unvYGPpJMQmCR1GroSm0leTXYtizo65ZWCnBN118bm0
Z7UL1UQ0L5aEULmrIOaAsNMMVDCwcV0COLZITpq0hl2jxWOx+uvDlsv0A8Jg/SX/o5L+38cBf5HY
Q4xY/hrpxPpdvv/yF5vz++dWfbbT3Scmzh/C+9/+zf/bf/jbW4xU9ud//9f795LbXdrJNv2Q/+4F
9x8j8qf3uO7+5Kt+vBbtf/C64X0DT9ULmCQvUr8f0xaTipbrUNHiNUeszzN+fy0yH9eXHAEDcr6K
L2VE89u0xV3mMBblLSDYjg1o9S8lFszzNOWXaQvZfZdooUMTDNzrOQ74h9diF4mC30oauuS++KF3
J48QORzJzu+cnd4vsXA37VfGYLgrr0EeGceY/bBJjotW0h49J6yMqF0R7eUBr3Lovog+7QmZp5eO
cheYeCrrpHX3AANcRAiYA11LTNcqpbJoz325EQJjZjAxe82Xo2lLlGBDeZ5kkBHD/tdxNoiEWQnr
PKLXk7FtBu8hafG2EX2AtLB4NpU23cjFvDk0BbV3ZJwuUk53sXN6xApC3e3im7Jj7DzFib4i2Vtz
eYyqjVXDZNIa7lGWy6OlH675UwzWcwwursH0wHu92ED8gV6l+fHerhoe3oOTbxHSAoZVJ6+eBZhW
HjPxgK3EkMWHnSAjpXhbrfCVyBBZgU+OKT9YZcJ6HXPdQo7G9TFxR62G/FjiOjWaku0eO4kt95OA
iu9UanThyh1drrscW2qJjKTH+EQKe7xOadIt/GcUq4IpL7AvtKtzjwEKXTTeJbVoWae+UYeqM7Hx
efWNOttbdbPI9uaidHUbkWxSQzp7GXlPo0uGGpBDubVT/52684HONDLTxRE75n21YqnXjDDdyYZF
FuvNoHiQi2AWt9KFNw1vso3IXDHZ0MGysxpES0tjgSS4OxtbyFLjKl/stfkgtt7isyXwjvrD0SX5
EWy3kYP3tou753YR4SbKWAVQpzZ4StRx8gBflIs5V/RDRym6Gje4u/KVUQ5v/8PeeSzHbqTd9omg
gEuYyR/xF1C+iv7QTRCHx8B7kwCe/q6kWmrpXnVHaHgj1IOenGaTLAKZn9l7bbiDySbmKDyzXcFE
YO0BOYmTq3J50f1PoQsvHpElhgqWDiFRM3I3iUacE2Qrl7QHtWap67s4sFVhjJ8M9sVv/XXrmS6p
p6R3gFksLiNmZ5SZ8pg7BP2h1M3QnYDdxT1FhvRoLo+JX6+bhDZkQ7PthLYKJmYOpF9sFVbsk1qc
Jzn6C56bo896nHxxMwmihY5aqsDjtiH6OEmz7hqrOOS57Pix7VaifWd1yWQh2XQapnlmcZDsEDMe
yK/VQ0Zv3dVWkcs2ctbtMlEqRI5IUG2Y5oknOMdwvSKR7CyYIBE/XuETRzXjd4Er7pA0fmxsaOIQ
UmO5PgAgHB5loX0tEssAap8Pb0mvtafFrdv6BEwNMu1g2kLbRKNLLJkwN1aNBdhprPK1JRBwwyp5
OBio6GNcBLgVLSFhLnvOz2SdAIG3Q1z04Wz4hbnTWNUj2ih8wcLJE8gVKkJfii/e0OcE79p664Xk
tzXWP33cr32c0rz95z5u83X5UfR/1cWpr/ttM+uYoJcgnTKORjWngmZ/va4EFw/yOTxZCNsctqzc
Sf9iTohf0LCTKenzvrK85Vb6/bqyf0HQzq4XfTrUCZ0EkL/TxbFn+HMXhzodXTpqAhVUqCTyyu/1
h+tKJygUoXRE3ZPaFzQ97XzomNI91Qg6SazzWsYEkPc8m1jYtrkl63I8itTIDnpPSmnqe/0paVdD
ZUvP5YMDePugaRldXrIgWrASJ73NcFiwDwVNZMWjt5tthEkr8vSPFR/FTTnJAhn09DxmzNj93M73
zD6KiyO07BghwbnpGbihrzc2TWf9oHTrvqSS4VldDLdkgqQns7B/gP9LUCBlCRRB4I9J5l4xi+5W
27jpMHs1LB8yXqJ12Y9tAq7AAQ/nLKp6FOmPIoehtrhEXjEabUKnZ4OJdmhAVhs5XigLnahWm+G+
mMEFxOYIJDsu7/0cVTtaDBoFu3xaPA1QjjeKbe/27Pdy++pY06XTjFOXteTFFlYdZEtOgS/Gcz7j
2Wad/Jb11ovX8A3HVLstGzRJa2LeL6P4TvIiDh3XBVroWA9Dvj43ZnWO7Kl99hYgrpiRXyLTmzdA
i/KNjK0WPzCAjaU3nxnq+Rt6WQOpv5jvPS+aw47fBgWSgXFstJIdusUvsTY/saJ+KoTBZWUCO6eg
Zmoo8vm2RADpgH1fNMxx45JwrKTRZvLb+MaymT1PzEp3qVLMlSl54aVhIoO37Z9tJS+r1PsDxdo9
wDFPqQ4x0oE8QGLMLC6W1ngj/d4jAAx1k2Yw5deB5myZ29MEDX2z16ZaEAXcvi9LN4NXEEYQyfjd
mbBvY/lRwRFas60c8RYT2LQpchkxgIwLbGqjeZWWg1svrvUQVIS7y2ZrDjUYi5shpsRhl/HSOtZH
2S3P5hDdAGk6OHOBuaqz+editeSdzKJ+l9RlscI/SgG115oZBU6rwX3KIUeVhlGFwMGT0+D03t6v
e+QvzijvTX8A7zONzgkdEWJIZ/G1nZwnrpXe7m9NkGjBsgzyFFsZGcT0kolT2sTSFMl1NpfvonOH
bVQjuPK5U/da0bX7FnPxTWstjxG/elD41bqnXuqukZF+1Qxvwmw2Vq+OE/2k9CGnsbHmnT11QyCH
YdoBfiwuiZ5pp7hRxsPSioLSIcWdjMjkewn0kS5zceGaE+5eLNP8laH0k8cTsukxTe1SgR9NDj6n
QGnYN4gIjGPv2/OTlUr9G1G2xi3bHm3jliX1QSY73kuDYqNxQQeU2niNsobKxdfxS8VZcUDgeBcZ
6wvLiqMx5c8IHLrQ7RK1YiestKRVC6q0vNb8Mhv8XO5mgs0MGdW8c4oM2oFYruj3m2vmQ6E1Zqvg
pRNp2FeI9ZCDnFETxIE/utluyIty2+iTh1dGMkFO5E+EasuWWXAT1lIg6qIHv5S1a5IumelbEMvR
bvKaISx0Xql6ndwNJS6XcZml4aQzDEhWToBGkopc2tm8zXkRHwvRjttFz+unGkvopUgMY9/zFt6U
GbKoaGbzP6RdcfLWFHAJpnn+UOtwECsRJlmbtDskg+U2nlteMkNjJrCMvhOavDHzNvIryF68+AWD
5jViqtxUX7W0vO1jzsJ+0QMriZ4cOn92lB8TZewG6GeZbtaqP1oyeRiy5N5uSGHqQCJ9Lc2YyUPL
G4jPR6z1jqBjSopWNnu/zYZz3dgLb4LLIu+MWzDDYeMwgHIMvd/7ZU1eE5pMQBH+dKBHOdUzqwiH
ODCVXf7A7B5LSmLidSr6FYWxk4LuIwxlj+cfq0ZbEqNmTzhQSvVKTk3aaJzZiCwOOGGdw7D2NAWS
qDX+H9YK3LwgepuKyNkg47UHsEWGd6fHFNY1QupgWPzk8Pfb7r9uqOmfv9XN0qVxMvzP/0f5ZL+N
lSk7/nMhc/7x8ZH+VdfNV/1WxtC02nBMEIshZTDcP2gclLsNkYHvMor2vD8MoxGY0RhiS2dYjbnA
VSPif4NRsAmAwKRL9ujN6dX/DhhF1Up/1jggvADPhZZNgOP8NMD/sYwBUW1UNSkhi0f+QcdakoDt
uU4chaUsjq2h6S2vnjX1YKalzcJwcrA5kT+O2Jf1K6G1PU/9t3QZPLLE1dZx1FskAfEKQBPKW2TE
zCnVjnLpCnxyhd9/aCz83yavElfPLtWwbkgujVp1osUmq7AEJ9KZDv9iz+QGbpZ4yV4BslDu5EvR
bllY/UR4ipQ7ToXR7DK1XEUiRA87QcNk58rgvAgAb1Cvo6wHp4sFz+QdZVtLJ1qpNiDys531udA1
WCuau3UV/jsAC4tPYSiHB4acOsYFxq2snKKlax8MfZLmF+Nzc4ztQt3knxvldtTsNBjqobJOI9zy
ZUv746fhQGf6jb0W8RCrtVpbIm0QEAxs9Bi0JmZU/owoMiFUzn1iXWPWWHS0yirrV3X6UnRaA8Gr
MLOYg7HisKlLzfFQcfd9TXe2+lo4KgfuFKXjPo316oAKC4Puory6M176rYGg7z1Xdt6I+Kow9pTH
F0qNTtS0sTy6vrrpjTYXYZcZSxgpizBZX82t5TL2njyc2zA6tKtZde42qzJjG5MtdeN/eo67sl93
QhmRI8Z9e7/wetr+Hj5MtSahqazLszIxgz6zHxvPRFCiLM5eX5RvdMSsIaZMS77gLPRvh6rufzKs
dXeyxn+N7g9GiVbY8Zv76aWmz2y7zVI1gFAHwIjnNjNRP0tLH+5muKJO4A/wiI1mWRWTuhovlNPT
o27F631qtD4FY0oFbKco5wffxD2ySvdl1vihUBZY6HuS5X1gZJoCTZmJuGSL9IgqZjqtba09Ixtr
gf4DA1FQx+XSKQWlVFpKY7JSHJLduBqAJmvtCbdZSiA11Ex8JEJsoiRBnMn1bV/bdPF2cm3kd4sf
cT4CZZ/hzyASeKONYflJ/55KRuFKi1YD6jEvlkZKM1qRNX0lpUDqXzG1CutrUQBwvm9WMrWYZw15
eUgyg3Tw7FMIV3yK4rh94UHqspkPAPEgasUeRgv2AkpOFxGowN1UolwAt4V6JfA+5XdaD6gczQ3B
3Rj1Cuy1nppKh0lUg2DJEIke18VjGpBaVhvt+snntzc/JX9ak8ZPqNFRmdqfokATXvZzOdeuvfU/
ZYP2p4Qwd9ClhLG9Rta2LRE98CNNqfZkFI7/1CBRbFiAVJaH72bk48mNGh5rZBkRQeI0CvXzxCQq
OjipHZcPZMwu5tkF6pzeGKalKHioEgeG9QA972s/zu6a0kjao3TtAZRe0zddMM1xivDPQPr5NfWh
+u1zoGQUfb2xHln52qRVR8wZ0ilOrylxFTqHnkZZGLppXkanMvEIuEuYuRwGz5NWt8EsWBLjy85l
uKJkQapQ+nlZfvHaZLThtbZS++l8Chz6T7GDVqB7KFiyuKE/xIu4M0u3eEQlpqNBaluFBPmUUGBC
YHa1DGYh8RdZS8RrHmsGuWlKfoGPkdCmKdfKiRVVF38bTOSxAVpIzQ//udw/BYziv26b//cj/asR
hfqiX+927xedubmizjBQMBgv/D6icH9RZnpX3ezM2hEOMz34HYup25b6J4MtsIkY4o8jCo9lNf9h
dmFQoRt/a0QBhvPPdzu3h6fG+UglPZMf1FcjjD+MKHq4RdZcAZJIve9OPncHWjDvfXa729FwHszc
V1b1/ThLsNHpETb8x9hXP8E1YW2Ly3cyLBB1KV4sBvsdULO7XPS7WRFlU5o3HGaPfgzalej4NEhy
OIwYns8cdi/rHJc3A9R7ILvZXaa4tYVbuEGtWLYIOwyoSfBta79nF7t4XFVrMgTDXOJQFj5EXH7u
s917by6wXPKZia4CnzvN03DnI757mTTYuqai7C6Ktws1pX3EmfsF51Z9hBqC0E+zunK7aHL98KYh
/+7XtKilIvn6iunrYZffulMm70e7hvjbwv5tm7Q+E83loqaBDOw3UxHiw/NDyUdwsEyBh8onVGlv
KLeypwjDhie7wySKHrV87IQGkqrNGncvtj3sJcLOQF9sQRubF8dsQkM6YBqG+1zuW7aQJKrEGwny
GG6WETDmuvrAkCNFRXYVH9mnayKjw990ffwNU5HxtqRMTkvFVV4UYdkAtVxIxvd1luHzpoUFIYCg
R5QvtlsRGmPM/S4C2uwp4EzBWUTu2LnWxV2qeU+ZrRVh90l9VvznUXCLKiI0nXgfYK576Ht4kLni
RteKID2yNmJL4h8TRZeGv3lGXYBioOq05D7RRadtLIDU/WBqW32USAVcuR+p+e5aqKkri/5BkHvT
T8Hi+mNo9K1711HiviWNUT9AhzTPzAXEwbGp8xDkotdm5Wnwk5XszKu49LYa0VgVyJhhPJvERAO/
kN5HQRb0JXZWsK56hKpowGKm6ggPlaUWVWcKtvU9sYDzzDC7YxYLiMfn/HsrGHngXWsLNgVRq30i
JPyAUE8ezJLpALToBd+FCQo8xW3NgjjBI8pKvWYDdZjHJto5xkzG6gDupZ5ZC+nsV7aMRuCJMnS/
IY97zBnEr+KErTS6x4DaHOIsIxkGd+MZSXz2SkeKBNV1ulvJY0pG6RQRSTJANPedbtgbE5h0e0R/
N7eJhirNGcK2z+LbHEdemNYQ4rJe70OgUOuzRlDHBoFqsY9qC2XSoGz3QhnwdTm3jMciZcqnlmta
2DlrS+JF1PzUu3w+jO6avbk5gO6gqyQKTpf6bTFEetOyCtrwX2GUzFtjUUsP1iMZhgdwRfx5t7lC
Buh8+7jvua0UTsCCK6BV8dOoQAOVQg5YsAe6bAFkDY0gmgRZRtAJ2Oj70AqwUz6aWvdUQDGw2GlM
6CvB7mDFn5cDrshHF+4BuX8XEw5CMwFwh4tQShMAOpwEeAkl3ASP0PgcjoJtVkcgGV+TWt60cBbc
vrz0cBcaX9wmamfTujc84XTG1vI6QGog/SeMaGkaDHz9Mnl0NcPPCbYDmfQN6T2sZcqq3GZutzP6
BMZqW7610CFqKBErtIhxjfbGYO/SlSlRnI/3BOe6QAzhKDCN2DQgJxzQE8SBwKYAXsL0d+MCpxDG
fJxKc+MNQzACriADktVIvjfX7oMgrAMWwqNdYK9gi7+HAnyyOjYwoDDsWOzB4l8ZSZ+mar7JkuFg
gc1g7nshiO5igdOAOsHaxe/VGPJ1MZs3z8XqDYDDHKZ7nsingshGe835rfuDI9urB7gDztilAuTh
AfTIs+WKTfGUA/rQNZrCnprXwtsBvegZ7MKNk1NILirDkdCkQ+oOGEiLc2aPP1LNOq1Y3xBankc4
I2bZHCTcEdQn74yTr9iX3sEO58EAoUSDVAIVE13m6pwGGCY8+6jl7eY195pHm52gA+1Em9JdC/1k
jozTAA2F0XuGadO4wp09dvn6Vq3Zc4yfcoWjorGIQwURUYkmInQs45KWaIpT41rqkFX8/oYWSAZE
Xr/Xcx1OitTSzye2DQejTt7ZXJ7qdt5NkF06Hzw5pBdCnOktTf1oxS6d4Ri4vdzNUfSUC+NDDM4N
UVBXUCVnB4aM6XYfOAe2UDa/dZZx65clYfH6V9Rnz0tRbL24upIFoSysMF9W/sjukdTLO+RCWxJ4
L5kdXSnBpwPuH2T6mieBujDXEs5IVFIniYmop+yFgfISFrnNlTPGs7ixgHh9cbJRvtSrqK554fkv
Valr91kyogurlijoBYk4wrpbarGfhXNTVclT6ZnHMY+vzYw8ynd+RnN68kfnnTzxsE7jbUJ8UT0F
sFrmTYES+VCPvG2yZHluEcPFAVqf84hzTtNIhNFS0AJUDaUFXbtJk8vaJ5eWlAj2j3VgF9ZtIrSr
b01snzMy1LzlvTbH50mPb5AQ3+SsbrmXAKzO03dndI5F6ezZpJ5xaFyEAyJgXPSX3NOegUNfRmTm
m1Ekj5pGEOesI1jW3PPSkAOz5toD5rgPcFgMriOTPbs7nGRihEkbP3oDZuo4by/d0j+UNlvqdfWv
bPeJi2yce7Y4UxDF4xy4ZX1bM5FETl0/mIRIgkERt8PsPq4IALrVOi0+2gHXZ2JNDtXB1/0b2boP
Rt9cCpGeNTGsm2GN3ljLHgvPOkUtvcMYl2bASGU3rPODbTQfnmww84kRe0PJxyzYxoddvqyXEYMV
GV5udRBcdRi7Jw82txsHabdEu0V5dPGVyyMjVXH6p+b/1bT0XzeTpzT+D/LS3xeTZDBiSjJxhvqM
zGzklr8tJvEfoa1XoEm2av8X6tj6RbeATzLMA5GFmIZa/N8TPWQ3GJo8MPa2zrrz70z0aDz+XPWb
PnIdIZTwVcUjU/r/uer3ufn6hRQHzuTlBQaqxibBr5cAYkZ5Z6d1ep8nrLt2EoNnt+lwfsC/s1dS
IWRj7ElQ7C+Gydsagz4+doXWbyeZL3sUg96XZbBIlWvJJQQcKeoT395+aWZoP/yCVrtBTud9bfzE
I8CsLr7n9dIciYbVntfaam7spYUmq7nmWSYnMTxMspzfIBsYhK063g5BjhZY2IreWI6uB8cvYHyg
JLWnXb96lJp9S4ITJD3L/a7Rkl2wAbEvsmxsSSW0W+wxvdFt2SeZbTin3vIVTkVJQnrtrPxyAPcG
x8myDTsgC6T6qokzd2oLpg652rFOsSQ4VQ2bkwVeyHHiHUZjQJjnglMWNCDvLQXG64pm5Gdt40Af
4na8yYRjHBvmCxwZbpc125JkgGMWTXB6qz45jItThWZt4lnIqBrxej4VzoTsbhp1iCIQgvRNb+nd
ro67eRdRBsMiaoRzTPWlDqXrDReRQP+jFCZlKPE7MBYguWBY+hpNSWY8dgwR9vHqevfNosvL6CC9
tYZO21vwKXeGKdJtU8VtMHQlOk4UhYgTy668b6vB1zA0eZ3+DOklbUJJYRvUTkxuex61+sEln4gC
Ts8tQozsHgGxRVG/jQFmHXVMRwdyDmEtwZVgBAEdxgsKh5DFrihw/BdWe7A0v351urK5TXRn2npt
5h+ipfL3XkIAceZU5nbMCJssOeND8oKG73U8a2fCutJnycdUhX0RedoNMueCIgu9smZW1qtvzsVF
9qTLsU22573waufFEZDgmPas+zVm38YarKMcTYY+bIbOgjEo27uYbp2YGc+qXFqoJiEvGMj8Js9S
eWxrOzNVfM6AMsVj8Vw8I8tOqw0IfNd9JEDUFgFGXVGCg7EcynaqyKYe4ETF4g2p6Eq7ZzStsYeb
qE/7iTv+0fK6Gjmw1DVEpazvkfMuUXyCdh91x8yYERrrUxcbQc+zT5hAsUZfLZQ7KWw44v+2USRz
WC6lnvIZkcrsLCatOIHFREEkrMFOLqLX7+htbEIPxiYhQnCwDJaKxB2aJzzao7ePSi3n0Sj05zRK
LDSoZrQ+pXOXQnKQxq0LZ+HbQjzLD+AfzP3mig35YpLS4HZLkH5SsieTn6gE08CnppebcYSojacY
uHZP7hEbuCXBBUdq00P+id92DLNPzhMB6KdqlE4f6FY9fOfYyq8WMuF2JxTHW8+muqae6Oqa1tNA
qVbRF2GWgm177j9Z4LAzgYaRzzbJoERsHMaND3ivi+z7Yc0SpHKtgneNa27OJEMCHAdNafLhtxjn
sVTbwCuhQwvrMhFYWrDA1/RrJoUtw/kTaY479RuziOzk2ykYD0dWxgMiYZeoZEFvo9Doxtr2z/YK
Lp1HbLrVurndRlUbvdrTOt8bVkOnKlOPyGhydGaXxIbJveSMzzGe1alB28BQ0FUPWY4CD6hoR8dj
ovWVQqQozewYPpvOClPMLHztNCpfRtFWJK5H0bqH1BQfWsAXpEQJ0sDdffoyhLozPMnhphDbAayH
vec44mQ0vMjqQif3ku8NTHgymgg3AVTHukXFXEgRRp6Z/WRM4fb7LIPLuZlGQrwRIlQLjqm0rm9g
fBKdYXiN9eOfguKzoCC95r9sCMMfxfBXU0T1Vb9tCDEyMyRk16fbAsfKb+WE+EVXPhFlFeExZOtH
CfL7EBEHi47OCQMJUiZqkd/LCb7KYOrHPzGQZHWI++VvLAh5M/9cTiidk/rWnkVBAdRCfac/DhG9
JCFHV+2UO3quRm32G8Ojhc2mIazU3r9TCgBqcetWDm6yzUkyIJek7QNHyQXWgVaocJefBCnTQXiw
iCPp0M2Asdp1kO65Wrt167tRGupKlJAqeQJ4ieaq2cuVTRB3S1bflHMGhJB9Y+Al5AfEWO1MSb5P
XQ5v7UwAZyPK55XIsrGnJ8XktveWtjgIrBgBIzO54RaacG4n5U4iLts4SnExre0QuEqF4Sk9BvsX
/Rsk9/nJVGoNqXQbzNqZViotRz75HU4PZD5i6YCg5fmQX8rRZ6CFECIofX1hyqZkIjb5Eht/7rVT
IxFkVePqhM4sGRCmRBCBjnPDlIJi7/vRPZDq7FQipz1la0fmG+Kfg2DBs0+ipVGS0ZcpgYikC8j1
NQrafcT05hAP3J+WN/zsm7i/T5UUJh1jQoEqxraNKU+jwVhrybLhto50RDQy04Lc8YGIyUSLjk3r
yHvi5t2Nnpu0qkbC6CW117OEghBEVW7sRtdzemiXFEQpN8HWydKCVBUf+nTvkfGslYzmJINHDlwz
XDOqkI1nabRlcedP2DNwlw4OiE2n0iPJLWpqpyjNvSuA4GKrkdCwcQosJJNhri9zmvLjrsm6jWaH
CzZtkY+Vto2Ldonz+yI1G1BxFqpSWUYBefZPuWzMD8PRKJfIrPEPArUegz2H2ZuEdcQm1dHvYEfC
fgC0RqIY2LJKBcpY9OcXD0vlwfCABiHw6fZmhNeSSfLArDUC6a8X4yGDgoKXYwYkUXkNMQJGHcjU
TkPNzOwHslvzwOdvx5BS70jCqMegHHTUTAQlXbJYTD/dtPeRvGjNWzpPVG0jATqjitKRBhbRofT4
RipoRzOJ3GEqTfUcw27BGkwkj+7MziFnS8VlS1ZPplJ7WEBDuFBJPqzV173Q2qucBS5w7FXrw6qy
f0yVAuSv2ryLU3QflsoIIhpuCGxvFoEFCpMc7fQnxtsGw/90ZuX0hrwt2YJ+3tu+KkC9A7E+W5S1
IRLgg+8xtjdLmBqa+5Y11XtpT1+wc9+2dnu2QF5ag3/LgCiUPfGtMVkTlJlHa4wOrQC75tQnLfGC
Nq37/aJAMsPwjvBZaYJ4XGLH/2l6+bRFgzcekh6iKGU5hPR2WdDYDzkekuzWsK0vc2yW5WvVg+UV
7jCSMN5EPw10Zzz2WrFNcTTfUkch9TFJTI9gXzWrqJnHAcNSI0jTeEM6Lm0+B152fyVDN3Kio1fx
N1665NCjwjsXDGrssdGonvuj1NFNMqNmGRe7rFDGcTcsyV3deIDAzWF8rG2z7APEaglBF33C65l6
9QR3W+qn1NLz/JVpbY8IuZ4vLjHyr1jNnHGTRBHUsyrjjZBDfRVRZwUeRe6Ws3AN4niwyOONSb11
ibSARr/ujWh4AsWYhKjc9Q2fQX2mlilvrSK6yLm66XI7hoRmWKjMm5PovBRHtHZfuJiIsuKx1cdh
h7/b3+cNnjEB8F6QYE7fiHqc8g48dw99xmuOlopxz113Ddmn3MrFuzK4fyKHC10pQlIN7ODCcb4Z
veHdHDhXl5VQFRIsz+xOr0Ad9mYvvxHdNLJPxj5uAOUjgH2+oN3m7ShKteM0QqufyWTu/SzQtD6G
L1ywYHLWk2aVh9IvHu0mvme6TR3c3FTMPjhgImJjXH5tKbdtJj4A+TzELdpJ1+ONiJzp1Yqs06Rh
QiPo6q5reCc8szQ/KrFKsWUAzwh7nYlrpZSbboRlpFRFFQ8m1ufypdEBzb3iTnxoE/FeRM0D6V33
fSu+uGbpHwp3eOvx9mM5Jyt5Naods7FjH60YTMrd3NahHtvats+TJWgJsDlgIn4C9DcwK+UQ9rHc
E5GGSJDwqjfQIKTdGLWP+K/go1TJ3408pX7y3OmMcywtXdVcfwhx8Bw1I4s2vcjfZ4QxiEBLrrFx
3SVjx9MgIrRppT5iKoufooIDNNIapIQodA+uS/NQRBR/avKAOJh92WK2tG2lfAZ/JMIlhl2/MJpq
MadpQBUOVjOLTVs28ixafz6No8U0AGnSKSVWR/fkh0NkdJC3xK/7bY6+bO2mjT7kDLvrgkrStL4z
NOtOU204JbCEPt2ifFsPcHMFeL5pL6ZOHG2rITwvFjy3uGjgK09s+RnhEsnWpGnoSmiJAmAJlbLO
IknP39c4GzeoXs3QR1sMJIM6Yl4jLGku5UYF8Dskpf0Z/c0BX/fPXu/YsSHjhZTINFi2/Z3lk9pX
YaeghP4B0OiOM+TBqYevQMy/65r+oiW8bI4fPcEI+MEpfkSxgAJFgqXIXNYr1mi8+4zC0VXGVtin
/TPulaM2oVCQpnlJXMQvvq/2g1YLQtAcXx0pbzHGxkFn8Se0W+fFH2xGw1iQup7Gn0ClbNOa+Rvb
G1SXheNijeeptHJArd7k6m/jihUf18YxAcMd5BXnibtyU8mnteFka/r6deyLHyKaXlNUOU6F8nut
XqNUv21LHH1Txf9qpHNDBpy8lrY4tGYCz9SfkXh07g8Amm3A8GUO5kZsF2WXzUtE1rbOzFIm3tEA
tBgaJTpkiWhKlW5AAfzpcW61V/QQfDT1QmhhYewheH0HoH1MZqE35x4L5sdo1NODXpbijjIMqc44
tK9Zoyuh/LSrM59dsFE6HyVVZRTMCORBR+b493kkTYvdkrOcG9Jsa7eWuxrtC5PuIkOnZG6zMh53
SYeSgzxByAdFyeGZ6Xb7hAaFcnKF136bGJb1AE7WfkWi+wOLCcdOIUoMKLWxb1ieHao0K7cuzIaz
PiSYg5LOe7PLpv42RRZ7DJG2N4hlAPVIR9+iXO95mHGWoONMkiAekzUJ2t4puXrQoQ5Ty3ZZaVMT
pVIFkwJ2XV+LE/CIjNgV1KyMms2bXClcK6V1dYiGYHuA/pXkROTEsiN3SklkRyWWFUo2+0/79Wv7
9V81HNtqjMe/EGgq9+Gv7ZcLy0+5ImmwADObumCe+qvPRNECAFQRjsDuB62GgbzjX/0X+g7wf2g1
qMcVQ0Z1c/8a5wqw0FR/JA/qNg2aGg//jf7LVI6VPws0+f4M6XQEIxCIicb8c/+VaggnTK8LQfPg
E5Be91ihh3zQBXvkiAED0vQ8jd6kXhmPw8wNbxGxdfTBnDqbYak6mrS4O46FAd6VL6fEs2pl3C0v
LYFsW4uxyCFz8fHj1kddlaP9wNBx9SLzw+wp/jAv1AgtE/virQk0II2whQzOLDknLjvahdPu60Qg
KW2RnXu7xk0IniRCImbwIdPxLioSvCq11TFUbIZ+r8VOvnVMi0kpEWYIM0xQ6LYj7GcNfqlZu0w7
jANl+dlpEBCQ1FbW02MJ8AY8SQxxROsybRd19YDEQKK2N6Wj5WGMliBYdEPDQeNQc3I/LreopT6i
EnZJVGseK3u06bCH7zW7RXECuZaOq0bU76MzJ0N3h17we6JPIogGcUMMXxdwojIvLuvt3DvXpbKs
E0iufa5bj2lB7naT03xWi3tnTe1w5kYBW2d77vPIUCdAiNWGmZriCrtLHux1Tv2w0sHmSs8cfnRG
4X/BSmDe6yDzqXgil2IJVyNJzFmYIyi5GARZ6ttCwOIr/ZperZ6fUJG+ozdlcMS4zzlN8cg9PqEO
0K8UmQIGdA/iNaDtTcSjZebXyupPsZ2cvIZkmLrb+cn0Il3MhIa//qAD4++NoHaT2eL7mJhfyrG/
zHjtk2MygkRG3PyaldU3Bnz+BenNQyeL6zDXH2a3znidyB+IJfNMv0PX0kOm17P2nMAyJbe7L/oL
vWg0hdlnKmqlAlL1zKaRUKGpC+mpSV9cfBWn6sQGOzoVf1h30121rnddCuahhqsYNh2sIJXIOmdk
s/pMYJH3FPDHTenduDkxhzaIKlJ+ndbfEi4K18yJ5I9usN4crzsQpHg/pfgVe9Gbxh6oj/iauNFa
HnJiYw1IuRtzplAeOsX8r7eIPdUoz8ZqwuKR8Flv4idi4cgNJQ8W8bRUwihFiefok4IOVWXYYkQB
MeUQbDtU0foFMg7T8S637vvPANz+Mww3IRYXGs/bwtTmuKjE3HlyTiU1X5CrNF2RpjeeNznwg3hj
aST3s8reTVqe8pg4XvbXNw7xvLWzPBmZXgWRSu4d+ui8EOUrXcz0NeG+bWc2G1CTr3aSfbOI/x1k
zYerEoETv+8PIFBq/AmoT1KlQ8Gnwy4XsfQBmrV2jzZTnDjaWOm2SsXSJkt+cdoFP1At5c2yes3t
ilQD71ns3nd2/eBFS5jTKnQbZrm0z/9cXL9eXCTA/Wdnwb4uP5iw/j+YG5uv+vXiIoDAcwArYWfk
hvLF72tIFpQ2dxqDQ7aTBiEF/54b8jU4/D3lKUBiyKrw33NDogm4/PBbgqWBnogV/+/cWzY+hD/d
WwrAqHLzkB8ikrQIdv/zvfV/2DuzpbixbYv+yvkBObTV6+VGnGxJkibpbOBFQau+l7aar79D2LjA
drmuT/rBN+I8VZQBIZTS1tprzTlmb7NR0KVzEKcFQ32mRcgP2oUq2EUCi3ts3bpBmCaR8DlWs4xr
mjRStRmTVIO5YE33sOEptya2xlmvsmn3sUKhzVGugtKGO18G43kl/AskcdqBq2eH2uQ1TLW8O5JR
rm/NDgSLN7oPRkM2GcpYxG6BcYuCcZd03lWjV5NAYbyAdvHJ9pLDMS8B8UNoBjNKxe44yrByepEf
sH6moGs1Z4luON3Qyj2N+mxjNIkx4Pg3s21RQy3ySPViI+IFBhK4GnMfAXgJjtDGulfA7lN4W8E5
fdCURYYgrVXCZGtm1Vq0ZgdjHfuGwxgDpyAsj+C+yQPQilHfnkVtD0i8jnjx5OwHNKHQl3Qt4ARG
UF5apQ5RUG+6m0qRzuHYmvARuFlux8aWR2bXoDVSRKOel5C9lkLx1TsYEVic1dFZlZ2NLLBH0385
xvrC8pwW0BZjQDwVvjkzfbVcIpaPTPye2bBIO8AqC1pBxnzQc+C13F3LgYbOWuRNeRYrdrNTQ13Z
Rj5RNi6JC8bM1gpxVSlVgRweFEAYPSdA1w/aaniMXPMm7OKzqqouWxpPWZaQN97qO3OsmZ2JM0OQ
b9YQm7cKTAfcI22sY8UtAiK9TbyimZ5PmLZWBJ9ctdUWfVAkJ27VV08FaqGd6NIbLxXnkWGU4B/a
fN548lFkGO+DwJALyCPKQk1AKrYxsS6wzIYZjxi9z7Q152pQPgFwKRa0VqIDBl/PZSHOTZeolhrh
55zV7tpt0k+1ABZT6LTuQtx6lB/0ilsGRKsIpCZeukoc0yvtZ4pTPVuSYAklVcS8TLt7fnrhDC3T
QxN9WDlgxy8QK2lgC5qgIXxC5aO0pOauVUWY7EJ9sq708WOcOfcs77SXabtkLQnYfnaVheXWRCa+
C3I4F+D9rgfy35cdAN5ZUtS3SZWLw4ReNBA6eGTCsVAHdqoDK9/oRvB6IYBp2WQL0uUixsZZt45M
tdrmWljiJDaeSq18CIPUOmPVUJexHM3V2PY5JlIhLgtvUGeF5TzrYXuK5A4woLpLndG0FraikIcg
s+GqRKMMiRr2QJJ0nGhbikWZ2vFmpOKdFKG4XV2cAZxKc1wBWiY3Q63FUtc0qz0sCNU44P7Tdh4L
xYm0ILLOgyHsVmqfjdBltL6c95Fst/weseLkJdwkpdzAPm1JbQjD6tFjPHk05CIIV3RU22f0qeTA
JynnYTXpBUGMaCQC0KE7N3KSrd8UBXCAwj7MlVrf2uimNiJBCGj4icBnUGq8vZM8eaCMS9jTj/Dp
kP3MPCW+SF2CLQaFgrsbcgjHcYcPKMIHW9gPhZQXEJ15Qet6vdZi3+EOHG/9KoyWgcuIMtQZxxpk
joWdJA6zjS9w6Y7IqwLJjjtBreBSIbi5JS/cJK4/VlGYb5ROBpek0ZJBYfiQ/AdbyVY4UEqmvUQs
wvMY7WNf9sOVbaX1YWeMfOLseE4C1Rho0fpka1R2tqztRlkIPbbnsRFlO53NLh9Y3YiVm0DSZp6M
+9oRJoSQUMeiiTMKn6nlJ2e6Z+A8Hk2eDjKVyw1/SjVzUJdgZU+wteSAIAoVGhfCChLbgJ4uFAeZ
OJIG7N9gusNNacVEZUMDcZee4cBtbb2ewxNamB2nduF/jGpnxIycBMmmqPvktCuFw1DWqBd1ld7x
C42VUvYf+1L/yF7qLhiSawtMOr5U5LQj+4PQ6bn6UYyZxMuqa3CIZCO7YXHaRDTpbH1Ko/esbQ56
DmKvuOsNDFROepWoPo0E0IS+ORYLNWa9cdz8NBr9cym9I9NsiO5obeStOTriqIzY71MozkwYhiur
rwwGBO1O672tpabDDC3zI72WDC5aR7oTRO+2tc/6DDuOHobqszB6uSjCzDtJhpiYkrYBrtgA2tik
I+8hxZI7mxcNcjN8a6j9PplE5RyppIGdqk6F6VpVeSsVxQUNiksp3Y4UzOYxUbRNkIHJYFr+2Ana
To5tiSW61Ycyo0QG0cLW4So2mkfFDdIld8F9STfQ7bS1HtMgHcRB6sU3vDUPq0QeM/Uq/tuksD7X
ejQV/r7WWz09PlV3yb/md0XY8N/LJ1qTTV4NP6r/ONJr48ImIHGCMtFnoMjTqOVeGxdUhchJ8Ymq
SMtePKdfGhdgDsFpaPyrYaLIwpnytXHhfHj9p6nf8CvFn/tN7cebn+BkHV4irI1prM05v50Zj+BC
oXSX9OpaubKFBb2sygQ9PPvRS5mN5qlKRzJiEuZLCDCln5TsHAMRrvUJEHUgRgw3i0zUa1E3KxTR
FznGTjSs1U3uE/YyDOYKYjZUo7iGwCbMJqpWIO6GLXtgYdxKPYvZMw/KENChDkOTHJwQNOdgp8kW
IrC7yRTzniWKOXBfnejoe1eDM6HhfMk7ky2mjwi1ZlxpLx216QBEe0x01kpFau/SUBHTzqKCEayq
Ww9NQzPcjIsd74lzEgJo4qPGmg8OzyuGb3cBdws8gz5Ow59oWGVpHC8SMwMkNyb3hetRiTV3Vu6u
6kyB3AsV0rnBSzzmJxl9KxqjhWSakox1ZYC/rZP4dJxI31o5Qb9JOoIjF/lVCQ08nsjg7RgcGRbQ
Z108w3C9yHoQ3kjDmPv4RFDFjEhoDvvXFq7QGXgsrABVwtLlp6F1gZ+xI/8g1KEdWXSGmNgwPG1K
77iiwzQrhbpTkDLODM+ylgw6wD+2bnLw3y3f52WA5t7fLwOzu/YhCH/0zPNjX/d8Ks80njL6PMg+
Js/452fe+UAXkG0gena6hBZ006/NSqGxtbP4OdWmjQk3/y/tKcsBUlGqKxYRTK0mceq/0KzUv3eT
u4xSNaJjTUNo0wbzmwef/ZkausWBxjz1kpmNfE4SVTusQl2stLbAsixlvgBZnx4HqUNC05TVNHi9
PVcR3u2ypG/QR6d+ed5qtS4Wo+wswjVjZbxIgZws2zKP1LlRDm25cKogG2c+pNN4FWd9eNyFrn7l
MVjfYorSdwAssOWGuWgvG9eJTqPp5c/kqQIGPJUKou2KT2yV634dqjw5c/lSbpSO2wSruMxGDDZQ
HjcOWZI+/raCkhrZhNIvycg2n7RMHW0oqlWoLjy1Z+0aE9lfjq3IniWYyDNXN/18mRiJQT7H2BP9
LmQzAE1VS3YcYEIpJQLR5Dz24OepkHrPX6Jbow3lZ3zyqNk9isx8CDKSXiQ+4lqUdEYFmksTQse2
YyxRHXKeLRYrqd5WaVXBfWu0RpxCLbKw7E/VcViUQCX7VPOCjen0wKVj0qrvM1bdQxDrTMsKPesx
Ko2w5Wa5rZtHNKix1YBuH+/gwLvRaZPiWT4oVUe5gWlkmMsAi4Y80nMZQOnJ0eUuQ61uwjVy3bY6
HSxzJDRXidEbRIrujhs5GCkZBISnU7sOoMIejFG1lqPSdGx4GIg1VaUsge1rh76KVBQnwXjCpiq5
DyQIjXqSlIrOtVcETlvOvGHLIxnmjwQc0lo4AEAiNhX76qVHT3gEht8Pizy1lQFbI+AuppMabkdF
ThYCoWjznryHZGm47JDPSU83jJXquQiIXuSxQQyXO580s9qkni11C4wmAD2ECbwQSGvtjgZYn6cd
N9smG9SWTB4RbBwjIiHYyFpy2ECmz7Ac4kErxuYIXQyK4jwQmzYnuhOuv1kASJPWqu95081yVx17
GtHogqXuyk+eieykxYkGmAXLRTypiduuDhD6l2GBEGSy0UUB+d1zK7IZANIAJtStTm5VvY0YFiIv
QIPebnKV4XrHGHnOS2ySRuMoSS1PPjWZVMwjD+3NAiVyjyG6oyWyFJGJJz+btDw223bckjINg6Ut
KhtKa4lHx5uE1+UkwU4RPfB6jQNUjMmLShtQLoptNsjjgY2X5yY2SBxDxuasQqUQmCikeerUNDoV
aBQzWLe17ShbqZCWIyl+jzXH7YM5iRHxdT5pyCVBBnf0StGd4t+3D1E/a5/SqMGcncnqmDmarc8L
Q6s+lkoewCCQyRJSt9wagKPm+qh1Jwm+n3Xic7ksD7vijE0g5ICg7ixtZTZJuIPvEJ+5LwJ5CCbK
cREY6lnbOdEDrJmC7rExIQ8UhfGDLm00BF5duh9zhgrp2pVlBbQP49HSt3p7Wb/ILcE0A20N8Mve
ZyTNxAv2FmurjRBoHgWjEMZaC068gHjqCJOWfiwdoaz7whbLti/LRYDce6Go7bBJbbOsaQojURDT
6B+LCyrRZhKMpi/a0cge26sEMmC1DaVOmmXCdxjzWg4dMP4xZbqDTXIVUlAww5aS8apB2bZr0lS9
MuXYrCo7Slbom3zIUbHDm74Y1VNdL0U6K/Hq0twIfHryKAnqm96vTZ1tNZ/nzCJkaXIVElndQY3y
Fza/2EIIR7I7JllpTqAyZfxUJNJYVVEjo2Xchex1iaxqdNbflGwPpfS3ppJYq7CNkytmAvoBFWVx
2SQ5iIwmS8DSi9B7Ypqiu6TH5YiZePXw/FSD7m7DNKgfq7ajA04yQLnkoJOkpRZ2SnLdQOQJEfPj
WYr+65SaGIIBcZLTNXGSdOqw0bpH6ItK1mELnS0zAd0RK08ExLkfW0NfIPYeqJwwbHBNlVSDRq9a
GSDRFM4QdKneWee5phHbALBD7IJ6bC+sQVAWGj2aDb/0q5NKmOKhVjpyk1K7Heh3tb2psa54jZjT
HhX2SQfNJzq2VLoDC6ftGm05+gy7Z11CjApaN5k3s7qO4mvXL2hHjH3soHNPUVnWsqM7mjTs/Vs1
I63CTHWNJBCVmJeZ5PnN1uC9RbEMoJfNElOvDrUQSYpwK7Nf4C1iXqVURsyLLuhaIG4+OuZrUdDV
Of1vRfdS0U3T4r+v6P79eJf+2E40/dyXkk6ncmMDN+2UGN6QePRa0k3NekvV+YrGXo4R9JuSTp1m
02zx6O+b046OOvDL/Nn+QLOdwbNroiPFP/1LOzlqxG/b+Nx4BgNwywT+beJ4el/RgeGgma1p6zLQ
mgdnorwohUpGD4KktcQod2ZqsX4URaOegwIxxBVTTvsg1znblW30yqUKkQIlOpEOZ4yX0NMRl4qp
wi+HdZaapHoGilbQS9Ma8Gw0uFYoep1NrDVlzOTPaH2Io0XrzoMIA82MddJnwcqGg5rC58SmJCFm
guSkYcP7krg2hSr5iNIuPbbBeB7WXZl3u9oJyMhWvPjYw7JMsrgZryUJrlgLUAWslZIKaCZqYW1g
4iaXracMs3R6iNzM46WRt7Z13/Su2NgK2kw/78Nlkw/2oY/6b97CJr+xGeLRlPU1Vq7MzpDNhRVl
ASSgj1Jiria01oTEoDs4n9JElUjshubUd5EvkHoRi0MCoYy12bjmetQSrFJlLDYCUwmbxqijh2iO
8i5LQ3lAynIID7HTtQdzHPKDhmbjIQsD6pw2zpXnPqpMZp4ccky6iD1hpDWLBqb4gmKmvISDLo7U
sO8XbqJ6c5uZLipGRbM2upH77Y5OXLOr1UY7Rk7HPyJ2neM+js4aS89P0e95pNNF+uU4RMHWZnRL
CBGGoGMp0vCkyZzkRAHmxlqLtuUhDq3sYxUXco2ILnqqNN87Gg07QovmNkfTy+mqFgnibFrs7pUa
NclzUPXe0tRz5OMwVPxVUY0ear5QumukdtFZlKrFuc4tGfKy6vv5iFmkn6mDPR4ogYE0zAgp6H0+
0Ssl69tbpXeNUwGtb6UoBrWuRJe2YuSKXiFqA+92IGS+REpmhYzzk7K8afukADZkS/UR2kB/ojA7
uUpMqic+mKnSJognKIbwzASYvaKqHaDjeulAoAj7EVoaVnypoIsmXwkd9KKzRLXgXujqVTj4yXFX
1/GzFhTiwh+xJzdNMpKcXHrBPDDoarReBTYI+Wh4Wbn+sAZANGyg69sTcUbVGbJ3I8RMD/Gj7IBS
IYYarx050pUXYvAWChCA21Y3h2vpDeIirqvqxI214EnlQzzqxxi+O97VC0prcWw2fnGp8VBiJLbK
jsa9vPdlyoPp1N2jmor6KNeRkGtuG14zV0/WTuLKGL7VEIL9snwsrLInB5AOTV5v4sTVDhDHJcdI
eevwSCYEPtSVanwy4yG25l5tdVtEbO2mSbxyNwSpv8iTDJRdwVtYy2yxaZyuWqZ1gT8YmFR7xk6l
RHYw0JQB5BRvh7o1bwNtoNFu9F7fLLoso9GNud+gKeSED4FpE3PkMExawBHHqawjoKHm1/t4o9pl
g7C2HUzzNK59cUjFQVAZLigQg0PunVtgtFBfsrs8BvvqH6QKOZjWJOkTjZatw9wJDiZmFNyBR3CW
Cs3qJrqOdb9cuATZfhSKHR+2Rtmc80ylCCRihDBKc6KYWH8ThS4tj+jYXg5pRD4h+xax1qISoJln
h59gqdXnEdPbRWRq/SKCL8ssr+4OOjFBudMciaCpBkjF/Ujq/GpdroWCJmhI+3SVAE2iRTxxu1Lq
R1+vM4x6qTuceeFQHtYaq8gMyJJPdkRUBNcVVePOGXNvA0jZeFQbi0U5DH3KFvgCW6NE6lnWebNs
EtN5CEUrd32jlPAliJOSy94jwMENeuiHCjXeQmWH42IwICgLL9RgsfnqpHISKIFOuDtboBugj2yJ
eXcAy7Y8/9RxQh1PpMOqaWpaUqKcwxB1YfpJ1691QEdnQaSPPvWm1ctZk1ntnV12pcsINMR+0lp1
vNHBYeEX5wHUX8KnW30Ys12W1pHCJLhGaUNcBWDYsA0z/UHtq0Sjl2Aj6LO7Qfd4P1X5ZTciFB4s
pTAPiDcmBcsIWNjkFIudRNqVNkVlJ1baXdPaYDDcNTDW0kYg082NysEma48Ee3A3pMaqCBIXZ7td
IQf0Cw1luutbTn4sfC39qKCyva7CGCVwodle/Ox3FNBzY2wSeci0oBw2GvFh7pz56ZgscmVKCJdT
WLitTbnhLeAYkjSD0Dvvm7A/yFzVn4/C6peljzjGdRkjYyxs1p7F/ps5Uq5c4QCJecJHX+W1/RJj
PiWa666YhsCmCI+j3Mcd0LcEn9t8CpDSpjh0yyqG20524TqAo/NoOlNuuuStSKFv2eDlpmD11knI
WNemuPVC1YujYopgNwbiKBoyPq5FVGDmmaLau5fU9sQO8PJXmG/W/19qyzfZEN8lPhAd8VdyxI4S
p7nM/7Nv+vmB3kVIPORt1kyBFH6YZ+8aiZSB7+vUl1N6ia/42RGSO0Zd7SPpFMhDHNp6E54KTiQE
bQrBhB7Ily+DwnJBTdCWcoROl5F6lLL4zQX6u0vw87/u+2iN74/z7vz/NkSDUpnuJyOSd9X631yF
b47y11VAEkpKLSMNZBI6mpdp8vHmKugfGMXwRcBbKHAIx/usTf2DLsMXqqnBp7fXhSATC02qiXlB
M2CUOib315sLAaJd40umYxLloZKb9QfeDw5n/20//lfvB6RWU/qJbumwHVRLTGy4N5eBq8RVcNiF
kS7OvG2SW/1Zj8Ur5ZZN5173AzMGnQeMLCCeCRTL0/jh3YWwoOAyitQh4hmI1j7ff3/egwF8Y78L
wUcOrAIkNKuhaWnq5Kd9cyHI0xGsGxMVcMoM0Cbh+J91R/DpMVr6Vpv4qw8GKBQcl/QtNIvrYBuT
bP3NZdA/cD+8zIeFTaedCeifdhleH4x9LwRvjEm9bwBYxtpNovT7C2F+4AJws+DwVk3Dmto1f9j9
8OVCTKO8vVYIm0jv6WYAcUl0B28GDvjmjjA+TCNDJpqMLlEf/KEXYd/6wf1Ak4WlQZg2hnr0GbQB
31wEiizDoXhAlsGNwsvzFx6L/8Na+rUmnQdh8vhSjYZP9ZsMs3/8htdq7fsDvFUqv+k5vnzjlG/2
+dBPL6lp0///z7sa66VSfPPF18rx7Y9/+QO//9U/PKnXfzwIkdZUD8Hw8ucOX07z5C6lpj0d8rdF
8teV768T+S6V7esj8NPj+u276psDf6499z3wtiP99P0pT06jqZf89cL+Z6e8vXtss28P/blA2vfQ
c3o/9b/OQ/lUvZ7nFNtKS9tSp3V/3+PjCMm++RxdFtpJJ7/nRfl3dpfev7/giOoZsP+Gs769S5+/
+TBfV1pqo33P/Cb/oXlAo7rZ99CXnPX9uzvl9bxZtfc9+EUe5827D/P14L/hkr/cgvXrSb6JDtbY
nex75js2iU937euB3h6dl8a+Rz+t368or1eFd+jeh84ef3TB9d/w/JyE/vtn/stp679hwTq5+4co
6D2f/Z/mae557G3uh68f3JsbZdp77Ptp/jSQZN/TvqNr//4l8fqB/oanc3v3fhV/PfRveDZ/DnXc
86pAmX792N5+lr/hyfypBWzPs/5lyfGev++nPux9j01Aw4+ep6nJte/ztPzh4mj8hid1eY8J9Ien
/Rveoz+lju15uWdPWfv0emXf3PLGb3hS/yEYct8z/6nAds+D/zvu7v61uc/TH1wa8ze8TP9BS7Lv
2f8k6+Knh/7Rruxr4//7vdprQ/9HP/Z+Izp9x0PydFf9z/8CAAD//w==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_xlchart.v1.9</cx:f>
      </cx:numDim>
    </cx:data>
  </cx:chartData>
  <cx:chart>
    <cx:title pos="t" align="ctr" overlay="0">
      <cx:tx>
        <cx:txData>
          <cx:v>5.4 RETEN: TRACKED AND MISSED APPOINTMENT</cx:v>
        </cx:txData>
      </cx:tx>
      <cx:txPr>
        <a:bodyPr spcFirstLastPara="1" vertOverflow="ellipsis" horzOverflow="overflow" wrap="square" lIns="0" tIns="0" rIns="0" bIns="0" anchor="ctr" anchorCtr="1"/>
        <a:lstStyle/>
        <a:p>
          <a:pPr algn="ctr" rtl="0">
            <a:defRPr sz="1100"/>
          </a:pPr>
          <a:r>
            <a:rPr lang="en-US" sz="1100" b="0" i="0" u="none" strike="noStrike" baseline="0">
              <a:solidFill>
                <a:sysClr val="windowText" lastClr="000000">
                  <a:lumMod val="65000"/>
                  <a:lumOff val="35000"/>
                </a:sysClr>
              </a:solidFill>
              <a:latin typeface="Calibri" panose="020F0502020204030204"/>
            </a:rPr>
            <a:t>5.4 RETEN: TRACKED AND MISSED APPOINTMENT</a:t>
          </a:r>
        </a:p>
      </cx:txPr>
    </cx:title>
    <cx:plotArea>
      <cx:plotAreaRegion>
        <cx:series layoutId="waterfall" uniqueId="{12DEE09E-2CB1-4CED-A555-A1403FD0A05A}">
          <cx:dataLabels pos="outEnd">
            <cx:visibility seriesName="0" categoryName="0" value="1"/>
          </cx:dataLabels>
          <cx:dataId val="0"/>
          <cx:layoutPr>
            <cx:subtotals>
              <cx:idx val="0"/>
              <cx:idx val="6"/>
            </cx:subtotals>
          </cx:layoutPr>
        </cx:series>
      </cx:plotAreaRegion>
      <cx:axis id="0">
        <cx:catScaling gapWidth="0.5"/>
        <cx:tickLabels/>
      </cx:axis>
      <cx:axis id="1">
        <cx:valScaling/>
        <cx:tickLabels/>
      </cx:axis>
    </cx:plotArea>
  </cx:chart>
  <cx:spPr>
    <a:ln>
      <a:solidFill>
        <a:schemeClr val="tx1"/>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title pos="t" align="ctr" overlay="0"/>
    <cx:plotArea>
      <cx:plotAreaRegion>
        <cx:series layoutId="waterfall" uniqueId="{8CD58879-84DB-4EDB-B276-0EF65BC65AE6}">
          <cx:dataLabels pos="outEnd">
            <cx:visibility seriesName="0" categoryName="0" value="1"/>
          </cx:dataLabels>
          <cx:dataId val="0"/>
          <cx:layoutPr>
            <cx:subtotals/>
          </cx:layoutPr>
        </cx:series>
      </cx:plotAreaRegion>
      <cx:axis id="0">
        <cx:catScaling gapWidth="0.5"/>
        <cx:tickLabels/>
      </cx:axis>
      <cx:axis id="1">
        <cx:valScaling/>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List" dx="31" fmlaLink="map_forms_control!$C$26" fmlaRange="map_forms_control!$B$4:$B$20" sel="1" val="0"/>
</file>

<file path=xl/ctrlProps/ctrlProp2.xml><?xml version="1.0" encoding="utf-8"?>
<formControlPr xmlns="http://schemas.microsoft.com/office/spreadsheetml/2009/9/main" objectType="List" dx="31" fmlaLink="map_forms_control!$C$27" fmlaRange="map_forms_control!$B$4:$B$20" sel="4" val="0"/>
</file>

<file path=xl/drawings/_rels/drawing1.xml.rels><?xml version="1.0" encoding="UTF-8" standalone="yes"?>
<Relationships xmlns="http://schemas.openxmlformats.org/package/2006/relationships"><Relationship Id="rId3" Type="http://schemas.openxmlformats.org/officeDocument/2006/relationships/hyperlink" Target="#run_charts!A1"/><Relationship Id="rId2" Type="http://schemas.openxmlformats.org/officeDocument/2006/relationships/hyperlink" Target="#opd_viz!A1"/><Relationship Id="rId1" Type="http://schemas.openxmlformats.org/officeDocument/2006/relationships/hyperlink" Target="#result_map!A1"/></Relationships>
</file>

<file path=xl/drawings/_rels/drawing2.xml.rels><?xml version="1.0" encoding="UTF-8" standalone="yes"?>
<Relationships xmlns="http://schemas.openxmlformats.org/package/2006/relationships"><Relationship Id="rId8" Type="http://schemas.openxmlformats.org/officeDocument/2006/relationships/hyperlink" Target="#run_charts!A1"/><Relationship Id="rId3" Type="http://schemas.openxmlformats.org/officeDocument/2006/relationships/hyperlink" Target="#result_map!A1"/><Relationship Id="rId7" Type="http://schemas.openxmlformats.org/officeDocument/2006/relationships/hyperlink" Target="#retention_mmd_viz!A1"/><Relationship Id="rId2" Type="http://schemas.microsoft.com/office/2014/relationships/chartEx" Target="../charts/chartEx2.xml"/><Relationship Id="rId1" Type="http://schemas.microsoft.com/office/2014/relationships/chartEx" Target="../charts/chartEx1.xml"/><Relationship Id="rId6" Type="http://schemas.openxmlformats.org/officeDocument/2006/relationships/hyperlink" Target="#indx_otps_viz!A1"/><Relationship Id="rId5" Type="http://schemas.openxmlformats.org/officeDocument/2006/relationships/hyperlink" Target="#opd_viz!A1"/><Relationship Id="rId4" Type="http://schemas.openxmlformats.org/officeDocument/2006/relationships/hyperlink" Target="#mer_viz!A1"/></Relationships>
</file>

<file path=xl/drawings/_rels/drawing3.xml.rels><?xml version="1.0" encoding="UTF-8" standalone="yes"?>
<Relationships xmlns="http://schemas.openxmlformats.org/package/2006/relationships"><Relationship Id="rId8" Type="http://schemas.openxmlformats.org/officeDocument/2006/relationships/hyperlink" Target="#retention_mmd_viz!A1"/><Relationship Id="rId3" Type="http://schemas.openxmlformats.org/officeDocument/2006/relationships/chart" Target="../charts/chart3.xml"/><Relationship Id="rId7" Type="http://schemas.openxmlformats.org/officeDocument/2006/relationships/hyperlink" Target="#indx_otps_viz!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mer_viz!A1"/><Relationship Id="rId5" Type="http://schemas.openxmlformats.org/officeDocument/2006/relationships/hyperlink" Target="#result_map!A1"/><Relationship Id="rId4" Type="http://schemas.openxmlformats.org/officeDocument/2006/relationships/chart" Target="../charts/chart4.xml"/><Relationship Id="rId9" Type="http://schemas.openxmlformats.org/officeDocument/2006/relationships/hyperlink" Target="#run_charts!A1"/></Relationships>
</file>

<file path=xl/drawings/_rels/drawing4.xml.rels><?xml version="1.0" encoding="UTF-8" standalone="yes"?>
<Relationships xmlns="http://schemas.openxmlformats.org/package/2006/relationships"><Relationship Id="rId8" Type="http://schemas.openxmlformats.org/officeDocument/2006/relationships/hyperlink" Target="#retention_mmd_viz!A1"/><Relationship Id="rId3" Type="http://schemas.openxmlformats.org/officeDocument/2006/relationships/chart" Target="../charts/chart7.xml"/><Relationship Id="rId7" Type="http://schemas.openxmlformats.org/officeDocument/2006/relationships/hyperlink" Target="#indx_otps_viz!A1"/><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hyperlink" Target="#opd_viz!A1"/><Relationship Id="rId5" Type="http://schemas.openxmlformats.org/officeDocument/2006/relationships/hyperlink" Target="#mer_viz!A1"/><Relationship Id="rId4" Type="http://schemas.openxmlformats.org/officeDocument/2006/relationships/hyperlink" Target="#result_map!A1"/><Relationship Id="rId9" Type="http://schemas.openxmlformats.org/officeDocument/2006/relationships/hyperlink" Target="#run_charts!A1"/></Relationships>
</file>

<file path=xl/drawings/_rels/drawing5.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hyperlink" Target="#mer_viz!A1"/><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hyperlink" Target="#result_map!A1"/><Relationship Id="rId17" Type="http://schemas.openxmlformats.org/officeDocument/2006/relationships/hyperlink" Target="#run_charts!A1"/><Relationship Id="rId2" Type="http://schemas.openxmlformats.org/officeDocument/2006/relationships/chart" Target="../charts/chart9.xml"/><Relationship Id="rId16" Type="http://schemas.openxmlformats.org/officeDocument/2006/relationships/hyperlink" Target="#retention_mmd_viz!A1"/><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chart" Target="../charts/chart18.xml"/><Relationship Id="rId5" Type="http://schemas.openxmlformats.org/officeDocument/2006/relationships/chart" Target="../charts/chart12.xml"/><Relationship Id="rId15" Type="http://schemas.openxmlformats.org/officeDocument/2006/relationships/hyperlink" Target="#indx_otps_viz!A1"/><Relationship Id="rId10" Type="http://schemas.openxmlformats.org/officeDocument/2006/relationships/chart" Target="../charts/chart17.xml"/><Relationship Id="rId4" Type="http://schemas.openxmlformats.org/officeDocument/2006/relationships/chart" Target="../charts/chart11.xml"/><Relationship Id="rId9" Type="http://schemas.openxmlformats.org/officeDocument/2006/relationships/chart" Target="../charts/chart16.xml"/><Relationship Id="rId14" Type="http://schemas.openxmlformats.org/officeDocument/2006/relationships/hyperlink" Target="#opd_viz!A1"/></Relationships>
</file>

<file path=xl/drawings/_rels/drawing6.xml.rels><?xml version="1.0" encoding="UTF-8" standalone="yes"?>
<Relationships xmlns="http://schemas.openxmlformats.org/package/2006/relationships"><Relationship Id="rId8" Type="http://schemas.openxmlformats.org/officeDocument/2006/relationships/chart" Target="../charts/chart26.xml"/><Relationship Id="rId13" Type="http://schemas.openxmlformats.org/officeDocument/2006/relationships/chart" Target="../charts/chart31.xml"/><Relationship Id="rId18" Type="http://schemas.openxmlformats.org/officeDocument/2006/relationships/hyperlink" Target="#mer_viz!A1"/><Relationship Id="rId3" Type="http://schemas.openxmlformats.org/officeDocument/2006/relationships/chart" Target="../charts/chart21.xml"/><Relationship Id="rId21" Type="http://schemas.openxmlformats.org/officeDocument/2006/relationships/hyperlink" Target="#retention_mmd_viz!A1"/><Relationship Id="rId7" Type="http://schemas.openxmlformats.org/officeDocument/2006/relationships/chart" Target="../charts/chart25.xml"/><Relationship Id="rId12" Type="http://schemas.openxmlformats.org/officeDocument/2006/relationships/chart" Target="../charts/chart30.xml"/><Relationship Id="rId17" Type="http://schemas.openxmlformats.org/officeDocument/2006/relationships/hyperlink" Target="#result_map!A1"/><Relationship Id="rId2" Type="http://schemas.openxmlformats.org/officeDocument/2006/relationships/chart" Target="../charts/chart20.xml"/><Relationship Id="rId16" Type="http://schemas.openxmlformats.org/officeDocument/2006/relationships/chart" Target="../charts/chart34.xml"/><Relationship Id="rId20" Type="http://schemas.openxmlformats.org/officeDocument/2006/relationships/hyperlink" Target="#indx_otps_viz!A1"/><Relationship Id="rId1" Type="http://schemas.openxmlformats.org/officeDocument/2006/relationships/chart" Target="../charts/chart19.xml"/><Relationship Id="rId6" Type="http://schemas.openxmlformats.org/officeDocument/2006/relationships/chart" Target="../charts/chart24.xml"/><Relationship Id="rId11" Type="http://schemas.openxmlformats.org/officeDocument/2006/relationships/chart" Target="../charts/chart29.xml"/><Relationship Id="rId5" Type="http://schemas.openxmlformats.org/officeDocument/2006/relationships/chart" Target="../charts/chart23.xml"/><Relationship Id="rId15" Type="http://schemas.openxmlformats.org/officeDocument/2006/relationships/chart" Target="../charts/chart33.xml"/><Relationship Id="rId10" Type="http://schemas.openxmlformats.org/officeDocument/2006/relationships/chart" Target="../charts/chart28.xml"/><Relationship Id="rId19" Type="http://schemas.openxmlformats.org/officeDocument/2006/relationships/hyperlink" Target="#opd_viz!A1"/><Relationship Id="rId4" Type="http://schemas.openxmlformats.org/officeDocument/2006/relationships/chart" Target="../charts/chart22.xml"/><Relationship Id="rId9" Type="http://schemas.openxmlformats.org/officeDocument/2006/relationships/chart" Target="../charts/chart27.xml"/><Relationship Id="rId14" Type="http://schemas.openxmlformats.org/officeDocument/2006/relationships/chart" Target="../charts/chart32.xml"/><Relationship Id="rId22" Type="http://schemas.openxmlformats.org/officeDocument/2006/relationships/hyperlink" Target="#run_charts!A1"/></Relationships>
</file>

<file path=xl/drawings/_rels/drawing7.xml.rels><?xml version="1.0" encoding="UTF-8" standalone="yes"?>
<Relationships xmlns="http://schemas.openxmlformats.org/package/2006/relationships"><Relationship Id="rId8" Type="http://schemas.openxmlformats.org/officeDocument/2006/relationships/chart" Target="../charts/chart42.xml"/><Relationship Id="rId13" Type="http://schemas.openxmlformats.org/officeDocument/2006/relationships/hyperlink" Target="#indx_otps_viz!A1"/><Relationship Id="rId3" Type="http://schemas.openxmlformats.org/officeDocument/2006/relationships/chart" Target="../charts/chart37.xml"/><Relationship Id="rId7" Type="http://schemas.openxmlformats.org/officeDocument/2006/relationships/chart" Target="../charts/chart41.xml"/><Relationship Id="rId12" Type="http://schemas.openxmlformats.org/officeDocument/2006/relationships/hyperlink" Target="#opd_viz!A1"/><Relationship Id="rId2" Type="http://schemas.openxmlformats.org/officeDocument/2006/relationships/chart" Target="../charts/chart36.xml"/><Relationship Id="rId1" Type="http://schemas.openxmlformats.org/officeDocument/2006/relationships/chart" Target="../charts/chart35.xml"/><Relationship Id="rId6" Type="http://schemas.openxmlformats.org/officeDocument/2006/relationships/chart" Target="../charts/chart40.xml"/><Relationship Id="rId11" Type="http://schemas.openxmlformats.org/officeDocument/2006/relationships/hyperlink" Target="#mer_viz!A1"/><Relationship Id="rId5" Type="http://schemas.openxmlformats.org/officeDocument/2006/relationships/chart" Target="../charts/chart39.xml"/><Relationship Id="rId15" Type="http://schemas.openxmlformats.org/officeDocument/2006/relationships/hyperlink" Target="#run_charts!A1"/><Relationship Id="rId10" Type="http://schemas.openxmlformats.org/officeDocument/2006/relationships/hyperlink" Target="#result_map!A1"/><Relationship Id="rId4" Type="http://schemas.openxmlformats.org/officeDocument/2006/relationships/chart" Target="../charts/chart38.xml"/><Relationship Id="rId9" Type="http://schemas.microsoft.com/office/2014/relationships/chartEx" Target="../charts/chartEx3.xml"/><Relationship Id="rId14" Type="http://schemas.openxmlformats.org/officeDocument/2006/relationships/hyperlink" Target="#retention_mmd_viz!A1"/></Relationships>
</file>

<file path=xl/drawings/_rels/drawing8.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9.xml.rels><?xml version="1.0" encoding="UTF-8" standalone="yes"?>
<Relationships xmlns="http://schemas.openxmlformats.org/package/2006/relationships"><Relationship Id="rId2" Type="http://schemas.openxmlformats.org/officeDocument/2006/relationships/chart" Target="../charts/chart44.xml"/><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editAs="oneCell">
    <xdr:from>
      <xdr:col>12</xdr:col>
      <xdr:colOff>111126</xdr:colOff>
      <xdr:row>1</xdr:row>
      <xdr:rowOff>47625</xdr:rowOff>
    </xdr:from>
    <xdr:to>
      <xdr:col>14</xdr:col>
      <xdr:colOff>514259</xdr:colOff>
      <xdr:row>2</xdr:row>
      <xdr:rowOff>56100</xdr:rowOff>
    </xdr:to>
    <xdr:sp macro="" textlink="" fLocksText="0">
      <xdr:nvSpPr>
        <xdr:cNvPr id="7" name="Rectangle: Rounded Corners 6">
          <a:hlinkClick xmlns:r="http://schemas.openxmlformats.org/officeDocument/2006/relationships" r:id="rId1" tooltip="RESULT MAP"/>
          <a:extLst>
            <a:ext uri="{FF2B5EF4-FFF2-40B4-BE49-F238E27FC236}">
              <a16:creationId xmlns:a16="http://schemas.microsoft.com/office/drawing/2014/main" id="{00000000-0008-0000-0100-000007000000}"/>
            </a:ext>
          </a:extLst>
        </xdr:cNvPr>
        <xdr:cNvSpPr/>
      </xdr:nvSpPr>
      <xdr:spPr>
        <a:xfrm>
          <a:off x="7104064" y="230188"/>
          <a:ext cx="1625508" cy="191037"/>
        </a:xfrm>
        <a:prstGeom prst="roundRect">
          <a:avLst/>
        </a:prstGeom>
        <a:scene3d>
          <a:camera prst="orthographicFront"/>
          <a:lightRig rig="threePt" dir="t"/>
        </a:scene3d>
        <a:sp3d>
          <a:bevelT w="165100" prst="coolSlant"/>
        </a:sp3d>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RESULT</a:t>
          </a:r>
          <a:r>
            <a:rPr lang="en-US" sz="800" baseline="0">
              <a:solidFill>
                <a:sysClr val="windowText" lastClr="000000"/>
              </a:solidFill>
              <a:latin typeface="Arial Narrow" panose="020B0606020202030204" pitchFamily="34" charset="0"/>
            </a:rPr>
            <a:t> MAP</a:t>
          </a:r>
          <a:endParaRPr lang="en-US" sz="800">
            <a:solidFill>
              <a:sysClr val="windowText" lastClr="000000"/>
            </a:solidFill>
            <a:latin typeface="Arial Narrow" panose="020B0606020202030204" pitchFamily="34" charset="0"/>
          </a:endParaRPr>
        </a:p>
      </xdr:txBody>
    </xdr:sp>
    <xdr:clientData/>
  </xdr:twoCellAnchor>
  <xdr:twoCellAnchor editAs="oneCell">
    <xdr:from>
      <xdr:col>12</xdr:col>
      <xdr:colOff>111126</xdr:colOff>
      <xdr:row>2</xdr:row>
      <xdr:rowOff>104084</xdr:rowOff>
    </xdr:from>
    <xdr:to>
      <xdr:col>14</xdr:col>
      <xdr:colOff>516383</xdr:colOff>
      <xdr:row>3</xdr:row>
      <xdr:rowOff>113545</xdr:rowOff>
    </xdr:to>
    <xdr:sp macro="" textlink="" fLocksText="0">
      <xdr:nvSpPr>
        <xdr:cNvPr id="8" name="Rectangle: Rounded Corners 7">
          <a:hlinkClick xmlns:r="http://schemas.openxmlformats.org/officeDocument/2006/relationships" r:id="rId2" tooltip="MER DASHBOARD"/>
          <a:extLst>
            <a:ext uri="{FF2B5EF4-FFF2-40B4-BE49-F238E27FC236}">
              <a16:creationId xmlns:a16="http://schemas.microsoft.com/office/drawing/2014/main" id="{00000000-0008-0000-0100-000008000000}"/>
            </a:ext>
          </a:extLst>
        </xdr:cNvPr>
        <xdr:cNvSpPr/>
      </xdr:nvSpPr>
      <xdr:spPr>
        <a:xfrm>
          <a:off x="7104064" y="469209"/>
          <a:ext cx="1627632" cy="192024"/>
        </a:xfrm>
        <a:prstGeom prst="roundRect">
          <a:avLst/>
        </a:prstGeom>
        <a:scene3d>
          <a:camera prst="orthographicFront"/>
          <a:lightRig rig="threePt" dir="t"/>
        </a:scene3d>
        <a:sp3d>
          <a:bevelT w="165100" prst="coolSlant"/>
        </a:sp3d>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MER</a:t>
          </a:r>
          <a:r>
            <a:rPr lang="en-US" sz="800" baseline="0">
              <a:solidFill>
                <a:sysClr val="windowText" lastClr="000000"/>
              </a:solidFill>
              <a:latin typeface="Arial Narrow" panose="020B0606020202030204" pitchFamily="34" charset="0"/>
            </a:rPr>
            <a:t> DASHBOARD</a:t>
          </a:r>
          <a:endParaRPr lang="en-US" sz="800">
            <a:solidFill>
              <a:sysClr val="windowText" lastClr="000000"/>
            </a:solidFill>
            <a:latin typeface="Arial Narrow" panose="020B0606020202030204" pitchFamily="34" charset="0"/>
          </a:endParaRPr>
        </a:p>
      </xdr:txBody>
    </xdr:sp>
    <xdr:clientData fLocksWithSheet="0"/>
  </xdr:twoCellAnchor>
  <xdr:twoCellAnchor editAs="oneCell">
    <xdr:from>
      <xdr:col>12</xdr:col>
      <xdr:colOff>111125</xdr:colOff>
      <xdr:row>5</xdr:row>
      <xdr:rowOff>24486</xdr:rowOff>
    </xdr:from>
    <xdr:to>
      <xdr:col>14</xdr:col>
      <xdr:colOff>516382</xdr:colOff>
      <xdr:row>6</xdr:row>
      <xdr:rowOff>33948</xdr:rowOff>
    </xdr:to>
    <xdr:sp macro="" textlink="" fLocksText="0">
      <xdr:nvSpPr>
        <xdr:cNvPr id="9" name="Rectangle: Rounded Corners 8">
          <a:hlinkClick xmlns:r="http://schemas.openxmlformats.org/officeDocument/2006/relationships" r:id="rId2" tooltip="OPD DASHBOARD"/>
          <a:extLst>
            <a:ext uri="{FF2B5EF4-FFF2-40B4-BE49-F238E27FC236}">
              <a16:creationId xmlns:a16="http://schemas.microsoft.com/office/drawing/2014/main" id="{00000000-0008-0000-0100-000009000000}"/>
            </a:ext>
          </a:extLst>
        </xdr:cNvPr>
        <xdr:cNvSpPr/>
      </xdr:nvSpPr>
      <xdr:spPr>
        <a:xfrm>
          <a:off x="7104063" y="937299"/>
          <a:ext cx="1627632" cy="192024"/>
        </a:xfrm>
        <a:prstGeom prst="roundRect">
          <a:avLst/>
        </a:prstGeom>
        <a:scene3d>
          <a:camera prst="orthographicFront"/>
          <a:lightRig rig="threePt" dir="t"/>
        </a:scene3d>
        <a:sp3d>
          <a:bevelT w="165100" prst="coolSlant"/>
        </a:sp3d>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OPD DASHBOARD</a:t>
          </a:r>
        </a:p>
      </xdr:txBody>
    </xdr:sp>
    <xdr:clientData fLocksWithSheet="0"/>
  </xdr:twoCellAnchor>
  <xdr:twoCellAnchor editAs="oneCell">
    <xdr:from>
      <xdr:col>12</xdr:col>
      <xdr:colOff>111126</xdr:colOff>
      <xdr:row>6</xdr:row>
      <xdr:rowOff>74150</xdr:rowOff>
    </xdr:from>
    <xdr:to>
      <xdr:col>14</xdr:col>
      <xdr:colOff>516383</xdr:colOff>
      <xdr:row>7</xdr:row>
      <xdr:rowOff>83611</xdr:rowOff>
    </xdr:to>
    <xdr:sp macro="" textlink="" fLocksText="0">
      <xdr:nvSpPr>
        <xdr:cNvPr id="10" name="Rectangle: Rounded Corners 9">
          <a:hlinkClick xmlns:r="http://schemas.openxmlformats.org/officeDocument/2006/relationships" r:id="rId2" tooltip="INDEX &amp; OTPS DASHBOARD"/>
          <a:extLst>
            <a:ext uri="{FF2B5EF4-FFF2-40B4-BE49-F238E27FC236}">
              <a16:creationId xmlns:a16="http://schemas.microsoft.com/office/drawing/2014/main" id="{00000000-0008-0000-0100-00000A000000}"/>
            </a:ext>
          </a:extLst>
        </xdr:cNvPr>
        <xdr:cNvSpPr/>
      </xdr:nvSpPr>
      <xdr:spPr>
        <a:xfrm>
          <a:off x="7104064" y="1169525"/>
          <a:ext cx="1627632" cy="192024"/>
        </a:xfrm>
        <a:prstGeom prst="roundRect">
          <a:avLst/>
        </a:prstGeom>
        <a:scene3d>
          <a:camera prst="orthographicFront"/>
          <a:lightRig rig="threePt" dir="t"/>
        </a:scene3d>
        <a:sp3d>
          <a:bevelT w="165100" prst="coolSlant"/>
        </a:sp3d>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INDEX</a:t>
          </a:r>
          <a:r>
            <a:rPr lang="en-US" sz="800" baseline="0">
              <a:solidFill>
                <a:sysClr val="windowText" lastClr="000000"/>
              </a:solidFill>
              <a:latin typeface="Arial Narrow" panose="020B0606020202030204" pitchFamily="34" charset="0"/>
            </a:rPr>
            <a:t> &amp; OTPS DASHBOARD</a:t>
          </a:r>
          <a:endParaRPr lang="en-US" sz="800">
            <a:solidFill>
              <a:sysClr val="windowText" lastClr="000000"/>
            </a:solidFill>
            <a:latin typeface="Arial Narrow" panose="020B0606020202030204" pitchFamily="34" charset="0"/>
          </a:endParaRPr>
        </a:p>
      </xdr:txBody>
    </xdr:sp>
    <xdr:clientData fLocksWithSheet="0"/>
  </xdr:twoCellAnchor>
  <xdr:twoCellAnchor editAs="oneCell">
    <xdr:from>
      <xdr:col>12</xdr:col>
      <xdr:colOff>111125</xdr:colOff>
      <xdr:row>7</xdr:row>
      <xdr:rowOff>130166</xdr:rowOff>
    </xdr:from>
    <xdr:to>
      <xdr:col>14</xdr:col>
      <xdr:colOff>516382</xdr:colOff>
      <xdr:row>8</xdr:row>
      <xdr:rowOff>139628</xdr:rowOff>
    </xdr:to>
    <xdr:sp macro="" textlink="" fLocksText="0">
      <xdr:nvSpPr>
        <xdr:cNvPr id="11" name="Rectangle: Rounded Corners 10">
          <a:hlinkClick xmlns:r="http://schemas.openxmlformats.org/officeDocument/2006/relationships" r:id="rId2" tooltip="RETENTION AND MMD DASHBOARD"/>
          <a:extLst>
            <a:ext uri="{FF2B5EF4-FFF2-40B4-BE49-F238E27FC236}">
              <a16:creationId xmlns:a16="http://schemas.microsoft.com/office/drawing/2014/main" id="{00000000-0008-0000-0100-00000B000000}"/>
            </a:ext>
          </a:extLst>
        </xdr:cNvPr>
        <xdr:cNvSpPr/>
      </xdr:nvSpPr>
      <xdr:spPr>
        <a:xfrm>
          <a:off x="7104063" y="1408104"/>
          <a:ext cx="1627632" cy="192024"/>
        </a:xfrm>
        <a:prstGeom prst="roundRect">
          <a:avLst/>
        </a:prstGeom>
        <a:scene3d>
          <a:camera prst="orthographicFront"/>
          <a:lightRig rig="threePt" dir="t"/>
        </a:scene3d>
        <a:sp3d>
          <a:bevelT w="165100" prst="coolSlant"/>
        </a:sp3d>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RETENTION</a:t>
          </a:r>
          <a:r>
            <a:rPr lang="en-US" sz="800" baseline="0">
              <a:solidFill>
                <a:sysClr val="windowText" lastClr="000000"/>
              </a:solidFill>
              <a:latin typeface="Arial Narrow" panose="020B0606020202030204" pitchFamily="34" charset="0"/>
            </a:rPr>
            <a:t> &amp; MMD DASHBOARD</a:t>
          </a:r>
          <a:endParaRPr lang="en-US" sz="800">
            <a:solidFill>
              <a:sysClr val="windowText" lastClr="000000"/>
            </a:solidFill>
            <a:latin typeface="Arial Narrow" panose="020B0606020202030204" pitchFamily="34" charset="0"/>
          </a:endParaRPr>
        </a:p>
      </xdr:txBody>
    </xdr:sp>
    <xdr:clientData fLocksWithSheet="0"/>
  </xdr:twoCellAnchor>
  <xdr:twoCellAnchor editAs="oneCell">
    <xdr:from>
      <xdr:col>12</xdr:col>
      <xdr:colOff>111126</xdr:colOff>
      <xdr:row>3</xdr:row>
      <xdr:rowOff>161469</xdr:rowOff>
    </xdr:from>
    <xdr:to>
      <xdr:col>14</xdr:col>
      <xdr:colOff>516383</xdr:colOff>
      <xdr:row>4</xdr:row>
      <xdr:rowOff>170931</xdr:rowOff>
    </xdr:to>
    <xdr:sp macro="" textlink="" fLocksText="0">
      <xdr:nvSpPr>
        <xdr:cNvPr id="12" name="Rectangle: Rounded Corners 11">
          <a:hlinkClick xmlns:r="http://schemas.openxmlformats.org/officeDocument/2006/relationships" r:id="rId3" tooltip="RUN CHART"/>
          <a:extLst>
            <a:ext uri="{FF2B5EF4-FFF2-40B4-BE49-F238E27FC236}">
              <a16:creationId xmlns:a16="http://schemas.microsoft.com/office/drawing/2014/main" id="{00000000-0008-0000-0100-00000C000000}"/>
            </a:ext>
          </a:extLst>
        </xdr:cNvPr>
        <xdr:cNvSpPr/>
      </xdr:nvSpPr>
      <xdr:spPr>
        <a:xfrm>
          <a:off x="7104064" y="709157"/>
          <a:ext cx="1627632" cy="192024"/>
        </a:xfrm>
        <a:prstGeom prst="roundRect">
          <a:avLst/>
        </a:prstGeom>
        <a:scene3d>
          <a:camera prst="orthographicFront"/>
          <a:lightRig rig="threePt" dir="t"/>
        </a:scene3d>
        <a:sp3d>
          <a:bevelT w="165100" prst="coolSlant"/>
        </a:sp3d>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MER</a:t>
          </a:r>
          <a:r>
            <a:rPr lang="en-US" sz="800" baseline="0">
              <a:solidFill>
                <a:sysClr val="windowText" lastClr="000000"/>
              </a:solidFill>
              <a:latin typeface="Arial Narrow" panose="020B0606020202030204" pitchFamily="34" charset="0"/>
            </a:rPr>
            <a:t> RUN CHARTS</a:t>
          </a:r>
        </a:p>
      </xdr:txBody>
    </xdr:sp>
    <xdr:clientData fLocksWithSheet="0"/>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603250</xdr:colOff>
          <xdr:row>0</xdr:row>
          <xdr:rowOff>177800</xdr:rowOff>
        </xdr:from>
        <xdr:to>
          <xdr:col>14</xdr:col>
          <xdr:colOff>19050</xdr:colOff>
          <xdr:row>5</xdr:row>
          <xdr:rowOff>120650</xdr:rowOff>
        </xdr:to>
        <xdr:sp macro="" textlink="">
          <xdr:nvSpPr>
            <xdr:cNvPr id="2049" name="List Box 1"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609600</xdr:colOff>
          <xdr:row>7</xdr:row>
          <xdr:rowOff>19050</xdr:rowOff>
        </xdr:from>
        <xdr:to>
          <xdr:col>14</xdr:col>
          <xdr:colOff>19050</xdr:colOff>
          <xdr:row>12</xdr:row>
          <xdr:rowOff>63500</xdr:rowOff>
        </xdr:to>
        <xdr:sp macro="" textlink="">
          <xdr:nvSpPr>
            <xdr:cNvPr id="2050" name="List Box 2" hidden="1">
              <a:extLst>
                <a:ext uri="{63B3BB69-23CF-44E3-9099-C40C66FF867C}">
                  <a14:compatExt spid="_x0000_s2050"/>
                </a:ext>
                <a:ext uri="{FF2B5EF4-FFF2-40B4-BE49-F238E27FC236}">
                  <a16:creationId xmlns:a16="http://schemas.microsoft.com/office/drawing/2014/main" id="{00000000-0008-0000-0200-000002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14</xdr:col>
      <xdr:colOff>185965</xdr:colOff>
      <xdr:row>2</xdr:row>
      <xdr:rowOff>88899</xdr:rowOff>
    </xdr:from>
    <xdr:to>
      <xdr:col>26</xdr:col>
      <xdr:colOff>9072</xdr:colOff>
      <xdr:row>23</xdr:row>
      <xdr:rowOff>150811</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00000000-0008-0000-0200-00000B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793265" y="584199"/>
              <a:ext cx="5779407" cy="39290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5556</xdr:colOff>
      <xdr:row>2</xdr:row>
      <xdr:rowOff>57150</xdr:rowOff>
    </xdr:from>
    <xdr:to>
      <xdr:col>12</xdr:col>
      <xdr:colOff>7937</xdr:colOff>
      <xdr:row>23</xdr:row>
      <xdr:rowOff>139155</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00000000-0008-0000-0200-00000C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6356" y="552450"/>
              <a:ext cx="5742781" cy="394915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1</xdr:colOff>
      <xdr:row>14</xdr:row>
      <xdr:rowOff>0</xdr:rowOff>
    </xdr:from>
    <xdr:to>
      <xdr:col>13</xdr:col>
      <xdr:colOff>1618705</xdr:colOff>
      <xdr:row>15</xdr:row>
      <xdr:rowOff>7340</xdr:rowOff>
    </xdr:to>
    <xdr:sp macro="" textlink="" fLocksText="0">
      <xdr:nvSpPr>
        <xdr:cNvPr id="15" name="Rectangle: Rounded Corners 14">
          <a:hlinkClick xmlns:r="http://schemas.openxmlformats.org/officeDocument/2006/relationships" r:id="rId3" tooltip="RESULT MAP"/>
          <a:extLst>
            <a:ext uri="{FF2B5EF4-FFF2-40B4-BE49-F238E27FC236}">
              <a16:creationId xmlns:a16="http://schemas.microsoft.com/office/drawing/2014/main" id="{00000000-0008-0000-0200-00000F000000}"/>
            </a:ext>
          </a:extLst>
        </xdr:cNvPr>
        <xdr:cNvSpPr/>
      </xdr:nvSpPr>
      <xdr:spPr>
        <a:xfrm>
          <a:off x="5913439" y="2682875"/>
          <a:ext cx="1618704" cy="189903"/>
        </a:xfrm>
        <a:prstGeom prst="roundRect">
          <a:avLst/>
        </a:prstGeom>
        <a:scene3d>
          <a:camera prst="orthographicFront"/>
          <a:lightRig rig="threePt" dir="t"/>
        </a:scene3d>
        <a:sp3d>
          <a:bevelT/>
        </a:sp3d>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RESULT</a:t>
          </a:r>
          <a:r>
            <a:rPr lang="en-US" sz="800" baseline="0">
              <a:solidFill>
                <a:sysClr val="windowText" lastClr="000000"/>
              </a:solidFill>
              <a:latin typeface="Arial Narrow" panose="020B0606020202030204" pitchFamily="34" charset="0"/>
            </a:rPr>
            <a:t> MAP</a:t>
          </a:r>
          <a:endParaRPr lang="en-US" sz="800">
            <a:solidFill>
              <a:sysClr val="windowText" lastClr="000000"/>
            </a:solidFill>
            <a:latin typeface="Arial Narrow" panose="020B0606020202030204" pitchFamily="34" charset="0"/>
          </a:endParaRPr>
        </a:p>
      </xdr:txBody>
    </xdr:sp>
    <xdr:clientData fLocksWithSheet="0"/>
  </xdr:twoCellAnchor>
  <xdr:twoCellAnchor editAs="oneCell">
    <xdr:from>
      <xdr:col>13</xdr:col>
      <xdr:colOff>1</xdr:colOff>
      <xdr:row>15</xdr:row>
      <xdr:rowOff>55324</xdr:rowOff>
    </xdr:from>
    <xdr:to>
      <xdr:col>13</xdr:col>
      <xdr:colOff>1620829</xdr:colOff>
      <xdr:row>16</xdr:row>
      <xdr:rowOff>63652</xdr:rowOff>
    </xdr:to>
    <xdr:sp macro="" textlink="" fLocksText="0">
      <xdr:nvSpPr>
        <xdr:cNvPr id="16" name="Rectangle: Rounded Corners 15">
          <a:hlinkClick xmlns:r="http://schemas.openxmlformats.org/officeDocument/2006/relationships" r:id="rId4" tooltip="MER DASHBOARD"/>
          <a:extLst>
            <a:ext uri="{FF2B5EF4-FFF2-40B4-BE49-F238E27FC236}">
              <a16:creationId xmlns:a16="http://schemas.microsoft.com/office/drawing/2014/main" id="{00000000-0008-0000-0200-000010000000}"/>
            </a:ext>
          </a:extLst>
        </xdr:cNvPr>
        <xdr:cNvSpPr/>
      </xdr:nvSpPr>
      <xdr:spPr>
        <a:xfrm>
          <a:off x="5913439" y="2920762"/>
          <a:ext cx="1620828" cy="190890"/>
        </a:xfrm>
        <a:prstGeom prst="roundRect">
          <a:avLst/>
        </a:prstGeom>
        <a:scene3d>
          <a:camera prst="orthographicFront"/>
          <a:lightRig rig="threePt" dir="t"/>
        </a:scene3d>
        <a:sp3d>
          <a:bevelT/>
        </a:sp3d>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MER</a:t>
          </a:r>
          <a:r>
            <a:rPr lang="en-US" sz="800" baseline="0">
              <a:solidFill>
                <a:sysClr val="windowText" lastClr="000000"/>
              </a:solidFill>
              <a:latin typeface="Arial Narrow" panose="020B0606020202030204" pitchFamily="34" charset="0"/>
            </a:rPr>
            <a:t> DASHBOARD</a:t>
          </a:r>
          <a:endParaRPr lang="en-US" sz="800">
            <a:solidFill>
              <a:sysClr val="windowText" lastClr="000000"/>
            </a:solidFill>
            <a:latin typeface="Arial Narrow" panose="020B0606020202030204" pitchFamily="34" charset="0"/>
          </a:endParaRPr>
        </a:p>
      </xdr:txBody>
    </xdr:sp>
    <xdr:clientData fLocksWithSheet="0"/>
  </xdr:twoCellAnchor>
  <xdr:twoCellAnchor editAs="oneCell">
    <xdr:from>
      <xdr:col>13</xdr:col>
      <xdr:colOff>0</xdr:colOff>
      <xdr:row>17</xdr:row>
      <xdr:rowOff>154887</xdr:rowOff>
    </xdr:from>
    <xdr:to>
      <xdr:col>13</xdr:col>
      <xdr:colOff>1620828</xdr:colOff>
      <xdr:row>18</xdr:row>
      <xdr:rowOff>163215</xdr:rowOff>
    </xdr:to>
    <xdr:sp macro="" textlink="" fLocksText="0">
      <xdr:nvSpPr>
        <xdr:cNvPr id="17" name="Rectangle: Rounded Corners 16">
          <a:hlinkClick xmlns:r="http://schemas.openxmlformats.org/officeDocument/2006/relationships" r:id="rId5" tooltip="OPD DASHBOARD"/>
          <a:extLst>
            <a:ext uri="{FF2B5EF4-FFF2-40B4-BE49-F238E27FC236}">
              <a16:creationId xmlns:a16="http://schemas.microsoft.com/office/drawing/2014/main" id="{00000000-0008-0000-0200-000011000000}"/>
            </a:ext>
          </a:extLst>
        </xdr:cNvPr>
        <xdr:cNvSpPr/>
      </xdr:nvSpPr>
      <xdr:spPr>
        <a:xfrm>
          <a:off x="5913438" y="3385450"/>
          <a:ext cx="1620828" cy="190890"/>
        </a:xfrm>
        <a:prstGeom prst="roundRect">
          <a:avLst/>
        </a:prstGeom>
        <a:scene3d>
          <a:camera prst="orthographicFront"/>
          <a:lightRig rig="threePt" dir="t"/>
        </a:scene3d>
        <a:sp3d>
          <a:bevelT/>
        </a:sp3d>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OPD DASHBOARD</a:t>
          </a:r>
        </a:p>
      </xdr:txBody>
    </xdr:sp>
    <xdr:clientData fLocksWithSheet="0"/>
  </xdr:twoCellAnchor>
  <xdr:twoCellAnchor editAs="oneCell">
    <xdr:from>
      <xdr:col>13</xdr:col>
      <xdr:colOff>1</xdr:colOff>
      <xdr:row>19</xdr:row>
      <xdr:rowOff>20854</xdr:rowOff>
    </xdr:from>
    <xdr:to>
      <xdr:col>13</xdr:col>
      <xdr:colOff>1620829</xdr:colOff>
      <xdr:row>20</xdr:row>
      <xdr:rowOff>29182</xdr:rowOff>
    </xdr:to>
    <xdr:sp macro="" textlink="" fLocksText="0">
      <xdr:nvSpPr>
        <xdr:cNvPr id="18" name="Rectangle: Rounded Corners 17">
          <a:hlinkClick xmlns:r="http://schemas.openxmlformats.org/officeDocument/2006/relationships" r:id="rId6" tooltip="INDEX &amp; OTPS DASHBOARD"/>
          <a:extLst>
            <a:ext uri="{FF2B5EF4-FFF2-40B4-BE49-F238E27FC236}">
              <a16:creationId xmlns:a16="http://schemas.microsoft.com/office/drawing/2014/main" id="{00000000-0008-0000-0200-000012000000}"/>
            </a:ext>
          </a:extLst>
        </xdr:cNvPr>
        <xdr:cNvSpPr/>
      </xdr:nvSpPr>
      <xdr:spPr>
        <a:xfrm>
          <a:off x="5913439" y="3616542"/>
          <a:ext cx="1620828" cy="190890"/>
        </a:xfrm>
        <a:prstGeom prst="roundRect">
          <a:avLst/>
        </a:prstGeom>
        <a:scene3d>
          <a:camera prst="orthographicFront"/>
          <a:lightRig rig="threePt" dir="t"/>
        </a:scene3d>
        <a:sp3d>
          <a:bevelT/>
        </a:sp3d>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INDEX</a:t>
          </a:r>
          <a:r>
            <a:rPr lang="en-US" sz="800" baseline="0">
              <a:solidFill>
                <a:sysClr val="windowText" lastClr="000000"/>
              </a:solidFill>
              <a:latin typeface="Arial Narrow" panose="020B0606020202030204" pitchFamily="34" charset="0"/>
            </a:rPr>
            <a:t> &amp; OTPS DASHBOARD</a:t>
          </a:r>
          <a:endParaRPr lang="en-US" sz="800">
            <a:solidFill>
              <a:sysClr val="windowText" lastClr="000000"/>
            </a:solidFill>
            <a:latin typeface="Arial Narrow" panose="020B0606020202030204" pitchFamily="34" charset="0"/>
          </a:endParaRPr>
        </a:p>
      </xdr:txBody>
    </xdr:sp>
    <xdr:clientData fLocksWithSheet="0"/>
  </xdr:twoCellAnchor>
  <xdr:twoCellAnchor editAs="oneCell">
    <xdr:from>
      <xdr:col>13</xdr:col>
      <xdr:colOff>0</xdr:colOff>
      <xdr:row>20</xdr:row>
      <xdr:rowOff>75737</xdr:rowOff>
    </xdr:from>
    <xdr:to>
      <xdr:col>13</xdr:col>
      <xdr:colOff>1620828</xdr:colOff>
      <xdr:row>21</xdr:row>
      <xdr:rowOff>84065</xdr:rowOff>
    </xdr:to>
    <xdr:sp macro="" textlink="" fLocksText="0">
      <xdr:nvSpPr>
        <xdr:cNvPr id="19" name="Rectangle: Rounded Corners 18">
          <a:hlinkClick xmlns:r="http://schemas.openxmlformats.org/officeDocument/2006/relationships" r:id="rId7" tooltip="RETENTION AND MMD DASHBOARD"/>
          <a:extLst>
            <a:ext uri="{FF2B5EF4-FFF2-40B4-BE49-F238E27FC236}">
              <a16:creationId xmlns:a16="http://schemas.microsoft.com/office/drawing/2014/main" id="{00000000-0008-0000-0200-000013000000}"/>
            </a:ext>
          </a:extLst>
        </xdr:cNvPr>
        <xdr:cNvSpPr/>
      </xdr:nvSpPr>
      <xdr:spPr>
        <a:xfrm>
          <a:off x="5913438" y="3853987"/>
          <a:ext cx="1620828" cy="190891"/>
        </a:xfrm>
        <a:prstGeom prst="roundRect">
          <a:avLst/>
        </a:prstGeom>
        <a:scene3d>
          <a:camera prst="orthographicFront"/>
          <a:lightRig rig="threePt" dir="t"/>
        </a:scene3d>
        <a:sp3d>
          <a:bevelT/>
        </a:sp3d>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RETENTION</a:t>
          </a:r>
          <a:r>
            <a:rPr lang="en-US" sz="800" baseline="0">
              <a:solidFill>
                <a:sysClr val="windowText" lastClr="000000"/>
              </a:solidFill>
              <a:latin typeface="Arial Narrow" panose="020B0606020202030204" pitchFamily="34" charset="0"/>
            </a:rPr>
            <a:t> &amp; MMD DASHBOARD</a:t>
          </a:r>
          <a:endParaRPr lang="en-US" sz="800">
            <a:solidFill>
              <a:sysClr val="windowText" lastClr="000000"/>
            </a:solidFill>
            <a:latin typeface="Arial Narrow" panose="020B0606020202030204" pitchFamily="34" charset="0"/>
          </a:endParaRPr>
        </a:p>
      </xdr:txBody>
    </xdr:sp>
    <xdr:clientData fLocksWithSheet="0"/>
  </xdr:twoCellAnchor>
  <xdr:twoCellAnchor editAs="oneCell">
    <xdr:from>
      <xdr:col>13</xdr:col>
      <xdr:colOff>1</xdr:colOff>
      <xdr:row>16</xdr:row>
      <xdr:rowOff>111576</xdr:rowOff>
    </xdr:from>
    <xdr:to>
      <xdr:col>13</xdr:col>
      <xdr:colOff>1620829</xdr:colOff>
      <xdr:row>17</xdr:row>
      <xdr:rowOff>119903</xdr:rowOff>
    </xdr:to>
    <xdr:sp macro="" textlink="" fLocksText="0">
      <xdr:nvSpPr>
        <xdr:cNvPr id="20" name="Rectangle: Rounded Corners 19">
          <a:hlinkClick xmlns:r="http://schemas.openxmlformats.org/officeDocument/2006/relationships" r:id="rId8" tooltip="RUN CHART"/>
          <a:extLst>
            <a:ext uri="{FF2B5EF4-FFF2-40B4-BE49-F238E27FC236}">
              <a16:creationId xmlns:a16="http://schemas.microsoft.com/office/drawing/2014/main" id="{00000000-0008-0000-0200-000014000000}"/>
            </a:ext>
          </a:extLst>
        </xdr:cNvPr>
        <xdr:cNvSpPr/>
      </xdr:nvSpPr>
      <xdr:spPr>
        <a:xfrm>
          <a:off x="5913439" y="3159576"/>
          <a:ext cx="1620828" cy="190890"/>
        </a:xfrm>
        <a:prstGeom prst="roundRect">
          <a:avLst/>
        </a:prstGeom>
        <a:scene3d>
          <a:camera prst="orthographicFront"/>
          <a:lightRig rig="threePt" dir="t"/>
        </a:scene3d>
        <a:sp3d>
          <a:bevelT/>
        </a:sp3d>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MER</a:t>
          </a:r>
          <a:r>
            <a:rPr lang="en-US" sz="800" baseline="0">
              <a:solidFill>
                <a:sysClr val="windowText" lastClr="000000"/>
              </a:solidFill>
              <a:latin typeface="Arial Narrow" panose="020B0606020202030204" pitchFamily="34" charset="0"/>
            </a:rPr>
            <a:t> RUN CHARTS</a:t>
          </a:r>
        </a:p>
      </xdr:txBody>
    </xdr:sp>
    <xdr:clientData fLocksWithSheet="0"/>
  </xdr:twoCellAnchor>
</xdr:wsDr>
</file>

<file path=xl/drawings/drawing3.xml><?xml version="1.0" encoding="utf-8"?>
<xdr:wsDr xmlns:xdr="http://schemas.openxmlformats.org/drawingml/2006/spreadsheetDrawing" xmlns:a="http://schemas.openxmlformats.org/drawingml/2006/main">
  <xdr:twoCellAnchor>
    <xdr:from>
      <xdr:col>4</xdr:col>
      <xdr:colOff>49881</xdr:colOff>
      <xdr:row>11</xdr:row>
      <xdr:rowOff>172357</xdr:rowOff>
    </xdr:from>
    <xdr:to>
      <xdr:col>13</xdr:col>
      <xdr:colOff>508000</xdr:colOff>
      <xdr:row>29</xdr:row>
      <xdr:rowOff>54428</xdr:rowOff>
    </xdr:to>
    <xdr:graphicFrame macro="">
      <xdr:nvGraphicFramePr>
        <xdr:cNvPr id="7" name="MER1">
          <a:extLst>
            <a:ext uri="{FF2B5EF4-FFF2-40B4-BE49-F238E27FC236}">
              <a16:creationId xmlns:a16="http://schemas.microsoft.com/office/drawing/2014/main" id="{00000000-0008-0000-0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33100</xdr:colOff>
      <xdr:row>11</xdr:row>
      <xdr:rowOff>172357</xdr:rowOff>
    </xdr:from>
    <xdr:to>
      <xdr:col>24</xdr:col>
      <xdr:colOff>45357</xdr:colOff>
      <xdr:row>29</xdr:row>
      <xdr:rowOff>54428</xdr:rowOff>
    </xdr:to>
    <xdr:graphicFrame macro="">
      <xdr:nvGraphicFramePr>
        <xdr:cNvPr id="8" name="MER2">
          <a:extLst>
            <a:ext uri="{FF2B5EF4-FFF2-40B4-BE49-F238E27FC236}">
              <a16:creationId xmlns:a16="http://schemas.microsoft.com/office/drawing/2014/main" id="{00000000-0008-0000-03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38088</xdr:colOff>
      <xdr:row>30</xdr:row>
      <xdr:rowOff>40138</xdr:rowOff>
    </xdr:from>
    <xdr:to>
      <xdr:col>13</xdr:col>
      <xdr:colOff>496207</xdr:colOff>
      <xdr:row>47</xdr:row>
      <xdr:rowOff>72038</xdr:rowOff>
    </xdr:to>
    <xdr:graphicFrame macro="">
      <xdr:nvGraphicFramePr>
        <xdr:cNvPr id="9" name="MER3">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32194</xdr:colOff>
      <xdr:row>30</xdr:row>
      <xdr:rowOff>40138</xdr:rowOff>
    </xdr:from>
    <xdr:to>
      <xdr:col>24</xdr:col>
      <xdr:colOff>44451</xdr:colOff>
      <xdr:row>47</xdr:row>
      <xdr:rowOff>72038</xdr:rowOff>
    </xdr:to>
    <xdr:graphicFrame macro="">
      <xdr:nvGraphicFramePr>
        <xdr:cNvPr id="10" name="MER4">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29936</xdr:colOff>
      <xdr:row>26</xdr:row>
      <xdr:rowOff>32649</xdr:rowOff>
    </xdr:from>
    <xdr:to>
      <xdr:col>3</xdr:col>
      <xdr:colOff>598714</xdr:colOff>
      <xdr:row>40</xdr:row>
      <xdr:rowOff>16774</xdr:rowOff>
    </xdr:to>
    <mc:AlternateContent xmlns:mc="http://schemas.openxmlformats.org/markup-compatibility/2006" xmlns:a14="http://schemas.microsoft.com/office/drawing/2010/main">
      <mc:Choice Requires="a14">
        <xdr:graphicFrame macro="">
          <xdr:nvGraphicFramePr>
            <xdr:cNvPr id="2" name="Facility_name 5">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microsoft.com/office/drawing/2010/slicer">
              <sle:slicer xmlns:sle="http://schemas.microsoft.com/office/drawing/2010/slicer" name="Facility_name 5"/>
            </a:graphicData>
          </a:graphic>
        </xdr:graphicFrame>
      </mc:Choice>
      <mc:Fallback xmlns="">
        <xdr:sp macro="" textlink="">
          <xdr:nvSpPr>
            <xdr:cNvPr id="0" name=""/>
            <xdr:cNvSpPr>
              <a:spLocks noTextEdit="1"/>
            </xdr:cNvSpPr>
          </xdr:nvSpPr>
          <xdr:spPr>
            <a:xfrm>
              <a:off x="29936" y="4922149"/>
              <a:ext cx="2537278"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4</xdr:col>
      <xdr:colOff>25409</xdr:colOff>
      <xdr:row>2</xdr:row>
      <xdr:rowOff>60773</xdr:rowOff>
    </xdr:from>
    <xdr:to>
      <xdr:col>7</xdr:col>
      <xdr:colOff>30852</xdr:colOff>
      <xdr:row>11</xdr:row>
      <xdr:rowOff>41724</xdr:rowOff>
    </xdr:to>
    <mc:AlternateContent xmlns:mc="http://schemas.openxmlformats.org/markup-compatibility/2006" xmlns:a14="http://schemas.microsoft.com/office/drawing/2010/main">
      <mc:Choice Requires="a14">
        <xdr:graphicFrame macro="">
          <xdr:nvGraphicFramePr>
            <xdr:cNvPr id="3" name="FY 5">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FY 5"/>
            </a:graphicData>
          </a:graphic>
        </xdr:graphicFrame>
      </mc:Choice>
      <mc:Fallback xmlns="">
        <xdr:sp macro="" textlink="">
          <xdr:nvSpPr>
            <xdr:cNvPr id="0" name=""/>
            <xdr:cNvSpPr>
              <a:spLocks noTextEdit="1"/>
            </xdr:cNvSpPr>
          </xdr:nvSpPr>
          <xdr:spPr>
            <a:xfrm>
              <a:off x="2601695" y="595987"/>
              <a:ext cx="1828800" cy="16138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29935</xdr:colOff>
      <xdr:row>11</xdr:row>
      <xdr:rowOff>154215</xdr:rowOff>
    </xdr:from>
    <xdr:to>
      <xdr:col>3</xdr:col>
      <xdr:colOff>598713</xdr:colOff>
      <xdr:row>25</xdr:row>
      <xdr:rowOff>159643</xdr:rowOff>
    </xdr:to>
    <mc:AlternateContent xmlns:mc="http://schemas.openxmlformats.org/markup-compatibility/2006" xmlns:a14="http://schemas.microsoft.com/office/drawing/2010/main">
      <mc:Choice Requires="a14">
        <xdr:graphicFrame macro="">
          <xdr:nvGraphicFramePr>
            <xdr:cNvPr id="4" name="LGA 5">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microsoft.com/office/drawing/2010/slicer">
              <sle:slicer xmlns:sle="http://schemas.microsoft.com/office/drawing/2010/slicer" name="LGA 5"/>
            </a:graphicData>
          </a:graphic>
        </xdr:graphicFrame>
      </mc:Choice>
      <mc:Fallback xmlns="">
        <xdr:sp macro="" textlink="">
          <xdr:nvSpPr>
            <xdr:cNvPr id="0" name=""/>
            <xdr:cNvSpPr>
              <a:spLocks noTextEdit="1"/>
            </xdr:cNvSpPr>
          </xdr:nvSpPr>
          <xdr:spPr>
            <a:xfrm>
              <a:off x="29935" y="2322286"/>
              <a:ext cx="2537278" cy="25454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10</xdr:col>
      <xdr:colOff>152410</xdr:colOff>
      <xdr:row>2</xdr:row>
      <xdr:rowOff>60773</xdr:rowOff>
    </xdr:from>
    <xdr:to>
      <xdr:col>13</xdr:col>
      <xdr:colOff>157853</xdr:colOff>
      <xdr:row>11</xdr:row>
      <xdr:rowOff>41724</xdr:rowOff>
    </xdr:to>
    <mc:AlternateContent xmlns:mc="http://schemas.openxmlformats.org/markup-compatibility/2006" xmlns:a14="http://schemas.microsoft.com/office/drawing/2010/main">
      <mc:Choice Requires="a14">
        <xdr:graphicFrame macro="">
          <xdr:nvGraphicFramePr>
            <xdr:cNvPr id="5" name="Month 5">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375410" y="595987"/>
              <a:ext cx="1828800" cy="16138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7</xdr:col>
      <xdr:colOff>93445</xdr:colOff>
      <xdr:row>2</xdr:row>
      <xdr:rowOff>60773</xdr:rowOff>
    </xdr:from>
    <xdr:to>
      <xdr:col>10</xdr:col>
      <xdr:colOff>98888</xdr:colOff>
      <xdr:row>11</xdr:row>
      <xdr:rowOff>41724</xdr:rowOff>
    </xdr:to>
    <mc:AlternateContent xmlns:mc="http://schemas.openxmlformats.org/markup-compatibility/2006" xmlns:a14="http://schemas.microsoft.com/office/drawing/2010/main">
      <mc:Choice Requires="a14">
        <xdr:graphicFrame macro="">
          <xdr:nvGraphicFramePr>
            <xdr:cNvPr id="6" name="Qtr 5">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microsoft.com/office/drawing/2010/slicer">
              <sle:slicer xmlns:sle="http://schemas.microsoft.com/office/drawing/2010/slicer" name="Qtr 5"/>
            </a:graphicData>
          </a:graphic>
        </xdr:graphicFrame>
      </mc:Choice>
      <mc:Fallback xmlns="">
        <xdr:sp macro="" textlink="">
          <xdr:nvSpPr>
            <xdr:cNvPr id="0" name=""/>
            <xdr:cNvSpPr>
              <a:spLocks noTextEdit="1"/>
            </xdr:cNvSpPr>
          </xdr:nvSpPr>
          <xdr:spPr>
            <a:xfrm>
              <a:off x="4493088" y="595987"/>
              <a:ext cx="1828800" cy="16138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18142</xdr:colOff>
      <xdr:row>40</xdr:row>
      <xdr:rowOff>46257</xdr:rowOff>
    </xdr:from>
    <xdr:to>
      <xdr:col>3</xdr:col>
      <xdr:colOff>586920</xdr:colOff>
      <xdr:row>46</xdr:row>
      <xdr:rowOff>81636</xdr:rowOff>
    </xdr:to>
    <mc:AlternateContent xmlns:mc="http://schemas.openxmlformats.org/markup-compatibility/2006" xmlns:a14="http://schemas.microsoft.com/office/drawing/2010/main">
      <mc:Choice Requires="a14">
        <xdr:graphicFrame macro="">
          <xdr:nvGraphicFramePr>
            <xdr:cNvPr id="11" name="Prime_Partner 2">
              <a:extLst>
                <a:ext uri="{FF2B5EF4-FFF2-40B4-BE49-F238E27FC236}">
                  <a16:creationId xmlns:a16="http://schemas.microsoft.com/office/drawing/2014/main" id="{00000000-0008-0000-0300-00000B000000}"/>
                </a:ext>
              </a:extLst>
            </xdr:cNvPr>
            <xdr:cNvGraphicFramePr/>
          </xdr:nvGraphicFramePr>
          <xdr:xfrm>
            <a:off x="0" y="0"/>
            <a:ext cx="0" cy="0"/>
          </xdr:xfrm>
          <a:graphic>
            <a:graphicData uri="http://schemas.microsoft.com/office/drawing/2010/slicer">
              <sle:slicer xmlns:sle="http://schemas.microsoft.com/office/drawing/2010/slicer" name="Prime_Partner 2"/>
            </a:graphicData>
          </a:graphic>
        </xdr:graphicFrame>
      </mc:Choice>
      <mc:Fallback xmlns="">
        <xdr:sp macro="" textlink="">
          <xdr:nvSpPr>
            <xdr:cNvPr id="0" name=""/>
            <xdr:cNvSpPr>
              <a:spLocks noTextEdit="1"/>
            </xdr:cNvSpPr>
          </xdr:nvSpPr>
          <xdr:spPr>
            <a:xfrm>
              <a:off x="18142" y="7475757"/>
              <a:ext cx="2537278" cy="112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16</xdr:col>
      <xdr:colOff>270338</xdr:colOff>
      <xdr:row>2</xdr:row>
      <xdr:rowOff>60773</xdr:rowOff>
    </xdr:from>
    <xdr:to>
      <xdr:col>19</xdr:col>
      <xdr:colOff>275781</xdr:colOff>
      <xdr:row>11</xdr:row>
      <xdr:rowOff>41724</xdr:rowOff>
    </xdr:to>
    <mc:AlternateContent xmlns:mc="http://schemas.openxmlformats.org/markup-compatibility/2006" xmlns:a14="http://schemas.microsoft.com/office/drawing/2010/main">
      <mc:Choice Requires="a14">
        <xdr:graphicFrame macro="">
          <xdr:nvGraphicFramePr>
            <xdr:cNvPr id="13" name="Week_No 5">
              <a:extLst>
                <a:ext uri="{FF2B5EF4-FFF2-40B4-BE49-F238E27FC236}">
                  <a16:creationId xmlns:a16="http://schemas.microsoft.com/office/drawing/2014/main" id="{00000000-0008-0000-0300-00000D000000}"/>
                </a:ext>
              </a:extLst>
            </xdr:cNvPr>
            <xdr:cNvGraphicFramePr/>
          </xdr:nvGraphicFramePr>
          <xdr:xfrm>
            <a:off x="0" y="0"/>
            <a:ext cx="0" cy="0"/>
          </xdr:xfrm>
          <a:graphic>
            <a:graphicData uri="http://schemas.microsoft.com/office/drawing/2010/slicer">
              <sle:slicer xmlns:sle="http://schemas.microsoft.com/office/drawing/2010/slicer" name="Week_No 5"/>
            </a:graphicData>
          </a:graphic>
        </xdr:graphicFrame>
      </mc:Choice>
      <mc:Fallback xmlns="">
        <xdr:sp macro="" textlink="">
          <xdr:nvSpPr>
            <xdr:cNvPr id="0" name=""/>
            <xdr:cNvSpPr>
              <a:spLocks noTextEdit="1"/>
            </xdr:cNvSpPr>
          </xdr:nvSpPr>
          <xdr:spPr>
            <a:xfrm>
              <a:off x="10140052" y="595987"/>
              <a:ext cx="1828800" cy="16138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13</xdr:col>
      <xdr:colOff>202303</xdr:colOff>
      <xdr:row>2</xdr:row>
      <xdr:rowOff>60773</xdr:rowOff>
    </xdr:from>
    <xdr:to>
      <xdr:col>16</xdr:col>
      <xdr:colOff>207746</xdr:colOff>
      <xdr:row>11</xdr:row>
      <xdr:rowOff>41724</xdr:rowOff>
    </xdr:to>
    <mc:AlternateContent xmlns:mc="http://schemas.openxmlformats.org/markup-compatibility/2006" xmlns:a14="http://schemas.microsoft.com/office/drawing/2010/main">
      <mc:Choice Requires="a14">
        <xdr:graphicFrame macro="">
          <xdr:nvGraphicFramePr>
            <xdr:cNvPr id="14" name="WK_Report_Date 5">
              <a:extLst>
                <a:ext uri="{FF2B5EF4-FFF2-40B4-BE49-F238E27FC236}">
                  <a16:creationId xmlns:a16="http://schemas.microsoft.com/office/drawing/2014/main" id="{00000000-0008-0000-0300-00000E000000}"/>
                </a:ext>
              </a:extLst>
            </xdr:cNvPr>
            <xdr:cNvGraphicFramePr/>
          </xdr:nvGraphicFramePr>
          <xdr:xfrm>
            <a:off x="0" y="0"/>
            <a:ext cx="0" cy="0"/>
          </xdr:xfrm>
          <a:graphic>
            <a:graphicData uri="http://schemas.microsoft.com/office/drawing/2010/slicer">
              <sle:slicer xmlns:sle="http://schemas.microsoft.com/office/drawing/2010/slicer" name="WK_Report_Date 5"/>
            </a:graphicData>
          </a:graphic>
        </xdr:graphicFrame>
      </mc:Choice>
      <mc:Fallback xmlns="">
        <xdr:sp macro="" textlink="">
          <xdr:nvSpPr>
            <xdr:cNvPr id="0" name=""/>
            <xdr:cNvSpPr>
              <a:spLocks noTextEdit="1"/>
            </xdr:cNvSpPr>
          </xdr:nvSpPr>
          <xdr:spPr>
            <a:xfrm>
              <a:off x="8248660" y="595987"/>
              <a:ext cx="1828800" cy="16138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40821</xdr:colOff>
      <xdr:row>2</xdr:row>
      <xdr:rowOff>60773</xdr:rowOff>
    </xdr:from>
    <xdr:to>
      <xdr:col>3</xdr:col>
      <xdr:colOff>580571</xdr:colOff>
      <xdr:row>11</xdr:row>
      <xdr:rowOff>45355</xdr:rowOff>
    </xdr:to>
    <mc:AlternateContent xmlns:mc="http://schemas.openxmlformats.org/markup-compatibility/2006" xmlns:a14="http://schemas.microsoft.com/office/drawing/2010/main">
      <mc:Choice Requires="a14">
        <xdr:graphicFrame macro="">
          <xdr:nvGraphicFramePr>
            <xdr:cNvPr id="12" name="State 6">
              <a:extLst>
                <a:ext uri="{FF2B5EF4-FFF2-40B4-BE49-F238E27FC236}">
                  <a16:creationId xmlns:a16="http://schemas.microsoft.com/office/drawing/2014/main" id="{00000000-0008-0000-0300-00000C000000}"/>
                </a:ext>
              </a:extLst>
            </xdr:cNvPr>
            <xdr:cNvGraphicFramePr/>
          </xdr:nvGraphicFramePr>
          <xdr:xfrm>
            <a:off x="0" y="0"/>
            <a:ext cx="0" cy="0"/>
          </xdr:xfrm>
          <a:graphic>
            <a:graphicData uri="http://schemas.microsoft.com/office/drawing/2010/slicer">
              <sle:slicer xmlns:sle="http://schemas.microsoft.com/office/drawing/2010/slicer" name="State 6"/>
            </a:graphicData>
          </a:graphic>
        </xdr:graphicFrame>
      </mc:Choice>
      <mc:Fallback xmlns="">
        <xdr:sp macro="" textlink="">
          <xdr:nvSpPr>
            <xdr:cNvPr id="0" name=""/>
            <xdr:cNvSpPr>
              <a:spLocks noTextEdit="1"/>
            </xdr:cNvSpPr>
          </xdr:nvSpPr>
          <xdr:spPr>
            <a:xfrm>
              <a:off x="40821" y="595987"/>
              <a:ext cx="2508250" cy="16174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21</xdr:col>
      <xdr:colOff>63501</xdr:colOff>
      <xdr:row>2</xdr:row>
      <xdr:rowOff>54429</xdr:rowOff>
    </xdr:from>
    <xdr:to>
      <xdr:col>23</xdr:col>
      <xdr:colOff>600438</xdr:colOff>
      <xdr:row>3</xdr:row>
      <xdr:rowOff>64037</xdr:rowOff>
    </xdr:to>
    <xdr:sp macro="" textlink="">
      <xdr:nvSpPr>
        <xdr:cNvPr id="25" name="Rectangle: Rounded Corners 24">
          <a:hlinkClick xmlns:r="http://schemas.openxmlformats.org/officeDocument/2006/relationships" r:id="rId5" tooltip="RESULT MAP"/>
          <a:extLst>
            <a:ext uri="{FF2B5EF4-FFF2-40B4-BE49-F238E27FC236}">
              <a16:creationId xmlns:a16="http://schemas.microsoft.com/office/drawing/2014/main" id="{00000000-0008-0000-0300-000019000000}"/>
            </a:ext>
          </a:extLst>
        </xdr:cNvPr>
        <xdr:cNvSpPr/>
      </xdr:nvSpPr>
      <xdr:spPr>
        <a:xfrm>
          <a:off x="12972144" y="589643"/>
          <a:ext cx="1625508" cy="191037"/>
        </a:xfrm>
        <a:prstGeom prst="roundRect">
          <a:avLst/>
        </a:prstGeom>
        <a:scene3d>
          <a:camera prst="orthographicFront"/>
          <a:lightRig rig="threePt" dir="t"/>
        </a:scene3d>
        <a:sp3d>
          <a:bevelT w="139700" prst="cross"/>
        </a:sp3d>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RESULT</a:t>
          </a:r>
          <a:r>
            <a:rPr lang="en-US" sz="800" baseline="0">
              <a:solidFill>
                <a:sysClr val="windowText" lastClr="000000"/>
              </a:solidFill>
              <a:latin typeface="Arial Narrow" panose="020B0606020202030204" pitchFamily="34" charset="0"/>
            </a:rPr>
            <a:t> MAP</a:t>
          </a:r>
          <a:endParaRPr lang="en-US" sz="800">
            <a:solidFill>
              <a:sysClr val="windowText" lastClr="000000"/>
            </a:solidFill>
            <a:latin typeface="Arial Narrow" panose="020B0606020202030204" pitchFamily="34" charset="0"/>
          </a:endParaRPr>
        </a:p>
      </xdr:txBody>
    </xdr:sp>
    <xdr:clientData fLocksWithSheet="0"/>
  </xdr:twoCellAnchor>
  <xdr:twoCellAnchor editAs="oneCell">
    <xdr:from>
      <xdr:col>21</xdr:col>
      <xdr:colOff>63501</xdr:colOff>
      <xdr:row>3</xdr:row>
      <xdr:rowOff>112021</xdr:rowOff>
    </xdr:from>
    <xdr:to>
      <xdr:col>23</xdr:col>
      <xdr:colOff>602562</xdr:colOff>
      <xdr:row>4</xdr:row>
      <xdr:rowOff>122617</xdr:rowOff>
    </xdr:to>
    <xdr:sp macro="" textlink="">
      <xdr:nvSpPr>
        <xdr:cNvPr id="26" name="Rectangle: Rounded Corners 25">
          <a:hlinkClick xmlns:r="http://schemas.openxmlformats.org/officeDocument/2006/relationships" r:id="rId6" tooltip="MER DASHBOARD"/>
          <a:extLst>
            <a:ext uri="{FF2B5EF4-FFF2-40B4-BE49-F238E27FC236}">
              <a16:creationId xmlns:a16="http://schemas.microsoft.com/office/drawing/2014/main" id="{00000000-0008-0000-0300-00001A000000}"/>
            </a:ext>
          </a:extLst>
        </xdr:cNvPr>
        <xdr:cNvSpPr/>
      </xdr:nvSpPr>
      <xdr:spPr>
        <a:xfrm>
          <a:off x="12972144" y="828664"/>
          <a:ext cx="1627632" cy="192024"/>
        </a:xfrm>
        <a:prstGeom prst="roundRect">
          <a:avLst/>
        </a:prstGeom>
        <a:scene3d>
          <a:camera prst="orthographicFront"/>
          <a:lightRig rig="threePt" dir="t"/>
        </a:scene3d>
        <a:sp3d>
          <a:bevelT w="139700" prst="cross"/>
        </a:sp3d>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MER</a:t>
          </a:r>
          <a:r>
            <a:rPr lang="en-US" sz="800" baseline="0">
              <a:solidFill>
                <a:sysClr val="windowText" lastClr="000000"/>
              </a:solidFill>
              <a:latin typeface="Arial Narrow" panose="020B0606020202030204" pitchFamily="34" charset="0"/>
            </a:rPr>
            <a:t> DASHBOARD</a:t>
          </a:r>
          <a:endParaRPr lang="en-US" sz="800">
            <a:solidFill>
              <a:sysClr val="windowText" lastClr="000000"/>
            </a:solidFill>
            <a:latin typeface="Arial Narrow" panose="020B0606020202030204" pitchFamily="34" charset="0"/>
          </a:endParaRPr>
        </a:p>
      </xdr:txBody>
    </xdr:sp>
    <xdr:clientData fLocksWithSheet="0"/>
  </xdr:twoCellAnchor>
  <xdr:twoCellAnchor editAs="oneCell">
    <xdr:from>
      <xdr:col>21</xdr:col>
      <xdr:colOff>63500</xdr:colOff>
      <xdr:row>6</xdr:row>
      <xdr:rowOff>35825</xdr:rowOff>
    </xdr:from>
    <xdr:to>
      <xdr:col>23</xdr:col>
      <xdr:colOff>602561</xdr:colOff>
      <xdr:row>7</xdr:row>
      <xdr:rowOff>46421</xdr:rowOff>
    </xdr:to>
    <xdr:sp macro="" textlink="">
      <xdr:nvSpPr>
        <xdr:cNvPr id="27" name="Rectangle: Rounded Corners 26">
          <a:hlinkClick xmlns:r="http://schemas.openxmlformats.org/officeDocument/2006/relationships" r:id="rId7" tooltip="OPD DASHBOARD"/>
          <a:extLst>
            <a:ext uri="{FF2B5EF4-FFF2-40B4-BE49-F238E27FC236}">
              <a16:creationId xmlns:a16="http://schemas.microsoft.com/office/drawing/2014/main" id="{00000000-0008-0000-0300-00001B000000}"/>
            </a:ext>
          </a:extLst>
        </xdr:cNvPr>
        <xdr:cNvSpPr/>
      </xdr:nvSpPr>
      <xdr:spPr>
        <a:xfrm>
          <a:off x="12972143" y="1296754"/>
          <a:ext cx="1627632" cy="192024"/>
        </a:xfrm>
        <a:prstGeom prst="roundRect">
          <a:avLst/>
        </a:prstGeom>
        <a:scene3d>
          <a:camera prst="orthographicFront"/>
          <a:lightRig rig="threePt" dir="t"/>
        </a:scene3d>
        <a:sp3d>
          <a:bevelT w="139700" prst="cross"/>
        </a:sp3d>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OPD DASHBOARD</a:t>
          </a:r>
        </a:p>
      </xdr:txBody>
    </xdr:sp>
    <xdr:clientData fLocksWithSheet="0"/>
  </xdr:twoCellAnchor>
  <xdr:twoCellAnchor editAs="oneCell">
    <xdr:from>
      <xdr:col>21</xdr:col>
      <xdr:colOff>63501</xdr:colOff>
      <xdr:row>7</xdr:row>
      <xdr:rowOff>86623</xdr:rowOff>
    </xdr:from>
    <xdr:to>
      <xdr:col>23</xdr:col>
      <xdr:colOff>602562</xdr:colOff>
      <xdr:row>8</xdr:row>
      <xdr:rowOff>97218</xdr:rowOff>
    </xdr:to>
    <xdr:sp macro="" textlink="">
      <xdr:nvSpPr>
        <xdr:cNvPr id="28" name="Rectangle: Rounded Corners 27">
          <a:hlinkClick xmlns:r="http://schemas.openxmlformats.org/officeDocument/2006/relationships" r:id="rId7" tooltip="INDEX &amp; OTPS DASHBOARD"/>
          <a:extLst>
            <a:ext uri="{FF2B5EF4-FFF2-40B4-BE49-F238E27FC236}">
              <a16:creationId xmlns:a16="http://schemas.microsoft.com/office/drawing/2014/main" id="{00000000-0008-0000-0300-00001C000000}"/>
            </a:ext>
          </a:extLst>
        </xdr:cNvPr>
        <xdr:cNvSpPr/>
      </xdr:nvSpPr>
      <xdr:spPr>
        <a:xfrm>
          <a:off x="12972144" y="1528980"/>
          <a:ext cx="1627632" cy="192024"/>
        </a:xfrm>
        <a:prstGeom prst="roundRect">
          <a:avLst/>
        </a:prstGeom>
        <a:scene3d>
          <a:camera prst="orthographicFront"/>
          <a:lightRig rig="threePt" dir="t"/>
        </a:scene3d>
        <a:sp3d>
          <a:bevelT w="139700" prst="cross"/>
        </a:sp3d>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INDEX</a:t>
          </a:r>
          <a:r>
            <a:rPr lang="en-US" sz="800" baseline="0">
              <a:solidFill>
                <a:sysClr val="windowText" lastClr="000000"/>
              </a:solidFill>
              <a:latin typeface="Arial Narrow" panose="020B0606020202030204" pitchFamily="34" charset="0"/>
            </a:rPr>
            <a:t> &amp; OTPS DASHBOARD</a:t>
          </a:r>
          <a:endParaRPr lang="en-US" sz="800">
            <a:solidFill>
              <a:sysClr val="windowText" lastClr="000000"/>
            </a:solidFill>
            <a:latin typeface="Arial Narrow" panose="020B0606020202030204" pitchFamily="34" charset="0"/>
          </a:endParaRPr>
        </a:p>
      </xdr:txBody>
    </xdr:sp>
    <xdr:clientData fLocksWithSheet="0"/>
  </xdr:twoCellAnchor>
  <xdr:twoCellAnchor editAs="oneCell">
    <xdr:from>
      <xdr:col>21</xdr:col>
      <xdr:colOff>63500</xdr:colOff>
      <xdr:row>8</xdr:row>
      <xdr:rowOff>143773</xdr:rowOff>
    </xdr:from>
    <xdr:to>
      <xdr:col>23</xdr:col>
      <xdr:colOff>602561</xdr:colOff>
      <xdr:row>9</xdr:row>
      <xdr:rowOff>154369</xdr:rowOff>
    </xdr:to>
    <xdr:sp macro="" textlink="">
      <xdr:nvSpPr>
        <xdr:cNvPr id="29" name="Rectangle: Rounded Corners 28">
          <a:hlinkClick xmlns:r="http://schemas.openxmlformats.org/officeDocument/2006/relationships" r:id="rId8" tooltip="RETENTION AND MMD DASHBOARD"/>
          <a:extLst>
            <a:ext uri="{FF2B5EF4-FFF2-40B4-BE49-F238E27FC236}">
              <a16:creationId xmlns:a16="http://schemas.microsoft.com/office/drawing/2014/main" id="{00000000-0008-0000-0300-00001D000000}"/>
            </a:ext>
          </a:extLst>
        </xdr:cNvPr>
        <xdr:cNvSpPr/>
      </xdr:nvSpPr>
      <xdr:spPr>
        <a:xfrm>
          <a:off x="12972143" y="1767559"/>
          <a:ext cx="1627632" cy="192024"/>
        </a:xfrm>
        <a:prstGeom prst="roundRect">
          <a:avLst/>
        </a:prstGeom>
        <a:scene3d>
          <a:camera prst="orthographicFront"/>
          <a:lightRig rig="threePt" dir="t"/>
        </a:scene3d>
        <a:sp3d>
          <a:bevelT w="139700" prst="cross"/>
        </a:sp3d>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RETENTION</a:t>
          </a:r>
          <a:r>
            <a:rPr lang="en-US" sz="800" baseline="0">
              <a:solidFill>
                <a:sysClr val="windowText" lastClr="000000"/>
              </a:solidFill>
              <a:latin typeface="Arial Narrow" panose="020B0606020202030204" pitchFamily="34" charset="0"/>
            </a:rPr>
            <a:t> &amp; MMD DASHBOARD</a:t>
          </a:r>
          <a:endParaRPr lang="en-US" sz="800">
            <a:solidFill>
              <a:sysClr val="windowText" lastClr="000000"/>
            </a:solidFill>
            <a:latin typeface="Arial Narrow" panose="020B0606020202030204" pitchFamily="34" charset="0"/>
          </a:endParaRPr>
        </a:p>
      </xdr:txBody>
    </xdr:sp>
    <xdr:clientData fLocksWithSheet="0"/>
  </xdr:twoCellAnchor>
  <xdr:twoCellAnchor editAs="oneCell">
    <xdr:from>
      <xdr:col>21</xdr:col>
      <xdr:colOff>63501</xdr:colOff>
      <xdr:row>4</xdr:row>
      <xdr:rowOff>170541</xdr:rowOff>
    </xdr:from>
    <xdr:to>
      <xdr:col>23</xdr:col>
      <xdr:colOff>602562</xdr:colOff>
      <xdr:row>5</xdr:row>
      <xdr:rowOff>181136</xdr:rowOff>
    </xdr:to>
    <xdr:sp macro="" textlink="">
      <xdr:nvSpPr>
        <xdr:cNvPr id="30" name="Rectangle: Rounded Corners 29">
          <a:hlinkClick xmlns:r="http://schemas.openxmlformats.org/officeDocument/2006/relationships" r:id="rId9" tooltip="RUN CHART"/>
          <a:extLst>
            <a:ext uri="{FF2B5EF4-FFF2-40B4-BE49-F238E27FC236}">
              <a16:creationId xmlns:a16="http://schemas.microsoft.com/office/drawing/2014/main" id="{00000000-0008-0000-0300-00001E000000}"/>
            </a:ext>
          </a:extLst>
        </xdr:cNvPr>
        <xdr:cNvSpPr/>
      </xdr:nvSpPr>
      <xdr:spPr>
        <a:xfrm>
          <a:off x="12972144" y="1068612"/>
          <a:ext cx="1627632" cy="192024"/>
        </a:xfrm>
        <a:prstGeom prst="roundRect">
          <a:avLst/>
        </a:prstGeom>
        <a:scene3d>
          <a:camera prst="orthographicFront"/>
          <a:lightRig rig="threePt" dir="t"/>
        </a:scene3d>
        <a:sp3d>
          <a:bevelT w="139700" prst="cross"/>
        </a:sp3d>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MER</a:t>
          </a:r>
          <a:r>
            <a:rPr lang="en-US" sz="800" baseline="0">
              <a:solidFill>
                <a:sysClr val="windowText" lastClr="000000"/>
              </a:solidFill>
              <a:latin typeface="Arial Narrow" panose="020B0606020202030204" pitchFamily="34" charset="0"/>
            </a:rPr>
            <a:t> RUN CHARTS</a:t>
          </a:r>
        </a:p>
      </xdr:txBody>
    </xdr:sp>
    <xdr:clientData fLocksWithSheet="0"/>
  </xdr:twoCellAnchor>
</xdr:wsDr>
</file>

<file path=xl/drawings/drawing4.xml><?xml version="1.0" encoding="utf-8"?>
<xdr:wsDr xmlns:xdr="http://schemas.openxmlformats.org/drawingml/2006/spreadsheetDrawing" xmlns:a="http://schemas.openxmlformats.org/drawingml/2006/main">
  <xdr:twoCellAnchor editAs="oneCell">
    <xdr:from>
      <xdr:col>0</xdr:col>
      <xdr:colOff>105830</xdr:colOff>
      <xdr:row>25</xdr:row>
      <xdr:rowOff>10585</xdr:rowOff>
    </xdr:from>
    <xdr:to>
      <xdr:col>4</xdr:col>
      <xdr:colOff>402163</xdr:colOff>
      <xdr:row>39</xdr:row>
      <xdr:rowOff>15877</xdr:rowOff>
    </xdr:to>
    <mc:AlternateContent xmlns:mc="http://schemas.openxmlformats.org/markup-compatibility/2006" xmlns:a14="http://schemas.microsoft.com/office/drawing/2010/main">
      <mc:Choice Requires="a14">
        <xdr:graphicFrame macro="">
          <xdr:nvGraphicFramePr>
            <xdr:cNvPr id="2" name="Facility_name 6">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microsoft.com/office/drawing/2010/slicer">
              <sle:slicer xmlns:sle="http://schemas.microsoft.com/office/drawing/2010/slicer" name="Facility_name 6"/>
            </a:graphicData>
          </a:graphic>
        </xdr:graphicFrame>
      </mc:Choice>
      <mc:Fallback xmlns="">
        <xdr:sp macro="" textlink="">
          <xdr:nvSpPr>
            <xdr:cNvPr id="0" name=""/>
            <xdr:cNvSpPr>
              <a:spLocks noTextEdit="1"/>
            </xdr:cNvSpPr>
          </xdr:nvSpPr>
          <xdr:spPr>
            <a:xfrm>
              <a:off x="105830" y="4677835"/>
              <a:ext cx="2360083"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7</xdr:col>
      <xdr:colOff>459316</xdr:colOff>
      <xdr:row>2</xdr:row>
      <xdr:rowOff>84666</xdr:rowOff>
    </xdr:from>
    <xdr:to>
      <xdr:col>10</xdr:col>
      <xdr:colOff>452966</xdr:colOff>
      <xdr:row>10</xdr:row>
      <xdr:rowOff>21168</xdr:rowOff>
    </xdr:to>
    <mc:AlternateContent xmlns:mc="http://schemas.openxmlformats.org/markup-compatibility/2006" xmlns:a14="http://schemas.microsoft.com/office/drawing/2010/main">
      <mc:Choice Requires="a14">
        <xdr:graphicFrame macro="">
          <xdr:nvGraphicFramePr>
            <xdr:cNvPr id="3" name="FY 6">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FY 6"/>
            </a:graphicData>
          </a:graphic>
        </xdr:graphicFrame>
      </mc:Choice>
      <mc:Fallback xmlns="">
        <xdr:sp macro="" textlink="">
          <xdr:nvSpPr>
            <xdr:cNvPr id="0" name=""/>
            <xdr:cNvSpPr>
              <a:spLocks noTextEdit="1"/>
            </xdr:cNvSpPr>
          </xdr:nvSpPr>
          <xdr:spPr>
            <a:xfrm>
              <a:off x="4364566" y="613833"/>
              <a:ext cx="1835150" cy="1375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105830</xdr:colOff>
      <xdr:row>10</xdr:row>
      <xdr:rowOff>63501</xdr:rowOff>
    </xdr:from>
    <xdr:to>
      <xdr:col>4</xdr:col>
      <xdr:colOff>402163</xdr:colOff>
      <xdr:row>24</xdr:row>
      <xdr:rowOff>68793</xdr:rowOff>
    </xdr:to>
    <mc:AlternateContent xmlns:mc="http://schemas.openxmlformats.org/markup-compatibility/2006" xmlns:a14="http://schemas.microsoft.com/office/drawing/2010/main">
      <mc:Choice Requires="a14">
        <xdr:graphicFrame macro="">
          <xdr:nvGraphicFramePr>
            <xdr:cNvPr id="4" name="LGA 6">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LGA 6"/>
            </a:graphicData>
          </a:graphic>
        </xdr:graphicFrame>
      </mc:Choice>
      <mc:Fallback xmlns="">
        <xdr:sp macro="" textlink="">
          <xdr:nvSpPr>
            <xdr:cNvPr id="0" name=""/>
            <xdr:cNvSpPr>
              <a:spLocks noTextEdit="1"/>
            </xdr:cNvSpPr>
          </xdr:nvSpPr>
          <xdr:spPr>
            <a:xfrm>
              <a:off x="105830" y="2032001"/>
              <a:ext cx="2360083"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13</xdr:col>
      <xdr:colOff>518583</xdr:colOff>
      <xdr:row>2</xdr:row>
      <xdr:rowOff>95248</xdr:rowOff>
    </xdr:from>
    <xdr:to>
      <xdr:col>16</xdr:col>
      <xdr:colOff>505883</xdr:colOff>
      <xdr:row>10</xdr:row>
      <xdr:rowOff>31750</xdr:rowOff>
    </xdr:to>
    <mc:AlternateContent xmlns:mc="http://schemas.openxmlformats.org/markup-compatibility/2006" xmlns:a14="http://schemas.microsoft.com/office/drawing/2010/main">
      <mc:Choice Requires="a14">
        <xdr:graphicFrame macro="">
          <xdr:nvGraphicFramePr>
            <xdr:cNvPr id="5" name="Month 6">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8106833" y="624415"/>
              <a:ext cx="1828800" cy="1375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105832</xdr:colOff>
      <xdr:row>39</xdr:row>
      <xdr:rowOff>63501</xdr:rowOff>
    </xdr:from>
    <xdr:to>
      <xdr:col>4</xdr:col>
      <xdr:colOff>402167</xdr:colOff>
      <xdr:row>47</xdr:row>
      <xdr:rowOff>2</xdr:rowOff>
    </xdr:to>
    <mc:AlternateContent xmlns:mc="http://schemas.openxmlformats.org/markup-compatibility/2006" xmlns:a14="http://schemas.microsoft.com/office/drawing/2010/main">
      <mc:Choice Requires="a14">
        <xdr:graphicFrame macro="">
          <xdr:nvGraphicFramePr>
            <xdr:cNvPr id="6" name="Prime_Partner 3">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microsoft.com/office/drawing/2010/slicer">
              <sle:slicer xmlns:sle="http://schemas.microsoft.com/office/drawing/2010/slicer" name="Prime_Partner 3"/>
            </a:graphicData>
          </a:graphic>
        </xdr:graphicFrame>
      </mc:Choice>
      <mc:Fallback xmlns="">
        <xdr:sp macro="" textlink="">
          <xdr:nvSpPr>
            <xdr:cNvPr id="0" name=""/>
            <xdr:cNvSpPr>
              <a:spLocks noTextEdit="1"/>
            </xdr:cNvSpPr>
          </xdr:nvSpPr>
          <xdr:spPr>
            <a:xfrm>
              <a:off x="105832" y="7249584"/>
              <a:ext cx="2360085" cy="1375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10</xdr:col>
      <xdr:colOff>491065</xdr:colOff>
      <xdr:row>2</xdr:row>
      <xdr:rowOff>95248</xdr:rowOff>
    </xdr:from>
    <xdr:to>
      <xdr:col>13</xdr:col>
      <xdr:colOff>484715</xdr:colOff>
      <xdr:row>10</xdr:row>
      <xdr:rowOff>31750</xdr:rowOff>
    </xdr:to>
    <mc:AlternateContent xmlns:mc="http://schemas.openxmlformats.org/markup-compatibility/2006" xmlns:a14="http://schemas.microsoft.com/office/drawing/2010/main">
      <mc:Choice Requires="a14">
        <xdr:graphicFrame macro="">
          <xdr:nvGraphicFramePr>
            <xdr:cNvPr id="7" name="Qtr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microsoft.com/office/drawing/2010/slicer">
              <sle:slicer xmlns:sle="http://schemas.microsoft.com/office/drawing/2010/slicer" name="Qtr 6"/>
            </a:graphicData>
          </a:graphic>
        </xdr:graphicFrame>
      </mc:Choice>
      <mc:Fallback xmlns="">
        <xdr:sp macro="" textlink="">
          <xdr:nvSpPr>
            <xdr:cNvPr id="0" name=""/>
            <xdr:cNvSpPr>
              <a:spLocks noTextEdit="1"/>
            </xdr:cNvSpPr>
          </xdr:nvSpPr>
          <xdr:spPr>
            <a:xfrm>
              <a:off x="6237815" y="624415"/>
              <a:ext cx="1835150" cy="1375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95249</xdr:colOff>
      <xdr:row>2</xdr:row>
      <xdr:rowOff>63500</xdr:rowOff>
    </xdr:from>
    <xdr:to>
      <xdr:col>4</xdr:col>
      <xdr:colOff>391582</xdr:colOff>
      <xdr:row>10</xdr:row>
      <xdr:rowOff>20193</xdr:rowOff>
    </xdr:to>
    <mc:AlternateContent xmlns:mc="http://schemas.openxmlformats.org/markup-compatibility/2006" xmlns:a14="http://schemas.microsoft.com/office/drawing/2010/main">
      <mc:Choice Requires="a14">
        <xdr:graphicFrame macro="">
          <xdr:nvGraphicFramePr>
            <xdr:cNvPr id="8" name="State 5">
              <a:extLst>
                <a:ext uri="{FF2B5EF4-FFF2-40B4-BE49-F238E27FC236}">
                  <a16:creationId xmlns:a16="http://schemas.microsoft.com/office/drawing/2014/main" id="{00000000-0008-0000-0400-000008000000}"/>
                </a:ext>
              </a:extLst>
            </xdr:cNvPr>
            <xdr:cNvGraphicFramePr/>
          </xdr:nvGraphicFramePr>
          <xdr:xfrm>
            <a:off x="0" y="0"/>
            <a:ext cx="0" cy="0"/>
          </xdr:xfrm>
          <a:graphic>
            <a:graphicData uri="http://schemas.microsoft.com/office/drawing/2010/slicer">
              <sle:slicer xmlns:sle="http://schemas.microsoft.com/office/drawing/2010/slicer" name="State 5"/>
            </a:graphicData>
          </a:graphic>
        </xdr:graphicFrame>
      </mc:Choice>
      <mc:Fallback xmlns="">
        <xdr:sp macro="" textlink="">
          <xdr:nvSpPr>
            <xdr:cNvPr id="0" name=""/>
            <xdr:cNvSpPr>
              <a:spLocks noTextEdit="1"/>
            </xdr:cNvSpPr>
          </xdr:nvSpPr>
          <xdr:spPr>
            <a:xfrm>
              <a:off x="95249" y="592667"/>
              <a:ext cx="2360083" cy="13960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19</xdr:col>
      <xdr:colOff>603251</xdr:colOff>
      <xdr:row>2</xdr:row>
      <xdr:rowOff>95248</xdr:rowOff>
    </xdr:from>
    <xdr:to>
      <xdr:col>22</xdr:col>
      <xdr:colOff>590551</xdr:colOff>
      <xdr:row>10</xdr:row>
      <xdr:rowOff>31750</xdr:rowOff>
    </xdr:to>
    <mc:AlternateContent xmlns:mc="http://schemas.openxmlformats.org/markup-compatibility/2006" xmlns:a14="http://schemas.microsoft.com/office/drawing/2010/main">
      <mc:Choice Requires="a14">
        <xdr:graphicFrame macro="">
          <xdr:nvGraphicFramePr>
            <xdr:cNvPr id="9" name="Week_No 6">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microsoft.com/office/drawing/2010/slicer">
              <sle:slicer xmlns:sle="http://schemas.microsoft.com/office/drawing/2010/slicer" name="Week_No 6"/>
            </a:graphicData>
          </a:graphic>
        </xdr:graphicFrame>
      </mc:Choice>
      <mc:Fallback xmlns="">
        <xdr:sp macro="" textlink="">
          <xdr:nvSpPr>
            <xdr:cNvPr id="0" name=""/>
            <xdr:cNvSpPr>
              <a:spLocks noTextEdit="1"/>
            </xdr:cNvSpPr>
          </xdr:nvSpPr>
          <xdr:spPr>
            <a:xfrm>
              <a:off x="11874501" y="624415"/>
              <a:ext cx="1828800" cy="1375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16</xdr:col>
      <xdr:colOff>560919</xdr:colOff>
      <xdr:row>2</xdr:row>
      <xdr:rowOff>95249</xdr:rowOff>
    </xdr:from>
    <xdr:to>
      <xdr:col>19</xdr:col>
      <xdr:colOff>548219</xdr:colOff>
      <xdr:row>10</xdr:row>
      <xdr:rowOff>31751</xdr:rowOff>
    </xdr:to>
    <mc:AlternateContent xmlns:mc="http://schemas.openxmlformats.org/markup-compatibility/2006" xmlns:a14="http://schemas.microsoft.com/office/drawing/2010/main">
      <mc:Choice Requires="a14">
        <xdr:graphicFrame macro="">
          <xdr:nvGraphicFramePr>
            <xdr:cNvPr id="10" name="WK_Report_Date 6">
              <a:extLst>
                <a:ext uri="{FF2B5EF4-FFF2-40B4-BE49-F238E27FC236}">
                  <a16:creationId xmlns:a16="http://schemas.microsoft.com/office/drawing/2014/main" id="{00000000-0008-0000-0400-00000A000000}"/>
                </a:ext>
              </a:extLst>
            </xdr:cNvPr>
            <xdr:cNvGraphicFramePr/>
          </xdr:nvGraphicFramePr>
          <xdr:xfrm>
            <a:off x="0" y="0"/>
            <a:ext cx="0" cy="0"/>
          </xdr:xfrm>
          <a:graphic>
            <a:graphicData uri="http://schemas.microsoft.com/office/drawing/2010/slicer">
              <sle:slicer xmlns:sle="http://schemas.microsoft.com/office/drawing/2010/slicer" name="WK_Report_Date 6"/>
            </a:graphicData>
          </a:graphic>
        </xdr:graphicFrame>
      </mc:Choice>
      <mc:Fallback xmlns="">
        <xdr:sp macro="" textlink="">
          <xdr:nvSpPr>
            <xdr:cNvPr id="0" name=""/>
            <xdr:cNvSpPr>
              <a:spLocks noTextEdit="1"/>
            </xdr:cNvSpPr>
          </xdr:nvSpPr>
          <xdr:spPr>
            <a:xfrm>
              <a:off x="9990669" y="624416"/>
              <a:ext cx="1828800" cy="1375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4</xdr:col>
      <xdr:colOff>517072</xdr:colOff>
      <xdr:row>10</xdr:row>
      <xdr:rowOff>169332</xdr:rowOff>
    </xdr:from>
    <xdr:to>
      <xdr:col>22</xdr:col>
      <xdr:colOff>571500</xdr:colOff>
      <xdr:row>30</xdr:row>
      <xdr:rowOff>98137</xdr:rowOff>
    </xdr:to>
    <xdr:graphicFrame macro="">
      <xdr:nvGraphicFramePr>
        <xdr:cNvPr id="11" name="RUNCHART1">
          <a:extLst>
            <a:ext uri="{FF2B5EF4-FFF2-40B4-BE49-F238E27FC236}">
              <a16:creationId xmlns:a16="http://schemas.microsoft.com/office/drawing/2014/main" id="{00000000-0008-0000-04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508001</xdr:colOff>
      <xdr:row>31</xdr:row>
      <xdr:rowOff>110367</xdr:rowOff>
    </xdr:from>
    <xdr:to>
      <xdr:col>22</xdr:col>
      <xdr:colOff>571263</xdr:colOff>
      <xdr:row>51</xdr:row>
      <xdr:rowOff>10379</xdr:rowOff>
    </xdr:to>
    <xdr:graphicFrame macro="">
      <xdr:nvGraphicFramePr>
        <xdr:cNvPr id="12" name="RUNCHART2">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498625</xdr:colOff>
      <xdr:row>51</xdr:row>
      <xdr:rowOff>167011</xdr:rowOff>
    </xdr:from>
    <xdr:to>
      <xdr:col>22</xdr:col>
      <xdr:colOff>598986</xdr:colOff>
      <xdr:row>72</xdr:row>
      <xdr:rowOff>93738</xdr:rowOff>
    </xdr:to>
    <xdr:graphicFrame macro="">
      <xdr:nvGraphicFramePr>
        <xdr:cNvPr id="13" name="RUNCHART3">
          <a:extLst>
            <a:ext uri="{FF2B5EF4-FFF2-40B4-BE49-F238E27FC236}">
              <a16:creationId xmlns:a16="http://schemas.microsoft.com/office/drawing/2014/main" id="{00000000-0008-0000-0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1</xdr:colOff>
      <xdr:row>10</xdr:row>
      <xdr:rowOff>169332</xdr:rowOff>
    </xdr:from>
    <xdr:to>
      <xdr:col>26</xdr:col>
      <xdr:colOff>397843</xdr:colOff>
      <xdr:row>12</xdr:row>
      <xdr:rowOff>536</xdr:rowOff>
    </xdr:to>
    <xdr:sp macro="" textlink="">
      <xdr:nvSpPr>
        <xdr:cNvPr id="14" name="Rectangle: Rounded Corners 13">
          <a:hlinkClick xmlns:r="http://schemas.openxmlformats.org/officeDocument/2006/relationships" r:id="rId4" tooltip="RESULT MAP"/>
          <a:extLst>
            <a:ext uri="{FF2B5EF4-FFF2-40B4-BE49-F238E27FC236}">
              <a16:creationId xmlns:a16="http://schemas.microsoft.com/office/drawing/2014/main" id="{00000000-0008-0000-0400-00000E000000}"/>
            </a:ext>
          </a:extLst>
        </xdr:cNvPr>
        <xdr:cNvSpPr/>
      </xdr:nvSpPr>
      <xdr:spPr>
        <a:xfrm>
          <a:off x="14340418" y="2137832"/>
          <a:ext cx="1625508" cy="191037"/>
        </a:xfrm>
        <a:prstGeom prst="roundRect">
          <a:avLst/>
        </a:prstGeom>
        <a:scene3d>
          <a:camera prst="orthographicFront"/>
          <a:lightRig rig="threePt" dir="t"/>
        </a:scene3d>
        <a:sp3d>
          <a:bevelT w="139700" prst="cross"/>
        </a:sp3d>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RESULT</a:t>
          </a:r>
          <a:r>
            <a:rPr lang="en-US" sz="800" baseline="0">
              <a:solidFill>
                <a:sysClr val="windowText" lastClr="000000"/>
              </a:solidFill>
              <a:latin typeface="Arial Narrow" panose="020B0606020202030204" pitchFamily="34" charset="0"/>
            </a:rPr>
            <a:t> MAP</a:t>
          </a:r>
          <a:endParaRPr lang="en-US" sz="800">
            <a:solidFill>
              <a:sysClr val="windowText" lastClr="000000"/>
            </a:solidFill>
            <a:latin typeface="Arial Narrow" panose="020B0606020202030204" pitchFamily="34" charset="0"/>
          </a:endParaRPr>
        </a:p>
      </xdr:txBody>
    </xdr:sp>
    <xdr:clientData fLocksWithSheet="0"/>
  </xdr:twoCellAnchor>
  <xdr:twoCellAnchor editAs="oneCell">
    <xdr:from>
      <xdr:col>24</xdr:col>
      <xdr:colOff>1</xdr:colOff>
      <xdr:row>12</xdr:row>
      <xdr:rowOff>48520</xdr:rowOff>
    </xdr:from>
    <xdr:to>
      <xdr:col>26</xdr:col>
      <xdr:colOff>399967</xdr:colOff>
      <xdr:row>13</xdr:row>
      <xdr:rowOff>60627</xdr:rowOff>
    </xdr:to>
    <xdr:sp macro="" textlink="">
      <xdr:nvSpPr>
        <xdr:cNvPr id="15" name="Rectangle: Rounded Corners 14">
          <a:hlinkClick xmlns:r="http://schemas.openxmlformats.org/officeDocument/2006/relationships" r:id="rId5" tooltip="MER DASHBOARD"/>
          <a:extLst>
            <a:ext uri="{FF2B5EF4-FFF2-40B4-BE49-F238E27FC236}">
              <a16:creationId xmlns:a16="http://schemas.microsoft.com/office/drawing/2014/main" id="{00000000-0008-0000-0400-00000F000000}"/>
            </a:ext>
          </a:extLst>
        </xdr:cNvPr>
        <xdr:cNvSpPr/>
      </xdr:nvSpPr>
      <xdr:spPr>
        <a:xfrm>
          <a:off x="14340418" y="2376853"/>
          <a:ext cx="1627632" cy="192024"/>
        </a:xfrm>
        <a:prstGeom prst="roundRect">
          <a:avLst/>
        </a:prstGeom>
        <a:scene3d>
          <a:camera prst="orthographicFront"/>
          <a:lightRig rig="threePt" dir="t"/>
        </a:scene3d>
        <a:sp3d>
          <a:bevelT w="139700" prst="cross"/>
        </a:sp3d>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MER</a:t>
          </a:r>
          <a:r>
            <a:rPr lang="en-US" sz="800" baseline="0">
              <a:solidFill>
                <a:sysClr val="windowText" lastClr="000000"/>
              </a:solidFill>
              <a:latin typeface="Arial Narrow" panose="020B0606020202030204" pitchFamily="34" charset="0"/>
            </a:rPr>
            <a:t> DASHBOARD</a:t>
          </a:r>
          <a:endParaRPr lang="en-US" sz="800">
            <a:solidFill>
              <a:sysClr val="windowText" lastClr="000000"/>
            </a:solidFill>
            <a:latin typeface="Arial Narrow" panose="020B0606020202030204" pitchFamily="34" charset="0"/>
          </a:endParaRPr>
        </a:p>
      </xdr:txBody>
    </xdr:sp>
    <xdr:clientData fLocksWithSheet="0"/>
  </xdr:twoCellAnchor>
  <xdr:twoCellAnchor editAs="oneCell">
    <xdr:from>
      <xdr:col>24</xdr:col>
      <xdr:colOff>0</xdr:colOff>
      <xdr:row>14</xdr:row>
      <xdr:rowOff>156776</xdr:rowOff>
    </xdr:from>
    <xdr:to>
      <xdr:col>26</xdr:col>
      <xdr:colOff>399966</xdr:colOff>
      <xdr:row>15</xdr:row>
      <xdr:rowOff>168884</xdr:rowOff>
    </xdr:to>
    <xdr:sp macro="" textlink="">
      <xdr:nvSpPr>
        <xdr:cNvPr id="16" name="Rectangle: Rounded Corners 15">
          <a:hlinkClick xmlns:r="http://schemas.openxmlformats.org/officeDocument/2006/relationships" r:id="rId6" tooltip="OPD DASHBOARD"/>
          <a:extLst>
            <a:ext uri="{FF2B5EF4-FFF2-40B4-BE49-F238E27FC236}">
              <a16:creationId xmlns:a16="http://schemas.microsoft.com/office/drawing/2014/main" id="{00000000-0008-0000-0400-000010000000}"/>
            </a:ext>
          </a:extLst>
        </xdr:cNvPr>
        <xdr:cNvSpPr/>
      </xdr:nvSpPr>
      <xdr:spPr>
        <a:xfrm>
          <a:off x="14340417" y="2844943"/>
          <a:ext cx="1627632" cy="192024"/>
        </a:xfrm>
        <a:prstGeom prst="roundRect">
          <a:avLst/>
        </a:prstGeom>
        <a:scene3d>
          <a:camera prst="orthographicFront"/>
          <a:lightRig rig="threePt" dir="t"/>
        </a:scene3d>
        <a:sp3d>
          <a:bevelT w="139700" prst="cross"/>
        </a:sp3d>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OPD DASHBOARD</a:t>
          </a:r>
        </a:p>
      </xdr:txBody>
    </xdr:sp>
    <xdr:clientData fLocksWithSheet="0"/>
  </xdr:twoCellAnchor>
  <xdr:twoCellAnchor editAs="oneCell">
    <xdr:from>
      <xdr:col>24</xdr:col>
      <xdr:colOff>1</xdr:colOff>
      <xdr:row>16</xdr:row>
      <xdr:rowOff>29169</xdr:rowOff>
    </xdr:from>
    <xdr:to>
      <xdr:col>26</xdr:col>
      <xdr:colOff>399967</xdr:colOff>
      <xdr:row>17</xdr:row>
      <xdr:rowOff>41276</xdr:rowOff>
    </xdr:to>
    <xdr:sp macro="" textlink="">
      <xdr:nvSpPr>
        <xdr:cNvPr id="17" name="Rectangle: Rounded Corners 16">
          <a:hlinkClick xmlns:r="http://schemas.openxmlformats.org/officeDocument/2006/relationships" r:id="rId7" tooltip="INDEX &amp; OTPS DASHBOARD"/>
          <a:extLst>
            <a:ext uri="{FF2B5EF4-FFF2-40B4-BE49-F238E27FC236}">
              <a16:creationId xmlns:a16="http://schemas.microsoft.com/office/drawing/2014/main" id="{00000000-0008-0000-0400-000011000000}"/>
            </a:ext>
          </a:extLst>
        </xdr:cNvPr>
        <xdr:cNvSpPr/>
      </xdr:nvSpPr>
      <xdr:spPr>
        <a:xfrm>
          <a:off x="14340418" y="3077169"/>
          <a:ext cx="1627632" cy="192024"/>
        </a:xfrm>
        <a:prstGeom prst="roundRect">
          <a:avLst/>
        </a:prstGeom>
        <a:scene3d>
          <a:camera prst="orthographicFront"/>
          <a:lightRig rig="threePt" dir="t"/>
        </a:scene3d>
        <a:sp3d>
          <a:bevelT w="139700" prst="cross"/>
        </a:sp3d>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INDEX</a:t>
          </a:r>
          <a:r>
            <a:rPr lang="en-US" sz="800" baseline="0">
              <a:solidFill>
                <a:sysClr val="windowText" lastClr="000000"/>
              </a:solidFill>
              <a:latin typeface="Arial Narrow" panose="020B0606020202030204" pitchFamily="34" charset="0"/>
            </a:rPr>
            <a:t> &amp; OTPS DASHBOARD</a:t>
          </a:r>
          <a:endParaRPr lang="en-US" sz="800">
            <a:solidFill>
              <a:sysClr val="windowText" lastClr="000000"/>
            </a:solidFill>
            <a:latin typeface="Arial Narrow" panose="020B0606020202030204" pitchFamily="34" charset="0"/>
          </a:endParaRPr>
        </a:p>
      </xdr:txBody>
    </xdr:sp>
    <xdr:clientData fLocksWithSheet="0"/>
  </xdr:twoCellAnchor>
  <xdr:twoCellAnchor editAs="oneCell">
    <xdr:from>
      <xdr:col>24</xdr:col>
      <xdr:colOff>0</xdr:colOff>
      <xdr:row>17</xdr:row>
      <xdr:rowOff>87831</xdr:rowOff>
    </xdr:from>
    <xdr:to>
      <xdr:col>26</xdr:col>
      <xdr:colOff>399966</xdr:colOff>
      <xdr:row>18</xdr:row>
      <xdr:rowOff>99939</xdr:rowOff>
    </xdr:to>
    <xdr:sp macro="" textlink="">
      <xdr:nvSpPr>
        <xdr:cNvPr id="18" name="Rectangle: Rounded Corners 17">
          <a:hlinkClick xmlns:r="http://schemas.openxmlformats.org/officeDocument/2006/relationships" r:id="rId8" tooltip="RETENTION AND MMD DASHBOARD"/>
          <a:extLst>
            <a:ext uri="{FF2B5EF4-FFF2-40B4-BE49-F238E27FC236}">
              <a16:creationId xmlns:a16="http://schemas.microsoft.com/office/drawing/2014/main" id="{00000000-0008-0000-0400-000012000000}"/>
            </a:ext>
          </a:extLst>
        </xdr:cNvPr>
        <xdr:cNvSpPr/>
      </xdr:nvSpPr>
      <xdr:spPr>
        <a:xfrm>
          <a:off x="14340417" y="3315748"/>
          <a:ext cx="1627632" cy="192024"/>
        </a:xfrm>
        <a:prstGeom prst="roundRect">
          <a:avLst/>
        </a:prstGeom>
        <a:scene3d>
          <a:camera prst="orthographicFront"/>
          <a:lightRig rig="threePt" dir="t"/>
        </a:scene3d>
        <a:sp3d>
          <a:bevelT w="139700" prst="cross"/>
        </a:sp3d>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RETENTION</a:t>
          </a:r>
          <a:r>
            <a:rPr lang="en-US" sz="800" baseline="0">
              <a:solidFill>
                <a:sysClr val="windowText" lastClr="000000"/>
              </a:solidFill>
              <a:latin typeface="Arial Narrow" panose="020B0606020202030204" pitchFamily="34" charset="0"/>
            </a:rPr>
            <a:t> &amp; MMD DASHBOARD</a:t>
          </a:r>
          <a:endParaRPr lang="en-US" sz="800">
            <a:solidFill>
              <a:sysClr val="windowText" lastClr="000000"/>
            </a:solidFill>
            <a:latin typeface="Arial Narrow" panose="020B0606020202030204" pitchFamily="34" charset="0"/>
          </a:endParaRPr>
        </a:p>
      </xdr:txBody>
    </xdr:sp>
    <xdr:clientData fLocksWithSheet="0"/>
  </xdr:twoCellAnchor>
  <xdr:twoCellAnchor editAs="oneCell">
    <xdr:from>
      <xdr:col>24</xdr:col>
      <xdr:colOff>1</xdr:colOff>
      <xdr:row>13</xdr:row>
      <xdr:rowOff>108551</xdr:rowOff>
    </xdr:from>
    <xdr:to>
      <xdr:col>26</xdr:col>
      <xdr:colOff>399967</xdr:colOff>
      <xdr:row>14</xdr:row>
      <xdr:rowOff>120658</xdr:rowOff>
    </xdr:to>
    <xdr:sp macro="" textlink="">
      <xdr:nvSpPr>
        <xdr:cNvPr id="19" name="Rectangle: Rounded Corners 18">
          <a:hlinkClick xmlns:r="http://schemas.openxmlformats.org/officeDocument/2006/relationships" r:id="rId9" tooltip="RUN CHART"/>
          <a:extLst>
            <a:ext uri="{FF2B5EF4-FFF2-40B4-BE49-F238E27FC236}">
              <a16:creationId xmlns:a16="http://schemas.microsoft.com/office/drawing/2014/main" id="{00000000-0008-0000-0400-000013000000}"/>
            </a:ext>
          </a:extLst>
        </xdr:cNvPr>
        <xdr:cNvSpPr/>
      </xdr:nvSpPr>
      <xdr:spPr>
        <a:xfrm>
          <a:off x="14340418" y="2616801"/>
          <a:ext cx="1627632" cy="192024"/>
        </a:xfrm>
        <a:prstGeom prst="roundRect">
          <a:avLst/>
        </a:prstGeom>
        <a:scene3d>
          <a:camera prst="orthographicFront"/>
          <a:lightRig rig="threePt" dir="t"/>
        </a:scene3d>
        <a:sp3d>
          <a:bevelT w="139700" prst="cross"/>
        </a:sp3d>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MER</a:t>
          </a:r>
          <a:r>
            <a:rPr lang="en-US" sz="800" baseline="0">
              <a:solidFill>
                <a:sysClr val="windowText" lastClr="000000"/>
              </a:solidFill>
              <a:latin typeface="Arial Narrow" panose="020B0606020202030204" pitchFamily="34" charset="0"/>
            </a:rPr>
            <a:t> RUN CHARTS</a:t>
          </a:r>
        </a:p>
      </xdr:txBody>
    </xdr:sp>
    <xdr:clientData fLocksWithSheet="0"/>
  </xdr:twoCellAnchor>
</xdr:wsDr>
</file>

<file path=xl/drawings/drawing5.xml><?xml version="1.0" encoding="utf-8"?>
<xdr:wsDr xmlns:xdr="http://schemas.openxmlformats.org/drawingml/2006/spreadsheetDrawing" xmlns:a="http://schemas.openxmlformats.org/drawingml/2006/main">
  <xdr:twoCellAnchor>
    <xdr:from>
      <xdr:col>4</xdr:col>
      <xdr:colOff>452437</xdr:colOff>
      <xdr:row>149</xdr:row>
      <xdr:rowOff>31749</xdr:rowOff>
    </xdr:from>
    <xdr:to>
      <xdr:col>12</xdr:col>
      <xdr:colOff>134937</xdr:colOff>
      <xdr:row>164</xdr:row>
      <xdr:rowOff>36512</xdr:rowOff>
    </xdr:to>
    <xdr:graphicFrame macro="">
      <xdr:nvGraphicFramePr>
        <xdr:cNvPr id="42" name="Chart 41">
          <a:extLst>
            <a:ext uri="{FF2B5EF4-FFF2-40B4-BE49-F238E27FC236}">
              <a16:creationId xmlns:a16="http://schemas.microsoft.com/office/drawing/2014/main" id="{00000000-0008-0000-05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109552</xdr:colOff>
      <xdr:row>149</xdr:row>
      <xdr:rowOff>49212</xdr:rowOff>
    </xdr:from>
    <xdr:to>
      <xdr:col>20</xdr:col>
      <xdr:colOff>403239</xdr:colOff>
      <xdr:row>164</xdr:row>
      <xdr:rowOff>53975</xdr:rowOff>
    </xdr:to>
    <xdr:graphicFrame macro="">
      <xdr:nvGraphicFramePr>
        <xdr:cNvPr id="43" name="Chart 42">
          <a:extLst>
            <a:ext uri="{FF2B5EF4-FFF2-40B4-BE49-F238E27FC236}">
              <a16:creationId xmlns:a16="http://schemas.microsoft.com/office/drawing/2014/main" id="{00000000-0008-0000-05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444499</xdr:colOff>
      <xdr:row>169</xdr:row>
      <xdr:rowOff>73025</xdr:rowOff>
    </xdr:from>
    <xdr:to>
      <xdr:col>12</xdr:col>
      <xdr:colOff>126999</xdr:colOff>
      <xdr:row>184</xdr:row>
      <xdr:rowOff>77788</xdr:rowOff>
    </xdr:to>
    <xdr:graphicFrame macro="">
      <xdr:nvGraphicFramePr>
        <xdr:cNvPr id="44" name="Chart 43">
          <a:extLst>
            <a:ext uri="{FF2B5EF4-FFF2-40B4-BE49-F238E27FC236}">
              <a16:creationId xmlns:a16="http://schemas.microsoft.com/office/drawing/2014/main" id="{00000000-0008-0000-05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63499</xdr:colOff>
      <xdr:row>24</xdr:row>
      <xdr:rowOff>72577</xdr:rowOff>
    </xdr:from>
    <xdr:to>
      <xdr:col>4</xdr:col>
      <xdr:colOff>226784</xdr:colOff>
      <xdr:row>38</xdr:row>
      <xdr:rowOff>56702</xdr:rowOff>
    </xdr:to>
    <mc:AlternateContent xmlns:mc="http://schemas.openxmlformats.org/markup-compatibility/2006" xmlns:a14="http://schemas.microsoft.com/office/drawing/2010/main">
      <mc:Choice Requires="a14">
        <xdr:graphicFrame macro="">
          <xdr:nvGraphicFramePr>
            <xdr:cNvPr id="11" name="Facility_name 4">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microsoft.com/office/drawing/2010/slicer">
              <sle:slicer xmlns:sle="http://schemas.microsoft.com/office/drawing/2010/slicer" name="Facility_name 4"/>
            </a:graphicData>
          </a:graphic>
        </xdr:graphicFrame>
      </mc:Choice>
      <mc:Fallback xmlns="">
        <xdr:sp macro="" textlink="">
          <xdr:nvSpPr>
            <xdr:cNvPr id="0" name=""/>
            <xdr:cNvSpPr>
              <a:spLocks noTextEdit="1"/>
            </xdr:cNvSpPr>
          </xdr:nvSpPr>
          <xdr:spPr>
            <a:xfrm>
              <a:off x="63499" y="4599220"/>
              <a:ext cx="2104571"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4</xdr:col>
      <xdr:colOff>285751</xdr:colOff>
      <xdr:row>2</xdr:row>
      <xdr:rowOff>58966</xdr:rowOff>
    </xdr:from>
    <xdr:to>
      <xdr:col>7</xdr:col>
      <xdr:colOff>291194</xdr:colOff>
      <xdr:row>10</xdr:row>
      <xdr:rowOff>2</xdr:rowOff>
    </xdr:to>
    <mc:AlternateContent xmlns:mc="http://schemas.openxmlformats.org/markup-compatibility/2006" xmlns:a14="http://schemas.microsoft.com/office/drawing/2010/main">
      <mc:Choice Requires="a14">
        <xdr:graphicFrame macro="">
          <xdr:nvGraphicFramePr>
            <xdr:cNvPr id="12" name="FY 4">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FY 4"/>
            </a:graphicData>
          </a:graphic>
        </xdr:graphicFrame>
      </mc:Choice>
      <mc:Fallback xmlns="">
        <xdr:sp macro="" textlink="">
          <xdr:nvSpPr>
            <xdr:cNvPr id="0" name=""/>
            <xdr:cNvSpPr>
              <a:spLocks noTextEdit="1"/>
            </xdr:cNvSpPr>
          </xdr:nvSpPr>
          <xdr:spPr>
            <a:xfrm>
              <a:off x="2227037" y="594180"/>
              <a:ext cx="1828800" cy="13924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63499</xdr:colOff>
      <xdr:row>10</xdr:row>
      <xdr:rowOff>36291</xdr:rowOff>
    </xdr:from>
    <xdr:to>
      <xdr:col>4</xdr:col>
      <xdr:colOff>226784</xdr:colOff>
      <xdr:row>24</xdr:row>
      <xdr:rowOff>20416</xdr:rowOff>
    </xdr:to>
    <mc:AlternateContent xmlns:mc="http://schemas.openxmlformats.org/markup-compatibility/2006" xmlns:a14="http://schemas.microsoft.com/office/drawing/2010/main">
      <mc:Choice Requires="a14">
        <xdr:graphicFrame macro="">
          <xdr:nvGraphicFramePr>
            <xdr:cNvPr id="13" name="LGA 4">
              <a:extLst>
                <a:ext uri="{FF2B5EF4-FFF2-40B4-BE49-F238E27FC236}">
                  <a16:creationId xmlns:a16="http://schemas.microsoft.com/office/drawing/2014/main" id="{00000000-0008-0000-0500-00000D000000}"/>
                </a:ext>
              </a:extLst>
            </xdr:cNvPr>
            <xdr:cNvGraphicFramePr/>
          </xdr:nvGraphicFramePr>
          <xdr:xfrm>
            <a:off x="0" y="0"/>
            <a:ext cx="0" cy="0"/>
          </xdr:xfrm>
          <a:graphic>
            <a:graphicData uri="http://schemas.microsoft.com/office/drawing/2010/slicer">
              <sle:slicer xmlns:sle="http://schemas.microsoft.com/office/drawing/2010/slicer" name="LGA 4"/>
            </a:graphicData>
          </a:graphic>
        </xdr:graphicFrame>
      </mc:Choice>
      <mc:Fallback xmlns="">
        <xdr:sp macro="" textlink="">
          <xdr:nvSpPr>
            <xdr:cNvPr id="0" name=""/>
            <xdr:cNvSpPr>
              <a:spLocks noTextEdit="1"/>
            </xdr:cNvSpPr>
          </xdr:nvSpPr>
          <xdr:spPr>
            <a:xfrm>
              <a:off x="63499" y="2022934"/>
              <a:ext cx="2104571"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10</xdr:col>
      <xdr:colOff>421821</xdr:colOff>
      <xdr:row>2</xdr:row>
      <xdr:rowOff>58964</xdr:rowOff>
    </xdr:from>
    <xdr:to>
      <xdr:col>13</xdr:col>
      <xdr:colOff>427264</xdr:colOff>
      <xdr:row>10</xdr:row>
      <xdr:rowOff>0</xdr:rowOff>
    </xdr:to>
    <mc:AlternateContent xmlns:mc="http://schemas.openxmlformats.org/markup-compatibility/2006" xmlns:a14="http://schemas.microsoft.com/office/drawing/2010/main">
      <mc:Choice Requires="a14">
        <xdr:graphicFrame macro="">
          <xdr:nvGraphicFramePr>
            <xdr:cNvPr id="14" name="Month 4">
              <a:extLst>
                <a:ext uri="{FF2B5EF4-FFF2-40B4-BE49-F238E27FC236}">
                  <a16:creationId xmlns:a16="http://schemas.microsoft.com/office/drawing/2014/main" id="{00000000-0008-0000-0500-00000E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6009821" y="594178"/>
              <a:ext cx="1828800" cy="13924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63500</xdr:colOff>
      <xdr:row>38</xdr:row>
      <xdr:rowOff>99792</xdr:rowOff>
    </xdr:from>
    <xdr:to>
      <xdr:col>4</xdr:col>
      <xdr:colOff>226785</xdr:colOff>
      <xdr:row>45</xdr:row>
      <xdr:rowOff>36292</xdr:rowOff>
    </xdr:to>
    <mc:AlternateContent xmlns:mc="http://schemas.openxmlformats.org/markup-compatibility/2006" xmlns:a14="http://schemas.microsoft.com/office/drawing/2010/main">
      <mc:Choice Requires="a14">
        <xdr:graphicFrame macro="">
          <xdr:nvGraphicFramePr>
            <xdr:cNvPr id="15" name="Prime_Partner 1">
              <a:extLst>
                <a:ext uri="{FF2B5EF4-FFF2-40B4-BE49-F238E27FC236}">
                  <a16:creationId xmlns:a16="http://schemas.microsoft.com/office/drawing/2014/main" id="{00000000-0008-0000-0500-00000F000000}"/>
                </a:ext>
              </a:extLst>
            </xdr:cNvPr>
            <xdr:cNvGraphicFramePr/>
          </xdr:nvGraphicFramePr>
          <xdr:xfrm>
            <a:off x="0" y="0"/>
            <a:ext cx="0" cy="0"/>
          </xdr:xfrm>
          <a:graphic>
            <a:graphicData uri="http://schemas.microsoft.com/office/drawing/2010/slicer">
              <sle:slicer xmlns:sle="http://schemas.microsoft.com/office/drawing/2010/slicer" name="Prime_Partner 1"/>
            </a:graphicData>
          </a:graphic>
        </xdr:graphicFrame>
      </mc:Choice>
      <mc:Fallback xmlns="">
        <xdr:sp macro="" textlink="">
          <xdr:nvSpPr>
            <xdr:cNvPr id="0" name=""/>
            <xdr:cNvSpPr>
              <a:spLocks noTextEdit="1"/>
            </xdr:cNvSpPr>
          </xdr:nvSpPr>
          <xdr:spPr>
            <a:xfrm>
              <a:off x="63500" y="7166435"/>
              <a:ext cx="2104571" cy="120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7</xdr:col>
      <xdr:colOff>340178</xdr:colOff>
      <xdr:row>2</xdr:row>
      <xdr:rowOff>58964</xdr:rowOff>
    </xdr:from>
    <xdr:to>
      <xdr:col>10</xdr:col>
      <xdr:colOff>345621</xdr:colOff>
      <xdr:row>10</xdr:row>
      <xdr:rowOff>0</xdr:rowOff>
    </xdr:to>
    <mc:AlternateContent xmlns:mc="http://schemas.openxmlformats.org/markup-compatibility/2006" xmlns:a14="http://schemas.microsoft.com/office/drawing/2010/main">
      <mc:Choice Requires="a14">
        <xdr:graphicFrame macro="">
          <xdr:nvGraphicFramePr>
            <xdr:cNvPr id="16" name="Qtr 4">
              <a:extLst>
                <a:ext uri="{FF2B5EF4-FFF2-40B4-BE49-F238E27FC236}">
                  <a16:creationId xmlns:a16="http://schemas.microsoft.com/office/drawing/2014/main" id="{00000000-0008-0000-0500-000010000000}"/>
                </a:ext>
              </a:extLst>
            </xdr:cNvPr>
            <xdr:cNvGraphicFramePr/>
          </xdr:nvGraphicFramePr>
          <xdr:xfrm>
            <a:off x="0" y="0"/>
            <a:ext cx="0" cy="0"/>
          </xdr:xfrm>
          <a:graphic>
            <a:graphicData uri="http://schemas.microsoft.com/office/drawing/2010/slicer">
              <sle:slicer xmlns:sle="http://schemas.microsoft.com/office/drawing/2010/slicer" name="Qtr 4"/>
            </a:graphicData>
          </a:graphic>
        </xdr:graphicFrame>
      </mc:Choice>
      <mc:Fallback xmlns="">
        <xdr:sp macro="" textlink="">
          <xdr:nvSpPr>
            <xdr:cNvPr id="0" name=""/>
            <xdr:cNvSpPr>
              <a:spLocks noTextEdit="1"/>
            </xdr:cNvSpPr>
          </xdr:nvSpPr>
          <xdr:spPr>
            <a:xfrm>
              <a:off x="4104821" y="594178"/>
              <a:ext cx="1828800" cy="13924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13</xdr:col>
      <xdr:colOff>517071</xdr:colOff>
      <xdr:row>2</xdr:row>
      <xdr:rowOff>54429</xdr:rowOff>
    </xdr:from>
    <xdr:to>
      <xdr:col>16</xdr:col>
      <xdr:colOff>522514</xdr:colOff>
      <xdr:row>9</xdr:row>
      <xdr:rowOff>176894</xdr:rowOff>
    </xdr:to>
    <mc:AlternateContent xmlns:mc="http://schemas.openxmlformats.org/markup-compatibility/2006" xmlns:a14="http://schemas.microsoft.com/office/drawing/2010/main">
      <mc:Choice Requires="a14">
        <xdr:graphicFrame macro="">
          <xdr:nvGraphicFramePr>
            <xdr:cNvPr id="17" name="WK_Report_Date 4">
              <a:extLst>
                <a:ext uri="{FF2B5EF4-FFF2-40B4-BE49-F238E27FC236}">
                  <a16:creationId xmlns:a16="http://schemas.microsoft.com/office/drawing/2014/main" id="{00000000-0008-0000-0500-000011000000}"/>
                </a:ext>
              </a:extLst>
            </xdr:cNvPr>
            <xdr:cNvGraphicFramePr/>
          </xdr:nvGraphicFramePr>
          <xdr:xfrm>
            <a:off x="0" y="0"/>
            <a:ext cx="0" cy="0"/>
          </xdr:xfrm>
          <a:graphic>
            <a:graphicData uri="http://schemas.microsoft.com/office/drawing/2010/slicer">
              <sle:slicer xmlns:sle="http://schemas.microsoft.com/office/drawing/2010/slicer" name="WK_Report_Date 4"/>
            </a:graphicData>
          </a:graphic>
        </xdr:graphicFrame>
      </mc:Choice>
      <mc:Fallback xmlns="">
        <xdr:sp macro="" textlink="">
          <xdr:nvSpPr>
            <xdr:cNvPr id="0" name=""/>
            <xdr:cNvSpPr>
              <a:spLocks noTextEdit="1"/>
            </xdr:cNvSpPr>
          </xdr:nvSpPr>
          <xdr:spPr>
            <a:xfrm>
              <a:off x="7928428" y="589643"/>
              <a:ext cx="1828800" cy="13924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63499</xdr:colOff>
      <xdr:row>2</xdr:row>
      <xdr:rowOff>45359</xdr:rowOff>
    </xdr:from>
    <xdr:to>
      <xdr:col>4</xdr:col>
      <xdr:colOff>226784</xdr:colOff>
      <xdr:row>9</xdr:row>
      <xdr:rowOff>167824</xdr:rowOff>
    </xdr:to>
    <mc:AlternateContent xmlns:mc="http://schemas.openxmlformats.org/markup-compatibility/2006" xmlns:a14="http://schemas.microsoft.com/office/drawing/2010/main">
      <mc:Choice Requires="a14">
        <xdr:graphicFrame macro="">
          <xdr:nvGraphicFramePr>
            <xdr:cNvPr id="18" name="State 4">
              <a:extLst>
                <a:ext uri="{FF2B5EF4-FFF2-40B4-BE49-F238E27FC236}">
                  <a16:creationId xmlns:a16="http://schemas.microsoft.com/office/drawing/2014/main" id="{00000000-0008-0000-0500-000012000000}"/>
                </a:ext>
              </a:extLst>
            </xdr:cNvPr>
            <xdr:cNvGraphicFramePr/>
          </xdr:nvGraphicFramePr>
          <xdr:xfrm>
            <a:off x="0" y="0"/>
            <a:ext cx="0" cy="0"/>
          </xdr:xfrm>
          <a:graphic>
            <a:graphicData uri="http://schemas.microsoft.com/office/drawing/2010/slicer">
              <sle:slicer xmlns:sle="http://schemas.microsoft.com/office/drawing/2010/slicer" name="State 4"/>
            </a:graphicData>
          </a:graphic>
        </xdr:graphicFrame>
      </mc:Choice>
      <mc:Fallback xmlns="">
        <xdr:sp macro="" textlink="">
          <xdr:nvSpPr>
            <xdr:cNvPr id="0" name=""/>
            <xdr:cNvSpPr>
              <a:spLocks noTextEdit="1"/>
            </xdr:cNvSpPr>
          </xdr:nvSpPr>
          <xdr:spPr>
            <a:xfrm>
              <a:off x="63499" y="580573"/>
              <a:ext cx="2104571" cy="13924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16</xdr:col>
      <xdr:colOff>594179</xdr:colOff>
      <xdr:row>2</xdr:row>
      <xdr:rowOff>58964</xdr:rowOff>
    </xdr:from>
    <xdr:to>
      <xdr:col>19</xdr:col>
      <xdr:colOff>599622</xdr:colOff>
      <xdr:row>10</xdr:row>
      <xdr:rowOff>0</xdr:rowOff>
    </xdr:to>
    <mc:AlternateContent xmlns:mc="http://schemas.openxmlformats.org/markup-compatibility/2006" xmlns:a14="http://schemas.microsoft.com/office/drawing/2010/main">
      <mc:Choice Requires="a14">
        <xdr:graphicFrame macro="">
          <xdr:nvGraphicFramePr>
            <xdr:cNvPr id="19" name="Week_No 4">
              <a:extLst>
                <a:ext uri="{FF2B5EF4-FFF2-40B4-BE49-F238E27FC236}">
                  <a16:creationId xmlns:a16="http://schemas.microsoft.com/office/drawing/2014/main" id="{00000000-0008-0000-0500-000013000000}"/>
                </a:ext>
              </a:extLst>
            </xdr:cNvPr>
            <xdr:cNvGraphicFramePr/>
          </xdr:nvGraphicFramePr>
          <xdr:xfrm>
            <a:off x="0" y="0"/>
            <a:ext cx="0" cy="0"/>
          </xdr:xfrm>
          <a:graphic>
            <a:graphicData uri="http://schemas.microsoft.com/office/drawing/2010/slicer">
              <sle:slicer xmlns:sle="http://schemas.microsoft.com/office/drawing/2010/slicer" name="Week_No 4"/>
            </a:graphicData>
          </a:graphic>
        </xdr:graphicFrame>
      </mc:Choice>
      <mc:Fallback xmlns="">
        <xdr:sp macro="" textlink="">
          <xdr:nvSpPr>
            <xdr:cNvPr id="0" name=""/>
            <xdr:cNvSpPr>
              <a:spLocks noTextEdit="1"/>
            </xdr:cNvSpPr>
          </xdr:nvSpPr>
          <xdr:spPr>
            <a:xfrm>
              <a:off x="9828893" y="594178"/>
              <a:ext cx="1828800" cy="13924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4</xdr:col>
      <xdr:colOff>279700</xdr:colOff>
      <xdr:row>10</xdr:row>
      <xdr:rowOff>32252</xdr:rowOff>
    </xdr:from>
    <xdr:to>
      <xdr:col>12</xdr:col>
      <xdr:colOff>272143</xdr:colOff>
      <xdr:row>26</xdr:row>
      <xdr:rowOff>41928</xdr:rowOff>
    </xdr:to>
    <xdr:graphicFrame macro="">
      <xdr:nvGraphicFramePr>
        <xdr:cNvPr id="28" name="Chart 27">
          <a:extLst>
            <a:ext uri="{FF2B5EF4-FFF2-40B4-BE49-F238E27FC236}">
              <a16:creationId xmlns:a16="http://schemas.microsoft.com/office/drawing/2014/main" id="{00000000-0008-0000-05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304398</xdr:colOff>
      <xdr:row>10</xdr:row>
      <xdr:rowOff>45358</xdr:rowOff>
    </xdr:from>
    <xdr:to>
      <xdr:col>20</xdr:col>
      <xdr:colOff>3528</xdr:colOff>
      <xdr:row>26</xdr:row>
      <xdr:rowOff>25805</xdr:rowOff>
    </xdr:to>
    <xdr:graphicFrame macro="">
      <xdr:nvGraphicFramePr>
        <xdr:cNvPr id="29" name="Chart 28">
          <a:extLst>
            <a:ext uri="{FF2B5EF4-FFF2-40B4-BE49-F238E27FC236}">
              <a16:creationId xmlns:a16="http://schemas.microsoft.com/office/drawing/2014/main" id="{00000000-0008-0000-05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277183</xdr:colOff>
      <xdr:row>27</xdr:row>
      <xdr:rowOff>78112</xdr:rowOff>
    </xdr:from>
    <xdr:to>
      <xdr:col>12</xdr:col>
      <xdr:colOff>269626</xdr:colOff>
      <xdr:row>43</xdr:row>
      <xdr:rowOff>140705</xdr:rowOff>
    </xdr:to>
    <xdr:graphicFrame macro="">
      <xdr:nvGraphicFramePr>
        <xdr:cNvPr id="30" name="Chart 29">
          <a:extLst>
            <a:ext uri="{FF2B5EF4-FFF2-40B4-BE49-F238E27FC236}">
              <a16:creationId xmlns:a16="http://schemas.microsoft.com/office/drawing/2014/main" id="{00000000-0008-0000-05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327077</xdr:colOff>
      <xdr:row>27</xdr:row>
      <xdr:rowOff>108353</xdr:rowOff>
    </xdr:from>
    <xdr:to>
      <xdr:col>20</xdr:col>
      <xdr:colOff>26208</xdr:colOff>
      <xdr:row>43</xdr:row>
      <xdr:rowOff>170946</xdr:rowOff>
    </xdr:to>
    <xdr:graphicFrame macro="">
      <xdr:nvGraphicFramePr>
        <xdr:cNvPr id="31" name="Chart 30">
          <a:extLst>
            <a:ext uri="{FF2B5EF4-FFF2-40B4-BE49-F238E27FC236}">
              <a16:creationId xmlns:a16="http://schemas.microsoft.com/office/drawing/2014/main" id="{00000000-0008-0000-05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294317</xdr:colOff>
      <xdr:row>44</xdr:row>
      <xdr:rowOff>106841</xdr:rowOff>
    </xdr:from>
    <xdr:to>
      <xdr:col>12</xdr:col>
      <xdr:colOff>286760</xdr:colOff>
      <xdr:row>61</xdr:row>
      <xdr:rowOff>16227</xdr:rowOff>
    </xdr:to>
    <xdr:graphicFrame macro="">
      <xdr:nvGraphicFramePr>
        <xdr:cNvPr id="32" name="Chart 31">
          <a:extLst>
            <a:ext uri="{FF2B5EF4-FFF2-40B4-BE49-F238E27FC236}">
              <a16:creationId xmlns:a16="http://schemas.microsoft.com/office/drawing/2014/main" id="{00000000-0008-0000-05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333123</xdr:colOff>
      <xdr:row>44</xdr:row>
      <xdr:rowOff>114905</xdr:rowOff>
    </xdr:from>
    <xdr:to>
      <xdr:col>20</xdr:col>
      <xdr:colOff>32254</xdr:colOff>
      <xdr:row>61</xdr:row>
      <xdr:rowOff>24291</xdr:rowOff>
    </xdr:to>
    <xdr:graphicFrame macro="">
      <xdr:nvGraphicFramePr>
        <xdr:cNvPr id="33" name="Chart 32">
          <a:extLst>
            <a:ext uri="{FF2B5EF4-FFF2-40B4-BE49-F238E27FC236}">
              <a16:creationId xmlns:a16="http://schemas.microsoft.com/office/drawing/2014/main" id="{00000000-0008-0000-05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299355</xdr:colOff>
      <xdr:row>62</xdr:row>
      <xdr:rowOff>42836</xdr:rowOff>
    </xdr:from>
    <xdr:to>
      <xdr:col>12</xdr:col>
      <xdr:colOff>299301</xdr:colOff>
      <xdr:row>77</xdr:row>
      <xdr:rowOff>152802</xdr:rowOff>
    </xdr:to>
    <xdr:graphicFrame macro="">
      <xdr:nvGraphicFramePr>
        <xdr:cNvPr id="34" name="Chart 33">
          <a:extLst>
            <a:ext uri="{FF2B5EF4-FFF2-40B4-BE49-F238E27FC236}">
              <a16:creationId xmlns:a16="http://schemas.microsoft.com/office/drawing/2014/main" id="{00000000-0008-0000-05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341692</xdr:colOff>
      <xdr:row>62</xdr:row>
      <xdr:rowOff>47372</xdr:rowOff>
    </xdr:from>
    <xdr:to>
      <xdr:col>20</xdr:col>
      <xdr:colOff>44350</xdr:colOff>
      <xdr:row>78</xdr:row>
      <xdr:rowOff>28826</xdr:rowOff>
    </xdr:to>
    <xdr:graphicFrame macro="">
      <xdr:nvGraphicFramePr>
        <xdr:cNvPr id="35" name="Chart 34">
          <a:extLst>
            <a:ext uri="{FF2B5EF4-FFF2-40B4-BE49-F238E27FC236}">
              <a16:creationId xmlns:a16="http://schemas.microsoft.com/office/drawing/2014/main" id="{00000000-0008-0000-05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587262</xdr:colOff>
      <xdr:row>1</xdr:row>
      <xdr:rowOff>0</xdr:rowOff>
    </xdr:from>
    <xdr:to>
      <xdr:col>23</xdr:col>
      <xdr:colOff>389413</xdr:colOff>
      <xdr:row>1</xdr:row>
      <xdr:rowOff>191037</xdr:rowOff>
    </xdr:to>
    <xdr:sp macro="" textlink="">
      <xdr:nvSpPr>
        <xdr:cNvPr id="36" name="Rectangle: Rounded Corners 35">
          <a:hlinkClick xmlns:r="http://schemas.openxmlformats.org/officeDocument/2006/relationships" r:id="rId12" tooltip="RESULT MAP"/>
          <a:extLst>
            <a:ext uri="{FF2B5EF4-FFF2-40B4-BE49-F238E27FC236}">
              <a16:creationId xmlns:a16="http://schemas.microsoft.com/office/drawing/2014/main" id="{00000000-0008-0000-0500-000024000000}"/>
            </a:ext>
          </a:extLst>
        </xdr:cNvPr>
        <xdr:cNvSpPr/>
      </xdr:nvSpPr>
      <xdr:spPr>
        <a:xfrm>
          <a:off x="12253119" y="181429"/>
          <a:ext cx="1625508" cy="191037"/>
        </a:xfrm>
        <a:prstGeom prst="roundRect">
          <a:avLst/>
        </a:prstGeom>
        <a:scene3d>
          <a:camera prst="orthographicFront"/>
          <a:lightRig rig="threePt" dir="t"/>
        </a:scene3d>
        <a:sp3d>
          <a:bevelT w="139700" prst="cross"/>
        </a:sp3d>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RESULT</a:t>
          </a:r>
          <a:r>
            <a:rPr lang="en-US" sz="800" baseline="0">
              <a:solidFill>
                <a:sysClr val="windowText" lastClr="000000"/>
              </a:solidFill>
              <a:latin typeface="Arial Narrow" panose="020B0606020202030204" pitchFamily="34" charset="0"/>
            </a:rPr>
            <a:t> MAP</a:t>
          </a:r>
          <a:endParaRPr lang="en-US" sz="800">
            <a:solidFill>
              <a:sysClr val="windowText" lastClr="000000"/>
            </a:solidFill>
            <a:latin typeface="Arial Narrow" panose="020B0606020202030204" pitchFamily="34" charset="0"/>
          </a:endParaRPr>
        </a:p>
      </xdr:txBody>
    </xdr:sp>
    <xdr:clientData fLocksWithSheet="0"/>
  </xdr:twoCellAnchor>
  <xdr:twoCellAnchor editAs="oneCell">
    <xdr:from>
      <xdr:col>20</xdr:col>
      <xdr:colOff>587262</xdr:colOff>
      <xdr:row>1</xdr:row>
      <xdr:rowOff>239021</xdr:rowOff>
    </xdr:from>
    <xdr:to>
      <xdr:col>23</xdr:col>
      <xdr:colOff>391537</xdr:colOff>
      <xdr:row>2</xdr:row>
      <xdr:rowOff>77260</xdr:rowOff>
    </xdr:to>
    <xdr:sp macro="" textlink="">
      <xdr:nvSpPr>
        <xdr:cNvPr id="37" name="Rectangle: Rounded Corners 36">
          <a:hlinkClick xmlns:r="http://schemas.openxmlformats.org/officeDocument/2006/relationships" r:id="rId13" tooltip="MER DASHBOARD"/>
          <a:extLst>
            <a:ext uri="{FF2B5EF4-FFF2-40B4-BE49-F238E27FC236}">
              <a16:creationId xmlns:a16="http://schemas.microsoft.com/office/drawing/2014/main" id="{00000000-0008-0000-0500-000025000000}"/>
            </a:ext>
          </a:extLst>
        </xdr:cNvPr>
        <xdr:cNvSpPr/>
      </xdr:nvSpPr>
      <xdr:spPr>
        <a:xfrm>
          <a:off x="12253119" y="420450"/>
          <a:ext cx="1627632" cy="192024"/>
        </a:xfrm>
        <a:prstGeom prst="roundRect">
          <a:avLst/>
        </a:prstGeom>
        <a:scene3d>
          <a:camera prst="orthographicFront"/>
          <a:lightRig rig="threePt" dir="t"/>
        </a:scene3d>
        <a:sp3d>
          <a:bevelT w="139700" prst="cross"/>
        </a:sp3d>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MER</a:t>
          </a:r>
          <a:r>
            <a:rPr lang="en-US" sz="800" baseline="0">
              <a:solidFill>
                <a:sysClr val="windowText" lastClr="000000"/>
              </a:solidFill>
              <a:latin typeface="Arial Narrow" panose="020B0606020202030204" pitchFamily="34" charset="0"/>
            </a:rPr>
            <a:t> DASHBOARD</a:t>
          </a:r>
          <a:endParaRPr lang="en-US" sz="800">
            <a:solidFill>
              <a:sysClr val="windowText" lastClr="000000"/>
            </a:solidFill>
            <a:latin typeface="Arial Narrow" panose="020B0606020202030204" pitchFamily="34" charset="0"/>
          </a:endParaRPr>
        </a:p>
      </xdr:txBody>
    </xdr:sp>
    <xdr:clientData fLocksWithSheet="0"/>
  </xdr:twoCellAnchor>
  <xdr:twoCellAnchor editAs="oneCell">
    <xdr:from>
      <xdr:col>20</xdr:col>
      <xdr:colOff>587261</xdr:colOff>
      <xdr:row>3</xdr:row>
      <xdr:rowOff>171897</xdr:rowOff>
    </xdr:from>
    <xdr:to>
      <xdr:col>23</xdr:col>
      <xdr:colOff>391536</xdr:colOff>
      <xdr:row>5</xdr:row>
      <xdr:rowOff>1064</xdr:rowOff>
    </xdr:to>
    <xdr:sp macro="" textlink="">
      <xdr:nvSpPr>
        <xdr:cNvPr id="38" name="Rectangle: Rounded Corners 37">
          <a:hlinkClick xmlns:r="http://schemas.openxmlformats.org/officeDocument/2006/relationships" r:id="rId14" tooltip="OPD DASHBOARD"/>
          <a:extLst>
            <a:ext uri="{FF2B5EF4-FFF2-40B4-BE49-F238E27FC236}">
              <a16:creationId xmlns:a16="http://schemas.microsoft.com/office/drawing/2014/main" id="{00000000-0008-0000-0500-000026000000}"/>
            </a:ext>
          </a:extLst>
        </xdr:cNvPr>
        <xdr:cNvSpPr/>
      </xdr:nvSpPr>
      <xdr:spPr>
        <a:xfrm>
          <a:off x="12253118" y="888540"/>
          <a:ext cx="1627632" cy="192024"/>
        </a:xfrm>
        <a:prstGeom prst="roundRect">
          <a:avLst/>
        </a:prstGeom>
        <a:scene3d>
          <a:camera prst="orthographicFront"/>
          <a:lightRig rig="threePt" dir="t"/>
        </a:scene3d>
        <a:sp3d>
          <a:bevelT w="139700" prst="cross"/>
        </a:sp3d>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OPD DASHBOARD</a:t>
          </a:r>
        </a:p>
      </xdr:txBody>
    </xdr:sp>
    <xdr:clientData fLocksWithSheet="0"/>
  </xdr:twoCellAnchor>
  <xdr:twoCellAnchor editAs="oneCell">
    <xdr:from>
      <xdr:col>20</xdr:col>
      <xdr:colOff>587262</xdr:colOff>
      <xdr:row>5</xdr:row>
      <xdr:rowOff>41266</xdr:rowOff>
    </xdr:from>
    <xdr:to>
      <xdr:col>23</xdr:col>
      <xdr:colOff>391537</xdr:colOff>
      <xdr:row>6</xdr:row>
      <xdr:rowOff>51861</xdr:rowOff>
    </xdr:to>
    <xdr:sp macro="" textlink="">
      <xdr:nvSpPr>
        <xdr:cNvPr id="39" name="Rectangle: Rounded Corners 38">
          <a:hlinkClick xmlns:r="http://schemas.openxmlformats.org/officeDocument/2006/relationships" r:id="rId15" tooltip="INDEX &amp; OTPS DASHBOARD"/>
          <a:extLst>
            <a:ext uri="{FF2B5EF4-FFF2-40B4-BE49-F238E27FC236}">
              <a16:creationId xmlns:a16="http://schemas.microsoft.com/office/drawing/2014/main" id="{00000000-0008-0000-0500-000027000000}"/>
            </a:ext>
          </a:extLst>
        </xdr:cNvPr>
        <xdr:cNvSpPr/>
      </xdr:nvSpPr>
      <xdr:spPr>
        <a:xfrm>
          <a:off x="12253119" y="1120766"/>
          <a:ext cx="1627632" cy="192024"/>
        </a:xfrm>
        <a:prstGeom prst="roundRect">
          <a:avLst/>
        </a:prstGeom>
        <a:scene3d>
          <a:camera prst="orthographicFront"/>
          <a:lightRig rig="threePt" dir="t"/>
        </a:scene3d>
        <a:sp3d>
          <a:bevelT w="139700" prst="cross"/>
        </a:sp3d>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INDEX</a:t>
          </a:r>
          <a:r>
            <a:rPr lang="en-US" sz="800" baseline="0">
              <a:solidFill>
                <a:sysClr val="windowText" lastClr="000000"/>
              </a:solidFill>
              <a:latin typeface="Arial Narrow" panose="020B0606020202030204" pitchFamily="34" charset="0"/>
            </a:rPr>
            <a:t> &amp; OTPS DASHBOARD</a:t>
          </a:r>
          <a:endParaRPr lang="en-US" sz="800">
            <a:solidFill>
              <a:sysClr val="windowText" lastClr="000000"/>
            </a:solidFill>
            <a:latin typeface="Arial Narrow" panose="020B0606020202030204" pitchFamily="34" charset="0"/>
          </a:endParaRPr>
        </a:p>
      </xdr:txBody>
    </xdr:sp>
    <xdr:clientData fLocksWithSheet="0"/>
  </xdr:twoCellAnchor>
  <xdr:twoCellAnchor editAs="oneCell">
    <xdr:from>
      <xdr:col>20</xdr:col>
      <xdr:colOff>587261</xdr:colOff>
      <xdr:row>6</xdr:row>
      <xdr:rowOff>98416</xdr:rowOff>
    </xdr:from>
    <xdr:to>
      <xdr:col>23</xdr:col>
      <xdr:colOff>391536</xdr:colOff>
      <xdr:row>7</xdr:row>
      <xdr:rowOff>109012</xdr:rowOff>
    </xdr:to>
    <xdr:sp macro="" textlink="">
      <xdr:nvSpPr>
        <xdr:cNvPr id="40" name="Rectangle: Rounded Corners 39">
          <a:hlinkClick xmlns:r="http://schemas.openxmlformats.org/officeDocument/2006/relationships" r:id="rId16" tooltip="RETENTION AND MMD DASHBOARD"/>
          <a:extLst>
            <a:ext uri="{FF2B5EF4-FFF2-40B4-BE49-F238E27FC236}">
              <a16:creationId xmlns:a16="http://schemas.microsoft.com/office/drawing/2014/main" id="{00000000-0008-0000-0500-000028000000}"/>
            </a:ext>
          </a:extLst>
        </xdr:cNvPr>
        <xdr:cNvSpPr/>
      </xdr:nvSpPr>
      <xdr:spPr>
        <a:xfrm>
          <a:off x="12253118" y="1359345"/>
          <a:ext cx="1627632" cy="192024"/>
        </a:xfrm>
        <a:prstGeom prst="roundRect">
          <a:avLst/>
        </a:prstGeom>
        <a:scene3d>
          <a:camera prst="orthographicFront"/>
          <a:lightRig rig="threePt" dir="t"/>
        </a:scene3d>
        <a:sp3d>
          <a:bevelT w="139700" prst="cross"/>
        </a:sp3d>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RETENTION</a:t>
          </a:r>
          <a:r>
            <a:rPr lang="en-US" sz="800" baseline="0">
              <a:solidFill>
                <a:sysClr val="windowText" lastClr="000000"/>
              </a:solidFill>
              <a:latin typeface="Arial Narrow" panose="020B0606020202030204" pitchFamily="34" charset="0"/>
            </a:rPr>
            <a:t> &amp; MMD DASHBOARD</a:t>
          </a:r>
          <a:endParaRPr lang="en-US" sz="800">
            <a:solidFill>
              <a:sysClr val="windowText" lastClr="000000"/>
            </a:solidFill>
            <a:latin typeface="Arial Narrow" panose="020B0606020202030204" pitchFamily="34" charset="0"/>
          </a:endParaRPr>
        </a:p>
      </xdr:txBody>
    </xdr:sp>
    <xdr:clientData fLocksWithSheet="0"/>
  </xdr:twoCellAnchor>
  <xdr:twoCellAnchor editAs="oneCell">
    <xdr:from>
      <xdr:col>20</xdr:col>
      <xdr:colOff>587262</xdr:colOff>
      <xdr:row>2</xdr:row>
      <xdr:rowOff>125184</xdr:rowOff>
    </xdr:from>
    <xdr:to>
      <xdr:col>23</xdr:col>
      <xdr:colOff>391537</xdr:colOff>
      <xdr:row>3</xdr:row>
      <xdr:rowOff>135779</xdr:rowOff>
    </xdr:to>
    <xdr:sp macro="" textlink="">
      <xdr:nvSpPr>
        <xdr:cNvPr id="27" name="Rectangle: Rounded Corners 26">
          <a:hlinkClick xmlns:r="http://schemas.openxmlformats.org/officeDocument/2006/relationships" r:id="rId17" tooltip="RUN CHART"/>
          <a:extLst>
            <a:ext uri="{FF2B5EF4-FFF2-40B4-BE49-F238E27FC236}">
              <a16:creationId xmlns:a16="http://schemas.microsoft.com/office/drawing/2014/main" id="{00000000-0008-0000-0500-00001B000000}"/>
            </a:ext>
          </a:extLst>
        </xdr:cNvPr>
        <xdr:cNvSpPr/>
      </xdr:nvSpPr>
      <xdr:spPr>
        <a:xfrm>
          <a:off x="12253119" y="660398"/>
          <a:ext cx="1627632" cy="192024"/>
        </a:xfrm>
        <a:prstGeom prst="roundRect">
          <a:avLst/>
        </a:prstGeom>
        <a:scene3d>
          <a:camera prst="orthographicFront"/>
          <a:lightRig rig="threePt" dir="t"/>
        </a:scene3d>
        <a:sp3d>
          <a:bevelT w="139700" prst="cross"/>
        </a:sp3d>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MER</a:t>
          </a:r>
          <a:r>
            <a:rPr lang="en-US" sz="800" baseline="0">
              <a:solidFill>
                <a:sysClr val="windowText" lastClr="000000"/>
              </a:solidFill>
              <a:latin typeface="Arial Narrow" panose="020B0606020202030204" pitchFamily="34" charset="0"/>
            </a:rPr>
            <a:t> RUN CHARTS</a:t>
          </a:r>
        </a:p>
      </xdr:txBody>
    </xdr:sp>
    <xdr:clientData fLocksWithSheet="0"/>
  </xdr:twoCellAnchor>
</xdr:wsDr>
</file>

<file path=xl/drawings/drawing6.xml><?xml version="1.0" encoding="utf-8"?>
<xdr:wsDr xmlns:xdr="http://schemas.openxmlformats.org/drawingml/2006/spreadsheetDrawing" xmlns:a="http://schemas.openxmlformats.org/drawingml/2006/main">
  <xdr:twoCellAnchor editAs="oneCell">
    <xdr:from>
      <xdr:col>0</xdr:col>
      <xdr:colOff>74080</xdr:colOff>
      <xdr:row>25</xdr:row>
      <xdr:rowOff>31757</xdr:rowOff>
    </xdr:from>
    <xdr:to>
      <xdr:col>4</xdr:col>
      <xdr:colOff>254001</xdr:colOff>
      <xdr:row>39</xdr:row>
      <xdr:rowOff>37049</xdr:rowOff>
    </xdr:to>
    <mc:AlternateContent xmlns:mc="http://schemas.openxmlformats.org/markup-compatibility/2006" xmlns:a14="http://schemas.microsoft.com/office/drawing/2010/main">
      <mc:Choice Requires="a14">
        <xdr:graphicFrame macro="">
          <xdr:nvGraphicFramePr>
            <xdr:cNvPr id="8" name="Facility_name 2">
              <a:extLst>
                <a:ext uri="{FF2B5EF4-FFF2-40B4-BE49-F238E27FC236}">
                  <a16:creationId xmlns:a16="http://schemas.microsoft.com/office/drawing/2014/main" id="{00000000-0008-0000-0600-000008000000}"/>
                </a:ext>
              </a:extLst>
            </xdr:cNvPr>
            <xdr:cNvGraphicFramePr/>
          </xdr:nvGraphicFramePr>
          <xdr:xfrm>
            <a:off x="0" y="0"/>
            <a:ext cx="0" cy="0"/>
          </xdr:xfrm>
          <a:graphic>
            <a:graphicData uri="http://schemas.microsoft.com/office/drawing/2010/slicer">
              <sle:slicer xmlns:sle="http://schemas.microsoft.com/office/drawing/2010/slicer" name="Facility_name 2"/>
            </a:graphicData>
          </a:graphic>
        </xdr:graphicFrame>
      </mc:Choice>
      <mc:Fallback xmlns="">
        <xdr:sp macro="" textlink="">
          <xdr:nvSpPr>
            <xdr:cNvPr id="0" name=""/>
            <xdr:cNvSpPr>
              <a:spLocks noTextEdit="1"/>
            </xdr:cNvSpPr>
          </xdr:nvSpPr>
          <xdr:spPr>
            <a:xfrm>
              <a:off x="74080" y="4739828"/>
              <a:ext cx="2611064" cy="25452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4</xdr:col>
      <xdr:colOff>374646</xdr:colOff>
      <xdr:row>2</xdr:row>
      <xdr:rowOff>63500</xdr:rowOff>
    </xdr:from>
    <xdr:to>
      <xdr:col>7</xdr:col>
      <xdr:colOff>368296</xdr:colOff>
      <xdr:row>10</xdr:row>
      <xdr:rowOff>84667</xdr:rowOff>
    </xdr:to>
    <mc:AlternateContent xmlns:mc="http://schemas.openxmlformats.org/markup-compatibility/2006" xmlns:a14="http://schemas.microsoft.com/office/drawing/2010/main">
      <mc:Choice Requires="a14">
        <xdr:graphicFrame macro="">
          <xdr:nvGraphicFramePr>
            <xdr:cNvPr id="9" name="FY 2">
              <a:extLst>
                <a:ext uri="{FF2B5EF4-FFF2-40B4-BE49-F238E27FC236}">
                  <a16:creationId xmlns:a16="http://schemas.microsoft.com/office/drawing/2014/main" id="{00000000-0008-0000-0600-000009000000}"/>
                </a:ext>
              </a:extLst>
            </xdr:cNvPr>
            <xdr:cNvGraphicFramePr/>
          </xdr:nvGraphicFramePr>
          <xdr:xfrm>
            <a:off x="0" y="0"/>
            <a:ext cx="0" cy="0"/>
          </xdr:xfrm>
          <a:graphic>
            <a:graphicData uri="http://schemas.microsoft.com/office/drawing/2010/slicer">
              <sle:slicer xmlns:sle="http://schemas.microsoft.com/office/drawing/2010/slicer" name="FY 2"/>
            </a:graphicData>
          </a:graphic>
        </xdr:graphicFrame>
      </mc:Choice>
      <mc:Fallback xmlns="">
        <xdr:sp macro="" textlink="">
          <xdr:nvSpPr>
            <xdr:cNvPr id="0" name=""/>
            <xdr:cNvSpPr>
              <a:spLocks noTextEdit="1"/>
            </xdr:cNvSpPr>
          </xdr:nvSpPr>
          <xdr:spPr>
            <a:xfrm>
              <a:off x="2805789" y="598714"/>
              <a:ext cx="1817007" cy="14725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74079</xdr:colOff>
      <xdr:row>10</xdr:row>
      <xdr:rowOff>137590</xdr:rowOff>
    </xdr:from>
    <xdr:to>
      <xdr:col>4</xdr:col>
      <xdr:colOff>254000</xdr:colOff>
      <xdr:row>24</xdr:row>
      <xdr:rowOff>142882</xdr:rowOff>
    </xdr:to>
    <mc:AlternateContent xmlns:mc="http://schemas.openxmlformats.org/markup-compatibility/2006" xmlns:a14="http://schemas.microsoft.com/office/drawing/2010/main">
      <mc:Choice Requires="a14">
        <xdr:graphicFrame macro="">
          <xdr:nvGraphicFramePr>
            <xdr:cNvPr id="10" name="LGA 2">
              <a:extLst>
                <a:ext uri="{FF2B5EF4-FFF2-40B4-BE49-F238E27FC236}">
                  <a16:creationId xmlns:a16="http://schemas.microsoft.com/office/drawing/2014/main" id="{00000000-0008-0000-0600-00000A000000}"/>
                </a:ext>
              </a:extLst>
            </xdr:cNvPr>
            <xdr:cNvGraphicFramePr/>
          </xdr:nvGraphicFramePr>
          <xdr:xfrm>
            <a:off x="0" y="0"/>
            <a:ext cx="0" cy="0"/>
          </xdr:xfrm>
          <a:graphic>
            <a:graphicData uri="http://schemas.microsoft.com/office/drawing/2010/slicer">
              <sle:slicer xmlns:sle="http://schemas.microsoft.com/office/drawing/2010/slicer" name="LGA 2"/>
            </a:graphicData>
          </a:graphic>
        </xdr:graphicFrame>
      </mc:Choice>
      <mc:Fallback xmlns="">
        <xdr:sp macro="" textlink="">
          <xdr:nvSpPr>
            <xdr:cNvPr id="0" name=""/>
            <xdr:cNvSpPr>
              <a:spLocks noTextEdit="1"/>
            </xdr:cNvSpPr>
          </xdr:nvSpPr>
          <xdr:spPr>
            <a:xfrm>
              <a:off x="74079" y="2124233"/>
              <a:ext cx="2611064" cy="25452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10</xdr:col>
      <xdr:colOff>497413</xdr:colOff>
      <xdr:row>2</xdr:row>
      <xdr:rowOff>74083</xdr:rowOff>
    </xdr:from>
    <xdr:to>
      <xdr:col>13</xdr:col>
      <xdr:colOff>484713</xdr:colOff>
      <xdr:row>10</xdr:row>
      <xdr:rowOff>95250</xdr:rowOff>
    </xdr:to>
    <mc:AlternateContent xmlns:mc="http://schemas.openxmlformats.org/markup-compatibility/2006" xmlns:a14="http://schemas.microsoft.com/office/drawing/2010/main">
      <mc:Choice Requires="a14">
        <xdr:graphicFrame macro="">
          <xdr:nvGraphicFramePr>
            <xdr:cNvPr id="11" name="Month 2">
              <a:extLst>
                <a:ext uri="{FF2B5EF4-FFF2-40B4-BE49-F238E27FC236}">
                  <a16:creationId xmlns:a16="http://schemas.microsoft.com/office/drawing/2014/main" id="{00000000-0008-0000-0600-00000B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6575270" y="609297"/>
              <a:ext cx="1810657" cy="14725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7</xdr:col>
      <xdr:colOff>438146</xdr:colOff>
      <xdr:row>2</xdr:row>
      <xdr:rowOff>74083</xdr:rowOff>
    </xdr:from>
    <xdr:to>
      <xdr:col>10</xdr:col>
      <xdr:colOff>431796</xdr:colOff>
      <xdr:row>10</xdr:row>
      <xdr:rowOff>95250</xdr:rowOff>
    </xdr:to>
    <mc:AlternateContent xmlns:mc="http://schemas.openxmlformats.org/markup-compatibility/2006" xmlns:a14="http://schemas.microsoft.com/office/drawing/2010/main">
      <mc:Choice Requires="a14">
        <xdr:graphicFrame macro="">
          <xdr:nvGraphicFramePr>
            <xdr:cNvPr id="12" name="Qtr 2">
              <a:extLst>
                <a:ext uri="{FF2B5EF4-FFF2-40B4-BE49-F238E27FC236}">
                  <a16:creationId xmlns:a16="http://schemas.microsoft.com/office/drawing/2014/main" id="{00000000-0008-0000-0600-00000C000000}"/>
                </a:ext>
              </a:extLst>
            </xdr:cNvPr>
            <xdr:cNvGraphicFramePr/>
          </xdr:nvGraphicFramePr>
          <xdr:xfrm>
            <a:off x="0" y="0"/>
            <a:ext cx="0" cy="0"/>
          </xdr:xfrm>
          <a:graphic>
            <a:graphicData uri="http://schemas.microsoft.com/office/drawing/2010/slicer">
              <sle:slicer xmlns:sle="http://schemas.microsoft.com/office/drawing/2010/slicer" name="Qtr 2"/>
            </a:graphicData>
          </a:graphic>
        </xdr:graphicFrame>
      </mc:Choice>
      <mc:Fallback xmlns="">
        <xdr:sp macro="" textlink="">
          <xdr:nvSpPr>
            <xdr:cNvPr id="0" name=""/>
            <xdr:cNvSpPr>
              <a:spLocks noTextEdit="1"/>
            </xdr:cNvSpPr>
          </xdr:nvSpPr>
          <xdr:spPr>
            <a:xfrm>
              <a:off x="4692646" y="609297"/>
              <a:ext cx="1817007" cy="14725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74079</xdr:colOff>
      <xdr:row>2</xdr:row>
      <xdr:rowOff>63500</xdr:rowOff>
    </xdr:from>
    <xdr:to>
      <xdr:col>4</xdr:col>
      <xdr:colOff>254000</xdr:colOff>
      <xdr:row>10</xdr:row>
      <xdr:rowOff>84667</xdr:rowOff>
    </xdr:to>
    <mc:AlternateContent xmlns:mc="http://schemas.openxmlformats.org/markup-compatibility/2006" xmlns:a14="http://schemas.microsoft.com/office/drawing/2010/main">
      <mc:Choice Requires="a14">
        <xdr:graphicFrame macro="">
          <xdr:nvGraphicFramePr>
            <xdr:cNvPr id="13" name="State 2">
              <a:extLst>
                <a:ext uri="{FF2B5EF4-FFF2-40B4-BE49-F238E27FC236}">
                  <a16:creationId xmlns:a16="http://schemas.microsoft.com/office/drawing/2014/main" id="{00000000-0008-0000-0600-00000D000000}"/>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74079" y="598714"/>
              <a:ext cx="2611064" cy="14725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17</xdr:col>
      <xdr:colOff>4229</xdr:colOff>
      <xdr:row>2</xdr:row>
      <xdr:rowOff>74084</xdr:rowOff>
    </xdr:from>
    <xdr:to>
      <xdr:col>20</xdr:col>
      <xdr:colOff>3928</xdr:colOff>
      <xdr:row>10</xdr:row>
      <xdr:rowOff>95251</xdr:rowOff>
    </xdr:to>
    <mc:AlternateContent xmlns:mc="http://schemas.openxmlformats.org/markup-compatibility/2006" xmlns:a14="http://schemas.microsoft.com/office/drawing/2010/main">
      <mc:Choice Requires="a14">
        <xdr:graphicFrame macro="">
          <xdr:nvGraphicFramePr>
            <xdr:cNvPr id="15" name="Week_No 2">
              <a:extLst>
                <a:ext uri="{FF2B5EF4-FFF2-40B4-BE49-F238E27FC236}">
                  <a16:creationId xmlns:a16="http://schemas.microsoft.com/office/drawing/2014/main" id="{00000000-0008-0000-0600-00000F000000}"/>
                </a:ext>
              </a:extLst>
            </xdr:cNvPr>
            <xdr:cNvGraphicFramePr/>
          </xdr:nvGraphicFramePr>
          <xdr:xfrm>
            <a:off x="0" y="0"/>
            <a:ext cx="0" cy="0"/>
          </xdr:xfrm>
          <a:graphic>
            <a:graphicData uri="http://schemas.microsoft.com/office/drawing/2010/slicer">
              <sle:slicer xmlns:sle="http://schemas.microsoft.com/office/drawing/2010/slicer" name="Week_No 2"/>
            </a:graphicData>
          </a:graphic>
        </xdr:graphicFrame>
      </mc:Choice>
      <mc:Fallback xmlns="">
        <xdr:sp macro="" textlink="">
          <xdr:nvSpPr>
            <xdr:cNvPr id="0" name=""/>
            <xdr:cNvSpPr>
              <a:spLocks noTextEdit="1"/>
            </xdr:cNvSpPr>
          </xdr:nvSpPr>
          <xdr:spPr>
            <a:xfrm>
              <a:off x="10336586" y="609298"/>
              <a:ext cx="1823056" cy="14725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13</xdr:col>
      <xdr:colOff>560913</xdr:colOff>
      <xdr:row>2</xdr:row>
      <xdr:rowOff>74084</xdr:rowOff>
    </xdr:from>
    <xdr:to>
      <xdr:col>16</xdr:col>
      <xdr:colOff>548213</xdr:colOff>
      <xdr:row>10</xdr:row>
      <xdr:rowOff>95251</xdr:rowOff>
    </xdr:to>
    <mc:AlternateContent xmlns:mc="http://schemas.openxmlformats.org/markup-compatibility/2006" xmlns:a14="http://schemas.microsoft.com/office/drawing/2010/main">
      <mc:Choice Requires="a14">
        <xdr:graphicFrame macro="">
          <xdr:nvGraphicFramePr>
            <xdr:cNvPr id="16" name="WK_Report_Date 2">
              <a:extLst>
                <a:ext uri="{FF2B5EF4-FFF2-40B4-BE49-F238E27FC236}">
                  <a16:creationId xmlns:a16="http://schemas.microsoft.com/office/drawing/2014/main" id="{00000000-0008-0000-0600-000010000000}"/>
                </a:ext>
              </a:extLst>
            </xdr:cNvPr>
            <xdr:cNvGraphicFramePr/>
          </xdr:nvGraphicFramePr>
          <xdr:xfrm>
            <a:off x="0" y="0"/>
            <a:ext cx="0" cy="0"/>
          </xdr:xfrm>
          <a:graphic>
            <a:graphicData uri="http://schemas.microsoft.com/office/drawing/2010/slicer">
              <sle:slicer xmlns:sle="http://schemas.microsoft.com/office/drawing/2010/slicer" name="WK_Report_Date 2"/>
            </a:graphicData>
          </a:graphic>
        </xdr:graphicFrame>
      </mc:Choice>
      <mc:Fallback xmlns="">
        <xdr:sp macro="" textlink="">
          <xdr:nvSpPr>
            <xdr:cNvPr id="0" name=""/>
            <xdr:cNvSpPr>
              <a:spLocks noTextEdit="1"/>
            </xdr:cNvSpPr>
          </xdr:nvSpPr>
          <xdr:spPr>
            <a:xfrm>
              <a:off x="8462127" y="609298"/>
              <a:ext cx="1810657" cy="14725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4</xdr:col>
      <xdr:colOff>349251</xdr:colOff>
      <xdr:row>11</xdr:row>
      <xdr:rowOff>10582</xdr:rowOff>
    </xdr:from>
    <xdr:to>
      <xdr:col>12</xdr:col>
      <xdr:colOff>313973</xdr:colOff>
      <xdr:row>26</xdr:row>
      <xdr:rowOff>2115</xdr:rowOff>
    </xdr:to>
    <xdr:graphicFrame macro="">
      <xdr:nvGraphicFramePr>
        <xdr:cNvPr id="17" name="INDX1">
          <a:extLst>
            <a:ext uri="{FF2B5EF4-FFF2-40B4-BE49-F238E27FC236}">
              <a16:creationId xmlns:a16="http://schemas.microsoft.com/office/drawing/2014/main" id="{00000000-0008-0000-06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363364</xdr:colOff>
      <xdr:row>11</xdr:row>
      <xdr:rowOff>17641</xdr:rowOff>
    </xdr:from>
    <xdr:to>
      <xdr:col>20</xdr:col>
      <xdr:colOff>14114</xdr:colOff>
      <xdr:row>26</xdr:row>
      <xdr:rowOff>9174</xdr:rowOff>
    </xdr:to>
    <xdr:graphicFrame macro="">
      <xdr:nvGraphicFramePr>
        <xdr:cNvPr id="18" name="INDX2">
          <a:extLst>
            <a:ext uri="{FF2B5EF4-FFF2-40B4-BE49-F238E27FC236}">
              <a16:creationId xmlns:a16="http://schemas.microsoft.com/office/drawing/2014/main" id="{00000000-0008-0000-06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356306</xdr:colOff>
      <xdr:row>28</xdr:row>
      <xdr:rowOff>7058</xdr:rowOff>
    </xdr:from>
    <xdr:to>
      <xdr:col>12</xdr:col>
      <xdr:colOff>306916</xdr:colOff>
      <xdr:row>42</xdr:row>
      <xdr:rowOff>178509</xdr:rowOff>
    </xdr:to>
    <xdr:graphicFrame macro="">
      <xdr:nvGraphicFramePr>
        <xdr:cNvPr id="19" name="INDX3">
          <a:extLst>
            <a:ext uri="{FF2B5EF4-FFF2-40B4-BE49-F238E27FC236}">
              <a16:creationId xmlns:a16="http://schemas.microsoft.com/office/drawing/2014/main" id="{00000000-0008-0000-06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363364</xdr:colOff>
      <xdr:row>28</xdr:row>
      <xdr:rowOff>21168</xdr:rowOff>
    </xdr:from>
    <xdr:to>
      <xdr:col>20</xdr:col>
      <xdr:colOff>10585</xdr:colOff>
      <xdr:row>43</xdr:row>
      <xdr:rowOff>12701</xdr:rowOff>
    </xdr:to>
    <xdr:graphicFrame macro="">
      <xdr:nvGraphicFramePr>
        <xdr:cNvPr id="20" name="INDX4">
          <a:extLst>
            <a:ext uri="{FF2B5EF4-FFF2-40B4-BE49-F238E27FC236}">
              <a16:creationId xmlns:a16="http://schemas.microsoft.com/office/drawing/2014/main" id="{00000000-0008-0000-06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349252</xdr:colOff>
      <xdr:row>43</xdr:row>
      <xdr:rowOff>148170</xdr:rowOff>
    </xdr:from>
    <xdr:to>
      <xdr:col>12</xdr:col>
      <xdr:colOff>306917</xdr:colOff>
      <xdr:row>58</xdr:row>
      <xdr:rowOff>139703</xdr:rowOff>
    </xdr:to>
    <xdr:graphicFrame macro="">
      <xdr:nvGraphicFramePr>
        <xdr:cNvPr id="21" name="INDX5">
          <a:extLst>
            <a:ext uri="{FF2B5EF4-FFF2-40B4-BE49-F238E27FC236}">
              <a16:creationId xmlns:a16="http://schemas.microsoft.com/office/drawing/2014/main" id="{00000000-0008-0000-06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370418</xdr:colOff>
      <xdr:row>43</xdr:row>
      <xdr:rowOff>162279</xdr:rowOff>
    </xdr:from>
    <xdr:to>
      <xdr:col>20</xdr:col>
      <xdr:colOff>24696</xdr:colOff>
      <xdr:row>58</xdr:row>
      <xdr:rowOff>153813</xdr:rowOff>
    </xdr:to>
    <xdr:graphicFrame macro="">
      <xdr:nvGraphicFramePr>
        <xdr:cNvPr id="22" name="INDX6">
          <a:extLst>
            <a:ext uri="{FF2B5EF4-FFF2-40B4-BE49-F238E27FC236}">
              <a16:creationId xmlns:a16="http://schemas.microsoft.com/office/drawing/2014/main" id="{00000000-0008-0000-06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352778</xdr:colOff>
      <xdr:row>59</xdr:row>
      <xdr:rowOff>148160</xdr:rowOff>
    </xdr:from>
    <xdr:to>
      <xdr:col>12</xdr:col>
      <xdr:colOff>296332</xdr:colOff>
      <xdr:row>74</xdr:row>
      <xdr:rowOff>158744</xdr:rowOff>
    </xdr:to>
    <xdr:graphicFrame macro="">
      <xdr:nvGraphicFramePr>
        <xdr:cNvPr id="23" name="INDX7">
          <a:extLst>
            <a:ext uri="{FF2B5EF4-FFF2-40B4-BE49-F238E27FC236}">
              <a16:creationId xmlns:a16="http://schemas.microsoft.com/office/drawing/2014/main" id="{00000000-0008-0000-06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370418</xdr:colOff>
      <xdr:row>59</xdr:row>
      <xdr:rowOff>158743</xdr:rowOff>
    </xdr:from>
    <xdr:to>
      <xdr:col>20</xdr:col>
      <xdr:colOff>31751</xdr:colOff>
      <xdr:row>74</xdr:row>
      <xdr:rowOff>158744</xdr:rowOff>
    </xdr:to>
    <xdr:graphicFrame macro="">
      <xdr:nvGraphicFramePr>
        <xdr:cNvPr id="25" name="INDX8">
          <a:extLst>
            <a:ext uri="{FF2B5EF4-FFF2-40B4-BE49-F238E27FC236}">
              <a16:creationId xmlns:a16="http://schemas.microsoft.com/office/drawing/2014/main" id="{00000000-0008-0000-06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74083</xdr:colOff>
      <xdr:row>101</xdr:row>
      <xdr:rowOff>10591</xdr:rowOff>
    </xdr:from>
    <xdr:to>
      <xdr:col>4</xdr:col>
      <xdr:colOff>349250</xdr:colOff>
      <xdr:row>115</xdr:row>
      <xdr:rowOff>15883</xdr:rowOff>
    </xdr:to>
    <mc:AlternateContent xmlns:mc="http://schemas.openxmlformats.org/markup-compatibility/2006" xmlns:a14="http://schemas.microsoft.com/office/drawing/2010/main">
      <mc:Choice Requires="a14">
        <xdr:graphicFrame macro="">
          <xdr:nvGraphicFramePr>
            <xdr:cNvPr id="26" name="Facility_name 3">
              <a:extLst>
                <a:ext uri="{FF2B5EF4-FFF2-40B4-BE49-F238E27FC236}">
                  <a16:creationId xmlns:a16="http://schemas.microsoft.com/office/drawing/2014/main" id="{00000000-0008-0000-0600-00001A000000}"/>
                </a:ext>
              </a:extLst>
            </xdr:cNvPr>
            <xdr:cNvGraphicFramePr/>
          </xdr:nvGraphicFramePr>
          <xdr:xfrm>
            <a:off x="0" y="0"/>
            <a:ext cx="0" cy="0"/>
          </xdr:xfrm>
          <a:graphic>
            <a:graphicData uri="http://schemas.microsoft.com/office/drawing/2010/slicer">
              <sle:slicer xmlns:sle="http://schemas.microsoft.com/office/drawing/2010/slicer" name="Facility_name 3"/>
            </a:graphicData>
          </a:graphic>
        </xdr:graphicFrame>
      </mc:Choice>
      <mc:Fallback xmlns="">
        <xdr:sp macro="" textlink="">
          <xdr:nvSpPr>
            <xdr:cNvPr id="0" name=""/>
            <xdr:cNvSpPr>
              <a:spLocks noTextEdit="1"/>
            </xdr:cNvSpPr>
          </xdr:nvSpPr>
          <xdr:spPr>
            <a:xfrm>
              <a:off x="74083" y="18679591"/>
              <a:ext cx="2706310" cy="25452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433917</xdr:colOff>
      <xdr:row>78</xdr:row>
      <xdr:rowOff>31750</xdr:rowOff>
    </xdr:from>
    <xdr:to>
      <xdr:col>7</xdr:col>
      <xdr:colOff>421217</xdr:colOff>
      <xdr:row>86</xdr:row>
      <xdr:rowOff>42334</xdr:rowOff>
    </xdr:to>
    <mc:AlternateContent xmlns:mc="http://schemas.openxmlformats.org/markup-compatibility/2006" xmlns:a14="http://schemas.microsoft.com/office/drawing/2010/main">
      <mc:Choice Requires="a14">
        <xdr:graphicFrame macro="">
          <xdr:nvGraphicFramePr>
            <xdr:cNvPr id="27" name="FY 3">
              <a:extLst>
                <a:ext uri="{FF2B5EF4-FFF2-40B4-BE49-F238E27FC236}">
                  <a16:creationId xmlns:a16="http://schemas.microsoft.com/office/drawing/2014/main" id="{00000000-0008-0000-0600-00001B000000}"/>
                </a:ext>
              </a:extLst>
            </xdr:cNvPr>
            <xdr:cNvGraphicFramePr/>
          </xdr:nvGraphicFramePr>
          <xdr:xfrm>
            <a:off x="0" y="0"/>
            <a:ext cx="0" cy="0"/>
          </xdr:xfrm>
          <a:graphic>
            <a:graphicData uri="http://schemas.microsoft.com/office/drawing/2010/slicer">
              <sle:slicer xmlns:sle="http://schemas.microsoft.com/office/drawing/2010/slicer" name="FY 3"/>
            </a:graphicData>
          </a:graphic>
        </xdr:graphicFrame>
      </mc:Choice>
      <mc:Fallback xmlns="">
        <xdr:sp macro="" textlink="">
          <xdr:nvSpPr>
            <xdr:cNvPr id="0" name=""/>
            <xdr:cNvSpPr>
              <a:spLocks noTextEdit="1"/>
            </xdr:cNvSpPr>
          </xdr:nvSpPr>
          <xdr:spPr>
            <a:xfrm>
              <a:off x="2865060" y="14527893"/>
              <a:ext cx="1810657" cy="14620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63502</xdr:colOff>
      <xdr:row>86</xdr:row>
      <xdr:rowOff>116425</xdr:rowOff>
    </xdr:from>
    <xdr:to>
      <xdr:col>4</xdr:col>
      <xdr:colOff>338669</xdr:colOff>
      <xdr:row>100</xdr:row>
      <xdr:rowOff>121717</xdr:rowOff>
    </xdr:to>
    <mc:AlternateContent xmlns:mc="http://schemas.openxmlformats.org/markup-compatibility/2006" xmlns:a14="http://schemas.microsoft.com/office/drawing/2010/main">
      <mc:Choice Requires="a14">
        <xdr:graphicFrame macro="">
          <xdr:nvGraphicFramePr>
            <xdr:cNvPr id="28" name="LGA 3">
              <a:extLst>
                <a:ext uri="{FF2B5EF4-FFF2-40B4-BE49-F238E27FC236}">
                  <a16:creationId xmlns:a16="http://schemas.microsoft.com/office/drawing/2014/main" id="{00000000-0008-0000-0600-00001C000000}"/>
                </a:ext>
              </a:extLst>
            </xdr:cNvPr>
            <xdr:cNvGraphicFramePr/>
          </xdr:nvGraphicFramePr>
          <xdr:xfrm>
            <a:off x="0" y="0"/>
            <a:ext cx="0" cy="0"/>
          </xdr:xfrm>
          <a:graphic>
            <a:graphicData uri="http://schemas.microsoft.com/office/drawing/2010/slicer">
              <sle:slicer xmlns:sle="http://schemas.microsoft.com/office/drawing/2010/slicer" name="LGA 3"/>
            </a:graphicData>
          </a:graphic>
        </xdr:graphicFrame>
      </mc:Choice>
      <mc:Fallback xmlns="">
        <xdr:sp macro="" textlink="">
          <xdr:nvSpPr>
            <xdr:cNvPr id="0" name=""/>
            <xdr:cNvSpPr>
              <a:spLocks noTextEdit="1"/>
            </xdr:cNvSpPr>
          </xdr:nvSpPr>
          <xdr:spPr>
            <a:xfrm>
              <a:off x="63502" y="16063996"/>
              <a:ext cx="2706310" cy="25452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539750</xdr:colOff>
      <xdr:row>78</xdr:row>
      <xdr:rowOff>21167</xdr:rowOff>
    </xdr:from>
    <xdr:to>
      <xdr:col>13</xdr:col>
      <xdr:colOff>527050</xdr:colOff>
      <xdr:row>86</xdr:row>
      <xdr:rowOff>31751</xdr:rowOff>
    </xdr:to>
    <mc:AlternateContent xmlns:mc="http://schemas.openxmlformats.org/markup-compatibility/2006" xmlns:a14="http://schemas.microsoft.com/office/drawing/2010/main">
      <mc:Choice Requires="a14">
        <xdr:graphicFrame macro="">
          <xdr:nvGraphicFramePr>
            <xdr:cNvPr id="29" name="Month 3">
              <a:extLst>
                <a:ext uri="{FF2B5EF4-FFF2-40B4-BE49-F238E27FC236}">
                  <a16:creationId xmlns:a16="http://schemas.microsoft.com/office/drawing/2014/main" id="{00000000-0008-0000-0600-00001D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6617607" y="14517310"/>
              <a:ext cx="1810657" cy="14620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476251</xdr:colOff>
      <xdr:row>78</xdr:row>
      <xdr:rowOff>21167</xdr:rowOff>
    </xdr:from>
    <xdr:to>
      <xdr:col>10</xdr:col>
      <xdr:colOff>463551</xdr:colOff>
      <xdr:row>86</xdr:row>
      <xdr:rowOff>31751</xdr:rowOff>
    </xdr:to>
    <mc:AlternateContent xmlns:mc="http://schemas.openxmlformats.org/markup-compatibility/2006" xmlns:a14="http://schemas.microsoft.com/office/drawing/2010/main">
      <mc:Choice Requires="a14">
        <xdr:graphicFrame macro="">
          <xdr:nvGraphicFramePr>
            <xdr:cNvPr id="30" name="Qtr 3">
              <a:extLst>
                <a:ext uri="{FF2B5EF4-FFF2-40B4-BE49-F238E27FC236}">
                  <a16:creationId xmlns:a16="http://schemas.microsoft.com/office/drawing/2014/main" id="{00000000-0008-0000-0600-00001E000000}"/>
                </a:ext>
              </a:extLst>
            </xdr:cNvPr>
            <xdr:cNvGraphicFramePr/>
          </xdr:nvGraphicFramePr>
          <xdr:xfrm>
            <a:off x="0" y="0"/>
            <a:ext cx="0" cy="0"/>
          </xdr:xfrm>
          <a:graphic>
            <a:graphicData uri="http://schemas.microsoft.com/office/drawing/2010/slicer">
              <sle:slicer xmlns:sle="http://schemas.microsoft.com/office/drawing/2010/slicer" name="Qtr 3"/>
            </a:graphicData>
          </a:graphic>
        </xdr:graphicFrame>
      </mc:Choice>
      <mc:Fallback xmlns="">
        <xdr:sp macro="" textlink="">
          <xdr:nvSpPr>
            <xdr:cNvPr id="0" name=""/>
            <xdr:cNvSpPr>
              <a:spLocks noTextEdit="1"/>
            </xdr:cNvSpPr>
          </xdr:nvSpPr>
          <xdr:spPr>
            <a:xfrm>
              <a:off x="4730751" y="14517310"/>
              <a:ext cx="1810657" cy="14620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74084</xdr:colOff>
      <xdr:row>115</xdr:row>
      <xdr:rowOff>74093</xdr:rowOff>
    </xdr:from>
    <xdr:to>
      <xdr:col>4</xdr:col>
      <xdr:colOff>349251</xdr:colOff>
      <xdr:row>122</xdr:row>
      <xdr:rowOff>10592</xdr:rowOff>
    </xdr:to>
    <mc:AlternateContent xmlns:mc="http://schemas.openxmlformats.org/markup-compatibility/2006" xmlns:a14="http://schemas.microsoft.com/office/drawing/2010/main">
      <mc:Choice Requires="a14">
        <xdr:graphicFrame macro="">
          <xdr:nvGraphicFramePr>
            <xdr:cNvPr id="31" name="Prime_Partner">
              <a:extLst>
                <a:ext uri="{FF2B5EF4-FFF2-40B4-BE49-F238E27FC236}">
                  <a16:creationId xmlns:a16="http://schemas.microsoft.com/office/drawing/2014/main" id="{00000000-0008-0000-0600-00001F000000}"/>
                </a:ext>
              </a:extLst>
            </xdr:cNvPr>
            <xdr:cNvGraphicFramePr/>
          </xdr:nvGraphicFramePr>
          <xdr:xfrm>
            <a:off x="0" y="0"/>
            <a:ext cx="0" cy="0"/>
          </xdr:xfrm>
          <a:graphic>
            <a:graphicData uri="http://schemas.microsoft.com/office/drawing/2010/slicer">
              <sle:slicer xmlns:sle="http://schemas.microsoft.com/office/drawing/2010/slicer" name="Prime_Partner"/>
            </a:graphicData>
          </a:graphic>
        </xdr:graphicFrame>
      </mc:Choice>
      <mc:Fallback xmlns="">
        <xdr:sp macro="" textlink="">
          <xdr:nvSpPr>
            <xdr:cNvPr id="0" name=""/>
            <xdr:cNvSpPr>
              <a:spLocks noTextEdit="1"/>
            </xdr:cNvSpPr>
          </xdr:nvSpPr>
          <xdr:spPr>
            <a:xfrm>
              <a:off x="74084" y="21283093"/>
              <a:ext cx="2706310" cy="1206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74083</xdr:colOff>
      <xdr:row>78</xdr:row>
      <xdr:rowOff>42334</xdr:rowOff>
    </xdr:from>
    <xdr:to>
      <xdr:col>4</xdr:col>
      <xdr:colOff>349250</xdr:colOff>
      <xdr:row>86</xdr:row>
      <xdr:rowOff>52918</xdr:rowOff>
    </xdr:to>
    <mc:AlternateContent xmlns:mc="http://schemas.openxmlformats.org/markup-compatibility/2006" xmlns:a14="http://schemas.microsoft.com/office/drawing/2010/main">
      <mc:Choice Requires="a14">
        <xdr:graphicFrame macro="">
          <xdr:nvGraphicFramePr>
            <xdr:cNvPr id="32" name="State 3">
              <a:extLst>
                <a:ext uri="{FF2B5EF4-FFF2-40B4-BE49-F238E27FC236}">
                  <a16:creationId xmlns:a16="http://schemas.microsoft.com/office/drawing/2014/main" id="{00000000-0008-0000-0600-000020000000}"/>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74083" y="14538477"/>
              <a:ext cx="2706310" cy="14620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21166</xdr:colOff>
      <xdr:row>78</xdr:row>
      <xdr:rowOff>42333</xdr:rowOff>
    </xdr:from>
    <xdr:to>
      <xdr:col>20</xdr:col>
      <xdr:colOff>8466</xdr:colOff>
      <xdr:row>86</xdr:row>
      <xdr:rowOff>52917</xdr:rowOff>
    </xdr:to>
    <mc:AlternateContent xmlns:mc="http://schemas.openxmlformats.org/markup-compatibility/2006" xmlns:a14="http://schemas.microsoft.com/office/drawing/2010/main">
      <mc:Choice Requires="a14">
        <xdr:graphicFrame macro="">
          <xdr:nvGraphicFramePr>
            <xdr:cNvPr id="33" name="Week_No 3">
              <a:extLst>
                <a:ext uri="{FF2B5EF4-FFF2-40B4-BE49-F238E27FC236}">
                  <a16:creationId xmlns:a16="http://schemas.microsoft.com/office/drawing/2014/main" id="{00000000-0008-0000-0600-000021000000}"/>
                </a:ext>
              </a:extLst>
            </xdr:cNvPr>
            <xdr:cNvGraphicFramePr/>
          </xdr:nvGraphicFramePr>
          <xdr:xfrm>
            <a:off x="0" y="0"/>
            <a:ext cx="0" cy="0"/>
          </xdr:xfrm>
          <a:graphic>
            <a:graphicData uri="http://schemas.microsoft.com/office/drawing/2010/slicer">
              <sle:slicer xmlns:sle="http://schemas.microsoft.com/office/drawing/2010/slicer" name="Week_No 3"/>
            </a:graphicData>
          </a:graphic>
        </xdr:graphicFrame>
      </mc:Choice>
      <mc:Fallback xmlns="">
        <xdr:sp macro="" textlink="">
          <xdr:nvSpPr>
            <xdr:cNvPr id="0" name=""/>
            <xdr:cNvSpPr>
              <a:spLocks noTextEdit="1"/>
            </xdr:cNvSpPr>
          </xdr:nvSpPr>
          <xdr:spPr>
            <a:xfrm>
              <a:off x="10353523" y="14538476"/>
              <a:ext cx="1810657" cy="14620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571501</xdr:colOff>
      <xdr:row>78</xdr:row>
      <xdr:rowOff>31750</xdr:rowOff>
    </xdr:from>
    <xdr:to>
      <xdr:col>16</xdr:col>
      <xdr:colOff>558801</xdr:colOff>
      <xdr:row>86</xdr:row>
      <xdr:rowOff>42334</xdr:rowOff>
    </xdr:to>
    <mc:AlternateContent xmlns:mc="http://schemas.openxmlformats.org/markup-compatibility/2006" xmlns:a14="http://schemas.microsoft.com/office/drawing/2010/main">
      <mc:Choice Requires="a14">
        <xdr:graphicFrame macro="">
          <xdr:nvGraphicFramePr>
            <xdr:cNvPr id="34" name="WK_Report_Date 3">
              <a:extLst>
                <a:ext uri="{FF2B5EF4-FFF2-40B4-BE49-F238E27FC236}">
                  <a16:creationId xmlns:a16="http://schemas.microsoft.com/office/drawing/2014/main" id="{00000000-0008-0000-0600-000022000000}"/>
                </a:ext>
              </a:extLst>
            </xdr:cNvPr>
            <xdr:cNvGraphicFramePr/>
          </xdr:nvGraphicFramePr>
          <xdr:xfrm>
            <a:off x="0" y="0"/>
            <a:ext cx="0" cy="0"/>
          </xdr:xfrm>
          <a:graphic>
            <a:graphicData uri="http://schemas.microsoft.com/office/drawing/2010/slicer">
              <sle:slicer xmlns:sle="http://schemas.microsoft.com/office/drawing/2010/slicer" name="WK_Report_Date 3"/>
            </a:graphicData>
          </a:graphic>
        </xdr:graphicFrame>
      </mc:Choice>
      <mc:Fallback xmlns="">
        <xdr:sp macro="" textlink="">
          <xdr:nvSpPr>
            <xdr:cNvPr id="0" name=""/>
            <xdr:cNvSpPr>
              <a:spLocks noTextEdit="1"/>
            </xdr:cNvSpPr>
          </xdr:nvSpPr>
          <xdr:spPr>
            <a:xfrm>
              <a:off x="8472715" y="14527893"/>
              <a:ext cx="1810657" cy="14620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412751</xdr:colOff>
      <xdr:row>86</xdr:row>
      <xdr:rowOff>105836</xdr:rowOff>
    </xdr:from>
    <xdr:to>
      <xdr:col>12</xdr:col>
      <xdr:colOff>60476</xdr:colOff>
      <xdr:row>101</xdr:row>
      <xdr:rowOff>127608</xdr:rowOff>
    </xdr:to>
    <xdr:graphicFrame macro="">
      <xdr:nvGraphicFramePr>
        <xdr:cNvPr id="35" name="Chart 34">
          <a:extLst>
            <a:ext uri="{FF2B5EF4-FFF2-40B4-BE49-F238E27FC236}">
              <a16:creationId xmlns:a16="http://schemas.microsoft.com/office/drawing/2014/main" id="{00000000-0008-0000-06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362861</xdr:colOff>
      <xdr:row>86</xdr:row>
      <xdr:rowOff>120957</xdr:rowOff>
    </xdr:from>
    <xdr:to>
      <xdr:col>20</xdr:col>
      <xdr:colOff>10587</xdr:colOff>
      <xdr:row>101</xdr:row>
      <xdr:rowOff>141217</xdr:rowOff>
    </xdr:to>
    <xdr:graphicFrame macro="">
      <xdr:nvGraphicFramePr>
        <xdr:cNvPr id="36" name="Chart 35">
          <a:extLst>
            <a:ext uri="{FF2B5EF4-FFF2-40B4-BE49-F238E27FC236}">
              <a16:creationId xmlns:a16="http://schemas.microsoft.com/office/drawing/2014/main" id="{00000000-0008-0000-06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421822</xdr:colOff>
      <xdr:row>102</xdr:row>
      <xdr:rowOff>142122</xdr:rowOff>
    </xdr:from>
    <xdr:to>
      <xdr:col>12</xdr:col>
      <xdr:colOff>68036</xdr:colOff>
      <xdr:row>117</xdr:row>
      <xdr:rowOff>163894</xdr:rowOff>
    </xdr:to>
    <xdr:graphicFrame macro="">
      <xdr:nvGraphicFramePr>
        <xdr:cNvPr id="37" name="Chart 36">
          <a:extLst>
            <a:ext uri="{FF2B5EF4-FFF2-40B4-BE49-F238E27FC236}">
              <a16:creationId xmlns:a16="http://schemas.microsoft.com/office/drawing/2014/main" id="{00000000-0008-0000-06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371932</xdr:colOff>
      <xdr:row>102</xdr:row>
      <xdr:rowOff>140612</xdr:rowOff>
    </xdr:from>
    <xdr:to>
      <xdr:col>20</xdr:col>
      <xdr:colOff>19658</xdr:colOff>
      <xdr:row>117</xdr:row>
      <xdr:rowOff>162384</xdr:rowOff>
    </xdr:to>
    <xdr:graphicFrame macro="">
      <xdr:nvGraphicFramePr>
        <xdr:cNvPr id="38" name="Chart 37">
          <a:extLst>
            <a:ext uri="{FF2B5EF4-FFF2-40B4-BE49-F238E27FC236}">
              <a16:creationId xmlns:a16="http://schemas.microsoft.com/office/drawing/2014/main" id="{00000000-0008-0000-06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421823</xdr:colOff>
      <xdr:row>119</xdr:row>
      <xdr:rowOff>42337</xdr:rowOff>
    </xdr:from>
    <xdr:to>
      <xdr:col>12</xdr:col>
      <xdr:colOff>68037</xdr:colOff>
      <xdr:row>134</xdr:row>
      <xdr:rowOff>64107</xdr:rowOff>
    </xdr:to>
    <xdr:graphicFrame macro="">
      <xdr:nvGraphicFramePr>
        <xdr:cNvPr id="39" name="Chart 38">
          <a:extLst>
            <a:ext uri="{FF2B5EF4-FFF2-40B4-BE49-F238E27FC236}">
              <a16:creationId xmlns:a16="http://schemas.microsoft.com/office/drawing/2014/main" id="{00000000-0008-0000-06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362859</xdr:colOff>
      <xdr:row>119</xdr:row>
      <xdr:rowOff>40827</xdr:rowOff>
    </xdr:from>
    <xdr:to>
      <xdr:col>20</xdr:col>
      <xdr:colOff>16634</xdr:colOff>
      <xdr:row>134</xdr:row>
      <xdr:rowOff>62597</xdr:rowOff>
    </xdr:to>
    <xdr:graphicFrame macro="">
      <xdr:nvGraphicFramePr>
        <xdr:cNvPr id="40" name="Chart 39">
          <a:extLst>
            <a:ext uri="{FF2B5EF4-FFF2-40B4-BE49-F238E27FC236}">
              <a16:creationId xmlns:a16="http://schemas.microsoft.com/office/drawing/2014/main" id="{00000000-0008-0000-06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412750</xdr:colOff>
      <xdr:row>135</xdr:row>
      <xdr:rowOff>142123</xdr:rowOff>
    </xdr:from>
    <xdr:to>
      <xdr:col>12</xdr:col>
      <xdr:colOff>60475</xdr:colOff>
      <xdr:row>150</xdr:row>
      <xdr:rowOff>163894</xdr:rowOff>
    </xdr:to>
    <xdr:graphicFrame macro="">
      <xdr:nvGraphicFramePr>
        <xdr:cNvPr id="41" name="Chart 40">
          <a:extLst>
            <a:ext uri="{FF2B5EF4-FFF2-40B4-BE49-F238E27FC236}">
              <a16:creationId xmlns:a16="http://schemas.microsoft.com/office/drawing/2014/main" id="{00000000-0008-0000-06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353789</xdr:colOff>
      <xdr:row>135</xdr:row>
      <xdr:rowOff>154221</xdr:rowOff>
    </xdr:from>
    <xdr:to>
      <xdr:col>20</xdr:col>
      <xdr:colOff>7564</xdr:colOff>
      <xdr:row>150</xdr:row>
      <xdr:rowOff>175992</xdr:rowOff>
    </xdr:to>
    <xdr:graphicFrame macro="">
      <xdr:nvGraphicFramePr>
        <xdr:cNvPr id="42" name="Chart 41">
          <a:extLst>
            <a:ext uri="{FF2B5EF4-FFF2-40B4-BE49-F238E27FC236}">
              <a16:creationId xmlns:a16="http://schemas.microsoft.com/office/drawing/2014/main" id="{00000000-0008-0000-06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20</xdr:col>
      <xdr:colOff>226787</xdr:colOff>
      <xdr:row>1</xdr:row>
      <xdr:rowOff>18143</xdr:rowOff>
    </xdr:from>
    <xdr:to>
      <xdr:col>23</xdr:col>
      <xdr:colOff>28938</xdr:colOff>
      <xdr:row>1</xdr:row>
      <xdr:rowOff>209180</xdr:rowOff>
    </xdr:to>
    <xdr:sp macro="" textlink="">
      <xdr:nvSpPr>
        <xdr:cNvPr id="48" name="Rectangle: Rounded Corners 47">
          <a:hlinkClick xmlns:r="http://schemas.openxmlformats.org/officeDocument/2006/relationships" r:id="rId17" tooltip="RESULT MAP"/>
          <a:extLst>
            <a:ext uri="{FF2B5EF4-FFF2-40B4-BE49-F238E27FC236}">
              <a16:creationId xmlns:a16="http://schemas.microsoft.com/office/drawing/2014/main" id="{00000000-0008-0000-0600-000030000000}"/>
            </a:ext>
          </a:extLst>
        </xdr:cNvPr>
        <xdr:cNvSpPr/>
      </xdr:nvSpPr>
      <xdr:spPr>
        <a:xfrm>
          <a:off x="12382501" y="199572"/>
          <a:ext cx="1625508" cy="191037"/>
        </a:xfrm>
        <a:prstGeom prst="roundRect">
          <a:avLst/>
        </a:prstGeom>
        <a:scene3d>
          <a:camera prst="orthographicFront"/>
          <a:lightRig rig="threePt" dir="t"/>
        </a:scene3d>
        <a:sp3d>
          <a:bevelT w="139700" prst="cross"/>
        </a:sp3d>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RESULT</a:t>
          </a:r>
          <a:r>
            <a:rPr lang="en-US" sz="800" baseline="0">
              <a:solidFill>
                <a:sysClr val="windowText" lastClr="000000"/>
              </a:solidFill>
              <a:latin typeface="Arial Narrow" panose="020B0606020202030204" pitchFamily="34" charset="0"/>
            </a:rPr>
            <a:t> MAP</a:t>
          </a:r>
          <a:endParaRPr lang="en-US" sz="800">
            <a:solidFill>
              <a:sysClr val="windowText" lastClr="000000"/>
            </a:solidFill>
            <a:latin typeface="Arial Narrow" panose="020B0606020202030204" pitchFamily="34" charset="0"/>
          </a:endParaRPr>
        </a:p>
      </xdr:txBody>
    </xdr:sp>
    <xdr:clientData fLocksWithSheet="0"/>
  </xdr:twoCellAnchor>
  <xdr:twoCellAnchor editAs="oneCell">
    <xdr:from>
      <xdr:col>20</xdr:col>
      <xdr:colOff>226787</xdr:colOff>
      <xdr:row>1</xdr:row>
      <xdr:rowOff>257164</xdr:rowOff>
    </xdr:from>
    <xdr:to>
      <xdr:col>23</xdr:col>
      <xdr:colOff>31062</xdr:colOff>
      <xdr:row>2</xdr:row>
      <xdr:rowOff>95403</xdr:rowOff>
    </xdr:to>
    <xdr:sp macro="" textlink="">
      <xdr:nvSpPr>
        <xdr:cNvPr id="49" name="Rectangle: Rounded Corners 48">
          <a:hlinkClick xmlns:r="http://schemas.openxmlformats.org/officeDocument/2006/relationships" r:id="rId18" tooltip="MER DASHBOARD"/>
          <a:extLst>
            <a:ext uri="{FF2B5EF4-FFF2-40B4-BE49-F238E27FC236}">
              <a16:creationId xmlns:a16="http://schemas.microsoft.com/office/drawing/2014/main" id="{00000000-0008-0000-0600-000031000000}"/>
            </a:ext>
          </a:extLst>
        </xdr:cNvPr>
        <xdr:cNvSpPr/>
      </xdr:nvSpPr>
      <xdr:spPr>
        <a:xfrm>
          <a:off x="12382501" y="438593"/>
          <a:ext cx="1627632" cy="192024"/>
        </a:xfrm>
        <a:prstGeom prst="roundRect">
          <a:avLst/>
        </a:prstGeom>
        <a:scene3d>
          <a:camera prst="orthographicFront"/>
          <a:lightRig rig="threePt" dir="t"/>
        </a:scene3d>
        <a:sp3d>
          <a:bevelT w="139700" prst="cross"/>
        </a:sp3d>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MER</a:t>
          </a:r>
          <a:r>
            <a:rPr lang="en-US" sz="800" baseline="0">
              <a:solidFill>
                <a:sysClr val="windowText" lastClr="000000"/>
              </a:solidFill>
              <a:latin typeface="Arial Narrow" panose="020B0606020202030204" pitchFamily="34" charset="0"/>
            </a:rPr>
            <a:t> DASHBOARD</a:t>
          </a:r>
          <a:endParaRPr lang="en-US" sz="800">
            <a:solidFill>
              <a:sysClr val="windowText" lastClr="000000"/>
            </a:solidFill>
            <a:latin typeface="Arial Narrow" panose="020B0606020202030204" pitchFamily="34" charset="0"/>
          </a:endParaRPr>
        </a:p>
      </xdr:txBody>
    </xdr:sp>
    <xdr:clientData fLocksWithSheet="0"/>
  </xdr:twoCellAnchor>
  <xdr:twoCellAnchor editAs="oneCell">
    <xdr:from>
      <xdr:col>20</xdr:col>
      <xdr:colOff>226786</xdr:colOff>
      <xdr:row>4</xdr:row>
      <xdr:rowOff>8612</xdr:rowOff>
    </xdr:from>
    <xdr:to>
      <xdr:col>23</xdr:col>
      <xdr:colOff>31061</xdr:colOff>
      <xdr:row>5</xdr:row>
      <xdr:rowOff>19207</xdr:rowOff>
    </xdr:to>
    <xdr:sp macro="" textlink="">
      <xdr:nvSpPr>
        <xdr:cNvPr id="50" name="Rectangle: Rounded Corners 49">
          <a:hlinkClick xmlns:r="http://schemas.openxmlformats.org/officeDocument/2006/relationships" r:id="rId19" tooltip="OPD DASHBOARD"/>
          <a:extLst>
            <a:ext uri="{FF2B5EF4-FFF2-40B4-BE49-F238E27FC236}">
              <a16:creationId xmlns:a16="http://schemas.microsoft.com/office/drawing/2014/main" id="{00000000-0008-0000-0600-000032000000}"/>
            </a:ext>
          </a:extLst>
        </xdr:cNvPr>
        <xdr:cNvSpPr/>
      </xdr:nvSpPr>
      <xdr:spPr>
        <a:xfrm>
          <a:off x="12382500" y="906683"/>
          <a:ext cx="1627632" cy="192024"/>
        </a:xfrm>
        <a:prstGeom prst="roundRect">
          <a:avLst/>
        </a:prstGeom>
        <a:scene3d>
          <a:camera prst="orthographicFront"/>
          <a:lightRig rig="threePt" dir="t"/>
        </a:scene3d>
        <a:sp3d>
          <a:bevelT w="139700" prst="cross"/>
        </a:sp3d>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OPD DASHBOARD</a:t>
          </a:r>
        </a:p>
      </xdr:txBody>
    </xdr:sp>
    <xdr:clientData fLocksWithSheet="0"/>
  </xdr:twoCellAnchor>
  <xdr:twoCellAnchor editAs="oneCell">
    <xdr:from>
      <xdr:col>20</xdr:col>
      <xdr:colOff>226787</xdr:colOff>
      <xdr:row>5</xdr:row>
      <xdr:rowOff>59409</xdr:rowOff>
    </xdr:from>
    <xdr:to>
      <xdr:col>23</xdr:col>
      <xdr:colOff>31062</xdr:colOff>
      <xdr:row>6</xdr:row>
      <xdr:rowOff>70004</xdr:rowOff>
    </xdr:to>
    <xdr:sp macro="" textlink="">
      <xdr:nvSpPr>
        <xdr:cNvPr id="51" name="Rectangle: Rounded Corners 50">
          <a:hlinkClick xmlns:r="http://schemas.openxmlformats.org/officeDocument/2006/relationships" r:id="rId20" tooltip="INDEX &amp; OTPS DASHBOARD"/>
          <a:extLst>
            <a:ext uri="{FF2B5EF4-FFF2-40B4-BE49-F238E27FC236}">
              <a16:creationId xmlns:a16="http://schemas.microsoft.com/office/drawing/2014/main" id="{00000000-0008-0000-0600-000033000000}"/>
            </a:ext>
          </a:extLst>
        </xdr:cNvPr>
        <xdr:cNvSpPr/>
      </xdr:nvSpPr>
      <xdr:spPr>
        <a:xfrm>
          <a:off x="12382501" y="1138909"/>
          <a:ext cx="1627632" cy="192024"/>
        </a:xfrm>
        <a:prstGeom prst="roundRect">
          <a:avLst/>
        </a:prstGeom>
        <a:scene3d>
          <a:camera prst="orthographicFront"/>
          <a:lightRig rig="threePt" dir="t"/>
        </a:scene3d>
        <a:sp3d>
          <a:bevelT w="139700" prst="cross"/>
        </a:sp3d>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INDEX</a:t>
          </a:r>
          <a:r>
            <a:rPr lang="en-US" sz="800" baseline="0">
              <a:solidFill>
                <a:sysClr val="windowText" lastClr="000000"/>
              </a:solidFill>
              <a:latin typeface="Arial Narrow" panose="020B0606020202030204" pitchFamily="34" charset="0"/>
            </a:rPr>
            <a:t> &amp; OTPS DASHBOARD</a:t>
          </a:r>
          <a:endParaRPr lang="en-US" sz="800">
            <a:solidFill>
              <a:sysClr val="windowText" lastClr="000000"/>
            </a:solidFill>
            <a:latin typeface="Arial Narrow" panose="020B0606020202030204" pitchFamily="34" charset="0"/>
          </a:endParaRPr>
        </a:p>
      </xdr:txBody>
    </xdr:sp>
    <xdr:clientData fLocksWithSheet="0"/>
  </xdr:twoCellAnchor>
  <xdr:twoCellAnchor editAs="oneCell">
    <xdr:from>
      <xdr:col>20</xdr:col>
      <xdr:colOff>226786</xdr:colOff>
      <xdr:row>6</xdr:row>
      <xdr:rowOff>116559</xdr:rowOff>
    </xdr:from>
    <xdr:to>
      <xdr:col>23</xdr:col>
      <xdr:colOff>31061</xdr:colOff>
      <xdr:row>7</xdr:row>
      <xdr:rowOff>127155</xdr:rowOff>
    </xdr:to>
    <xdr:sp macro="" textlink="">
      <xdr:nvSpPr>
        <xdr:cNvPr id="52" name="Rectangle: Rounded Corners 51">
          <a:hlinkClick xmlns:r="http://schemas.openxmlformats.org/officeDocument/2006/relationships" r:id="rId21" tooltip="RETENTION AND MMD DASHBOARD"/>
          <a:extLst>
            <a:ext uri="{FF2B5EF4-FFF2-40B4-BE49-F238E27FC236}">
              <a16:creationId xmlns:a16="http://schemas.microsoft.com/office/drawing/2014/main" id="{00000000-0008-0000-0600-000034000000}"/>
            </a:ext>
          </a:extLst>
        </xdr:cNvPr>
        <xdr:cNvSpPr/>
      </xdr:nvSpPr>
      <xdr:spPr>
        <a:xfrm>
          <a:off x="12382500" y="1377488"/>
          <a:ext cx="1627632" cy="192024"/>
        </a:xfrm>
        <a:prstGeom prst="roundRect">
          <a:avLst/>
        </a:prstGeom>
        <a:scene3d>
          <a:camera prst="orthographicFront"/>
          <a:lightRig rig="threePt" dir="t"/>
        </a:scene3d>
        <a:sp3d>
          <a:bevelT w="139700" prst="cross"/>
        </a:sp3d>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RETENTION</a:t>
          </a:r>
          <a:r>
            <a:rPr lang="en-US" sz="800" baseline="0">
              <a:solidFill>
                <a:sysClr val="windowText" lastClr="000000"/>
              </a:solidFill>
              <a:latin typeface="Arial Narrow" panose="020B0606020202030204" pitchFamily="34" charset="0"/>
            </a:rPr>
            <a:t> &amp; MMD DASHBOARD</a:t>
          </a:r>
          <a:endParaRPr lang="en-US" sz="800">
            <a:solidFill>
              <a:sysClr val="windowText" lastClr="000000"/>
            </a:solidFill>
            <a:latin typeface="Arial Narrow" panose="020B0606020202030204" pitchFamily="34" charset="0"/>
          </a:endParaRPr>
        </a:p>
      </xdr:txBody>
    </xdr:sp>
    <xdr:clientData fLocksWithSheet="0"/>
  </xdr:twoCellAnchor>
  <xdr:twoCellAnchor editAs="oneCell">
    <xdr:from>
      <xdr:col>20</xdr:col>
      <xdr:colOff>226787</xdr:colOff>
      <xdr:row>2</xdr:row>
      <xdr:rowOff>143327</xdr:rowOff>
    </xdr:from>
    <xdr:to>
      <xdr:col>23</xdr:col>
      <xdr:colOff>31062</xdr:colOff>
      <xdr:row>3</xdr:row>
      <xdr:rowOff>153922</xdr:rowOff>
    </xdr:to>
    <xdr:sp macro="" textlink="">
      <xdr:nvSpPr>
        <xdr:cNvPr id="53" name="Rectangle: Rounded Corners 52">
          <a:hlinkClick xmlns:r="http://schemas.openxmlformats.org/officeDocument/2006/relationships" r:id="rId22" tooltip="RUN CHART"/>
          <a:extLst>
            <a:ext uri="{FF2B5EF4-FFF2-40B4-BE49-F238E27FC236}">
              <a16:creationId xmlns:a16="http://schemas.microsoft.com/office/drawing/2014/main" id="{00000000-0008-0000-0600-000035000000}"/>
            </a:ext>
          </a:extLst>
        </xdr:cNvPr>
        <xdr:cNvSpPr/>
      </xdr:nvSpPr>
      <xdr:spPr>
        <a:xfrm>
          <a:off x="12382501" y="678541"/>
          <a:ext cx="1627632" cy="192024"/>
        </a:xfrm>
        <a:prstGeom prst="roundRect">
          <a:avLst/>
        </a:prstGeom>
        <a:scene3d>
          <a:camera prst="orthographicFront"/>
          <a:lightRig rig="threePt" dir="t"/>
        </a:scene3d>
        <a:sp3d>
          <a:bevelT w="139700" prst="cross"/>
        </a:sp3d>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MER</a:t>
          </a:r>
          <a:r>
            <a:rPr lang="en-US" sz="800" baseline="0">
              <a:solidFill>
                <a:sysClr val="windowText" lastClr="000000"/>
              </a:solidFill>
              <a:latin typeface="Arial Narrow" panose="020B0606020202030204" pitchFamily="34" charset="0"/>
            </a:rPr>
            <a:t> RUN CHARTS</a:t>
          </a:r>
        </a:p>
      </xdr:txBody>
    </xdr:sp>
    <xdr:clientData fLocksWithSheet="0"/>
  </xdr:twoCellAnchor>
</xdr:wsDr>
</file>

<file path=xl/drawings/drawing7.xml><?xml version="1.0" encoding="utf-8"?>
<xdr:wsDr xmlns:xdr="http://schemas.openxmlformats.org/drawingml/2006/spreadsheetDrawing" xmlns:a="http://schemas.openxmlformats.org/drawingml/2006/main">
  <xdr:twoCellAnchor editAs="oneCell">
    <xdr:from>
      <xdr:col>0</xdr:col>
      <xdr:colOff>54427</xdr:colOff>
      <xdr:row>79</xdr:row>
      <xdr:rowOff>136072</xdr:rowOff>
    </xdr:from>
    <xdr:to>
      <xdr:col>4</xdr:col>
      <xdr:colOff>90713</xdr:colOff>
      <xdr:row>94</xdr:row>
      <xdr:rowOff>138245</xdr:rowOff>
    </xdr:to>
    <mc:AlternateContent xmlns:mc="http://schemas.openxmlformats.org/markup-compatibility/2006">
      <mc:Choice xmlns:a14="http://schemas.microsoft.com/office/drawing/2010/main" Requires="a14">
        <xdr:graphicFrame macro="">
          <xdr:nvGraphicFramePr>
            <xdr:cNvPr id="16" name="Facility_name">
              <a:extLst>
                <a:ext uri="{FF2B5EF4-FFF2-40B4-BE49-F238E27FC236}">
                  <a16:creationId xmlns:a16="http://schemas.microsoft.com/office/drawing/2014/main" id="{00000000-0008-0000-0700-000010000000}"/>
                </a:ext>
              </a:extLst>
            </xdr:cNvPr>
            <xdr:cNvGraphicFramePr/>
          </xdr:nvGraphicFramePr>
          <xdr:xfrm>
            <a:off x="0" y="0"/>
            <a:ext cx="0" cy="0"/>
          </xdr:xfrm>
          <a:graphic>
            <a:graphicData uri="http://schemas.microsoft.com/office/drawing/2010/slicer">
              <sle:slicer xmlns:sle="http://schemas.microsoft.com/office/drawing/2010/slicer" name="Facility_name"/>
            </a:graphicData>
          </a:graphic>
        </xdr:graphicFrame>
      </mc:Choice>
      <mc:Fallback>
        <xdr:sp macro="" textlink="">
          <xdr:nvSpPr>
            <xdr:cNvPr id="0" name=""/>
            <xdr:cNvSpPr>
              <a:spLocks noTextEdit="1"/>
            </xdr:cNvSpPr>
          </xdr:nvSpPr>
          <xdr:spPr>
            <a:xfrm>
              <a:off x="54427" y="14813643"/>
              <a:ext cx="2467429" cy="27236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4</xdr:col>
      <xdr:colOff>185977</xdr:colOff>
      <xdr:row>71</xdr:row>
      <xdr:rowOff>131492</xdr:rowOff>
    </xdr:from>
    <xdr:to>
      <xdr:col>7</xdr:col>
      <xdr:colOff>191420</xdr:colOff>
      <xdr:row>79</xdr:row>
      <xdr:rowOff>72574</xdr:rowOff>
    </xdr:to>
    <mc:AlternateContent xmlns:mc="http://schemas.openxmlformats.org/markup-compatibility/2006">
      <mc:Choice xmlns:a14="http://schemas.microsoft.com/office/drawing/2010/main" Requires="a14">
        <xdr:graphicFrame macro="">
          <xdr:nvGraphicFramePr>
            <xdr:cNvPr id="17" name="FY">
              <a:extLst>
                <a:ext uri="{FF2B5EF4-FFF2-40B4-BE49-F238E27FC236}">
                  <a16:creationId xmlns:a16="http://schemas.microsoft.com/office/drawing/2014/main" id="{00000000-0008-0000-0700-000011000000}"/>
                </a:ext>
              </a:extLst>
            </xdr:cNvPr>
            <xdr:cNvGraphicFramePr/>
          </xdr:nvGraphicFramePr>
          <xdr:xfrm>
            <a:off x="0" y="0"/>
            <a:ext cx="0" cy="0"/>
          </xdr:xfrm>
          <a:graphic>
            <a:graphicData uri="http://schemas.microsoft.com/office/drawing/2010/slicer">
              <sle:slicer xmlns:sle="http://schemas.microsoft.com/office/drawing/2010/slicer" name="FY"/>
            </a:graphicData>
          </a:graphic>
        </xdr:graphicFrame>
      </mc:Choice>
      <mc:Fallback>
        <xdr:sp macro="" textlink="">
          <xdr:nvSpPr>
            <xdr:cNvPr id="0" name=""/>
            <xdr:cNvSpPr>
              <a:spLocks noTextEdit="1"/>
            </xdr:cNvSpPr>
          </xdr:nvSpPr>
          <xdr:spPr>
            <a:xfrm>
              <a:off x="2617120" y="13357635"/>
              <a:ext cx="1828800" cy="13925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63499</xdr:colOff>
      <xdr:row>94</xdr:row>
      <xdr:rowOff>117883</xdr:rowOff>
    </xdr:from>
    <xdr:to>
      <xdr:col>4</xdr:col>
      <xdr:colOff>99785</xdr:colOff>
      <xdr:row>108</xdr:row>
      <xdr:rowOff>102008</xdr:rowOff>
    </xdr:to>
    <mc:AlternateContent xmlns:mc="http://schemas.openxmlformats.org/markup-compatibility/2006">
      <mc:Choice xmlns:a14="http://schemas.microsoft.com/office/drawing/2010/main" Requires="a14">
        <xdr:graphicFrame macro="">
          <xdr:nvGraphicFramePr>
            <xdr:cNvPr id="18" name="LGA">
              <a:extLst>
                <a:ext uri="{FF2B5EF4-FFF2-40B4-BE49-F238E27FC236}">
                  <a16:creationId xmlns:a16="http://schemas.microsoft.com/office/drawing/2014/main" id="{00000000-0008-0000-0700-000012000000}"/>
                </a:ext>
              </a:extLst>
            </xdr:cNvPr>
            <xdr:cNvGraphicFramePr/>
          </xdr:nvGraphicFramePr>
          <xdr:xfrm>
            <a:off x="0" y="0"/>
            <a:ext cx="0" cy="0"/>
          </xdr:xfrm>
          <a:graphic>
            <a:graphicData uri="http://schemas.microsoft.com/office/drawing/2010/slicer">
              <sle:slicer xmlns:sle="http://schemas.microsoft.com/office/drawing/2010/slicer" name="LGA"/>
            </a:graphicData>
          </a:graphic>
        </xdr:graphicFrame>
      </mc:Choice>
      <mc:Fallback>
        <xdr:sp macro="" textlink="">
          <xdr:nvSpPr>
            <xdr:cNvPr id="0" name=""/>
            <xdr:cNvSpPr>
              <a:spLocks noTextEdit="1"/>
            </xdr:cNvSpPr>
          </xdr:nvSpPr>
          <xdr:spPr>
            <a:xfrm>
              <a:off x="63499" y="17516883"/>
              <a:ext cx="2467429"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10</xdr:col>
      <xdr:colOff>403691</xdr:colOff>
      <xdr:row>71</xdr:row>
      <xdr:rowOff>140563</xdr:rowOff>
    </xdr:from>
    <xdr:to>
      <xdr:col>13</xdr:col>
      <xdr:colOff>409134</xdr:colOff>
      <xdr:row>79</xdr:row>
      <xdr:rowOff>81645</xdr:rowOff>
    </xdr:to>
    <mc:AlternateContent xmlns:mc="http://schemas.openxmlformats.org/markup-compatibility/2006">
      <mc:Choice xmlns:a14="http://schemas.microsoft.com/office/drawing/2010/main" Requires="a14">
        <xdr:graphicFrame macro="">
          <xdr:nvGraphicFramePr>
            <xdr:cNvPr id="19" name="Month">
              <a:extLst>
                <a:ext uri="{FF2B5EF4-FFF2-40B4-BE49-F238E27FC236}">
                  <a16:creationId xmlns:a16="http://schemas.microsoft.com/office/drawing/2014/main" id="{00000000-0008-0000-0700-000013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6481548" y="13366706"/>
              <a:ext cx="1828800" cy="13925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7</xdr:col>
      <xdr:colOff>308441</xdr:colOff>
      <xdr:row>71</xdr:row>
      <xdr:rowOff>136027</xdr:rowOff>
    </xdr:from>
    <xdr:to>
      <xdr:col>10</xdr:col>
      <xdr:colOff>313884</xdr:colOff>
      <xdr:row>79</xdr:row>
      <xdr:rowOff>77109</xdr:rowOff>
    </xdr:to>
    <mc:AlternateContent xmlns:mc="http://schemas.openxmlformats.org/markup-compatibility/2006">
      <mc:Choice xmlns:a14="http://schemas.microsoft.com/office/drawing/2010/main" Requires="a14">
        <xdr:graphicFrame macro="">
          <xdr:nvGraphicFramePr>
            <xdr:cNvPr id="20" name="Qtr">
              <a:extLst>
                <a:ext uri="{FF2B5EF4-FFF2-40B4-BE49-F238E27FC236}">
                  <a16:creationId xmlns:a16="http://schemas.microsoft.com/office/drawing/2014/main" id="{00000000-0008-0000-0700-000014000000}"/>
                </a:ext>
              </a:extLst>
            </xdr:cNvPr>
            <xdr:cNvGraphicFramePr/>
          </xdr:nvGraphicFramePr>
          <xdr:xfrm>
            <a:off x="0" y="0"/>
            <a:ext cx="0" cy="0"/>
          </xdr:xfrm>
          <a:graphic>
            <a:graphicData uri="http://schemas.microsoft.com/office/drawing/2010/slicer">
              <sle:slicer xmlns:sle="http://schemas.microsoft.com/office/drawing/2010/slicer" name="Qtr"/>
            </a:graphicData>
          </a:graphic>
        </xdr:graphicFrame>
      </mc:Choice>
      <mc:Fallback>
        <xdr:sp macro="" textlink="">
          <xdr:nvSpPr>
            <xdr:cNvPr id="0" name=""/>
            <xdr:cNvSpPr>
              <a:spLocks noTextEdit="1"/>
            </xdr:cNvSpPr>
          </xdr:nvSpPr>
          <xdr:spPr>
            <a:xfrm>
              <a:off x="4562941" y="13362170"/>
              <a:ext cx="1828800" cy="13925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16</xdr:col>
      <xdr:colOff>548835</xdr:colOff>
      <xdr:row>71</xdr:row>
      <xdr:rowOff>140563</xdr:rowOff>
    </xdr:from>
    <xdr:to>
      <xdr:col>19</xdr:col>
      <xdr:colOff>554277</xdr:colOff>
      <xdr:row>79</xdr:row>
      <xdr:rowOff>81645</xdr:rowOff>
    </xdr:to>
    <mc:AlternateContent xmlns:mc="http://schemas.openxmlformats.org/markup-compatibility/2006">
      <mc:Choice xmlns:a14="http://schemas.microsoft.com/office/drawing/2010/main" Requires="a14">
        <xdr:graphicFrame macro="">
          <xdr:nvGraphicFramePr>
            <xdr:cNvPr id="21" name="Week_No">
              <a:extLst>
                <a:ext uri="{FF2B5EF4-FFF2-40B4-BE49-F238E27FC236}">
                  <a16:creationId xmlns:a16="http://schemas.microsoft.com/office/drawing/2014/main" id="{00000000-0008-0000-0700-000015000000}"/>
                </a:ext>
              </a:extLst>
            </xdr:cNvPr>
            <xdr:cNvGraphicFramePr/>
          </xdr:nvGraphicFramePr>
          <xdr:xfrm>
            <a:off x="0" y="0"/>
            <a:ext cx="0" cy="0"/>
          </xdr:xfrm>
          <a:graphic>
            <a:graphicData uri="http://schemas.microsoft.com/office/drawing/2010/slicer">
              <sle:slicer xmlns:sle="http://schemas.microsoft.com/office/drawing/2010/slicer" name="Week_No"/>
            </a:graphicData>
          </a:graphic>
        </xdr:graphicFrame>
      </mc:Choice>
      <mc:Fallback>
        <xdr:sp macro="" textlink="">
          <xdr:nvSpPr>
            <xdr:cNvPr id="0" name=""/>
            <xdr:cNvSpPr>
              <a:spLocks noTextEdit="1"/>
            </xdr:cNvSpPr>
          </xdr:nvSpPr>
          <xdr:spPr>
            <a:xfrm>
              <a:off x="10273406" y="13366706"/>
              <a:ext cx="1828800" cy="13925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13</xdr:col>
      <xdr:colOff>489870</xdr:colOff>
      <xdr:row>71</xdr:row>
      <xdr:rowOff>145098</xdr:rowOff>
    </xdr:from>
    <xdr:to>
      <xdr:col>16</xdr:col>
      <xdr:colOff>495313</xdr:colOff>
      <xdr:row>79</xdr:row>
      <xdr:rowOff>90715</xdr:rowOff>
    </xdr:to>
    <mc:AlternateContent xmlns:mc="http://schemas.openxmlformats.org/markup-compatibility/2006">
      <mc:Choice xmlns:a14="http://schemas.microsoft.com/office/drawing/2010/main" Requires="a14">
        <xdr:graphicFrame macro="">
          <xdr:nvGraphicFramePr>
            <xdr:cNvPr id="22" name="WK_Report_Date">
              <a:extLst>
                <a:ext uri="{FF2B5EF4-FFF2-40B4-BE49-F238E27FC236}">
                  <a16:creationId xmlns:a16="http://schemas.microsoft.com/office/drawing/2014/main" id="{00000000-0008-0000-0700-000016000000}"/>
                </a:ext>
              </a:extLst>
            </xdr:cNvPr>
            <xdr:cNvGraphicFramePr/>
          </xdr:nvGraphicFramePr>
          <xdr:xfrm>
            <a:off x="0" y="0"/>
            <a:ext cx="0" cy="0"/>
          </xdr:xfrm>
          <a:graphic>
            <a:graphicData uri="http://schemas.microsoft.com/office/drawing/2010/slicer">
              <sle:slicer xmlns:sle="http://schemas.microsoft.com/office/drawing/2010/slicer" name="WK_Report_Date"/>
            </a:graphicData>
          </a:graphic>
        </xdr:graphicFrame>
      </mc:Choice>
      <mc:Fallback>
        <xdr:sp macro="" textlink="">
          <xdr:nvSpPr>
            <xdr:cNvPr id="0" name=""/>
            <xdr:cNvSpPr>
              <a:spLocks noTextEdit="1"/>
            </xdr:cNvSpPr>
          </xdr:nvSpPr>
          <xdr:spPr>
            <a:xfrm>
              <a:off x="8391084" y="13371241"/>
              <a:ext cx="1828800" cy="13970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54429</xdr:colOff>
      <xdr:row>71</xdr:row>
      <xdr:rowOff>108857</xdr:rowOff>
    </xdr:from>
    <xdr:to>
      <xdr:col>4</xdr:col>
      <xdr:colOff>90715</xdr:colOff>
      <xdr:row>79</xdr:row>
      <xdr:rowOff>81644</xdr:rowOff>
    </xdr:to>
    <mc:AlternateContent xmlns:mc="http://schemas.openxmlformats.org/markup-compatibility/2006">
      <mc:Choice xmlns:a14="http://schemas.microsoft.com/office/drawing/2010/main" Requires="a14">
        <xdr:graphicFrame macro="">
          <xdr:nvGraphicFramePr>
            <xdr:cNvPr id="23" name="State">
              <a:extLst>
                <a:ext uri="{FF2B5EF4-FFF2-40B4-BE49-F238E27FC236}">
                  <a16:creationId xmlns:a16="http://schemas.microsoft.com/office/drawing/2014/main" id="{00000000-0008-0000-0700-000017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54429" y="13335000"/>
              <a:ext cx="2467429" cy="14242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4</xdr:col>
      <xdr:colOff>190499</xdr:colOff>
      <xdr:row>79</xdr:row>
      <xdr:rowOff>163286</xdr:rowOff>
    </xdr:from>
    <xdr:to>
      <xdr:col>11</xdr:col>
      <xdr:colOff>507999</xdr:colOff>
      <xdr:row>97</xdr:row>
      <xdr:rowOff>4685</xdr:rowOff>
    </xdr:to>
    <xdr:graphicFrame macro="">
      <xdr:nvGraphicFramePr>
        <xdr:cNvPr id="24" name="MMD1">
          <a:extLst>
            <a:ext uri="{FF2B5EF4-FFF2-40B4-BE49-F238E27FC236}">
              <a16:creationId xmlns:a16="http://schemas.microsoft.com/office/drawing/2014/main" id="{00000000-0008-0000-07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239824</xdr:colOff>
      <xdr:row>79</xdr:row>
      <xdr:rowOff>167822</xdr:rowOff>
    </xdr:from>
    <xdr:to>
      <xdr:col>19</xdr:col>
      <xdr:colOff>557325</xdr:colOff>
      <xdr:row>97</xdr:row>
      <xdr:rowOff>9221</xdr:rowOff>
    </xdr:to>
    <xdr:graphicFrame macro="">
      <xdr:nvGraphicFramePr>
        <xdr:cNvPr id="25" name="MMD2">
          <a:extLst>
            <a:ext uri="{FF2B5EF4-FFF2-40B4-BE49-F238E27FC236}">
              <a16:creationId xmlns:a16="http://schemas.microsoft.com/office/drawing/2014/main" id="{00000000-0008-0000-07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191633</xdr:colOff>
      <xdr:row>97</xdr:row>
      <xdr:rowOff>127001</xdr:rowOff>
    </xdr:from>
    <xdr:to>
      <xdr:col>11</xdr:col>
      <xdr:colOff>509133</xdr:colOff>
      <xdr:row>114</xdr:row>
      <xdr:rowOff>157383</xdr:rowOff>
    </xdr:to>
    <xdr:graphicFrame macro="">
      <xdr:nvGraphicFramePr>
        <xdr:cNvPr id="26" name="MMD3">
          <a:extLst>
            <a:ext uri="{FF2B5EF4-FFF2-40B4-BE49-F238E27FC236}">
              <a16:creationId xmlns:a16="http://schemas.microsoft.com/office/drawing/2014/main" id="{00000000-0008-0000-07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236989</xdr:colOff>
      <xdr:row>97</xdr:row>
      <xdr:rowOff>144012</xdr:rowOff>
    </xdr:from>
    <xdr:to>
      <xdr:col>19</xdr:col>
      <xdr:colOff>554489</xdr:colOff>
      <xdr:row>114</xdr:row>
      <xdr:rowOff>166688</xdr:rowOff>
    </xdr:to>
    <xdr:graphicFrame macro="">
      <xdr:nvGraphicFramePr>
        <xdr:cNvPr id="27" name="MMD4">
          <a:extLst>
            <a:ext uri="{FF2B5EF4-FFF2-40B4-BE49-F238E27FC236}">
              <a16:creationId xmlns:a16="http://schemas.microsoft.com/office/drawing/2014/main" id="{00000000-0008-0000-07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72571</xdr:colOff>
      <xdr:row>10</xdr:row>
      <xdr:rowOff>145137</xdr:rowOff>
    </xdr:from>
    <xdr:to>
      <xdr:col>4</xdr:col>
      <xdr:colOff>308428</xdr:colOff>
      <xdr:row>24</xdr:row>
      <xdr:rowOff>129262</xdr:rowOff>
    </xdr:to>
    <mc:AlternateContent xmlns:mc="http://schemas.openxmlformats.org/markup-compatibility/2006" xmlns:a14="http://schemas.microsoft.com/office/drawing/2010/main">
      <mc:Choice Requires="a14">
        <xdr:graphicFrame macro="">
          <xdr:nvGraphicFramePr>
            <xdr:cNvPr id="28" name="Facility_name 1">
              <a:extLst>
                <a:ext uri="{FF2B5EF4-FFF2-40B4-BE49-F238E27FC236}">
                  <a16:creationId xmlns:a16="http://schemas.microsoft.com/office/drawing/2014/main" id="{00000000-0008-0000-0700-00001C000000}"/>
                </a:ext>
              </a:extLst>
            </xdr:cNvPr>
            <xdr:cNvGraphicFramePr/>
          </xdr:nvGraphicFramePr>
          <xdr:xfrm>
            <a:off x="0" y="0"/>
            <a:ext cx="0" cy="0"/>
          </xdr:xfrm>
          <a:graphic>
            <a:graphicData uri="http://schemas.microsoft.com/office/drawing/2010/slicer">
              <sle:slicer xmlns:sle="http://schemas.microsoft.com/office/drawing/2010/slicer" name="Facility_name 1"/>
            </a:graphicData>
          </a:graphic>
        </xdr:graphicFrame>
      </mc:Choice>
      <mc:Fallback xmlns="">
        <xdr:sp macro="" textlink="">
          <xdr:nvSpPr>
            <xdr:cNvPr id="0" name=""/>
            <xdr:cNvSpPr>
              <a:spLocks noTextEdit="1"/>
            </xdr:cNvSpPr>
          </xdr:nvSpPr>
          <xdr:spPr>
            <a:xfrm>
              <a:off x="72571" y="2131780"/>
              <a:ext cx="26670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4</xdr:col>
      <xdr:colOff>421819</xdr:colOff>
      <xdr:row>2</xdr:row>
      <xdr:rowOff>77108</xdr:rowOff>
    </xdr:from>
    <xdr:to>
      <xdr:col>7</xdr:col>
      <xdr:colOff>427262</xdr:colOff>
      <xdr:row>10</xdr:row>
      <xdr:rowOff>63501</xdr:rowOff>
    </xdr:to>
    <mc:AlternateContent xmlns:mc="http://schemas.openxmlformats.org/markup-compatibility/2006" xmlns:a14="http://schemas.microsoft.com/office/drawing/2010/main">
      <mc:Choice Requires="a14">
        <xdr:graphicFrame macro="">
          <xdr:nvGraphicFramePr>
            <xdr:cNvPr id="29" name="FY 1">
              <a:extLst>
                <a:ext uri="{FF2B5EF4-FFF2-40B4-BE49-F238E27FC236}">
                  <a16:creationId xmlns:a16="http://schemas.microsoft.com/office/drawing/2014/main" id="{00000000-0008-0000-0700-00001D000000}"/>
                </a:ext>
              </a:extLst>
            </xdr:cNvPr>
            <xdr:cNvGraphicFramePr/>
          </xdr:nvGraphicFramePr>
          <xdr:xfrm>
            <a:off x="0" y="0"/>
            <a:ext cx="0" cy="0"/>
          </xdr:xfrm>
          <a:graphic>
            <a:graphicData uri="http://schemas.microsoft.com/office/drawing/2010/slicer">
              <sle:slicer xmlns:sle="http://schemas.microsoft.com/office/drawing/2010/slicer" name="FY 1"/>
            </a:graphicData>
          </a:graphic>
        </xdr:graphicFrame>
      </mc:Choice>
      <mc:Fallback xmlns="">
        <xdr:sp macro="" textlink="">
          <xdr:nvSpPr>
            <xdr:cNvPr id="0" name=""/>
            <xdr:cNvSpPr>
              <a:spLocks noTextEdit="1"/>
            </xdr:cNvSpPr>
          </xdr:nvSpPr>
          <xdr:spPr>
            <a:xfrm>
              <a:off x="2852962" y="612322"/>
              <a:ext cx="1828800" cy="14378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63500</xdr:colOff>
      <xdr:row>25</xdr:row>
      <xdr:rowOff>9072</xdr:rowOff>
    </xdr:from>
    <xdr:to>
      <xdr:col>4</xdr:col>
      <xdr:colOff>299357</xdr:colOff>
      <xdr:row>38</xdr:row>
      <xdr:rowOff>174625</xdr:rowOff>
    </xdr:to>
    <mc:AlternateContent xmlns:mc="http://schemas.openxmlformats.org/markup-compatibility/2006" xmlns:a14="http://schemas.microsoft.com/office/drawing/2010/main">
      <mc:Choice Requires="a14">
        <xdr:graphicFrame macro="">
          <xdr:nvGraphicFramePr>
            <xdr:cNvPr id="30" name="LGA 1">
              <a:extLst>
                <a:ext uri="{FF2B5EF4-FFF2-40B4-BE49-F238E27FC236}">
                  <a16:creationId xmlns:a16="http://schemas.microsoft.com/office/drawing/2014/main" id="{00000000-0008-0000-0700-00001E000000}"/>
                </a:ext>
              </a:extLst>
            </xdr:cNvPr>
            <xdr:cNvGraphicFramePr/>
          </xdr:nvGraphicFramePr>
          <xdr:xfrm>
            <a:off x="0" y="0"/>
            <a:ext cx="0" cy="0"/>
          </xdr:xfrm>
          <a:graphic>
            <a:graphicData uri="http://schemas.microsoft.com/office/drawing/2010/slicer">
              <sle:slicer xmlns:sle="http://schemas.microsoft.com/office/drawing/2010/slicer" name="LGA 1"/>
            </a:graphicData>
          </a:graphic>
        </xdr:graphicFrame>
      </mc:Choice>
      <mc:Fallback xmlns="">
        <xdr:sp macro="" textlink="">
          <xdr:nvSpPr>
            <xdr:cNvPr id="0" name=""/>
            <xdr:cNvSpPr>
              <a:spLocks noTextEdit="1"/>
            </xdr:cNvSpPr>
          </xdr:nvSpPr>
          <xdr:spPr>
            <a:xfrm>
              <a:off x="63500" y="4717143"/>
              <a:ext cx="26670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10</xdr:col>
      <xdr:colOff>512534</xdr:colOff>
      <xdr:row>2</xdr:row>
      <xdr:rowOff>95251</xdr:rowOff>
    </xdr:from>
    <xdr:to>
      <xdr:col>13</xdr:col>
      <xdr:colOff>517977</xdr:colOff>
      <xdr:row>10</xdr:row>
      <xdr:rowOff>81644</xdr:rowOff>
    </xdr:to>
    <mc:AlternateContent xmlns:mc="http://schemas.openxmlformats.org/markup-compatibility/2006" xmlns:a14="http://schemas.microsoft.com/office/drawing/2010/main">
      <mc:Choice Requires="a14">
        <xdr:graphicFrame macro="">
          <xdr:nvGraphicFramePr>
            <xdr:cNvPr id="31" name="Month 1">
              <a:extLst>
                <a:ext uri="{FF2B5EF4-FFF2-40B4-BE49-F238E27FC236}">
                  <a16:creationId xmlns:a16="http://schemas.microsoft.com/office/drawing/2014/main" id="{00000000-0008-0000-0700-00001F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6590391" y="630465"/>
              <a:ext cx="1828800" cy="14378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7</xdr:col>
      <xdr:colOff>462641</xdr:colOff>
      <xdr:row>2</xdr:row>
      <xdr:rowOff>90715</xdr:rowOff>
    </xdr:from>
    <xdr:to>
      <xdr:col>10</xdr:col>
      <xdr:colOff>468084</xdr:colOff>
      <xdr:row>10</xdr:row>
      <xdr:rowOff>77108</xdr:rowOff>
    </xdr:to>
    <mc:AlternateContent xmlns:mc="http://schemas.openxmlformats.org/markup-compatibility/2006" xmlns:a14="http://schemas.microsoft.com/office/drawing/2010/main">
      <mc:Choice Requires="a14">
        <xdr:graphicFrame macro="">
          <xdr:nvGraphicFramePr>
            <xdr:cNvPr id="32" name="Qtr 1">
              <a:extLst>
                <a:ext uri="{FF2B5EF4-FFF2-40B4-BE49-F238E27FC236}">
                  <a16:creationId xmlns:a16="http://schemas.microsoft.com/office/drawing/2014/main" id="{00000000-0008-0000-0700-000020000000}"/>
                </a:ext>
              </a:extLst>
            </xdr:cNvPr>
            <xdr:cNvGraphicFramePr/>
          </xdr:nvGraphicFramePr>
          <xdr:xfrm>
            <a:off x="0" y="0"/>
            <a:ext cx="0" cy="0"/>
          </xdr:xfrm>
          <a:graphic>
            <a:graphicData uri="http://schemas.microsoft.com/office/drawing/2010/slicer">
              <sle:slicer xmlns:sle="http://schemas.microsoft.com/office/drawing/2010/slicer" name="Qtr 1"/>
            </a:graphicData>
          </a:graphic>
        </xdr:graphicFrame>
      </mc:Choice>
      <mc:Fallback xmlns="">
        <xdr:sp macro="" textlink="">
          <xdr:nvSpPr>
            <xdr:cNvPr id="0" name=""/>
            <xdr:cNvSpPr>
              <a:spLocks noTextEdit="1"/>
            </xdr:cNvSpPr>
          </xdr:nvSpPr>
          <xdr:spPr>
            <a:xfrm>
              <a:off x="4717141" y="625929"/>
              <a:ext cx="1828800" cy="14378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68036</xdr:colOff>
      <xdr:row>2</xdr:row>
      <xdr:rowOff>77108</xdr:rowOff>
    </xdr:from>
    <xdr:to>
      <xdr:col>4</xdr:col>
      <xdr:colOff>303893</xdr:colOff>
      <xdr:row>10</xdr:row>
      <xdr:rowOff>81643</xdr:rowOff>
    </xdr:to>
    <mc:AlternateContent xmlns:mc="http://schemas.openxmlformats.org/markup-compatibility/2006" xmlns:a14="http://schemas.microsoft.com/office/drawing/2010/main">
      <mc:Choice Requires="a14">
        <xdr:graphicFrame macro="">
          <xdr:nvGraphicFramePr>
            <xdr:cNvPr id="33" name="State 1">
              <a:extLst>
                <a:ext uri="{FF2B5EF4-FFF2-40B4-BE49-F238E27FC236}">
                  <a16:creationId xmlns:a16="http://schemas.microsoft.com/office/drawing/2014/main" id="{00000000-0008-0000-0700-00002100000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68036" y="612322"/>
              <a:ext cx="2667000" cy="14559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16</xdr:col>
      <xdr:colOff>607784</xdr:colOff>
      <xdr:row>2</xdr:row>
      <xdr:rowOff>81646</xdr:rowOff>
    </xdr:from>
    <xdr:to>
      <xdr:col>20</xdr:col>
      <xdr:colOff>5441</xdr:colOff>
      <xdr:row>10</xdr:row>
      <xdr:rowOff>68039</xdr:rowOff>
    </xdr:to>
    <mc:AlternateContent xmlns:mc="http://schemas.openxmlformats.org/markup-compatibility/2006" xmlns:a14="http://schemas.microsoft.com/office/drawing/2010/main">
      <mc:Choice Requires="a14">
        <xdr:graphicFrame macro="">
          <xdr:nvGraphicFramePr>
            <xdr:cNvPr id="34" name="Week_No 1">
              <a:extLst>
                <a:ext uri="{FF2B5EF4-FFF2-40B4-BE49-F238E27FC236}">
                  <a16:creationId xmlns:a16="http://schemas.microsoft.com/office/drawing/2014/main" id="{00000000-0008-0000-0700-000022000000}"/>
                </a:ext>
              </a:extLst>
            </xdr:cNvPr>
            <xdr:cNvGraphicFramePr/>
          </xdr:nvGraphicFramePr>
          <xdr:xfrm>
            <a:off x="0" y="0"/>
            <a:ext cx="0" cy="0"/>
          </xdr:xfrm>
          <a:graphic>
            <a:graphicData uri="http://schemas.microsoft.com/office/drawing/2010/slicer">
              <sle:slicer xmlns:sle="http://schemas.microsoft.com/office/drawing/2010/slicer" name="Week_No 1"/>
            </a:graphicData>
          </a:graphic>
        </xdr:graphicFrame>
      </mc:Choice>
      <mc:Fallback xmlns="">
        <xdr:sp macro="" textlink="">
          <xdr:nvSpPr>
            <xdr:cNvPr id="0" name=""/>
            <xdr:cNvSpPr>
              <a:spLocks noTextEdit="1"/>
            </xdr:cNvSpPr>
          </xdr:nvSpPr>
          <xdr:spPr>
            <a:xfrm>
              <a:off x="10332355" y="616860"/>
              <a:ext cx="1828800" cy="14378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13</xdr:col>
      <xdr:colOff>557891</xdr:colOff>
      <xdr:row>2</xdr:row>
      <xdr:rowOff>86182</xdr:rowOff>
    </xdr:from>
    <xdr:to>
      <xdr:col>16</xdr:col>
      <xdr:colOff>563334</xdr:colOff>
      <xdr:row>10</xdr:row>
      <xdr:rowOff>72575</xdr:rowOff>
    </xdr:to>
    <mc:AlternateContent xmlns:mc="http://schemas.openxmlformats.org/markup-compatibility/2006" xmlns:a14="http://schemas.microsoft.com/office/drawing/2010/main">
      <mc:Choice Requires="a14">
        <xdr:graphicFrame macro="">
          <xdr:nvGraphicFramePr>
            <xdr:cNvPr id="35" name="WK_Report_Date 1">
              <a:extLst>
                <a:ext uri="{FF2B5EF4-FFF2-40B4-BE49-F238E27FC236}">
                  <a16:creationId xmlns:a16="http://schemas.microsoft.com/office/drawing/2014/main" id="{00000000-0008-0000-0700-000023000000}"/>
                </a:ext>
              </a:extLst>
            </xdr:cNvPr>
            <xdr:cNvGraphicFramePr/>
          </xdr:nvGraphicFramePr>
          <xdr:xfrm>
            <a:off x="0" y="0"/>
            <a:ext cx="0" cy="0"/>
          </xdr:xfrm>
          <a:graphic>
            <a:graphicData uri="http://schemas.microsoft.com/office/drawing/2010/slicer">
              <sle:slicer xmlns:sle="http://schemas.microsoft.com/office/drawing/2010/slicer" name="WK_Report_Date 1"/>
            </a:graphicData>
          </a:graphic>
        </xdr:graphicFrame>
      </mc:Choice>
      <mc:Fallback xmlns="">
        <xdr:sp macro="" textlink="">
          <xdr:nvSpPr>
            <xdr:cNvPr id="0" name=""/>
            <xdr:cNvSpPr>
              <a:spLocks noTextEdit="1"/>
            </xdr:cNvSpPr>
          </xdr:nvSpPr>
          <xdr:spPr>
            <a:xfrm>
              <a:off x="8459105" y="621396"/>
              <a:ext cx="1828800" cy="14378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4</xdr:col>
      <xdr:colOff>417286</xdr:colOff>
      <xdr:row>10</xdr:row>
      <xdr:rowOff>163285</xdr:rowOff>
    </xdr:from>
    <xdr:to>
      <xdr:col>13</xdr:col>
      <xdr:colOff>158750</xdr:colOff>
      <xdr:row>29</xdr:row>
      <xdr:rowOff>9071</xdr:rowOff>
    </xdr:to>
    <xdr:graphicFrame macro="">
      <xdr:nvGraphicFramePr>
        <xdr:cNvPr id="36" name="RET1">
          <a:extLst>
            <a:ext uri="{FF2B5EF4-FFF2-40B4-BE49-F238E27FC236}">
              <a16:creationId xmlns:a16="http://schemas.microsoft.com/office/drawing/2014/main" id="{00000000-0008-0000-07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227927</xdr:colOff>
      <xdr:row>10</xdr:row>
      <xdr:rowOff>172356</xdr:rowOff>
    </xdr:from>
    <xdr:to>
      <xdr:col>21</xdr:col>
      <xdr:colOff>571507</xdr:colOff>
      <xdr:row>29</xdr:row>
      <xdr:rowOff>18142</xdr:rowOff>
    </xdr:to>
    <xdr:graphicFrame macro="">
      <xdr:nvGraphicFramePr>
        <xdr:cNvPr id="37" name="RET2">
          <a:extLst>
            <a:ext uri="{FF2B5EF4-FFF2-40B4-BE49-F238E27FC236}">
              <a16:creationId xmlns:a16="http://schemas.microsoft.com/office/drawing/2014/main" id="{00000000-0008-0000-07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408215</xdr:colOff>
      <xdr:row>29</xdr:row>
      <xdr:rowOff>171788</xdr:rowOff>
    </xdr:from>
    <xdr:to>
      <xdr:col>13</xdr:col>
      <xdr:colOff>165374</xdr:colOff>
      <xdr:row>46</xdr:row>
      <xdr:rowOff>160071</xdr:rowOff>
    </xdr:to>
    <xdr:graphicFrame macro="">
      <xdr:nvGraphicFramePr>
        <xdr:cNvPr id="38" name="RET3">
          <a:extLst>
            <a:ext uri="{FF2B5EF4-FFF2-40B4-BE49-F238E27FC236}">
              <a16:creationId xmlns:a16="http://schemas.microsoft.com/office/drawing/2014/main" id="{00000000-0008-0000-07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242290</xdr:colOff>
      <xdr:row>30</xdr:row>
      <xdr:rowOff>2644</xdr:rowOff>
    </xdr:from>
    <xdr:to>
      <xdr:col>21</xdr:col>
      <xdr:colOff>562437</xdr:colOff>
      <xdr:row>46</xdr:row>
      <xdr:rowOff>172354</xdr:rowOff>
    </xdr:to>
    <xdr:graphicFrame macro="">
      <xdr:nvGraphicFramePr>
        <xdr:cNvPr id="39" name="RET4">
          <a:extLst>
            <a:ext uri="{FF2B5EF4-FFF2-40B4-BE49-F238E27FC236}">
              <a16:creationId xmlns:a16="http://schemas.microsoft.com/office/drawing/2014/main" id="{00000000-0008-0000-07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420309</xdr:colOff>
      <xdr:row>47</xdr:row>
      <xdr:rowOff>166306</xdr:rowOff>
    </xdr:from>
    <xdr:to>
      <xdr:col>15</xdr:col>
      <xdr:colOff>313531</xdr:colOff>
      <xdr:row>65</xdr:row>
      <xdr:rowOff>54425</xdr:rowOff>
    </xdr:to>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00000000-0008-0000-0700-000028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858709" y="8986456"/>
              <a:ext cx="6598822" cy="320281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58963</xdr:colOff>
      <xdr:row>108</xdr:row>
      <xdr:rowOff>137885</xdr:rowOff>
    </xdr:from>
    <xdr:to>
      <xdr:col>4</xdr:col>
      <xdr:colOff>99785</xdr:colOff>
      <xdr:row>122</xdr:row>
      <xdr:rowOff>122010</xdr:rowOff>
    </xdr:to>
    <mc:AlternateContent xmlns:mc="http://schemas.openxmlformats.org/markup-compatibility/2006">
      <mc:Choice xmlns:a14="http://schemas.microsoft.com/office/drawing/2010/main" Requires="a14">
        <xdr:graphicFrame macro="">
          <xdr:nvGraphicFramePr>
            <xdr:cNvPr id="2" name="Prime_Partner 4">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microsoft.com/office/drawing/2010/slicer">
              <sle:slicer xmlns:sle="http://schemas.microsoft.com/office/drawing/2010/slicer" name="Prime_Partner 4"/>
            </a:graphicData>
          </a:graphic>
        </xdr:graphicFrame>
      </mc:Choice>
      <mc:Fallback>
        <xdr:sp macro="" textlink="">
          <xdr:nvSpPr>
            <xdr:cNvPr id="0" name=""/>
            <xdr:cNvSpPr>
              <a:spLocks noTextEdit="1"/>
            </xdr:cNvSpPr>
          </xdr:nvSpPr>
          <xdr:spPr>
            <a:xfrm>
              <a:off x="58963" y="20076885"/>
              <a:ext cx="247196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68035</xdr:colOff>
      <xdr:row>39</xdr:row>
      <xdr:rowOff>58965</xdr:rowOff>
    </xdr:from>
    <xdr:to>
      <xdr:col>4</xdr:col>
      <xdr:colOff>290285</xdr:colOff>
      <xdr:row>45</xdr:row>
      <xdr:rowOff>154214</xdr:rowOff>
    </xdr:to>
    <mc:AlternateContent xmlns:mc="http://schemas.openxmlformats.org/markup-compatibility/2006" xmlns:a14="http://schemas.microsoft.com/office/drawing/2010/main">
      <mc:Choice Requires="a14">
        <xdr:graphicFrame macro="">
          <xdr:nvGraphicFramePr>
            <xdr:cNvPr id="3" name="Prime_Partner 5">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microsoft.com/office/drawing/2010/slicer">
              <sle:slicer xmlns:sle="http://schemas.microsoft.com/office/drawing/2010/slicer" name="Prime_Partner 5"/>
            </a:graphicData>
          </a:graphic>
        </xdr:graphicFrame>
      </mc:Choice>
      <mc:Fallback xmlns="">
        <xdr:sp macro="" textlink="">
          <xdr:nvSpPr>
            <xdr:cNvPr id="0" name=""/>
            <xdr:cNvSpPr>
              <a:spLocks noTextEdit="1"/>
            </xdr:cNvSpPr>
          </xdr:nvSpPr>
          <xdr:spPr>
            <a:xfrm>
              <a:off x="68035" y="7307036"/>
              <a:ext cx="2653393" cy="11838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20</xdr:col>
      <xdr:colOff>244930</xdr:colOff>
      <xdr:row>1</xdr:row>
      <xdr:rowOff>18141</xdr:rowOff>
    </xdr:from>
    <xdr:to>
      <xdr:col>23</xdr:col>
      <xdr:colOff>47081</xdr:colOff>
      <xdr:row>1</xdr:row>
      <xdr:rowOff>209178</xdr:rowOff>
    </xdr:to>
    <xdr:sp macro="" textlink="">
      <xdr:nvSpPr>
        <xdr:cNvPr id="46" name="Rectangle: Rounded Corners 45">
          <a:hlinkClick xmlns:r="http://schemas.openxmlformats.org/officeDocument/2006/relationships" r:id="rId10" tooltip="RESULT MAP"/>
          <a:extLst>
            <a:ext uri="{FF2B5EF4-FFF2-40B4-BE49-F238E27FC236}">
              <a16:creationId xmlns:a16="http://schemas.microsoft.com/office/drawing/2014/main" id="{00000000-0008-0000-0700-00002E000000}"/>
            </a:ext>
          </a:extLst>
        </xdr:cNvPr>
        <xdr:cNvSpPr/>
      </xdr:nvSpPr>
      <xdr:spPr>
        <a:xfrm>
          <a:off x="12400644" y="199570"/>
          <a:ext cx="1625508" cy="191037"/>
        </a:xfrm>
        <a:prstGeom prst="roundRect">
          <a:avLst/>
        </a:prstGeom>
        <a:scene3d>
          <a:camera prst="orthographicFront"/>
          <a:lightRig rig="threePt" dir="t"/>
        </a:scene3d>
        <a:sp3d>
          <a:bevelT w="139700" prst="cross"/>
        </a:sp3d>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RESULT</a:t>
          </a:r>
          <a:r>
            <a:rPr lang="en-US" sz="800" baseline="0">
              <a:solidFill>
                <a:sysClr val="windowText" lastClr="000000"/>
              </a:solidFill>
              <a:latin typeface="Arial Narrow" panose="020B0606020202030204" pitchFamily="34" charset="0"/>
            </a:rPr>
            <a:t> MAP</a:t>
          </a:r>
          <a:endParaRPr lang="en-US" sz="800">
            <a:solidFill>
              <a:sysClr val="windowText" lastClr="000000"/>
            </a:solidFill>
            <a:latin typeface="Arial Narrow" panose="020B0606020202030204" pitchFamily="34" charset="0"/>
          </a:endParaRPr>
        </a:p>
      </xdr:txBody>
    </xdr:sp>
    <xdr:clientData fLocksWithSheet="0"/>
  </xdr:twoCellAnchor>
  <xdr:twoCellAnchor editAs="oneCell">
    <xdr:from>
      <xdr:col>20</xdr:col>
      <xdr:colOff>244930</xdr:colOff>
      <xdr:row>1</xdr:row>
      <xdr:rowOff>257162</xdr:rowOff>
    </xdr:from>
    <xdr:to>
      <xdr:col>23</xdr:col>
      <xdr:colOff>49205</xdr:colOff>
      <xdr:row>2</xdr:row>
      <xdr:rowOff>95401</xdr:rowOff>
    </xdr:to>
    <xdr:sp macro="" textlink="">
      <xdr:nvSpPr>
        <xdr:cNvPr id="47" name="Rectangle: Rounded Corners 46">
          <a:hlinkClick xmlns:r="http://schemas.openxmlformats.org/officeDocument/2006/relationships" r:id="rId11" tooltip="MER DASHBOARD"/>
          <a:extLst>
            <a:ext uri="{FF2B5EF4-FFF2-40B4-BE49-F238E27FC236}">
              <a16:creationId xmlns:a16="http://schemas.microsoft.com/office/drawing/2014/main" id="{00000000-0008-0000-0700-00002F000000}"/>
            </a:ext>
          </a:extLst>
        </xdr:cNvPr>
        <xdr:cNvSpPr/>
      </xdr:nvSpPr>
      <xdr:spPr>
        <a:xfrm>
          <a:off x="12400644" y="438591"/>
          <a:ext cx="1627632" cy="192024"/>
        </a:xfrm>
        <a:prstGeom prst="roundRect">
          <a:avLst/>
        </a:prstGeom>
        <a:scene3d>
          <a:camera prst="orthographicFront"/>
          <a:lightRig rig="threePt" dir="t"/>
        </a:scene3d>
        <a:sp3d>
          <a:bevelT w="139700" prst="cross"/>
        </a:sp3d>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MER</a:t>
          </a:r>
          <a:r>
            <a:rPr lang="en-US" sz="800" baseline="0">
              <a:solidFill>
                <a:sysClr val="windowText" lastClr="000000"/>
              </a:solidFill>
              <a:latin typeface="Arial Narrow" panose="020B0606020202030204" pitchFamily="34" charset="0"/>
            </a:rPr>
            <a:t> DASHBOARD</a:t>
          </a:r>
          <a:endParaRPr lang="en-US" sz="800">
            <a:solidFill>
              <a:sysClr val="windowText" lastClr="000000"/>
            </a:solidFill>
            <a:latin typeface="Arial Narrow" panose="020B0606020202030204" pitchFamily="34" charset="0"/>
          </a:endParaRPr>
        </a:p>
      </xdr:txBody>
    </xdr:sp>
    <xdr:clientData fLocksWithSheet="0"/>
  </xdr:twoCellAnchor>
  <xdr:twoCellAnchor editAs="oneCell">
    <xdr:from>
      <xdr:col>20</xdr:col>
      <xdr:colOff>244929</xdr:colOff>
      <xdr:row>4</xdr:row>
      <xdr:rowOff>8610</xdr:rowOff>
    </xdr:from>
    <xdr:to>
      <xdr:col>23</xdr:col>
      <xdr:colOff>49204</xdr:colOff>
      <xdr:row>5</xdr:row>
      <xdr:rowOff>19205</xdr:rowOff>
    </xdr:to>
    <xdr:sp macro="" textlink="">
      <xdr:nvSpPr>
        <xdr:cNvPr id="48" name="Rectangle: Rounded Corners 47">
          <a:hlinkClick xmlns:r="http://schemas.openxmlformats.org/officeDocument/2006/relationships" r:id="rId12" tooltip="OPD DASHBOARD"/>
          <a:extLst>
            <a:ext uri="{FF2B5EF4-FFF2-40B4-BE49-F238E27FC236}">
              <a16:creationId xmlns:a16="http://schemas.microsoft.com/office/drawing/2014/main" id="{00000000-0008-0000-0700-000030000000}"/>
            </a:ext>
          </a:extLst>
        </xdr:cNvPr>
        <xdr:cNvSpPr/>
      </xdr:nvSpPr>
      <xdr:spPr>
        <a:xfrm>
          <a:off x="12400643" y="906681"/>
          <a:ext cx="1627632" cy="192024"/>
        </a:xfrm>
        <a:prstGeom prst="roundRect">
          <a:avLst/>
        </a:prstGeom>
        <a:scene3d>
          <a:camera prst="orthographicFront"/>
          <a:lightRig rig="threePt" dir="t"/>
        </a:scene3d>
        <a:sp3d>
          <a:bevelT w="139700" prst="cross"/>
        </a:sp3d>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OPD DASHBOARD</a:t>
          </a:r>
        </a:p>
      </xdr:txBody>
    </xdr:sp>
    <xdr:clientData fLocksWithSheet="0"/>
  </xdr:twoCellAnchor>
  <xdr:twoCellAnchor editAs="oneCell">
    <xdr:from>
      <xdr:col>20</xdr:col>
      <xdr:colOff>244930</xdr:colOff>
      <xdr:row>5</xdr:row>
      <xdr:rowOff>59407</xdr:rowOff>
    </xdr:from>
    <xdr:to>
      <xdr:col>23</xdr:col>
      <xdr:colOff>49205</xdr:colOff>
      <xdr:row>6</xdr:row>
      <xdr:rowOff>70002</xdr:rowOff>
    </xdr:to>
    <xdr:sp macro="" textlink="">
      <xdr:nvSpPr>
        <xdr:cNvPr id="49" name="Rectangle: Rounded Corners 48">
          <a:hlinkClick xmlns:r="http://schemas.openxmlformats.org/officeDocument/2006/relationships" r:id="rId13" tooltip="INDEX &amp; OTPS DASHBOARD"/>
          <a:extLst>
            <a:ext uri="{FF2B5EF4-FFF2-40B4-BE49-F238E27FC236}">
              <a16:creationId xmlns:a16="http://schemas.microsoft.com/office/drawing/2014/main" id="{00000000-0008-0000-0700-000031000000}"/>
            </a:ext>
          </a:extLst>
        </xdr:cNvPr>
        <xdr:cNvSpPr/>
      </xdr:nvSpPr>
      <xdr:spPr>
        <a:xfrm>
          <a:off x="12400644" y="1138907"/>
          <a:ext cx="1627632" cy="192024"/>
        </a:xfrm>
        <a:prstGeom prst="roundRect">
          <a:avLst/>
        </a:prstGeom>
        <a:scene3d>
          <a:camera prst="orthographicFront"/>
          <a:lightRig rig="threePt" dir="t"/>
        </a:scene3d>
        <a:sp3d>
          <a:bevelT w="139700" prst="cross"/>
        </a:sp3d>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INDEX</a:t>
          </a:r>
          <a:r>
            <a:rPr lang="en-US" sz="800" baseline="0">
              <a:solidFill>
                <a:sysClr val="windowText" lastClr="000000"/>
              </a:solidFill>
              <a:latin typeface="Arial Narrow" panose="020B0606020202030204" pitchFamily="34" charset="0"/>
            </a:rPr>
            <a:t> &amp; OTPS DASHBOARD</a:t>
          </a:r>
          <a:endParaRPr lang="en-US" sz="800">
            <a:solidFill>
              <a:sysClr val="windowText" lastClr="000000"/>
            </a:solidFill>
            <a:latin typeface="Arial Narrow" panose="020B0606020202030204" pitchFamily="34" charset="0"/>
          </a:endParaRPr>
        </a:p>
      </xdr:txBody>
    </xdr:sp>
    <xdr:clientData fLocksWithSheet="0"/>
  </xdr:twoCellAnchor>
  <xdr:twoCellAnchor editAs="oneCell">
    <xdr:from>
      <xdr:col>20</xdr:col>
      <xdr:colOff>244929</xdr:colOff>
      <xdr:row>6</xdr:row>
      <xdr:rowOff>116557</xdr:rowOff>
    </xdr:from>
    <xdr:to>
      <xdr:col>23</xdr:col>
      <xdr:colOff>49204</xdr:colOff>
      <xdr:row>7</xdr:row>
      <xdr:rowOff>127153</xdr:rowOff>
    </xdr:to>
    <xdr:sp macro="" textlink="">
      <xdr:nvSpPr>
        <xdr:cNvPr id="50" name="Rectangle: Rounded Corners 49">
          <a:hlinkClick xmlns:r="http://schemas.openxmlformats.org/officeDocument/2006/relationships" r:id="rId14" tooltip="RETENTION AND MMD DASHBOARD"/>
          <a:extLst>
            <a:ext uri="{FF2B5EF4-FFF2-40B4-BE49-F238E27FC236}">
              <a16:creationId xmlns:a16="http://schemas.microsoft.com/office/drawing/2014/main" id="{00000000-0008-0000-0700-000032000000}"/>
            </a:ext>
          </a:extLst>
        </xdr:cNvPr>
        <xdr:cNvSpPr/>
      </xdr:nvSpPr>
      <xdr:spPr>
        <a:xfrm>
          <a:off x="12400643" y="1377486"/>
          <a:ext cx="1627632" cy="192024"/>
        </a:xfrm>
        <a:prstGeom prst="roundRect">
          <a:avLst/>
        </a:prstGeom>
        <a:scene3d>
          <a:camera prst="orthographicFront"/>
          <a:lightRig rig="threePt" dir="t"/>
        </a:scene3d>
        <a:sp3d>
          <a:bevelT w="139700" prst="cross"/>
        </a:sp3d>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RETENTION</a:t>
          </a:r>
          <a:r>
            <a:rPr lang="en-US" sz="800" baseline="0">
              <a:solidFill>
                <a:sysClr val="windowText" lastClr="000000"/>
              </a:solidFill>
              <a:latin typeface="Arial Narrow" panose="020B0606020202030204" pitchFamily="34" charset="0"/>
            </a:rPr>
            <a:t> &amp; MMD DASHBOARD</a:t>
          </a:r>
          <a:endParaRPr lang="en-US" sz="800">
            <a:solidFill>
              <a:sysClr val="windowText" lastClr="000000"/>
            </a:solidFill>
            <a:latin typeface="Arial Narrow" panose="020B0606020202030204" pitchFamily="34" charset="0"/>
          </a:endParaRPr>
        </a:p>
      </xdr:txBody>
    </xdr:sp>
    <xdr:clientData fLocksWithSheet="0"/>
  </xdr:twoCellAnchor>
  <xdr:twoCellAnchor editAs="oneCell">
    <xdr:from>
      <xdr:col>20</xdr:col>
      <xdr:colOff>244930</xdr:colOff>
      <xdr:row>2</xdr:row>
      <xdr:rowOff>143325</xdr:rowOff>
    </xdr:from>
    <xdr:to>
      <xdr:col>23</xdr:col>
      <xdr:colOff>49205</xdr:colOff>
      <xdr:row>3</xdr:row>
      <xdr:rowOff>153920</xdr:rowOff>
    </xdr:to>
    <xdr:sp macro="" textlink="">
      <xdr:nvSpPr>
        <xdr:cNvPr id="51" name="Rectangle: Rounded Corners 50">
          <a:hlinkClick xmlns:r="http://schemas.openxmlformats.org/officeDocument/2006/relationships" r:id="rId15" tooltip="RUN CHART"/>
          <a:extLst>
            <a:ext uri="{FF2B5EF4-FFF2-40B4-BE49-F238E27FC236}">
              <a16:creationId xmlns:a16="http://schemas.microsoft.com/office/drawing/2014/main" id="{00000000-0008-0000-0700-000033000000}"/>
            </a:ext>
          </a:extLst>
        </xdr:cNvPr>
        <xdr:cNvSpPr/>
      </xdr:nvSpPr>
      <xdr:spPr>
        <a:xfrm>
          <a:off x="12400644" y="678539"/>
          <a:ext cx="1627632" cy="192024"/>
        </a:xfrm>
        <a:prstGeom prst="roundRect">
          <a:avLst/>
        </a:prstGeom>
        <a:scene3d>
          <a:camera prst="orthographicFront"/>
          <a:lightRig rig="threePt" dir="t"/>
        </a:scene3d>
        <a:sp3d>
          <a:bevelT w="139700" prst="cross"/>
        </a:sp3d>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l"/>
          <a:r>
            <a:rPr lang="en-US" sz="800">
              <a:solidFill>
                <a:sysClr val="windowText" lastClr="000000"/>
              </a:solidFill>
              <a:latin typeface="Arial Narrow" panose="020B0606020202030204" pitchFamily="34" charset="0"/>
            </a:rPr>
            <a:t>MER</a:t>
          </a:r>
          <a:r>
            <a:rPr lang="en-US" sz="800" baseline="0">
              <a:solidFill>
                <a:sysClr val="windowText" lastClr="000000"/>
              </a:solidFill>
              <a:latin typeface="Arial Narrow" panose="020B0606020202030204" pitchFamily="34" charset="0"/>
            </a:rPr>
            <a:t> RUN CHARTS</a:t>
          </a:r>
        </a:p>
      </xdr:txBody>
    </xdr:sp>
    <xdr:clientData fLocksWithSheet="0"/>
  </xdr:twoCellAnchor>
</xdr:wsDr>
</file>

<file path=xl/drawings/drawing8.xml><?xml version="1.0" encoding="utf-8"?>
<xdr:wsDr xmlns:xdr="http://schemas.openxmlformats.org/drawingml/2006/spreadsheetDrawing" xmlns:a="http://schemas.openxmlformats.org/drawingml/2006/main">
  <xdr:twoCellAnchor>
    <xdr:from>
      <xdr:col>10</xdr:col>
      <xdr:colOff>361950</xdr:colOff>
      <xdr:row>73</xdr:row>
      <xdr:rowOff>98425</xdr:rowOff>
    </xdr:from>
    <xdr:to>
      <xdr:col>18</xdr:col>
      <xdr:colOff>57150</xdr:colOff>
      <xdr:row>88</xdr:row>
      <xdr:rowOff>79375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1063625</xdr:colOff>
      <xdr:row>71</xdr:row>
      <xdr:rowOff>98425</xdr:rowOff>
    </xdr:from>
    <xdr:to>
      <xdr:col>5</xdr:col>
      <xdr:colOff>1044575</xdr:colOff>
      <xdr:row>86</xdr:row>
      <xdr:rowOff>79375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0000000-0008-0000-1800-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305175" y="13173075"/>
              <a:ext cx="374015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527050</xdr:colOff>
      <xdr:row>121</xdr:row>
      <xdr:rowOff>85725</xdr:rowOff>
    </xdr:from>
    <xdr:to>
      <xdr:col>11</xdr:col>
      <xdr:colOff>234950</xdr:colOff>
      <xdr:row>136</xdr:row>
      <xdr:rowOff>66675</xdr:rowOff>
    </xdr:to>
    <xdr:graphicFrame macro="">
      <xdr:nvGraphicFramePr>
        <xdr:cNvPr id="15" name="Chart 14">
          <a:extLst>
            <a:ext uri="{FF2B5EF4-FFF2-40B4-BE49-F238E27FC236}">
              <a16:creationId xmlns:a16="http://schemas.microsoft.com/office/drawing/2014/main" id="{00000000-0008-0000-18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49.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50.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51.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52.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1.34433414352" createdVersion="5" refreshedVersion="6" minRefreshableVersion="3" recordCount="0" supportSubquery="1" supportAdvancedDrill="1" xr:uid="{CF80B21A-4689-42D6-A6B6-799986BEE21E}">
  <cacheSource type="external" connectionId="7"/>
  <cacheFields count="0"/>
  <cacheHierarchies count="202">
    <cacheHierarchy uniqueName="[KingQuery].[State]" caption="State" attribute="1" defaultMemberUniqueName="[KingQuery].[State].[All]" allUniqueName="[KingQuery].[State].[All]" dimensionUniqueName="[KingQuery]" displayFolder="" count="0" memberValueDatatype="130" unbalanced="0"/>
    <cacheHierarchy uniqueName="[KingQuery].[Facility_name]" caption="Facility_name" attribute="1" defaultMemberUniqueName="[KingQuery].[Facility_name].[All]" allUniqueName="[KingQuery].[Facility_name].[All]" dimensionUniqueName="[KingQuery]" displayFolder="" count="0" memberValueDatatype="130" unbalanced="0"/>
    <cacheHierarchy uniqueName="[KingQuery].[WK_Report_Date]" caption="WK_Report_Date" attribute="1" time="1" defaultMemberUniqueName="[KingQuery].[WK_Report_Date].[All]" allUniqueName="[KingQuery].[WK_Report_Date].[All]" dimensionUniqueName="[KingQuery]" displayFolder="" count="0" memberValueDatatype="7" unbalanced="0"/>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0" memberValueDatatype="130" unbalanced="0"/>
    <cacheHierarchy uniqueName="[KingQuery].[Month]" caption="Month" attribute="1" defaultMemberUniqueName="[KingQuery].[Month].[All]" allUniqueName="[KingQuery].[Month].[All]" dimensionUniqueName="[KingQuery]" displayFolder="" count="0" memberValueDatatype="130" unbalanced="0"/>
    <cacheHierarchy uniqueName="[KingQuery].[Qtr]" caption="Qtr" attribute="1" defaultMemberUniqueName="[KingQuery].[Qtr].[All]" allUniqueName="[KingQuery].[Qtr].[All]" dimensionUniqueName="[KingQuery]" displayFolder="" count="0" memberValueDatatype="130" unbalanced="0"/>
    <cacheHierarchy uniqueName="[KingQuery].[FY]" caption="FY" attribute="1" defaultMemberUniqueName="[KingQuery].[FY].[All]" allUniqueName="[KingQuery].[FY].[All]" dimensionUniqueName="[KingQuery]" displayFolder="" count="0" memberValueDatatype="130" unbalanced="0"/>
    <cacheHierarchy uniqueName="[KingQuery].[LGA]" caption="LGA" attribute="1" defaultMemberUniqueName="[KingQuery].[LGA].[All]" allUniqueName="[KingQuery].[LGA].[All]" dimensionUniqueName="[KingQuery]" displayFolder="" count="0" memberValueDatatype="130" unbalanced="0"/>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0" memberValueDatatype="130" unbalanced="0"/>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636342596" createdVersion="6" refreshedVersion="6" minRefreshableVersion="3" recordCount="0" supportSubquery="1" supportAdvancedDrill="1" xr:uid="{B03FFFBA-A1CA-45FA-BCEE-FFCACAB48322}">
  <cacheSource type="external" connectionId="7"/>
  <cacheFields count="6">
    <cacheField name="[KingQuery].[State].[State]" caption="State" numFmtId="0" level="1">
      <sharedItems count="8">
        <s v="Ekiti"/>
        <s v="Katsina"/>
        <s v="Kogi"/>
        <s v="Ogun"/>
        <s v="Ondo"/>
        <s v="Osun"/>
        <s v="Plateau"/>
        <s v="Kaduna" u="1"/>
      </sharedItems>
    </cacheField>
    <cacheField name="[KingQuery].[Target_Period].[Target_Period]" caption="Target_Period" numFmtId="0" hierarchy="40" level="1">
      <sharedItems containsSemiMixedTypes="0" containsNonDate="0" containsString="0"/>
    </cacheField>
    <cacheField name="[Measures].[TX_CURR]" caption="TX_CURR" numFmtId="0" hierarchy="134" level="32767"/>
    <cacheField name="[Measures].[HTS POS r.]" caption="HTS POS r." numFmtId="0" hierarchy="136" level="32767"/>
    <cacheField name="[Measures].[TX NET NEW.]" caption="TX NET NEW." numFmtId="0" hierarchy="139" level="32767"/>
    <cacheField name="[Measures].[TX NEW r.]" caption="TX NEW r." numFmtId="0" hierarchy="137" level="32767"/>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0"/>
      </fieldsUsage>
    </cacheHierarchy>
    <cacheHierarchy uniqueName="[KingQuery].[Facility_name]" caption="Facility_name" attribute="1" defaultMemberUniqueName="[KingQuery].[Facility_name].[All]" allUniqueName="[KingQuery].[Facility_name].[All]" dimensionUniqueName="[KingQuery]" displayFolder="" count="0" memberValueDatatype="130" unbalanced="0"/>
    <cacheHierarchy uniqueName="[KingQuery].[WK_Report_Date]" caption="WK_Report_Date" attribute="1" time="1" defaultMemberUniqueName="[KingQuery].[WK_Report_Date].[All]" allUniqueName="[KingQuery].[WK_Report_Date].[All]" dimensionUniqueName="[KingQuery]" displayFolder="" count="0" memberValueDatatype="7" unbalanced="0"/>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2" memberValueDatatype="130" unbalanced="0">
      <fieldsUsage count="2">
        <fieldUsage x="-1"/>
        <fieldUsage x="1"/>
      </fieldsUsage>
    </cacheHierarchy>
    <cacheHierarchy uniqueName="[KingQuery].[Week_No]" caption="Week_No" attribute="1" defaultMemberUniqueName="[KingQuery].[Week_No].[All]" allUniqueName="[KingQuery].[Week_No].[All]" dimensionUniqueName="[KingQuery]" displayFolder="" count="0" memberValueDatatype="130" unbalanced="0"/>
    <cacheHierarchy uniqueName="[KingQuery].[Month]" caption="Month" attribute="1" defaultMemberUniqueName="[KingQuery].[Month].[All]" allUniqueName="[KingQuery].[Month].[All]" dimensionUniqueName="[KingQuery]" displayFolder="" count="0" memberValueDatatype="130" unbalanced="0"/>
    <cacheHierarchy uniqueName="[KingQuery].[Qtr]" caption="Qtr" attribute="1" defaultMemberUniqueName="[KingQuery].[Qtr].[All]" allUniqueName="[KingQuery].[Qtr].[All]" dimensionUniqueName="[KingQuery]" displayFolder="" count="0" memberValueDatatype="130" unbalanced="0"/>
    <cacheHierarchy uniqueName="[KingQuery].[FY]" caption="FY" attribute="1" defaultMemberUniqueName="[KingQuery].[FY].[All]" allUniqueName="[KingQuery].[FY].[All]" dimensionUniqueName="[KingQuery]" displayFolder="" count="0" memberValueDatatype="130" unbalanced="0"/>
    <cacheHierarchy uniqueName="[KingQuery].[LGA]" caption="LGA" attribute="1" defaultMemberUniqueName="[KingQuery].[LGA].[All]" allUniqueName="[KingQuery].[LGA].[All]" dimensionUniqueName="[KingQuery]" displayFolder="" count="0" memberValueDatatype="130" unbalanced="0"/>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0" memberValueDatatype="130" unbalanced="0"/>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oneField="1">
      <fieldsUsage count="1">
        <fieldUsage x="2"/>
      </fieldsUsage>
    </cacheHierarchy>
    <cacheHierarchy uniqueName="[Measures].[TX_CURR_tar]" caption="TX_CURR_tar" measure="1" displayFolder="" measureGroup="KingQuery" count="0"/>
    <cacheHierarchy uniqueName="[Measures].[HTS POS r.]" caption="HTS POS r." measure="1" displayFolder="" measureGroup="KingQuery" count="0" oneField="1">
      <fieldsUsage count="1">
        <fieldUsage x="3"/>
      </fieldsUsage>
    </cacheHierarchy>
    <cacheHierarchy uniqueName="[Measures].[TX NEW r.]" caption="TX NEW r." measure="1" displayFolder="" measureGroup="KingQuery" count="0" oneField="1">
      <fieldsUsage count="1">
        <fieldUsage x="5"/>
      </fieldsUsage>
    </cacheHierarchy>
    <cacheHierarchy uniqueName="[Measures].[TX NEW tar.]" caption="TX NEW tar." measure="1" displayFolder="" measureGroup="KingQuery" count="0"/>
    <cacheHierarchy uniqueName="[Measures].[TX NET NEW.]" caption="TX NET NEW." measure="1" displayFolder="" measureGroup="KingQuery" count="0" oneField="1">
      <fieldsUsage count="1">
        <fieldUsage x="4"/>
      </fieldsUsage>
    </cacheHierarchy>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637847221" createdVersion="6" refreshedVersion="6" minRefreshableVersion="3" recordCount="0" supportSubquery="1" supportAdvancedDrill="1" xr:uid="{C42288F6-8731-4760-B27F-41D81C496524}">
  <cacheSource type="external" connectionId="7"/>
  <cacheFields count="4">
    <cacheField name="[KingQuery].[State].[State]" caption="State" numFmtId="0" level="1">
      <sharedItems count="8">
        <s v="Ekiti"/>
        <s v="Katsina"/>
        <s v="Kogi"/>
        <s v="Ogun"/>
        <s v="Ondo"/>
        <s v="Osun"/>
        <s v="Plateau"/>
        <s v="Kaduna" u="1"/>
      </sharedItems>
    </cacheField>
    <cacheField name="[Measures].[TX_CURR]" caption="TX_CURR" numFmtId="0" hierarchy="134" level="32767"/>
    <cacheField name="[KingQuery].[Target_Period].[Target_Period]" caption="Target_Period" numFmtId="0" hierarchy="40" level="1">
      <sharedItems containsSemiMixedTypes="0" containsNonDate="0" containsString="0"/>
    </cacheField>
    <cacheField name="[KingQuery].[WK_Report_Date].[WK_Report_Date]" caption="WK_Report_Date" numFmtId="0" hierarchy="2"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0"/>
      </fieldsUsage>
    </cacheHierarchy>
    <cacheHierarchy uniqueName="[KingQuery].[Facility_name]" caption="Facility_name" attribute="1" defaultMemberUniqueName="[KingQuery].[Facility_name].[All]" allUniqueName="[KingQuery].[Facility_name].[All]" dimensionUniqueName="[KingQuery]" displayFolder="" count="0" memberValueDatatype="130" unbalanced="0"/>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3"/>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2" memberValueDatatype="130" unbalanced="0">
      <fieldsUsage count="2">
        <fieldUsage x="-1"/>
        <fieldUsage x="2"/>
      </fieldsUsage>
    </cacheHierarchy>
    <cacheHierarchy uniqueName="[KingQuery].[Week_No]" caption="Week_No" attribute="1" defaultMemberUniqueName="[KingQuery].[Week_No].[All]" allUniqueName="[KingQuery].[Week_No].[All]" dimensionUniqueName="[KingQuery]" displayFolder="" count="0" memberValueDatatype="130" unbalanced="0"/>
    <cacheHierarchy uniqueName="[KingQuery].[Month]" caption="Month" attribute="1" defaultMemberUniqueName="[KingQuery].[Month].[All]" allUniqueName="[KingQuery].[Month].[All]" dimensionUniqueName="[KingQuery]" displayFolder="" count="0" memberValueDatatype="130" unbalanced="0"/>
    <cacheHierarchy uniqueName="[KingQuery].[Qtr]" caption="Qtr" attribute="1" defaultMemberUniqueName="[KingQuery].[Qtr].[All]" allUniqueName="[KingQuery].[Qtr].[All]" dimensionUniqueName="[KingQuery]" displayFolder="" count="0" memberValueDatatype="130" unbalanced="0"/>
    <cacheHierarchy uniqueName="[KingQuery].[FY]" caption="FY" attribute="1" defaultMemberUniqueName="[KingQuery].[FY].[All]" allUniqueName="[KingQuery].[FY].[All]" dimensionUniqueName="[KingQuery]" displayFolder="" count="0" memberValueDatatype="130" unbalanced="0"/>
    <cacheHierarchy uniqueName="[KingQuery].[LGA]" caption="LGA" attribute="1" defaultMemberUniqueName="[KingQuery].[LGA].[All]" allUniqueName="[KingQuery].[LGA].[All]" dimensionUniqueName="[KingQuery]" displayFolder="" count="0" memberValueDatatype="130" unbalanced="0"/>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0" memberValueDatatype="130" unbalanced="0"/>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oneField="1">
      <fieldsUsage count="1">
        <fieldUsage x="1"/>
      </fieldsUsage>
    </cacheHierarchy>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639351852" createdVersion="6" refreshedVersion="6" minRefreshableVersion="3" recordCount="0" supportSubquery="1" supportAdvancedDrill="1" xr:uid="{19E0C086-290C-44AA-A982-710D8F268F6E}">
  <cacheSource type="external" connectionId="7"/>
  <cacheFields count="4">
    <cacheField name="[KingQuery].[State].[State]" caption="State" numFmtId="0" level="1">
      <sharedItems count="9">
        <s v="Ekiti"/>
        <s v="Kaduna"/>
        <s v="Katsina"/>
        <s v="Kogi"/>
        <s v="Ogun"/>
        <s v="Ondo"/>
        <s v="Osun"/>
        <s v="Oyo"/>
        <s v="Plateau"/>
      </sharedItems>
    </cacheField>
    <cacheField name="[Measures].[TX_CURR_tar]" caption="TX_CURR_tar" numFmtId="0" hierarchy="135" level="32767"/>
    <cacheField name="[KingQuery].[Target_Period].[Target_Period]" caption="Target_Period" numFmtId="0" hierarchy="40" level="1">
      <sharedItems containsSemiMixedTypes="0" containsNonDate="0" containsString="0"/>
    </cacheField>
    <cacheField name="[KingQuery].[WK_Report_Date].[WK_Report_Date]" caption="WK_Report_Date" numFmtId="0" hierarchy="2"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0"/>
      </fieldsUsage>
    </cacheHierarchy>
    <cacheHierarchy uniqueName="[KingQuery].[Facility_name]" caption="Facility_name" attribute="1" defaultMemberUniqueName="[KingQuery].[Facility_name].[All]" allUniqueName="[KingQuery].[Facility_name].[All]" dimensionUniqueName="[KingQuery]" displayFolder="" count="0" memberValueDatatype="130" unbalanced="0"/>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3"/>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2" memberValueDatatype="130" unbalanced="0">
      <fieldsUsage count="2">
        <fieldUsage x="-1"/>
        <fieldUsage x="2"/>
      </fieldsUsage>
    </cacheHierarchy>
    <cacheHierarchy uniqueName="[KingQuery].[Week_No]" caption="Week_No" attribute="1" defaultMemberUniqueName="[KingQuery].[Week_No].[All]" allUniqueName="[KingQuery].[Week_No].[All]" dimensionUniqueName="[KingQuery]" displayFolder="" count="0" memberValueDatatype="130" unbalanced="0"/>
    <cacheHierarchy uniqueName="[KingQuery].[Month]" caption="Month" attribute="1" defaultMemberUniqueName="[KingQuery].[Month].[All]" allUniqueName="[KingQuery].[Month].[All]" dimensionUniqueName="[KingQuery]" displayFolder="" count="0" memberValueDatatype="130" unbalanced="0"/>
    <cacheHierarchy uniqueName="[KingQuery].[Qtr]" caption="Qtr" attribute="1" defaultMemberUniqueName="[KingQuery].[Qtr].[All]" allUniqueName="[KingQuery].[Qtr].[All]" dimensionUniqueName="[KingQuery]" displayFolder="" count="0" memberValueDatatype="130" unbalanced="0"/>
    <cacheHierarchy uniqueName="[KingQuery].[FY]" caption="FY" attribute="1" defaultMemberUniqueName="[KingQuery].[FY].[All]" allUniqueName="[KingQuery].[FY].[All]" dimensionUniqueName="[KingQuery]" displayFolder="" count="0" memberValueDatatype="130" unbalanced="0"/>
    <cacheHierarchy uniqueName="[KingQuery].[LGA]" caption="LGA" attribute="1" defaultMemberUniqueName="[KingQuery].[LGA].[All]" allUniqueName="[KingQuery].[LGA].[All]" dimensionUniqueName="[KingQuery]" displayFolder="" count="0" memberValueDatatype="130" unbalanced="0"/>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0" memberValueDatatype="130" unbalanced="0"/>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oneField="1">
      <fieldsUsage count="1">
        <fieldUsage x="1"/>
      </fieldsUsage>
    </cacheHierarchy>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640740738" createdVersion="6" refreshedVersion="6" minRefreshableVersion="3" recordCount="0" supportSubquery="1" supportAdvancedDrill="1" xr:uid="{A9A47B90-0C24-47D8-983D-FD3F8F89895A}">
  <cacheSource type="external" connectionId="7"/>
  <cacheFields count="6">
    <cacheField name="[KingQuery].[State].[State]" caption="State" numFmtId="0" level="1">
      <sharedItems count="9">
        <s v="Ekiti"/>
        <s v="Kaduna"/>
        <s v="Katsina"/>
        <s v="Kogi"/>
        <s v="Ogun"/>
        <s v="Ondo"/>
        <s v="Osun"/>
        <s v="Oyo"/>
        <s v="Plateau"/>
      </sharedItems>
    </cacheField>
    <cacheField name="[Measures].[TX_CURR]" caption="TX_CURR" numFmtId="0" hierarchy="134" level="32767"/>
    <cacheField name="[Measures].[TX_CURR_tar]" caption="TX_CURR_tar" numFmtId="0" hierarchy="135" level="32767"/>
    <cacheField name="[Measures].[%TX_CURR Achieved]" caption="%TX_CURR Achieved" numFmtId="0" hierarchy="174" level="32767"/>
    <cacheField name="[KingQuery].[Target_Period].[Target_Period]" caption="Target_Period" numFmtId="0" hierarchy="40" level="1">
      <sharedItems containsSemiMixedTypes="0" containsNonDate="0" containsString="0"/>
    </cacheField>
    <cacheField name="[KingQuery].[WK_Report_Date].[WK_Report_Date]" caption="WK_Report_Date" numFmtId="0" hierarchy="2"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0"/>
      </fieldsUsage>
    </cacheHierarchy>
    <cacheHierarchy uniqueName="[KingQuery].[Facility_name]" caption="Facility_name" attribute="1" defaultMemberUniqueName="[KingQuery].[Facility_name].[All]" allUniqueName="[KingQuery].[Facility_name].[All]" dimensionUniqueName="[KingQuery]" displayFolder="" count="0" memberValueDatatype="130" unbalanced="0"/>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5"/>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2" memberValueDatatype="130" unbalanced="0">
      <fieldsUsage count="2">
        <fieldUsage x="-1"/>
        <fieldUsage x="4"/>
      </fieldsUsage>
    </cacheHierarchy>
    <cacheHierarchy uniqueName="[KingQuery].[Week_No]" caption="Week_No" attribute="1" defaultMemberUniqueName="[KingQuery].[Week_No].[All]" allUniqueName="[KingQuery].[Week_No].[All]" dimensionUniqueName="[KingQuery]" displayFolder="" count="0" memberValueDatatype="130" unbalanced="0"/>
    <cacheHierarchy uniqueName="[KingQuery].[Month]" caption="Month" attribute="1" defaultMemberUniqueName="[KingQuery].[Month].[All]" allUniqueName="[KingQuery].[Month].[All]" dimensionUniqueName="[KingQuery]" displayFolder="" count="0" memberValueDatatype="130" unbalanced="0"/>
    <cacheHierarchy uniqueName="[KingQuery].[Qtr]" caption="Qtr" attribute="1" defaultMemberUniqueName="[KingQuery].[Qtr].[All]" allUniqueName="[KingQuery].[Qtr].[All]" dimensionUniqueName="[KingQuery]" displayFolder="" count="0" memberValueDatatype="130" unbalanced="0"/>
    <cacheHierarchy uniqueName="[KingQuery].[FY]" caption="FY" attribute="1" defaultMemberUniqueName="[KingQuery].[FY].[All]" allUniqueName="[KingQuery].[FY].[All]" dimensionUniqueName="[KingQuery]" displayFolder="" count="0" memberValueDatatype="130" unbalanced="0"/>
    <cacheHierarchy uniqueName="[KingQuery].[LGA]" caption="LGA" attribute="1" defaultMemberUniqueName="[KingQuery].[LGA].[All]" allUniqueName="[KingQuery].[LGA].[All]" dimensionUniqueName="[KingQuery]" displayFolder="" count="0" memberValueDatatype="130" unbalanced="0"/>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0" memberValueDatatype="130" unbalanced="0"/>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oneField="1">
      <fieldsUsage count="1">
        <fieldUsage x="1"/>
      </fieldsUsage>
    </cacheHierarchy>
    <cacheHierarchy uniqueName="[Measures].[TX_CURR_tar]" caption="TX_CURR_tar" measure="1" displayFolder="" measureGroup="KingQuery" count="0" oneField="1">
      <fieldsUsage count="1">
        <fieldUsage x="2"/>
      </fieldsUsage>
    </cacheHierarchy>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oneField="1">
      <fieldsUsage count="1">
        <fieldUsage x="3"/>
      </fieldsUsage>
    </cacheHierarchy>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644328702" createdVersion="6" refreshedVersion="6" minRefreshableVersion="3" recordCount="0" supportSubquery="1" supportAdvancedDrill="1" xr:uid="{2F280EFB-4703-4BF8-99A7-8FA46D754D9C}">
  <cacheSource type="external" connectionId="7"/>
  <cacheFields count="13">
    <cacheField name="[KingQuery].[State].[State]" caption="State" numFmtId="0" level="1">
      <sharedItems count="8">
        <s v="Ekiti"/>
        <s v="Katsina"/>
        <s v="Kogi"/>
        <s v="Ogun"/>
        <s v="Ondo"/>
        <s v="Osun"/>
        <s v="Oyo"/>
        <s v="Plateau"/>
      </sharedItems>
    </cacheField>
    <cacheField name="[Measures].[otps clients seen.]" caption="otps clients seen." numFmtId="0" hierarchy="155" level="32767"/>
    <cacheField name="[Measures].[otps eligible4Testing.]" caption="otps eligible4Testing." numFmtId="0" hierarchy="156" level="32767"/>
    <cacheField name="[Measures].[otps Tested.]" caption="otps Tested." numFmtId="0" hierarchy="157" level="32767"/>
    <cacheField name="[Measures].[otps screened.]" caption="otps screened." numFmtId="0" hierarchy="197" level="32767"/>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Month].[Month]" caption="Month" numFmtId="0" hierarchy="42" level="1">
      <sharedItems containsSemiMixedTypes="0" containsNonDate="0" containsString="0"/>
    </cacheField>
    <cacheField name="[KingQuery].[Qtr].[Qtr]" caption="Qtr" numFmtId="0" hierarchy="43" level="1">
      <sharedItems containsSemiMixedTypes="0" containsNonDate="0" containsString="0"/>
    </cacheField>
    <cacheField name="[KingQuery].[Week_No].[Week_No]" caption="Week_No" numFmtId="0" hierarchy="41" level="1">
      <sharedItems containsSemiMixedTypes="0" containsNonDate="0" containsString="0"/>
    </cacheField>
    <cacheField name="[KingQuery].[WK_Report_Date].[WK_Report_Date]" caption="WK_Report_Date" numFmtId="0" hierarchy="2" level="1">
      <sharedItems containsSemiMixedTypes="0" containsNonDate="0" containsString="0"/>
    </cacheField>
    <cacheField name="[KingQuery].[Prime_Partner].[Prime_Partner]" caption="Prime_Partner" numFmtId="0" hierarchy="47"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0"/>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5"/>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11"/>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10"/>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8"/>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9"/>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6"/>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7"/>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fieldsUsage count="2">
        <fieldUsage x="-1"/>
        <fieldUsage x="12"/>
      </fieldsUsage>
    </cacheHierarchy>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oneField="1">
      <fieldsUsage count="1">
        <fieldUsage x="1"/>
      </fieldsUsage>
    </cacheHierarchy>
    <cacheHierarchy uniqueName="[Measures].[otps eligible4Testing.]" caption="otps eligible4Testing." measure="1" displayFolder="" measureGroup="KingQuery" count="0" oneField="1">
      <fieldsUsage count="1">
        <fieldUsage x="2"/>
      </fieldsUsage>
    </cacheHierarchy>
    <cacheHierarchy uniqueName="[Measures].[otps Tested.]" caption="otps Tested." measure="1" displayFolder="" measureGroup="KingQuery" count="0" oneField="1">
      <fieldsUsage count="1">
        <fieldUsage x="3"/>
      </fieldsUsage>
    </cacheHierarchy>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oneField="1">
      <fieldsUsage count="1">
        <fieldUsage x="4"/>
      </fieldsUsage>
    </cacheHierarchy>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646064818" createdVersion="6" refreshedVersion="6" minRefreshableVersion="3" recordCount="0" supportSubquery="1" supportAdvancedDrill="1" xr:uid="{BF09E3FB-61FA-46DD-A7FC-F69923D4C21C}">
  <cacheSource type="external" connectionId="7"/>
  <cacheFields count="13">
    <cacheField name="[Measures].[otps clients seen.]" caption="otps clients seen." numFmtId="0" hierarchy="155" level="32767"/>
    <cacheField name="[Measures].[otps eligible4Testing.]" caption="otps eligible4Testing." numFmtId="0" hierarchy="156" level="32767"/>
    <cacheField name="[Measures].[otps Tested.]" caption="otps Tested." numFmtId="0" hierarchy="157" level="32767"/>
    <cacheField name="[KingQuery].[WK_Report_Date].[WK_Report_Date]" caption="WK_Report_Date" numFmtId="0" hierarchy="2" level="1">
      <sharedItems containsSemiMixedTypes="0" containsNonDate="0" containsDate="1" containsString="0" minDate="2020-10-02T00:00:00" maxDate="2020-11-28T00:00:00" count="9">
        <d v="2020-10-02T00:00:00"/>
        <d v="2020-10-09T00:00:00"/>
        <d v="2020-10-16T00:00:00"/>
        <d v="2020-10-23T00:00:00"/>
        <d v="2020-10-30T00:00:00"/>
        <d v="2020-11-06T00:00:00"/>
        <d v="2020-11-13T00:00:00"/>
        <d v="2020-11-20T00:00:00"/>
        <d v="2020-11-27T00:00:00"/>
      </sharedItems>
    </cacheField>
    <cacheField name="[Measures].[otps screened.]" caption="otps screened." numFmtId="0" hierarchy="197" level="32767"/>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Month].[Month]" caption="Month" numFmtId="0" hierarchy="42" level="1">
      <sharedItems containsSemiMixedTypes="0" containsNonDate="0" containsString="0"/>
    </cacheField>
    <cacheField name="[KingQuery].[Qtr].[Qtr]" caption="Qtr" numFmtId="0" hierarchy="43" level="1">
      <sharedItems containsSemiMixedTypes="0" containsNonDate="0" containsString="0"/>
    </cacheField>
    <cacheField name="[KingQuery].[State].[State]" caption="State" numFmtId="0" level="1">
      <sharedItems containsSemiMixedTypes="0" containsNonDate="0" containsString="0"/>
    </cacheField>
    <cacheField name="[KingQuery].[Week_No].[Week_No]" caption="Week_No" numFmtId="0" hierarchy="41" level="1">
      <sharedItems containsSemiMixedTypes="0" containsNonDate="0" containsString="0"/>
    </cacheField>
    <cacheField name="[KingQuery].[Prime_Partner].[Prime_Partner]" caption="Prime_Partner" numFmtId="0" hierarchy="47"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10"/>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5"/>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3"/>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11"/>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8"/>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9"/>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6"/>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7"/>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fieldsUsage count="2">
        <fieldUsage x="-1"/>
        <fieldUsage x="12"/>
      </fieldsUsage>
    </cacheHierarchy>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oneField="1">
      <fieldsUsage count="1">
        <fieldUsage x="0"/>
      </fieldsUsage>
    </cacheHierarchy>
    <cacheHierarchy uniqueName="[Measures].[otps eligible4Testing.]" caption="otps eligible4Testing." measure="1" displayFolder="" measureGroup="KingQuery" count="0" oneField="1">
      <fieldsUsage count="1">
        <fieldUsage x="1"/>
      </fieldsUsage>
    </cacheHierarchy>
    <cacheHierarchy uniqueName="[Measures].[otps Tested.]" caption="otps Tested." measure="1" displayFolder="" measureGroup="KingQuery" count="0" oneField="1">
      <fieldsUsage count="1">
        <fieldUsage x="2"/>
      </fieldsUsage>
    </cacheHierarchy>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oneField="1">
      <fieldsUsage count="1">
        <fieldUsage x="4"/>
      </fieldsUsage>
    </cacheHierarchy>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647916666" createdVersion="6" refreshedVersion="6" minRefreshableVersion="3" recordCount="0" supportSubquery="1" supportAdvancedDrill="1" xr:uid="{8E049540-265B-490E-BC5E-BE81A1A54AE5}">
  <cacheSource type="external" connectionId="7"/>
  <cacheFields count="12">
    <cacheField name="[KingQuery].[State].[State]" caption="State" numFmtId="0" level="1">
      <sharedItems count="8">
        <s v="Ekiti"/>
        <s v="Katsina"/>
        <s v="Kogi"/>
        <s v="Ogun"/>
        <s v="Ondo"/>
        <s v="Osun"/>
        <s v="Oyo"/>
        <s v="Plateau"/>
      </sharedItems>
    </cacheField>
    <cacheField name="[Measures].[otps clients seen.]" caption="otps clients seen." numFmtId="0" hierarchy="155" level="32767"/>
    <cacheField name="[Measures].[otps eligible4Testing.]" caption="otps eligible4Testing." numFmtId="0" hierarchy="156" level="32767"/>
    <cacheField name="[Measures].[OTPS %Eligible of Clients Seen]" caption="OTPS %Eligible of Clients Seen" numFmtId="0" hierarchy="182" level="32767"/>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Month].[Month]" caption="Month" numFmtId="0" hierarchy="42" level="1">
      <sharedItems containsSemiMixedTypes="0" containsNonDate="0" containsString="0"/>
    </cacheField>
    <cacheField name="[KingQuery].[Qtr].[Qtr]" caption="Qtr" numFmtId="0" hierarchy="43" level="1">
      <sharedItems containsSemiMixedTypes="0" containsNonDate="0" containsString="0"/>
    </cacheField>
    <cacheField name="[KingQuery].[Week_No].[Week_No]" caption="Week_No" numFmtId="0" hierarchy="41" level="1">
      <sharedItems containsSemiMixedTypes="0" containsNonDate="0" containsString="0"/>
    </cacheField>
    <cacheField name="[KingQuery].[WK_Report_Date].[WK_Report_Date]" caption="WK_Report_Date" numFmtId="0" hierarchy="2" level="1">
      <sharedItems containsSemiMixedTypes="0" containsNonDate="0" containsString="0"/>
    </cacheField>
    <cacheField name="[KingQuery].[Prime_Partner].[Prime_Partner]" caption="Prime_Partner" numFmtId="0" hierarchy="47"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0"/>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4"/>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10"/>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9"/>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7"/>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8"/>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5"/>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6"/>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fieldsUsage count="2">
        <fieldUsage x="-1"/>
        <fieldUsage x="11"/>
      </fieldsUsage>
    </cacheHierarchy>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oneField="1">
      <fieldsUsage count="1">
        <fieldUsage x="1"/>
      </fieldsUsage>
    </cacheHierarchy>
    <cacheHierarchy uniqueName="[Measures].[otps eligible4Testing.]" caption="otps eligible4Testing." measure="1" displayFolder="" measureGroup="KingQuery" count="0" oneField="1">
      <fieldsUsage count="1">
        <fieldUsage x="2"/>
      </fieldsUsage>
    </cacheHierarchy>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oneField="1">
      <fieldsUsage count="1">
        <fieldUsage x="3"/>
      </fieldsUsage>
    </cacheHierarchy>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649768521" createdVersion="6" refreshedVersion="6" minRefreshableVersion="3" recordCount="0" supportSubquery="1" supportAdvancedDrill="1" xr:uid="{BC286A19-5E68-49CD-A179-085992A64292}">
  <cacheSource type="external" connectionId="7"/>
  <cacheFields count="12">
    <cacheField name="[Measures].[otps clients seen.]" caption="otps clients seen." numFmtId="0" hierarchy="155" level="32767"/>
    <cacheField name="[Measures].[otps eligible4Testing.]" caption="otps eligible4Testing." numFmtId="0" hierarchy="156" level="32767"/>
    <cacheField name="[Measures].[OTPS %Eligible of Clients Seen]" caption="OTPS %Eligible of Clients Seen" numFmtId="0" hierarchy="182" level="32767"/>
    <cacheField name="[KingQuery].[WK_Report_Date].[WK_Report_Date]" caption="WK_Report_Date" numFmtId="0" hierarchy="2" level="1">
      <sharedItems containsSemiMixedTypes="0" containsNonDate="0" containsDate="1" containsString="0" minDate="2020-10-02T00:00:00" maxDate="2020-11-28T00:00:00" count="9">
        <d v="2020-10-02T00:00:00"/>
        <d v="2020-10-09T00:00:00"/>
        <d v="2020-10-16T00:00:00"/>
        <d v="2020-10-23T00:00:00"/>
        <d v="2020-10-30T00:00:00"/>
        <d v="2020-11-06T00:00:00"/>
        <d v="2020-11-13T00:00:00"/>
        <d v="2020-11-20T00:00:00"/>
        <d v="2020-11-27T00:00:00"/>
      </sharedItems>
    </cacheField>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Month].[Month]" caption="Month" numFmtId="0" hierarchy="42" level="1">
      <sharedItems containsSemiMixedTypes="0" containsNonDate="0" containsString="0"/>
    </cacheField>
    <cacheField name="[KingQuery].[Qtr].[Qtr]" caption="Qtr" numFmtId="0" hierarchy="43" level="1">
      <sharedItems containsSemiMixedTypes="0" containsNonDate="0" containsString="0"/>
    </cacheField>
    <cacheField name="[KingQuery].[State].[State]" caption="State" numFmtId="0" level="1">
      <sharedItems containsSemiMixedTypes="0" containsNonDate="0" containsString="0"/>
    </cacheField>
    <cacheField name="[KingQuery].[Week_No].[Week_No]" caption="Week_No" numFmtId="0" hierarchy="41" level="1">
      <sharedItems containsSemiMixedTypes="0" containsNonDate="0" containsString="0"/>
    </cacheField>
    <cacheField name="[KingQuery].[Prime_Partner].[Prime_Partner]" caption="Prime_Partner" numFmtId="0" hierarchy="47"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9"/>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4"/>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3"/>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10"/>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7"/>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8"/>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5"/>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6"/>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fieldsUsage count="2">
        <fieldUsage x="-1"/>
        <fieldUsage x="11"/>
      </fieldsUsage>
    </cacheHierarchy>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oneField="1">
      <fieldsUsage count="1">
        <fieldUsage x="0"/>
      </fieldsUsage>
    </cacheHierarchy>
    <cacheHierarchy uniqueName="[Measures].[otps eligible4Testing.]" caption="otps eligible4Testing." measure="1" displayFolder="" measureGroup="KingQuery" count="0" oneField="1">
      <fieldsUsage count="1">
        <fieldUsage x="1"/>
      </fieldsUsage>
    </cacheHierarchy>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oneField="1">
      <fieldsUsage count="1">
        <fieldUsage x="2"/>
      </fieldsUsage>
    </cacheHierarchy>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651620368" createdVersion="6" refreshedVersion="6" minRefreshableVersion="3" recordCount="0" supportSubquery="1" supportAdvancedDrill="1" xr:uid="{52C7D0CD-F3F7-4198-A348-20918AE67FBB}">
  <cacheSource type="external" connectionId="7"/>
  <cacheFields count="12">
    <cacheField name="[KingQuery].[State].[State]" caption="State" numFmtId="0" level="1">
      <sharedItems count="8">
        <s v="Ekiti"/>
        <s v="Katsina"/>
        <s v="Kogi"/>
        <s v="Ogun"/>
        <s v="Ondo"/>
        <s v="Osun"/>
        <s v="Oyo"/>
        <s v="Plateau"/>
      </sharedItems>
    </cacheField>
    <cacheField name="[Measures].[otps Tested.]" caption="otps Tested." numFmtId="0" hierarchy="157" level="32767"/>
    <cacheField name="[Measures].[otps Positive.]" caption="otps Positive." numFmtId="0" hierarchy="158" level="32767"/>
    <cacheField name="[Measures].[OTPS Positivity Yeild]" caption="OTPS Positivity Yeild" numFmtId="0" hierarchy="184" level="32767"/>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Month].[Month]" caption="Month" numFmtId="0" hierarchy="42" level="1">
      <sharedItems containsSemiMixedTypes="0" containsNonDate="0" containsString="0"/>
    </cacheField>
    <cacheField name="[KingQuery].[Qtr].[Qtr]" caption="Qtr" numFmtId="0" hierarchy="43" level="1">
      <sharedItems containsSemiMixedTypes="0" containsNonDate="0" containsString="0"/>
    </cacheField>
    <cacheField name="[KingQuery].[Week_No].[Week_No]" caption="Week_No" numFmtId="0" hierarchy="41" level="1">
      <sharedItems containsSemiMixedTypes="0" containsNonDate="0" containsString="0"/>
    </cacheField>
    <cacheField name="[KingQuery].[WK_Report_Date].[WK_Report_Date]" caption="WK_Report_Date" numFmtId="0" hierarchy="2" level="1">
      <sharedItems containsSemiMixedTypes="0" containsNonDate="0" containsString="0"/>
    </cacheField>
    <cacheField name="[KingQuery].[Prime_Partner].[Prime_Partner]" caption="Prime_Partner" numFmtId="0" hierarchy="47"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0"/>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4"/>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10"/>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9"/>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7"/>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8"/>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5"/>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6"/>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fieldsUsage count="2">
        <fieldUsage x="-1"/>
        <fieldUsage x="11"/>
      </fieldsUsage>
    </cacheHierarchy>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oneField="1">
      <fieldsUsage count="1">
        <fieldUsage x="1"/>
      </fieldsUsage>
    </cacheHierarchy>
    <cacheHierarchy uniqueName="[Measures].[otps Positive.]" caption="otps Positive." measure="1" displayFolder="" measureGroup="KingQuery" count="0" oneField="1">
      <fieldsUsage count="1">
        <fieldUsage x="2"/>
      </fieldsUsage>
    </cacheHierarchy>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oneField="1">
      <fieldsUsage count="1">
        <fieldUsage x="3"/>
      </fieldsUsage>
    </cacheHierarchy>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653587962" createdVersion="6" refreshedVersion="6" minRefreshableVersion="3" recordCount="0" supportSubquery="1" supportAdvancedDrill="1" xr:uid="{16932C15-EAB4-4619-9A6B-A660BED1690C}">
  <cacheSource type="external" connectionId="7"/>
  <cacheFields count="12">
    <cacheField name="[KingQuery].[State].[State]" caption="State" numFmtId="0" level="1">
      <sharedItems count="8">
        <s v="Ekiti"/>
        <s v="Katsina"/>
        <s v="Kogi"/>
        <s v="Ogun"/>
        <s v="Ondo"/>
        <s v="Osun"/>
        <s v="Oyo"/>
        <s v="Plateau"/>
      </sharedItems>
    </cacheField>
    <cacheField name="[Measures].[otps Positive.]" caption="otps Positive." numFmtId="0" hierarchy="158" level="32767"/>
    <cacheField name="[Measures].[otps linked2ART.]" caption="otps linked2ART." numFmtId="0" hierarchy="159" level="32767"/>
    <cacheField name="[Measures].[OTPS %Linked to ART]" caption="OTPS %Linked to ART" numFmtId="0" hierarchy="185" level="32767"/>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Month].[Month]" caption="Month" numFmtId="0" hierarchy="42" level="1">
      <sharedItems containsSemiMixedTypes="0" containsNonDate="0" containsString="0"/>
    </cacheField>
    <cacheField name="[KingQuery].[Qtr].[Qtr]" caption="Qtr" numFmtId="0" hierarchy="43" level="1">
      <sharedItems containsSemiMixedTypes="0" containsNonDate="0" containsString="0"/>
    </cacheField>
    <cacheField name="[KingQuery].[Week_No].[Week_No]" caption="Week_No" numFmtId="0" hierarchy="41" level="1">
      <sharedItems containsSemiMixedTypes="0" containsNonDate="0" containsString="0"/>
    </cacheField>
    <cacheField name="[KingQuery].[WK_Report_Date].[WK_Report_Date]" caption="WK_Report_Date" numFmtId="0" hierarchy="2" level="1">
      <sharedItems containsSemiMixedTypes="0" containsNonDate="0" containsString="0"/>
    </cacheField>
    <cacheField name="[KingQuery].[Prime_Partner].[Prime_Partner]" caption="Prime_Partner" numFmtId="0" hierarchy="47"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0"/>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4"/>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10"/>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9"/>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7"/>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8"/>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5"/>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6"/>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fieldsUsage count="2">
        <fieldUsage x="-1"/>
        <fieldUsage x="11"/>
      </fieldsUsage>
    </cacheHierarchy>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oneField="1">
      <fieldsUsage count="1">
        <fieldUsage x="1"/>
      </fieldsUsage>
    </cacheHierarchy>
    <cacheHierarchy uniqueName="[Measures].[otps linked2ART.]" caption="otps linked2ART." measure="1" displayFolder="" measureGroup="KingQuery" count="0" oneField="1">
      <fieldsUsage count="1">
        <fieldUsage x="2"/>
      </fieldsUsage>
    </cacheHierarchy>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oneField="1">
      <fieldsUsage count="1">
        <fieldUsage x="3"/>
      </fieldsUsage>
    </cacheHierarchy>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655439817" createdVersion="6" refreshedVersion="6" minRefreshableVersion="3" recordCount="0" supportSubquery="1" supportAdvancedDrill="1" xr:uid="{22397B0D-1921-48DD-A07B-A6D0796F99F7}">
  <cacheSource type="external" connectionId="7"/>
  <cacheFields count="12">
    <cacheField name="[Measures].[otps Positive.]" caption="otps Positive." numFmtId="0" hierarchy="158" level="32767"/>
    <cacheField name="[Measures].[otps linked2ART.]" caption="otps linked2ART." numFmtId="0" hierarchy="159" level="32767"/>
    <cacheField name="[Measures].[OTPS %Linked to ART]" caption="OTPS %Linked to ART" numFmtId="0" hierarchy="185" level="32767"/>
    <cacheField name="[KingQuery].[WK_Report_Date].[WK_Report_Date]" caption="WK_Report_Date" numFmtId="0" hierarchy="2" level="1">
      <sharedItems containsSemiMixedTypes="0" containsNonDate="0" containsDate="1" containsString="0" minDate="2020-10-02T00:00:00" maxDate="2020-11-28T00:00:00" count="9">
        <d v="2020-10-02T00:00:00"/>
        <d v="2020-10-09T00:00:00"/>
        <d v="2020-10-16T00:00:00"/>
        <d v="2020-10-23T00:00:00"/>
        <d v="2020-10-30T00:00:00"/>
        <d v="2020-11-06T00:00:00"/>
        <d v="2020-11-13T00:00:00"/>
        <d v="2020-11-20T00:00:00"/>
        <d v="2020-11-27T00:00:00"/>
      </sharedItems>
    </cacheField>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Month].[Month]" caption="Month" numFmtId="0" hierarchy="42" level="1">
      <sharedItems containsSemiMixedTypes="0" containsNonDate="0" containsString="0"/>
    </cacheField>
    <cacheField name="[KingQuery].[Qtr].[Qtr]" caption="Qtr" numFmtId="0" hierarchy="43" level="1">
      <sharedItems containsSemiMixedTypes="0" containsNonDate="0" containsString="0"/>
    </cacheField>
    <cacheField name="[KingQuery].[State].[State]" caption="State" numFmtId="0" level="1">
      <sharedItems containsSemiMixedTypes="0" containsNonDate="0" containsString="0"/>
    </cacheField>
    <cacheField name="[KingQuery].[Week_No].[Week_No]" caption="Week_No" numFmtId="0" hierarchy="41" level="1">
      <sharedItems containsSemiMixedTypes="0" containsNonDate="0" containsString="0"/>
    </cacheField>
    <cacheField name="[KingQuery].[Prime_Partner].[Prime_Partner]" caption="Prime_Partner" numFmtId="0" hierarchy="47"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9"/>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4"/>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3"/>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10"/>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7"/>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8"/>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5"/>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6"/>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fieldsUsage count="2">
        <fieldUsage x="-1"/>
        <fieldUsage x="11"/>
      </fieldsUsage>
    </cacheHierarchy>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oneField="1">
      <fieldsUsage count="1">
        <fieldUsage x="0"/>
      </fieldsUsage>
    </cacheHierarchy>
    <cacheHierarchy uniqueName="[Measures].[otps linked2ART.]" caption="otps linked2ART." measure="1" displayFolder="" measureGroup="KingQuery" count="0" oneField="1">
      <fieldsUsage count="1">
        <fieldUsage x="1"/>
      </fieldsUsage>
    </cacheHierarchy>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oneField="1">
      <fieldsUsage count="1">
        <fieldUsage x="2"/>
      </fieldsUsage>
    </cacheHierarchy>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657175926" createdVersion="6" refreshedVersion="6" minRefreshableVersion="3" recordCount="0" supportSubquery="1" supportAdvancedDrill="1" xr:uid="{1B246BFD-D492-4B96-8153-2E7A5DA61F7A}">
  <cacheSource type="external" connectionId="7"/>
  <cacheFields count="13">
    <cacheField name="[KingQuery].[State].[State]" caption="State" numFmtId="0" level="1">
      <sharedItems count="8">
        <s v="Ekiti"/>
        <s v="Katsina"/>
        <s v="Kogi"/>
        <s v="Ogun"/>
        <s v="Ondo"/>
        <s v="Osun"/>
        <s v="Oyo"/>
        <s v="Plateau"/>
      </sharedItems>
    </cacheField>
    <cacheField name="[Measures].[hts OPD attendance.]" caption="hts OPD attendance." numFmtId="0" hierarchy="141" level="32767"/>
    <cacheField name="[Measures].[opd Screened.]" caption="opd Screened." numFmtId="0" hierarchy="142" level="32767"/>
    <cacheField name="[Measures].[hts eligible4Testing.]" caption="hts eligible4Testing." numFmtId="0" hierarchy="143" level="32767"/>
    <cacheField name="[Measures].[hts Tested.]" caption="hts Tested." numFmtId="0" hierarchy="144" level="32767"/>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Month].[Month]" caption="Month" numFmtId="0" hierarchy="42" level="1">
      <sharedItems containsSemiMixedTypes="0" containsNonDate="0" containsString="0"/>
    </cacheField>
    <cacheField name="[KingQuery].[Qtr].[Qtr]" caption="Qtr" numFmtId="0" hierarchy="43" level="1">
      <sharedItems containsSemiMixedTypes="0" containsNonDate="0" containsString="0"/>
    </cacheField>
    <cacheField name="[KingQuery].[Week_No].[Week_No]" caption="Week_No" numFmtId="0" hierarchy="41" level="1">
      <sharedItems containsSemiMixedTypes="0" containsNonDate="0" containsString="0"/>
    </cacheField>
    <cacheField name="[KingQuery].[WK_Report_Date].[WK_Report_Date]" caption="WK_Report_Date" numFmtId="0" hierarchy="2" level="1">
      <sharedItems containsSemiMixedTypes="0" containsNonDate="0" containsString="0"/>
    </cacheField>
    <cacheField name="[KingQuery].[Prime_Partner].[Prime_Partner]" caption="Prime_Partner" numFmtId="0" hierarchy="47"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0"/>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5"/>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11"/>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10"/>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8"/>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9"/>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6"/>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7"/>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fieldsUsage count="2">
        <fieldUsage x="-1"/>
        <fieldUsage x="12"/>
      </fieldsUsage>
    </cacheHierarchy>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oneField="1">
      <fieldsUsage count="1">
        <fieldUsage x="1"/>
      </fieldsUsage>
    </cacheHierarchy>
    <cacheHierarchy uniqueName="[Measures].[opd Screened.]" caption="opd Screened." measure="1" displayFolder="" measureGroup="KingQuery" count="0" oneField="1">
      <fieldsUsage count="1">
        <fieldUsage x="2"/>
      </fieldsUsage>
    </cacheHierarchy>
    <cacheHierarchy uniqueName="[Measures].[hts eligible4Testing.]" caption="hts eligible4Testing." measure="1" displayFolder="" measureGroup="KingQuery" count="0" oneField="1">
      <fieldsUsage count="1">
        <fieldUsage x="3"/>
      </fieldsUsage>
    </cacheHierarchy>
    <cacheHierarchy uniqueName="[Measures].[hts Tested.]" caption="hts Tested." measure="1" displayFolder="" measureGroup="KingQuery" count="0" oneField="1">
      <fieldsUsage count="1">
        <fieldUsage x="4"/>
      </fieldsUsage>
    </cacheHierarchy>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659027781" createdVersion="6" refreshedVersion="6" minRefreshableVersion="3" recordCount="0" supportSubquery="1" supportAdvancedDrill="1" xr:uid="{246C54DD-02D7-44EE-8F7B-DF44B24913AA}">
  <cacheSource type="external" connectionId="7"/>
  <cacheFields count="13">
    <cacheField name="[Measures].[hts OPD attendance.]" caption="hts OPD attendance." numFmtId="0" hierarchy="141" level="32767"/>
    <cacheField name="[Measures].[opd Screened.]" caption="opd Screened." numFmtId="0" hierarchy="142" level="32767"/>
    <cacheField name="[Measures].[hts eligible4Testing.]" caption="hts eligible4Testing." numFmtId="0" hierarchy="143" level="32767"/>
    <cacheField name="[Measures].[hts Tested.]" caption="hts Tested." numFmtId="0" hierarchy="144" level="32767"/>
    <cacheField name="[KingQuery].[WK_Report_Date].[WK_Report_Date]" caption="WK_Report_Date" numFmtId="0" hierarchy="2" level="1">
      <sharedItems containsSemiMixedTypes="0" containsNonDate="0" containsDate="1" containsString="0" minDate="2020-10-02T00:00:00" maxDate="2020-11-28T00:00:00" count="9">
        <d v="2020-10-02T00:00:00"/>
        <d v="2020-10-09T00:00:00"/>
        <d v="2020-10-16T00:00:00"/>
        <d v="2020-10-23T00:00:00"/>
        <d v="2020-10-30T00:00:00"/>
        <d v="2020-11-06T00:00:00"/>
        <d v="2020-11-13T00:00:00"/>
        <d v="2020-11-20T00:00:00"/>
        <d v="2020-11-27T00:00:00"/>
      </sharedItems>
    </cacheField>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Month].[Month]" caption="Month" numFmtId="0" hierarchy="42" level="1">
      <sharedItems containsSemiMixedTypes="0" containsNonDate="0" containsString="0"/>
    </cacheField>
    <cacheField name="[KingQuery].[Qtr].[Qtr]" caption="Qtr" numFmtId="0" hierarchy="43" level="1">
      <sharedItems containsSemiMixedTypes="0" containsNonDate="0" containsString="0"/>
    </cacheField>
    <cacheField name="[KingQuery].[State].[State]" caption="State" numFmtId="0" level="1">
      <sharedItems containsSemiMixedTypes="0" containsNonDate="0" containsString="0"/>
    </cacheField>
    <cacheField name="[KingQuery].[Week_No].[Week_No]" caption="Week_No" numFmtId="0" hierarchy="41" level="1">
      <sharedItems containsSemiMixedTypes="0" containsNonDate="0" containsString="0"/>
    </cacheField>
    <cacheField name="[KingQuery].[Prime_Partner].[Prime_Partner]" caption="Prime_Partner" numFmtId="0" hierarchy="47"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10"/>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5"/>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4"/>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11"/>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8"/>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9"/>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6"/>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7"/>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fieldsUsage count="2">
        <fieldUsage x="-1"/>
        <fieldUsage x="12"/>
      </fieldsUsage>
    </cacheHierarchy>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oneField="1">
      <fieldsUsage count="1">
        <fieldUsage x="0"/>
      </fieldsUsage>
    </cacheHierarchy>
    <cacheHierarchy uniqueName="[Measures].[opd Screened.]" caption="opd Screened." measure="1" displayFolder="" measureGroup="KingQuery" count="0" oneField="1">
      <fieldsUsage count="1">
        <fieldUsage x="1"/>
      </fieldsUsage>
    </cacheHierarchy>
    <cacheHierarchy uniqueName="[Measures].[hts eligible4Testing.]" caption="hts eligible4Testing." measure="1" displayFolder="" measureGroup="KingQuery" count="0" oneField="1">
      <fieldsUsage count="1">
        <fieldUsage x="2"/>
      </fieldsUsage>
    </cacheHierarchy>
    <cacheHierarchy uniqueName="[Measures].[hts Tested.]" caption="hts Tested." measure="1" displayFolder="" measureGroup="KingQuery" count="0" oneField="1">
      <fieldsUsage count="1">
        <fieldUsage x="3"/>
      </fieldsUsage>
    </cacheHierarchy>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660763889" createdVersion="6" refreshedVersion="6" minRefreshableVersion="3" recordCount="0" supportSubquery="1" supportAdvancedDrill="1" xr:uid="{BEDA6D8D-9E73-4A1B-B450-7AA377DAA293}">
  <cacheSource type="external" connectionId="7"/>
  <cacheFields count="12">
    <cacheField name="[KingQuery].[State].[State]" caption="State" numFmtId="0" level="1">
      <sharedItems count="8">
        <s v="Ekiti"/>
        <s v="Katsina"/>
        <s v="Kogi"/>
        <s v="Ogun"/>
        <s v="Ondo"/>
        <s v="Osun"/>
        <s v="Oyo"/>
        <s v="Plateau"/>
      </sharedItems>
    </cacheField>
    <cacheField name="[Measures].[hts eligible4Testing.]" caption="hts eligible4Testing." numFmtId="0" hierarchy="143" level="32767"/>
    <cacheField name="[Measures].[hts Tested.]" caption="hts Tested." numFmtId="0" hierarchy="144" level="32767"/>
    <cacheField name="[Measures].[OPD %of eligible, tested]" caption="OPD %of eligible, tested" numFmtId="0" hierarchy="177" level="32767"/>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Month].[Month]" caption="Month" numFmtId="0" hierarchy="42" level="1">
      <sharedItems containsSemiMixedTypes="0" containsNonDate="0" containsString="0"/>
    </cacheField>
    <cacheField name="[KingQuery].[Qtr].[Qtr]" caption="Qtr" numFmtId="0" hierarchy="43" level="1">
      <sharedItems containsSemiMixedTypes="0" containsNonDate="0" containsString="0"/>
    </cacheField>
    <cacheField name="[KingQuery].[Week_No].[Week_No]" caption="Week_No" numFmtId="0" hierarchy="41" level="1">
      <sharedItems containsSemiMixedTypes="0" containsNonDate="0" containsString="0"/>
    </cacheField>
    <cacheField name="[KingQuery].[WK_Report_Date].[WK_Report_Date]" caption="WK_Report_Date" numFmtId="0" hierarchy="2" level="1">
      <sharedItems containsSemiMixedTypes="0" containsNonDate="0" containsString="0"/>
    </cacheField>
    <cacheField name="[KingQuery].[Prime_Partner].[Prime_Partner]" caption="Prime_Partner" numFmtId="0" hierarchy="47"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0"/>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4"/>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10"/>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9"/>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7"/>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8"/>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5"/>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6"/>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fieldsUsage count="2">
        <fieldUsage x="-1"/>
        <fieldUsage x="11"/>
      </fieldsUsage>
    </cacheHierarchy>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oneField="1">
      <fieldsUsage count="1">
        <fieldUsage x="1"/>
      </fieldsUsage>
    </cacheHierarchy>
    <cacheHierarchy uniqueName="[Measures].[hts Tested.]" caption="hts Tested." measure="1" displayFolder="" measureGroup="KingQuery" count="0" oneField="1">
      <fieldsUsage count="1">
        <fieldUsage x="2"/>
      </fieldsUsage>
    </cacheHierarchy>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oneField="1">
      <fieldsUsage count="1">
        <fieldUsage x="3"/>
      </fieldsUsage>
    </cacheHierarchy>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66296296" createdVersion="6" refreshedVersion="6" minRefreshableVersion="3" recordCount="0" supportSubquery="1" supportAdvancedDrill="1" xr:uid="{13BA7E9E-017E-4F82-A657-B082900485C0}">
  <cacheSource type="external" connectionId="7"/>
  <cacheFields count="12">
    <cacheField name="[Measures].[hts eligible4Testing.]" caption="hts eligible4Testing." numFmtId="0" hierarchy="143" level="32767"/>
    <cacheField name="[Measures].[hts Tested.]" caption="hts Tested." numFmtId="0" hierarchy="144" level="32767"/>
    <cacheField name="[Measures].[OPD %of eligible, tested]" caption="OPD %of eligible, tested" numFmtId="0" hierarchy="177" level="32767"/>
    <cacheField name="[KingQuery].[WK_Report_Date].[WK_Report_Date]" caption="WK_Report_Date" numFmtId="0" hierarchy="2" level="1">
      <sharedItems containsSemiMixedTypes="0" containsNonDate="0" containsDate="1" containsString="0" minDate="2020-10-02T00:00:00" maxDate="2020-11-28T00:00:00" count="9">
        <d v="2020-10-02T00:00:00"/>
        <d v="2020-10-09T00:00:00"/>
        <d v="2020-10-16T00:00:00"/>
        <d v="2020-10-23T00:00:00"/>
        <d v="2020-10-30T00:00:00"/>
        <d v="2020-11-06T00:00:00"/>
        <d v="2020-11-13T00:00:00"/>
        <d v="2020-11-20T00:00:00"/>
        <d v="2020-11-27T00:00:00"/>
      </sharedItems>
    </cacheField>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Month].[Month]" caption="Month" numFmtId="0" hierarchy="42" level="1">
      <sharedItems containsSemiMixedTypes="0" containsNonDate="0" containsString="0"/>
    </cacheField>
    <cacheField name="[KingQuery].[Qtr].[Qtr]" caption="Qtr" numFmtId="0" hierarchy="43" level="1">
      <sharedItems containsSemiMixedTypes="0" containsNonDate="0" containsString="0"/>
    </cacheField>
    <cacheField name="[KingQuery].[State].[State]" caption="State" numFmtId="0" level="1">
      <sharedItems containsSemiMixedTypes="0" containsNonDate="0" containsString="0"/>
    </cacheField>
    <cacheField name="[KingQuery].[Week_No].[Week_No]" caption="Week_No" numFmtId="0" hierarchy="41" level="1">
      <sharedItems containsSemiMixedTypes="0" containsNonDate="0" containsString="0"/>
    </cacheField>
    <cacheField name="[KingQuery].[Prime_Partner].[Prime_Partner]" caption="Prime_Partner" numFmtId="0" hierarchy="47"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9"/>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4"/>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3"/>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10"/>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7"/>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8"/>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5"/>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6"/>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fieldsUsage count="2">
        <fieldUsage x="-1"/>
        <fieldUsage x="11"/>
      </fieldsUsage>
    </cacheHierarchy>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oneField="1">
      <fieldsUsage count="1">
        <fieldUsage x="0"/>
      </fieldsUsage>
    </cacheHierarchy>
    <cacheHierarchy uniqueName="[Measures].[hts Tested.]" caption="hts Tested." measure="1" displayFolder="" measureGroup="KingQuery" count="0" oneField="1">
      <fieldsUsage count="1">
        <fieldUsage x="1"/>
      </fieldsUsage>
    </cacheHierarchy>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oneField="1">
      <fieldsUsage count="1">
        <fieldUsage x="2"/>
      </fieldsUsage>
    </cacheHierarchy>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665162039" createdVersion="6" refreshedVersion="6" minRefreshableVersion="3" recordCount="0" supportSubquery="1" supportAdvancedDrill="1" xr:uid="{9B0DAEE3-FA7A-44EE-B343-0D69B864C749}">
  <cacheSource type="external" connectionId="7"/>
  <cacheFields count="12">
    <cacheField name="[KingQuery].[State].[State]" caption="State" numFmtId="0" level="1">
      <sharedItems count="8">
        <s v="Ekiti"/>
        <s v="Katsina"/>
        <s v="Kogi"/>
        <s v="Ogun"/>
        <s v="Ondo"/>
        <s v="Osun"/>
        <s v="Oyo"/>
        <s v="Plateau"/>
      </sharedItems>
    </cacheField>
    <cacheField name="[Measures].[hts Tested.]" caption="hts Tested." numFmtId="0" hierarchy="144" level="32767"/>
    <cacheField name="[Measures].[hts Positive.]" caption="hts Positive." numFmtId="0" hierarchy="145" level="32767"/>
    <cacheField name="[Measures].[OPD Positivity Yeild]" caption="OPD Positivity Yeild" numFmtId="0" hierarchy="178" level="32767"/>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Month].[Month]" caption="Month" numFmtId="0" hierarchy="42" level="1">
      <sharedItems containsSemiMixedTypes="0" containsNonDate="0" containsString="0"/>
    </cacheField>
    <cacheField name="[KingQuery].[Qtr].[Qtr]" caption="Qtr" numFmtId="0" hierarchy="43" level="1">
      <sharedItems containsSemiMixedTypes="0" containsNonDate="0" containsString="0"/>
    </cacheField>
    <cacheField name="[KingQuery].[Week_No].[Week_No]" caption="Week_No" numFmtId="0" hierarchy="41" level="1">
      <sharedItems containsSemiMixedTypes="0" containsNonDate="0" containsString="0"/>
    </cacheField>
    <cacheField name="[KingQuery].[WK_Report_Date].[WK_Report_Date]" caption="WK_Report_Date" numFmtId="0" hierarchy="2" level="1">
      <sharedItems containsSemiMixedTypes="0" containsNonDate="0" containsString="0"/>
    </cacheField>
    <cacheField name="[KingQuery].[Prime_Partner].[Prime_Partner]" caption="Prime_Partner" numFmtId="0" hierarchy="47"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0"/>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4"/>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10"/>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9"/>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7"/>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8"/>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5"/>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6"/>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fieldsUsage count="2">
        <fieldUsage x="-1"/>
        <fieldUsage x="11"/>
      </fieldsUsage>
    </cacheHierarchy>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oneField="1">
      <fieldsUsage count="1">
        <fieldUsage x="1"/>
      </fieldsUsage>
    </cacheHierarchy>
    <cacheHierarchy uniqueName="[Measures].[hts Positive.]" caption="hts Positive." measure="1" displayFolder="" measureGroup="KingQuery" count="0" oneField="1">
      <fieldsUsage count="1">
        <fieldUsage x="2"/>
      </fieldsUsage>
    </cacheHierarchy>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oneField="1">
      <fieldsUsage count="1">
        <fieldUsage x="3"/>
      </fieldsUsage>
    </cacheHierarchy>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667245371" createdVersion="6" refreshedVersion="6" minRefreshableVersion="3" recordCount="0" supportSubquery="1" supportAdvancedDrill="1" xr:uid="{EFA26B6F-E17E-4C21-A427-011032D986B9}">
  <cacheSource type="external" connectionId="7"/>
  <cacheFields count="12">
    <cacheField name="[Measures].[hts Tested.]" caption="hts Tested." numFmtId="0" hierarchy="144" level="32767"/>
    <cacheField name="[Measures].[hts Positive.]" caption="hts Positive." numFmtId="0" hierarchy="145" level="32767"/>
    <cacheField name="[Measures].[OPD Positivity Yeild]" caption="OPD Positivity Yeild" numFmtId="0" hierarchy="178" level="32767"/>
    <cacheField name="[KingQuery].[WK_Report_Date].[WK_Report_Date]" caption="WK_Report_Date" numFmtId="0" hierarchy="2" level="1">
      <sharedItems containsSemiMixedTypes="0" containsNonDate="0" containsDate="1" containsString="0" minDate="2020-10-02T00:00:00" maxDate="2020-11-28T00:00:00" count="9">
        <d v="2020-10-02T00:00:00"/>
        <d v="2020-10-09T00:00:00"/>
        <d v="2020-10-16T00:00:00"/>
        <d v="2020-10-23T00:00:00"/>
        <d v="2020-10-30T00:00:00"/>
        <d v="2020-11-06T00:00:00"/>
        <d v="2020-11-13T00:00:00"/>
        <d v="2020-11-20T00:00:00"/>
        <d v="2020-11-27T00:00:00"/>
      </sharedItems>
    </cacheField>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Month].[Month]" caption="Month" numFmtId="0" hierarchy="42" level="1">
      <sharedItems containsSemiMixedTypes="0" containsNonDate="0" containsString="0"/>
    </cacheField>
    <cacheField name="[KingQuery].[Qtr].[Qtr]" caption="Qtr" numFmtId="0" hierarchy="43" level="1">
      <sharedItems containsSemiMixedTypes="0" containsNonDate="0" containsString="0"/>
    </cacheField>
    <cacheField name="[KingQuery].[State].[State]" caption="State" numFmtId="0" level="1">
      <sharedItems containsSemiMixedTypes="0" containsNonDate="0" containsString="0"/>
    </cacheField>
    <cacheField name="[KingQuery].[Week_No].[Week_No]" caption="Week_No" numFmtId="0" hierarchy="41" level="1">
      <sharedItems containsSemiMixedTypes="0" containsNonDate="0" containsString="0"/>
    </cacheField>
    <cacheField name="[KingQuery].[Prime_Partner].[Prime_Partner]" caption="Prime_Partner" numFmtId="0" hierarchy="47"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9"/>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4"/>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3"/>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10"/>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7"/>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8"/>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5"/>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6"/>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fieldsUsage count="2">
        <fieldUsage x="-1"/>
        <fieldUsage x="11"/>
      </fieldsUsage>
    </cacheHierarchy>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oneField="1">
      <fieldsUsage count="1">
        <fieldUsage x="0"/>
      </fieldsUsage>
    </cacheHierarchy>
    <cacheHierarchy uniqueName="[Measures].[hts Positive.]" caption="hts Positive." measure="1" displayFolder="" measureGroup="KingQuery" count="0" oneField="1">
      <fieldsUsage count="1">
        <fieldUsage x="1"/>
      </fieldsUsage>
    </cacheHierarchy>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oneField="1">
      <fieldsUsage count="1">
        <fieldUsage x="2"/>
      </fieldsUsage>
    </cacheHierarchy>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669328703" createdVersion="6" refreshedVersion="6" minRefreshableVersion="3" recordCount="0" supportSubquery="1" supportAdvancedDrill="1" xr:uid="{57E42CE7-BC64-4334-81FB-10F1AC63762C}">
  <cacheSource type="external" connectionId="7"/>
  <cacheFields count="12">
    <cacheField name="[KingQuery].[State].[State]" caption="State" numFmtId="0" level="1">
      <sharedItems count="8">
        <s v="Ekiti"/>
        <s v="Katsina"/>
        <s v="Kogi"/>
        <s v="Ogun"/>
        <s v="Ondo"/>
        <s v="Osun"/>
        <s v="Oyo"/>
        <s v="Plateau"/>
      </sharedItems>
    </cacheField>
    <cacheField name="[Measures].[hts Positive.]" caption="hts Positive." numFmtId="0" hierarchy="145" level="32767"/>
    <cacheField name="[Measures].[hts Tested.]" caption="hts Tested." numFmtId="0" hierarchy="144" level="32767"/>
    <cacheField name="[Measures].[OPD %Positives, linked to ART]" caption="OPD %Positives, linked to ART" numFmtId="0" hierarchy="179" level="32767"/>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Month].[Month]" caption="Month" numFmtId="0" hierarchy="42" level="1">
      <sharedItems containsSemiMixedTypes="0" containsNonDate="0" containsString="0"/>
    </cacheField>
    <cacheField name="[KingQuery].[Qtr].[Qtr]" caption="Qtr" numFmtId="0" hierarchy="43" level="1">
      <sharedItems containsSemiMixedTypes="0" containsNonDate="0" containsString="0"/>
    </cacheField>
    <cacheField name="[KingQuery].[Week_No].[Week_No]" caption="Week_No" numFmtId="0" hierarchy="41" level="1">
      <sharedItems containsSemiMixedTypes="0" containsNonDate="0" containsString="0"/>
    </cacheField>
    <cacheField name="[KingQuery].[WK_Report_Date].[WK_Report_Date]" caption="WK_Report_Date" numFmtId="0" hierarchy="2" level="1">
      <sharedItems containsSemiMixedTypes="0" containsNonDate="0" containsString="0"/>
    </cacheField>
    <cacheField name="[KingQuery].[Prime_Partner].[Prime_Partner]" caption="Prime_Partner" numFmtId="0" hierarchy="47"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0"/>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4"/>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10"/>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9"/>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7"/>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8"/>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5"/>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6"/>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fieldsUsage count="2">
        <fieldUsage x="-1"/>
        <fieldUsage x="11"/>
      </fieldsUsage>
    </cacheHierarchy>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oneField="1">
      <fieldsUsage count="1">
        <fieldUsage x="2"/>
      </fieldsUsage>
    </cacheHierarchy>
    <cacheHierarchy uniqueName="[Measures].[hts Positive.]" caption="hts Positive." measure="1" displayFolder="" measureGroup="KingQuery" count="0" oneField="1">
      <fieldsUsage count="1">
        <fieldUsage x="1"/>
      </fieldsUsage>
    </cacheHierarchy>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oneField="1">
      <fieldsUsage count="1">
        <fieldUsage x="3"/>
      </fieldsUsage>
    </cacheHierarchy>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671296297" createdVersion="6" refreshedVersion="6" minRefreshableVersion="3" recordCount="0" supportSubquery="1" supportAdvancedDrill="1" xr:uid="{740083E3-7D06-406C-9F99-165C6200540F}">
  <cacheSource type="external" connectionId="7"/>
  <cacheFields count="12">
    <cacheField name="[Measures].[hts Positive.]" caption="hts Positive." numFmtId="0" hierarchy="145" level="32767"/>
    <cacheField name="[Measures].[hts Tested.]" caption="hts Tested." numFmtId="0" hierarchy="144" level="32767"/>
    <cacheField name="[Measures].[OPD %Positives, linked to ART]" caption="OPD %Positives, linked to ART" numFmtId="0" hierarchy="179" level="32767"/>
    <cacheField name="[KingQuery].[WK_Report_Date].[WK_Report_Date]" caption="WK_Report_Date" numFmtId="0" hierarchy="2" level="1">
      <sharedItems containsSemiMixedTypes="0" containsNonDate="0" containsDate="1" containsString="0" minDate="2020-10-02T00:00:00" maxDate="2020-11-28T00:00:00" count="9">
        <d v="2020-10-02T00:00:00"/>
        <d v="2020-10-09T00:00:00"/>
        <d v="2020-10-16T00:00:00"/>
        <d v="2020-10-23T00:00:00"/>
        <d v="2020-10-30T00:00:00"/>
        <d v="2020-11-06T00:00:00"/>
        <d v="2020-11-13T00:00:00"/>
        <d v="2020-11-20T00:00:00"/>
        <d v="2020-11-27T00:00:00"/>
      </sharedItems>
    </cacheField>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Month].[Month]" caption="Month" numFmtId="0" hierarchy="42" level="1">
      <sharedItems containsSemiMixedTypes="0" containsNonDate="0" containsString="0"/>
    </cacheField>
    <cacheField name="[KingQuery].[Qtr].[Qtr]" caption="Qtr" numFmtId="0" hierarchy="43" level="1">
      <sharedItems containsSemiMixedTypes="0" containsNonDate="0" containsString="0"/>
    </cacheField>
    <cacheField name="[KingQuery].[State].[State]" caption="State" numFmtId="0" level="1">
      <sharedItems containsSemiMixedTypes="0" containsNonDate="0" containsString="0"/>
    </cacheField>
    <cacheField name="[KingQuery].[Week_No].[Week_No]" caption="Week_No" numFmtId="0" hierarchy="41" level="1">
      <sharedItems containsSemiMixedTypes="0" containsNonDate="0" containsString="0"/>
    </cacheField>
    <cacheField name="[KingQuery].[Prime_Partner].[Prime_Partner]" caption="Prime_Partner" numFmtId="0" hierarchy="47"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9"/>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4"/>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3"/>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10"/>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7"/>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8"/>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5"/>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6"/>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fieldsUsage count="2">
        <fieldUsage x="-1"/>
        <fieldUsage x="11"/>
      </fieldsUsage>
    </cacheHierarchy>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oneField="1">
      <fieldsUsage count="1">
        <fieldUsage x="1"/>
      </fieldsUsage>
    </cacheHierarchy>
    <cacheHierarchy uniqueName="[Measures].[hts Positive.]" caption="hts Positive." measure="1" displayFolder="" measureGroup="KingQuery" count="0" oneField="1">
      <fieldsUsage count="1">
        <fieldUsage x="0"/>
      </fieldsUsage>
    </cacheHierarchy>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oneField="1">
      <fieldsUsage count="1">
        <fieldUsage x="2"/>
      </fieldsUsage>
    </cacheHierarchy>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673148151" createdVersion="6" refreshedVersion="6" minRefreshableVersion="3" recordCount="0" supportSubquery="1" supportAdvancedDrill="1" xr:uid="{C7BB4385-2703-4604-A056-E18413875993}">
  <cacheSource type="external" connectionId="7"/>
  <cacheFields count="11">
    <cacheField name="[KingQuery].[State].[State]" caption="State" numFmtId="0" level="1">
      <sharedItems count="8">
        <s v="Ekiti"/>
        <s v="Katsina"/>
        <s v="Kogi"/>
        <s v="Ogun"/>
        <s v="Ondo"/>
        <s v="Osun"/>
        <s v="Oyo"/>
        <s v="Plateau"/>
      </sharedItems>
    </cacheField>
    <cacheField name="[Measures].[indx clients seen.]" caption="indx clients seen." numFmtId="0" hierarchy="147" level="32767"/>
    <cacheField name="[Measures].[indx Eligible4Index.]" caption="indx Eligible4Index." numFmtId="0" hierarchy="148" level="32767"/>
    <cacheField name="[Measures].[INDX %Eligible of Seen]" caption="INDX %Eligible of Seen" numFmtId="0" hierarchy="180" level="32767"/>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Month].[Month]" caption="Month" numFmtId="0" hierarchy="42" level="1">
      <sharedItems containsSemiMixedTypes="0" containsNonDate="0" containsString="0"/>
    </cacheField>
    <cacheField name="[KingQuery].[Qtr].[Qtr]" caption="Qtr" numFmtId="0" hierarchy="43" level="1">
      <sharedItems containsSemiMixedTypes="0" containsNonDate="0" containsString="0"/>
    </cacheField>
    <cacheField name="[KingQuery].[Week_No].[Week_No]" caption="Week_No" numFmtId="0" hierarchy="41" level="1">
      <sharedItems containsSemiMixedTypes="0" containsNonDate="0" containsString="0"/>
    </cacheField>
    <cacheField name="[KingQuery].[WK_Report_Date].[WK_Report_Date]" caption="WK_Report_Date" numFmtId="0" hierarchy="2"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0"/>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4"/>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10"/>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9"/>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7"/>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8"/>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5"/>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6"/>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0" memberValueDatatype="130" unbalanced="0"/>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oneField="1">
      <fieldsUsage count="1">
        <fieldUsage x="1"/>
      </fieldsUsage>
    </cacheHierarchy>
    <cacheHierarchy uniqueName="[Measures].[indx Eligible4Index.]" caption="indx Eligible4Index." measure="1" displayFolder="" measureGroup="KingQuery" count="0" oneField="1">
      <fieldsUsage count="1">
        <fieldUsage x="2"/>
      </fieldsUsage>
    </cacheHierarchy>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oneField="1">
      <fieldsUsage count="1">
        <fieldUsage x="3"/>
      </fieldsUsage>
    </cacheHierarchy>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67488426" createdVersion="6" refreshedVersion="6" minRefreshableVersion="3" recordCount="0" supportSubquery="1" supportAdvancedDrill="1" xr:uid="{516B565A-0A09-43B6-B261-EF4C2EE8B360}">
  <cacheSource type="external" connectionId="7"/>
  <cacheFields count="11">
    <cacheField name="[Measures].[indx clients seen.]" caption="indx clients seen." numFmtId="0" hierarchy="147" level="32767"/>
    <cacheField name="[Measures].[indx Eligible4Index.]" caption="indx Eligible4Index." numFmtId="0" hierarchy="148" level="32767"/>
    <cacheField name="[Measures].[INDX %Eligible of Seen]" caption="INDX %Eligible of Seen" numFmtId="0" hierarchy="180" level="32767"/>
    <cacheField name="[KingQuery].[WK_Report_Date].[WK_Report_Date]" caption="WK_Report_Date" numFmtId="0" hierarchy="2" level="1">
      <sharedItems containsSemiMixedTypes="0" containsNonDate="0" containsDate="1" containsString="0" minDate="2020-10-02T00:00:00" maxDate="2020-11-28T00:00:00" count="9">
        <d v="2020-10-02T00:00:00"/>
        <d v="2020-10-09T00:00:00"/>
        <d v="2020-10-16T00:00:00"/>
        <d v="2020-10-23T00:00:00"/>
        <d v="2020-10-30T00:00:00"/>
        <d v="2020-11-06T00:00:00"/>
        <d v="2020-11-13T00:00:00"/>
        <d v="2020-11-20T00:00:00"/>
        <d v="2020-11-27T00:00:00"/>
      </sharedItems>
    </cacheField>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Month].[Month]" caption="Month" numFmtId="0" hierarchy="42" level="1">
      <sharedItems containsSemiMixedTypes="0" containsNonDate="0" containsString="0"/>
    </cacheField>
    <cacheField name="[KingQuery].[Qtr].[Qtr]" caption="Qtr" numFmtId="0" hierarchy="43" level="1">
      <sharedItems containsSemiMixedTypes="0" containsNonDate="0" containsString="0"/>
    </cacheField>
    <cacheField name="[KingQuery].[State].[State]" caption="State" numFmtId="0" level="1">
      <sharedItems containsSemiMixedTypes="0" containsNonDate="0" containsString="0"/>
    </cacheField>
    <cacheField name="[KingQuery].[Week_No].[Week_No]" caption="Week_No" numFmtId="0" hierarchy="41"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9"/>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4"/>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3"/>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10"/>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7"/>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8"/>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5"/>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6"/>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0" memberValueDatatype="130" unbalanced="0"/>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oneField="1">
      <fieldsUsage count="1">
        <fieldUsage x="0"/>
      </fieldsUsage>
    </cacheHierarchy>
    <cacheHierarchy uniqueName="[Measures].[indx Eligible4Index.]" caption="indx Eligible4Index." measure="1" displayFolder="" measureGroup="KingQuery" count="0" oneField="1">
      <fieldsUsage count="1">
        <fieldUsage x="1"/>
      </fieldsUsage>
    </cacheHierarchy>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oneField="1">
      <fieldsUsage count="1">
        <fieldUsage x="2"/>
      </fieldsUsage>
    </cacheHierarchy>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676736108" createdVersion="6" refreshedVersion="6" minRefreshableVersion="3" recordCount="0" supportSubquery="1" supportAdvancedDrill="1" xr:uid="{993C63DF-DA62-4BCA-86BC-2356BE2433C2}">
  <cacheSource type="external" connectionId="7"/>
  <cacheFields count="12">
    <cacheField name="[KingQuery].[State].[State]" caption="State" numFmtId="0" level="1">
      <sharedItems count="8">
        <s v="Ekiti"/>
        <s v="Katsina"/>
        <s v="Kogi"/>
        <s v="Ogun"/>
        <s v="Ondo"/>
        <s v="Osun"/>
        <s v="Oyo"/>
        <s v="Plateau"/>
      </sharedItems>
    </cacheField>
    <cacheField name="[Measures].[indx Eligible4Index.]" caption="indx Eligible4Index." numFmtId="0" hierarchy="148" level="32767"/>
    <cacheField name="[Measures].[indx offered Index.]" caption="indx offered Index." numFmtId="0" hierarchy="149" level="32767"/>
    <cacheField name="[Measures].[indx accepted Index.]" caption="indx accepted Index." numFmtId="0" hierarchy="150" level="32767"/>
    <cacheField name="[Measures].[INDX %Accepted of Offered]" caption="INDX %Accepted of Offered" numFmtId="0" hierarchy="181" level="32767"/>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Month].[Month]" caption="Month" numFmtId="0" hierarchy="42" level="1">
      <sharedItems containsSemiMixedTypes="0" containsNonDate="0" containsString="0"/>
    </cacheField>
    <cacheField name="[KingQuery].[Qtr].[Qtr]" caption="Qtr" numFmtId="0" hierarchy="43" level="1">
      <sharedItems containsSemiMixedTypes="0" containsNonDate="0" containsString="0"/>
    </cacheField>
    <cacheField name="[KingQuery].[Week_No].[Week_No]" caption="Week_No" numFmtId="0" hierarchy="41" level="1">
      <sharedItems containsSemiMixedTypes="0" containsNonDate="0" containsString="0"/>
    </cacheField>
    <cacheField name="[KingQuery].[WK_Report_Date].[WK_Report_Date]" caption="WK_Report_Date" numFmtId="0" hierarchy="2"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0"/>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5"/>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11"/>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10"/>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8"/>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9"/>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6"/>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7"/>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0" memberValueDatatype="130" unbalanced="0"/>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oneField="1">
      <fieldsUsage count="1">
        <fieldUsage x="1"/>
      </fieldsUsage>
    </cacheHierarchy>
    <cacheHierarchy uniqueName="[Measures].[indx offered Index.]" caption="indx offered Index." measure="1" displayFolder="" measureGroup="KingQuery" count="0" oneField="1">
      <fieldsUsage count="1">
        <fieldUsage x="2"/>
      </fieldsUsage>
    </cacheHierarchy>
    <cacheHierarchy uniqueName="[Measures].[indx accepted Index.]" caption="indx accepted Index." measure="1" displayFolder="" measureGroup="KingQuery" count="0" oneField="1">
      <fieldsUsage count="1">
        <fieldUsage x="3"/>
      </fieldsUsage>
    </cacheHierarchy>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oneField="1">
      <fieldsUsage count="1">
        <fieldUsage x="4"/>
      </fieldsUsage>
    </cacheHierarchy>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678472224" createdVersion="6" refreshedVersion="6" minRefreshableVersion="3" recordCount="0" supportSubquery="1" supportAdvancedDrill="1" xr:uid="{48A0F84F-E51D-4D5A-A7CE-567D49A24D6F}">
  <cacheSource type="external" connectionId="7"/>
  <cacheFields count="12">
    <cacheField name="[Measures].[indx Eligible4Index.]" caption="indx Eligible4Index." numFmtId="0" hierarchy="148" level="32767"/>
    <cacheField name="[Measures].[indx offered Index.]" caption="indx offered Index." numFmtId="0" hierarchy="149" level="32767"/>
    <cacheField name="[Measures].[indx accepted Index.]" caption="indx accepted Index." numFmtId="0" hierarchy="150" level="32767"/>
    <cacheField name="[Measures].[INDX %Accepted of Offered]" caption="INDX %Accepted of Offered" numFmtId="0" hierarchy="181" level="32767"/>
    <cacheField name="[KingQuery].[WK_Report_Date].[WK_Report_Date]" caption="WK_Report_Date" numFmtId="0" hierarchy="2" level="1">
      <sharedItems containsSemiMixedTypes="0" containsNonDate="0" containsDate="1" containsString="0" minDate="2020-10-02T00:00:00" maxDate="2020-11-28T00:00:00" count="9">
        <d v="2020-10-02T00:00:00"/>
        <d v="2020-10-09T00:00:00"/>
        <d v="2020-10-16T00:00:00"/>
        <d v="2020-10-23T00:00:00"/>
        <d v="2020-10-30T00:00:00"/>
        <d v="2020-11-06T00:00:00"/>
        <d v="2020-11-13T00:00:00"/>
        <d v="2020-11-20T00:00:00"/>
        <d v="2020-11-27T00:00:00"/>
      </sharedItems>
    </cacheField>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Month].[Month]" caption="Month" numFmtId="0" hierarchy="42" level="1">
      <sharedItems containsSemiMixedTypes="0" containsNonDate="0" containsString="0"/>
    </cacheField>
    <cacheField name="[KingQuery].[Qtr].[Qtr]" caption="Qtr" numFmtId="0" hierarchy="43" level="1">
      <sharedItems containsSemiMixedTypes="0" containsNonDate="0" containsString="0"/>
    </cacheField>
    <cacheField name="[KingQuery].[State].[State]" caption="State" numFmtId="0" level="1">
      <sharedItems containsSemiMixedTypes="0" containsNonDate="0" containsString="0"/>
    </cacheField>
    <cacheField name="[KingQuery].[Week_No].[Week_No]" caption="Week_No" numFmtId="0" hierarchy="41"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10"/>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5"/>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4"/>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11"/>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8"/>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9"/>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6"/>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7"/>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0" memberValueDatatype="130" unbalanced="0"/>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oneField="1">
      <fieldsUsage count="1">
        <fieldUsage x="0"/>
      </fieldsUsage>
    </cacheHierarchy>
    <cacheHierarchy uniqueName="[Measures].[indx offered Index.]" caption="indx offered Index." measure="1" displayFolder="" measureGroup="KingQuery" count="0" oneField="1">
      <fieldsUsage count="1">
        <fieldUsage x="1"/>
      </fieldsUsage>
    </cacheHierarchy>
    <cacheHierarchy uniqueName="[Measures].[indx accepted Index.]" caption="indx accepted Index." measure="1" displayFolder="" measureGroup="KingQuery" count="0" oneField="1">
      <fieldsUsage count="1">
        <fieldUsage x="2"/>
      </fieldsUsage>
    </cacheHierarchy>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oneField="1">
      <fieldsUsage count="1">
        <fieldUsage x="3"/>
      </fieldsUsage>
    </cacheHierarchy>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680324072" createdVersion="6" refreshedVersion="6" minRefreshableVersion="3" recordCount="0" supportSubquery="1" supportAdvancedDrill="1" xr:uid="{1BE1435C-F8F9-4410-841C-6094FBADD35E}">
  <cacheSource type="external" connectionId="7"/>
  <cacheFields count="11">
    <cacheField name="[KingQuery].[State].[State]" caption="State" numFmtId="0" level="1">
      <sharedItems count="8">
        <s v="Ekiti"/>
        <s v="Katsina"/>
        <s v="Kogi"/>
        <s v="Ogun"/>
        <s v="Ondo"/>
        <s v="Osun"/>
        <s v="Oyo"/>
        <s v="Plateau"/>
      </sharedItems>
    </cacheField>
    <cacheField name="[Measures].[indx Tested.]" caption="indx Tested." numFmtId="0" hierarchy="152" level="32767"/>
    <cacheField name="[Measures].[indx Positive.]" caption="indx Positive." numFmtId="0" hierarchy="153" level="32767"/>
    <cacheField name="[Measures].[INDX Positivity Yeild]" caption="INDX Positivity Yeild" numFmtId="0" hierarchy="192" level="32767"/>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Month].[Month]" caption="Month" numFmtId="0" hierarchy="42" level="1">
      <sharedItems containsSemiMixedTypes="0" containsNonDate="0" containsString="0"/>
    </cacheField>
    <cacheField name="[KingQuery].[Qtr].[Qtr]" caption="Qtr" numFmtId="0" hierarchy="43" level="1">
      <sharedItems containsSemiMixedTypes="0" containsNonDate="0" containsString="0"/>
    </cacheField>
    <cacheField name="[KingQuery].[Week_No].[Week_No]" caption="Week_No" numFmtId="0" hierarchy="41" level="1">
      <sharedItems containsSemiMixedTypes="0" containsNonDate="0" containsString="0"/>
    </cacheField>
    <cacheField name="[KingQuery].[WK_Report_Date].[WK_Report_Date]" caption="WK_Report_Date" numFmtId="0" hierarchy="2"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0"/>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4"/>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10"/>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9"/>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7"/>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8"/>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5"/>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6"/>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0" memberValueDatatype="130" unbalanced="0"/>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oneField="1">
      <fieldsUsage count="1">
        <fieldUsage x="1"/>
      </fieldsUsage>
    </cacheHierarchy>
    <cacheHierarchy uniqueName="[Measures].[indx Positive.]" caption="indx Positive." measure="1" displayFolder="" measureGroup="KingQuery" count="0" oneField="1">
      <fieldsUsage count="1">
        <fieldUsage x="2"/>
      </fieldsUsage>
    </cacheHierarchy>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oneField="1">
      <fieldsUsage count="1">
        <fieldUsage x="3"/>
      </fieldsUsage>
    </cacheHierarchy>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682291665" createdVersion="6" refreshedVersion="6" minRefreshableVersion="3" recordCount="0" supportSubquery="1" supportAdvancedDrill="1" xr:uid="{763585CC-6BA2-47C6-A54A-EBBF27D436A5}">
  <cacheSource type="external" connectionId="7"/>
  <cacheFields count="11">
    <cacheField name="[Measures].[indx Tested.]" caption="indx Tested." numFmtId="0" hierarchy="152" level="32767"/>
    <cacheField name="[Measures].[indx Positive.]" caption="indx Positive." numFmtId="0" hierarchy="153" level="32767"/>
    <cacheField name="[Measures].[INDX Positivity Yeild]" caption="INDX Positivity Yeild" numFmtId="0" hierarchy="192" level="32767"/>
    <cacheField name="[KingQuery].[WK_Report_Date].[WK_Report_Date]" caption="WK_Report_Date" numFmtId="0" hierarchy="2" level="1">
      <sharedItems containsSemiMixedTypes="0" containsNonDate="0" containsDate="1" containsString="0" minDate="2020-10-02T00:00:00" maxDate="2020-11-28T00:00:00" count="9">
        <d v="2020-10-02T00:00:00"/>
        <d v="2020-10-09T00:00:00"/>
        <d v="2020-10-16T00:00:00"/>
        <d v="2020-10-23T00:00:00"/>
        <d v="2020-10-30T00:00:00"/>
        <d v="2020-11-06T00:00:00"/>
        <d v="2020-11-13T00:00:00"/>
        <d v="2020-11-20T00:00:00"/>
        <d v="2020-11-27T00:00:00"/>
      </sharedItems>
    </cacheField>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Month].[Month]" caption="Month" numFmtId="0" hierarchy="42" level="1">
      <sharedItems containsSemiMixedTypes="0" containsNonDate="0" containsString="0"/>
    </cacheField>
    <cacheField name="[KingQuery].[Qtr].[Qtr]" caption="Qtr" numFmtId="0" hierarchy="43" level="1">
      <sharedItems containsSemiMixedTypes="0" containsNonDate="0" containsString="0"/>
    </cacheField>
    <cacheField name="[KingQuery].[State].[State]" caption="State" numFmtId="0" level="1">
      <sharedItems containsSemiMixedTypes="0" containsNonDate="0" containsString="0"/>
    </cacheField>
    <cacheField name="[KingQuery].[Week_No].[Week_No]" caption="Week_No" numFmtId="0" hierarchy="41"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9"/>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4"/>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3"/>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10"/>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7"/>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8"/>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5"/>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6"/>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0" memberValueDatatype="130" unbalanced="0"/>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oneField="1">
      <fieldsUsage count="1">
        <fieldUsage x="0"/>
      </fieldsUsage>
    </cacheHierarchy>
    <cacheHierarchy uniqueName="[Measures].[indx Positive.]" caption="indx Positive." measure="1" displayFolder="" measureGroup="KingQuery" count="0" oneField="1">
      <fieldsUsage count="1">
        <fieldUsage x="1"/>
      </fieldsUsage>
    </cacheHierarchy>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oneField="1">
      <fieldsUsage count="1">
        <fieldUsage x="2"/>
      </fieldsUsage>
    </cacheHierarchy>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684259259" createdVersion="6" refreshedVersion="6" minRefreshableVersion="3" recordCount="0" supportSubquery="1" supportAdvancedDrill="1" xr:uid="{8991B861-B4D5-45D2-AC11-2E51EDA38A40}">
  <cacheSource type="external" connectionId="7"/>
  <cacheFields count="11">
    <cacheField name="[KingQuery].[State].[State]" caption="State" numFmtId="0" level="1">
      <sharedItems count="8">
        <s v="Ekiti"/>
        <s v="Katsina"/>
        <s v="Kogi"/>
        <s v="Ogun"/>
        <s v="Ondo"/>
        <s v="Osun"/>
        <s v="Oyo"/>
        <s v="Plateau"/>
      </sharedItems>
    </cacheField>
    <cacheField name="[Measures].[indx Positive.]" caption="indx Positive." numFmtId="0" hierarchy="153" level="32767"/>
    <cacheField name="[Measures].[indx linked2ART.]" caption="indx linked2ART." numFmtId="0" hierarchy="154" level="32767"/>
    <cacheField name="[Measures].[INDX %Positives Linked to ART]" caption="INDX %Positives Linked to ART" numFmtId="0" hierarchy="193" level="32767"/>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Month].[Month]" caption="Month" numFmtId="0" hierarchy="42" level="1">
      <sharedItems containsSemiMixedTypes="0" containsNonDate="0" containsString="0"/>
    </cacheField>
    <cacheField name="[KingQuery].[Qtr].[Qtr]" caption="Qtr" numFmtId="0" hierarchy="43" level="1">
      <sharedItems containsSemiMixedTypes="0" containsNonDate="0" containsString="0"/>
    </cacheField>
    <cacheField name="[KingQuery].[Week_No].[Week_No]" caption="Week_No" numFmtId="0" hierarchy="41" level="1">
      <sharedItems containsSemiMixedTypes="0" containsNonDate="0" containsString="0"/>
    </cacheField>
    <cacheField name="[KingQuery].[WK_Report_Date].[WK_Report_Date]" caption="WK_Report_Date" numFmtId="0" hierarchy="2"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0"/>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4"/>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10"/>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9"/>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7"/>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8"/>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5"/>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6"/>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0" memberValueDatatype="130" unbalanced="0"/>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oneField="1">
      <fieldsUsage count="1">
        <fieldUsage x="1"/>
      </fieldsUsage>
    </cacheHierarchy>
    <cacheHierarchy uniqueName="[Measures].[indx linked2ART.]" caption="indx linked2ART." measure="1" displayFolder="" measureGroup="KingQuery" count="0" oneField="1">
      <fieldsUsage count="1">
        <fieldUsage x="2"/>
      </fieldsUsage>
    </cacheHierarchy>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oneField="1">
      <fieldsUsage count="1">
        <fieldUsage x="3"/>
      </fieldsUsage>
    </cacheHierarchy>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68645833" createdVersion="6" refreshedVersion="6" minRefreshableVersion="3" recordCount="0" supportSubquery="1" supportAdvancedDrill="1" xr:uid="{3F284BEF-40DE-4B6B-ACBD-6CDC72CAB708}">
  <cacheSource type="external" connectionId="7"/>
  <cacheFields count="11">
    <cacheField name="[Measures].[indx Positive.]" caption="indx Positive." numFmtId="0" hierarchy="153" level="32767"/>
    <cacheField name="[Measures].[indx linked2ART.]" caption="indx linked2ART." numFmtId="0" hierarchy="154" level="32767"/>
    <cacheField name="[Measures].[INDX %Positives Linked to ART]" caption="INDX %Positives Linked to ART" numFmtId="0" hierarchy="193" level="32767"/>
    <cacheField name="[KingQuery].[WK_Report_Date].[WK_Report_Date]" caption="WK_Report_Date" numFmtId="0" hierarchy="2" level="1">
      <sharedItems containsSemiMixedTypes="0" containsNonDate="0" containsDate="1" containsString="0" minDate="2020-10-02T00:00:00" maxDate="2020-11-28T00:00:00" count="9">
        <d v="2020-10-02T00:00:00"/>
        <d v="2020-10-09T00:00:00"/>
        <d v="2020-10-16T00:00:00"/>
        <d v="2020-10-23T00:00:00"/>
        <d v="2020-10-30T00:00:00"/>
        <d v="2020-11-06T00:00:00"/>
        <d v="2020-11-13T00:00:00"/>
        <d v="2020-11-20T00:00:00"/>
        <d v="2020-11-27T00:00:00"/>
      </sharedItems>
    </cacheField>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Month].[Month]" caption="Month" numFmtId="0" hierarchy="42" level="1">
      <sharedItems containsSemiMixedTypes="0" containsNonDate="0" containsString="0"/>
    </cacheField>
    <cacheField name="[KingQuery].[Qtr].[Qtr]" caption="Qtr" numFmtId="0" hierarchy="43" level="1">
      <sharedItems containsSemiMixedTypes="0" containsNonDate="0" containsString="0"/>
    </cacheField>
    <cacheField name="[KingQuery].[State].[State]" caption="State" numFmtId="0" level="1">
      <sharedItems containsSemiMixedTypes="0" containsNonDate="0" containsString="0"/>
    </cacheField>
    <cacheField name="[KingQuery].[Week_No].[Week_No]" caption="Week_No" numFmtId="0" hierarchy="41"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9"/>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4"/>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3"/>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10"/>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7"/>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8"/>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5"/>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6"/>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0" memberValueDatatype="130" unbalanced="0"/>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oneField="1">
      <fieldsUsage count="1">
        <fieldUsage x="0"/>
      </fieldsUsage>
    </cacheHierarchy>
    <cacheHierarchy uniqueName="[Measures].[indx linked2ART.]" caption="indx linked2ART." measure="1" displayFolder="" measureGroup="KingQuery" count="0" oneField="1">
      <fieldsUsage count="1">
        <fieldUsage x="1"/>
      </fieldsUsage>
    </cacheHierarchy>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oneField="1">
      <fieldsUsage count="1">
        <fieldUsage x="2"/>
      </fieldsUsage>
    </cacheHierarchy>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688773147" createdVersion="6" refreshedVersion="6" minRefreshableVersion="3" recordCount="0" supportSubquery="1" supportAdvancedDrill="1" xr:uid="{92DBB1F3-10FD-4A02-BCAD-2868487FCEAB}">
  <cacheSource type="external" connectionId="7"/>
  <cacheFields count="12">
    <cacheField name="[Measures].[otps Tested.]" caption="otps Tested." numFmtId="0" hierarchy="157" level="32767"/>
    <cacheField name="[Measures].[otps Positive.]" caption="otps Positive." numFmtId="0" hierarchy="158" level="32767"/>
    <cacheField name="[Measures].[OTPS Positivity Yeild]" caption="OTPS Positivity Yeild" numFmtId="0" hierarchy="184" level="32767"/>
    <cacheField name="[KingQuery].[WK_Report_Date].[WK_Report_Date]" caption="WK_Report_Date" numFmtId="0" hierarchy="2" level="1">
      <sharedItems containsSemiMixedTypes="0" containsNonDate="0" containsDate="1" containsString="0" minDate="2020-10-02T00:00:00" maxDate="2020-11-28T00:00:00" count="9">
        <d v="2020-10-02T00:00:00"/>
        <d v="2020-10-09T00:00:00"/>
        <d v="2020-10-16T00:00:00"/>
        <d v="2020-10-23T00:00:00"/>
        <d v="2020-10-30T00:00:00"/>
        <d v="2020-11-06T00:00:00"/>
        <d v="2020-11-13T00:00:00"/>
        <d v="2020-11-20T00:00:00"/>
        <d v="2020-11-27T00:00:00"/>
      </sharedItems>
    </cacheField>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Month].[Month]" caption="Month" numFmtId="0" hierarchy="42" level="1">
      <sharedItems containsSemiMixedTypes="0" containsNonDate="0" containsString="0"/>
    </cacheField>
    <cacheField name="[KingQuery].[Qtr].[Qtr]" caption="Qtr" numFmtId="0" hierarchy="43" level="1">
      <sharedItems containsSemiMixedTypes="0" containsNonDate="0" containsString="0"/>
    </cacheField>
    <cacheField name="[KingQuery].[State].[State]" caption="State" numFmtId="0" level="1">
      <sharedItems containsSemiMixedTypes="0" containsNonDate="0" containsString="0"/>
    </cacheField>
    <cacheField name="[KingQuery].[Week_No].[Week_No]" caption="Week_No" numFmtId="0" hierarchy="41" level="1">
      <sharedItems containsSemiMixedTypes="0" containsNonDate="0" containsString="0"/>
    </cacheField>
    <cacheField name="[KingQuery].[Prime_Partner].[Prime_Partner]" caption="Prime_Partner" numFmtId="0" hierarchy="47"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9"/>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4"/>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3"/>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10"/>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7"/>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8"/>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5"/>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6"/>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fieldsUsage count="2">
        <fieldUsage x="-1"/>
        <fieldUsage x="11"/>
      </fieldsUsage>
    </cacheHierarchy>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oneField="1">
      <fieldsUsage count="1">
        <fieldUsage x="0"/>
      </fieldsUsage>
    </cacheHierarchy>
    <cacheHierarchy uniqueName="[Measures].[otps Positive.]" caption="otps Positive." measure="1" displayFolder="" measureGroup="KingQuery" count="0" oneField="1">
      <fieldsUsage count="1">
        <fieldUsage x="1"/>
      </fieldsUsage>
    </cacheHierarchy>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oneField="1">
      <fieldsUsage count="1">
        <fieldUsage x="2"/>
      </fieldsUsage>
    </cacheHierarchy>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701851855" createdVersion="6" refreshedVersion="6" minRefreshableVersion="3" recordCount="0" supportSubquery="1" supportAdvancedDrill="1" xr:uid="{798E8EBD-4BA2-418E-8721-4C200389CF2F}">
  <cacheSource type="external" connectionId="7"/>
  <cacheFields count="17">
    <cacheField name="[KingQuery].[State].[State]" caption="State" numFmtId="0" level="1">
      <sharedItems count="9">
        <s v="Ekiti"/>
        <s v="Kaduna"/>
        <s v="Katsina"/>
        <s v="Kogi"/>
        <s v="Ogun"/>
        <s v="Ondo"/>
        <s v="Osun"/>
        <s v="Oyo"/>
        <s v="Plateau"/>
      </sharedItems>
    </cacheField>
    <cacheField name="[Measures].[No of Facilities]" caption="No of Facilities" numFmtId="0" hierarchy="196" level="32767"/>
    <cacheField name="[Measures].[TX_CURR_res]" caption="TX_CURR_res" numFmtId="0" hierarchy="194" level="32767"/>
    <cacheField name="[Measures].[HTS POS r.]" caption="HTS POS r." numFmtId="0" hierarchy="136" level="32767"/>
    <cacheField name="[Measures].[TX NEW r.]" caption="TX NEW r." numFmtId="0" hierarchy="137" level="32767"/>
    <cacheField name="[Measures].[TX NET NEW.]" caption="TX NET NEW." numFmtId="0" hierarchy="139" level="32767"/>
    <cacheField name="[Measures].[hts OPD attendance.]" caption="hts OPD attendance." numFmtId="0" hierarchy="141" level="32767"/>
    <cacheField name="[Measures].[hts Tested.]" caption="hts Tested." numFmtId="0" hierarchy="144" level="32767"/>
    <cacheField name="[Measures].[hts Positive.]" caption="hts Positive." numFmtId="0" hierarchy="145" level="32767"/>
    <cacheField name="[Measures].[hts linked2ART.]" caption="hts linked2ART." numFmtId="0" hierarchy="146" level="32767"/>
    <cacheField name="[Measures].[indx clients seen.]" caption="indx clients seen." numFmtId="0" hierarchy="147" level="32767"/>
    <cacheField name="[Measures].[indx Tested.]" caption="indx Tested." numFmtId="0" hierarchy="152" level="32767"/>
    <cacheField name="[Measures].[indx Positive.]" caption="indx Positive." numFmtId="0" hierarchy="153" level="32767"/>
    <cacheField name="[Measures].[ret missed their appt.]" caption="ret missed their appt." numFmtId="0" hierarchy="161" level="32767"/>
    <cacheField name="[Measures].[mmd seen in DSD ART.]" caption="mmd seen in DSD ART." numFmtId="0" hierarchy="170" level="32767"/>
    <cacheField name="[Measures].[mmd stableOnART.]" caption="mmd stableOnART." numFmtId="0" hierarchy="171" level="32767"/>
    <cacheField name="[Measures].[mmd received3mth mmd.]" caption="mmd received3mth mmd." numFmtId="0" hierarchy="172" level="32767"/>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0"/>
      </fieldsUsage>
    </cacheHierarchy>
    <cacheHierarchy uniqueName="[KingQuery].[Facility_name]" caption="Facility_name" attribute="1" defaultMemberUniqueName="[KingQuery].[Facility_name].[All]" allUniqueName="[KingQuery].[Facility_name].[All]" dimensionUniqueName="[KingQuery]" displayFolder="" count="0" memberValueDatatype="130" unbalanced="0"/>
    <cacheHierarchy uniqueName="[KingQuery].[WK_Report_Date]" caption="WK_Report_Date" attribute="1" time="1" defaultMemberUniqueName="[KingQuery].[WK_Report_Date].[All]" allUniqueName="[KingQuery].[WK_Report_Date].[All]" dimensionUniqueName="[KingQuery]" displayFolder="" count="0" memberValueDatatype="7" unbalanced="0"/>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0" memberValueDatatype="130" unbalanced="0"/>
    <cacheHierarchy uniqueName="[KingQuery].[Month]" caption="Month" attribute="1" defaultMemberUniqueName="[KingQuery].[Month].[All]" allUniqueName="[KingQuery].[Month].[All]" dimensionUniqueName="[KingQuery]" displayFolder="" count="0" memberValueDatatype="130" unbalanced="0"/>
    <cacheHierarchy uniqueName="[KingQuery].[Qtr]" caption="Qtr" attribute="1" defaultMemberUniqueName="[KingQuery].[Qtr].[All]" allUniqueName="[KingQuery].[Qtr].[All]" dimensionUniqueName="[KingQuery]" displayFolder="" count="0" memberValueDatatype="130" unbalanced="0"/>
    <cacheHierarchy uniqueName="[KingQuery].[FY]" caption="FY" attribute="1" defaultMemberUniqueName="[KingQuery].[FY].[All]" allUniqueName="[KingQuery].[FY].[All]" dimensionUniqueName="[KingQuery]" displayFolder="" count="0" memberValueDatatype="130" unbalanced="0"/>
    <cacheHierarchy uniqueName="[KingQuery].[LGA]" caption="LGA" attribute="1" defaultMemberUniqueName="[KingQuery].[LGA].[All]" allUniqueName="[KingQuery].[LGA].[All]" dimensionUniqueName="[KingQuery]" displayFolder="" count="0" memberValueDatatype="130" unbalanced="0"/>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0" memberValueDatatype="130" unbalanced="0"/>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oneField="1">
      <fieldsUsage count="1">
        <fieldUsage x="3"/>
      </fieldsUsage>
    </cacheHierarchy>
    <cacheHierarchy uniqueName="[Measures].[TX NEW r.]" caption="TX NEW r." measure="1" displayFolder="" measureGroup="KingQuery" count="0" oneField="1">
      <fieldsUsage count="1">
        <fieldUsage x="4"/>
      </fieldsUsage>
    </cacheHierarchy>
    <cacheHierarchy uniqueName="[Measures].[TX NEW tar.]" caption="TX NEW tar." measure="1" displayFolder="" measureGroup="KingQuery" count="0"/>
    <cacheHierarchy uniqueName="[Measures].[TX NET NEW.]" caption="TX NET NEW." measure="1" displayFolder="" measureGroup="KingQuery" count="0" oneField="1">
      <fieldsUsage count="1">
        <fieldUsage x="5"/>
      </fieldsUsage>
    </cacheHierarchy>
    <cacheHierarchy uniqueName="[Measures].[TX NET NEW tar.]" caption="TX NET NEW tar." measure="1" displayFolder="" measureGroup="KingQuery" count="0"/>
    <cacheHierarchy uniqueName="[Measures].[hts OPD attendance.]" caption="hts OPD attendance." measure="1" displayFolder="" measureGroup="KingQuery" count="0" oneField="1">
      <fieldsUsage count="1">
        <fieldUsage x="6"/>
      </fieldsUsage>
    </cacheHierarchy>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oneField="1">
      <fieldsUsage count="1">
        <fieldUsage x="7"/>
      </fieldsUsage>
    </cacheHierarchy>
    <cacheHierarchy uniqueName="[Measures].[hts Positive.]" caption="hts Positive." measure="1" displayFolder="" measureGroup="KingQuery" count="0" oneField="1">
      <fieldsUsage count="1">
        <fieldUsage x="8"/>
      </fieldsUsage>
    </cacheHierarchy>
    <cacheHierarchy uniqueName="[Measures].[hts linked2ART.]" caption="hts linked2ART." measure="1" displayFolder="" measureGroup="KingQuery" count="0" oneField="1">
      <fieldsUsage count="1">
        <fieldUsage x="9"/>
      </fieldsUsage>
    </cacheHierarchy>
    <cacheHierarchy uniqueName="[Measures].[indx clients seen.]" caption="indx clients seen." measure="1" displayFolder="" measureGroup="KingQuery" count="0" oneField="1">
      <fieldsUsage count="1">
        <fieldUsage x="10"/>
      </fieldsUsage>
    </cacheHierarchy>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oneField="1">
      <fieldsUsage count="1">
        <fieldUsage x="11"/>
      </fieldsUsage>
    </cacheHierarchy>
    <cacheHierarchy uniqueName="[Measures].[indx Positive.]" caption="indx Positive." measure="1" displayFolder="" measureGroup="KingQuery" count="0" oneField="1">
      <fieldsUsage count="1">
        <fieldUsage x="12"/>
      </fieldsUsage>
    </cacheHierarchy>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oneField="1">
      <fieldsUsage count="1">
        <fieldUsage x="13"/>
      </fieldsUsage>
    </cacheHierarchy>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oneField="1">
      <fieldsUsage count="1">
        <fieldUsage x="14"/>
      </fieldsUsage>
    </cacheHierarchy>
    <cacheHierarchy uniqueName="[Measures].[mmd stableOnART.]" caption="mmd stableOnART." measure="1" displayFolder="" measureGroup="KingQuery" count="0" oneField="1">
      <fieldsUsage count="1">
        <fieldUsage x="15"/>
      </fieldsUsage>
    </cacheHierarchy>
    <cacheHierarchy uniqueName="[Measures].[mmd received3mth mmd.]" caption="mmd received3mth mmd." measure="1" displayFolder="" measureGroup="KingQuery" count="0" oneField="1">
      <fieldsUsage count="1">
        <fieldUsage x="16"/>
      </fieldsUsage>
    </cacheHierarchy>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oneField="1">
      <fieldsUsage count="1">
        <fieldUsage x="2"/>
      </fieldsUsage>
    </cacheHierarchy>
    <cacheHierarchy uniqueName="[Measures].[TX_CURR res]" caption="TX_CURR res" measure="1" displayFolder="" measureGroup="TableResults" count="0"/>
    <cacheHierarchy uniqueName="[Measures].[No of Facilities]" caption="No of Facilities" measure="1" displayFolder="" measureGroup="KingQuery" count="0" oneField="1">
      <fieldsUsage count="1">
        <fieldUsage x="1"/>
      </fieldsUsage>
    </cacheHierarchy>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703240741" createdVersion="6" refreshedVersion="6" minRefreshableVersion="3" recordCount="0" supportSubquery="1" supportAdvancedDrill="1" xr:uid="{40F37059-D3B9-4F70-AAE5-E94D9D90005D}">
  <cacheSource type="external" connectionId="7"/>
  <cacheFields count="17">
    <cacheField name="[KingQuery].[State].[State]" caption="State" numFmtId="0" level="1">
      <sharedItems count="9">
        <s v="Ekiti"/>
        <s v="Kaduna"/>
        <s v="Katsina"/>
        <s v="Kogi"/>
        <s v="Ogun"/>
        <s v="Ondo"/>
        <s v="Osun"/>
        <s v="Oyo"/>
        <s v="Plateau"/>
      </sharedItems>
    </cacheField>
    <cacheField name="[Measures].[No of Facilities]" caption="No of Facilities" numFmtId="0" hierarchy="196" level="32767"/>
    <cacheField name="[Measures].[TX_CURR_res]" caption="TX_CURR_res" numFmtId="0" hierarchy="194" level="32767"/>
    <cacheField name="[Measures].[HTS POS r.]" caption="HTS POS r." numFmtId="0" hierarchy="136" level="32767"/>
    <cacheField name="[Measures].[TX NEW r.]" caption="TX NEW r." numFmtId="0" hierarchy="137" level="32767"/>
    <cacheField name="[Measures].[TX NET NEW.]" caption="TX NET NEW." numFmtId="0" hierarchy="139" level="32767"/>
    <cacheField name="[Measures].[hts OPD attendance.]" caption="hts OPD attendance." numFmtId="0" hierarchy="141" level="32767"/>
    <cacheField name="[Measures].[hts Tested.]" caption="hts Tested." numFmtId="0" hierarchy="144" level="32767"/>
    <cacheField name="[Measures].[hts Positive.]" caption="hts Positive." numFmtId="0" hierarchy="145" level="32767"/>
    <cacheField name="[Measures].[hts linked2ART.]" caption="hts linked2ART." numFmtId="0" hierarchy="146" level="32767"/>
    <cacheField name="[Measures].[indx clients seen.]" caption="indx clients seen." numFmtId="0" hierarchy="147" level="32767"/>
    <cacheField name="[Measures].[indx Tested.]" caption="indx Tested." numFmtId="0" hierarchy="152" level="32767"/>
    <cacheField name="[Measures].[indx Positive.]" caption="indx Positive." numFmtId="0" hierarchy="153" level="32767"/>
    <cacheField name="[Measures].[ret missed their appt.]" caption="ret missed their appt." numFmtId="0" hierarchy="161" level="32767"/>
    <cacheField name="[Measures].[mmd seen in DSD ART.]" caption="mmd seen in DSD ART." numFmtId="0" hierarchy="170" level="32767"/>
    <cacheField name="[Measures].[mmd stableOnART.]" caption="mmd stableOnART." numFmtId="0" hierarchy="171" level="32767"/>
    <cacheField name="[Measures].[mmd received3mth mmd.]" caption="mmd received3mth mmd." numFmtId="0" hierarchy="172" level="32767"/>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0"/>
      </fieldsUsage>
    </cacheHierarchy>
    <cacheHierarchy uniqueName="[KingQuery].[Facility_name]" caption="Facility_name" attribute="1" defaultMemberUniqueName="[KingQuery].[Facility_name].[All]" allUniqueName="[KingQuery].[Facility_name].[All]" dimensionUniqueName="[KingQuery]" displayFolder="" count="0" memberValueDatatype="130" unbalanced="0"/>
    <cacheHierarchy uniqueName="[KingQuery].[WK_Report_Date]" caption="WK_Report_Date" attribute="1" time="1" defaultMemberUniqueName="[KingQuery].[WK_Report_Date].[All]" allUniqueName="[KingQuery].[WK_Report_Date].[All]" dimensionUniqueName="[KingQuery]" displayFolder="" count="0" memberValueDatatype="7" unbalanced="0"/>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0" memberValueDatatype="130" unbalanced="0"/>
    <cacheHierarchy uniqueName="[KingQuery].[Month]" caption="Month" attribute="1" defaultMemberUniqueName="[KingQuery].[Month].[All]" allUniqueName="[KingQuery].[Month].[All]" dimensionUniqueName="[KingQuery]" displayFolder="" count="0" memberValueDatatype="130" unbalanced="0"/>
    <cacheHierarchy uniqueName="[KingQuery].[Qtr]" caption="Qtr" attribute="1" defaultMemberUniqueName="[KingQuery].[Qtr].[All]" allUniqueName="[KingQuery].[Qtr].[All]" dimensionUniqueName="[KingQuery]" displayFolder="" count="0" memberValueDatatype="130" unbalanced="0"/>
    <cacheHierarchy uniqueName="[KingQuery].[FY]" caption="FY" attribute="1" defaultMemberUniqueName="[KingQuery].[FY].[All]" allUniqueName="[KingQuery].[FY].[All]" dimensionUniqueName="[KingQuery]" displayFolder="" count="0" memberValueDatatype="130" unbalanced="0"/>
    <cacheHierarchy uniqueName="[KingQuery].[LGA]" caption="LGA" attribute="1" defaultMemberUniqueName="[KingQuery].[LGA].[All]" allUniqueName="[KingQuery].[LGA].[All]" dimensionUniqueName="[KingQuery]" displayFolder="" count="0" memberValueDatatype="130" unbalanced="0"/>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0" memberValueDatatype="130" unbalanced="0"/>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oneField="1">
      <fieldsUsage count="1">
        <fieldUsage x="3"/>
      </fieldsUsage>
    </cacheHierarchy>
    <cacheHierarchy uniqueName="[Measures].[TX NEW r.]" caption="TX NEW r." measure="1" displayFolder="" measureGroup="KingQuery" count="0" oneField="1">
      <fieldsUsage count="1">
        <fieldUsage x="4"/>
      </fieldsUsage>
    </cacheHierarchy>
    <cacheHierarchy uniqueName="[Measures].[TX NEW tar.]" caption="TX NEW tar." measure="1" displayFolder="" measureGroup="KingQuery" count="0"/>
    <cacheHierarchy uniqueName="[Measures].[TX NET NEW.]" caption="TX NET NEW." measure="1" displayFolder="" measureGroup="KingQuery" count="0" oneField="1">
      <fieldsUsage count="1">
        <fieldUsage x="5"/>
      </fieldsUsage>
    </cacheHierarchy>
    <cacheHierarchy uniqueName="[Measures].[TX NET NEW tar.]" caption="TX NET NEW tar." measure="1" displayFolder="" measureGroup="KingQuery" count="0"/>
    <cacheHierarchy uniqueName="[Measures].[hts OPD attendance.]" caption="hts OPD attendance." measure="1" displayFolder="" measureGroup="KingQuery" count="0" oneField="1">
      <fieldsUsage count="1">
        <fieldUsage x="6"/>
      </fieldsUsage>
    </cacheHierarchy>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oneField="1">
      <fieldsUsage count="1">
        <fieldUsage x="7"/>
      </fieldsUsage>
    </cacheHierarchy>
    <cacheHierarchy uniqueName="[Measures].[hts Positive.]" caption="hts Positive." measure="1" displayFolder="" measureGroup="KingQuery" count="0" oneField="1">
      <fieldsUsage count="1">
        <fieldUsage x="8"/>
      </fieldsUsage>
    </cacheHierarchy>
    <cacheHierarchy uniqueName="[Measures].[hts linked2ART.]" caption="hts linked2ART." measure="1" displayFolder="" measureGroup="KingQuery" count="0" oneField="1">
      <fieldsUsage count="1">
        <fieldUsage x="9"/>
      </fieldsUsage>
    </cacheHierarchy>
    <cacheHierarchy uniqueName="[Measures].[indx clients seen.]" caption="indx clients seen." measure="1" displayFolder="" measureGroup="KingQuery" count="0" oneField="1">
      <fieldsUsage count="1">
        <fieldUsage x="10"/>
      </fieldsUsage>
    </cacheHierarchy>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oneField="1">
      <fieldsUsage count="1">
        <fieldUsage x="11"/>
      </fieldsUsage>
    </cacheHierarchy>
    <cacheHierarchy uniqueName="[Measures].[indx Positive.]" caption="indx Positive." measure="1" displayFolder="" measureGroup="KingQuery" count="0" oneField="1">
      <fieldsUsage count="1">
        <fieldUsage x="12"/>
      </fieldsUsage>
    </cacheHierarchy>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oneField="1">
      <fieldsUsage count="1">
        <fieldUsage x="13"/>
      </fieldsUsage>
    </cacheHierarchy>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oneField="1">
      <fieldsUsage count="1">
        <fieldUsage x="14"/>
      </fieldsUsage>
    </cacheHierarchy>
    <cacheHierarchy uniqueName="[Measures].[mmd stableOnART.]" caption="mmd stableOnART." measure="1" displayFolder="" measureGroup="KingQuery" count="0" oneField="1">
      <fieldsUsage count="1">
        <fieldUsage x="15"/>
      </fieldsUsage>
    </cacheHierarchy>
    <cacheHierarchy uniqueName="[Measures].[mmd received3mth mmd.]" caption="mmd received3mth mmd." measure="1" displayFolder="" measureGroup="KingQuery" count="0" oneField="1">
      <fieldsUsage count="1">
        <fieldUsage x="16"/>
      </fieldsUsage>
    </cacheHierarchy>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oneField="1">
      <fieldsUsage count="1">
        <fieldUsage x="2"/>
      </fieldsUsage>
    </cacheHierarchy>
    <cacheHierarchy uniqueName="[Measures].[TX_CURR res]" caption="TX_CURR res" measure="1" displayFolder="" measureGroup="TableResults" count="0"/>
    <cacheHierarchy uniqueName="[Measures].[No of Facilities]" caption="No of Facilities" measure="1" displayFolder="" measureGroup="KingQuery" count="0" oneField="1">
      <fieldsUsage count="1">
        <fieldUsage x="1"/>
      </fieldsUsage>
    </cacheHierarchy>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704745373" createdVersion="6" refreshedVersion="6" minRefreshableVersion="3" recordCount="0" supportSubquery="1" supportAdvancedDrill="1" xr:uid="{FE4079C8-1DC1-48C5-8F15-FF089A8C1F0C}">
  <cacheSource type="external" connectionId="7"/>
  <cacheFields count="4">
    <cacheField name="[KingQuery].[State].[State]" caption="State" numFmtId="0" level="1">
      <sharedItems count="8">
        <s v="Ekiti"/>
        <s v="Katsina"/>
        <s v="Kogi"/>
        <s v="Ogun"/>
        <s v="Ondo"/>
        <s v="Osun"/>
        <s v="Oyo"/>
        <s v="Plateau"/>
      </sharedItems>
    </cacheField>
    <cacheField name="[KingQuery].[Target_Period].[Target_Period]" caption="Target_Period" numFmtId="0" hierarchy="40" level="1">
      <sharedItems containsSemiMixedTypes="0" containsNonDate="0" containsString="0"/>
    </cacheField>
    <cacheField name="[Measures].[Sum of ret_appt_scheduled]" caption="Sum of ret_appt_scheduled" numFmtId="0" hierarchy="127" level="32767"/>
    <cacheField name="[Measures].[Sum of ret_missed_their_appt]" caption="Sum of ret_missed_their_appt" numFmtId="0" hierarchy="123" level="32767"/>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0"/>
      </fieldsUsage>
    </cacheHierarchy>
    <cacheHierarchy uniqueName="[KingQuery].[Facility_name]" caption="Facility_name" attribute="1" defaultMemberUniqueName="[KingQuery].[Facility_name].[All]" allUniqueName="[KingQuery].[Facility_name].[All]" dimensionUniqueName="[KingQuery]" displayFolder="" count="0" memberValueDatatype="130" unbalanced="0"/>
    <cacheHierarchy uniqueName="[KingQuery].[WK_Report_Date]" caption="WK_Report_Date" attribute="1" time="1" defaultMemberUniqueName="[KingQuery].[WK_Report_Date].[All]" allUniqueName="[KingQuery].[WK_Report_Date].[All]" dimensionUniqueName="[KingQuery]" displayFolder="" count="0" memberValueDatatype="7" unbalanced="0"/>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2" memberValueDatatype="130" unbalanced="0">
      <fieldsUsage count="2">
        <fieldUsage x="-1"/>
        <fieldUsage x="1"/>
      </fieldsUsage>
    </cacheHierarchy>
    <cacheHierarchy uniqueName="[KingQuery].[Week_No]" caption="Week_No" attribute="1" defaultMemberUniqueName="[KingQuery].[Week_No].[All]" allUniqueName="[KingQuery].[Week_No].[All]" dimensionUniqueName="[KingQuery]" displayFolder="" count="0" memberValueDatatype="130" unbalanced="0"/>
    <cacheHierarchy uniqueName="[KingQuery].[Month]" caption="Month" attribute="1" defaultMemberUniqueName="[KingQuery].[Month].[All]" allUniqueName="[KingQuery].[Month].[All]" dimensionUniqueName="[KingQuery]" displayFolder="" count="0" memberValueDatatype="130" unbalanced="0"/>
    <cacheHierarchy uniqueName="[KingQuery].[Qtr]" caption="Qtr" attribute="1" defaultMemberUniqueName="[KingQuery].[Qtr].[All]" allUniqueName="[KingQuery].[Qtr].[All]" dimensionUniqueName="[KingQuery]" displayFolder="" count="0" memberValueDatatype="130" unbalanced="0"/>
    <cacheHierarchy uniqueName="[KingQuery].[FY]" caption="FY" attribute="1" defaultMemberUniqueName="[KingQuery].[FY].[All]" allUniqueName="[KingQuery].[FY].[All]" dimensionUniqueName="[KingQuery]" displayFolder="" count="0" memberValueDatatype="130" unbalanced="0"/>
    <cacheHierarchy uniqueName="[KingQuery].[LGA]" caption="LGA" attribute="1" defaultMemberUniqueName="[KingQuery].[LGA].[All]" allUniqueName="[KingQuery].[LGA].[All]" dimensionUniqueName="[KingQuery]" displayFolder="" count="0" memberValueDatatype="130" unbalanced="0"/>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0" memberValueDatatype="130" unbalanced="0"/>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oneField="1">
      <fieldsUsage count="1">
        <fieldUsage x="3"/>
      </fieldsUsage>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oneField="1">
      <fieldsUsage count="1">
        <fieldUsage x="2"/>
      </fieldsUsage>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709374999" createdVersion="6" refreshedVersion="6" minRefreshableVersion="3" recordCount="0" supportSubquery="1" supportAdvancedDrill="1" xr:uid="{27E4785F-50A1-4A68-AC32-37F94B8854DA}">
  <cacheSource type="external" connectionId="7"/>
  <cacheFields count="12">
    <cacheField name="[KingQuery].[State].[State]" caption="State" numFmtId="0" level="1">
      <sharedItems count="8">
        <s v="Ekiti"/>
        <s v="Katsina"/>
        <s v="Kogi"/>
        <s v="Ogun"/>
        <s v="Ondo"/>
        <s v="Osun"/>
        <s v="Oyo"/>
        <s v="Plateau"/>
      </sharedItems>
    </cacheField>
    <cacheField name="[Measures].[mmd stableOnART.]" caption="mmd stableOnART." numFmtId="0" hierarchy="171" level="32767"/>
    <cacheField name="[Measures].[mmd seen in DSD ART.]" caption="mmd seen in DSD ART." numFmtId="0" hierarchy="170" level="32767"/>
    <cacheField name="[Measures].[MMD %Stable on ART of Seen]" caption="MMD %Stable on ART of Seen" numFmtId="0" hierarchy="188" level="32767"/>
    <cacheField name="[KingQuery].[Month].[Month]" caption="Month" numFmtId="0" hierarchy="42" level="1">
      <sharedItems containsSemiMixedTypes="0" containsNonDate="0" containsString="0"/>
    </cacheField>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Qtr].[Qtr]" caption="Qtr" numFmtId="0" hierarchy="43" level="1">
      <sharedItems containsSemiMixedTypes="0" containsNonDate="0" containsString="0"/>
    </cacheField>
    <cacheField name="[KingQuery].[Week_No].[Week_No]" caption="Week_No" numFmtId="0" hierarchy="41" level="1">
      <sharedItems containsSemiMixedTypes="0" containsNonDate="0" containsString="0"/>
    </cacheField>
    <cacheField name="[KingQuery].[WK_Report_Date].[WK_Report_Date]" caption="WK_Report_Date" numFmtId="0" hierarchy="2" level="1">
      <sharedItems containsSemiMixedTypes="0" containsNonDate="0" containsString="0"/>
    </cacheField>
    <cacheField name="[KingQuery].[Prime_Partner].[Prime_Partner]" caption="Prime_Partner" numFmtId="0" hierarchy="47"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0"/>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5"/>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10"/>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9"/>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4"/>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8"/>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6"/>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7"/>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fieldsUsage count="2">
        <fieldUsage x="-1"/>
        <fieldUsage x="11"/>
      </fieldsUsage>
    </cacheHierarchy>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oneField="1">
      <fieldsUsage count="1">
        <fieldUsage x="2"/>
      </fieldsUsage>
    </cacheHierarchy>
    <cacheHierarchy uniqueName="[Measures].[mmd stableOnART.]" caption="mmd stableOnART." measure="1" displayFolder="" measureGroup="KingQuery" count="0" oneField="1">
      <fieldsUsage count="1">
        <fieldUsage x="1"/>
      </fieldsUsage>
    </cacheHierarchy>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oneField="1">
      <fieldsUsage count="1">
        <fieldUsage x="3"/>
      </fieldsUsage>
    </cacheHierarchy>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711111108" createdVersion="6" refreshedVersion="6" minRefreshableVersion="3" recordCount="0" supportSubquery="1" supportAdvancedDrill="1" xr:uid="{CB7543B7-FDD0-458C-92C9-F95ACEC1E0EE}">
  <cacheSource type="external" connectionId="7"/>
  <cacheFields count="12">
    <cacheField name="[KingQuery].[State].[State]" caption="State" numFmtId="0" level="1">
      <sharedItems count="8">
        <s v="Ekiti"/>
        <s v="Katsina"/>
        <s v="Kogi"/>
        <s v="Ogun"/>
        <s v="Ondo"/>
        <s v="Osun"/>
        <s v="Oyo"/>
        <s v="Plateau"/>
      </sharedItems>
    </cacheField>
    <cacheField name="[Measures].[mmd seen in DSD ART.]" caption="mmd seen in DSD ART." numFmtId="0" hierarchy="170" level="32767"/>
    <cacheField name="[Measures].[MMD %Received &gt;=3mth of Seen]" caption="MMD %Received &gt;=3mth of Seen" numFmtId="0" hierarchy="189" level="32767"/>
    <cacheField name="[Measures].[mmd stableOnART.]" caption="mmd stableOnART." numFmtId="0" hierarchy="171" level="32767"/>
    <cacheField name="[KingQuery].[Month].[Month]" caption="Month" numFmtId="0" hierarchy="42" level="1">
      <sharedItems containsSemiMixedTypes="0" containsNonDate="0" containsString="0"/>
    </cacheField>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Qtr].[Qtr]" caption="Qtr" numFmtId="0" hierarchy="43" level="1">
      <sharedItems containsSemiMixedTypes="0" containsNonDate="0" containsString="0"/>
    </cacheField>
    <cacheField name="[KingQuery].[Week_No].[Week_No]" caption="Week_No" numFmtId="0" hierarchy="41" level="1">
      <sharedItems containsSemiMixedTypes="0" containsNonDate="0" containsString="0"/>
    </cacheField>
    <cacheField name="[KingQuery].[WK_Report_Date].[WK_Report_Date]" caption="WK_Report_Date" numFmtId="0" hierarchy="2" level="1">
      <sharedItems containsSemiMixedTypes="0" containsNonDate="0" containsString="0"/>
    </cacheField>
    <cacheField name="[KingQuery].[Prime_Partner].[Prime_Partner]" caption="Prime_Partner" numFmtId="0" hierarchy="47"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0"/>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5"/>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10"/>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9"/>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4"/>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8"/>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6"/>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7"/>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fieldsUsage count="2">
        <fieldUsage x="-1"/>
        <fieldUsage x="11"/>
      </fieldsUsage>
    </cacheHierarchy>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oneField="1">
      <fieldsUsage count="1">
        <fieldUsage x="1"/>
      </fieldsUsage>
    </cacheHierarchy>
    <cacheHierarchy uniqueName="[Measures].[mmd stableOnART.]" caption="mmd stableOnART." measure="1" displayFolder="" measureGroup="KingQuery" count="0" oneField="1">
      <fieldsUsage count="1">
        <fieldUsage x="3"/>
      </fieldsUsage>
    </cacheHierarchy>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oneField="1">
      <fieldsUsage count="1">
        <fieldUsage x="2"/>
      </fieldsUsage>
    </cacheHierarchy>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712615739" createdVersion="6" refreshedVersion="6" minRefreshableVersion="3" recordCount="0" supportSubquery="1" supportAdvancedDrill="1" xr:uid="{AF4F63BA-DBDF-4383-8919-6036DB845368}">
  <cacheSource type="external" connectionId="7"/>
  <cacheFields count="12">
    <cacheField name="[Measures].[mmd seen in DSD ART.]" caption="mmd seen in DSD ART." numFmtId="0" hierarchy="170" level="32767"/>
    <cacheField name="[Measures].[MMD %Received &gt;=3mth of Seen]" caption="MMD %Received &gt;=3mth of Seen" numFmtId="0" hierarchy="189" level="32767"/>
    <cacheField name="[Measures].[mmd stableOnART.]" caption="mmd stableOnART." numFmtId="0" hierarchy="171" level="32767"/>
    <cacheField name="[KingQuery].[WK_Report_Date].[WK_Report_Date]" caption="WK_Report_Date" numFmtId="0" hierarchy="2" level="1">
      <sharedItems containsSemiMixedTypes="0" containsNonDate="0" containsDate="1" containsString="0" minDate="2020-10-02T00:00:00" maxDate="2020-11-28T00:00:00" count="9">
        <d v="2020-10-02T00:00:00"/>
        <d v="2020-10-09T00:00:00"/>
        <d v="2020-10-16T00:00:00"/>
        <d v="2020-10-23T00:00:00"/>
        <d v="2020-10-30T00:00:00"/>
        <d v="2020-11-06T00:00:00"/>
        <d v="2020-11-13T00:00:00"/>
        <d v="2020-11-20T00:00:00"/>
        <d v="2020-11-27T00:00:00"/>
      </sharedItems>
    </cacheField>
    <cacheField name="[KingQuery].[Month].[Month]" caption="Month" numFmtId="0" hierarchy="42" level="1">
      <sharedItems containsSemiMixedTypes="0" containsNonDate="0" containsString="0"/>
    </cacheField>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Qtr].[Qtr]" caption="Qtr" numFmtId="0" hierarchy="43" level="1">
      <sharedItems containsSemiMixedTypes="0" containsNonDate="0" containsString="0"/>
    </cacheField>
    <cacheField name="[KingQuery].[Week_No].[Week_No]" caption="Week_No" numFmtId="0" hierarchy="41" level="1">
      <sharedItems containsSemiMixedTypes="0" containsNonDate="0" containsString="0"/>
    </cacheField>
    <cacheField name="[KingQuery].[State].[State]" caption="State" numFmtId="0" level="1">
      <sharedItems containsSemiMixedTypes="0" containsNonDate="0" containsString="0"/>
    </cacheField>
    <cacheField name="[KingQuery].[Prime_Partner].[Prime_Partner]" caption="Prime_Partner" numFmtId="0" hierarchy="47"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10"/>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5"/>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3"/>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9"/>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4"/>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8"/>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6"/>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7"/>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fieldsUsage count="2">
        <fieldUsage x="-1"/>
        <fieldUsage x="11"/>
      </fieldsUsage>
    </cacheHierarchy>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oneField="1">
      <fieldsUsage count="1">
        <fieldUsage x="0"/>
      </fieldsUsage>
    </cacheHierarchy>
    <cacheHierarchy uniqueName="[Measures].[mmd stableOnART.]" caption="mmd stableOnART." measure="1" displayFolder="" measureGroup="KingQuery" count="0" oneField="1">
      <fieldsUsage count="1">
        <fieldUsage x="2"/>
      </fieldsUsage>
    </cacheHierarchy>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oneField="1">
      <fieldsUsage count="1">
        <fieldUsage x="1"/>
      </fieldsUsage>
    </cacheHierarchy>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71423611" createdVersion="6" refreshedVersion="6" minRefreshableVersion="3" recordCount="0" supportSubquery="1" supportAdvancedDrill="1" xr:uid="{6F12F198-D041-478E-B5ED-74748EE086C8}">
  <cacheSource type="external" connectionId="7"/>
  <cacheFields count="12">
    <cacheField name="[KingQuery].[State].[State]" caption="State" numFmtId="0" level="1">
      <sharedItems count="8">
        <s v="Ekiti"/>
        <s v="Katsina"/>
        <s v="Kogi"/>
        <s v="Ogun"/>
        <s v="Ondo"/>
        <s v="Osun"/>
        <s v="Oyo"/>
        <s v="Plateau"/>
      </sharedItems>
    </cacheField>
    <cacheField name="[Measures].[ret appt scheduled.]" caption="ret appt scheduled." numFmtId="0" hierarchy="160" level="32767"/>
    <cacheField name="[Measures].[ret missed their appt.]" caption="ret missed their appt." numFmtId="0" hierarchy="161" level="32767"/>
    <cacheField name="[Measures].[RETEN %Missed Appts]" caption="RETEN %Missed Appts" numFmtId="0" hierarchy="186" level="32767"/>
    <cacheField name="[KingQuery].[Month].[Month]" caption="Month" numFmtId="0" hierarchy="42" level="1">
      <sharedItems containsSemiMixedTypes="0" containsNonDate="0" containsString="0"/>
    </cacheField>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Qtr].[Qtr]" caption="Qtr" numFmtId="0" hierarchy="43" level="1">
      <sharedItems containsSemiMixedTypes="0" containsNonDate="0" containsString="0"/>
    </cacheField>
    <cacheField name="[KingQuery].[Week_No].[Week_No]" caption="Week_No" numFmtId="0" hierarchy="41" level="1">
      <sharedItems containsSemiMixedTypes="0" containsNonDate="0" containsString="0"/>
    </cacheField>
    <cacheField name="[KingQuery].[WK_Report_Date].[WK_Report_Date]" caption="WK_Report_Date" numFmtId="0" hierarchy="2" level="1">
      <sharedItems containsSemiMixedTypes="0" containsNonDate="0" containsString="0"/>
    </cacheField>
    <cacheField name="[KingQuery].[Prime_Partner].[Prime_Partner]" caption="Prime_Partner" numFmtId="0" hierarchy="47"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0"/>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5"/>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10"/>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9"/>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4"/>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8"/>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6"/>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7"/>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fieldsUsage count="2">
        <fieldUsage x="-1"/>
        <fieldUsage x="11"/>
      </fieldsUsage>
    </cacheHierarchy>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oneField="1">
      <fieldsUsage count="1">
        <fieldUsage x="1"/>
      </fieldsUsage>
    </cacheHierarchy>
    <cacheHierarchy uniqueName="[Measures].[ret missed their appt.]" caption="ret missed their appt." measure="1" displayFolder="" measureGroup="KingQuery" count="0" oneField="1">
      <fieldsUsage count="1">
        <fieldUsage x="2"/>
      </fieldsUsage>
    </cacheHierarchy>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oneField="1">
      <fieldsUsage count="1">
        <fieldUsage x="3"/>
      </fieldsUsage>
    </cacheHierarchy>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715740741" createdVersion="6" refreshedVersion="6" minRefreshableVersion="3" recordCount="0" supportSubquery="1" supportAdvancedDrill="1" xr:uid="{485B9894-D5A8-49E4-895D-CB47C2ED349C}">
  <cacheSource type="external" connectionId="7"/>
  <cacheFields count="12">
    <cacheField name="[Measures].[ret appt scheduled.]" caption="ret appt scheduled." numFmtId="0" hierarchy="160" level="32767"/>
    <cacheField name="[Measures].[ret missed their appt.]" caption="ret missed their appt." numFmtId="0" hierarchy="161" level="32767"/>
    <cacheField name="[KingQuery].[WK_Report_Date].[WK_Report_Date]" caption="WK_Report_Date" numFmtId="0" hierarchy="2" level="1">
      <sharedItems containsSemiMixedTypes="0" containsNonDate="0" containsDate="1" containsString="0" minDate="2020-10-02T00:00:00" maxDate="2020-11-28T00:00:00" count="9">
        <d v="2020-10-02T00:00:00"/>
        <d v="2020-10-09T00:00:00"/>
        <d v="2020-10-16T00:00:00"/>
        <d v="2020-10-23T00:00:00"/>
        <d v="2020-10-30T00:00:00"/>
        <d v="2020-11-06T00:00:00"/>
        <d v="2020-11-13T00:00:00"/>
        <d v="2020-11-20T00:00:00"/>
        <d v="2020-11-27T00:00:00"/>
      </sharedItems>
    </cacheField>
    <cacheField name="[Measures].[RETEN %Missed Appts]" caption="RETEN %Missed Appts" numFmtId="0" hierarchy="186" level="32767"/>
    <cacheField name="[KingQuery].[Month].[Month]" caption="Month" numFmtId="0" hierarchy="42" level="1">
      <sharedItems containsSemiMixedTypes="0" containsNonDate="0" containsString="0"/>
    </cacheField>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Qtr].[Qtr]" caption="Qtr" numFmtId="0" hierarchy="43" level="1">
      <sharedItems containsSemiMixedTypes="0" containsNonDate="0" containsString="0"/>
    </cacheField>
    <cacheField name="[KingQuery].[Week_No].[Week_No]" caption="Week_No" numFmtId="0" hierarchy="41" level="1">
      <sharedItems containsSemiMixedTypes="0" containsNonDate="0" containsString="0"/>
    </cacheField>
    <cacheField name="[KingQuery].[State].[State]" caption="State" numFmtId="0" level="1">
      <sharedItems containsSemiMixedTypes="0" containsNonDate="0" containsString="0"/>
    </cacheField>
    <cacheField name="[KingQuery].[Prime_Partner].[Prime_Partner]" caption="Prime_Partner" numFmtId="0" hierarchy="47"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10"/>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5"/>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2"/>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9"/>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4"/>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8"/>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6"/>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7"/>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fieldsUsage count="2">
        <fieldUsage x="-1"/>
        <fieldUsage x="11"/>
      </fieldsUsage>
    </cacheHierarchy>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oneField="1">
      <fieldsUsage count="1">
        <fieldUsage x="0"/>
      </fieldsUsage>
    </cacheHierarchy>
    <cacheHierarchy uniqueName="[Measures].[ret missed their appt.]" caption="ret missed their appt." measure="1" displayFolder="" measureGroup="KingQuery" count="0" oneField="1">
      <fieldsUsage count="1">
        <fieldUsage x="1"/>
      </fieldsUsage>
    </cacheHierarchy>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oneField="1">
      <fieldsUsage count="1">
        <fieldUsage x="3"/>
      </fieldsUsage>
    </cacheHierarchy>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717361112" createdVersion="6" refreshedVersion="6" minRefreshableVersion="3" recordCount="0" supportSubquery="1" supportAdvancedDrill="1" xr:uid="{2C32A48F-7DF1-4EF6-82CC-0CB6774C29CC}">
  <cacheSource type="external" connectionId="7"/>
  <cacheFields count="13">
    <cacheField name="[KingQuery].[State].[State]" caption="State" numFmtId="0" level="1">
      <sharedItems count="8">
        <s v="Ekiti"/>
        <s v="Katsina"/>
        <s v="Kogi"/>
        <s v="Ogun"/>
        <s v="Ondo"/>
        <s v="Osun"/>
        <s v="Oyo"/>
        <s v="Plateau"/>
      </sharedItems>
    </cacheField>
    <cacheField name="[Measures].[ret appt scheduled.]" caption="ret appt scheduled." numFmtId="0" hierarchy="160" level="32767"/>
    <cacheField name="[Measures].[ret missed their appt.]" caption="ret missed their appt." numFmtId="0" hierarchy="161" level="32767"/>
    <cacheField name="[Measures].[ret texted or called.]" caption="ret texted or called." numFmtId="0" hierarchy="162" level="32767"/>
    <cacheField name="[Measures].[ret visited.]" caption="ret visited." numFmtId="0" hierarchy="163" level="32767"/>
    <cacheField name="[KingQuery].[Month].[Month]" caption="Month" numFmtId="0" hierarchy="42" level="1">
      <sharedItems containsSemiMixedTypes="0" containsNonDate="0" containsString="0"/>
    </cacheField>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Qtr].[Qtr]" caption="Qtr" numFmtId="0" hierarchy="43" level="1">
      <sharedItems containsSemiMixedTypes="0" containsNonDate="0" containsString="0"/>
    </cacheField>
    <cacheField name="[KingQuery].[Week_No].[Week_No]" caption="Week_No" numFmtId="0" hierarchy="41" level="1">
      <sharedItems containsSemiMixedTypes="0" containsNonDate="0" containsString="0"/>
    </cacheField>
    <cacheField name="[KingQuery].[WK_Report_Date].[WK_Report_Date]" caption="WK_Report_Date" numFmtId="0" hierarchy="2" level="1">
      <sharedItems containsSemiMixedTypes="0" containsNonDate="0" containsString="0"/>
    </cacheField>
    <cacheField name="[KingQuery].[Prime_Partner].[Prime_Partner]" caption="Prime_Partner" numFmtId="0" hierarchy="47"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0"/>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6"/>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11"/>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10"/>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5"/>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9"/>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7"/>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8"/>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fieldsUsage count="2">
        <fieldUsage x="-1"/>
        <fieldUsage x="12"/>
      </fieldsUsage>
    </cacheHierarchy>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oneField="1">
      <fieldsUsage count="1">
        <fieldUsage x="1"/>
      </fieldsUsage>
    </cacheHierarchy>
    <cacheHierarchy uniqueName="[Measures].[ret missed their appt.]" caption="ret missed their appt." measure="1" displayFolder="" measureGroup="KingQuery" count="0" oneField="1">
      <fieldsUsage count="1">
        <fieldUsage x="2"/>
      </fieldsUsage>
    </cacheHierarchy>
    <cacheHierarchy uniqueName="[Measures].[ret texted or called.]" caption="ret texted or called." measure="1" displayFolder="" measureGroup="KingQuery" count="0" oneField="1">
      <fieldsUsage count="1">
        <fieldUsage x="3"/>
      </fieldsUsage>
    </cacheHierarchy>
    <cacheHierarchy uniqueName="[Measures].[ret visited.]" caption="ret visited." measure="1" displayFolder="" measureGroup="KingQuery" count="0" oneField="1">
      <fieldsUsage count="1">
        <fieldUsage x="4"/>
      </fieldsUsage>
    </cacheHierarchy>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718981482" createdVersion="6" refreshedVersion="6" minRefreshableVersion="3" recordCount="0" supportSubquery="1" supportAdvancedDrill="1" xr:uid="{B54E6AD4-E8A7-4649-99FC-8B6A205DFC0D}">
  <cacheSource type="external" connectionId="7"/>
  <cacheFields count="13">
    <cacheField name="[Measures].[ret appt scheduled.]" caption="ret appt scheduled." numFmtId="0" hierarchy="160" level="32767"/>
    <cacheField name="[Measures].[ret missed their appt.]" caption="ret missed their appt." numFmtId="0" hierarchy="161" level="32767"/>
    <cacheField name="[KingQuery].[WK_Report_Date].[WK_Report_Date]" caption="WK_Report_Date" numFmtId="0" hierarchy="2" level="1">
      <sharedItems containsSemiMixedTypes="0" containsNonDate="0" containsDate="1" containsString="0" minDate="2020-10-02T00:00:00" maxDate="2020-11-28T00:00:00" count="9">
        <d v="2020-10-02T00:00:00"/>
        <d v="2020-10-09T00:00:00"/>
        <d v="2020-10-16T00:00:00"/>
        <d v="2020-10-23T00:00:00"/>
        <d v="2020-10-30T00:00:00"/>
        <d v="2020-11-06T00:00:00"/>
        <d v="2020-11-13T00:00:00"/>
        <d v="2020-11-20T00:00:00"/>
        <d v="2020-11-27T00:00:00"/>
      </sharedItems>
    </cacheField>
    <cacheField name="[Measures].[ret texted or called.]" caption="ret texted or called." numFmtId="0" hierarchy="162" level="32767"/>
    <cacheField name="[Measures].[ret visited.]" caption="ret visited." numFmtId="0" hierarchy="163" level="32767"/>
    <cacheField name="[KingQuery].[Month].[Month]" caption="Month" numFmtId="0" hierarchy="42" level="1">
      <sharedItems containsSemiMixedTypes="0" containsNonDate="0" containsString="0"/>
    </cacheField>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Qtr].[Qtr]" caption="Qtr" numFmtId="0" hierarchy="43" level="1">
      <sharedItems containsSemiMixedTypes="0" containsNonDate="0" containsString="0"/>
    </cacheField>
    <cacheField name="[KingQuery].[Week_No].[Week_No]" caption="Week_No" numFmtId="0" hierarchy="41" level="1">
      <sharedItems containsSemiMixedTypes="0" containsNonDate="0" containsString="0"/>
    </cacheField>
    <cacheField name="[KingQuery].[State].[State]" caption="State" numFmtId="0" level="1">
      <sharedItems containsSemiMixedTypes="0" containsNonDate="0" containsString="0"/>
    </cacheField>
    <cacheField name="[KingQuery].[Prime_Partner].[Prime_Partner]" caption="Prime_Partner" numFmtId="0" hierarchy="47"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11"/>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6"/>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2"/>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10"/>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5"/>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9"/>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7"/>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8"/>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fieldsUsage count="2">
        <fieldUsage x="-1"/>
        <fieldUsage x="12"/>
      </fieldsUsage>
    </cacheHierarchy>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oneField="1">
      <fieldsUsage count="1">
        <fieldUsage x="0"/>
      </fieldsUsage>
    </cacheHierarchy>
    <cacheHierarchy uniqueName="[Measures].[ret missed their appt.]" caption="ret missed their appt." measure="1" displayFolder="" measureGroup="KingQuery" count="0" oneField="1">
      <fieldsUsage count="1">
        <fieldUsage x="1"/>
      </fieldsUsage>
    </cacheHierarchy>
    <cacheHierarchy uniqueName="[Measures].[ret texted or called.]" caption="ret texted or called." measure="1" displayFolder="" measureGroup="KingQuery" count="0" oneField="1">
      <fieldsUsage count="1">
        <fieldUsage x="3"/>
      </fieldsUsage>
    </cacheHierarchy>
    <cacheHierarchy uniqueName="[Measures].[ret visited.]" caption="ret visited." measure="1" displayFolder="" measureGroup="KingQuery" count="0" oneField="1">
      <fieldsUsage count="1">
        <fieldUsage x="4"/>
      </fieldsUsage>
    </cacheHierarchy>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720486114" createdVersion="6" refreshedVersion="6" minRefreshableVersion="3" recordCount="0" supportSubquery="1" supportAdvancedDrill="1" xr:uid="{DE40BE02-BAB1-4B76-BEFF-541EAE71EDD5}">
  <cacheSource type="external" connectionId="7"/>
  <cacheFields count="16">
    <cacheField name="[Measures].[ret declined restarting ART.]" caption="ret declined restarting ART." numFmtId="0" hierarchy="165" level="32767"/>
    <cacheField name="[Measures].[ret reported died.]" caption="ret reported died." numFmtId="0" hierarchy="166" level="32767"/>
    <cacheField name="[Measures].[ret reported self transferred.]" caption="ret reported self transferred." numFmtId="0" hierarchy="167" level="32767"/>
    <cacheField name="[Measures].[ret not located.]" caption="ret not located." numFmtId="0" hierarchy="168" level="32767"/>
    <cacheField name="[Measures].[ret returned2care.]" caption="ret returned2care." numFmtId="0" hierarchy="169" level="32767"/>
    <cacheField name="[Measures].[ret official transfer outs.]" caption="ret official transfer outs." numFmtId="0" hierarchy="164" level="32767"/>
    <cacheField name="[Measures].[ret texted or called.]" caption="ret texted or called." numFmtId="0" hierarchy="162" level="32767"/>
    <cacheField name="[KingQuery].[Month].[Month]" caption="Month" numFmtId="0" hierarchy="42" level="1">
      <sharedItems containsSemiMixedTypes="0" containsNonDate="0" containsString="0"/>
    </cacheField>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Qtr].[Qtr]" caption="Qtr" numFmtId="0" hierarchy="43" level="1">
      <sharedItems containsSemiMixedTypes="0" containsNonDate="0" containsString="0"/>
    </cacheField>
    <cacheField name="[KingQuery].[Week_No].[Week_No]" caption="Week_No" numFmtId="0" hierarchy="41" level="1">
      <sharedItems containsSemiMixedTypes="0" containsNonDate="0" containsString="0"/>
    </cacheField>
    <cacheField name="[KingQuery].[WK_Report_Date].[WK_Report_Date]" caption="WK_Report_Date" numFmtId="0" hierarchy="2" level="1">
      <sharedItems containsSemiMixedTypes="0" containsNonDate="0" containsString="0"/>
    </cacheField>
    <cacheField name="[KingQuery].[State].[State]" caption="State" numFmtId="0" level="1">
      <sharedItems containsSemiMixedTypes="0" containsNonDate="0" containsString="0"/>
    </cacheField>
    <cacheField name="[KingQuery].[Prime_Partner].[Prime_Partner]" caption="Prime_Partner" numFmtId="0" hierarchy="47"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14"/>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8"/>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13"/>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12"/>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7"/>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11"/>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9"/>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10"/>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fieldsUsage count="2">
        <fieldUsage x="-1"/>
        <fieldUsage x="15"/>
      </fieldsUsage>
    </cacheHierarchy>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oneField="1">
      <fieldsUsage count="1">
        <fieldUsage x="6"/>
      </fieldsUsage>
    </cacheHierarchy>
    <cacheHierarchy uniqueName="[Measures].[ret visited.]" caption="ret visited." measure="1" displayFolder="" measureGroup="KingQuery" count="0"/>
    <cacheHierarchy uniqueName="[Measures].[ret official transfer outs.]" caption="ret official transfer outs." measure="1" displayFolder="" measureGroup="KingQuery" count="0" oneField="1">
      <fieldsUsage count="1">
        <fieldUsage x="5"/>
      </fieldsUsage>
    </cacheHierarchy>
    <cacheHierarchy uniqueName="[Measures].[ret declined restarting ART.]" caption="ret declined restarting ART." measure="1" displayFolder="" measureGroup="KingQuery" count="0" oneField="1">
      <fieldsUsage count="1">
        <fieldUsage x="0"/>
      </fieldsUsage>
    </cacheHierarchy>
    <cacheHierarchy uniqueName="[Measures].[ret reported died.]" caption="ret reported died." measure="1" displayFolder="" measureGroup="KingQuery" count="0" oneField="1">
      <fieldsUsage count="1">
        <fieldUsage x="1"/>
      </fieldsUsage>
    </cacheHierarchy>
    <cacheHierarchy uniqueName="[Measures].[ret reported self transferred.]" caption="ret reported self transferred." measure="1" displayFolder="" measureGroup="KingQuery" count="0" oneField="1">
      <fieldsUsage count="1">
        <fieldUsage x="2"/>
      </fieldsUsage>
    </cacheHierarchy>
    <cacheHierarchy uniqueName="[Measures].[ret not located.]" caption="ret not located." measure="1" displayFolder="" measureGroup="KingQuery" count="0" oneField="1">
      <fieldsUsage count="1">
        <fieldUsage x="3"/>
      </fieldsUsage>
    </cacheHierarchy>
    <cacheHierarchy uniqueName="[Measures].[ret returned2care.]" caption="ret returned2care." measure="1" displayFolder="" measureGroup="KingQuery" count="0" oneField="1">
      <fieldsUsage count="1">
        <fieldUsage x="4"/>
      </fieldsUsage>
    </cacheHierarchy>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722222223" createdVersion="6" refreshedVersion="6" minRefreshableVersion="3" recordCount="0" supportSubquery="1" supportAdvancedDrill="1" xr:uid="{3C788242-F6EB-4D2D-BE8D-B9DF5D6C1BC0}">
  <cacheSource type="external" connectionId="7"/>
  <cacheFields count="12">
    <cacheField name="[Measures].[mmd stableOnART.]" caption="mmd stableOnART." numFmtId="0" hierarchy="171" level="32767"/>
    <cacheField name="[Measures].[mmd seen in DSD ART.]" caption="mmd seen in DSD ART." numFmtId="0" hierarchy="170" level="32767"/>
    <cacheField name="[Measures].[MMD %Stable on ART of Seen]" caption="MMD %Stable on ART of Seen" numFmtId="0" hierarchy="188" level="32767"/>
    <cacheField name="[KingQuery].[WK_Report_Date].[WK_Report_Date]" caption="WK_Report_Date" numFmtId="0" hierarchy="2" level="1">
      <sharedItems containsSemiMixedTypes="0" containsNonDate="0" containsDate="1" containsString="0" minDate="2020-10-02T00:00:00" maxDate="2020-11-28T00:00:00" count="9">
        <d v="2020-10-02T00:00:00"/>
        <d v="2020-10-09T00:00:00"/>
        <d v="2020-10-16T00:00:00"/>
        <d v="2020-10-23T00:00:00"/>
        <d v="2020-10-30T00:00:00"/>
        <d v="2020-11-06T00:00:00"/>
        <d v="2020-11-13T00:00:00"/>
        <d v="2020-11-20T00:00:00"/>
        <d v="2020-11-27T00:00:00"/>
      </sharedItems>
    </cacheField>
    <cacheField name="[KingQuery].[Month].[Month]" caption="Month" numFmtId="0" hierarchy="42" level="1">
      <sharedItems containsSemiMixedTypes="0" containsNonDate="0" containsString="0"/>
    </cacheField>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Qtr].[Qtr]" caption="Qtr" numFmtId="0" hierarchy="43" level="1">
      <sharedItems containsSemiMixedTypes="0" containsNonDate="0" containsString="0"/>
    </cacheField>
    <cacheField name="[KingQuery].[Week_No].[Week_No]" caption="Week_No" numFmtId="0" hierarchy="41" level="1">
      <sharedItems containsSemiMixedTypes="0" containsNonDate="0" containsString="0"/>
    </cacheField>
    <cacheField name="[KingQuery].[State].[State]" caption="State" numFmtId="0" level="1">
      <sharedItems containsSemiMixedTypes="0" containsNonDate="0" containsString="0"/>
    </cacheField>
    <cacheField name="[KingQuery].[Prime_Partner].[Prime_Partner]" caption="Prime_Partner" numFmtId="0" hierarchy="47"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10"/>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5"/>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3"/>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9"/>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4"/>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8"/>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6"/>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7"/>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fieldsUsage count="2">
        <fieldUsage x="-1"/>
        <fieldUsage x="11"/>
      </fieldsUsage>
    </cacheHierarchy>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oneField="1">
      <fieldsUsage count="1">
        <fieldUsage x="1"/>
      </fieldsUsage>
    </cacheHierarchy>
    <cacheHierarchy uniqueName="[Measures].[mmd stableOnART.]" caption="mmd stableOnART." measure="1" displayFolder="" measureGroup="KingQuery" count="0" oneField="1">
      <fieldsUsage count="1">
        <fieldUsage x="0"/>
      </fieldsUsage>
    </cacheHierarchy>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oneField="1">
      <fieldsUsage count="1">
        <fieldUsage x="2"/>
      </fieldsUsage>
    </cacheHierarchy>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735185185" createdVersion="6" refreshedVersion="6" minRefreshableVersion="3" recordCount="0" supportSubquery="1" supportAdvancedDrill="1" xr:uid="{8268DE03-FAF8-4F78-A078-4F66E0BD0835}">
  <cacheSource type="external" connectionId="7"/>
  <cacheFields count="12">
    <cacheField name="[KingQuery].[State].[State]" caption="State" numFmtId="0" level="1">
      <sharedItems count="9">
        <s v="Ekiti"/>
        <s v="Kaduna"/>
        <s v="Katsina"/>
        <s v="Kogi"/>
        <s v="Ogun"/>
        <s v="Ondo"/>
        <s v="Osun"/>
        <s v="Oyo"/>
        <s v="Plateau"/>
      </sharedItems>
    </cacheField>
    <cacheField name="[Measures].[TX_CURR_res]" caption="TX_CURR_res" numFmtId="0" hierarchy="194" level="32767"/>
    <cacheField name="[Measures].[TX_CURR_tar]" caption="TX_CURR_tar" numFmtId="0" hierarchy="135" level="32767"/>
    <cacheField name="[Measures].[%TX_CURR Achieved]" caption="%TX_CURR Achieved" numFmtId="0" hierarchy="174" level="32767"/>
    <cacheField name="[KingQuery].[WK_Report_Date].[WK_Report_Date]" caption="WK_Report_Date" numFmtId="0" hierarchy="2" level="1">
      <sharedItems containsSemiMixedTypes="0" containsNonDate="0" containsString="0"/>
    </cacheField>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Month].[Month]" caption="Month" numFmtId="0" hierarchy="42" level="1">
      <sharedItems containsSemiMixedTypes="0" containsNonDate="0" containsString="0"/>
    </cacheField>
    <cacheField name="[KingQuery].[Qtr].[Qtr]" caption="Qtr" numFmtId="0" hierarchy="43" level="1">
      <sharedItems containsSemiMixedTypes="0" containsNonDate="0" containsString="0"/>
    </cacheField>
    <cacheField name="[KingQuery].[Prime_Partner].[Prime_Partner]" caption="Prime_Partner" numFmtId="0" hierarchy="47" level="1">
      <sharedItems containsSemiMixedTypes="0" containsNonDate="0" containsString="0"/>
    </cacheField>
    <cacheField name="[KingQuery].[Week_No].[Week_No]" caption="Week_No" numFmtId="0" hierarchy="41"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0"/>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5"/>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4"/>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11"/>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8"/>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9"/>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6"/>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7"/>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fieldsUsage count="2">
        <fieldUsage x="-1"/>
        <fieldUsage x="10"/>
      </fieldsUsage>
    </cacheHierarchy>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oneField="1">
      <fieldsUsage count="1">
        <fieldUsage x="2"/>
      </fieldsUsage>
    </cacheHierarchy>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oneField="1">
      <fieldsUsage count="1">
        <fieldUsage x="3"/>
      </fieldsUsage>
    </cacheHierarchy>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oneField="1">
      <fieldsUsage count="1">
        <fieldUsage x="1"/>
      </fieldsUsage>
    </cacheHierarchy>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736805556" createdVersion="6" refreshedVersion="6" minRefreshableVersion="3" recordCount="0" supportSubquery="1" supportAdvancedDrill="1" xr:uid="{D968DABF-E0D2-42D5-8973-E6831414839A}">
  <cacheSource type="external" connectionId="7"/>
  <cacheFields count="12">
    <cacheField name="[KingQuery].[State].[State]" caption="State" numFmtId="0" level="1">
      <sharedItems count="9">
        <s v="Ekiti"/>
        <s v="Kaduna"/>
        <s v="Katsina"/>
        <s v="Kogi"/>
        <s v="Ogun"/>
        <s v="Ondo"/>
        <s v="Osun"/>
        <s v="Oyo"/>
        <s v="Plateau"/>
      </sharedItems>
    </cacheField>
    <cacheField name="[Measures].[TX NET NEW.]" caption="TX NET NEW." numFmtId="0" hierarchy="139" level="32767"/>
    <cacheField name="[Measures].[TX NET NEW tar.]" caption="TX NET NEW tar." numFmtId="0" hierarchy="140" level="32767"/>
    <cacheField name="[Measures].[%TX_NET_NEW Achieved]" caption="%TX_NET_NEW Achieved" numFmtId="0" hierarchy="190" level="32767"/>
    <cacheField name="[KingQuery].[WK_Report_Date].[WK_Report_Date]" caption="WK_Report_Date" numFmtId="0" hierarchy="2" level="1">
      <sharedItems containsSemiMixedTypes="0" containsNonDate="0" containsString="0"/>
    </cacheField>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Month].[Month]" caption="Month" numFmtId="0" hierarchy="42" level="1">
      <sharedItems containsSemiMixedTypes="0" containsNonDate="0" containsString="0"/>
    </cacheField>
    <cacheField name="[KingQuery].[Qtr].[Qtr]" caption="Qtr" numFmtId="0" hierarchy="43" level="1">
      <sharedItems containsSemiMixedTypes="0" containsNonDate="0" containsString="0"/>
    </cacheField>
    <cacheField name="[KingQuery].[Prime_Partner].[Prime_Partner]" caption="Prime_Partner" numFmtId="0" hierarchy="47" level="1">
      <sharedItems containsSemiMixedTypes="0" containsNonDate="0" containsString="0"/>
    </cacheField>
    <cacheField name="[KingQuery].[Week_No].[Week_No]" caption="Week_No" numFmtId="0" hierarchy="41"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0"/>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5"/>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4"/>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11"/>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8"/>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9"/>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6"/>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7"/>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fieldsUsage count="2">
        <fieldUsage x="-1"/>
        <fieldUsage x="10"/>
      </fieldsUsage>
    </cacheHierarchy>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oneField="1">
      <fieldsUsage count="1">
        <fieldUsage x="1"/>
      </fieldsUsage>
    </cacheHierarchy>
    <cacheHierarchy uniqueName="[Measures].[TX NET NEW tar.]" caption="TX NET NEW tar." measure="1" displayFolder="" measureGroup="KingQuery" count="0" oneField="1">
      <fieldsUsage count="1">
        <fieldUsage x="2"/>
      </fieldsUsage>
    </cacheHierarchy>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oneField="1">
      <fieldsUsage count="1">
        <fieldUsage x="3"/>
      </fieldsUsage>
    </cacheHierarchy>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738194441" createdVersion="6" refreshedVersion="6" minRefreshableVersion="3" recordCount="0" supportSubquery="1" supportAdvancedDrill="1" xr:uid="{35287520-973C-499C-9542-111A98050109}">
  <cacheSource type="external" connectionId="7"/>
  <cacheFields count="12">
    <cacheField name="[KingQuery].[State].[State]" caption="State" numFmtId="0" level="1">
      <sharedItems count="9">
        <s v="Ekiti"/>
        <s v="Kaduna"/>
        <s v="Katsina"/>
        <s v="Kogi"/>
        <s v="Ogun"/>
        <s v="Ondo"/>
        <s v="Osun"/>
        <s v="Oyo"/>
        <s v="Plateau"/>
      </sharedItems>
    </cacheField>
    <cacheField name="[Measures].[TX NEW r.]" caption="TX NEW r." numFmtId="0" hierarchy="137" level="32767"/>
    <cacheField name="[Measures].[TX NEW tar.]" caption="TX NEW tar." numFmtId="0" hierarchy="138" level="32767"/>
    <cacheField name="[Measures].[%TX_NEW Achieved]" caption="%TX_NEW Achieved" numFmtId="0" hierarchy="191" level="32767"/>
    <cacheField name="[KingQuery].[WK_Report_Date].[WK_Report_Date]" caption="WK_Report_Date" numFmtId="0" hierarchy="2" level="1">
      <sharedItems containsSemiMixedTypes="0" containsNonDate="0" containsString="0"/>
    </cacheField>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Month].[Month]" caption="Month" numFmtId="0" hierarchy="42" level="1">
      <sharedItems containsSemiMixedTypes="0" containsNonDate="0" containsString="0"/>
    </cacheField>
    <cacheField name="[KingQuery].[Qtr].[Qtr]" caption="Qtr" numFmtId="0" hierarchy="43" level="1">
      <sharedItems containsSemiMixedTypes="0" containsNonDate="0" containsString="0"/>
    </cacheField>
    <cacheField name="[KingQuery].[Prime_Partner].[Prime_Partner]" caption="Prime_Partner" numFmtId="0" hierarchy="47" level="1">
      <sharedItems containsSemiMixedTypes="0" containsNonDate="0" containsString="0"/>
    </cacheField>
    <cacheField name="[KingQuery].[Week_No].[Week_No]" caption="Week_No" numFmtId="0" hierarchy="41"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0"/>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5"/>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4"/>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11"/>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8"/>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9"/>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6"/>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7"/>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fieldsUsage count="2">
        <fieldUsage x="-1"/>
        <fieldUsage x="10"/>
      </fieldsUsage>
    </cacheHierarchy>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oneField="1">
      <fieldsUsage count="1">
        <fieldUsage x="1"/>
      </fieldsUsage>
    </cacheHierarchy>
    <cacheHierarchy uniqueName="[Measures].[TX NEW tar.]" caption="TX NEW tar." measure="1" displayFolder="" measureGroup="KingQuery" count="0" oneField="1">
      <fieldsUsage count="1">
        <fieldUsage x="2"/>
      </fieldsUsage>
    </cacheHierarchy>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oneField="1">
      <fieldsUsage count="1">
        <fieldUsage x="3"/>
      </fieldsUsage>
    </cacheHierarchy>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739930557" createdVersion="6" refreshedVersion="6" minRefreshableVersion="3" recordCount="0" supportSubquery="1" supportAdvancedDrill="1" xr:uid="{4FF9AF69-74B4-4FDA-811E-C9A0EB283999}">
  <cacheSource type="external" connectionId="7"/>
  <cacheFields count="12">
    <cacheField name="[KingQuery].[State].[State]" caption="State" numFmtId="0" level="1">
      <sharedItems count="9">
        <s v="Ekiti"/>
        <s v="Kaduna"/>
        <s v="Katsina"/>
        <s v="Kogi"/>
        <s v="Ogun"/>
        <s v="Ondo"/>
        <s v="Osun"/>
        <s v="Oyo"/>
        <s v="Plateau"/>
      </sharedItems>
    </cacheField>
    <cacheField name="[Measures].[HTS POS r.]" caption="HTS POS r." numFmtId="0" hierarchy="136" level="32767"/>
    <cacheField name="[Measures].[HTS POS_tar.]" caption="HTS POS_tar." numFmtId="0" hierarchy="173" level="32767"/>
    <cacheField name="[Measures].[%OPD_POS Achieved]" caption="%OPD_POS Achieved" numFmtId="0" hierarchy="175" level="32767"/>
    <cacheField name="[KingQuery].[WK_Report_Date].[WK_Report_Date]" caption="WK_Report_Date" numFmtId="0" hierarchy="2" level="1">
      <sharedItems containsSemiMixedTypes="0" containsNonDate="0" containsString="0"/>
    </cacheField>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Month].[Month]" caption="Month" numFmtId="0" hierarchy="42" level="1">
      <sharedItems containsSemiMixedTypes="0" containsNonDate="0" containsString="0"/>
    </cacheField>
    <cacheField name="[KingQuery].[Qtr].[Qtr]" caption="Qtr" numFmtId="0" hierarchy="43" level="1">
      <sharedItems containsSemiMixedTypes="0" containsNonDate="0" containsString="0"/>
    </cacheField>
    <cacheField name="[KingQuery].[Prime_Partner].[Prime_Partner]" caption="Prime_Partner" numFmtId="0" hierarchy="47" level="1">
      <sharedItems containsSemiMixedTypes="0" containsNonDate="0" containsString="0"/>
    </cacheField>
    <cacheField name="[KingQuery].[Week_No].[Week_No]" caption="Week_No" numFmtId="0" hierarchy="41"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0"/>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5"/>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4"/>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11"/>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8"/>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9"/>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6"/>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7"/>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fieldsUsage count="2">
        <fieldUsage x="-1"/>
        <fieldUsage x="10"/>
      </fieldsUsage>
    </cacheHierarchy>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oneField="1">
      <fieldsUsage count="1">
        <fieldUsage x="1"/>
      </fieldsUsage>
    </cacheHierarchy>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oneField="1">
      <fieldsUsage count="1">
        <fieldUsage x="2"/>
      </fieldsUsage>
    </cacheHierarchy>
    <cacheHierarchy uniqueName="[Measures].[%TX_CURR Achieved]" caption="%TX_CURR Achieved" measure="1" displayFolder="" measureGroup="KingQuery" count="0"/>
    <cacheHierarchy uniqueName="[Measures].[%OPD_POS Achieved]" caption="%OPD_POS Achieved" measure="1" displayFolder="" measureGroup="KingQuery" count="0" oneField="1">
      <fieldsUsage count="1">
        <fieldUsage x="3"/>
      </fieldsUsage>
    </cacheHierarchy>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751388888" createdVersion="6" refreshedVersion="6" minRefreshableVersion="3" recordCount="0" supportSubquery="1" supportAdvancedDrill="1" xr:uid="{F5057252-82AF-4A27-8A97-FEF005762452}">
  <cacheSource type="external" connectionId="7"/>
  <cacheFields count="12">
    <cacheField name="[KingQuery].[WK_Report_Date].[WK_Report_Date]" caption="WK_Report_Date" numFmtId="0" hierarchy="2" level="1">
      <sharedItems containsSemiMixedTypes="0" containsNonDate="0" containsDate="1" containsString="0" minDate="2020-10-02T00:00:00" maxDate="2020-11-28T00:00:00" count="9">
        <d v="2020-10-02T00:00:00"/>
        <d v="2020-10-09T00:00:00"/>
        <d v="2020-10-16T00:00:00"/>
        <d v="2020-10-23T00:00:00"/>
        <d v="2020-10-30T00:00:00"/>
        <d v="2020-11-06T00:00:00"/>
        <d v="2020-11-13T00:00:00"/>
        <d v="2020-11-20T00:00:00"/>
        <d v="2020-11-27T00:00:00"/>
      </sharedItems>
    </cacheField>
    <cacheField name="[Measures].[HTS POS r.]" caption="HTS POS r." numFmtId="0" hierarchy="136" level="32767"/>
    <cacheField name="[Measures].[TX NEW r.]" caption="TX NEW r." numFmtId="0" hierarchy="137" level="32767"/>
    <cacheField name="[Measures].[TX NET NEW.]" caption="TX NET NEW." numFmtId="0" hierarchy="139" level="32767"/>
    <cacheField name="[KingQuery].[State].[State]" caption="State" numFmtId="0" level="1">
      <sharedItems containsSemiMixedTypes="0" containsNonDate="0" containsString="0"/>
    </cacheField>
    <cacheField name="[KingQuery].[Facility_name].[Facility_name]" caption="Facility_name" numFmtId="0" hierarchy="1" level="1">
      <sharedItems containsSemiMixedTypes="0" containsNonDate="0" containsString="0"/>
    </cacheField>
    <cacheField name="[KingQuery].[FY].[FY]" caption="FY" numFmtId="0" hierarchy="44" level="1">
      <sharedItems containsSemiMixedTypes="0" containsNonDate="0" containsString="0"/>
    </cacheField>
    <cacheField name="[KingQuery].[LGA].[LGA]" caption="LGA" numFmtId="0" hierarchy="45" level="1">
      <sharedItems containsSemiMixedTypes="0" containsNonDate="0" containsString="0"/>
    </cacheField>
    <cacheField name="[KingQuery].[Month].[Month]" caption="Month" numFmtId="0" hierarchy="42" level="1">
      <sharedItems containsSemiMixedTypes="0" containsNonDate="0" containsString="0"/>
    </cacheField>
    <cacheField name="[KingQuery].[Prime_Partner].[Prime_Partner]" caption="Prime_Partner" numFmtId="0" hierarchy="47" level="1">
      <sharedItems containsSemiMixedTypes="0" containsNonDate="0" containsString="0"/>
    </cacheField>
    <cacheField name="[KingQuery].[Qtr].[Qtr]" caption="Qtr" numFmtId="0" hierarchy="43" level="1">
      <sharedItems containsSemiMixedTypes="0" containsNonDate="0" containsString="0"/>
    </cacheField>
    <cacheField name="[KingQuery].[Week_No].[Week_No]" caption="Week_No" numFmtId="0" hierarchy="41"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4"/>
      </fieldsUsage>
    </cacheHierarchy>
    <cacheHierarchy uniqueName="[KingQuery].[Facility_name]" caption="Facility_name" attribute="1" defaultMemberUniqueName="[KingQuery].[Facility_name].[All]" allUniqueName="[KingQuery].[Facility_name].[All]" dimensionUniqueName="[KingQuery]" displayFolder="" count="2" memberValueDatatype="130" unbalanced="0">
      <fieldsUsage count="2">
        <fieldUsage x="-1"/>
        <fieldUsage x="5"/>
      </fieldsUsage>
    </cacheHierarchy>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0"/>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fieldsUsage count="2">
        <fieldUsage x="-1"/>
        <fieldUsage x="11"/>
      </fieldsUsage>
    </cacheHierarchy>
    <cacheHierarchy uniqueName="[KingQuery].[Month]" caption="Month" attribute="1" defaultMemberUniqueName="[KingQuery].[Month].[All]" allUniqueName="[KingQuery].[Month].[All]" dimensionUniqueName="[KingQuery]" displayFolder="" count="2" memberValueDatatype="130" unbalanced="0">
      <fieldsUsage count="2">
        <fieldUsage x="-1"/>
        <fieldUsage x="8"/>
      </fieldsUsage>
    </cacheHierarchy>
    <cacheHierarchy uniqueName="[KingQuery].[Qtr]" caption="Qtr" attribute="1" defaultMemberUniqueName="[KingQuery].[Qtr].[All]" allUniqueName="[KingQuery].[Qtr].[All]" dimensionUniqueName="[KingQuery]" displayFolder="" count="2" memberValueDatatype="130" unbalanced="0">
      <fieldsUsage count="2">
        <fieldUsage x="-1"/>
        <fieldUsage x="10"/>
      </fieldsUsage>
    </cacheHierarchy>
    <cacheHierarchy uniqueName="[KingQuery].[FY]" caption="FY" attribute="1" defaultMemberUniqueName="[KingQuery].[FY].[All]" allUniqueName="[KingQuery].[FY].[All]" dimensionUniqueName="[KingQuery]" displayFolder="" count="2" memberValueDatatype="130" unbalanced="0">
      <fieldsUsage count="2">
        <fieldUsage x="-1"/>
        <fieldUsage x="6"/>
      </fieldsUsage>
    </cacheHierarchy>
    <cacheHierarchy uniqueName="[KingQuery].[LGA]" caption="LGA" attribute="1" defaultMemberUniqueName="[KingQuery].[LGA].[All]" allUniqueName="[KingQuery].[LGA].[All]" dimensionUniqueName="[KingQuery]" displayFolder="" count="2" memberValueDatatype="130" unbalanced="0">
      <fieldsUsage count="2">
        <fieldUsage x="-1"/>
        <fieldUsage x="7"/>
      </fieldsUsage>
    </cacheHierarchy>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fieldsUsage count="2">
        <fieldUsage x="-1"/>
        <fieldUsage x="9"/>
      </fieldsUsage>
    </cacheHierarchy>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oneField="1">
      <fieldsUsage count="1">
        <fieldUsage x="1"/>
      </fieldsUsage>
    </cacheHierarchy>
    <cacheHierarchy uniqueName="[Measures].[TX NEW r.]" caption="TX NEW r." measure="1" displayFolder="" measureGroup="KingQuery" count="0" oneField="1">
      <fieldsUsage count="1">
        <fieldUsage x="2"/>
      </fieldsUsage>
    </cacheHierarchy>
    <cacheHierarchy uniqueName="[Measures].[TX NEW tar.]" caption="TX NEW tar." measure="1" displayFolder="" measureGroup="KingQuery" count="0"/>
    <cacheHierarchy uniqueName="[Measures].[TX NET NEW.]" caption="TX NET NEW." measure="1" displayFolder="" measureGroup="KingQuery" count="0" oneField="1">
      <fieldsUsage count="1">
        <fieldUsage x="3"/>
      </fieldsUsage>
    </cacheHierarchy>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752662035" createdVersion="6" refreshedVersion="6" minRefreshableVersion="3" recordCount="0" supportSubquery="1" supportAdvancedDrill="1" xr:uid="{0F0D3073-B30C-40FB-A0CF-4A42C718AC23}">
  <cacheSource type="external" connectionId="7"/>
  <cacheFields count="5">
    <cacheField name="[KingQuery].[WK_Report_Date].[WK_Report_Date]" caption="WK_Report_Date" numFmtId="0" hierarchy="2" level="1">
      <sharedItems containsSemiMixedTypes="0" containsNonDate="0" containsDate="1" containsString="0" minDate="2020-10-02T00:00:00" maxDate="2020-11-14T00:00:00" count="7">
        <d v="2020-10-02T00:00:00"/>
        <d v="2020-10-09T00:00:00"/>
        <d v="2020-10-16T00:00:00"/>
        <d v="2020-10-23T00:00:00"/>
        <d v="2020-10-30T00:00:00"/>
        <d v="2020-11-06T00:00:00"/>
        <d v="2020-11-13T00:00:00"/>
      </sharedItems>
    </cacheField>
    <cacheField name="[Measures].[RETEN %Missed Appts]" caption="RETEN %Missed Appts" numFmtId="0" hierarchy="186" level="32767"/>
    <cacheField name="[Measures].[RETEN %Returned 2Care of Missed Appt]" caption="RETEN %Returned 2Care of Missed Appt" numFmtId="0" hierarchy="187" level="32767"/>
    <cacheField name="[Measures].[MMD %Received &gt;=3mth of Seen]" caption="MMD %Received &gt;=3mth of Seen" numFmtId="0" hierarchy="189" level="32767"/>
    <cacheField name="[KingQuery].[State].[State]" caption="State" numFmtId="0"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4"/>
      </fieldsUsage>
    </cacheHierarchy>
    <cacheHierarchy uniqueName="[KingQuery].[Facility_name]" caption="Facility_name" attribute="1" defaultMemberUniqueName="[KingQuery].[Facility_name].[All]" allUniqueName="[KingQuery].[Facility_name].[All]" dimensionUniqueName="[KingQuery]" displayFolder="" count="0" memberValueDatatype="130" unbalanced="0"/>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0"/>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0" memberValueDatatype="130" unbalanced="0"/>
    <cacheHierarchy uniqueName="[KingQuery].[Month]" caption="Month" attribute="1" defaultMemberUniqueName="[KingQuery].[Month].[All]" allUniqueName="[KingQuery].[Month].[All]" dimensionUniqueName="[KingQuery]" displayFolder="" count="0" memberValueDatatype="130" unbalanced="0"/>
    <cacheHierarchy uniqueName="[KingQuery].[Qtr]" caption="Qtr" attribute="1" defaultMemberUniqueName="[KingQuery].[Qtr].[All]" allUniqueName="[KingQuery].[Qtr].[All]" dimensionUniqueName="[KingQuery]" displayFolder="" count="0" memberValueDatatype="130" unbalanced="0"/>
    <cacheHierarchy uniqueName="[KingQuery].[FY]" caption="FY" attribute="1" defaultMemberUniqueName="[KingQuery].[FY].[All]" allUniqueName="[KingQuery].[FY].[All]" dimensionUniqueName="[KingQuery]" displayFolder="" count="0" memberValueDatatype="130" unbalanced="0"/>
    <cacheHierarchy uniqueName="[KingQuery].[LGA]" caption="LGA" attribute="1" defaultMemberUniqueName="[KingQuery].[LGA].[All]" allUniqueName="[KingQuery].[LGA].[All]" dimensionUniqueName="[KingQuery]" displayFolder="" count="0" memberValueDatatype="130" unbalanced="0"/>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0" memberValueDatatype="130" unbalanced="0"/>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oneField="1">
      <fieldsUsage count="1">
        <fieldUsage x="1"/>
      </fieldsUsage>
    </cacheHierarchy>
    <cacheHierarchy uniqueName="[Measures].[RETEN %Returned 2Care of Missed Appt]" caption="RETEN %Returned 2Care of Missed Appt" measure="1" displayFolder="" measureGroup="KingQuery" count="0" oneField="1">
      <fieldsUsage count="1">
        <fieldUsage x="2"/>
      </fieldsUsage>
    </cacheHierarchy>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oneField="1">
      <fieldsUsage count="1">
        <fieldUsage x="3"/>
      </fieldsUsage>
    </cacheHierarchy>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753935182" createdVersion="6" refreshedVersion="6" minRefreshableVersion="3" recordCount="0" supportSubquery="1" supportAdvancedDrill="1" xr:uid="{9A7A3EBC-11FC-4439-8B7A-4138D6F2687C}">
  <cacheSource type="external" connectionId="7"/>
  <cacheFields count="4">
    <cacheField name="[KingQuery].[WK_Report_Date].[WK_Report_Date]" caption="WK_Report_Date" numFmtId="0" hierarchy="2" level="1">
      <sharedItems containsSemiMixedTypes="0" containsNonDate="0" containsDate="1" containsString="0" minDate="2020-10-02T00:00:00" maxDate="2020-11-14T00:00:00" count="7">
        <d v="2020-10-02T00:00:00"/>
        <d v="2020-10-09T00:00:00"/>
        <d v="2020-10-16T00:00:00"/>
        <d v="2020-10-23T00:00:00"/>
        <d v="2020-10-30T00:00:00"/>
        <d v="2020-11-06T00:00:00"/>
        <d v="2020-11-13T00:00:00"/>
      </sharedItems>
    </cacheField>
    <cacheField name="[Measures].[OPD Positivity Yeild]" caption="OPD Positivity Yeild" numFmtId="0" hierarchy="178" level="32767"/>
    <cacheField name="[Measures].[INDX Positivity Yeild]" caption="INDX Positivity Yeild" numFmtId="0" hierarchy="192" level="32767"/>
    <cacheField name="[KingQuery].[State].[State]" caption="State" numFmtId="0" level="1">
      <sharedItems containsSemiMixedTypes="0" containsNonDate="0" containsString="0"/>
    </cacheField>
  </cacheFields>
  <cacheHierarchies count="202">
    <cacheHierarchy uniqueName="[KingQuery].[State]" caption="State" attribute="1" defaultMemberUniqueName="[KingQuery].[State].[All]" allUniqueName="[KingQuery].[State].[All]" dimensionUniqueName="[KingQuery]" displayFolder="" count="2" memberValueDatatype="130" unbalanced="0">
      <fieldsUsage count="2">
        <fieldUsage x="-1"/>
        <fieldUsage x="3"/>
      </fieldsUsage>
    </cacheHierarchy>
    <cacheHierarchy uniqueName="[KingQuery].[Facility_name]" caption="Facility_name" attribute="1" defaultMemberUniqueName="[KingQuery].[Facility_name].[All]" allUniqueName="[KingQuery].[Facility_name].[All]" dimensionUniqueName="[KingQuery]" displayFolder="" count="0" memberValueDatatype="130" unbalanced="0"/>
    <cacheHierarchy uniqueName="[KingQuery].[WK_Report_Date]" caption="WK_Report_Date" attribute="1" time="1" defaultMemberUniqueName="[KingQuery].[WK_Report_Date].[All]" allUniqueName="[KingQuery].[WK_Report_Date].[All]" dimensionUniqueName="[KingQuery]" displayFolder="" count="2" memberValueDatatype="7" unbalanced="0">
      <fieldsUsage count="2">
        <fieldUsage x="-1"/>
        <fieldUsage x="0"/>
      </fieldsUsage>
    </cacheHierarchy>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0" memberValueDatatype="130" unbalanced="0"/>
    <cacheHierarchy uniqueName="[KingQuery].[Month]" caption="Month" attribute="1" defaultMemberUniqueName="[KingQuery].[Month].[All]" allUniqueName="[KingQuery].[Month].[All]" dimensionUniqueName="[KingQuery]" displayFolder="" count="0" memberValueDatatype="130" unbalanced="0"/>
    <cacheHierarchy uniqueName="[KingQuery].[Qtr]" caption="Qtr" attribute="1" defaultMemberUniqueName="[KingQuery].[Qtr].[All]" allUniqueName="[KingQuery].[Qtr].[All]" dimensionUniqueName="[KingQuery]" displayFolder="" count="0" memberValueDatatype="130" unbalanced="0"/>
    <cacheHierarchy uniqueName="[KingQuery].[FY]" caption="FY" attribute="1" defaultMemberUniqueName="[KingQuery].[FY].[All]" allUniqueName="[KingQuery].[FY].[All]" dimensionUniqueName="[KingQuery]" displayFolder="" count="0" memberValueDatatype="130" unbalanced="0"/>
    <cacheHierarchy uniqueName="[KingQuery].[LGA]" caption="LGA" attribute="1" defaultMemberUniqueName="[KingQuery].[LGA].[All]" allUniqueName="[KingQuery].[LGA].[All]" dimensionUniqueName="[KingQuery]" displayFolder="" count="0" memberValueDatatype="130" unbalanced="0"/>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0" memberValueDatatype="130" unbalanced="0"/>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oneField="1">
      <fieldsUsage count="1">
        <fieldUsage x="1"/>
      </fieldsUsage>
    </cacheHierarchy>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oneField="1">
      <fieldsUsage count="1">
        <fieldUsage x="2"/>
      </fieldsUsage>
    </cacheHierarchy>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dimensions count="4">
    <dimension name="KingQuery" uniqueName="[KingQuery]" caption="KingQuery"/>
    <dimension measure="1" name="Measures" uniqueName="[Measures]" caption="Measures"/>
    <dimension name="TableResults" uniqueName="[TableResults]" caption="TableResults"/>
    <dimension name="TableTarget" uniqueName="[TableTarget]" caption="TableTarget"/>
  </dimensions>
  <measureGroups count="3">
    <measureGroup name="KingQuery" caption="KingQuery"/>
    <measureGroup name="TableResults" caption="TableResults"/>
    <measureGroup name="TableTarget" caption="TableTarget"/>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inmade, Olufemi (CDC/DDPHSIS/CGH/DGHT)" refreshedDate="44168.213761805557" createdVersion="6" refreshedVersion="6" minRefreshableVersion="3" recordCount="255" xr:uid="{B01B091F-2889-4EC0-B75F-247118881CA6}">
  <cacheSource type="worksheet">
    <worksheetSource name="Table10"/>
  </cacheSource>
  <cacheFields count="24">
    <cacheField name="Sn" numFmtId="0">
      <sharedItems containsString="0" containsBlank="1" containsNumber="1" containsInteger="1" minValue="1" maxValue="1"/>
    </cacheField>
    <cacheField name="State" numFmtId="0">
      <sharedItems count="8">
        <s v="Ekiti"/>
        <s v="Kaduna"/>
        <s v="Katsina"/>
        <s v="Ogun"/>
        <s v="Ondo"/>
        <s v="Osun"/>
        <s v="Oyo"/>
        <s v="Plateau"/>
      </sharedItems>
    </cacheField>
    <cacheField name="LGA" numFmtId="0">
      <sharedItems containsBlank="1"/>
    </cacheField>
    <cacheField name="Facility" numFmtId="0">
      <sharedItems/>
    </cacheField>
    <cacheField name="CQI_Cat" numFmtId="0">
      <sharedItems/>
    </cacheField>
    <cacheField name="rtn_appt.scheduled_r" numFmtId="0">
      <sharedItems containsSemiMixedTypes="0" containsString="0" containsNumber="1" containsInteger="1" minValue="0" maxValue="936"/>
    </cacheField>
    <cacheField name="rtn_missed.their.appt_r" numFmtId="0">
      <sharedItems containsSemiMixedTypes="0" containsString="0" containsNumber="1" containsInteger="1" minValue="0" maxValue="304"/>
    </cacheField>
    <cacheField name="rtn_texted.or.called_r" numFmtId="0">
      <sharedItems containsSemiMixedTypes="0" containsString="0" containsNumber="1" containsInteger="1" minValue="0" maxValue="304"/>
    </cacheField>
    <cacheField name="rtn_visited_r" numFmtId="0">
      <sharedItems containsString="0" containsBlank="1" containsNumber="1" containsInteger="1" minValue="0" maxValue="16"/>
    </cacheField>
    <cacheField name="rtn_official.trans.outs_r" numFmtId="0">
      <sharedItems containsSemiMixedTypes="0" containsString="0" containsNumber="1" containsInteger="1" minValue="0" maxValue="2"/>
    </cacheField>
    <cacheField name="rtn_tracked.missed.appt_r" numFmtId="0">
      <sharedItems containsSemiMixedTypes="0" containsString="0" containsNumber="1" containsInteger="1" minValue="0" maxValue="304"/>
    </cacheField>
    <cacheField name="rtn_declined.restarting.ART_r" numFmtId="0">
      <sharedItems containsString="0" containsBlank="1" containsNumber="1" containsInteger="1" minValue="0" maxValue="1"/>
    </cacheField>
    <cacheField name="rtn_reported.died_r" numFmtId="0">
      <sharedItems containsSemiMixedTypes="0" containsString="0" containsNumber="1" containsInteger="1" minValue="0" maxValue="5"/>
    </cacheField>
    <cacheField name="rtn_reported.self.transferred_r" numFmtId="0">
      <sharedItems containsString="0" containsBlank="1" containsNumber="1" containsInteger="1" minValue="0" maxValue="7"/>
    </cacheField>
    <cacheField name="rtn_not.located_r" numFmtId="0">
      <sharedItems containsSemiMixedTypes="0" containsString="0" containsNumber="1" containsInteger="1" minValue="0" maxValue="13"/>
    </cacheField>
    <cacheField name="rtn_returned2care_r" numFmtId="0">
      <sharedItems containsSemiMixedTypes="0" containsString="0" containsNumber="1" containsInteger="1" minValue="0" maxValue="210"/>
    </cacheField>
    <cacheField name="Date" numFmtId="14">
      <sharedItems containsSemiMixedTypes="0" containsNonDate="0" containsDate="1" containsString="0" minDate="2020-10-01T00:00:00" maxDate="2020-10-20T00:00:00" count="4">
        <d v="2020-10-01T00:00:00"/>
        <d v="2020-10-05T00:00:00"/>
        <d v="2020-10-12T00:00:00"/>
        <d v="2020-10-19T00:00:00"/>
      </sharedItems>
    </cacheField>
    <cacheField name="Week" numFmtId="1">
      <sharedItems containsSemiMixedTypes="0" containsString="0" containsNumber="1" minValue="1" maxValue="3.5714285714285716"/>
    </cacheField>
    <cacheField name="Month" numFmtId="1">
      <sharedItems/>
    </cacheField>
    <cacheField name="Quarter" numFmtId="1">
      <sharedItems/>
    </cacheField>
    <cacheField name="FY" numFmtId="1">
      <sharedItems/>
    </cacheField>
    <cacheField name="All Follow-ups" numFmtId="0" formula="rtn_texted.or.called_r+rtn_visited_r" databaseField="0"/>
    <cacheField name="Unfollowed" numFmtId="0" formula="rtn_missed.their.appt_r-'All Follow-ups'" databaseField="0"/>
    <cacheField name="% Returned to Care" numFmtId="0" formula="rtn_returned2care_r/rtn_missed.their.appt_r" databaseField="0"/>
  </cacheFields>
  <extLst>
    <ext xmlns:x14="http://schemas.microsoft.com/office/spreadsheetml/2009/9/main" uri="{725AE2AE-9491-48be-B2B4-4EB974FC3084}">
      <x14:pivotCacheDefinition pivotCacheId="539713800"/>
    </ext>
  </extLst>
</pivotCacheDefinition>
</file>

<file path=xl/pivotCache/pivotCacheDefinition5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inmade, Olufemi (CDC/DDPHSIS/CGH/DGHT)" refreshedDate="44168.21376215278" createdVersion="6" refreshedVersion="6" minRefreshableVersion="3" recordCount="230" xr:uid="{774E2679-6FC7-4452-B181-4EB7F69CA363}">
  <cacheSource type="worksheet">
    <worksheetSource name="Table9"/>
  </cacheSource>
  <cacheFields count="16">
    <cacheField name="Sn" numFmtId="0">
      <sharedItems containsString="0" containsBlank="1" containsNumber="1" containsInteger="1" minValue="1" maxValue="1"/>
    </cacheField>
    <cacheField name="State" numFmtId="0">
      <sharedItems count="8">
        <s v="Ekiti"/>
        <s v="Kaduna"/>
        <s v="Katsina"/>
        <s v="Ogun"/>
        <s v="Ondo"/>
        <s v="Osun"/>
        <s v="Oyo"/>
        <s v="Plateau"/>
      </sharedItems>
    </cacheField>
    <cacheField name="LGA" numFmtId="0">
      <sharedItems containsBlank="1"/>
    </cacheField>
    <cacheField name="Facility" numFmtId="0">
      <sharedItems/>
    </cacheField>
    <cacheField name="CQI_Cat" numFmtId="0">
      <sharedItems/>
    </cacheField>
    <cacheField name="tps_clients.seen_r" numFmtId="1">
      <sharedItems containsSemiMixedTypes="0" containsString="0" containsNumber="1" containsInteger="1" minValue="0" maxValue="156"/>
    </cacheField>
    <cacheField name="tps_eligible4Testing_r" numFmtId="1">
      <sharedItems containsSemiMixedTypes="0" containsString="0" containsNumber="1" containsInteger="1" minValue="0" maxValue="136"/>
    </cacheField>
    <cacheField name="tps_Tested_r" numFmtId="1">
      <sharedItems containsSemiMixedTypes="0" containsString="0" containsNumber="1" containsInteger="1" minValue="0" maxValue="136"/>
    </cacheField>
    <cacheField name="tps_Positive_r" numFmtId="1">
      <sharedItems containsSemiMixedTypes="0" containsString="0" containsNumber="1" containsInteger="1" minValue="0" maxValue="10"/>
    </cacheField>
    <cacheField name="tps_linked2ART_r" numFmtId="1">
      <sharedItems containsMixedTypes="1" containsNumber="1" containsInteger="1" minValue="0" maxValue="10"/>
    </cacheField>
    <cacheField name="Date" numFmtId="14">
      <sharedItems containsSemiMixedTypes="0" containsNonDate="0" containsDate="1" containsString="0" minDate="2020-10-01T00:00:00" maxDate="2020-10-27T00:00:00"/>
    </cacheField>
    <cacheField name="Week" numFmtId="1">
      <sharedItems containsSemiMixedTypes="0" containsString="0" containsNumber="1" minValue="1" maxValue="4.5714285714285712"/>
    </cacheField>
    <cacheField name="Month" numFmtId="1">
      <sharedItems/>
    </cacheField>
    <cacheField name="Quarter" numFmtId="1">
      <sharedItems/>
    </cacheField>
    <cacheField name="FY" numFmtId="1">
      <sharedItems/>
    </cacheField>
    <cacheField name="tps Positivity" numFmtId="0" formula="tps_Positive_r/tps_Tested_r" databaseField="0"/>
  </cacheFields>
  <extLst>
    <ext xmlns:x14="http://schemas.microsoft.com/office/spreadsheetml/2009/9/main" uri="{725AE2AE-9491-48be-B2B4-4EB974FC3084}">
      <x14:pivotCacheDefinition pivotCacheId="1682666720"/>
    </ext>
  </extLst>
</pivotCacheDefinition>
</file>

<file path=xl/pivotCache/pivotCacheDefinition5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inmade, Olufemi (CDC/DDPHSIS/CGH/DGHT)" refreshedDate="44168.213762384257" createdVersion="6" refreshedVersion="6" minRefreshableVersion="3" recordCount="322" xr:uid="{4B536365-F9D1-4BDF-B7A7-33B3CB5F0941}">
  <cacheSource type="worksheet">
    <worksheetSource name="index_testing"/>
  </cacheSource>
  <cacheFields count="25">
    <cacheField name="Sn" numFmtId="0">
      <sharedItems containsString="0" containsBlank="1" containsNumber="1" containsInteger="1" minValue="1" maxValue="1"/>
    </cacheField>
    <cacheField name="State" numFmtId="0">
      <sharedItems count="7">
        <s v="Ekiti"/>
        <s v="Kaduna"/>
        <s v="Katsina"/>
        <s v="Ogun"/>
        <s v="Ondo"/>
        <s v="Osun"/>
        <s v="Oyo"/>
      </sharedItems>
    </cacheField>
    <cacheField name="LGA" numFmtId="0">
      <sharedItems containsBlank="1"/>
    </cacheField>
    <cacheField name="Facility" numFmtId="0">
      <sharedItems/>
    </cacheField>
    <cacheField name="CQI_Cat" numFmtId="0">
      <sharedItems/>
    </cacheField>
    <cacheField name="ind_clients.seen_r" numFmtId="1">
      <sharedItems containsSemiMixedTypes="0" containsString="0" containsNumber="1" containsInteger="1" minValue="0" maxValue="238"/>
    </cacheField>
    <cacheField name="ind_Eligible4ind_r" numFmtId="1">
      <sharedItems containsSemiMixedTypes="0" containsString="0" containsNumber="1" containsInteger="1" minValue="0" maxValue="22"/>
    </cacheField>
    <cacheField name="ind_offered.ind_r" numFmtId="1">
      <sharedItems containsMixedTypes="1" containsNumber="1" containsInteger="1" minValue="0" maxValue="22"/>
    </cacheField>
    <cacheField name="ind_accepted.ind_r" numFmtId="1">
      <sharedItems containsSemiMixedTypes="0" containsString="0" containsNumber="1" containsInteger="1" minValue="0" maxValue="13"/>
    </cacheField>
    <cacheField name="ind_Elicited_r" numFmtId="1">
      <sharedItems containsSemiMixedTypes="0" containsString="0" containsNumber="1" containsInteger="1" minValue="0" maxValue="19"/>
    </cacheField>
    <cacheField name="ind_Tested_r" numFmtId="1">
      <sharedItems containsSemiMixedTypes="0" containsString="0" containsNumber="1" containsInteger="1" minValue="0" maxValue="19"/>
    </cacheField>
    <cacheField name="ind_Positive_r" numFmtId="1">
      <sharedItems containsMixedTypes="1" containsNumber="1" containsInteger="1" minValue="0" maxValue="7"/>
    </cacheField>
    <cacheField name="ind_linked2ART_r" numFmtId="1">
      <sharedItems containsSemiMixedTypes="0" containsString="0" containsNumber="1" containsInteger="1" minValue="0" maxValue="7"/>
    </cacheField>
    <cacheField name="Date" numFmtId="14">
      <sharedItems containsSemiMixedTypes="0" containsNonDate="0" containsDate="1" containsString="0" minDate="2020-10-01T00:00:00" maxDate="2020-10-20T00:00:00" count="4">
        <d v="2020-10-01T00:00:00"/>
        <d v="2020-10-05T00:00:00"/>
        <d v="2020-10-12T00:00:00"/>
        <d v="2020-10-19T00:00:00"/>
      </sharedItems>
      <fieldGroup par="20" base="13">
        <rangePr groupBy="days" startDate="2020-10-01T00:00:00" endDate="2020-10-20T00:00:00"/>
        <groupItems count="368">
          <s v="&lt;10/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0/20/2020"/>
        </groupItems>
      </fieldGroup>
    </cacheField>
    <cacheField name="Week" numFmtId="1">
      <sharedItems containsSemiMixedTypes="0" containsString="0" containsNumber="1" minValue="1" maxValue="3.5714285714285716"/>
    </cacheField>
    <cacheField name="Month" numFmtId="1">
      <sharedItems/>
    </cacheField>
    <cacheField name="Quarter" numFmtId="1">
      <sharedItems/>
    </cacheField>
    <cacheField name="FY" numFmtId="1">
      <sharedItems/>
    </cacheField>
    <cacheField name="% Index Testing Accepted" numFmtId="0" formula="#NAME?/#NAME?" databaseField="0"/>
    <cacheField name="Positivity Yeild" numFmtId="0" formula="#NAME?/#NAME?" databaseField="0"/>
    <cacheField name="Months" numFmtId="0" databaseField="0">
      <fieldGroup base="13">
        <rangePr groupBy="months" startDate="2020-10-01T00:00:00" endDate="2020-10-20T00:00:00"/>
        <groupItems count="14">
          <s v="&lt;10/1/2020"/>
          <s v="Jan"/>
          <s v="Feb"/>
          <s v="Mar"/>
          <s v="Apr"/>
          <s v="May"/>
          <s v="Jun"/>
          <s v="Jul"/>
          <s v="Aug"/>
          <s v="Sep"/>
          <s v="Oct"/>
          <s v="Nov"/>
          <s v="Dec"/>
          <s v="&gt;10/20/2020"/>
        </groupItems>
      </fieldGroup>
    </cacheField>
    <cacheField name="Field1" numFmtId="0" formula=" 0" databaseField="0"/>
    <cacheField name="% Accepted Index Tested" numFmtId="0" formula="#NAME?/#NAME?" databaseField="0"/>
    <cacheField name="% Acceptance" numFmtId="0" formula="ind_accepted.ind_r/ind_offered.ind_r" databaseField="0"/>
    <cacheField name="index Positivity" numFmtId="0" formula="ind_Positive_r/ind_Tested_r" databaseField="0"/>
  </cacheFields>
  <extLst>
    <ext xmlns:x14="http://schemas.microsoft.com/office/spreadsheetml/2009/9/main" uri="{725AE2AE-9491-48be-B2B4-4EB974FC3084}">
      <x14:pivotCacheDefinition pivotCacheId="1748733623"/>
    </ext>
  </extLst>
</pivotCacheDefinition>
</file>

<file path=xl/pivotCache/pivotCacheDefinition5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inmade, Olufemi (CDC/DDPHSIS/CGH/DGHT)" refreshedDate="44168.213762615742" createdVersion="6" refreshedVersion="6" minRefreshableVersion="3" recordCount="259" xr:uid="{B42C40DB-5D36-41CB-9D80-11C264478ED0}">
  <cacheSource type="worksheet">
    <worksheetSource name="hts_main_table"/>
  </cacheSource>
  <cacheFields count="18">
    <cacheField name="Sn" numFmtId="0">
      <sharedItems containsString="0" containsBlank="1" containsNumber="1" containsInteger="1" minValue="1" maxValue="1"/>
    </cacheField>
    <cacheField name="State" numFmtId="0">
      <sharedItems count="8">
        <s v="Ekiti"/>
        <s v="Kaduna"/>
        <s v="Katsina"/>
        <s v="Ogun"/>
        <s v="Ondo"/>
        <s v="Osun"/>
        <s v="Oyo"/>
        <s v="Plateau"/>
      </sharedItems>
    </cacheField>
    <cacheField name="LGA" numFmtId="0">
      <sharedItems containsBlank="1"/>
    </cacheField>
    <cacheField name="Facility" numFmtId="0">
      <sharedItems/>
    </cacheField>
    <cacheField name="CQI_Cat" numFmtId="0">
      <sharedItems/>
    </cacheField>
    <cacheField name="hts_OPD.attendance_r" numFmtId="1">
      <sharedItems containsSemiMixedTypes="0" containsString="0" containsNumber="1" containsInteger="1" minValue="0" maxValue="906"/>
    </cacheField>
    <cacheField name="hts_Screened_r" numFmtId="1">
      <sharedItems containsSemiMixedTypes="0" containsString="0" containsNumber="1" containsInteger="1" minValue="0" maxValue="906"/>
    </cacheField>
    <cacheField name="hts_eligible4Testing_r" numFmtId="1">
      <sharedItems containsMixedTypes="1" containsNumber="1" containsInteger="1" minValue="0" maxValue="291"/>
    </cacheField>
    <cacheField name="hts_Tested_r" numFmtId="1">
      <sharedItems containsSemiMixedTypes="0" containsString="0" containsNumber="1" containsInteger="1" minValue="0" maxValue="291"/>
    </cacheField>
    <cacheField name="hts_Positive_r" numFmtId="1">
      <sharedItems containsMixedTypes="1" containsNumber="1" containsInteger="1" minValue="0" maxValue="11"/>
    </cacheField>
    <cacheField name="hts_linked2ART_r" numFmtId="1">
      <sharedItems containsSemiMixedTypes="0" containsString="0" containsNumber="1" containsInteger="1" minValue="0" maxValue="11"/>
    </cacheField>
    <cacheField name="Date" numFmtId="14">
      <sharedItems containsSemiMixedTypes="0" containsNonDate="0" containsDate="1" containsString="0" minDate="2020-10-01T00:00:00" maxDate="2020-10-20T00:00:00" count="4">
        <d v="2020-10-01T00:00:00"/>
        <d v="2020-10-05T00:00:00"/>
        <d v="2020-10-12T00:00:00"/>
        <d v="2020-10-19T00:00:00"/>
      </sharedItems>
    </cacheField>
    <cacheField name="Week" numFmtId="1">
      <sharedItems containsSemiMixedTypes="0" containsString="0" containsNumber="1" minValue="1" maxValue="3.5714285714285716"/>
    </cacheField>
    <cacheField name="Month" numFmtId="1">
      <sharedItems/>
    </cacheField>
    <cacheField name="Quarter" numFmtId="1">
      <sharedItems/>
    </cacheField>
    <cacheField name="FY" numFmtId="1">
      <sharedItems/>
    </cacheField>
    <cacheField name="Positivity" numFmtId="0" formula="hts_Positive_r/hts_Tested_r" databaseField="0"/>
    <cacheField name="Linkage Rate" numFmtId="0" formula="hts_linked2ART_r/hts_Positive_r" databaseField="0"/>
  </cacheFields>
  <extLst>
    <ext xmlns:x14="http://schemas.microsoft.com/office/spreadsheetml/2009/9/main" uri="{725AE2AE-9491-48be-B2B4-4EB974FC3084}">
      <x14:pivotCacheDefinition pivotCacheId="782506227"/>
    </ext>
  </extLst>
</pivotCacheDefinition>
</file>

<file path=xl/pivotCache/pivotCacheDefinition5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642361108" createdVersion="3" refreshedVersion="6" minRefreshableVersion="3" recordCount="0" supportSubquery="1" supportAdvancedDrill="1" xr:uid="{B217B363-61E7-4004-AC56-8C8629D30CBA}">
  <cacheSource type="external" connectionId="7">
    <extLst>
      <ext xmlns:x14="http://schemas.microsoft.com/office/spreadsheetml/2009/9/main" uri="{F057638F-6D5F-4e77-A914-E7F072B9BCA8}">
        <x14:sourceConnection name="ThisWorkbookDataModel"/>
      </ext>
    </extLst>
  </cacheSource>
  <cacheFields count="0"/>
  <cacheHierarchies count="202">
    <cacheHierarchy uniqueName="[KingQuery].[State]" caption="State" attribute="1" defaultMemberUniqueName="[KingQuery].[State].[All]" allUniqueName="[KingQuery].[State].[All]" dimensionUniqueName="[KingQuery]" displayFolder="" count="2" memberValueDatatype="130" unbalanced="0"/>
    <cacheHierarchy uniqueName="[KingQuery].[Facility_name]" caption="Facility_name" attribute="1" defaultMemberUniqueName="[KingQuery].[Facility_name].[All]" allUniqueName="[KingQuery].[Facility_name].[All]" dimensionUniqueName="[KingQuery]" displayFolder="" count="2" memberValueDatatype="130" unbalanced="0"/>
    <cacheHierarchy uniqueName="[KingQuery].[WK_Report_Date]" caption="WK_Report_Date" attribute="1" time="1" defaultMemberUniqueName="[KingQuery].[WK_Report_Date].[All]" allUniqueName="[KingQuery].[WK_Report_Date].[All]" dimensionUniqueName="[KingQuery]" displayFolder="" count="2" memberValueDatatype="7" unbalanced="0"/>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cacheHierarchy uniqueName="[KingQuery].[Month]" caption="Month" attribute="1" defaultMemberUniqueName="[KingQuery].[Month].[All]" allUniqueName="[KingQuery].[Month].[All]" dimensionUniqueName="[KingQuery]" displayFolder="" count="2" memberValueDatatype="130" unbalanced="0"/>
    <cacheHierarchy uniqueName="[KingQuery].[Qtr]" caption="Qtr" attribute="1" defaultMemberUniqueName="[KingQuery].[Qtr].[All]" allUniqueName="[KingQuery].[Qtr].[All]" dimensionUniqueName="[KingQuery]" displayFolder="" count="2" memberValueDatatype="130" unbalanced="0"/>
    <cacheHierarchy uniqueName="[KingQuery].[FY]" caption="FY" attribute="1" defaultMemberUniqueName="[KingQuery].[FY].[All]" allUniqueName="[KingQuery].[FY].[All]" dimensionUniqueName="[KingQuery]" displayFolder="" count="2" memberValueDatatype="130" unbalanced="0"/>
    <cacheHierarchy uniqueName="[KingQuery].[LGA]" caption="LGA" attribute="1" defaultMemberUniqueName="[KingQuery].[LGA].[All]" allUniqueName="[KingQuery].[LGA].[All]" dimensionUniqueName="[KingQuery]" displayFolder="" count="2" memberValueDatatype="130" unbalanced="0"/>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25067374" supportSubqueryNonVisual="1" supportSubqueryCalcMem="1" supportAddCalcMems="1"/>
    </ext>
  </extLst>
</pivotCacheDefinition>
</file>

<file path=xl/pivotCache/pivotCacheDefinition5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706481481" createdVersion="3" refreshedVersion="6" minRefreshableVersion="3" recordCount="0" supportSubquery="1" supportAdvancedDrill="1" xr:uid="{3FD11AE6-56DF-4F80-B2DC-C7557F49E6B1}">
  <cacheSource type="external" connectionId="7">
    <extLst>
      <ext xmlns:x14="http://schemas.microsoft.com/office/spreadsheetml/2009/9/main" uri="{F057638F-6D5F-4e77-A914-E7F072B9BCA8}">
        <x14:sourceConnection name="ThisWorkbookDataModel"/>
      </ext>
    </extLst>
  </cacheSource>
  <cacheFields count="0"/>
  <cacheHierarchies count="202">
    <cacheHierarchy uniqueName="[KingQuery].[State]" caption="State" attribute="1" defaultMemberUniqueName="[KingQuery].[State].[All]" allUniqueName="[KingQuery].[State].[All]" dimensionUniqueName="[KingQuery]" displayFolder="" count="2" memberValueDatatype="130" unbalanced="0"/>
    <cacheHierarchy uniqueName="[KingQuery].[Facility_name]" caption="Facility_name" attribute="1" defaultMemberUniqueName="[KingQuery].[Facility_name].[All]" allUniqueName="[KingQuery].[Facility_name].[All]" dimensionUniqueName="[KingQuery]" displayFolder="" count="2" memberValueDatatype="130" unbalanced="0"/>
    <cacheHierarchy uniqueName="[KingQuery].[WK_Report_Date]" caption="WK_Report_Date" attribute="1" time="1" defaultMemberUniqueName="[KingQuery].[WK_Report_Date].[All]" allUniqueName="[KingQuery].[WK_Report_Date].[All]" dimensionUniqueName="[KingQuery]" displayFolder="" count="2" memberValueDatatype="7" unbalanced="0"/>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cacheHierarchy uniqueName="[KingQuery].[Month]" caption="Month" attribute="1" defaultMemberUniqueName="[KingQuery].[Month].[All]" allUniqueName="[KingQuery].[Month].[All]" dimensionUniqueName="[KingQuery]" displayFolder="" count="2" memberValueDatatype="130" unbalanced="0"/>
    <cacheHierarchy uniqueName="[KingQuery].[Qtr]" caption="Qtr" attribute="1" defaultMemberUniqueName="[KingQuery].[Qtr].[All]" allUniqueName="[KingQuery].[Qtr].[All]" dimensionUniqueName="[KingQuery]" displayFolder="" count="2" memberValueDatatype="130" unbalanced="0"/>
    <cacheHierarchy uniqueName="[KingQuery].[FY]" caption="FY" attribute="1" defaultMemberUniqueName="[KingQuery].[FY].[All]" allUniqueName="[KingQuery].[FY].[All]" dimensionUniqueName="[KingQuery]" displayFolder="" count="2" memberValueDatatype="130" unbalanced="0"/>
    <cacheHierarchy uniqueName="[KingQuery].[LGA]" caption="LGA" attribute="1" defaultMemberUniqueName="[KingQuery].[LGA].[All]" allUniqueName="[KingQuery].[LGA].[All]" dimensionUniqueName="[KingQuery]" displayFolder="" count="2" memberValueDatatype="130" unbalanced="0"/>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78492620" supportSubqueryNonVisual="1" supportSubqueryCalcMem="1" supportAddCalcMems="1"/>
    </ext>
  </extLst>
</pivotCacheDefinition>
</file>

<file path=xl/pivotCache/pivotCacheDefinition5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733449076" createdVersion="3" refreshedVersion="6" minRefreshableVersion="3" recordCount="0" supportSubquery="1" supportAdvancedDrill="1" xr:uid="{83495486-052C-4837-85E8-7C9E83FBA478}">
  <cacheSource type="external" connectionId="7">
    <extLst>
      <ext xmlns:x14="http://schemas.microsoft.com/office/spreadsheetml/2009/9/main" uri="{F057638F-6D5F-4e77-A914-E7F072B9BCA8}">
        <x14:sourceConnection name="ThisWorkbookDataModel"/>
      </ext>
    </extLst>
  </cacheSource>
  <cacheFields count="0"/>
  <cacheHierarchies count="202">
    <cacheHierarchy uniqueName="[KingQuery].[State]" caption="State" attribute="1" defaultMemberUniqueName="[KingQuery].[State].[All]" allUniqueName="[KingQuery].[State].[All]" dimensionUniqueName="[KingQuery]" displayFolder="" count="2" memberValueDatatype="130" unbalanced="0"/>
    <cacheHierarchy uniqueName="[KingQuery].[Facility_name]" caption="Facility_name" attribute="1" defaultMemberUniqueName="[KingQuery].[Facility_name].[All]" allUniqueName="[KingQuery].[Facility_name].[All]" dimensionUniqueName="[KingQuery]" displayFolder="" count="2" memberValueDatatype="130" unbalanced="0"/>
    <cacheHierarchy uniqueName="[KingQuery].[WK_Report_Date]" caption="WK_Report_Date" attribute="1" time="1" defaultMemberUniqueName="[KingQuery].[WK_Report_Date].[All]" allUniqueName="[KingQuery].[WK_Report_Date].[All]" dimensionUniqueName="[KingQuery]" displayFolder="" count="2" memberValueDatatype="7" unbalanced="0"/>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cacheHierarchy uniqueName="[KingQuery].[Month]" caption="Month" attribute="1" defaultMemberUniqueName="[KingQuery].[Month].[All]" allUniqueName="[KingQuery].[Month].[All]" dimensionUniqueName="[KingQuery]" displayFolder="" count="2" memberValueDatatype="130" unbalanced="0"/>
    <cacheHierarchy uniqueName="[KingQuery].[Qtr]" caption="Qtr" attribute="1" defaultMemberUniqueName="[KingQuery].[Qtr].[All]" allUniqueName="[KingQuery].[Qtr].[All]" dimensionUniqueName="[KingQuery]" displayFolder="" count="2" memberValueDatatype="130" unbalanced="0"/>
    <cacheHierarchy uniqueName="[KingQuery].[FY]" caption="FY" attribute="1" defaultMemberUniqueName="[KingQuery].[FY].[All]" allUniqueName="[KingQuery].[FY].[All]" dimensionUniqueName="[KingQuery]" displayFolder="" count="2" memberValueDatatype="130" unbalanced="0"/>
    <cacheHierarchy uniqueName="[KingQuery].[LGA]" caption="LGA" attribute="1" defaultMemberUniqueName="[KingQuery].[LGA].[All]" allUniqueName="[KingQuery].[LGA].[All]" dimensionUniqueName="[KingQuery]" displayFolder="" count="2" memberValueDatatype="130" unbalanced="0"/>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38907098" supportSubqueryNonVisual="1" supportSubqueryCalcMem="1" supportAddCalcMems="1"/>
    </ext>
  </extLst>
</pivotCacheDefinition>
</file>

<file path=xl/pivotCache/pivotCacheDefinition5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made, Olufemi (CDC/DDPHSIS/CGH/DGHT)" refreshedDate="44168.213749768518" createdVersion="3" refreshedVersion="6" minRefreshableVersion="3" recordCount="0" supportSubquery="1" supportAdvancedDrill="1" xr:uid="{A3101038-2772-4585-AD0D-F46473EFC6D2}">
  <cacheSource type="external" connectionId="7">
    <extLst>
      <ext xmlns:x14="http://schemas.microsoft.com/office/spreadsheetml/2009/9/main" uri="{F057638F-6D5F-4e77-A914-E7F072B9BCA8}">
        <x14:sourceConnection name="ThisWorkbookDataModel"/>
      </ext>
    </extLst>
  </cacheSource>
  <cacheFields count="0"/>
  <cacheHierarchies count="202">
    <cacheHierarchy uniqueName="[KingQuery].[State]" caption="State" attribute="1" defaultMemberUniqueName="[KingQuery].[State].[All]" allUniqueName="[KingQuery].[State].[All]" dimensionUniqueName="[KingQuery]" displayFolder="" count="2" memberValueDatatype="130" unbalanced="0"/>
    <cacheHierarchy uniqueName="[KingQuery].[Facility_name]" caption="Facility_name" attribute="1" defaultMemberUniqueName="[KingQuery].[Facility_name].[All]" allUniqueName="[KingQuery].[Facility_name].[All]" dimensionUniqueName="[KingQuery]" displayFolder="" count="2" memberValueDatatype="130" unbalanced="0"/>
    <cacheHierarchy uniqueName="[KingQuery].[WK_Report_Date]" caption="WK_Report_Date" attribute="1" time="1" defaultMemberUniqueName="[KingQuery].[WK_Report_Date].[All]" allUniqueName="[KingQuery].[WK_Report_Date].[All]" dimensionUniqueName="[KingQuery]" displayFolder="" count="2" memberValueDatatype="7" unbalanced="0"/>
    <cacheHierarchy uniqueName="[KingQuery].[TX_CURR_r]" caption="TX_CURR_r" attribute="1" defaultMemberUniqueName="[KingQuery].[TX_CURR_r].[All]" allUniqueName="[KingQuery].[TX_CURR_r].[All]" dimensionUniqueName="[KingQuery]" displayFolder="" count="0" memberValueDatatype="20" unbalanced="0"/>
    <cacheHierarchy uniqueName="[KingQuery].[HTS_POS_r]" caption="HTS_POS_r" attribute="1" defaultMemberUniqueName="[KingQuery].[HTS_POS_r].[All]" allUniqueName="[KingQuery].[HTS_POS_r].[All]" dimensionUniqueName="[KingQuery]" displayFolder="" count="0" memberValueDatatype="20" unbalanced="0"/>
    <cacheHierarchy uniqueName="[KingQuery].[TX_NEW_r]" caption="TX_NEW_r" attribute="1" defaultMemberUniqueName="[KingQuery].[TX_NEW_r].[All]" allUniqueName="[KingQuery].[TX_NEW_r].[All]" dimensionUniqueName="[KingQuery]" displayFolder="" count="0" memberValueDatatype="20" unbalanced="0"/>
    <cacheHierarchy uniqueName="[KingQuery].[TX_NET_NEW_r]" caption="TX_NET_NEW_r" attribute="1" defaultMemberUniqueName="[KingQuery].[TX_NET_NEW_r].[All]" allUniqueName="[KingQuery].[TX_NET_NEW_r].[All]" dimensionUniqueName="[KingQuery]" displayFolder="" count="0" memberValueDatatype="20" unbalanced="0"/>
    <cacheHierarchy uniqueName="[KingQuery].[hts_OPD_attendance]" caption="hts_OPD_attendance" attribute="1" defaultMemberUniqueName="[KingQuery].[hts_OPD_attendance].[All]" allUniqueName="[KingQuery].[hts_OPD_attendance].[All]" dimensionUniqueName="[KingQuery]" displayFolder="" count="0" memberValueDatatype="20" unbalanced="0"/>
    <cacheHierarchy uniqueName="[KingQuery].[hts_Screened]" caption="hts_Screened" attribute="1" defaultMemberUniqueName="[KingQuery].[hts_Screened].[All]" allUniqueName="[KingQuery].[hts_Screened].[All]" dimensionUniqueName="[KingQuery]" displayFolder="" count="0" memberValueDatatype="20" unbalanced="0"/>
    <cacheHierarchy uniqueName="[KingQuery].[hts_eligible4Testing]" caption="hts_eligible4Testing" attribute="1" defaultMemberUniqueName="[KingQuery].[hts_eligible4Testing].[All]" allUniqueName="[KingQuery].[hts_eligible4Testing].[All]" dimensionUniqueName="[KingQuery]" displayFolder="" count="0" memberValueDatatype="20" unbalanced="0"/>
    <cacheHierarchy uniqueName="[KingQuery].[hts_Tested]" caption="hts_Tested" attribute="1" defaultMemberUniqueName="[KingQuery].[hts_Tested].[All]" allUniqueName="[KingQuery].[hts_Tested].[All]" dimensionUniqueName="[KingQuery]" displayFolder="" count="0" memberValueDatatype="20" unbalanced="0"/>
    <cacheHierarchy uniqueName="[KingQuery].[hts_Positive]" caption="hts_Positive" attribute="1" defaultMemberUniqueName="[KingQuery].[hts_Positive].[All]" allUniqueName="[KingQuery].[hts_Positive].[All]" dimensionUniqueName="[KingQuery]" displayFolder="" count="0" memberValueDatatype="20" unbalanced="0"/>
    <cacheHierarchy uniqueName="[KingQuery].[hts_linked2ART]" caption="hts_linked2ART" attribute="1" defaultMemberUniqueName="[KingQuery].[hts_linked2ART].[All]" allUniqueName="[KingQuery].[hts_linked2ART].[All]" dimensionUniqueName="[KingQuery]" displayFolder="" count="0" memberValueDatatype="20" unbalanced="0"/>
    <cacheHierarchy uniqueName="[KingQuery].[indx_clients_seen]" caption="indx_clients_seen" attribute="1" defaultMemberUniqueName="[KingQuery].[indx_clients_seen].[All]" allUniqueName="[KingQuery].[indx_clients_seen].[All]" dimensionUniqueName="[KingQuery]" displayFolder="" count="0" memberValueDatatype="20" unbalanced="0"/>
    <cacheHierarchy uniqueName="[KingQuery].[indx_Eligible4Index]" caption="indx_Eligible4Index" attribute="1" defaultMemberUniqueName="[KingQuery].[indx_Eligible4Index].[All]" allUniqueName="[KingQuery].[indx_Eligible4Index].[All]" dimensionUniqueName="[KingQuery]" displayFolder="" count="0" memberValueDatatype="20" unbalanced="0"/>
    <cacheHierarchy uniqueName="[KingQuery].[indx_offered_Index]" caption="indx_offered_Index" attribute="1" defaultMemberUniqueName="[KingQuery].[indx_offered_Index].[All]" allUniqueName="[KingQuery].[indx_offered_Index].[All]" dimensionUniqueName="[KingQuery]" displayFolder="" count="0" memberValueDatatype="20" unbalanced="0"/>
    <cacheHierarchy uniqueName="[KingQuery].[indx_accepted_Index]" caption="indx_accepted_Index" attribute="1" defaultMemberUniqueName="[KingQuery].[indx_accepted_Index].[All]" allUniqueName="[KingQuery].[indx_accepted_Index].[All]" dimensionUniqueName="[KingQuery]" displayFolder="" count="0" memberValueDatatype="20" unbalanced="0"/>
    <cacheHierarchy uniqueName="[KingQuery].[indx_Elicited]" caption="indx_Elicited" attribute="1" defaultMemberUniqueName="[KingQuery].[indx_Elicited].[All]" allUniqueName="[KingQuery].[indx_Elicited].[All]" dimensionUniqueName="[KingQuery]" displayFolder="" count="0" memberValueDatatype="20" unbalanced="0"/>
    <cacheHierarchy uniqueName="[KingQuery].[indx_Tested]" caption="indx_Tested" attribute="1" defaultMemberUniqueName="[KingQuery].[indx_Tested].[All]" allUniqueName="[KingQuery].[indx_Tested].[All]" dimensionUniqueName="[KingQuery]" displayFolder="" count="0" memberValueDatatype="20" unbalanced="0"/>
    <cacheHierarchy uniqueName="[KingQuery].[indx_Positive]" caption="indx_Positive" attribute="1" defaultMemberUniqueName="[KingQuery].[indx_Positive].[All]" allUniqueName="[KingQuery].[indx_Positive].[All]" dimensionUniqueName="[KingQuery]" displayFolder="" count="0" memberValueDatatype="20" unbalanced="0"/>
    <cacheHierarchy uniqueName="[KingQuery].[indx_linked2ART]" caption="indx_linked2ART" attribute="1" defaultMemberUniqueName="[KingQuery].[indx_linked2ART].[All]" allUniqueName="[KingQuery].[indx_linked2ART].[All]" dimensionUniqueName="[KingQuery]" displayFolder="" count="0" memberValueDatatype="20" unbalanced="0"/>
    <cacheHierarchy uniqueName="[KingQuery].[otps_clients_seen]" caption="otps_clients_seen" attribute="1" defaultMemberUniqueName="[KingQuery].[otps_clients_seen].[All]" allUniqueName="[KingQuery].[otps_clients_seen].[All]" dimensionUniqueName="[KingQuery]" displayFolder="" count="0" memberValueDatatype="20" unbalanced="0"/>
    <cacheHierarchy uniqueName="[KingQuery].[otps_screened]" caption="otps_screened" attribute="1" defaultMemberUniqueName="[KingQuery].[otps_screened].[All]" allUniqueName="[KingQuery].[otps_screened].[All]" dimensionUniqueName="[KingQuery]" displayFolder="" count="0" memberValueDatatype="20" unbalanced="0"/>
    <cacheHierarchy uniqueName="[KingQuery].[otps_eligible4Testing]" caption="otps_eligible4Testing" attribute="1" defaultMemberUniqueName="[KingQuery].[otps_eligible4Testing].[All]" allUniqueName="[KingQuery].[otps_eligible4Testing].[All]" dimensionUniqueName="[KingQuery]" displayFolder="" count="0" memberValueDatatype="20" unbalanced="0"/>
    <cacheHierarchy uniqueName="[KingQuery].[otps_Tested]" caption="otps_Tested" attribute="1" defaultMemberUniqueName="[KingQuery].[otps_Tested].[All]" allUniqueName="[KingQuery].[otps_Tested].[All]" dimensionUniqueName="[KingQuery]" displayFolder="" count="0" memberValueDatatype="20" unbalanced="0"/>
    <cacheHierarchy uniqueName="[KingQuery].[otps_Positive]" caption="otps_Positive" attribute="1" defaultMemberUniqueName="[KingQuery].[otps_Positive].[All]" allUniqueName="[KingQuery].[otps_Positive].[All]" dimensionUniqueName="[KingQuery]" displayFolder="" count="0" memberValueDatatype="20" unbalanced="0"/>
    <cacheHierarchy uniqueName="[KingQuery].[otps_linked2ART]" caption="otps_linked2ART" attribute="1" defaultMemberUniqueName="[KingQuery].[otps_linked2ART].[All]" allUniqueName="[KingQuery].[otps_linked2ART].[All]" dimensionUniqueName="[KingQuery]" displayFolder="" count="0" memberValueDatatype="20" unbalanced="0"/>
    <cacheHierarchy uniqueName="[KingQuery].[ret_appt_scheduled]" caption="ret_appt_scheduled" attribute="1" defaultMemberUniqueName="[KingQuery].[ret_appt_scheduled].[All]" allUniqueName="[KingQuery].[ret_appt_scheduled].[All]" dimensionUniqueName="[KingQuery]" displayFolder="" count="0" memberValueDatatype="20" unbalanced="0"/>
    <cacheHierarchy uniqueName="[KingQuery].[ret_missed_their_appt]" caption="ret_missed_their_appt" attribute="1" defaultMemberUniqueName="[KingQuery].[ret_missed_their_appt].[All]" allUniqueName="[KingQuery].[ret_missed_their_appt].[All]" dimensionUniqueName="[KingQuery]" displayFolder="" count="0" memberValueDatatype="20" unbalanced="0"/>
    <cacheHierarchy uniqueName="[KingQuery].[ret_texted_or_called]" caption="ret_texted_or_called" attribute="1" defaultMemberUniqueName="[KingQuery].[ret_texted_or_called].[All]" allUniqueName="[KingQuery].[ret_texted_or_called].[All]" dimensionUniqueName="[KingQuery]" displayFolder="" count="0" memberValueDatatype="20" unbalanced="0"/>
    <cacheHierarchy uniqueName="[KingQuery].[ret_visited]" caption="ret_visited" attribute="1" defaultMemberUniqueName="[KingQuery].[ret_visited].[All]" allUniqueName="[KingQuery].[ret_visited].[All]" dimensionUniqueName="[KingQuery]" displayFolder="" count="0" memberValueDatatype="20" unbalanced="0"/>
    <cacheHierarchy uniqueName="[KingQuery].[ret_official_transfer_outs]" caption="ret_official_transfer_outs" attribute="1" defaultMemberUniqueName="[KingQuery].[ret_official_transfer_outs].[All]" allUniqueName="[KingQuery].[ret_official_transfer_outs].[All]" dimensionUniqueName="[KingQuery]" displayFolder="" count="0" memberValueDatatype="20" unbalanced="0"/>
    <cacheHierarchy uniqueName="[KingQuery].[ret_declined_restarting_ART]" caption="ret_declined_restarting_ART" attribute="1" defaultMemberUniqueName="[KingQuery].[ret_declined_restarting_ART].[All]" allUniqueName="[KingQuery].[ret_declined_restarting_ART].[All]" dimensionUniqueName="[KingQuery]" displayFolder="" count="0" memberValueDatatype="20" unbalanced="0"/>
    <cacheHierarchy uniqueName="[KingQuery].[ret_reported_died]" caption="ret_reported_died" attribute="1" defaultMemberUniqueName="[KingQuery].[ret_reported_died].[All]" allUniqueName="[KingQuery].[ret_reported_died].[All]" dimensionUniqueName="[KingQuery]" displayFolder="" count="0" memberValueDatatype="20" unbalanced="0"/>
    <cacheHierarchy uniqueName="[KingQuery].[ret_reported_self_transferred]" caption="ret_reported_self_transferred" attribute="1" defaultMemberUniqueName="[KingQuery].[ret_reported_self_transferred].[All]" allUniqueName="[KingQuery].[ret_reported_self_transferred].[All]" dimensionUniqueName="[KingQuery]" displayFolder="" count="0" memberValueDatatype="20" unbalanced="0"/>
    <cacheHierarchy uniqueName="[KingQuery].[ret_not_located]" caption="ret_not_located" attribute="1" defaultMemberUniqueName="[KingQuery].[ret_not_located].[All]" allUniqueName="[KingQuery].[ret_not_located].[All]" dimensionUniqueName="[KingQuery]" displayFolder="" count="0" memberValueDatatype="20" unbalanced="0"/>
    <cacheHierarchy uniqueName="[KingQuery].[ret_returned2care]" caption="ret_returned2care" attribute="1" defaultMemberUniqueName="[KingQuery].[ret_returned2care].[All]" allUniqueName="[KingQuery].[ret_returned2care].[All]" dimensionUniqueName="[KingQuery]" displayFolder="" count="0" memberValueDatatype="20" unbalanced="0"/>
    <cacheHierarchy uniqueName="[KingQuery].[mmd_seen_in_DSD_ART]" caption="mmd_seen_in_DSD_ART" attribute="1" defaultMemberUniqueName="[KingQuery].[mmd_seen_in_DSD_ART].[All]" allUniqueName="[KingQuery].[mmd_seen_in_DSD_ART].[All]" dimensionUniqueName="[KingQuery]" displayFolder="" count="0" memberValueDatatype="20" unbalanced="0"/>
    <cacheHierarchy uniqueName="[KingQuery].[mmd_stableOnART]" caption="mmd_stableOnART" attribute="1" defaultMemberUniqueName="[KingQuery].[mmd_stableOnART].[All]" allUniqueName="[KingQuery].[mmd_stableOnART].[All]" dimensionUniqueName="[KingQuery]" displayFolder="" count="0" memberValueDatatype="20" unbalanced="0"/>
    <cacheHierarchy uniqueName="[KingQuery].[mmd_received3mth_mmd]" caption="mmd_received3mth_mmd" attribute="1" defaultMemberUniqueName="[KingQuery].[mmd_received3mth_mmd].[All]" allUniqueName="[KingQuery].[mmd_received3mth_mmd].[All]" dimensionUniqueName="[KingQuery]" displayFolder="" count="0" memberValueDatatype="20" unbalanced="0"/>
    <cacheHierarchy uniqueName="[KingQuery].[Target_Period]" caption="Target_Period" attribute="1" defaultMemberUniqueName="[KingQuery].[Target_Period].[All]" allUniqueName="[KingQuery].[Target_Period].[All]" dimensionUniqueName="[KingQuery]" displayFolder="" count="0" memberValueDatatype="130" unbalanced="0"/>
    <cacheHierarchy uniqueName="[KingQuery].[Week_No]" caption="Week_No" attribute="1" defaultMemberUniqueName="[KingQuery].[Week_No].[All]" allUniqueName="[KingQuery].[Week_No].[All]" dimensionUniqueName="[KingQuery]" displayFolder="" count="2" memberValueDatatype="130" unbalanced="0"/>
    <cacheHierarchy uniqueName="[KingQuery].[Month]" caption="Month" attribute="1" defaultMemberUniqueName="[KingQuery].[Month].[All]" allUniqueName="[KingQuery].[Month].[All]" dimensionUniqueName="[KingQuery]" displayFolder="" count="2" memberValueDatatype="130" unbalanced="0"/>
    <cacheHierarchy uniqueName="[KingQuery].[Qtr]" caption="Qtr" attribute="1" defaultMemberUniqueName="[KingQuery].[Qtr].[All]" allUniqueName="[KingQuery].[Qtr].[All]" dimensionUniqueName="[KingQuery]" displayFolder="" count="2" memberValueDatatype="130" unbalanced="0"/>
    <cacheHierarchy uniqueName="[KingQuery].[FY]" caption="FY" attribute="1" defaultMemberUniqueName="[KingQuery].[FY].[All]" allUniqueName="[KingQuery].[FY].[All]" dimensionUniqueName="[KingQuery]" displayFolder="" count="2" memberValueDatatype="130" unbalanced="0"/>
    <cacheHierarchy uniqueName="[KingQuery].[LGA]" caption="LGA" attribute="1" defaultMemberUniqueName="[KingQuery].[LGA].[All]" allUniqueName="[KingQuery].[LGA].[All]" dimensionUniqueName="[KingQuery]" displayFolder="" count="2" memberValueDatatype="130" unbalanced="0"/>
    <cacheHierarchy uniqueName="[KingQuery].[Facility_UnitUID]" caption="Facility_UnitUID" attribute="1" defaultMemberUniqueName="[KingQuery].[Facility_UnitUID].[All]" allUniqueName="[KingQuery].[Facility_UnitUID].[All]" dimensionUniqueName="[KingQuery]" displayFolder="" count="0" memberValueDatatype="130" unbalanced="0"/>
    <cacheHierarchy uniqueName="[KingQuery].[Prime_Partner]" caption="Prime_Partner" attribute="1" defaultMemberUniqueName="[KingQuery].[Prime_Partner].[All]" allUniqueName="[KingQuery].[Prime_Partner].[All]" dimensionUniqueName="[KingQuery]" displayFolder="" count="2" memberValueDatatype="130" unbalanced="0"/>
    <cacheHierarchy uniqueName="[KingQuery].[TX_CURR_t]" caption="TX_CURR_t" attribute="1" defaultMemberUniqueName="[KingQuery].[TX_CURR_t].[All]" allUniqueName="[KingQuery].[TX_CURR_t].[All]" dimensionUniqueName="[KingQuery]" displayFolder="" count="0" memberValueDatatype="20" unbalanced="0"/>
    <cacheHierarchy uniqueName="[KingQuery].[HTS_POS_t]" caption="HTS_POS_t" attribute="1" defaultMemberUniqueName="[KingQuery].[HTS_POS_t].[All]" allUniqueName="[KingQuery].[HTS_POS_t].[All]" dimensionUniqueName="[KingQuery]" displayFolder="" count="0" memberValueDatatype="20" unbalanced="0"/>
    <cacheHierarchy uniqueName="[KingQuery].[TX_NET_NEW_t]" caption="TX_NET_NEW_t" attribute="1" defaultMemberUniqueName="[KingQuery].[TX_NET_NEW_t].[All]" allUniqueName="[KingQuery].[TX_NET_NEW_t].[All]" dimensionUniqueName="[KingQuery]" displayFolder="" count="0" memberValueDatatype="20" unbalanced="0"/>
    <cacheHierarchy uniqueName="[KingQuery].[TX_NEW_t]" caption="TX_NEW_t" attribute="1" defaultMemberUniqueName="[KingQuery].[TX_NEW_t].[All]" allUniqueName="[KingQuery].[TX_NEW_t].[All]" dimensionUniqueName="[KingQuery]" displayFolder="" count="0" memberValueDatatype="20" unbalanced="0"/>
    <cacheHierarchy uniqueName="[KingQuery].[Add Column2]" caption="Add Column2" attribute="1" defaultMemberUniqueName="[KingQuery].[Add Column2].[All]" allUniqueName="[KingQuery].[Add Column2].[All]" dimensionUniqueName="[KingQuery]" displayFolder="" count="0" memberValueDatatype="20" unbalanced="0"/>
    <cacheHierarchy uniqueName="[TableResults].[State]" caption="State" attribute="1" defaultMemberUniqueName="[TableResults].[State].[All]" allUniqueName="[TableResults].[State].[All]" dimensionUniqueName="[TableResults]" displayFolder="" count="0" memberValueDatatype="130" unbalanced="0"/>
    <cacheHierarchy uniqueName="[TableResults].[Facility_name]" caption="Facility_name" attribute="1" defaultMemberUniqueName="[TableResults].[Facility_name].[All]" allUniqueName="[TableResults].[Facility_name].[All]" dimensionUniqueName="[TableResults]" displayFolder="" count="0" memberValueDatatype="130" unbalanced="0"/>
    <cacheHierarchy uniqueName="[TableResults].[WK_Report_Date]" caption="WK_Report_Date" attribute="1" time="1" defaultMemberUniqueName="[TableResults].[WK_Report_Date].[All]" allUniqueName="[TableResults].[WK_Report_Date].[All]" dimensionUniqueName="[TableResults]" displayFolder="" count="0" memberValueDatatype="7" unbalanced="0"/>
    <cacheHierarchy uniqueName="[TableResults].[TX_CURR_r]" caption="TX_CURR_r" attribute="1" defaultMemberUniqueName="[TableResults].[TX_CURR_r].[All]" allUniqueName="[TableResults].[TX_CURR_r].[All]" dimensionUniqueName="[TableResults]" displayFolder="" count="0" memberValueDatatype="20" unbalanced="0"/>
    <cacheHierarchy uniqueName="[TableResults].[HTS_POS_r]" caption="HTS_POS_r" attribute="1" defaultMemberUniqueName="[TableResults].[HTS_POS_r].[All]" allUniqueName="[TableResults].[HTS_POS_r].[All]" dimensionUniqueName="[TableResults]" displayFolder="" count="0" memberValueDatatype="20" unbalanced="0"/>
    <cacheHierarchy uniqueName="[TableResults].[TX_NEW_r]" caption="TX_NEW_r" attribute="1" defaultMemberUniqueName="[TableResults].[TX_NEW_r].[All]" allUniqueName="[TableResults].[TX_NEW_r].[All]" dimensionUniqueName="[TableResults]" displayFolder="" count="0" memberValueDatatype="20" unbalanced="0"/>
    <cacheHierarchy uniqueName="[TableResults].[TX_NET_NEW_r]" caption="TX_NET_NEW_r" attribute="1" defaultMemberUniqueName="[TableResults].[TX_NET_NEW_r].[All]" allUniqueName="[TableResults].[TX_NET_NEW_r].[All]" dimensionUniqueName="[TableResults]" displayFolder="" count="0" memberValueDatatype="20" unbalanced="0"/>
    <cacheHierarchy uniqueName="[TableResults].[hts_OPD_attendance]" caption="hts_OPD_attendance" attribute="1" defaultMemberUniqueName="[TableResults].[hts_OPD_attendance].[All]" allUniqueName="[TableResults].[hts_OPD_attendance].[All]" dimensionUniqueName="[TableResults]" displayFolder="" count="0" memberValueDatatype="20" unbalanced="0"/>
    <cacheHierarchy uniqueName="[TableResults].[hts_Screened]" caption="hts_Screened" attribute="1" defaultMemberUniqueName="[TableResults].[hts_Screened].[All]" allUniqueName="[TableResults].[hts_Screened].[All]" dimensionUniqueName="[TableResults]" displayFolder="" count="0" memberValueDatatype="20" unbalanced="0"/>
    <cacheHierarchy uniqueName="[TableResults].[hts_eligible4Testing]" caption="hts_eligible4Testing" attribute="1" defaultMemberUniqueName="[TableResults].[hts_eligible4Testing].[All]" allUniqueName="[TableResults].[hts_eligible4Testing].[All]" dimensionUniqueName="[TableResults]" displayFolder="" count="0" memberValueDatatype="20" unbalanced="0"/>
    <cacheHierarchy uniqueName="[TableResults].[hts_Tested]" caption="hts_Tested" attribute="1" defaultMemberUniqueName="[TableResults].[hts_Tested].[All]" allUniqueName="[TableResults].[hts_Tested].[All]" dimensionUniqueName="[TableResults]" displayFolder="" count="0" memberValueDatatype="20" unbalanced="0"/>
    <cacheHierarchy uniqueName="[TableResults].[hts_Positive]" caption="hts_Positive" attribute="1" defaultMemberUniqueName="[TableResults].[hts_Positive].[All]" allUniqueName="[TableResults].[hts_Positive].[All]" dimensionUniqueName="[TableResults]" displayFolder="" count="0" memberValueDatatype="20" unbalanced="0"/>
    <cacheHierarchy uniqueName="[TableResults].[hts_linked2ART]" caption="hts_linked2ART" attribute="1" defaultMemberUniqueName="[TableResults].[hts_linked2ART].[All]" allUniqueName="[TableResults].[hts_linked2ART].[All]" dimensionUniqueName="[TableResults]" displayFolder="" count="0" memberValueDatatype="20" unbalanced="0"/>
    <cacheHierarchy uniqueName="[TableResults].[indx_clients_seen]" caption="indx_clients_seen" attribute="1" defaultMemberUniqueName="[TableResults].[indx_clients_seen].[All]" allUniqueName="[TableResults].[indx_clients_seen].[All]" dimensionUniqueName="[TableResults]" displayFolder="" count="0" memberValueDatatype="20" unbalanced="0"/>
    <cacheHierarchy uniqueName="[TableResults].[indx_Eligible4Index]" caption="indx_Eligible4Index" attribute="1" defaultMemberUniqueName="[TableResults].[indx_Eligible4Index].[All]" allUniqueName="[TableResults].[indx_Eligible4Index].[All]" dimensionUniqueName="[TableResults]" displayFolder="" count="0" memberValueDatatype="20" unbalanced="0"/>
    <cacheHierarchy uniqueName="[TableResults].[indx_offered_Index]" caption="indx_offered_Index" attribute="1" defaultMemberUniqueName="[TableResults].[indx_offered_Index].[All]" allUniqueName="[TableResults].[indx_offered_Index].[All]" dimensionUniqueName="[TableResults]" displayFolder="" count="0" memberValueDatatype="20" unbalanced="0"/>
    <cacheHierarchy uniqueName="[TableResults].[indx_accepted_Index]" caption="indx_accepted_Index" attribute="1" defaultMemberUniqueName="[TableResults].[indx_accepted_Index].[All]" allUniqueName="[TableResults].[indx_accepted_Index].[All]" dimensionUniqueName="[TableResults]" displayFolder="" count="0" memberValueDatatype="20" unbalanced="0"/>
    <cacheHierarchy uniqueName="[TableResults].[indx_Elicited]" caption="indx_Elicited" attribute="1" defaultMemberUniqueName="[TableResults].[indx_Elicited].[All]" allUniqueName="[TableResults].[indx_Elicited].[All]" dimensionUniqueName="[TableResults]" displayFolder="" count="0" memberValueDatatype="20" unbalanced="0"/>
    <cacheHierarchy uniqueName="[TableResults].[indx_Tested]" caption="indx_Tested" attribute="1" defaultMemberUniqueName="[TableResults].[indx_Tested].[All]" allUniqueName="[TableResults].[indx_Tested].[All]" dimensionUniqueName="[TableResults]" displayFolder="" count="0" memberValueDatatype="20" unbalanced="0"/>
    <cacheHierarchy uniqueName="[TableResults].[indx_Positive]" caption="indx_Positive" attribute="1" defaultMemberUniqueName="[TableResults].[indx_Positive].[All]" allUniqueName="[TableResults].[indx_Positive].[All]" dimensionUniqueName="[TableResults]" displayFolder="" count="0" memberValueDatatype="20" unbalanced="0"/>
    <cacheHierarchy uniqueName="[TableResults].[indx_linked2ART]" caption="indx_linked2ART" attribute="1" defaultMemberUniqueName="[TableResults].[indx_linked2ART].[All]" allUniqueName="[TableResults].[indx_linked2ART].[All]" dimensionUniqueName="[TableResults]" displayFolder="" count="0" memberValueDatatype="20" unbalanced="0"/>
    <cacheHierarchy uniqueName="[TableResults].[otps_clients_seen]" caption="otps_clients_seen" attribute="1" defaultMemberUniqueName="[TableResults].[otps_clients_seen].[All]" allUniqueName="[TableResults].[otps_clients_seen].[All]" dimensionUniqueName="[TableResults]" displayFolder="" count="0" memberValueDatatype="20" unbalanced="0"/>
    <cacheHierarchy uniqueName="[TableResults].[otps_screened]" caption="otps_screened" attribute="1" defaultMemberUniqueName="[TableResults].[otps_screened].[All]" allUniqueName="[TableResults].[otps_screened].[All]" dimensionUniqueName="[TableResults]" displayFolder="" count="0" memberValueDatatype="20" unbalanced="0"/>
    <cacheHierarchy uniqueName="[TableResults].[otps_eligible4Testing]" caption="otps_eligible4Testing" attribute="1" defaultMemberUniqueName="[TableResults].[otps_eligible4Testing].[All]" allUniqueName="[TableResults].[otps_eligible4Testing].[All]" dimensionUniqueName="[TableResults]" displayFolder="" count="0" memberValueDatatype="20" unbalanced="0"/>
    <cacheHierarchy uniqueName="[TableResults].[otps_Tested]" caption="otps_Tested" attribute="1" defaultMemberUniqueName="[TableResults].[otps_Tested].[All]" allUniqueName="[TableResults].[otps_Tested].[All]" dimensionUniqueName="[TableResults]" displayFolder="" count="0" memberValueDatatype="20" unbalanced="0"/>
    <cacheHierarchy uniqueName="[TableResults].[otps_Positive]" caption="otps_Positive" attribute="1" defaultMemberUniqueName="[TableResults].[otps_Positive].[All]" allUniqueName="[TableResults].[otps_Positive].[All]" dimensionUniqueName="[TableResults]" displayFolder="" count="0" memberValueDatatype="20" unbalanced="0"/>
    <cacheHierarchy uniqueName="[TableResults].[otps_linked2ART]" caption="otps_linked2ART" attribute="1" defaultMemberUniqueName="[TableResults].[otps_linked2ART].[All]" allUniqueName="[TableResults].[otps_linked2ART].[All]" dimensionUniqueName="[TableResults]" displayFolder="" count="0" memberValueDatatype="20" unbalanced="0"/>
    <cacheHierarchy uniqueName="[TableResults].[ret_appt_scheduled]" caption="ret_appt_scheduled" attribute="1" defaultMemberUniqueName="[TableResults].[ret_appt_scheduled].[All]" allUniqueName="[TableResults].[ret_appt_scheduled].[All]" dimensionUniqueName="[TableResults]" displayFolder="" count="0" memberValueDatatype="20" unbalanced="0"/>
    <cacheHierarchy uniqueName="[TableResults].[ret_missed_their_appt]" caption="ret_missed_their_appt" attribute="1" defaultMemberUniqueName="[TableResults].[ret_missed_their_appt].[All]" allUniqueName="[TableResults].[ret_missed_their_appt].[All]" dimensionUniqueName="[TableResults]" displayFolder="" count="0" memberValueDatatype="20" unbalanced="0"/>
    <cacheHierarchy uniqueName="[TableResults].[ret_texted_or_called]" caption="ret_texted_or_called" attribute="1" defaultMemberUniqueName="[TableResults].[ret_texted_or_called].[All]" allUniqueName="[TableResults].[ret_texted_or_called].[All]" dimensionUniqueName="[TableResults]" displayFolder="" count="0" memberValueDatatype="20" unbalanced="0"/>
    <cacheHierarchy uniqueName="[TableResults].[ret_visited]" caption="ret_visited" attribute="1" defaultMemberUniqueName="[TableResults].[ret_visited].[All]" allUniqueName="[TableResults].[ret_visited].[All]" dimensionUniqueName="[TableResults]" displayFolder="" count="0" memberValueDatatype="20" unbalanced="0"/>
    <cacheHierarchy uniqueName="[TableResults].[ret_official_transfer_outs]" caption="ret_official_transfer_outs" attribute="1" defaultMemberUniqueName="[TableResults].[ret_official_transfer_outs].[All]" allUniqueName="[TableResults].[ret_official_transfer_outs].[All]" dimensionUniqueName="[TableResults]" displayFolder="" count="0" memberValueDatatype="20" unbalanced="0"/>
    <cacheHierarchy uniqueName="[TableResults].[ret_declined_restarting_ART]" caption="ret_declined_restarting_ART" attribute="1" defaultMemberUniqueName="[TableResults].[ret_declined_restarting_ART].[All]" allUniqueName="[TableResults].[ret_declined_restarting_ART].[All]" dimensionUniqueName="[TableResults]" displayFolder="" count="0" memberValueDatatype="20" unbalanced="0"/>
    <cacheHierarchy uniqueName="[TableResults].[ret_reported_died]" caption="ret_reported_died" attribute="1" defaultMemberUniqueName="[TableResults].[ret_reported_died].[All]" allUniqueName="[TableResults].[ret_reported_died].[All]" dimensionUniqueName="[TableResults]" displayFolder="" count="0" memberValueDatatype="20" unbalanced="0"/>
    <cacheHierarchy uniqueName="[TableResults].[ret_reported_self_transferred]" caption="ret_reported_self_transferred" attribute="1" defaultMemberUniqueName="[TableResults].[ret_reported_self_transferred].[All]" allUniqueName="[TableResults].[ret_reported_self_transferred].[All]" dimensionUniqueName="[TableResults]" displayFolder="" count="0" memberValueDatatype="20" unbalanced="0"/>
    <cacheHierarchy uniqueName="[TableResults].[ret_not_located]" caption="ret_not_located" attribute="1" defaultMemberUniqueName="[TableResults].[ret_not_located].[All]" allUniqueName="[TableResults].[ret_not_located].[All]" dimensionUniqueName="[TableResults]" displayFolder="" count="0" memberValueDatatype="20" unbalanced="0"/>
    <cacheHierarchy uniqueName="[TableResults].[ret_returned2care]" caption="ret_returned2care" attribute="1" defaultMemberUniqueName="[TableResults].[ret_returned2care].[All]" allUniqueName="[TableResults].[ret_returned2care].[All]" dimensionUniqueName="[TableResults]" displayFolder="" count="0" memberValueDatatype="20" unbalanced="0"/>
    <cacheHierarchy uniqueName="[TableResults].[mmd_seen_in_DSD_ART]" caption="mmd_seen_in_DSD_ART" attribute="1" defaultMemberUniqueName="[TableResults].[mmd_seen_in_DSD_ART].[All]" allUniqueName="[TableResults].[mmd_seen_in_DSD_ART].[All]" dimensionUniqueName="[TableResults]" displayFolder="" count="0" memberValueDatatype="20" unbalanced="0"/>
    <cacheHierarchy uniqueName="[TableResults].[mmd_stableOnART]" caption="mmd_stableOnART" attribute="1" defaultMemberUniqueName="[TableResults].[mmd_stableOnART].[All]" allUniqueName="[TableResults].[mmd_stableOnART].[All]" dimensionUniqueName="[TableResults]" displayFolder="" count="0" memberValueDatatype="20" unbalanced="0"/>
    <cacheHierarchy uniqueName="[TableResults].[mmd_received3mth_mmd]" caption="mmd_received3mth_mmd" attribute="1" defaultMemberUniqueName="[TableResults].[mmd_received3mth_mmd].[All]" allUniqueName="[TableResults].[mmd_received3mth_mmd].[All]" dimensionUniqueName="[TableResults]" displayFolder="" count="0" memberValueDatatype="20" unbalanced="0"/>
    <cacheHierarchy uniqueName="[TableResults].[Target_Period]" caption="Target_Period" attribute="1" defaultMemberUniqueName="[TableResults].[Target_Period].[All]" allUniqueName="[TableResults].[Target_Period].[All]" dimensionUniqueName="[TableResults]" displayFolder="" count="0" memberValueDatatype="130" unbalanced="0"/>
    <cacheHierarchy uniqueName="[TableResults].[Week_No]" caption="Week_No" attribute="1" defaultMemberUniqueName="[TableResults].[Week_No].[All]" allUniqueName="[TableResults].[Week_No].[All]" dimensionUniqueName="[TableResults]" displayFolder="" count="0" memberValueDatatype="20" unbalanced="0"/>
    <cacheHierarchy uniqueName="[TableResults].[Month]" caption="Month" attribute="1" defaultMemberUniqueName="[TableResults].[Month].[All]" allUniqueName="[TableResults].[Month].[All]" dimensionUniqueName="[TableResults]" displayFolder="" count="0" memberValueDatatype="130" unbalanced="0"/>
    <cacheHierarchy uniqueName="[TableResults].[Qtr]" caption="Qtr" attribute="1" defaultMemberUniqueName="[TableResults].[Qtr].[All]" allUniqueName="[TableResults].[Qtr].[All]" dimensionUniqueName="[TableResults]" displayFolder="" count="0" memberValueDatatype="130" unbalanced="0"/>
    <cacheHierarchy uniqueName="[TableResults].[FY]" caption="FY" attribute="1" defaultMemberUniqueName="[TableResults].[FY].[All]" allUniqueName="[TableResults].[FY].[All]" dimensionUniqueName="[TableResults]" displayFolder="" count="0" memberValueDatatype="130" unbalanced="0"/>
    <cacheHierarchy uniqueName="[TableResults].[LGA]" caption="LGA" attribute="1" defaultMemberUniqueName="[TableResults].[LGA].[All]" allUniqueName="[TableResults].[LGA].[All]" dimensionUniqueName="[TableResults]" displayFolder="" count="0" memberValueDatatype="130" unbalanced="0"/>
    <cacheHierarchy uniqueName="[TableResults].[Facility_UnitUID]" caption="Facility_UnitUID" attribute="1" defaultMemberUniqueName="[TableResults].[Facility_UnitUID].[All]" allUniqueName="[TableResults].[Facility_UnitUID].[All]" dimensionUniqueName="[TableResults]" displayFolder="" count="0" memberValueDatatype="130" unbalanced="0"/>
    <cacheHierarchy uniqueName="[TableResults].[Prime_Partner]" caption="Prime_Partner" attribute="1" defaultMemberUniqueName="[TableResults].[Prime_Partner].[All]" allUniqueName="[TableResults].[Prime_Partner].[All]" dimensionUniqueName="[TableResults]" displayFolder="" count="0" memberValueDatatype="130" unbalanced="0"/>
    <cacheHierarchy uniqueName="[TableTarget].[State]" caption="State" attribute="1" defaultMemberUniqueName="[TableTarget].[State].[All]" allUniqueName="[TableTarget].[State].[All]" dimensionUniqueName="[TableTarget]" displayFolder="" count="0" memberValueDatatype="130" unbalanced="0"/>
    <cacheHierarchy uniqueName="[TableTarget].[LGA]" caption="LGA" attribute="1" defaultMemberUniqueName="[TableTarget].[LGA].[All]" allUniqueName="[TableTarget].[LGA].[All]" dimensionUniqueName="[TableTarget]" displayFolder="" count="0" memberValueDatatype="130" unbalanced="0"/>
    <cacheHierarchy uniqueName="[TableTarget].[Facility_name]" caption="Facility_name" attribute="1" defaultMemberUniqueName="[TableTarget].[Facility_name].[All]" allUniqueName="[TableTarget].[Facility_name].[All]" dimensionUniqueName="[TableTarget]" displayFolder="" count="0" memberValueDatatype="130" unbalanced="0"/>
    <cacheHierarchy uniqueName="[TableTarget].[TX_CURR_t]" caption="TX_CURR_t" attribute="1" defaultMemberUniqueName="[TableTarget].[TX_CURR_t].[All]" allUniqueName="[TableTarget].[TX_CURR_t].[All]" dimensionUniqueName="[TableTarget]" displayFolder="" count="0" memberValueDatatype="5" unbalanced="0"/>
    <cacheHierarchy uniqueName="[TableTarget].[HTS_POS_t]" caption="HTS_POS_t" attribute="1" defaultMemberUniqueName="[TableTarget].[HTS_POS_t].[All]" allUniqueName="[TableTarget].[HTS_POS_t].[All]" dimensionUniqueName="[TableTarget]" displayFolder="" count="0" memberValueDatatype="5" unbalanced="0"/>
    <cacheHierarchy uniqueName="[TableTarget].[TX_NET_NEW_t]" caption="TX_NET_NEW_t" attribute="1" defaultMemberUniqueName="[TableTarget].[TX_NET_NEW_t].[All]" allUniqueName="[TableTarget].[TX_NET_NEW_t].[All]" dimensionUniqueName="[TableTarget]" displayFolder="" count="0" memberValueDatatype="20" unbalanced="0"/>
    <cacheHierarchy uniqueName="[TableTarget].[TX_NEW_t]" caption="TX_NEW_t" attribute="1" defaultMemberUniqueName="[TableTarget].[TX_NEW_t].[All]" allUniqueName="[TableTarget].[TX_NEW_t].[All]" dimensionUniqueName="[TableTarget]" displayFolder="" count="0" memberValueDatatype="5" unbalanced="0"/>
    <cacheHierarchy uniqueName="[TableTarget].[FY]" caption="FY" attribute="1" defaultMemberUniqueName="[TableTarget].[FY].[All]" allUniqueName="[TableTarget].[FY].[All]" dimensionUniqueName="[TableTarget]" displayFolder="" count="0" memberValueDatatype="130" unbalanced="0"/>
    <cacheHierarchy uniqueName="[TableTarget].[Target_Period]" caption="Target_Period" attribute="1" defaultMemberUniqueName="[TableTarget].[Target_Period].[All]" allUniqueName="[TableTarget].[Target_Period].[All]" dimensionUniqueName="[TableTarget]" displayFolder="" count="0" memberValueDatatype="130" unbalanced="0"/>
    <cacheHierarchy uniqueName="[TableTarget].[WK_Report_Date]" caption="WK_Report_Date" attribute="1" time="1" defaultMemberUniqueName="[TableTarget].[WK_Report_Date].[All]" allUniqueName="[TableTarget].[WK_Report_Date].[All]" dimensionUniqueName="[TableTarget]" displayFolder="" count="0" memberValueDatatype="7" unbalanced="0"/>
    <cacheHierarchy uniqueName="[TableTarget].[Month]" caption="Month" attribute="1" defaultMemberUniqueName="[TableTarget].[Month].[All]" allUniqueName="[TableTarget].[Month].[All]" dimensionUniqueName="[TableTarget]" displayFolder="" count="0" memberValueDatatype="130" unbalanced="0"/>
    <cacheHierarchy uniqueName="[TableTarget].[Qtr]" caption="Qtr" attribute="1" defaultMemberUniqueName="[TableTarget].[Qtr].[All]" allUniqueName="[TableTarget].[Qtr].[All]" dimensionUniqueName="[TableTarget]" displayFolder="" count="0" memberValueDatatype="130" unbalanced="0"/>
    <cacheHierarchy uniqueName="[TableTarget].[Week_No]" caption="Week_No" attribute="1" defaultMemberUniqueName="[TableTarget].[Week_No].[All]" allUniqueName="[TableTarget].[Week_No].[All]" dimensionUniqueName="[TableTarget]" displayFolder="" count="0" memberValueDatatype="130" unbalanced="0"/>
    <cacheHierarchy uniqueName="[TableTarget].[Prime_Partner]" caption="Prime_Partner" attribute="1" defaultMemberUniqueName="[TableTarget].[Prime_Partner].[All]" allUniqueName="[TableTarget].[Prime_Partner].[All]" dimensionUniqueName="[TableTarget]" displayFolder="" count="0" memberValueDatatype="130" unbalanced="0"/>
    <cacheHierarchy uniqueName="[TableTarget].[Facility_UnitUID]" caption="Facility_UnitUID" attribute="1" defaultMemberUniqueName="[TableTarget].[Facility_UnitUID].[All]" allUniqueName="[TableTarget].[Facility_UnitUID].[All]" dimensionUniqueName="[TableTarget]" displayFolder="" count="0" memberValueDatatype="130" unbalanced="0"/>
    <cacheHierarchy uniqueName="[Measures].[Sum of HTS_POS_t]" caption="Sum of HTS_POS_t" measure="1" displayFolder="" measureGroup="KingQuery" count="0">
      <extLst>
        <ext xmlns:x15="http://schemas.microsoft.com/office/spreadsheetml/2010/11/main" uri="{B97F6D7D-B522-45F9-BDA1-12C45D357490}">
          <x15:cacheHierarchy aggregatedColumn="49"/>
        </ext>
      </extLst>
    </cacheHierarchy>
    <cacheHierarchy uniqueName="[Measures].[Sum of TX_CURR_r 2]" caption="Sum of TX_CURR_r 2" measure="1" displayFolder="" measureGroup="KingQuery" count="0">
      <extLst>
        <ext xmlns:x15="http://schemas.microsoft.com/office/spreadsheetml/2010/11/main" uri="{B97F6D7D-B522-45F9-BDA1-12C45D357490}">
          <x15:cacheHierarchy aggregatedColumn="3"/>
        </ext>
      </extLst>
    </cacheHierarchy>
    <cacheHierarchy uniqueName="[Measures].[Sum of TX_CURR_t 2]" caption="Sum of TX_CURR_t 2" measure="1" displayFolder="" measureGroup="KingQuery" count="0">
      <extLst>
        <ext xmlns:x15="http://schemas.microsoft.com/office/spreadsheetml/2010/11/main" uri="{B97F6D7D-B522-45F9-BDA1-12C45D357490}">
          <x15:cacheHierarchy aggregatedColumn="48"/>
        </ext>
      </extLst>
    </cacheHierarchy>
    <cacheHierarchy uniqueName="[Measures].[Sum of HTS_POS_r]" caption="Sum of HTS_POS_r" measure="1" displayFolder="" measureGroup="KingQuery" count="0">
      <extLst>
        <ext xmlns:x15="http://schemas.microsoft.com/office/spreadsheetml/2010/11/main" uri="{B97F6D7D-B522-45F9-BDA1-12C45D357490}">
          <x15:cacheHierarchy aggregatedColumn="4"/>
        </ext>
      </extLst>
    </cacheHierarchy>
    <cacheHierarchy uniqueName="[Measures].[Sum of TX_NEW_r]" caption="Sum of TX_NEW_r" measure="1" displayFolder="" measureGroup="KingQuery" count="0">
      <extLst>
        <ext xmlns:x15="http://schemas.microsoft.com/office/spreadsheetml/2010/11/main" uri="{B97F6D7D-B522-45F9-BDA1-12C45D357490}">
          <x15:cacheHierarchy aggregatedColumn="5"/>
        </ext>
      </extLst>
    </cacheHierarchy>
    <cacheHierarchy uniqueName="[Measures].[Sum of TX_NET_NEW_r]" caption="Sum of TX_NET_NEW_r" measure="1" displayFolder="" measureGroup="KingQuery" count="0">
      <extLst>
        <ext xmlns:x15="http://schemas.microsoft.com/office/spreadsheetml/2010/11/main" uri="{B97F6D7D-B522-45F9-BDA1-12C45D357490}">
          <x15:cacheHierarchy aggregatedColumn="6"/>
        </ext>
      </extLst>
    </cacheHierarchy>
    <cacheHierarchy uniqueName="[Measures].[Sum of hts_OPD_attendance]" caption="Sum of hts_OPD_attendance" measure="1" displayFolder="" measureGroup="KingQuery" count="0">
      <extLst>
        <ext xmlns:x15="http://schemas.microsoft.com/office/spreadsheetml/2010/11/main" uri="{B97F6D7D-B522-45F9-BDA1-12C45D357490}">
          <x15:cacheHierarchy aggregatedColumn="7"/>
        </ext>
      </extLst>
    </cacheHierarchy>
    <cacheHierarchy uniqueName="[Measures].[Sum of ret_missed_their_appt]" caption="Sum of ret_missed_their_appt" measure="1" displayFolder="" measureGroup="KingQuery" count="0">
      <extLst>
        <ext xmlns:x15="http://schemas.microsoft.com/office/spreadsheetml/2010/11/main" uri="{B97F6D7D-B522-45F9-BDA1-12C45D357490}">
          <x15:cacheHierarchy aggregatedColumn="28"/>
        </ext>
      </extLst>
    </cacheHierarchy>
    <cacheHierarchy uniqueName="[Measures].[Sum of mmd_seen_in_DSD_ART]" caption="Sum of mmd_seen_in_DSD_ART" measure="1" displayFolder="" measureGroup="KingQuery" count="0">
      <extLst>
        <ext xmlns:x15="http://schemas.microsoft.com/office/spreadsheetml/2010/11/main" uri="{B97F6D7D-B522-45F9-BDA1-12C45D357490}">
          <x15:cacheHierarchy aggregatedColumn="37"/>
        </ext>
      </extLst>
    </cacheHierarchy>
    <cacheHierarchy uniqueName="[Measures].[Sum of mmd_stableOnART]" caption="Sum of mmd_stableOnART" measure="1" displayFolder="" measureGroup="KingQuery" count="0">
      <extLst>
        <ext xmlns:x15="http://schemas.microsoft.com/office/spreadsheetml/2010/11/main" uri="{B97F6D7D-B522-45F9-BDA1-12C45D357490}">
          <x15:cacheHierarchy aggregatedColumn="38"/>
        </ext>
      </extLst>
    </cacheHierarchy>
    <cacheHierarchy uniqueName="[Measures].[Sum of TX_NEW_t]" caption="Sum of TX_NEW_t" measure="1" displayFolder="" measureGroup="KingQuery" count="0">
      <extLst>
        <ext xmlns:x15="http://schemas.microsoft.com/office/spreadsheetml/2010/11/main" uri="{B97F6D7D-B522-45F9-BDA1-12C45D357490}">
          <x15:cacheHierarchy aggregatedColumn="51"/>
        </ext>
      </extLst>
    </cacheHierarchy>
    <cacheHierarchy uniqueName="[Measures].[Sum of ret_appt_scheduled]" caption="Sum of ret_appt_scheduled" measure="1" displayFolder="" measureGroup="KingQuery" count="0">
      <extLst>
        <ext xmlns:x15="http://schemas.microsoft.com/office/spreadsheetml/2010/11/main" uri="{B97F6D7D-B522-45F9-BDA1-12C45D357490}">
          <x15:cacheHierarchy aggregatedColumn="27"/>
        </ext>
      </extLst>
    </cacheHierarchy>
    <cacheHierarchy uniqueName="[Measures].[Sum of TX_CURR_r]" caption="Sum of TX_CURR_r" measure="1" displayFolder="" measureGroup="TableResults" count="0">
      <extLst>
        <ext xmlns:x15="http://schemas.microsoft.com/office/spreadsheetml/2010/11/main" uri="{B97F6D7D-B522-45F9-BDA1-12C45D357490}">
          <x15:cacheHierarchy aggregatedColumn="56"/>
        </ext>
      </extLst>
    </cacheHierarchy>
    <cacheHierarchy uniqueName="[Measures].[Sum of TX_CURR_t]" caption="Sum of TX_CURR_t" measure="1" displayFolder="" measureGroup="TableTarget" count="0">
      <extLst>
        <ext xmlns:x15="http://schemas.microsoft.com/office/spreadsheetml/2010/11/main" uri="{B97F6D7D-B522-45F9-BDA1-12C45D357490}">
          <x15:cacheHierarchy aggregatedColumn="104"/>
        </ext>
      </extLst>
    </cacheHierarchy>
    <cacheHierarchy uniqueName="[Measures].[Count of TX_CURR_t]" caption="Count of TX_CURR_t" measure="1" displayFolder="" measureGroup="TableTarget" count="0">
      <extLst>
        <ext xmlns:x15="http://schemas.microsoft.com/office/spreadsheetml/2010/11/main" uri="{B97F6D7D-B522-45F9-BDA1-12C45D357490}">
          <x15:cacheHierarchy aggregatedColumn="104"/>
        </ext>
      </extLst>
    </cacheHierarchy>
    <cacheHierarchy uniqueName="[Measures].[Sum of Add Column2]" caption="Sum of Add Column2" measure="1" displayFolder="" measureGroup="KingQuery" count="0">
      <extLst>
        <ext xmlns:x15="http://schemas.microsoft.com/office/spreadsheetml/2010/11/main" uri="{B97F6D7D-B522-45F9-BDA1-12C45D357490}">
          <x15:cacheHierarchy aggregatedColumn="52"/>
        </ext>
      </extLst>
    </cacheHierarchy>
    <cacheHierarchy uniqueName="[Measures].[Count of Facility_UnitUID]" caption="Count of Facility_UnitUID" measure="1" displayFolder="" measureGroup="KingQuery" count="0">
      <extLst>
        <ext xmlns:x15="http://schemas.microsoft.com/office/spreadsheetml/2010/11/main" uri="{B97F6D7D-B522-45F9-BDA1-12C45D357490}">
          <x15:cacheHierarchy aggregatedColumn="46"/>
        </ext>
      </extLst>
    </cacheHierarchy>
    <cacheHierarchy uniqueName="[Measures].[Sum of otps_screened]" caption="Sum of otps_screened" measure="1" displayFolder="" measureGroup="KingQuery" count="0">
      <extLst>
        <ext xmlns:x15="http://schemas.microsoft.com/office/spreadsheetml/2010/11/main" uri="{B97F6D7D-B522-45F9-BDA1-12C45D357490}">
          <x15:cacheHierarchy aggregatedColumn="22"/>
        </ext>
      </extLst>
    </cacheHierarchy>
    <cacheHierarchy uniqueName="[Measures].[TX_CURR]" caption="TX_CURR" measure="1" displayFolder="" measureGroup="KingQuery" count="0"/>
    <cacheHierarchy uniqueName="[Measures].[TX_CURR_tar]" caption="TX_CURR_tar" measure="1" displayFolder="" measureGroup="KingQuery" count="0"/>
    <cacheHierarchy uniqueName="[Measures].[HTS POS r.]" caption="HTS POS r." measure="1" displayFolder="" measureGroup="KingQuery" count="0"/>
    <cacheHierarchy uniqueName="[Measures].[TX NEW r.]" caption="TX NEW r." measure="1" displayFolder="" measureGroup="KingQuery" count="0"/>
    <cacheHierarchy uniqueName="[Measures].[TX NEW tar.]" caption="TX NEW tar." measure="1" displayFolder="" measureGroup="KingQuery" count="0"/>
    <cacheHierarchy uniqueName="[Measures].[TX NET NEW.]" caption="TX NET NEW." measure="1" displayFolder="" measureGroup="KingQuery" count="0"/>
    <cacheHierarchy uniqueName="[Measures].[TX NET NEW tar.]" caption="TX NET NEW tar." measure="1" displayFolder="" measureGroup="KingQuery" count="0"/>
    <cacheHierarchy uniqueName="[Measures].[hts OPD attendance.]" caption="hts OPD attendance." measure="1" displayFolder="" measureGroup="KingQuery" count="0"/>
    <cacheHierarchy uniqueName="[Measures].[opd Screened.]" caption="opd Screened." measure="1" displayFolder="" measureGroup="KingQuery" count="0"/>
    <cacheHierarchy uniqueName="[Measures].[hts eligible4Testing.]" caption="hts eligible4Testing." measure="1" displayFolder="" measureGroup="KingQuery" count="0"/>
    <cacheHierarchy uniqueName="[Measures].[hts Tested.]" caption="hts Tested." measure="1" displayFolder="" measureGroup="KingQuery" count="0"/>
    <cacheHierarchy uniqueName="[Measures].[hts Positive.]" caption="hts Positive." measure="1" displayFolder="" measureGroup="KingQuery" count="0"/>
    <cacheHierarchy uniqueName="[Measures].[hts linked2ART.]" caption="hts linked2ART." measure="1" displayFolder="" measureGroup="KingQuery" count="0"/>
    <cacheHierarchy uniqueName="[Measures].[indx clients seen.]" caption="indx clients seen." measure="1" displayFolder="" measureGroup="KingQuery" count="0"/>
    <cacheHierarchy uniqueName="[Measures].[indx Eligible4Index.]" caption="indx Eligible4Index." measure="1" displayFolder="" measureGroup="KingQuery" count="0"/>
    <cacheHierarchy uniqueName="[Measures].[indx offered Index.]" caption="indx offered Index." measure="1" displayFolder="" measureGroup="KingQuery" count="0"/>
    <cacheHierarchy uniqueName="[Measures].[indx accepted Index.]" caption="indx accepted Index." measure="1" displayFolder="" measureGroup="KingQuery" count="0"/>
    <cacheHierarchy uniqueName="[Measures].[indx Elicited.]" caption="indx Elicited." measure="1" displayFolder="" measureGroup="KingQuery" count="0"/>
    <cacheHierarchy uniqueName="[Measures].[indx Tested.]" caption="indx Tested." measure="1" displayFolder="" measureGroup="KingQuery" count="0"/>
    <cacheHierarchy uniqueName="[Measures].[indx Positive.]" caption="indx Positive." measure="1" displayFolder="" measureGroup="KingQuery" count="0"/>
    <cacheHierarchy uniqueName="[Measures].[indx linked2ART.]" caption="indx linked2ART." measure="1" displayFolder="" measureGroup="KingQuery" count="0"/>
    <cacheHierarchy uniqueName="[Measures].[otps clients seen.]" caption="otps clients seen." measure="1" displayFolder="" measureGroup="KingQuery" count="0"/>
    <cacheHierarchy uniqueName="[Measures].[otps eligible4Testing.]" caption="otps eligible4Testing." measure="1" displayFolder="" measureGroup="KingQuery" count="0"/>
    <cacheHierarchy uniqueName="[Measures].[otps Tested.]" caption="otps Tested." measure="1" displayFolder="" measureGroup="KingQuery" count="0"/>
    <cacheHierarchy uniqueName="[Measures].[otps Positive.]" caption="otps Positive." measure="1" displayFolder="" measureGroup="KingQuery" count="0"/>
    <cacheHierarchy uniqueName="[Measures].[otps linked2ART.]" caption="otps linked2ART." measure="1" displayFolder="" measureGroup="KingQuery" count="0"/>
    <cacheHierarchy uniqueName="[Measures].[ret appt scheduled.]" caption="ret appt scheduled." measure="1" displayFolder="" measureGroup="KingQuery" count="0"/>
    <cacheHierarchy uniqueName="[Measures].[ret missed their appt.]" caption="ret missed their appt." measure="1" displayFolder="" measureGroup="KingQuery" count="0"/>
    <cacheHierarchy uniqueName="[Measures].[ret texted or called.]" caption="ret texted or called." measure="1" displayFolder="" measureGroup="KingQuery" count="0"/>
    <cacheHierarchy uniqueName="[Measures].[ret visited.]" caption="ret visited." measure="1" displayFolder="" measureGroup="KingQuery" count="0"/>
    <cacheHierarchy uniqueName="[Measures].[ret official transfer outs.]" caption="ret official transfer outs." measure="1" displayFolder="" measureGroup="KingQuery" count="0"/>
    <cacheHierarchy uniqueName="[Measures].[ret declined restarting ART.]" caption="ret declined restarting ART." measure="1" displayFolder="" measureGroup="KingQuery" count="0"/>
    <cacheHierarchy uniqueName="[Measures].[ret reported died.]" caption="ret reported died." measure="1" displayFolder="" measureGroup="KingQuery" count="0"/>
    <cacheHierarchy uniqueName="[Measures].[ret reported self transferred.]" caption="ret reported self transferred." measure="1" displayFolder="" measureGroup="KingQuery" count="0"/>
    <cacheHierarchy uniqueName="[Measures].[ret not located.]" caption="ret not located." measure="1" displayFolder="" measureGroup="KingQuery" count="0"/>
    <cacheHierarchy uniqueName="[Measures].[ret returned2care.]" caption="ret returned2care." measure="1" displayFolder="" measureGroup="KingQuery" count="0"/>
    <cacheHierarchy uniqueName="[Measures].[mmd seen in DSD ART.]" caption="mmd seen in DSD ART." measure="1" displayFolder="" measureGroup="KingQuery" count="0"/>
    <cacheHierarchy uniqueName="[Measures].[mmd stableOnART.]" caption="mmd stableOnART." measure="1" displayFolder="" measureGroup="KingQuery" count="0"/>
    <cacheHierarchy uniqueName="[Measures].[mmd received3mth mmd.]" caption="mmd received3mth mmd." measure="1" displayFolder="" measureGroup="KingQuery" count="0"/>
    <cacheHierarchy uniqueName="[Measures].[HTS POS_tar.]" caption="HTS POS_tar." measure="1" displayFolder="" measureGroup="KingQuery" count="0"/>
    <cacheHierarchy uniqueName="[Measures].[%TX_CURR Achieved]" caption="%TX_CURR Achieved" measure="1" displayFolder="" measureGroup="KingQuery" count="0"/>
    <cacheHierarchy uniqueName="[Measures].[%OPD_POS Achieved]" caption="%OPD_POS Achieved" measure="1" displayFolder="" measureGroup="KingQuery" count="0"/>
    <cacheHierarchy uniqueName="[Measures].[%OPD Clients Screened]" caption="%OPD Clients Screened" measure="1" displayFolder="" measureGroup="KingQuery" count="0"/>
    <cacheHierarchy uniqueName="[Measures].[OPD %of eligible, tested]" caption="OPD %of eligible, tested" measure="1" displayFolder="" measureGroup="KingQuery" count="0"/>
    <cacheHierarchy uniqueName="[Measures].[OPD Positivity Yeild]" caption="OPD Positivity Yeild" measure="1" displayFolder="" measureGroup="KingQuery" count="0"/>
    <cacheHierarchy uniqueName="[Measures].[OPD %Positives, linked to ART]" caption="OPD %Positives, linked to ART" measure="1" displayFolder="" measureGroup="KingQuery" count="0"/>
    <cacheHierarchy uniqueName="[Measures].[INDX %Eligible of Seen]" caption="INDX %Eligible of Seen" measure="1" displayFolder="" measureGroup="KingQuery" count="0"/>
    <cacheHierarchy uniqueName="[Measures].[INDX %Accepted of Offered]" caption="INDX %Accepted of Offered" measure="1" displayFolder="" measureGroup="KingQuery" count="0"/>
    <cacheHierarchy uniqueName="[Measures].[OTPS %Eligible of Clients Seen]" caption="OTPS %Eligible of Clients Seen" measure="1" displayFolder="" measureGroup="KingQuery" count="0"/>
    <cacheHierarchy uniqueName="[Measures].[OTPS %Tested of Clients Eligible]" caption="OTPS %Tested of Clients Eligible" measure="1" displayFolder="" measureGroup="KingQuery" count="0"/>
    <cacheHierarchy uniqueName="[Measures].[OTPS Positivity Yeild]" caption="OTPS Positivity Yeild" measure="1" displayFolder="" measureGroup="KingQuery" count="0"/>
    <cacheHierarchy uniqueName="[Measures].[OTPS %Linked to ART]" caption="OTPS %Linked to ART" measure="1" displayFolder="" measureGroup="KingQuery" count="0"/>
    <cacheHierarchy uniqueName="[Measures].[RETEN %Missed Appts]" caption="RETEN %Missed Appts" measure="1" displayFolder="" measureGroup="KingQuery" count="0"/>
    <cacheHierarchy uniqueName="[Measures].[RETEN %Returned 2Care of Missed Appt]" caption="RETEN %Returned 2Care of Missed Appt" measure="1" displayFolder="" measureGroup="KingQuery" count="0"/>
    <cacheHierarchy uniqueName="[Measures].[MMD %Stable on ART of Seen]" caption="MMD %Stable on ART of Seen" measure="1" displayFolder="" measureGroup="KingQuery" count="0"/>
    <cacheHierarchy uniqueName="[Measures].[MMD %Received &gt;=3mth of Seen]" caption="MMD %Received &gt;=3mth of Seen" measure="1" displayFolder="" measureGroup="KingQuery" count="0"/>
    <cacheHierarchy uniqueName="[Measures].[%TX_NET_NEW Achieved]" caption="%TX_NET_NEW Achieved" measure="1" displayFolder="" measureGroup="KingQuery" count="0"/>
    <cacheHierarchy uniqueName="[Measures].[%TX_NEW Achieved]" caption="%TX_NEW Achieved" measure="1" displayFolder="" measureGroup="KingQuery" count="0"/>
    <cacheHierarchy uniqueName="[Measures].[INDX Positivity Yeild]" caption="INDX Positivity Yeild" measure="1" displayFolder="" measureGroup="KingQuery" count="0"/>
    <cacheHierarchy uniqueName="[Measures].[INDX %Positives Linked to ART]" caption="INDX %Positives Linked to ART" measure="1" displayFolder="" measureGroup="KingQuery" count="0"/>
    <cacheHierarchy uniqueName="[Measures].[TX_CURR_res]" caption="TX_CURR_res" measure="1" displayFolder="" measureGroup="KingQuery" count="0"/>
    <cacheHierarchy uniqueName="[Measures].[TX_CURR res]" caption="TX_CURR res" measure="1" displayFolder="" measureGroup="TableResults" count="0"/>
    <cacheHierarchy uniqueName="[Measures].[No of Facilities]" caption="No of Facilities" measure="1" displayFolder="" measureGroup="KingQuery" count="0"/>
    <cacheHierarchy uniqueName="[Measures].[otps screened.]" caption="otps screened." measure="1" displayFolder="" measureGroup="KingQuery" count="0"/>
    <cacheHierarchy uniqueName="[Measures].[__XL_Count TableTarget]" caption="__XL_Count TableTarget" measure="1" displayFolder="" measureGroup="TableTarget" count="0" hidden="1"/>
    <cacheHierarchy uniqueName="[Measures].[__XL_Count TableResults]" caption="__XL_Count TableResults" measure="1" displayFolder="" measureGroup="TableResults" count="0" hidden="1"/>
    <cacheHierarchy uniqueName="[Measures].[__XL_Count KingQuery]" caption="__XL_Count KingQuery" measure="1" displayFolder="" measureGroup="KingQue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8680982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5">
  <r>
    <n v="1"/>
    <x v="0"/>
    <m/>
    <s v="Ekiti State University Teaching Hospital"/>
    <s v="retention"/>
    <n v="35"/>
    <n v="2"/>
    <n v="2"/>
    <n v="0"/>
    <n v="0"/>
    <n v="0"/>
    <n v="0"/>
    <n v="0"/>
    <n v="0"/>
    <n v="0"/>
    <n v="2"/>
    <x v="0"/>
    <n v="1"/>
    <s v="Oct"/>
    <s v="Qtr1"/>
    <s v="FY21"/>
  </r>
  <r>
    <m/>
    <x v="0"/>
    <m/>
    <s v="Federal Teaching Hospital Ido"/>
    <s v="retention"/>
    <n v="43"/>
    <n v="10"/>
    <n v="10"/>
    <n v="0"/>
    <n v="0"/>
    <n v="0"/>
    <n v="0"/>
    <n v="0"/>
    <n v="0"/>
    <n v="0"/>
    <n v="6"/>
    <x v="0"/>
    <n v="1"/>
    <s v="Oct"/>
    <s v="Qtr1"/>
    <s v="FY21"/>
  </r>
  <r>
    <m/>
    <x v="0"/>
    <m/>
    <s v="State Specialist Hospital Ikere"/>
    <s v="retention"/>
    <n v="19"/>
    <n v="3"/>
    <n v="3"/>
    <n v="0"/>
    <n v="0"/>
    <n v="0"/>
    <n v="0"/>
    <n v="0"/>
    <n v="0"/>
    <n v="0"/>
    <n v="3"/>
    <x v="0"/>
    <n v="1"/>
    <s v="Oct"/>
    <s v="Qtr1"/>
    <s v="FY21"/>
  </r>
  <r>
    <m/>
    <x v="1"/>
    <s v="Giwa"/>
    <s v="Ahmadu Bello University Teaching Hospital Shika Zaria"/>
    <s v="retention"/>
    <n v="166"/>
    <n v="71"/>
    <n v="60"/>
    <n v="11"/>
    <n v="0"/>
    <n v="71"/>
    <n v="0"/>
    <n v="0"/>
    <n v="1"/>
    <n v="6"/>
    <n v="34"/>
    <x v="0"/>
    <n v="1"/>
    <s v="Oct"/>
    <s v="Qtr1"/>
    <s v="FY21"/>
  </r>
  <r>
    <m/>
    <x v="1"/>
    <s v="Chikun"/>
    <s v="Amina Hospital"/>
    <s v="retention"/>
    <n v="9"/>
    <n v="0"/>
    <n v="0"/>
    <n v="0"/>
    <n v="0"/>
    <n v="0"/>
    <n v="0"/>
    <n v="0"/>
    <n v="0"/>
    <n v="0"/>
    <n v="0"/>
    <x v="0"/>
    <n v="1"/>
    <s v="Oct"/>
    <s v="Qtr1"/>
    <s v="FY21"/>
  </r>
  <r>
    <m/>
    <x v="1"/>
    <s v="Zaria"/>
    <s v="Anna-Kitcher Hospital"/>
    <s v="retention"/>
    <n v="4"/>
    <n v="2"/>
    <n v="2"/>
    <n v="0"/>
    <n v="0"/>
    <n v="0"/>
    <n v="0"/>
    <n v="0"/>
    <n v="0"/>
    <n v="2"/>
    <n v="2"/>
    <x v="0"/>
    <n v="1"/>
    <s v="Oct"/>
    <s v="Qtr1"/>
    <s v="FY21"/>
  </r>
  <r>
    <m/>
    <x v="1"/>
    <s v="Kaduna North"/>
    <s v="Badarawa Primary Health Center"/>
    <s v="retention"/>
    <n v="19"/>
    <n v="5"/>
    <n v="5"/>
    <n v="0"/>
    <n v="0"/>
    <n v="5"/>
    <n v="0"/>
    <n v="0"/>
    <n v="0"/>
    <n v="0"/>
    <n v="5"/>
    <x v="0"/>
    <n v="1"/>
    <s v="Oct"/>
    <s v="Qtr1"/>
    <s v="FY21"/>
  </r>
  <r>
    <m/>
    <x v="1"/>
    <s v="Kaduna North"/>
    <s v="Barau Dikko Specialist Hospital"/>
    <s v="retention"/>
    <n v="176"/>
    <n v="20"/>
    <n v="18"/>
    <n v="2"/>
    <n v="0"/>
    <n v="20"/>
    <n v="0"/>
    <n v="0"/>
    <n v="0"/>
    <n v="0"/>
    <n v="20"/>
    <x v="0"/>
    <n v="1"/>
    <s v="Oct"/>
    <s v="Qtr1"/>
    <s v="FY21"/>
  </r>
  <r>
    <m/>
    <x v="1"/>
    <s v="Kaduna South"/>
    <s v="Barnawa Primary Health Center"/>
    <s v="retention"/>
    <n v="16"/>
    <n v="3"/>
    <n v="3"/>
    <n v="0"/>
    <n v="0"/>
    <n v="3"/>
    <n v="0"/>
    <n v="0"/>
    <n v="0"/>
    <n v="0"/>
    <n v="3"/>
    <x v="0"/>
    <n v="1"/>
    <s v="Oct"/>
    <s v="Qtr1"/>
    <s v="FY21"/>
  </r>
  <r>
    <m/>
    <x v="1"/>
    <s v="Kachia"/>
    <s v="Doka Rural Hospital"/>
    <s v="retention"/>
    <n v="16"/>
    <n v="5"/>
    <n v="5"/>
    <n v="0"/>
    <n v="0"/>
    <n v="5"/>
    <n v="0"/>
    <n v="0"/>
    <n v="0"/>
    <n v="1"/>
    <n v="4"/>
    <x v="0"/>
    <n v="1"/>
    <s v="Oct"/>
    <s v="Qtr1"/>
    <s v="FY21"/>
  </r>
  <r>
    <m/>
    <x v="1"/>
    <s v="Kaduna North"/>
    <s v="Federation of Muslim Women Association of Nigeria (FOMWAN) Hospital"/>
    <s v="retention"/>
    <n v="9"/>
    <n v="0"/>
    <n v="0"/>
    <n v="0"/>
    <n v="0"/>
    <n v="0"/>
    <n v="0"/>
    <n v="0"/>
    <n v="0"/>
    <n v="0"/>
    <n v="0"/>
    <x v="0"/>
    <n v="1"/>
    <s v="Oct"/>
    <s v="Qtr1"/>
    <s v="FY21"/>
  </r>
  <r>
    <m/>
    <x v="1"/>
    <s v="Kachia"/>
    <s v="Foltz Medical Center - Katari"/>
    <s v="retention"/>
    <n v="5"/>
    <n v="1"/>
    <n v="1"/>
    <n v="0"/>
    <n v="0"/>
    <n v="1"/>
    <n v="0"/>
    <n v="0"/>
    <n v="1"/>
    <n v="0"/>
    <n v="0"/>
    <x v="0"/>
    <n v="1"/>
    <s v="Oct"/>
    <s v="Qtr1"/>
    <s v="FY21"/>
  </r>
  <r>
    <m/>
    <x v="1"/>
    <s v="Giwa"/>
    <s v="General Hospital Giwa"/>
    <s v="retention"/>
    <n v="9"/>
    <n v="2"/>
    <n v="2"/>
    <n v="0"/>
    <n v="0"/>
    <n v="2"/>
    <n v="0"/>
    <n v="1"/>
    <n v="0"/>
    <n v="0"/>
    <n v="1"/>
    <x v="0"/>
    <n v="1"/>
    <s v="Oct"/>
    <s v="Qtr1"/>
    <s v="FY21"/>
  </r>
  <r>
    <m/>
    <x v="1"/>
    <s v="Makarfi"/>
    <s v="General Hospital Makarfi"/>
    <s v="retention"/>
    <n v="39"/>
    <n v="8"/>
    <n v="8"/>
    <n v="0"/>
    <n v="0"/>
    <n v="8"/>
    <n v="0"/>
    <n v="1"/>
    <n v="1"/>
    <n v="2"/>
    <n v="5"/>
    <x v="0"/>
    <n v="1"/>
    <s v="Oct"/>
    <s v="Qtr1"/>
    <s v="FY21"/>
  </r>
  <r>
    <m/>
    <x v="1"/>
    <s v="Lere"/>
    <s v="General Hospital Saminaka"/>
    <s v="retention"/>
    <n v="42"/>
    <n v="15"/>
    <n v="15"/>
    <n v="0"/>
    <n v="0"/>
    <n v="13"/>
    <n v="0"/>
    <n v="0"/>
    <n v="1"/>
    <n v="5"/>
    <n v="9"/>
    <x v="0"/>
    <n v="1"/>
    <s v="Oct"/>
    <s v="Qtr1"/>
    <s v="FY21"/>
  </r>
  <r>
    <m/>
    <x v="1"/>
    <s v="Kaduna South"/>
    <s v="Gwamna Awan General Hospital"/>
    <s v="retention"/>
    <n v="111"/>
    <n v="23"/>
    <n v="23"/>
    <n v="0"/>
    <n v="0"/>
    <n v="23"/>
    <n v="0"/>
    <n v="0"/>
    <n v="1"/>
    <n v="8"/>
    <n v="14"/>
    <x v="0"/>
    <n v="1"/>
    <s v="Oct"/>
    <s v="Qtr1"/>
    <s v="FY21"/>
  </r>
  <r>
    <m/>
    <x v="1"/>
    <s v="Sanga"/>
    <s v="Gwantu General Hospital"/>
    <s v="retention"/>
    <n v="169"/>
    <n v="27"/>
    <n v="11"/>
    <n v="16"/>
    <n v="0"/>
    <n v="27"/>
    <n v="0"/>
    <n v="0"/>
    <n v="0"/>
    <n v="4"/>
    <n v="16"/>
    <x v="0"/>
    <n v="1"/>
    <s v="Oct"/>
    <s v="Qtr1"/>
    <s v="FY21"/>
  </r>
  <r>
    <m/>
    <x v="1"/>
    <s v="Zaria"/>
    <s v="Hajiya Gambo Sawaba Hospital"/>
    <s v="retention"/>
    <n v="72"/>
    <n v="5"/>
    <n v="5"/>
    <n v="0"/>
    <n v="0"/>
    <n v="5"/>
    <n v="0"/>
    <n v="0"/>
    <n v="0"/>
    <n v="0"/>
    <n v="5"/>
    <x v="0"/>
    <n v="1"/>
    <s v="Oct"/>
    <s v="Qtr1"/>
    <s v="FY21"/>
  </r>
  <r>
    <m/>
    <x v="1"/>
    <s v="Kaduna South"/>
    <s v="Harmony Hospital"/>
    <s v="retention"/>
    <n v="15"/>
    <n v="1"/>
    <n v="1"/>
    <m/>
    <n v="0"/>
    <n v="1"/>
    <n v="0"/>
    <n v="0"/>
    <n v="0"/>
    <n v="0"/>
    <n v="2"/>
    <x v="0"/>
    <n v="1"/>
    <s v="Oct"/>
    <s v="Qtr1"/>
    <s v="FY21"/>
  </r>
  <r>
    <m/>
    <x v="1"/>
    <s v="Kudan"/>
    <s v="Hunkuyi General Hospital"/>
    <s v="retention"/>
    <n v="13"/>
    <n v="2"/>
    <n v="2"/>
    <n v="0"/>
    <n v="0"/>
    <n v="2"/>
    <n v="0"/>
    <n v="0"/>
    <n v="0"/>
    <n v="0"/>
    <n v="1"/>
    <x v="0"/>
    <n v="1"/>
    <s v="Oct"/>
    <s v="Qtr1"/>
    <s v="FY21"/>
  </r>
  <r>
    <m/>
    <x v="1"/>
    <s v="Kajuru"/>
    <s v="Idon Rural Hospital"/>
    <s v="retention"/>
    <n v="29"/>
    <n v="6"/>
    <n v="6"/>
    <m/>
    <n v="0"/>
    <n v="0"/>
    <n v="0"/>
    <n v="0"/>
    <n v="0"/>
    <n v="0"/>
    <n v="2"/>
    <x v="0"/>
    <n v="1"/>
    <s v="Oct"/>
    <s v="Qtr1"/>
    <s v="FY21"/>
  </r>
  <r>
    <m/>
    <x v="1"/>
    <s v="Igabi"/>
    <s v="Jaji Comprehensive Health Center"/>
    <s v="retention"/>
    <n v="19"/>
    <n v="0"/>
    <n v="0"/>
    <n v="0"/>
    <n v="0"/>
    <n v="0"/>
    <n v="0"/>
    <n v="0"/>
    <n v="0"/>
    <n v="0"/>
    <n v="0"/>
    <x v="0"/>
    <n v="1"/>
    <s v="Oct"/>
    <s v="Qtr1"/>
    <s v="FY21"/>
  </r>
  <r>
    <m/>
    <x v="1"/>
    <s v="Birnin Gwari"/>
    <s v="Jibrin Maigwari Memorial Hospital Birnin Gwari"/>
    <s v="retention"/>
    <n v="13"/>
    <n v="3"/>
    <n v="3"/>
    <m/>
    <n v="0"/>
    <n v="3"/>
    <n v="0"/>
    <n v="0"/>
    <n v="0"/>
    <n v="0"/>
    <n v="3"/>
    <x v="0"/>
    <n v="1"/>
    <s v="Oct"/>
    <s v="Qtr1"/>
    <s v="FY21"/>
  </r>
  <r>
    <m/>
    <x v="1"/>
    <s v="Kaduna South"/>
    <s v="Jowako Hospital"/>
    <s v="retention"/>
    <n v="0"/>
    <n v="0"/>
    <n v="0"/>
    <n v="0"/>
    <n v="0"/>
    <n v="0"/>
    <n v="0"/>
    <n v="0"/>
    <n v="0"/>
    <n v="0"/>
    <n v="0"/>
    <x v="0"/>
    <n v="1"/>
    <s v="Oct"/>
    <s v="Qtr1"/>
    <s v="FY21"/>
  </r>
  <r>
    <m/>
    <x v="1"/>
    <s v="Kachia"/>
    <s v="Kachia General Hospital"/>
    <s v="retention"/>
    <n v="162"/>
    <n v="21"/>
    <n v="17"/>
    <n v="0"/>
    <n v="0"/>
    <n v="17"/>
    <n v="0"/>
    <n v="0"/>
    <n v="0"/>
    <n v="3"/>
    <n v="15"/>
    <x v="0"/>
    <n v="1"/>
    <s v="Oct"/>
    <s v="Qtr1"/>
    <s v="FY21"/>
  </r>
  <r>
    <m/>
    <x v="1"/>
    <s v="Jema'a"/>
    <s v="Kafanchan Family Health Unit"/>
    <s v="retention"/>
    <n v="4"/>
    <n v="0"/>
    <n v="0"/>
    <n v="0"/>
    <n v="0"/>
    <n v="0"/>
    <n v="0"/>
    <n v="0"/>
    <n v="0"/>
    <n v="1"/>
    <n v="0"/>
    <x v="0"/>
    <n v="1"/>
    <s v="Oct"/>
    <s v="Qtr1"/>
    <s v="FY21"/>
  </r>
  <r>
    <m/>
    <x v="1"/>
    <s v="Jema'a"/>
    <s v="Kafanchan General Hospital"/>
    <s v="retention"/>
    <n v="146"/>
    <n v="13"/>
    <n v="9"/>
    <n v="4"/>
    <n v="0"/>
    <n v="0"/>
    <n v="0"/>
    <n v="0"/>
    <n v="1"/>
    <n v="0"/>
    <n v="16"/>
    <x v="0"/>
    <n v="1"/>
    <s v="Oct"/>
    <s v="Qtr1"/>
    <s v="FY21"/>
  </r>
  <r>
    <m/>
    <x v="1"/>
    <s v="Kagarko"/>
    <s v="Kagarko General Hospital"/>
    <s v="retention"/>
    <n v="33"/>
    <n v="3"/>
    <n v="3"/>
    <n v="0"/>
    <n v="0"/>
    <n v="3"/>
    <n v="0"/>
    <n v="0"/>
    <n v="0"/>
    <n v="0"/>
    <n v="3"/>
    <x v="0"/>
    <n v="1"/>
    <s v="Oct"/>
    <s v="Qtr1"/>
    <s v="FY21"/>
  </r>
  <r>
    <m/>
    <x v="1"/>
    <s v="Kaura"/>
    <s v="Kaura Rural Hospital"/>
    <s v="retention"/>
    <n v="9"/>
    <n v="2"/>
    <n v="2"/>
    <n v="0"/>
    <n v="0"/>
    <n v="2"/>
    <n v="0"/>
    <n v="1"/>
    <n v="1"/>
    <n v="0"/>
    <n v="0"/>
    <x v="0"/>
    <n v="1"/>
    <s v="Oct"/>
    <s v="Qtr1"/>
    <s v="FY21"/>
  </r>
  <r>
    <m/>
    <x v="1"/>
    <s v="Kaduna North"/>
    <s v="Kawo General Hospital"/>
    <s v="retention"/>
    <n v="77"/>
    <n v="18"/>
    <n v="18"/>
    <n v="0"/>
    <n v="0"/>
    <n v="18"/>
    <n v="0"/>
    <n v="0"/>
    <n v="0"/>
    <n v="3"/>
    <n v="11"/>
    <x v="0"/>
    <n v="1"/>
    <s v="Oct"/>
    <s v="Qtr1"/>
    <s v="FY21"/>
  </r>
  <r>
    <m/>
    <x v="1"/>
    <s v="Chikun"/>
    <s v="Kujama Rural Hospital"/>
    <s v="retention"/>
    <n v="41"/>
    <n v="13"/>
    <n v="13"/>
    <n v="0"/>
    <n v="0"/>
    <n v="13"/>
    <n v="0"/>
    <n v="0"/>
    <n v="0"/>
    <n v="0"/>
    <n v="8"/>
    <x v="0"/>
    <n v="1"/>
    <s v="Oct"/>
    <s v="Qtr1"/>
    <s v="FY21"/>
  </r>
  <r>
    <m/>
    <x v="1"/>
    <s v="Jaba"/>
    <s v="Kwoi General Hospital"/>
    <s v="retention"/>
    <n v="78"/>
    <n v="5"/>
    <n v="5"/>
    <n v="0"/>
    <n v="0"/>
    <n v="5"/>
    <n v="0"/>
    <n v="0"/>
    <n v="0"/>
    <n v="0"/>
    <n v="3"/>
    <x v="0"/>
    <n v="1"/>
    <s v="Oct"/>
    <s v="Qtr1"/>
    <s v="FY21"/>
  </r>
  <r>
    <m/>
    <x v="1"/>
    <s v="Soba"/>
    <s v="Maigana General Hospital"/>
    <s v="retention"/>
    <n v="10"/>
    <n v="2"/>
    <n v="2"/>
    <n v="0"/>
    <n v="0"/>
    <n v="2"/>
    <n v="0"/>
    <n v="0"/>
    <n v="0"/>
    <n v="0"/>
    <n v="2"/>
    <x v="0"/>
    <n v="1"/>
    <s v="Oct"/>
    <s v="Qtr1"/>
    <s v="FY21"/>
  </r>
  <r>
    <m/>
    <x v="1"/>
    <s v="Sabon Gari"/>
    <s v="Major Ibrahim Bello Abdullahi Memorial Hospital Sabongari"/>
    <s v="retention"/>
    <n v="9"/>
    <n v="3"/>
    <n v="3"/>
    <n v="0"/>
    <n v="0"/>
    <n v="3"/>
    <n v="0"/>
    <n v="0"/>
    <n v="0"/>
    <n v="0"/>
    <n v="2"/>
    <x v="0"/>
    <n v="1"/>
    <s v="Oct"/>
    <s v="Qtr1"/>
    <s v="FY21"/>
  </r>
  <r>
    <m/>
    <x v="1"/>
    <s v="Kaduna South"/>
    <s v="Makera I Primary Health Center"/>
    <s v="retention"/>
    <n v="13"/>
    <n v="1"/>
    <n v="0"/>
    <n v="1"/>
    <n v="0"/>
    <n v="1"/>
    <n v="0"/>
    <n v="0"/>
    <n v="0"/>
    <n v="0"/>
    <n v="1"/>
    <x v="0"/>
    <n v="1"/>
    <s v="Oct"/>
    <s v="Qtr1"/>
    <s v="FY21"/>
  </r>
  <r>
    <m/>
    <x v="1"/>
    <s v="Kaura"/>
    <s v="Manchok Maternal and Child Health Clinic"/>
    <s v="retention"/>
    <n v="2"/>
    <n v="0"/>
    <n v="0"/>
    <n v="0"/>
    <n v="0"/>
    <n v="0"/>
    <n v="0"/>
    <n v="0"/>
    <n v="0"/>
    <n v="0"/>
    <n v="0"/>
    <x v="0"/>
    <n v="1"/>
    <s v="Oct"/>
    <s v="Qtr1"/>
    <s v="FY21"/>
  </r>
  <r>
    <m/>
    <x v="1"/>
    <s v="Kaduna South"/>
    <s v="Maneks Hospital"/>
    <s v="retention"/>
    <n v="11"/>
    <n v="4"/>
    <n v="4"/>
    <m/>
    <n v="0"/>
    <n v="0"/>
    <n v="0"/>
    <n v="0"/>
    <n v="0"/>
    <n v="0"/>
    <n v="0"/>
    <x v="0"/>
    <n v="1"/>
    <s v="Oct"/>
    <s v="Qtr1"/>
    <s v="FY21"/>
  </r>
  <r>
    <m/>
    <x v="1"/>
    <s v="Kaduna North"/>
    <s v="Muslim Specialist Hospital"/>
    <s v="retention"/>
    <n v="8"/>
    <n v="1"/>
    <n v="0"/>
    <n v="0"/>
    <n v="0"/>
    <n v="0"/>
    <n v="1"/>
    <n v="0"/>
    <n v="0"/>
    <n v="0"/>
    <n v="0"/>
    <x v="0"/>
    <n v="1"/>
    <s v="Oct"/>
    <s v="Qtr1"/>
    <s v="FY21"/>
  </r>
  <r>
    <m/>
    <x v="1"/>
    <s v="Zaria"/>
    <s v="National Tuberculosis And Leprosy Training Center - Zaria"/>
    <s v="retention"/>
    <n v="101"/>
    <n v="33"/>
    <n v="23"/>
    <n v="5"/>
    <n v="0"/>
    <n v="28"/>
    <n v="0"/>
    <n v="0"/>
    <n v="2"/>
    <n v="5"/>
    <n v="22"/>
    <x v="0"/>
    <n v="1"/>
    <s v="Oct"/>
    <s v="Qtr1"/>
    <s v="FY21"/>
  </r>
  <r>
    <m/>
    <x v="1"/>
    <s v="Kubau"/>
    <s v="Pambegua General Hospital"/>
    <s v="retention"/>
    <n v="38"/>
    <n v="6"/>
    <n v="6"/>
    <n v="0"/>
    <n v="0"/>
    <n v="6"/>
    <n v="0"/>
    <n v="1"/>
    <n v="1"/>
    <n v="1"/>
    <n v="3"/>
    <x v="0"/>
    <n v="1"/>
    <s v="Oct"/>
    <s v="Qtr1"/>
    <s v="FY21"/>
  </r>
  <r>
    <m/>
    <x v="1"/>
    <s v="Kaduna North"/>
    <s v="Police Medical Center"/>
    <s v="retention"/>
    <n v="0"/>
    <n v="0"/>
    <n v="0"/>
    <n v="0"/>
    <n v="0"/>
    <n v="0"/>
    <n v="0"/>
    <n v="0"/>
    <n v="0"/>
    <n v="0"/>
    <n v="0"/>
    <x v="0"/>
    <n v="1"/>
    <s v="Oct"/>
    <s v="Qtr1"/>
    <s v="FY21"/>
  </r>
  <r>
    <m/>
    <x v="1"/>
    <s v="Kauru"/>
    <s v="Rural Hospital Kauru"/>
    <s v="retention"/>
    <n v="16"/>
    <n v="8"/>
    <n v="8"/>
    <n v="0"/>
    <n v="0"/>
    <n v="5"/>
    <n v="0"/>
    <n v="1"/>
    <n v="0"/>
    <n v="1"/>
    <n v="4"/>
    <x v="0"/>
    <n v="1"/>
    <s v="Oct"/>
    <s v="Qtr1"/>
    <s v="FY21"/>
  </r>
  <r>
    <m/>
    <x v="1"/>
    <s v="Chikun"/>
    <s v="Sabo Tsaha Primary Health Center"/>
    <s v="retention"/>
    <n v="54"/>
    <n v="12"/>
    <n v="12"/>
    <n v="0"/>
    <n v="0"/>
    <n v="12"/>
    <n v="0"/>
    <n v="0"/>
    <n v="0"/>
    <n v="4"/>
    <n v="7"/>
    <x v="0"/>
    <n v="1"/>
    <s v="Oct"/>
    <s v="Qtr1"/>
    <s v="FY21"/>
  </r>
  <r>
    <m/>
    <x v="1"/>
    <s v="Chikun"/>
    <s v="Sabon Tasha General Hospital"/>
    <s v="retention"/>
    <n v="48"/>
    <n v="8"/>
    <n v="8"/>
    <n v="0"/>
    <n v="0"/>
    <n v="8"/>
    <n v="0"/>
    <n v="0"/>
    <n v="1"/>
    <n v="0"/>
    <n v="5"/>
    <x v="0"/>
    <n v="1"/>
    <s v="Oct"/>
    <s v="Qtr1"/>
    <s v="FY21"/>
  </r>
  <r>
    <m/>
    <x v="1"/>
    <s v="Kaduna South"/>
    <s v="St. Gerald's Hospital - Kaduna"/>
    <s v="retention"/>
    <n v="164"/>
    <n v="15"/>
    <n v="15"/>
    <n v="0"/>
    <n v="0"/>
    <n v="15"/>
    <n v="0"/>
    <n v="0"/>
    <n v="0"/>
    <n v="0"/>
    <n v="12"/>
    <x v="0"/>
    <n v="1"/>
    <s v="Oct"/>
    <s v="Qtr1"/>
    <s v="FY21"/>
  </r>
  <r>
    <m/>
    <x v="1"/>
    <s v="Zangon Kataf"/>
    <s v="St. Louis Hospital - Zonkwa"/>
    <s v="retention"/>
    <n v="55"/>
    <n v="9"/>
    <n v="6"/>
    <n v="3"/>
    <n v="0"/>
    <n v="9"/>
    <n v="0"/>
    <n v="0"/>
    <n v="0"/>
    <n v="0"/>
    <n v="7"/>
    <x v="0"/>
    <n v="1"/>
    <s v="Oct"/>
    <s v="Qtr1"/>
    <s v="FY21"/>
  </r>
  <r>
    <m/>
    <x v="1"/>
    <s v="Kaura"/>
    <s v="Turaki Buga Memorial Hospital"/>
    <s v="retention"/>
    <n v="0"/>
    <n v="0"/>
    <n v="0"/>
    <n v="0"/>
    <n v="0"/>
    <n v="0"/>
    <n v="0"/>
    <n v="0"/>
    <n v="0"/>
    <n v="0"/>
    <n v="0"/>
    <x v="0"/>
    <n v="1"/>
    <s v="Oct"/>
    <s v="Qtr1"/>
    <s v="FY21"/>
  </r>
  <r>
    <m/>
    <x v="1"/>
    <s v="Igabi"/>
    <s v="Turunku Rural Hospital"/>
    <s v="retention"/>
    <n v="12"/>
    <n v="3"/>
    <n v="3"/>
    <n v="0"/>
    <n v="0"/>
    <n v="3"/>
    <n v="0"/>
    <n v="0"/>
    <n v="0"/>
    <n v="0"/>
    <n v="2"/>
    <x v="0"/>
    <n v="1"/>
    <s v="Oct"/>
    <s v="Qtr1"/>
    <s v="FY21"/>
  </r>
  <r>
    <m/>
    <x v="1"/>
    <s v="Kaduna South"/>
    <s v="Yusuf Dantsoho Memorial Hospital"/>
    <s v="retention"/>
    <n v="132"/>
    <n v="34"/>
    <n v="27"/>
    <n v="0"/>
    <n v="0"/>
    <n v="27"/>
    <n v="0"/>
    <n v="0"/>
    <n v="0"/>
    <n v="5"/>
    <n v="21"/>
    <x v="0"/>
    <n v="1"/>
    <s v="Oct"/>
    <s v="Qtr1"/>
    <s v="FY21"/>
  </r>
  <r>
    <m/>
    <x v="1"/>
    <s v="Kaduna North"/>
    <s v="Zakari Isah Memorial Clinic"/>
    <s v="retention"/>
    <n v="9"/>
    <n v="4"/>
    <n v="4"/>
    <n v="0"/>
    <n v="0"/>
    <n v="4"/>
    <n v="0"/>
    <n v="0"/>
    <n v="0"/>
    <n v="0"/>
    <n v="3"/>
    <x v="0"/>
    <n v="1"/>
    <s v="Oct"/>
    <s v="Qtr1"/>
    <s v="FY21"/>
  </r>
  <r>
    <m/>
    <x v="1"/>
    <s v="Zangon Kataf"/>
    <s v="Zango-Kataf General Hospital"/>
    <s v="retention"/>
    <n v="20"/>
    <n v="7"/>
    <n v="7"/>
    <n v="0"/>
    <n v="0"/>
    <n v="7"/>
    <n v="0"/>
    <n v="0"/>
    <n v="0"/>
    <n v="2"/>
    <n v="4"/>
    <x v="0"/>
    <n v="1"/>
    <s v="Oct"/>
    <s v="Qtr1"/>
    <s v="FY21"/>
  </r>
  <r>
    <m/>
    <x v="2"/>
    <m/>
    <s v="Katsina General Hospital"/>
    <s v="retention"/>
    <n v="0"/>
    <n v="0"/>
    <n v="0"/>
    <n v="0"/>
    <n v="0"/>
    <n v="0"/>
    <n v="0"/>
    <n v="0"/>
    <n v="0"/>
    <n v="0"/>
    <n v="0"/>
    <x v="0"/>
    <n v="1"/>
    <s v="Oct"/>
    <s v="Qtr1"/>
    <s v="FY21"/>
  </r>
  <r>
    <m/>
    <x v="2"/>
    <m/>
    <s v="Federal Medical Center Katsina"/>
    <s v="retention"/>
    <n v="0"/>
    <n v="0"/>
    <n v="0"/>
    <n v="0"/>
    <n v="0"/>
    <n v="0"/>
    <n v="0"/>
    <n v="0"/>
    <n v="0"/>
    <n v="0"/>
    <n v="0"/>
    <x v="0"/>
    <n v="1"/>
    <s v="Oct"/>
    <s v="Qtr1"/>
    <s v="FY21"/>
  </r>
  <r>
    <m/>
    <x v="2"/>
    <m/>
    <s v="Funtua General Hospital"/>
    <s v="retention"/>
    <n v="0"/>
    <n v="0"/>
    <n v="0"/>
    <n v="0"/>
    <n v="0"/>
    <n v="0"/>
    <n v="0"/>
    <n v="0"/>
    <n v="0"/>
    <n v="0"/>
    <n v="0"/>
    <x v="0"/>
    <n v="1"/>
    <s v="Oct"/>
    <s v="Qtr1"/>
    <s v="FY21"/>
  </r>
  <r>
    <m/>
    <x v="3"/>
    <m/>
    <s v="Federal Medical Center - Abeokuta"/>
    <s v="retention"/>
    <n v="111"/>
    <n v="9"/>
    <n v="9"/>
    <n v="0"/>
    <n v="0"/>
    <n v="9"/>
    <n v="0"/>
    <n v="0"/>
    <n v="0"/>
    <n v="0"/>
    <n v="9"/>
    <x v="0"/>
    <n v="1"/>
    <s v="Oct"/>
    <s v="Qtr1"/>
    <s v="FY21"/>
  </r>
  <r>
    <m/>
    <x v="3"/>
    <m/>
    <s v="Ifo General Hospital"/>
    <s v="retention"/>
    <n v="40"/>
    <n v="6"/>
    <n v="6"/>
    <n v="0"/>
    <n v="0"/>
    <n v="6"/>
    <n v="0"/>
    <n v="0"/>
    <n v="0"/>
    <n v="0"/>
    <n v="6"/>
    <x v="0"/>
    <n v="1"/>
    <s v="Oct"/>
    <s v="Qtr1"/>
    <s v="FY21"/>
  </r>
  <r>
    <m/>
    <x v="3"/>
    <m/>
    <s v="Olabisi Onabanjo University Teaching Hospital"/>
    <s v="retention"/>
    <n v="453"/>
    <n v="4"/>
    <n v="4"/>
    <n v="0"/>
    <n v="0"/>
    <n v="4"/>
    <n v="0"/>
    <n v="0"/>
    <n v="0"/>
    <n v="0"/>
    <n v="4"/>
    <x v="0"/>
    <n v="1"/>
    <s v="Oct"/>
    <s v="Qtr1"/>
    <s v="FY21"/>
  </r>
  <r>
    <m/>
    <x v="3"/>
    <m/>
    <s v="Sacred Heart Catholic Hospital, Abeokuta"/>
    <s v="retention"/>
    <n v="99"/>
    <n v="1"/>
    <n v="1"/>
    <n v="0"/>
    <n v="0"/>
    <n v="1"/>
    <n v="0"/>
    <n v="0"/>
    <n v="0"/>
    <n v="0"/>
    <n v="1"/>
    <x v="0"/>
    <n v="1"/>
    <s v="Oct"/>
    <s v="Qtr1"/>
    <s v="FY21"/>
  </r>
  <r>
    <m/>
    <x v="3"/>
    <m/>
    <s v="State Hospital - Ijebu Ode"/>
    <s v="retention"/>
    <n v="92"/>
    <n v="10"/>
    <n v="10"/>
    <n v="6"/>
    <n v="1"/>
    <n v="9"/>
    <n v="0"/>
    <n v="0"/>
    <n v="0"/>
    <n v="0"/>
    <n v="6"/>
    <x v="0"/>
    <n v="1"/>
    <s v="Oct"/>
    <s v="Qtr1"/>
    <s v="FY21"/>
  </r>
  <r>
    <m/>
    <x v="4"/>
    <m/>
    <s v="State Specialist Hospital, Akure"/>
    <s v="retention"/>
    <n v="58"/>
    <n v="4"/>
    <n v="4"/>
    <n v="0"/>
    <n v="2"/>
    <n v="2"/>
    <n v="0"/>
    <n v="0"/>
    <n v="0"/>
    <n v="0"/>
    <n v="2"/>
    <x v="0"/>
    <n v="1"/>
    <s v="Oct"/>
    <s v="Qtr1"/>
    <s v="FY21"/>
  </r>
  <r>
    <m/>
    <x v="4"/>
    <m/>
    <s v="State Specialist Hospital, Ondo"/>
    <s v="retention"/>
    <n v="63"/>
    <n v="8"/>
    <n v="8"/>
    <n v="0"/>
    <n v="1"/>
    <n v="0"/>
    <n v="0"/>
    <n v="0"/>
    <n v="0"/>
    <n v="0"/>
    <n v="7"/>
    <x v="0"/>
    <n v="1"/>
    <s v="Oct"/>
    <s v="Qtr1"/>
    <s v="FY21"/>
  </r>
  <r>
    <m/>
    <x v="4"/>
    <m/>
    <s v="Federal Medical Centre, Owo"/>
    <s v="retention"/>
    <n v="36"/>
    <n v="5"/>
    <n v="5"/>
    <n v="0"/>
    <n v="2"/>
    <n v="0"/>
    <n v="0"/>
    <n v="0"/>
    <n v="0"/>
    <n v="0"/>
    <n v="3"/>
    <x v="0"/>
    <n v="1"/>
    <s v="Oct"/>
    <s v="Qtr1"/>
    <s v="FY21"/>
  </r>
  <r>
    <m/>
    <x v="4"/>
    <m/>
    <s v="General Hospital, Ore"/>
    <s v="retention"/>
    <n v="64"/>
    <n v="12"/>
    <n v="12"/>
    <n v="2"/>
    <n v="0"/>
    <n v="0"/>
    <n v="0"/>
    <n v="0"/>
    <n v="0"/>
    <n v="0"/>
    <n v="10"/>
    <x v="0"/>
    <n v="1"/>
    <s v="Oct"/>
    <s v="Qtr1"/>
    <s v="FY21"/>
  </r>
  <r>
    <m/>
    <x v="4"/>
    <m/>
    <s v="Basic Health Centre, Ifon"/>
    <s v="retention"/>
    <n v="57"/>
    <n v="9"/>
    <n v="9"/>
    <n v="0"/>
    <n v="0"/>
    <n v="0"/>
    <n v="0"/>
    <n v="0"/>
    <n v="0"/>
    <n v="0"/>
    <n v="7"/>
    <x v="0"/>
    <n v="1"/>
    <s v="Oct"/>
    <s v="Qtr1"/>
    <s v="FY21"/>
  </r>
  <r>
    <m/>
    <x v="4"/>
    <m/>
    <s v="State Specilaist Hospital, Okitipupa"/>
    <s v="retention"/>
    <n v="33"/>
    <n v="5"/>
    <n v="5"/>
    <n v="0"/>
    <n v="0"/>
    <n v="0"/>
    <n v="0"/>
    <n v="0"/>
    <n v="0"/>
    <n v="0"/>
    <n v="4"/>
    <x v="0"/>
    <n v="1"/>
    <s v="Oct"/>
    <s v="Qtr1"/>
    <s v="FY21"/>
  </r>
  <r>
    <m/>
    <x v="5"/>
    <m/>
    <s v="Obafemi Awolowo University Teaching Hospital Complex"/>
    <s v="retention"/>
    <n v="29"/>
    <n v="12"/>
    <n v="12"/>
    <n v="0"/>
    <n v="0"/>
    <n v="12"/>
    <n v="0"/>
    <n v="0"/>
    <n v="0"/>
    <n v="0"/>
    <n v="6"/>
    <x v="0"/>
    <n v="1"/>
    <s v="Oct"/>
    <s v="Qtr1"/>
    <s v="FY21"/>
  </r>
  <r>
    <m/>
    <x v="5"/>
    <m/>
    <s v="Ladoke Akintola Teaching Hospital - Oshogbo"/>
    <s v="retention"/>
    <n v="65"/>
    <n v="11"/>
    <n v="11"/>
    <n v="0"/>
    <n v="0"/>
    <n v="11"/>
    <n v="0"/>
    <n v="0"/>
    <n v="0"/>
    <n v="0"/>
    <n v="10"/>
    <x v="0"/>
    <n v="1"/>
    <s v="Oct"/>
    <s v="Qtr1"/>
    <s v="FY21"/>
  </r>
  <r>
    <m/>
    <x v="5"/>
    <m/>
    <s v="State Hospital - Iwo"/>
    <s v="retention"/>
    <n v="5"/>
    <n v="2"/>
    <n v="2"/>
    <n v="0"/>
    <n v="0"/>
    <n v="2"/>
    <n v="0"/>
    <n v="0"/>
    <n v="0"/>
    <n v="0"/>
    <n v="2"/>
    <x v="0"/>
    <n v="1"/>
    <s v="Oct"/>
    <s v="Qtr1"/>
    <s v="FY21"/>
  </r>
  <r>
    <m/>
    <x v="5"/>
    <m/>
    <s v="State Hospital, Ikire"/>
    <s v="retention"/>
    <n v="2"/>
    <n v="2"/>
    <n v="2"/>
    <n v="0"/>
    <n v="0"/>
    <n v="2"/>
    <n v="0"/>
    <n v="0"/>
    <n v="0"/>
    <n v="2"/>
    <n v="0"/>
    <x v="0"/>
    <n v="1"/>
    <s v="Oct"/>
    <s v="Qtr1"/>
    <s v="FY21"/>
  </r>
  <r>
    <m/>
    <x v="6"/>
    <m/>
    <s v="University College Hospital"/>
    <s v="retention"/>
    <n v="413"/>
    <n v="295"/>
    <n v="295"/>
    <n v="0"/>
    <n v="0"/>
    <n v="295"/>
    <n v="0"/>
    <n v="0"/>
    <n v="1"/>
    <n v="0"/>
    <n v="210"/>
    <x v="0"/>
    <n v="1"/>
    <s v="Oct"/>
    <s v="Qtr1"/>
    <s v="FY21"/>
  </r>
  <r>
    <m/>
    <x v="6"/>
    <m/>
    <s v="Adeoyo Maternity Hospital"/>
    <s v="retention"/>
    <n v="316"/>
    <n v="108"/>
    <n v="108"/>
    <n v="0"/>
    <n v="0"/>
    <n v="108"/>
    <n v="0"/>
    <n v="0"/>
    <n v="0"/>
    <n v="0"/>
    <n v="108"/>
    <x v="0"/>
    <n v="1"/>
    <s v="Oct"/>
    <s v="Qtr1"/>
    <s v="FY21"/>
  </r>
  <r>
    <m/>
    <x v="6"/>
    <m/>
    <s v="St. Mary's Catholic Hospital - Eleta"/>
    <s v="retention"/>
    <n v="78"/>
    <n v="8"/>
    <n v="8"/>
    <n v="0"/>
    <n v="0"/>
    <n v="8"/>
    <n v="0"/>
    <n v="0"/>
    <n v="0"/>
    <n v="0"/>
    <n v="6"/>
    <x v="0"/>
    <n v="1"/>
    <s v="Oct"/>
    <s v="Qtr1"/>
    <s v="FY21"/>
  </r>
  <r>
    <m/>
    <x v="6"/>
    <m/>
    <s v="Ogbomosho State Hospital"/>
    <s v="retention"/>
    <n v="63"/>
    <n v="15"/>
    <n v="15"/>
    <n v="0"/>
    <n v="0"/>
    <n v="15"/>
    <n v="0"/>
    <n v="0"/>
    <n v="0"/>
    <n v="4"/>
    <n v="11"/>
    <x v="0"/>
    <n v="1"/>
    <s v="Oct"/>
    <s v="Qtr1"/>
    <s v="FY21"/>
  </r>
  <r>
    <m/>
    <x v="7"/>
    <m/>
    <s v="Jos University Teaching Hospital"/>
    <s v="retention"/>
    <n v="936"/>
    <n v="90"/>
    <n v="90"/>
    <n v="0"/>
    <n v="0"/>
    <n v="90"/>
    <n v="0"/>
    <n v="3"/>
    <n v="7"/>
    <n v="12"/>
    <n v="68"/>
    <x v="0"/>
    <n v="1"/>
    <s v="Oct"/>
    <s v="Qtr1"/>
    <s v="FY21"/>
  </r>
  <r>
    <m/>
    <x v="7"/>
    <m/>
    <s v="Faith Alive Foundation"/>
    <s v="retention"/>
    <n v="165"/>
    <n v="5"/>
    <n v="5"/>
    <n v="0"/>
    <n v="0"/>
    <n v="5"/>
    <n v="0"/>
    <n v="0"/>
    <n v="0"/>
    <n v="0"/>
    <n v="5"/>
    <x v="0"/>
    <n v="1"/>
    <s v="Oct"/>
    <s v="Qtr1"/>
    <s v="FY21"/>
  </r>
  <r>
    <m/>
    <x v="7"/>
    <m/>
    <s v="Plateau State Specialist Hospital"/>
    <s v="retention"/>
    <n v="261"/>
    <n v="12"/>
    <n v="12"/>
    <n v="0"/>
    <n v="0"/>
    <n v="12"/>
    <n v="0"/>
    <n v="0"/>
    <n v="0"/>
    <n v="0"/>
    <n v="12"/>
    <x v="0"/>
    <n v="1"/>
    <s v="Oct"/>
    <s v="Qtr1"/>
    <s v="FY21"/>
  </r>
  <r>
    <m/>
    <x v="7"/>
    <m/>
    <s v="Bingham University Teaching Hospital"/>
    <s v="retention"/>
    <n v="254"/>
    <n v="45"/>
    <n v="40"/>
    <n v="5"/>
    <n v="0"/>
    <n v="45"/>
    <n v="0"/>
    <n v="1"/>
    <n v="1"/>
    <n v="0"/>
    <n v="43"/>
    <x v="0"/>
    <n v="1"/>
    <s v="Oct"/>
    <s v="Qtr1"/>
    <s v="FY21"/>
  </r>
  <r>
    <m/>
    <x v="7"/>
    <m/>
    <s v="Shendam General Hospital"/>
    <s v="retention"/>
    <n v="171"/>
    <n v="18"/>
    <n v="13"/>
    <n v="0"/>
    <n v="0"/>
    <n v="13"/>
    <n v="0"/>
    <n v="0"/>
    <n v="0"/>
    <n v="0"/>
    <n v="13"/>
    <x v="0"/>
    <n v="1"/>
    <s v="Oct"/>
    <s v="Qtr1"/>
    <s v="FY21"/>
  </r>
  <r>
    <m/>
    <x v="7"/>
    <m/>
    <s v="Our Lady of Apostle (OLA) Hospital - Jos"/>
    <s v="retention"/>
    <n v="181"/>
    <n v="26"/>
    <n v="26"/>
    <n v="0"/>
    <n v="1"/>
    <n v="26"/>
    <n v="0"/>
    <n v="0"/>
    <n v="0"/>
    <n v="7"/>
    <n v="19"/>
    <x v="0"/>
    <n v="1"/>
    <s v="Oct"/>
    <s v="Qtr1"/>
    <s v="FY21"/>
  </r>
  <r>
    <m/>
    <x v="7"/>
    <m/>
    <s v="Church of Christ in Nigeria (COCIN) Hospital and Rehabilitation Center"/>
    <s v="retention"/>
    <n v="127"/>
    <n v="20"/>
    <n v="20"/>
    <n v="0"/>
    <n v="0"/>
    <n v="20"/>
    <n v="0"/>
    <n v="0"/>
    <n v="0"/>
    <n v="0"/>
    <n v="18"/>
    <x v="0"/>
    <n v="1"/>
    <s v="Oct"/>
    <s v="Qtr1"/>
    <s v="FY21"/>
  </r>
  <r>
    <m/>
    <x v="7"/>
    <m/>
    <s v="Zamko Comprehensive Health Center"/>
    <s v="retention"/>
    <n v="106"/>
    <n v="16"/>
    <n v="10"/>
    <n v="3"/>
    <n v="0"/>
    <n v="13"/>
    <n v="0"/>
    <n v="0"/>
    <n v="0"/>
    <n v="3"/>
    <n v="10"/>
    <x v="0"/>
    <n v="1"/>
    <s v="Oct"/>
    <s v="Qtr1"/>
    <s v="FY21"/>
  </r>
  <r>
    <m/>
    <x v="7"/>
    <m/>
    <s v="Pankshin General Hospital"/>
    <s v="retention"/>
    <n v="90"/>
    <n v="10"/>
    <n v="8"/>
    <n v="2"/>
    <n v="1"/>
    <n v="10"/>
    <n v="0"/>
    <n v="1"/>
    <n v="1"/>
    <n v="0"/>
    <n v="8"/>
    <x v="0"/>
    <n v="1"/>
    <s v="Oct"/>
    <s v="Qtr1"/>
    <s v="FY21"/>
  </r>
  <r>
    <m/>
    <x v="7"/>
    <m/>
    <s v="CCDP Hospital - Panyam"/>
    <s v="retention"/>
    <n v="96"/>
    <n v="9"/>
    <n v="9"/>
    <n v="4"/>
    <n v="0"/>
    <n v="9"/>
    <n v="0"/>
    <n v="0"/>
    <n v="0"/>
    <n v="0"/>
    <n v="8"/>
    <x v="0"/>
    <n v="1"/>
    <s v="Oct"/>
    <s v="Qtr1"/>
    <s v="FY21"/>
  </r>
  <r>
    <m/>
    <x v="7"/>
    <m/>
    <s v="Dengi General Hospital"/>
    <s v="retention"/>
    <n v="89"/>
    <n v="15"/>
    <n v="12"/>
    <n v="3"/>
    <n v="0"/>
    <n v="15"/>
    <n v="0"/>
    <n v="0"/>
    <n v="0"/>
    <n v="3"/>
    <n v="12"/>
    <x v="0"/>
    <n v="1"/>
    <s v="Oct"/>
    <s v="Qtr1"/>
    <s v="FY21"/>
  </r>
  <r>
    <m/>
    <x v="0"/>
    <m/>
    <s v="Ekiti State University Teaching Hospital"/>
    <s v="retention"/>
    <n v="40"/>
    <n v="2"/>
    <n v="2"/>
    <n v="0"/>
    <n v="0"/>
    <n v="0"/>
    <n v="0"/>
    <n v="0"/>
    <n v="0"/>
    <n v="0"/>
    <n v="2"/>
    <x v="1"/>
    <n v="1.5714285714285714"/>
    <s v="Oct"/>
    <s v="Qtr1"/>
    <s v="FY21"/>
  </r>
  <r>
    <m/>
    <x v="0"/>
    <m/>
    <s v="Federal Teaching Hospital Ido"/>
    <s v="retention"/>
    <n v="41"/>
    <n v="6"/>
    <n v="6"/>
    <n v="0"/>
    <n v="0"/>
    <n v="0"/>
    <n v="0"/>
    <n v="0"/>
    <n v="0"/>
    <n v="0"/>
    <n v="6"/>
    <x v="1"/>
    <n v="1.5714285714285714"/>
    <s v="Oct"/>
    <s v="Qtr1"/>
    <s v="FY21"/>
  </r>
  <r>
    <m/>
    <x v="0"/>
    <m/>
    <s v="State Specialist Hospital Ikere"/>
    <s v="retention"/>
    <n v="21"/>
    <n v="3"/>
    <n v="3"/>
    <n v="0"/>
    <n v="0"/>
    <n v="0"/>
    <n v="0"/>
    <n v="0"/>
    <n v="0"/>
    <n v="0"/>
    <n v="3"/>
    <x v="1"/>
    <n v="1.5714285714285714"/>
    <s v="Oct"/>
    <s v="Qtr1"/>
    <s v="FY21"/>
  </r>
  <r>
    <m/>
    <x v="1"/>
    <s v="Giwa"/>
    <s v="Ahmadu Bello University Teaching Hospital Shika Zaria"/>
    <s v="retention"/>
    <n v="217"/>
    <n v="91"/>
    <n v="70"/>
    <n v="15"/>
    <n v="0"/>
    <n v="85"/>
    <n v="0"/>
    <n v="0"/>
    <n v="4"/>
    <n v="13"/>
    <n v="56"/>
    <x v="1"/>
    <n v="1.5714285714285714"/>
    <s v="Oct"/>
    <s v="Qtr1"/>
    <s v="FY21"/>
  </r>
  <r>
    <m/>
    <x v="1"/>
    <s v="Chikun"/>
    <s v="Amina Hospital"/>
    <s v="retention"/>
    <n v="11"/>
    <n v="4"/>
    <n v="4"/>
    <n v="0"/>
    <n v="0"/>
    <n v="4"/>
    <n v="0"/>
    <n v="0"/>
    <n v="0"/>
    <n v="3"/>
    <n v="0"/>
    <x v="1"/>
    <n v="1.5714285714285714"/>
    <s v="Oct"/>
    <s v="Qtr1"/>
    <s v="FY21"/>
  </r>
  <r>
    <m/>
    <x v="1"/>
    <s v="Zaria"/>
    <s v="Anna-Kitcher Hospital"/>
    <s v="retention"/>
    <n v="3"/>
    <n v="1"/>
    <n v="1"/>
    <n v="0"/>
    <n v="0"/>
    <n v="1"/>
    <n v="0"/>
    <n v="1"/>
    <n v="1"/>
    <n v="0"/>
    <n v="0"/>
    <x v="1"/>
    <n v="1.5714285714285714"/>
    <s v="Oct"/>
    <s v="Qtr1"/>
    <s v="FY21"/>
  </r>
  <r>
    <m/>
    <x v="1"/>
    <s v="Kaduna North"/>
    <s v="Badarawa Primary Health Center"/>
    <s v="retention"/>
    <n v="55"/>
    <n v="20"/>
    <n v="20"/>
    <n v="0"/>
    <n v="0"/>
    <n v="20"/>
    <n v="0"/>
    <n v="0"/>
    <n v="0"/>
    <n v="0"/>
    <n v="18"/>
    <x v="1"/>
    <n v="1.5714285714285714"/>
    <s v="Oct"/>
    <s v="Qtr1"/>
    <s v="FY21"/>
  </r>
  <r>
    <m/>
    <x v="1"/>
    <s v="Kaduna North"/>
    <s v="Barau Dikko Specialist Hospital"/>
    <s v="retention"/>
    <n v="164"/>
    <n v="27"/>
    <n v="18"/>
    <n v="4"/>
    <n v="0"/>
    <n v="22"/>
    <n v="0"/>
    <n v="0"/>
    <n v="0"/>
    <n v="3"/>
    <n v="21"/>
    <x v="1"/>
    <n v="1.5714285714285714"/>
    <s v="Oct"/>
    <s v="Qtr1"/>
    <s v="FY21"/>
  </r>
  <r>
    <m/>
    <x v="1"/>
    <s v="Kaduna South"/>
    <s v="Barnawa Primary Health Center"/>
    <s v="retention"/>
    <n v="13"/>
    <n v="5"/>
    <n v="5"/>
    <n v="0"/>
    <n v="0"/>
    <n v="5"/>
    <n v="0"/>
    <n v="0"/>
    <n v="0"/>
    <n v="0"/>
    <n v="3"/>
    <x v="1"/>
    <n v="1.5714285714285714"/>
    <s v="Oct"/>
    <s v="Qtr1"/>
    <s v="FY21"/>
  </r>
  <r>
    <m/>
    <x v="1"/>
    <s v="Kachia"/>
    <s v="Doka Rural Hospital"/>
    <s v="retention"/>
    <n v="9"/>
    <n v="1"/>
    <n v="1"/>
    <n v="0"/>
    <n v="0"/>
    <n v="1"/>
    <n v="0"/>
    <n v="0"/>
    <n v="0"/>
    <n v="0"/>
    <n v="1"/>
    <x v="1"/>
    <n v="1.5714285714285714"/>
    <s v="Oct"/>
    <s v="Qtr1"/>
    <s v="FY21"/>
  </r>
  <r>
    <m/>
    <x v="1"/>
    <s v="Kaduna North"/>
    <s v="Federation of Muslim Women Association of Nigeria (FOMWAN) Hospital"/>
    <s v="retention"/>
    <n v="8"/>
    <n v="2"/>
    <n v="2"/>
    <n v="0"/>
    <n v="0"/>
    <n v="2"/>
    <n v="0"/>
    <n v="0"/>
    <n v="0"/>
    <n v="0"/>
    <n v="1"/>
    <x v="1"/>
    <n v="1.5714285714285714"/>
    <s v="Oct"/>
    <s v="Qtr1"/>
    <s v="FY21"/>
  </r>
  <r>
    <m/>
    <x v="1"/>
    <s v="Kachia"/>
    <s v="Foltz Medical Center - Katari"/>
    <s v="retention"/>
    <n v="0"/>
    <n v="0"/>
    <n v="0"/>
    <n v="0"/>
    <n v="0"/>
    <n v="0"/>
    <n v="0"/>
    <n v="0"/>
    <n v="0"/>
    <n v="0"/>
    <n v="0"/>
    <x v="1"/>
    <n v="1.5714285714285714"/>
    <s v="Oct"/>
    <s v="Qtr1"/>
    <s v="FY21"/>
  </r>
  <r>
    <m/>
    <x v="1"/>
    <s v="Giwa"/>
    <s v="General Hospital Giwa"/>
    <s v="retention"/>
    <n v="16"/>
    <n v="5"/>
    <n v="3"/>
    <n v="2"/>
    <n v="0"/>
    <n v="5"/>
    <n v="0"/>
    <n v="0"/>
    <n v="0"/>
    <n v="1"/>
    <n v="4"/>
    <x v="1"/>
    <n v="1.5714285714285714"/>
    <s v="Oct"/>
    <s v="Qtr1"/>
    <s v="FY21"/>
  </r>
  <r>
    <m/>
    <x v="1"/>
    <s v="Makarfi"/>
    <s v="General Hospital Makarfi"/>
    <s v="retention"/>
    <n v="63"/>
    <n v="21"/>
    <n v="13"/>
    <n v="8"/>
    <n v="0"/>
    <n v="21"/>
    <n v="0"/>
    <n v="1"/>
    <n v="1"/>
    <n v="2"/>
    <n v="18"/>
    <x v="1"/>
    <n v="1.5714285714285714"/>
    <s v="Oct"/>
    <s v="Qtr1"/>
    <s v="FY21"/>
  </r>
  <r>
    <m/>
    <x v="1"/>
    <s v="Lere"/>
    <s v="General Hospital Saminaka"/>
    <s v="retention"/>
    <n v="41"/>
    <n v="9"/>
    <n v="2"/>
    <n v="5"/>
    <n v="0"/>
    <n v="7"/>
    <n v="0"/>
    <n v="0"/>
    <n v="0"/>
    <n v="1"/>
    <n v="6"/>
    <x v="1"/>
    <n v="1.5714285714285714"/>
    <s v="Oct"/>
    <s v="Qtr1"/>
    <s v="FY21"/>
  </r>
  <r>
    <m/>
    <x v="1"/>
    <s v="Kaduna South"/>
    <s v="Gwamna Awan General Hospital"/>
    <s v="retention"/>
    <n v="183"/>
    <n v="33"/>
    <n v="25"/>
    <n v="5"/>
    <n v="0"/>
    <n v="33"/>
    <n v="0"/>
    <n v="0"/>
    <n v="0"/>
    <n v="0"/>
    <n v="27"/>
    <x v="1"/>
    <n v="1.5714285714285714"/>
    <s v="Oct"/>
    <s v="Qtr1"/>
    <s v="FY21"/>
  </r>
  <r>
    <m/>
    <x v="1"/>
    <s v="Sanga"/>
    <s v="Gwantu General Hospital"/>
    <s v="retention"/>
    <n v="139"/>
    <n v="17"/>
    <n v="2"/>
    <n v="15"/>
    <n v="0"/>
    <n v="17"/>
    <n v="0"/>
    <n v="0"/>
    <n v="0"/>
    <n v="0"/>
    <n v="12"/>
    <x v="1"/>
    <n v="1.5714285714285714"/>
    <s v="Oct"/>
    <s v="Qtr1"/>
    <s v="FY21"/>
  </r>
  <r>
    <m/>
    <x v="1"/>
    <s v="Zaria"/>
    <s v="Hajiya Gambo Sawaba Hospital"/>
    <s v="retention"/>
    <n v="53"/>
    <n v="7"/>
    <n v="7"/>
    <n v="0"/>
    <n v="0"/>
    <n v="7"/>
    <n v="0"/>
    <n v="0"/>
    <n v="0"/>
    <n v="0"/>
    <n v="6"/>
    <x v="1"/>
    <n v="1.5714285714285714"/>
    <s v="Oct"/>
    <s v="Qtr1"/>
    <s v="FY21"/>
  </r>
  <r>
    <m/>
    <x v="1"/>
    <s v="Kaduna South"/>
    <s v="Harmony Hospital"/>
    <s v="retention"/>
    <n v="11"/>
    <n v="2"/>
    <n v="2"/>
    <n v="0"/>
    <n v="0"/>
    <n v="2"/>
    <n v="0"/>
    <n v="0"/>
    <n v="0"/>
    <n v="0"/>
    <n v="2"/>
    <x v="1"/>
    <n v="1.5714285714285714"/>
    <s v="Oct"/>
    <s v="Qtr1"/>
    <s v="FY21"/>
  </r>
  <r>
    <m/>
    <x v="1"/>
    <s v="Kudan"/>
    <s v="Hunkuyi General Hospital"/>
    <s v="retention"/>
    <n v="11"/>
    <n v="1"/>
    <n v="1"/>
    <n v="0"/>
    <n v="0"/>
    <n v="1"/>
    <n v="0"/>
    <n v="0"/>
    <n v="0"/>
    <n v="0"/>
    <n v="0"/>
    <x v="1"/>
    <n v="1.5714285714285714"/>
    <s v="Oct"/>
    <s v="Qtr1"/>
    <s v="FY21"/>
  </r>
  <r>
    <m/>
    <x v="1"/>
    <s v="Kajuru"/>
    <s v="Idon Rural Hospital"/>
    <s v="retention"/>
    <n v="2"/>
    <n v="0"/>
    <n v="0"/>
    <n v="0"/>
    <n v="0"/>
    <n v="0"/>
    <n v="0"/>
    <n v="0"/>
    <n v="0"/>
    <n v="0"/>
    <n v="0"/>
    <x v="1"/>
    <n v="1.5714285714285714"/>
    <s v="Oct"/>
    <s v="Qtr1"/>
    <s v="FY21"/>
  </r>
  <r>
    <m/>
    <x v="1"/>
    <s v="Igabi"/>
    <s v="Jaji Comprehensive Health Center"/>
    <s v="retention"/>
    <n v="19"/>
    <n v="0"/>
    <n v="0"/>
    <n v="0"/>
    <n v="0"/>
    <n v="0"/>
    <n v="0"/>
    <n v="0"/>
    <n v="0"/>
    <n v="0"/>
    <n v="0"/>
    <x v="1"/>
    <n v="1.5714285714285714"/>
    <s v="Oct"/>
    <s v="Qtr1"/>
    <s v="FY21"/>
  </r>
  <r>
    <m/>
    <x v="1"/>
    <s v="Birnin Gwari"/>
    <s v="Jibrin Maigwari Memorial Hospital Birnin Gwari"/>
    <s v="retention"/>
    <n v="23"/>
    <n v="9"/>
    <n v="5"/>
    <n v="0"/>
    <n v="0"/>
    <n v="5"/>
    <n v="0"/>
    <n v="0"/>
    <n v="0"/>
    <n v="0"/>
    <n v="6"/>
    <x v="1"/>
    <n v="1.5714285714285714"/>
    <s v="Oct"/>
    <s v="Qtr1"/>
    <s v="FY21"/>
  </r>
  <r>
    <m/>
    <x v="1"/>
    <s v="Kaduna South"/>
    <s v="Jowako Hospital"/>
    <s v="retention"/>
    <n v="18"/>
    <n v="0"/>
    <n v="0"/>
    <n v="0"/>
    <n v="0"/>
    <n v="0"/>
    <n v="0"/>
    <n v="0"/>
    <n v="0"/>
    <n v="0"/>
    <n v="0"/>
    <x v="1"/>
    <n v="1.5714285714285714"/>
    <s v="Oct"/>
    <s v="Qtr1"/>
    <s v="FY21"/>
  </r>
  <r>
    <m/>
    <x v="1"/>
    <s v="Kachia"/>
    <s v="Kachia General Hospital"/>
    <s v="retention"/>
    <n v="15"/>
    <n v="3"/>
    <n v="3"/>
    <n v="0"/>
    <n v="0"/>
    <n v="3"/>
    <n v="0"/>
    <n v="0"/>
    <n v="0"/>
    <n v="0"/>
    <n v="3"/>
    <x v="1"/>
    <n v="1.5714285714285714"/>
    <s v="Oct"/>
    <s v="Qtr1"/>
    <s v="FY21"/>
  </r>
  <r>
    <m/>
    <x v="1"/>
    <s v="Jema'a"/>
    <s v="Kafanchan Family Health Unit"/>
    <s v="retention"/>
    <n v="6"/>
    <n v="0"/>
    <n v="0"/>
    <n v="0"/>
    <n v="0"/>
    <n v="0"/>
    <n v="0"/>
    <n v="0"/>
    <n v="0"/>
    <n v="0"/>
    <n v="0"/>
    <x v="1"/>
    <n v="1.5714285714285714"/>
    <s v="Oct"/>
    <s v="Qtr1"/>
    <s v="FY21"/>
  </r>
  <r>
    <m/>
    <x v="1"/>
    <s v="Jema'a"/>
    <s v="Kafanchan General Hospital"/>
    <s v="retention"/>
    <n v="258"/>
    <n v="24"/>
    <n v="12"/>
    <n v="6"/>
    <n v="0"/>
    <n v="18"/>
    <n v="0"/>
    <n v="0"/>
    <n v="1"/>
    <n v="2"/>
    <n v="19"/>
    <x v="1"/>
    <n v="1.5714285714285714"/>
    <s v="Oct"/>
    <s v="Qtr1"/>
    <s v="FY21"/>
  </r>
  <r>
    <m/>
    <x v="1"/>
    <s v="Kagarko"/>
    <s v="Kagarko General Hospital"/>
    <s v="retention"/>
    <n v="24"/>
    <n v="4"/>
    <n v="4"/>
    <n v="0"/>
    <n v="0"/>
    <n v="4"/>
    <n v="0"/>
    <n v="0"/>
    <n v="0"/>
    <n v="0"/>
    <n v="3"/>
    <x v="1"/>
    <n v="1.5714285714285714"/>
    <s v="Oct"/>
    <s v="Qtr1"/>
    <s v="FY21"/>
  </r>
  <r>
    <m/>
    <x v="1"/>
    <s v="Kaura"/>
    <s v="Kaura Rural Hospital"/>
    <s v="retention"/>
    <n v="11"/>
    <n v="7"/>
    <n v="7"/>
    <n v="0"/>
    <n v="0"/>
    <n v="7"/>
    <n v="0"/>
    <n v="1"/>
    <n v="1"/>
    <n v="0"/>
    <n v="5"/>
    <x v="1"/>
    <n v="1.5714285714285714"/>
    <s v="Oct"/>
    <s v="Qtr1"/>
    <s v="FY21"/>
  </r>
  <r>
    <m/>
    <x v="1"/>
    <s v="Kaduna North"/>
    <s v="Kawo General Hospital"/>
    <s v="retention"/>
    <n v="72"/>
    <n v="19"/>
    <n v="12"/>
    <n v="3"/>
    <n v="0"/>
    <n v="19"/>
    <n v="0"/>
    <n v="0"/>
    <n v="0"/>
    <n v="0"/>
    <n v="17"/>
    <x v="1"/>
    <n v="1.5714285714285714"/>
    <s v="Oct"/>
    <s v="Qtr1"/>
    <s v="FY21"/>
  </r>
  <r>
    <m/>
    <x v="1"/>
    <s v="Chikun"/>
    <s v="Kujama Rural Hospital"/>
    <s v="retention"/>
    <n v="57"/>
    <n v="17"/>
    <n v="17"/>
    <n v="0"/>
    <n v="0"/>
    <n v="17"/>
    <n v="0"/>
    <n v="0"/>
    <n v="0"/>
    <n v="0"/>
    <n v="13"/>
    <x v="1"/>
    <n v="1.5714285714285714"/>
    <s v="Oct"/>
    <s v="Qtr1"/>
    <s v="FY21"/>
  </r>
  <r>
    <m/>
    <x v="1"/>
    <s v="Jaba"/>
    <s v="Kwoi General Hospital"/>
    <s v="retention"/>
    <n v="79"/>
    <n v="15"/>
    <n v="12"/>
    <n v="0"/>
    <n v="0"/>
    <n v="13"/>
    <n v="0"/>
    <n v="0"/>
    <n v="5"/>
    <n v="0"/>
    <n v="12"/>
    <x v="1"/>
    <n v="1.5714285714285714"/>
    <s v="Oct"/>
    <s v="Qtr1"/>
    <s v="FY21"/>
  </r>
  <r>
    <m/>
    <x v="1"/>
    <s v="Soba"/>
    <s v="Maigana General Hospital"/>
    <s v="retention"/>
    <n v="16"/>
    <n v="4"/>
    <n v="2"/>
    <n v="0"/>
    <n v="0"/>
    <n v="4"/>
    <n v="0"/>
    <n v="0"/>
    <n v="0"/>
    <n v="0"/>
    <n v="3"/>
    <x v="1"/>
    <n v="1.5714285714285714"/>
    <s v="Oct"/>
    <s v="Qtr1"/>
    <s v="FY21"/>
  </r>
  <r>
    <m/>
    <x v="1"/>
    <s v="Sabon Gari"/>
    <s v="Major Ibrahim Bello Abdullahi Memorial Hospital Sabongari"/>
    <s v="retention"/>
    <n v="36"/>
    <n v="4"/>
    <n v="4"/>
    <n v="0"/>
    <n v="0"/>
    <n v="4"/>
    <n v="0"/>
    <n v="0"/>
    <n v="0"/>
    <n v="0"/>
    <n v="1"/>
    <x v="1"/>
    <n v="1.5714285714285714"/>
    <s v="Oct"/>
    <s v="Qtr1"/>
    <s v="FY21"/>
  </r>
  <r>
    <m/>
    <x v="1"/>
    <s v="Kaduna South"/>
    <s v="Makera I Primary Health Center"/>
    <s v="retention"/>
    <n v="21"/>
    <n v="5"/>
    <n v="5"/>
    <n v="0"/>
    <n v="0"/>
    <n v="5"/>
    <n v="0"/>
    <n v="0"/>
    <n v="0"/>
    <n v="0"/>
    <n v="3"/>
    <x v="1"/>
    <n v="1.5714285714285714"/>
    <s v="Oct"/>
    <s v="Qtr1"/>
    <s v="FY21"/>
  </r>
  <r>
    <m/>
    <x v="1"/>
    <s v="Kaura"/>
    <s v="Manchok Maternal and Child Health Clinic"/>
    <s v="retention"/>
    <n v="2"/>
    <n v="0"/>
    <n v="0"/>
    <n v="0"/>
    <n v="0"/>
    <n v="0"/>
    <n v="0"/>
    <n v="0"/>
    <n v="0"/>
    <n v="0"/>
    <n v="0"/>
    <x v="1"/>
    <n v="1.5714285714285714"/>
    <s v="Oct"/>
    <s v="Qtr1"/>
    <s v="FY21"/>
  </r>
  <r>
    <m/>
    <x v="1"/>
    <s v="Kaduna South"/>
    <s v="Maneks Hospital"/>
    <s v="retention"/>
    <n v="6"/>
    <n v="1"/>
    <n v="1"/>
    <n v="0"/>
    <n v="0"/>
    <n v="1"/>
    <n v="0"/>
    <n v="0"/>
    <n v="0"/>
    <n v="0"/>
    <n v="1"/>
    <x v="1"/>
    <n v="1.5714285714285714"/>
    <s v="Oct"/>
    <s v="Qtr1"/>
    <s v="FY21"/>
  </r>
  <r>
    <m/>
    <x v="1"/>
    <s v="Kaduna North"/>
    <s v="Muslim Specialist Hospital"/>
    <s v="retention"/>
    <n v="1"/>
    <n v="0"/>
    <n v="0"/>
    <n v="0"/>
    <n v="0"/>
    <n v="0"/>
    <m/>
    <n v="0"/>
    <n v="0"/>
    <n v="0"/>
    <n v="0"/>
    <x v="1"/>
    <n v="1.5714285714285714"/>
    <s v="Oct"/>
    <s v="Qtr1"/>
    <s v="FY21"/>
  </r>
  <r>
    <m/>
    <x v="1"/>
    <s v="Zaria"/>
    <s v="National Tuberculosis And Leprosy Training Center - Zaria"/>
    <s v="retention"/>
    <n v="141"/>
    <n v="32"/>
    <n v="27"/>
    <n v="0"/>
    <n v="0"/>
    <n v="32"/>
    <n v="0"/>
    <n v="1"/>
    <n v="3"/>
    <n v="0"/>
    <n v="27"/>
    <x v="1"/>
    <n v="1.5714285714285714"/>
    <s v="Oct"/>
    <s v="Qtr1"/>
    <s v="FY21"/>
  </r>
  <r>
    <m/>
    <x v="1"/>
    <s v="Kubau"/>
    <s v="Pambegua General Hospital"/>
    <s v="retention"/>
    <n v="41"/>
    <n v="11"/>
    <n v="11"/>
    <n v="0"/>
    <n v="0"/>
    <n v="11"/>
    <n v="0"/>
    <n v="0"/>
    <n v="0"/>
    <n v="1"/>
    <n v="9"/>
    <x v="1"/>
    <n v="1.5714285714285714"/>
    <s v="Oct"/>
    <s v="Qtr1"/>
    <s v="FY21"/>
  </r>
  <r>
    <m/>
    <x v="1"/>
    <s v="Kaduna North"/>
    <s v="Police Medical Center"/>
    <s v="retention"/>
    <n v="0"/>
    <n v="0"/>
    <n v="0"/>
    <n v="0"/>
    <n v="0"/>
    <n v="0"/>
    <n v="0"/>
    <n v="0"/>
    <m/>
    <n v="0"/>
    <n v="0"/>
    <x v="1"/>
    <n v="1.5714285714285714"/>
    <s v="Oct"/>
    <s v="Qtr1"/>
    <s v="FY21"/>
  </r>
  <r>
    <m/>
    <x v="1"/>
    <s v="Kauru"/>
    <s v="Rural Hospital Kauru"/>
    <s v="retention"/>
    <n v="7"/>
    <n v="0"/>
    <n v="0"/>
    <n v="0"/>
    <n v="0"/>
    <n v="0"/>
    <n v="0"/>
    <n v="0"/>
    <n v="0"/>
    <n v="0"/>
    <n v="0"/>
    <x v="1"/>
    <n v="1.5714285714285714"/>
    <s v="Oct"/>
    <s v="Qtr1"/>
    <s v="FY21"/>
  </r>
  <r>
    <m/>
    <x v="1"/>
    <s v="Chikun"/>
    <s v="Sabo Tsaha Primary Health Center"/>
    <s v="retention"/>
    <n v="140"/>
    <n v="26"/>
    <n v="26"/>
    <n v="0"/>
    <n v="0"/>
    <n v="26"/>
    <n v="0"/>
    <n v="1"/>
    <n v="5"/>
    <n v="3"/>
    <n v="17"/>
    <x v="1"/>
    <n v="1.5714285714285714"/>
    <s v="Oct"/>
    <s v="Qtr1"/>
    <s v="FY21"/>
  </r>
  <r>
    <m/>
    <x v="1"/>
    <s v="Chikun"/>
    <s v="Sabon Tasha General Hospital"/>
    <s v="retention"/>
    <n v="36"/>
    <n v="3"/>
    <n v="3"/>
    <n v="0"/>
    <n v="0"/>
    <n v="3"/>
    <n v="0"/>
    <n v="0"/>
    <n v="0"/>
    <n v="0"/>
    <n v="3"/>
    <x v="1"/>
    <n v="1.5714285714285714"/>
    <s v="Oct"/>
    <s v="Qtr1"/>
    <s v="FY21"/>
  </r>
  <r>
    <m/>
    <x v="1"/>
    <s v="Kaduna South"/>
    <s v="St. Gerald's Hospital - Kaduna"/>
    <s v="retention"/>
    <n v="188"/>
    <n v="28"/>
    <n v="23"/>
    <n v="1"/>
    <n v="0"/>
    <n v="24"/>
    <n v="0"/>
    <n v="0"/>
    <n v="2"/>
    <n v="3"/>
    <n v="19"/>
    <x v="1"/>
    <n v="1.5714285714285714"/>
    <s v="Oct"/>
    <s v="Qtr1"/>
    <s v="FY21"/>
  </r>
  <r>
    <m/>
    <x v="1"/>
    <s v="Zangon Kataf"/>
    <s v="St. Louis Hospital - Zonkwa"/>
    <s v="retention"/>
    <n v="102"/>
    <n v="16"/>
    <n v="16"/>
    <n v="0"/>
    <n v="0"/>
    <n v="16"/>
    <n v="0"/>
    <n v="0"/>
    <n v="0"/>
    <n v="0"/>
    <n v="14"/>
    <x v="1"/>
    <n v="1.5714285714285714"/>
    <s v="Oct"/>
    <s v="Qtr1"/>
    <s v="FY21"/>
  </r>
  <r>
    <m/>
    <x v="1"/>
    <s v="Kaura"/>
    <s v="Turaki Buga Memorial Hospital"/>
    <s v="retention"/>
    <n v="28"/>
    <n v="3"/>
    <n v="3"/>
    <n v="0"/>
    <n v="0"/>
    <n v="3"/>
    <n v="0"/>
    <n v="0"/>
    <n v="0"/>
    <n v="0"/>
    <n v="2"/>
    <x v="1"/>
    <n v="1.5714285714285714"/>
    <s v="Oct"/>
    <s v="Qtr1"/>
    <s v="FY21"/>
  </r>
  <r>
    <m/>
    <x v="1"/>
    <s v="Igabi"/>
    <s v="Turunku Rural Hospital"/>
    <s v="retention"/>
    <n v="26"/>
    <n v="8"/>
    <n v="8"/>
    <n v="0"/>
    <n v="0"/>
    <n v="8"/>
    <n v="0"/>
    <n v="0"/>
    <n v="0"/>
    <n v="0"/>
    <n v="5"/>
    <x v="1"/>
    <n v="1.5714285714285714"/>
    <s v="Oct"/>
    <s v="Qtr1"/>
    <s v="FY21"/>
  </r>
  <r>
    <m/>
    <x v="1"/>
    <s v="Kaduna South"/>
    <s v="Yusuf Dantsoho Memorial Hospital"/>
    <s v="retention"/>
    <n v="240"/>
    <n v="36"/>
    <n v="29"/>
    <n v="0"/>
    <n v="0"/>
    <n v="29"/>
    <n v="0"/>
    <n v="1"/>
    <n v="0"/>
    <n v="3"/>
    <n v="23"/>
    <x v="1"/>
    <n v="1.5714285714285714"/>
    <s v="Oct"/>
    <s v="Qtr1"/>
    <s v="FY21"/>
  </r>
  <r>
    <m/>
    <x v="1"/>
    <s v="Kaduna North"/>
    <s v="Zakari Isah Memorial Clinic"/>
    <s v="retention"/>
    <n v="9"/>
    <n v="1"/>
    <n v="1"/>
    <n v="0"/>
    <n v="0"/>
    <n v="1"/>
    <n v="0"/>
    <n v="0"/>
    <n v="0"/>
    <n v="0"/>
    <n v="1"/>
    <x v="1"/>
    <n v="1.5714285714285714"/>
    <s v="Oct"/>
    <s v="Qtr1"/>
    <s v="FY21"/>
  </r>
  <r>
    <m/>
    <x v="1"/>
    <s v="Zangon Kataf"/>
    <s v="Zango-Kataf General Hospital"/>
    <s v="retention"/>
    <n v="32"/>
    <n v="12"/>
    <n v="12"/>
    <n v="0"/>
    <n v="0"/>
    <n v="12"/>
    <n v="0"/>
    <n v="0"/>
    <n v="0"/>
    <n v="0"/>
    <n v="7"/>
    <x v="1"/>
    <n v="1.5714285714285714"/>
    <s v="Oct"/>
    <s v="Qtr1"/>
    <s v="FY21"/>
  </r>
  <r>
    <m/>
    <x v="2"/>
    <m/>
    <s v="Katsina General Hospital"/>
    <s v="retention"/>
    <n v="133"/>
    <n v="16"/>
    <n v="16"/>
    <n v="0"/>
    <n v="1"/>
    <n v="16"/>
    <n v="0"/>
    <n v="0"/>
    <n v="0"/>
    <n v="0"/>
    <n v="13"/>
    <x v="1"/>
    <n v="1.5714285714285714"/>
    <s v="Oct"/>
    <s v="Qtr1"/>
    <s v="FY21"/>
  </r>
  <r>
    <m/>
    <x v="2"/>
    <m/>
    <s v="Federal Medical Center Katsina"/>
    <s v="retention"/>
    <n v="48"/>
    <n v="6"/>
    <n v="6"/>
    <n v="0"/>
    <n v="0"/>
    <n v="6"/>
    <n v="0"/>
    <n v="1"/>
    <n v="0"/>
    <n v="0"/>
    <n v="6"/>
    <x v="1"/>
    <n v="1.5714285714285714"/>
    <s v="Oct"/>
    <s v="Qtr1"/>
    <s v="FY21"/>
  </r>
  <r>
    <m/>
    <x v="2"/>
    <m/>
    <s v="Funtua General Hospital"/>
    <s v="retention"/>
    <n v="192"/>
    <n v="9"/>
    <n v="9"/>
    <n v="0"/>
    <n v="0"/>
    <n v="9"/>
    <n v="0"/>
    <n v="2"/>
    <n v="0"/>
    <n v="7"/>
    <n v="7"/>
    <x v="1"/>
    <n v="1.5714285714285714"/>
    <s v="Oct"/>
    <s v="Qtr1"/>
    <s v="FY21"/>
  </r>
  <r>
    <m/>
    <x v="3"/>
    <m/>
    <s v="Federal Medical Center - Abeokuta"/>
    <s v="retention"/>
    <n v="18"/>
    <n v="0"/>
    <n v="0"/>
    <n v="0"/>
    <n v="0"/>
    <n v="0"/>
    <n v="0"/>
    <n v="0"/>
    <n v="0"/>
    <n v="0"/>
    <n v="0"/>
    <x v="1"/>
    <n v="1.5714285714285714"/>
    <s v="Oct"/>
    <s v="Qtr1"/>
    <s v="FY21"/>
  </r>
  <r>
    <m/>
    <x v="3"/>
    <m/>
    <s v="Ifo General Hospital"/>
    <s v="retention"/>
    <n v="34"/>
    <n v="0"/>
    <n v="0"/>
    <n v="0"/>
    <n v="0"/>
    <n v="0"/>
    <n v="0"/>
    <n v="0"/>
    <n v="0"/>
    <n v="0"/>
    <n v="0"/>
    <x v="1"/>
    <n v="1.5714285714285714"/>
    <s v="Oct"/>
    <s v="Qtr1"/>
    <s v="FY21"/>
  </r>
  <r>
    <m/>
    <x v="3"/>
    <m/>
    <s v="Olabisi Onabanjo University Teaching Hospital"/>
    <s v="retention"/>
    <n v="237"/>
    <n v="7"/>
    <n v="7"/>
    <n v="0"/>
    <n v="0"/>
    <n v="7"/>
    <n v="0"/>
    <n v="0"/>
    <n v="0"/>
    <n v="4"/>
    <n v="3"/>
    <x v="1"/>
    <n v="1.5714285714285714"/>
    <s v="Oct"/>
    <s v="Qtr1"/>
    <s v="FY21"/>
  </r>
  <r>
    <m/>
    <x v="3"/>
    <m/>
    <s v="Sacred Heart Catholic Hospital, Abeokuta"/>
    <s v="retention"/>
    <n v="98"/>
    <n v="6"/>
    <n v="6"/>
    <n v="0"/>
    <n v="1"/>
    <n v="5"/>
    <n v="0"/>
    <n v="0"/>
    <n v="0"/>
    <n v="0"/>
    <n v="5"/>
    <x v="1"/>
    <n v="1.5714285714285714"/>
    <s v="Oct"/>
    <s v="Qtr1"/>
    <s v="FY21"/>
  </r>
  <r>
    <m/>
    <x v="3"/>
    <m/>
    <s v="State Hospital - Ijebu Ode"/>
    <s v="retention"/>
    <n v="118"/>
    <n v="7"/>
    <n v="7"/>
    <n v="2"/>
    <n v="1"/>
    <n v="6"/>
    <n v="0"/>
    <n v="0"/>
    <n v="0"/>
    <n v="0"/>
    <n v="6"/>
    <x v="1"/>
    <n v="1.5714285714285714"/>
    <s v="Oct"/>
    <s v="Qtr1"/>
    <s v="FY21"/>
  </r>
  <r>
    <m/>
    <x v="4"/>
    <m/>
    <s v="State Specialist Hospital, Akure"/>
    <s v="retention"/>
    <n v="87"/>
    <n v="12"/>
    <n v="12"/>
    <n v="0"/>
    <n v="0"/>
    <n v="0"/>
    <n v="0"/>
    <n v="0"/>
    <n v="0"/>
    <n v="0"/>
    <n v="11"/>
    <x v="1"/>
    <n v="1.5714285714285714"/>
    <s v="Oct"/>
    <s v="Qtr1"/>
    <s v="FY21"/>
  </r>
  <r>
    <m/>
    <x v="4"/>
    <m/>
    <s v="State Specialist Hospital, Ondo"/>
    <s v="retention"/>
    <n v="67"/>
    <n v="11"/>
    <n v="11"/>
    <n v="0"/>
    <n v="0"/>
    <n v="0"/>
    <n v="1"/>
    <n v="0"/>
    <n v="0"/>
    <n v="0"/>
    <n v="9"/>
    <x v="1"/>
    <n v="1.5714285714285714"/>
    <s v="Oct"/>
    <s v="Qtr1"/>
    <s v="FY21"/>
  </r>
  <r>
    <m/>
    <x v="4"/>
    <m/>
    <s v="Federal Medical Centre, Owo"/>
    <s v="retention"/>
    <n v="108"/>
    <n v="6"/>
    <n v="6"/>
    <n v="0"/>
    <n v="0"/>
    <n v="0"/>
    <n v="0"/>
    <n v="0"/>
    <n v="0"/>
    <n v="0"/>
    <n v="6"/>
    <x v="1"/>
    <n v="1.5714285714285714"/>
    <s v="Oct"/>
    <s v="Qtr1"/>
    <s v="FY21"/>
  </r>
  <r>
    <m/>
    <x v="4"/>
    <m/>
    <s v="General Hospital, Ore"/>
    <s v="retention"/>
    <n v="56"/>
    <n v="8"/>
    <n v="8"/>
    <n v="0"/>
    <n v="0"/>
    <n v="0"/>
    <n v="0"/>
    <n v="0"/>
    <n v="0"/>
    <n v="0"/>
    <n v="7"/>
    <x v="1"/>
    <n v="1.5714285714285714"/>
    <s v="Oct"/>
    <s v="Qtr1"/>
    <s v="FY21"/>
  </r>
  <r>
    <m/>
    <x v="4"/>
    <m/>
    <s v="Basic Health Centre, Ifon"/>
    <s v="retention"/>
    <n v="15"/>
    <n v="2"/>
    <n v="2"/>
    <n v="0"/>
    <n v="0"/>
    <n v="0"/>
    <n v="0"/>
    <n v="0"/>
    <n v="0"/>
    <n v="0"/>
    <n v="2"/>
    <x v="1"/>
    <n v="1.5714285714285714"/>
    <s v="Oct"/>
    <s v="Qtr1"/>
    <s v="FY21"/>
  </r>
  <r>
    <m/>
    <x v="4"/>
    <m/>
    <s v="State Specilaist Hospital, Okitipupa"/>
    <s v="retention"/>
    <n v="51"/>
    <n v="9"/>
    <n v="9"/>
    <n v="0"/>
    <n v="0"/>
    <n v="0"/>
    <n v="0"/>
    <n v="0"/>
    <n v="0"/>
    <n v="0"/>
    <n v="8"/>
    <x v="1"/>
    <n v="1.5714285714285714"/>
    <s v="Oct"/>
    <s v="Qtr1"/>
    <s v="FY21"/>
  </r>
  <r>
    <m/>
    <x v="5"/>
    <m/>
    <s v="Obafemi Awolowo University Teaching Hospital Complex"/>
    <s v="retention"/>
    <n v="91"/>
    <n v="15"/>
    <n v="15"/>
    <n v="0"/>
    <n v="2"/>
    <n v="13"/>
    <n v="0"/>
    <n v="0"/>
    <n v="0"/>
    <n v="0"/>
    <n v="5"/>
    <x v="1"/>
    <n v="1.5714285714285714"/>
    <s v="Oct"/>
    <s v="Qtr1"/>
    <s v="FY21"/>
  </r>
  <r>
    <m/>
    <x v="5"/>
    <m/>
    <s v="Ladoke Akintola Teaching Hospital - Oshogbo"/>
    <s v="retention"/>
    <n v="49"/>
    <n v="13"/>
    <n v="13"/>
    <n v="0"/>
    <n v="0"/>
    <n v="13"/>
    <n v="0"/>
    <n v="0"/>
    <n v="0"/>
    <n v="0"/>
    <n v="12"/>
    <x v="1"/>
    <n v="1.5714285714285714"/>
    <s v="Oct"/>
    <s v="Qtr1"/>
    <s v="FY21"/>
  </r>
  <r>
    <m/>
    <x v="5"/>
    <m/>
    <s v="State Hospital - Iwo"/>
    <s v="retention"/>
    <n v="70"/>
    <n v="7"/>
    <n v="7"/>
    <n v="0"/>
    <n v="0"/>
    <n v="7"/>
    <n v="0"/>
    <n v="1"/>
    <n v="1"/>
    <n v="0"/>
    <n v="3"/>
    <x v="1"/>
    <n v="1.5714285714285714"/>
    <s v="Oct"/>
    <s v="Qtr1"/>
    <s v="FY21"/>
  </r>
  <r>
    <m/>
    <x v="5"/>
    <m/>
    <s v="State Hospital, Ikire"/>
    <s v="retention"/>
    <n v="7"/>
    <n v="0"/>
    <n v="0"/>
    <n v="0"/>
    <n v="0"/>
    <n v="0"/>
    <n v="0"/>
    <n v="0"/>
    <n v="0"/>
    <n v="0"/>
    <n v="0"/>
    <x v="1"/>
    <n v="1.5714285714285714"/>
    <s v="Oct"/>
    <s v="Qtr1"/>
    <s v="FY21"/>
  </r>
  <r>
    <m/>
    <x v="6"/>
    <m/>
    <s v="University College Hospital"/>
    <s v="retention"/>
    <n v="585"/>
    <n v="304"/>
    <n v="304"/>
    <n v="0"/>
    <n v="0"/>
    <n v="304"/>
    <n v="0"/>
    <n v="0"/>
    <n v="0"/>
    <n v="0"/>
    <n v="197"/>
    <x v="1"/>
    <n v="1.5714285714285714"/>
    <s v="Oct"/>
    <s v="Qtr1"/>
    <s v="FY21"/>
  </r>
  <r>
    <m/>
    <x v="6"/>
    <m/>
    <s v="Adeoyo Maternity Hospital"/>
    <s v="retention"/>
    <n v="295"/>
    <n v="88"/>
    <n v="88"/>
    <n v="0"/>
    <n v="0"/>
    <n v="88"/>
    <m/>
    <n v="0"/>
    <n v="0"/>
    <n v="0"/>
    <n v="88"/>
    <x v="1"/>
    <n v="1.5714285714285714"/>
    <s v="Oct"/>
    <s v="Qtr1"/>
    <s v="FY21"/>
  </r>
  <r>
    <m/>
    <x v="6"/>
    <m/>
    <s v="St. Mary's Catholic Hospital - Eleta"/>
    <s v="retention"/>
    <n v="76"/>
    <n v="7"/>
    <n v="7"/>
    <n v="0"/>
    <n v="0"/>
    <n v="7"/>
    <n v="0"/>
    <n v="0"/>
    <n v="0"/>
    <n v="0"/>
    <n v="4"/>
    <x v="1"/>
    <n v="1.5714285714285714"/>
    <s v="Oct"/>
    <s v="Qtr1"/>
    <s v="FY21"/>
  </r>
  <r>
    <m/>
    <x v="6"/>
    <m/>
    <s v="Ogbomosho State Hospital"/>
    <s v="retention"/>
    <n v="105"/>
    <n v="19"/>
    <n v="19"/>
    <n v="0"/>
    <n v="0"/>
    <n v="19"/>
    <n v="0"/>
    <n v="0"/>
    <n v="0"/>
    <n v="0"/>
    <n v="12"/>
    <x v="1"/>
    <n v="1.5714285714285714"/>
    <s v="Oct"/>
    <s v="Qtr1"/>
    <s v="FY21"/>
  </r>
  <r>
    <m/>
    <x v="7"/>
    <m/>
    <s v="Jos University Teaching Hospital"/>
    <s v="retention"/>
    <n v="752"/>
    <n v="85"/>
    <n v="85"/>
    <n v="0"/>
    <n v="0"/>
    <n v="85"/>
    <n v="0"/>
    <n v="3"/>
    <n v="6"/>
    <n v="6"/>
    <n v="70"/>
    <x v="1"/>
    <n v="1.5714285714285714"/>
    <s v="Oct"/>
    <s v="Qtr1"/>
    <s v="FY21"/>
  </r>
  <r>
    <m/>
    <x v="7"/>
    <m/>
    <s v="Faith Alive Foundation"/>
    <s v="retention"/>
    <n v="674"/>
    <n v="10"/>
    <n v="10"/>
    <n v="0"/>
    <n v="0"/>
    <n v="10"/>
    <n v="0"/>
    <n v="0"/>
    <n v="0"/>
    <n v="0"/>
    <n v="10"/>
    <x v="1"/>
    <n v="1.5714285714285714"/>
    <s v="Oct"/>
    <s v="Qtr1"/>
    <s v="FY21"/>
  </r>
  <r>
    <m/>
    <x v="7"/>
    <m/>
    <s v="Plateau State Specialist Hospital"/>
    <s v="retention"/>
    <n v="207"/>
    <n v="21"/>
    <n v="20"/>
    <n v="1"/>
    <n v="0"/>
    <n v="21"/>
    <n v="0"/>
    <n v="0"/>
    <n v="2"/>
    <n v="1"/>
    <n v="18"/>
    <x v="1"/>
    <n v="1.5714285714285714"/>
    <s v="Oct"/>
    <s v="Qtr1"/>
    <s v="FY21"/>
  </r>
  <r>
    <m/>
    <x v="7"/>
    <m/>
    <s v="Bingham University Teaching Hospital"/>
    <s v="retention"/>
    <n v="230"/>
    <n v="40"/>
    <n v="40"/>
    <n v="0"/>
    <n v="0"/>
    <n v="40"/>
    <n v="0"/>
    <n v="1"/>
    <n v="1"/>
    <n v="0"/>
    <n v="38"/>
    <x v="1"/>
    <n v="1.5714285714285714"/>
    <s v="Oct"/>
    <s v="Qtr1"/>
    <s v="FY21"/>
  </r>
  <r>
    <m/>
    <x v="7"/>
    <m/>
    <s v="Shendam General Hospital"/>
    <s v="retention"/>
    <n v="129"/>
    <n v="15"/>
    <n v="13"/>
    <n v="0"/>
    <n v="0"/>
    <n v="13"/>
    <n v="0"/>
    <n v="0"/>
    <n v="0"/>
    <n v="2"/>
    <n v="11"/>
    <x v="1"/>
    <n v="1.5714285714285714"/>
    <s v="Oct"/>
    <s v="Qtr1"/>
    <s v="FY21"/>
  </r>
  <r>
    <m/>
    <x v="7"/>
    <m/>
    <s v="Our Lady of Apostle (OLA) Hospital - Jos"/>
    <s v="retention"/>
    <n v="133"/>
    <n v="20"/>
    <n v="20"/>
    <n v="0"/>
    <n v="0"/>
    <n v="20"/>
    <n v="0"/>
    <n v="0"/>
    <n v="0"/>
    <n v="0"/>
    <n v="15"/>
    <x v="1"/>
    <n v="1.5714285714285714"/>
    <s v="Oct"/>
    <s v="Qtr1"/>
    <s v="FY21"/>
  </r>
  <r>
    <m/>
    <x v="7"/>
    <m/>
    <s v="Church of Christ in Nigeria (COCIN) Hospital and Rehabilitation Center"/>
    <s v="retention"/>
    <n v="142"/>
    <n v="18"/>
    <n v="18"/>
    <n v="0"/>
    <n v="0"/>
    <n v="18"/>
    <n v="0"/>
    <n v="0"/>
    <n v="0"/>
    <n v="0"/>
    <n v="17"/>
    <x v="1"/>
    <n v="1.5714285714285714"/>
    <s v="Oct"/>
    <s v="Qtr1"/>
    <s v="FY21"/>
  </r>
  <r>
    <m/>
    <x v="7"/>
    <m/>
    <s v="Zamko Comprehensive Health Center"/>
    <s v="retention"/>
    <n v="108"/>
    <n v="10"/>
    <n v="8"/>
    <n v="2"/>
    <n v="0"/>
    <n v="10"/>
    <n v="0"/>
    <n v="0"/>
    <n v="0"/>
    <n v="2"/>
    <n v="8"/>
    <x v="1"/>
    <n v="1.5714285714285714"/>
    <s v="Oct"/>
    <s v="Qtr1"/>
    <s v="FY21"/>
  </r>
  <r>
    <m/>
    <x v="7"/>
    <m/>
    <s v="Pankshin General Hospital"/>
    <s v="retention"/>
    <n v="60"/>
    <n v="8"/>
    <n v="8"/>
    <n v="0"/>
    <n v="1"/>
    <n v="8"/>
    <n v="0"/>
    <n v="0"/>
    <n v="0"/>
    <n v="0"/>
    <n v="7"/>
    <x v="1"/>
    <n v="1.5714285714285714"/>
    <s v="Oct"/>
    <s v="Qtr1"/>
    <s v="FY21"/>
  </r>
  <r>
    <m/>
    <x v="7"/>
    <m/>
    <s v="CCDP Hospital - Panyam"/>
    <s v="retention"/>
    <n v="82"/>
    <n v="8"/>
    <n v="4"/>
    <n v="4"/>
    <n v="0"/>
    <n v="8"/>
    <n v="0"/>
    <n v="0"/>
    <n v="0"/>
    <n v="1"/>
    <n v="7"/>
    <x v="1"/>
    <n v="1.5714285714285714"/>
    <s v="Oct"/>
    <s v="Qtr1"/>
    <s v="FY21"/>
  </r>
  <r>
    <m/>
    <x v="7"/>
    <m/>
    <s v="Dengi General Hospital"/>
    <s v="retention"/>
    <n v="69"/>
    <n v="12"/>
    <n v="10"/>
    <n v="2"/>
    <n v="0"/>
    <n v="12"/>
    <n v="0"/>
    <n v="0"/>
    <n v="0"/>
    <n v="2"/>
    <n v="10"/>
    <x v="1"/>
    <n v="1.5714285714285714"/>
    <s v="Oct"/>
    <s v="Qtr1"/>
    <s v="FY21"/>
  </r>
  <r>
    <m/>
    <x v="0"/>
    <m/>
    <s v="Ekiti State University Teaching Hospital"/>
    <s v="retention"/>
    <n v="30"/>
    <n v="2"/>
    <n v="2"/>
    <n v="0"/>
    <n v="0"/>
    <n v="0"/>
    <n v="0"/>
    <n v="0"/>
    <n v="0"/>
    <n v="0"/>
    <n v="2"/>
    <x v="2"/>
    <n v="2.5714285714285712"/>
    <s v="Oct"/>
    <s v="Qtr1"/>
    <s v="FY21"/>
  </r>
  <r>
    <m/>
    <x v="0"/>
    <m/>
    <s v="Federal Teaching Hospital Ido"/>
    <s v="retention"/>
    <n v="40"/>
    <n v="6"/>
    <n v="6"/>
    <n v="0"/>
    <n v="0"/>
    <n v="0"/>
    <n v="0"/>
    <n v="0"/>
    <n v="0"/>
    <n v="0"/>
    <n v="4"/>
    <x v="2"/>
    <n v="2.5714285714285712"/>
    <s v="Oct"/>
    <s v="Qtr1"/>
    <s v="FY21"/>
  </r>
  <r>
    <m/>
    <x v="0"/>
    <m/>
    <s v="State Specialist Hospital Ikere"/>
    <s v="retention"/>
    <n v="17"/>
    <n v="3"/>
    <n v="3"/>
    <n v="0"/>
    <n v="0"/>
    <n v="0"/>
    <n v="0"/>
    <n v="0"/>
    <n v="0"/>
    <n v="0"/>
    <n v="2"/>
    <x v="2"/>
    <n v="2.5714285714285712"/>
    <s v="Oct"/>
    <s v="Qtr1"/>
    <s v="FY21"/>
  </r>
  <r>
    <m/>
    <x v="1"/>
    <s v="Giwa"/>
    <s v="Ahmadu Bello University Teaching Hospital Shika Zaria"/>
    <s v="retention"/>
    <n v="284"/>
    <n v="82"/>
    <n v="82"/>
    <n v="0"/>
    <n v="0"/>
    <n v="82"/>
    <n v="0"/>
    <n v="0"/>
    <n v="0"/>
    <n v="0"/>
    <n v="63"/>
    <x v="2"/>
    <n v="2.5714285714285712"/>
    <s v="Oct"/>
    <s v="Qtr1"/>
    <s v="FY21"/>
  </r>
  <r>
    <m/>
    <x v="1"/>
    <s v="Chikun"/>
    <s v="Amina Hospital"/>
    <s v="retention"/>
    <n v="7"/>
    <n v="0"/>
    <n v="0"/>
    <n v="0"/>
    <n v="0"/>
    <n v="0"/>
    <n v="0"/>
    <n v="0"/>
    <n v="0"/>
    <n v="0"/>
    <n v="0"/>
    <x v="2"/>
    <n v="2.5714285714285712"/>
    <s v="Oct"/>
    <s v="Qtr1"/>
    <s v="FY21"/>
  </r>
  <r>
    <m/>
    <x v="1"/>
    <s v="Zaria"/>
    <s v="Anna-Kitcher Hospital"/>
    <s v="retention"/>
    <n v="4"/>
    <n v="2"/>
    <n v="2"/>
    <n v="0"/>
    <n v="0"/>
    <n v="2"/>
    <n v="0"/>
    <n v="0"/>
    <n v="0"/>
    <n v="0"/>
    <n v="2"/>
    <x v="2"/>
    <n v="2.5714285714285712"/>
    <s v="Oct"/>
    <s v="Qtr1"/>
    <s v="FY21"/>
  </r>
  <r>
    <m/>
    <x v="1"/>
    <s v="Kaduna North"/>
    <s v="Badarawa Primary Health Center"/>
    <s v="retention"/>
    <n v="7"/>
    <n v="3"/>
    <n v="3"/>
    <n v="0"/>
    <n v="0"/>
    <n v="3"/>
    <n v="0"/>
    <n v="0"/>
    <n v="0"/>
    <n v="0"/>
    <n v="3"/>
    <x v="2"/>
    <n v="2.5714285714285712"/>
    <s v="Oct"/>
    <s v="Qtr1"/>
    <s v="FY21"/>
  </r>
  <r>
    <m/>
    <x v="1"/>
    <s v="Kaduna North"/>
    <s v="Barau Dikko Specialist Hospital"/>
    <s v="retention"/>
    <n v="223"/>
    <n v="25"/>
    <n v="21"/>
    <n v="0"/>
    <n v="0"/>
    <n v="21"/>
    <n v="0"/>
    <n v="0"/>
    <n v="0"/>
    <n v="2"/>
    <n v="17"/>
    <x v="2"/>
    <n v="2.5714285714285712"/>
    <s v="Oct"/>
    <s v="Qtr1"/>
    <s v="FY21"/>
  </r>
  <r>
    <m/>
    <x v="1"/>
    <s v="Kaduna South"/>
    <s v="Barnawa Primary Health Center"/>
    <s v="retention"/>
    <n v="6"/>
    <n v="1"/>
    <n v="1"/>
    <n v="0"/>
    <n v="0"/>
    <n v="1"/>
    <n v="0"/>
    <n v="0"/>
    <n v="0"/>
    <n v="0"/>
    <n v="1"/>
    <x v="2"/>
    <n v="2.5714285714285712"/>
    <s v="Oct"/>
    <s v="Qtr1"/>
    <s v="FY21"/>
  </r>
  <r>
    <m/>
    <x v="1"/>
    <s v="Kachia"/>
    <s v="Doka Rural Hospital"/>
    <s v="retention"/>
    <n v="30"/>
    <n v="10"/>
    <n v="10"/>
    <n v="0"/>
    <n v="0"/>
    <n v="10"/>
    <n v="0"/>
    <n v="0"/>
    <n v="0"/>
    <n v="3"/>
    <n v="5"/>
    <x v="2"/>
    <n v="2.5714285714285712"/>
    <s v="Oct"/>
    <s v="Qtr1"/>
    <s v="FY21"/>
  </r>
  <r>
    <m/>
    <x v="1"/>
    <s v="Kaduna North"/>
    <s v="Federation of Muslim Women Association of Nigeria (FOMWAN) Hospital"/>
    <s v="retention"/>
    <n v="4"/>
    <n v="0"/>
    <n v="0"/>
    <n v="0"/>
    <n v="0"/>
    <n v="0"/>
    <n v="0"/>
    <n v="0"/>
    <n v="0"/>
    <n v="0"/>
    <n v="0"/>
    <x v="2"/>
    <n v="2.5714285714285712"/>
    <s v="Oct"/>
    <s v="Qtr1"/>
    <s v="FY21"/>
  </r>
  <r>
    <m/>
    <x v="1"/>
    <s v="Kachia"/>
    <s v="Foltz Medical Center - Katari"/>
    <s v="retention"/>
    <n v="5"/>
    <n v="1"/>
    <n v="1"/>
    <n v="0"/>
    <n v="0"/>
    <n v="1"/>
    <n v="0"/>
    <n v="0"/>
    <n v="0"/>
    <n v="0"/>
    <n v="1"/>
    <x v="2"/>
    <n v="2.5714285714285712"/>
    <s v="Oct"/>
    <s v="Qtr1"/>
    <s v="FY21"/>
  </r>
  <r>
    <m/>
    <x v="1"/>
    <s v="Giwa"/>
    <s v="General Hospital Giwa"/>
    <s v="retention"/>
    <n v="19"/>
    <n v="6"/>
    <n v="6"/>
    <n v="0"/>
    <n v="0"/>
    <n v="6"/>
    <n v="0"/>
    <n v="0"/>
    <n v="0"/>
    <n v="3"/>
    <n v="5"/>
    <x v="2"/>
    <n v="2.5714285714285712"/>
    <s v="Oct"/>
    <s v="Qtr1"/>
    <s v="FY21"/>
  </r>
  <r>
    <m/>
    <x v="1"/>
    <s v="Makarfi"/>
    <s v="General Hospital Makarfi"/>
    <s v="retention"/>
    <n v="68"/>
    <n v="29"/>
    <n v="23"/>
    <n v="2"/>
    <n v="0"/>
    <n v="25"/>
    <n v="0"/>
    <n v="0"/>
    <n v="0"/>
    <n v="0"/>
    <n v="17"/>
    <x v="2"/>
    <n v="2.5714285714285712"/>
    <s v="Oct"/>
    <s v="Qtr1"/>
    <s v="FY21"/>
  </r>
  <r>
    <m/>
    <x v="1"/>
    <s v="Lere"/>
    <s v="General Hospital Saminaka"/>
    <s v="retention"/>
    <n v="28"/>
    <n v="3"/>
    <n v="3"/>
    <n v="0"/>
    <n v="0"/>
    <n v="3"/>
    <n v="0"/>
    <n v="0"/>
    <n v="0"/>
    <n v="0"/>
    <n v="3"/>
    <x v="2"/>
    <n v="2.5714285714285712"/>
    <s v="Oct"/>
    <s v="Qtr1"/>
    <s v="FY21"/>
  </r>
  <r>
    <m/>
    <x v="1"/>
    <s v="Kaduna South"/>
    <s v="Gwamna Awan General Hospital"/>
    <s v="retention"/>
    <n v="315"/>
    <n v="39"/>
    <n v="39"/>
    <n v="0"/>
    <n v="0"/>
    <n v="39"/>
    <n v="0"/>
    <n v="0"/>
    <n v="0"/>
    <n v="12"/>
    <n v="25"/>
    <x v="2"/>
    <n v="2.5714285714285712"/>
    <s v="Oct"/>
    <s v="Qtr1"/>
    <s v="FY21"/>
  </r>
  <r>
    <m/>
    <x v="1"/>
    <s v="Sanga"/>
    <s v="Gwantu General Hospital"/>
    <s v="retention"/>
    <n v="109"/>
    <n v="14"/>
    <n v="14"/>
    <n v="0"/>
    <n v="0"/>
    <n v="14"/>
    <n v="0"/>
    <n v="0"/>
    <n v="0"/>
    <n v="2"/>
    <n v="11"/>
    <x v="2"/>
    <n v="2.5714285714285712"/>
    <s v="Oct"/>
    <s v="Qtr1"/>
    <s v="FY21"/>
  </r>
  <r>
    <m/>
    <x v="1"/>
    <s v="Zaria"/>
    <s v="Hajiya Gambo Sawaba Hospital"/>
    <s v="retention"/>
    <n v="103"/>
    <n v="11"/>
    <n v="11"/>
    <n v="0"/>
    <n v="0"/>
    <n v="2"/>
    <n v="0"/>
    <n v="0"/>
    <n v="0"/>
    <n v="0"/>
    <n v="7"/>
    <x v="2"/>
    <n v="2.5714285714285712"/>
    <s v="Oct"/>
    <s v="Qtr1"/>
    <s v="FY21"/>
  </r>
  <r>
    <m/>
    <x v="1"/>
    <s v="Kaduna South"/>
    <s v="Harmony Hospital"/>
    <s v="retention"/>
    <n v="11"/>
    <n v="1"/>
    <n v="1"/>
    <n v="0"/>
    <n v="0"/>
    <n v="1"/>
    <n v="0"/>
    <n v="0"/>
    <n v="0"/>
    <n v="0"/>
    <n v="1"/>
    <x v="2"/>
    <n v="2.5714285714285712"/>
    <s v="Oct"/>
    <s v="Qtr1"/>
    <s v="FY21"/>
  </r>
  <r>
    <m/>
    <x v="1"/>
    <s v="Kudan"/>
    <s v="Hunkuyi General Hospital"/>
    <s v="retention"/>
    <n v="9"/>
    <n v="0"/>
    <n v="0"/>
    <n v="0"/>
    <n v="0"/>
    <n v="0"/>
    <n v="0"/>
    <n v="0"/>
    <n v="0"/>
    <n v="0"/>
    <n v="0"/>
    <x v="2"/>
    <n v="2.5714285714285712"/>
    <s v="Oct"/>
    <s v="Qtr1"/>
    <s v="FY21"/>
  </r>
  <r>
    <m/>
    <x v="1"/>
    <s v="Kajuru"/>
    <s v="Idon Rural Hospital"/>
    <s v="retention"/>
    <n v="11"/>
    <n v="2"/>
    <n v="2"/>
    <n v="0"/>
    <n v="0"/>
    <n v="2"/>
    <n v="0"/>
    <n v="0"/>
    <n v="0"/>
    <n v="0"/>
    <n v="2"/>
    <x v="2"/>
    <n v="2.5714285714285712"/>
    <s v="Oct"/>
    <s v="Qtr1"/>
    <s v="FY21"/>
  </r>
  <r>
    <m/>
    <x v="1"/>
    <s v="Igabi"/>
    <s v="Jaji Comprehensive Health Center"/>
    <s v="retention"/>
    <n v="1"/>
    <n v="0"/>
    <n v="0"/>
    <n v="0"/>
    <n v="0"/>
    <n v="0"/>
    <n v="0"/>
    <n v="0"/>
    <n v="0"/>
    <n v="0"/>
    <n v="0"/>
    <x v="2"/>
    <n v="2.5714285714285712"/>
    <s v="Oct"/>
    <s v="Qtr1"/>
    <s v="FY21"/>
  </r>
  <r>
    <m/>
    <x v="1"/>
    <s v="Birnin Gwari"/>
    <s v="Jibrin Maigwari Memorial Hospital Birnin Gwari"/>
    <s v="retention"/>
    <n v="11"/>
    <n v="5"/>
    <n v="5"/>
    <n v="0"/>
    <n v="0"/>
    <n v="5"/>
    <n v="0"/>
    <n v="0"/>
    <n v="0"/>
    <n v="0"/>
    <n v="4"/>
    <x v="2"/>
    <n v="2.5714285714285712"/>
    <s v="Oct"/>
    <s v="Qtr1"/>
    <s v="FY21"/>
  </r>
  <r>
    <m/>
    <x v="1"/>
    <s v="Kaduna South"/>
    <s v="Jowako Hospital"/>
    <s v="retention"/>
    <n v="5"/>
    <n v="0"/>
    <n v="0"/>
    <n v="0"/>
    <n v="0"/>
    <n v="0"/>
    <n v="0"/>
    <n v="0"/>
    <n v="0"/>
    <n v="0"/>
    <n v="0"/>
    <x v="2"/>
    <n v="2.5714285714285712"/>
    <s v="Oct"/>
    <s v="Qtr1"/>
    <s v="FY21"/>
  </r>
  <r>
    <m/>
    <x v="1"/>
    <s v="Kachia"/>
    <s v="Kachia General Hospital"/>
    <s v="retention"/>
    <n v="23"/>
    <n v="4"/>
    <n v="4"/>
    <n v="0"/>
    <n v="0"/>
    <n v="4"/>
    <n v="0"/>
    <n v="0"/>
    <n v="0"/>
    <n v="0"/>
    <n v="4"/>
    <x v="2"/>
    <n v="2.5714285714285712"/>
    <s v="Oct"/>
    <s v="Qtr1"/>
    <s v="FY21"/>
  </r>
  <r>
    <m/>
    <x v="1"/>
    <s v="Jema'a"/>
    <s v="Kafanchan Family Health Unit"/>
    <s v="retention"/>
    <n v="6"/>
    <n v="2"/>
    <n v="2"/>
    <n v="0"/>
    <n v="0"/>
    <n v="2"/>
    <m/>
    <n v="1"/>
    <n v="0"/>
    <n v="0"/>
    <n v="1"/>
    <x v="2"/>
    <n v="2.5714285714285712"/>
    <s v="Oct"/>
    <s v="Qtr1"/>
    <s v="FY21"/>
  </r>
  <r>
    <m/>
    <x v="1"/>
    <s v="Jema'a"/>
    <s v="Kafanchan General Hospital"/>
    <s v="retention"/>
    <n v="340"/>
    <n v="41"/>
    <n v="28"/>
    <n v="10"/>
    <n v="0"/>
    <n v="38"/>
    <n v="0"/>
    <n v="0"/>
    <n v="0"/>
    <n v="0"/>
    <n v="26"/>
    <x v="2"/>
    <n v="2.5714285714285712"/>
    <s v="Oct"/>
    <s v="Qtr1"/>
    <s v="FY21"/>
  </r>
  <r>
    <m/>
    <x v="1"/>
    <s v="Kagarko"/>
    <s v="Kagarko General Hospital"/>
    <s v="retention"/>
    <n v="16"/>
    <n v="4"/>
    <n v="4"/>
    <n v="0"/>
    <n v="0"/>
    <n v="4"/>
    <n v="0"/>
    <n v="0"/>
    <n v="0"/>
    <n v="0"/>
    <n v="4"/>
    <x v="2"/>
    <n v="2.5714285714285712"/>
    <s v="Oct"/>
    <s v="Qtr1"/>
    <s v="FY21"/>
  </r>
  <r>
    <m/>
    <x v="1"/>
    <s v="Kaura"/>
    <s v="Kaura Rural Hospital"/>
    <s v="retention"/>
    <n v="25"/>
    <n v="9"/>
    <n v="9"/>
    <n v="0"/>
    <n v="0"/>
    <n v="9"/>
    <n v="0"/>
    <n v="0"/>
    <n v="0"/>
    <n v="0"/>
    <n v="9"/>
    <x v="2"/>
    <n v="2.5714285714285712"/>
    <s v="Oct"/>
    <s v="Qtr1"/>
    <s v="FY21"/>
  </r>
  <r>
    <m/>
    <x v="1"/>
    <s v="Kaduna North"/>
    <s v="Kawo General Hospital"/>
    <s v="retention"/>
    <n v="72"/>
    <n v="13"/>
    <n v="12"/>
    <n v="0"/>
    <n v="0"/>
    <n v="12"/>
    <n v="0"/>
    <n v="0"/>
    <n v="0"/>
    <n v="0"/>
    <n v="9"/>
    <x v="2"/>
    <n v="2.5714285714285712"/>
    <s v="Oct"/>
    <s v="Qtr1"/>
    <s v="FY21"/>
  </r>
  <r>
    <m/>
    <x v="1"/>
    <s v="Chikun"/>
    <s v="Kujama Rural Hospital"/>
    <s v="retention"/>
    <n v="40"/>
    <n v="8"/>
    <n v="8"/>
    <n v="0"/>
    <n v="0"/>
    <n v="8"/>
    <n v="0"/>
    <n v="0"/>
    <n v="0"/>
    <n v="0"/>
    <n v="6"/>
    <x v="2"/>
    <n v="2.5714285714285712"/>
    <s v="Oct"/>
    <s v="Qtr1"/>
    <s v="FY21"/>
  </r>
  <r>
    <m/>
    <x v="1"/>
    <s v="Jaba"/>
    <s v="Kwoi General Hospital"/>
    <s v="retention"/>
    <n v="190"/>
    <n v="37"/>
    <n v="31"/>
    <n v="3"/>
    <n v="0"/>
    <n v="33"/>
    <n v="0"/>
    <n v="0"/>
    <n v="0"/>
    <n v="5"/>
    <n v="29"/>
    <x v="2"/>
    <n v="2.5714285714285712"/>
    <s v="Oct"/>
    <s v="Qtr1"/>
    <s v="FY21"/>
  </r>
  <r>
    <m/>
    <x v="1"/>
    <s v="Soba"/>
    <s v="Maigana General Hospital"/>
    <s v="retention"/>
    <n v="50"/>
    <n v="7"/>
    <n v="7"/>
    <n v="0"/>
    <n v="0"/>
    <n v="3"/>
    <n v="0"/>
    <n v="0"/>
    <n v="0"/>
    <n v="1"/>
    <n v="5"/>
    <x v="2"/>
    <n v="2.5714285714285712"/>
    <s v="Oct"/>
    <s v="Qtr1"/>
    <s v="FY21"/>
  </r>
  <r>
    <m/>
    <x v="1"/>
    <s v="Sabon Gari"/>
    <s v="Major Ibrahim Bello Abdullahi Memorial Hospital Sabongari"/>
    <s v="retention"/>
    <n v="22"/>
    <n v="5"/>
    <n v="5"/>
    <n v="0"/>
    <n v="0"/>
    <n v="5"/>
    <n v="0"/>
    <n v="0"/>
    <n v="0"/>
    <n v="0"/>
    <n v="3"/>
    <x v="2"/>
    <n v="2.5714285714285712"/>
    <s v="Oct"/>
    <s v="Qtr1"/>
    <s v="FY21"/>
  </r>
  <r>
    <m/>
    <x v="1"/>
    <s v="Kaduna South"/>
    <s v="Makera I Primary Health Center"/>
    <s v="retention"/>
    <n v="4"/>
    <n v="0"/>
    <n v="0"/>
    <n v="0"/>
    <n v="0"/>
    <n v="0"/>
    <n v="0"/>
    <n v="0"/>
    <n v="0"/>
    <n v="0"/>
    <n v="0"/>
    <x v="2"/>
    <n v="2.5714285714285712"/>
    <s v="Oct"/>
    <s v="Qtr1"/>
    <s v="FY21"/>
  </r>
  <r>
    <m/>
    <x v="1"/>
    <s v="Kaura"/>
    <s v="Manchok Maternal and Child Health Clinic"/>
    <s v="retention"/>
    <n v="8"/>
    <n v="1"/>
    <n v="1"/>
    <n v="0"/>
    <n v="0"/>
    <n v="1"/>
    <n v="0"/>
    <n v="0"/>
    <n v="0"/>
    <n v="0"/>
    <n v="1"/>
    <x v="2"/>
    <n v="2.5714285714285712"/>
    <s v="Oct"/>
    <s v="Qtr1"/>
    <s v="FY21"/>
  </r>
  <r>
    <m/>
    <x v="1"/>
    <s v="Kaduna South"/>
    <s v="Maneks Hospital"/>
    <s v="retention"/>
    <n v="6"/>
    <n v="1"/>
    <n v="1"/>
    <n v="0"/>
    <n v="0"/>
    <n v="1"/>
    <n v="0"/>
    <n v="0"/>
    <n v="0"/>
    <n v="0"/>
    <n v="1"/>
    <x v="2"/>
    <n v="2.5714285714285712"/>
    <s v="Oct"/>
    <s v="Qtr1"/>
    <s v="FY21"/>
  </r>
  <r>
    <m/>
    <x v="1"/>
    <s v="Kaduna North"/>
    <s v="Muslim Specialist Hospital"/>
    <s v="retention"/>
    <n v="3"/>
    <n v="0"/>
    <n v="0"/>
    <n v="0"/>
    <n v="0"/>
    <n v="0"/>
    <n v="0"/>
    <n v="0"/>
    <n v="0"/>
    <n v="0"/>
    <n v="0"/>
    <x v="2"/>
    <n v="2.5714285714285712"/>
    <s v="Oct"/>
    <s v="Qtr1"/>
    <s v="FY21"/>
  </r>
  <r>
    <m/>
    <x v="1"/>
    <s v="Zaria"/>
    <s v="National Tuberculosis And Leprosy Training Center - Zaria"/>
    <s v="retention"/>
    <n v="158"/>
    <n v="52"/>
    <n v="34"/>
    <n v="12"/>
    <n v="0"/>
    <n v="46"/>
    <n v="0"/>
    <n v="0"/>
    <n v="0"/>
    <n v="7"/>
    <n v="42"/>
    <x v="2"/>
    <n v="2.5714285714285712"/>
    <s v="Oct"/>
    <s v="Qtr1"/>
    <s v="FY21"/>
  </r>
  <r>
    <m/>
    <x v="1"/>
    <s v="Kubau"/>
    <s v="Pambegua General Hospital"/>
    <s v="retention"/>
    <n v="78"/>
    <n v="13"/>
    <n v="13"/>
    <n v="0"/>
    <n v="0"/>
    <n v="13"/>
    <n v="0"/>
    <n v="0"/>
    <n v="0"/>
    <n v="0"/>
    <n v="11"/>
    <x v="2"/>
    <n v="2.5714285714285712"/>
    <s v="Oct"/>
    <s v="Qtr1"/>
    <s v="FY21"/>
  </r>
  <r>
    <m/>
    <x v="1"/>
    <s v="Kaduna North"/>
    <s v="Police Medical Center"/>
    <s v="retention"/>
    <n v="0"/>
    <n v="0"/>
    <n v="0"/>
    <n v="0"/>
    <n v="0"/>
    <n v="0"/>
    <n v="0"/>
    <n v="0"/>
    <n v="0"/>
    <n v="0"/>
    <n v="0"/>
    <x v="2"/>
    <n v="2.5714285714285712"/>
    <s v="Oct"/>
    <s v="Qtr1"/>
    <s v="FY21"/>
  </r>
  <r>
    <m/>
    <x v="1"/>
    <s v="Kauru"/>
    <s v="Rural Hospital Kauru"/>
    <s v="retention"/>
    <n v="9"/>
    <n v="2"/>
    <n v="2"/>
    <n v="0"/>
    <n v="0"/>
    <n v="2"/>
    <n v="0"/>
    <n v="0"/>
    <n v="0"/>
    <n v="0"/>
    <n v="2"/>
    <x v="2"/>
    <n v="2.5714285714285712"/>
    <s v="Oct"/>
    <s v="Qtr1"/>
    <s v="FY21"/>
  </r>
  <r>
    <m/>
    <x v="1"/>
    <s v="Chikun"/>
    <s v="Sabo Tsaha Primary Health Center"/>
    <s v="retention"/>
    <n v="355"/>
    <n v="39"/>
    <n v="24"/>
    <n v="0"/>
    <n v="0"/>
    <n v="24"/>
    <n v="0"/>
    <n v="0"/>
    <n v="0"/>
    <n v="0"/>
    <n v="22"/>
    <x v="2"/>
    <n v="2.5714285714285712"/>
    <s v="Oct"/>
    <s v="Qtr1"/>
    <s v="FY21"/>
  </r>
  <r>
    <m/>
    <x v="1"/>
    <s v="Chikun"/>
    <s v="Sabon Tasha General Hospital"/>
    <s v="retention"/>
    <n v="36"/>
    <n v="3"/>
    <n v="3"/>
    <n v="0"/>
    <n v="0"/>
    <n v="3"/>
    <n v="0"/>
    <n v="0"/>
    <n v="0"/>
    <n v="0"/>
    <n v="3"/>
    <x v="2"/>
    <n v="2.5714285714285712"/>
    <s v="Oct"/>
    <s v="Qtr1"/>
    <s v="FY21"/>
  </r>
  <r>
    <m/>
    <x v="1"/>
    <s v="Kaduna South"/>
    <s v="St. Gerald's Hospital - Kaduna"/>
    <s v="retention"/>
    <n v="178"/>
    <n v="30"/>
    <n v="30"/>
    <n v="0"/>
    <n v="0"/>
    <n v="30"/>
    <n v="0"/>
    <n v="0"/>
    <n v="0"/>
    <n v="4"/>
    <n v="15"/>
    <x v="2"/>
    <n v="2.5714285714285712"/>
    <s v="Oct"/>
    <s v="Qtr1"/>
    <s v="FY21"/>
  </r>
  <r>
    <m/>
    <x v="1"/>
    <s v="Zangon Kataf"/>
    <s v="St. Louis Hospital - Zonkwa"/>
    <s v="retention"/>
    <n v="67"/>
    <n v="17"/>
    <n v="17"/>
    <n v="0"/>
    <n v="0"/>
    <n v="17"/>
    <n v="0"/>
    <n v="0"/>
    <n v="0"/>
    <n v="0"/>
    <n v="8"/>
    <x v="2"/>
    <n v="2.5714285714285712"/>
    <s v="Oct"/>
    <s v="Qtr1"/>
    <s v="FY21"/>
  </r>
  <r>
    <m/>
    <x v="1"/>
    <s v="Kaura"/>
    <s v="Turaki Buga Memorial Hospital"/>
    <s v="retention"/>
    <n v="3"/>
    <n v="0"/>
    <n v="0"/>
    <n v="0"/>
    <n v="0"/>
    <n v="0"/>
    <n v="0"/>
    <n v="0"/>
    <n v="0"/>
    <n v="0"/>
    <n v="0"/>
    <x v="2"/>
    <n v="2.5714285714285712"/>
    <s v="Oct"/>
    <s v="Qtr1"/>
    <s v="FY21"/>
  </r>
  <r>
    <m/>
    <x v="1"/>
    <s v="Igabi"/>
    <s v="Turunku Rural Hospital"/>
    <s v="retention"/>
    <n v="21"/>
    <n v="4"/>
    <n v="4"/>
    <n v="0"/>
    <n v="0"/>
    <n v="4"/>
    <n v="0"/>
    <n v="0"/>
    <n v="0"/>
    <n v="0"/>
    <n v="4"/>
    <x v="2"/>
    <n v="2.5714285714285712"/>
    <s v="Oct"/>
    <s v="Qtr1"/>
    <s v="FY21"/>
  </r>
  <r>
    <m/>
    <x v="1"/>
    <s v="Kaduna South"/>
    <s v="Yusuf Dantsoho Memorial Hospital"/>
    <s v="retention"/>
    <n v="213"/>
    <n v="22"/>
    <n v="20"/>
    <n v="0"/>
    <n v="0"/>
    <n v="20"/>
    <n v="0"/>
    <n v="0"/>
    <n v="0"/>
    <n v="0"/>
    <n v="15"/>
    <x v="2"/>
    <n v="2.5714285714285712"/>
    <s v="Oct"/>
    <s v="Qtr1"/>
    <s v="FY21"/>
  </r>
  <r>
    <m/>
    <x v="1"/>
    <s v="Kaduna North"/>
    <s v="Zakari Isah Memorial Clinic"/>
    <s v="retention"/>
    <n v="10"/>
    <n v="0"/>
    <n v="0"/>
    <n v="0"/>
    <n v="0"/>
    <n v="0"/>
    <n v="0"/>
    <n v="0"/>
    <n v="0"/>
    <n v="0"/>
    <n v="0"/>
    <x v="2"/>
    <n v="2.5714285714285712"/>
    <s v="Oct"/>
    <s v="Qtr1"/>
    <s v="FY21"/>
  </r>
  <r>
    <m/>
    <x v="1"/>
    <s v="Zangon Kataf"/>
    <s v="Zango-Kataf General Hospital"/>
    <s v="retention"/>
    <n v="21"/>
    <n v="5"/>
    <n v="5"/>
    <n v="0"/>
    <n v="0"/>
    <n v="5"/>
    <n v="0"/>
    <n v="0"/>
    <n v="0"/>
    <n v="0"/>
    <n v="3"/>
    <x v="2"/>
    <n v="2.5714285714285712"/>
    <s v="Oct"/>
    <s v="Qtr1"/>
    <s v="FY21"/>
  </r>
  <r>
    <m/>
    <x v="2"/>
    <m/>
    <s v="Katsina General Hospital"/>
    <s v="retention"/>
    <n v="70"/>
    <n v="9"/>
    <n v="9"/>
    <n v="0"/>
    <n v="0"/>
    <n v="9"/>
    <n v="0"/>
    <n v="0"/>
    <n v="0"/>
    <n v="0"/>
    <n v="7"/>
    <x v="2"/>
    <n v="2.5714285714285712"/>
    <s v="Oct"/>
    <s v="Qtr1"/>
    <s v="FY21"/>
  </r>
  <r>
    <m/>
    <x v="2"/>
    <m/>
    <s v="Federal Medical Center Katsina"/>
    <s v="retention"/>
    <n v="61"/>
    <n v="8"/>
    <n v="8"/>
    <n v="0"/>
    <n v="0"/>
    <n v="8"/>
    <n v="0"/>
    <n v="0"/>
    <n v="0"/>
    <n v="0"/>
    <n v="8"/>
    <x v="2"/>
    <n v="2.5714285714285712"/>
    <s v="Oct"/>
    <s v="Qtr1"/>
    <s v="FY21"/>
  </r>
  <r>
    <m/>
    <x v="2"/>
    <m/>
    <s v="Funtua General Hospital"/>
    <s v="retention"/>
    <n v="191"/>
    <n v="10"/>
    <n v="10"/>
    <n v="0"/>
    <n v="0"/>
    <n v="10"/>
    <n v="0"/>
    <n v="4"/>
    <n v="1"/>
    <n v="0"/>
    <n v="5"/>
    <x v="2"/>
    <n v="2.5714285714285712"/>
    <s v="Oct"/>
    <s v="Qtr1"/>
    <s v="FY21"/>
  </r>
  <r>
    <m/>
    <x v="3"/>
    <m/>
    <s v="Federal Medical Center - Abeokuta"/>
    <s v="retention"/>
    <n v="5"/>
    <n v="0"/>
    <n v="0"/>
    <n v="0"/>
    <n v="0"/>
    <n v="0"/>
    <n v="0"/>
    <n v="0"/>
    <n v="0"/>
    <n v="0"/>
    <n v="0"/>
    <x v="2"/>
    <n v="2.5714285714285712"/>
    <s v="Oct"/>
    <s v="Qtr1"/>
    <s v="FY21"/>
  </r>
  <r>
    <m/>
    <x v="3"/>
    <m/>
    <s v="Ifo General Hospital"/>
    <s v="retention"/>
    <n v="72"/>
    <n v="0"/>
    <n v="0"/>
    <n v="0"/>
    <n v="0"/>
    <n v="0"/>
    <n v="0"/>
    <n v="0"/>
    <n v="0"/>
    <n v="0"/>
    <n v="0"/>
    <x v="2"/>
    <n v="2.5714285714285712"/>
    <s v="Oct"/>
    <s v="Qtr1"/>
    <s v="FY21"/>
  </r>
  <r>
    <m/>
    <x v="3"/>
    <m/>
    <s v="Olabisi Onabanjo University Teaching Hospital"/>
    <s v="retention"/>
    <n v="136"/>
    <n v="0"/>
    <n v="0"/>
    <n v="0"/>
    <n v="0"/>
    <n v="0"/>
    <n v="0"/>
    <n v="0"/>
    <n v="0"/>
    <n v="0"/>
    <n v="0"/>
    <x v="2"/>
    <n v="2.5714285714285712"/>
    <s v="Oct"/>
    <s v="Qtr1"/>
    <s v="FY21"/>
  </r>
  <r>
    <m/>
    <x v="3"/>
    <m/>
    <s v="Sacred Heart Catholic Hospital, Abeokuta"/>
    <s v="retention"/>
    <n v="55"/>
    <n v="6"/>
    <n v="6"/>
    <n v="0"/>
    <n v="0"/>
    <n v="6"/>
    <n v="0"/>
    <n v="0"/>
    <n v="0"/>
    <n v="0"/>
    <n v="6"/>
    <x v="2"/>
    <n v="2.5714285714285712"/>
    <s v="Oct"/>
    <s v="Qtr1"/>
    <s v="FY21"/>
  </r>
  <r>
    <m/>
    <x v="3"/>
    <m/>
    <s v="State Hospital - Ijebu Ode"/>
    <s v="retention"/>
    <n v="166"/>
    <n v="9"/>
    <n v="9"/>
    <n v="0"/>
    <n v="0"/>
    <n v="9"/>
    <n v="0"/>
    <n v="0"/>
    <n v="0"/>
    <n v="0"/>
    <n v="0"/>
    <x v="2"/>
    <n v="2.5714285714285712"/>
    <s v="Oct"/>
    <s v="Qtr1"/>
    <s v="FY21"/>
  </r>
  <r>
    <m/>
    <x v="4"/>
    <m/>
    <s v="State Specialist Hospital, Akure"/>
    <s v="retention"/>
    <n v="86"/>
    <n v="16"/>
    <n v="16"/>
    <n v="5"/>
    <n v="0"/>
    <n v="0"/>
    <n v="0"/>
    <n v="0"/>
    <n v="0"/>
    <n v="0"/>
    <n v="14"/>
    <x v="2"/>
    <n v="2.5714285714285712"/>
    <s v="Oct"/>
    <s v="Qtr1"/>
    <s v="FY21"/>
  </r>
  <r>
    <m/>
    <x v="4"/>
    <m/>
    <s v="State Specialist Hospital, Ondo"/>
    <s v="retention"/>
    <n v="43"/>
    <n v="9"/>
    <n v="9"/>
    <n v="0"/>
    <n v="0"/>
    <n v="0"/>
    <n v="0"/>
    <n v="0"/>
    <n v="0"/>
    <n v="0"/>
    <n v="8"/>
    <x v="2"/>
    <n v="2.5714285714285712"/>
    <s v="Oct"/>
    <s v="Qtr1"/>
    <s v="FY21"/>
  </r>
  <r>
    <m/>
    <x v="4"/>
    <m/>
    <s v="Federal Medical Centre, Owo"/>
    <s v="retention"/>
    <n v="83"/>
    <n v="14"/>
    <n v="14"/>
    <n v="3"/>
    <n v="0"/>
    <n v="0"/>
    <n v="0"/>
    <n v="0"/>
    <n v="0"/>
    <n v="0"/>
    <n v="13"/>
    <x v="2"/>
    <n v="2.5714285714285712"/>
    <s v="Oct"/>
    <s v="Qtr1"/>
    <s v="FY21"/>
  </r>
  <r>
    <m/>
    <x v="4"/>
    <m/>
    <s v="General Hospital, Ore"/>
    <s v="retention"/>
    <n v="54"/>
    <n v="14"/>
    <n v="14"/>
    <n v="5"/>
    <n v="0"/>
    <n v="0"/>
    <n v="0"/>
    <n v="1"/>
    <n v="0"/>
    <n v="0"/>
    <n v="12"/>
    <x v="2"/>
    <n v="2.5714285714285712"/>
    <s v="Oct"/>
    <s v="Qtr1"/>
    <s v="FY21"/>
  </r>
  <r>
    <m/>
    <x v="4"/>
    <m/>
    <s v="Basic Health Centre, Ifon"/>
    <s v="retention"/>
    <n v="8"/>
    <n v="2"/>
    <n v="2"/>
    <n v="2"/>
    <n v="0"/>
    <n v="0"/>
    <n v="0"/>
    <n v="0"/>
    <n v="0"/>
    <n v="0"/>
    <n v="2"/>
    <x v="2"/>
    <n v="2.5714285714285712"/>
    <s v="Oct"/>
    <s v="Qtr1"/>
    <s v="FY21"/>
  </r>
  <r>
    <m/>
    <x v="4"/>
    <m/>
    <s v="State Specilaist Hospital, Okitipupa"/>
    <s v="retention"/>
    <n v="60"/>
    <n v="9"/>
    <n v="9"/>
    <n v="0"/>
    <n v="0"/>
    <n v="0"/>
    <n v="0"/>
    <n v="0"/>
    <n v="0"/>
    <n v="0"/>
    <n v="9"/>
    <x v="2"/>
    <n v="2.5714285714285712"/>
    <s v="Oct"/>
    <s v="Qtr1"/>
    <s v="FY21"/>
  </r>
  <r>
    <m/>
    <x v="5"/>
    <m/>
    <s v="Obafemi Awolowo University Teaching Hospital Complex"/>
    <s v="retention"/>
    <n v="76"/>
    <n v="27"/>
    <n v="27"/>
    <n v="0"/>
    <n v="1"/>
    <n v="26"/>
    <n v="0"/>
    <n v="0"/>
    <n v="0"/>
    <n v="0"/>
    <n v="3"/>
    <x v="2"/>
    <n v="2.5714285714285712"/>
    <s v="Oct"/>
    <s v="Qtr1"/>
    <s v="FY21"/>
  </r>
  <r>
    <m/>
    <x v="5"/>
    <m/>
    <s v="Ladoke Akintola Teaching Hospital - Oshogbo"/>
    <s v="retention"/>
    <n v="80"/>
    <n v="14"/>
    <n v="14"/>
    <n v="0"/>
    <n v="0"/>
    <n v="14"/>
    <n v="0"/>
    <n v="0"/>
    <n v="0"/>
    <n v="0"/>
    <n v="6"/>
    <x v="2"/>
    <n v="2.5714285714285712"/>
    <s v="Oct"/>
    <s v="Qtr1"/>
    <s v="FY21"/>
  </r>
  <r>
    <m/>
    <x v="5"/>
    <m/>
    <s v="State Hospital - Iwo"/>
    <s v="retention"/>
    <n v="56"/>
    <n v="6"/>
    <n v="6"/>
    <n v="0"/>
    <n v="0"/>
    <n v="6"/>
    <n v="0"/>
    <n v="1"/>
    <n v="0"/>
    <n v="0"/>
    <n v="4"/>
    <x v="2"/>
    <n v="2.5714285714285712"/>
    <s v="Oct"/>
    <s v="Qtr1"/>
    <s v="FY21"/>
  </r>
  <r>
    <m/>
    <x v="5"/>
    <m/>
    <s v="State Hospital, Ikire"/>
    <s v="retention"/>
    <n v="32"/>
    <n v="3"/>
    <n v="3"/>
    <n v="0"/>
    <n v="0"/>
    <n v="3"/>
    <n v="0"/>
    <n v="0"/>
    <n v="0"/>
    <n v="0"/>
    <n v="0"/>
    <x v="2"/>
    <n v="2.5714285714285712"/>
    <s v="Oct"/>
    <s v="Qtr1"/>
    <s v="FY21"/>
  </r>
  <r>
    <m/>
    <x v="6"/>
    <m/>
    <s v="University College Hospital"/>
    <s v="retention"/>
    <n v="451"/>
    <n v="206"/>
    <n v="206"/>
    <n v="0"/>
    <n v="0"/>
    <n v="206"/>
    <n v="0"/>
    <n v="0"/>
    <n v="0"/>
    <n v="0"/>
    <n v="90"/>
    <x v="2"/>
    <n v="2.5714285714285712"/>
    <s v="Oct"/>
    <s v="Qtr1"/>
    <s v="FY21"/>
  </r>
  <r>
    <m/>
    <x v="6"/>
    <m/>
    <s v="Adeoyo Maternity Hospital"/>
    <s v="retention"/>
    <n v="266"/>
    <n v="154"/>
    <n v="154"/>
    <n v="0"/>
    <n v="0"/>
    <n v="154"/>
    <n v="0"/>
    <n v="0"/>
    <n v="0"/>
    <n v="0"/>
    <n v="154"/>
    <x v="2"/>
    <n v="2.5714285714285712"/>
    <s v="Oct"/>
    <s v="Qtr1"/>
    <s v="FY21"/>
  </r>
  <r>
    <m/>
    <x v="6"/>
    <m/>
    <s v="St. Mary's Catholic Hospital - Eleta"/>
    <s v="retention"/>
    <n v="81"/>
    <n v="7"/>
    <n v="7"/>
    <n v="0"/>
    <n v="0"/>
    <n v="7"/>
    <n v="0"/>
    <n v="0"/>
    <n v="0"/>
    <n v="0"/>
    <n v="1"/>
    <x v="2"/>
    <n v="2.5714285714285712"/>
    <s v="Oct"/>
    <s v="Qtr1"/>
    <s v="FY21"/>
  </r>
  <r>
    <m/>
    <x v="6"/>
    <m/>
    <s v="Ogbomosho State Hospital"/>
    <s v="retention"/>
    <n v="69"/>
    <n v="8"/>
    <n v="8"/>
    <n v="0"/>
    <n v="0"/>
    <n v="8"/>
    <n v="0"/>
    <n v="0"/>
    <n v="0"/>
    <n v="0"/>
    <n v="7"/>
    <x v="2"/>
    <n v="2.5714285714285712"/>
    <s v="Oct"/>
    <s v="Qtr1"/>
    <s v="FY21"/>
  </r>
  <r>
    <m/>
    <x v="7"/>
    <m/>
    <s v="Jos University Teaching Hospital"/>
    <s v="retention"/>
    <n v="834"/>
    <n v="100"/>
    <n v="95"/>
    <n v="0"/>
    <n v="0"/>
    <n v="95"/>
    <n v="0"/>
    <n v="5"/>
    <n v="6"/>
    <n v="6"/>
    <n v="78"/>
    <x v="2"/>
    <n v="2.5714285714285712"/>
    <s v="Oct"/>
    <s v="Qtr1"/>
    <s v="FY21"/>
  </r>
  <r>
    <m/>
    <x v="7"/>
    <m/>
    <s v="Faith Alive Foundation"/>
    <s v="retention"/>
    <n v="675"/>
    <n v="20"/>
    <n v="20"/>
    <n v="0"/>
    <n v="0"/>
    <n v="20"/>
    <n v="0"/>
    <n v="0"/>
    <n v="0"/>
    <n v="0"/>
    <n v="20"/>
    <x v="2"/>
    <n v="2.5714285714285712"/>
    <s v="Oct"/>
    <s v="Qtr1"/>
    <s v="FY21"/>
  </r>
  <r>
    <m/>
    <x v="7"/>
    <m/>
    <s v="Plateau State Specialist Hospital"/>
    <s v="retention"/>
    <n v="249"/>
    <n v="25"/>
    <n v="20"/>
    <n v="5"/>
    <n v="0"/>
    <n v="25"/>
    <n v="0"/>
    <n v="0"/>
    <n v="1"/>
    <n v="2"/>
    <n v="22"/>
    <x v="2"/>
    <n v="2.5714285714285712"/>
    <s v="Oct"/>
    <s v="Qtr1"/>
    <s v="FY21"/>
  </r>
  <r>
    <m/>
    <x v="7"/>
    <m/>
    <s v="Bingham University Teaching Hospital"/>
    <s v="retention"/>
    <n v="250"/>
    <n v="45"/>
    <n v="45"/>
    <n v="0"/>
    <n v="0"/>
    <n v="45"/>
    <n v="0"/>
    <n v="0"/>
    <n v="0"/>
    <n v="0"/>
    <n v="44"/>
    <x v="2"/>
    <n v="2.5714285714285712"/>
    <s v="Oct"/>
    <s v="Qtr1"/>
    <s v="FY21"/>
  </r>
  <r>
    <m/>
    <x v="7"/>
    <m/>
    <s v="Shendam General Hospital"/>
    <s v="retention"/>
    <n v="184"/>
    <n v="22"/>
    <n v="20"/>
    <n v="2"/>
    <n v="0"/>
    <n v="22"/>
    <n v="0"/>
    <n v="0"/>
    <n v="0"/>
    <n v="2"/>
    <n v="17"/>
    <x v="2"/>
    <n v="2.5714285714285712"/>
    <s v="Oct"/>
    <s v="Qtr1"/>
    <s v="FY21"/>
  </r>
  <r>
    <m/>
    <x v="7"/>
    <m/>
    <s v="Our Lady of Apostle (OLA) Hospital - Jos"/>
    <s v="retention"/>
    <n v="119"/>
    <n v="17"/>
    <n v="17"/>
    <n v="0"/>
    <n v="0"/>
    <n v="17"/>
    <n v="0"/>
    <n v="0"/>
    <n v="0"/>
    <n v="0"/>
    <n v="15"/>
    <x v="2"/>
    <n v="2.5714285714285712"/>
    <s v="Oct"/>
    <s v="Qtr1"/>
    <s v="FY21"/>
  </r>
  <r>
    <m/>
    <x v="7"/>
    <m/>
    <s v="Church of Christ in Nigeria (COCIN) Hospital and Rehabilitation Center"/>
    <s v="retention"/>
    <n v="142"/>
    <n v="21"/>
    <n v="20"/>
    <n v="0"/>
    <n v="0"/>
    <n v="20"/>
    <n v="0"/>
    <n v="0"/>
    <n v="0"/>
    <n v="0"/>
    <n v="18"/>
    <x v="2"/>
    <n v="2.5714285714285712"/>
    <s v="Oct"/>
    <s v="Qtr1"/>
    <s v="FY21"/>
  </r>
  <r>
    <m/>
    <x v="7"/>
    <m/>
    <s v="Zamko Comprehensive Health Center"/>
    <s v="retention"/>
    <n v="163"/>
    <n v="14"/>
    <n v="10"/>
    <n v="4"/>
    <n v="0"/>
    <n v="14"/>
    <n v="0"/>
    <n v="0"/>
    <n v="0"/>
    <n v="2"/>
    <n v="12"/>
    <x v="2"/>
    <n v="2.5714285714285712"/>
    <s v="Oct"/>
    <s v="Qtr1"/>
    <s v="FY21"/>
  </r>
  <r>
    <m/>
    <x v="7"/>
    <m/>
    <s v="Pankshin General Hospital"/>
    <s v="retention"/>
    <n v="97"/>
    <n v="8"/>
    <n v="6"/>
    <n v="2"/>
    <n v="0"/>
    <n v="8"/>
    <n v="0"/>
    <n v="0"/>
    <n v="0"/>
    <n v="0"/>
    <n v="7"/>
    <x v="2"/>
    <n v="2.5714285714285712"/>
    <s v="Oct"/>
    <s v="Qtr1"/>
    <s v="FY21"/>
  </r>
  <r>
    <m/>
    <x v="7"/>
    <m/>
    <s v="CCDP Hospital - Panyam"/>
    <s v="retention"/>
    <n v="60"/>
    <n v="5"/>
    <n v="3"/>
    <n v="2"/>
    <n v="0"/>
    <n v="5"/>
    <n v="0"/>
    <n v="0"/>
    <n v="1"/>
    <n v="0"/>
    <n v="4"/>
    <x v="2"/>
    <n v="2.5714285714285712"/>
    <s v="Oct"/>
    <s v="Qtr1"/>
    <s v="FY21"/>
  </r>
  <r>
    <m/>
    <x v="7"/>
    <m/>
    <s v="Dengi General Hospital"/>
    <s v="retention"/>
    <n v="102"/>
    <n v="10"/>
    <n v="7"/>
    <n v="3"/>
    <n v="0"/>
    <n v="10"/>
    <n v="0"/>
    <n v="0"/>
    <n v="0"/>
    <n v="0"/>
    <n v="8"/>
    <x v="2"/>
    <n v="2.5714285714285712"/>
    <s v="Oct"/>
    <s v="Qtr1"/>
    <s v="FY21"/>
  </r>
  <r>
    <m/>
    <x v="0"/>
    <m/>
    <s v="Ekiti State University Teaching Hospital"/>
    <s v="retention"/>
    <n v="32"/>
    <n v="6"/>
    <n v="6"/>
    <n v="0"/>
    <n v="0"/>
    <n v="0"/>
    <n v="0"/>
    <n v="0"/>
    <n v="0"/>
    <n v="0"/>
    <n v="4"/>
    <x v="3"/>
    <n v="3.5714285714285716"/>
    <s v="Oct"/>
    <s v="Qtr1"/>
    <s v="FY21"/>
  </r>
  <r>
    <m/>
    <x v="0"/>
    <m/>
    <s v="Federal Teaching Hospital Ido"/>
    <s v="retention"/>
    <n v="30"/>
    <n v="9"/>
    <n v="9"/>
    <n v="0"/>
    <n v="0"/>
    <n v="0"/>
    <n v="0"/>
    <n v="0"/>
    <n v="0"/>
    <n v="0"/>
    <n v="3"/>
    <x v="3"/>
    <n v="3.5714285714285716"/>
    <s v="Oct"/>
    <s v="Qtr1"/>
    <s v="FY21"/>
  </r>
  <r>
    <m/>
    <x v="0"/>
    <m/>
    <s v="State Specialist Hospital Ikere"/>
    <s v="retention"/>
    <n v="25"/>
    <n v="6"/>
    <n v="6"/>
    <n v="0"/>
    <n v="0"/>
    <n v="0"/>
    <n v="0"/>
    <n v="1"/>
    <n v="0"/>
    <n v="0"/>
    <n v="1"/>
    <x v="3"/>
    <n v="3.5714285714285716"/>
    <s v="Oct"/>
    <s v="Qtr1"/>
    <s v="FY2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0">
  <r>
    <n v="1"/>
    <x v="0"/>
    <m/>
    <s v="Ekiti State University Teaching Hospital"/>
    <s v="tps"/>
    <n v="67"/>
    <n v="67"/>
    <n v="67"/>
    <n v="0"/>
    <n v="0"/>
    <d v="2020-10-01T00:00:00"/>
    <n v="1"/>
    <s v="Oct"/>
    <s v="Qtr1"/>
    <s v="FY21"/>
  </r>
  <r>
    <m/>
    <x v="0"/>
    <m/>
    <s v="Federal Teaching Hospital Ido"/>
    <s v="tps"/>
    <n v="71"/>
    <n v="71"/>
    <n v="71"/>
    <n v="0"/>
    <n v="0"/>
    <d v="2020-10-01T00:00:00"/>
    <n v="1"/>
    <s v="Oct"/>
    <s v="Qtr1"/>
    <s v="FY21"/>
  </r>
  <r>
    <m/>
    <x v="0"/>
    <m/>
    <s v="State Specialist Hospital Ikere"/>
    <s v="tps"/>
    <n v="60"/>
    <n v="60"/>
    <n v="60"/>
    <n v="0"/>
    <n v="0"/>
    <d v="2020-10-01T00:00:00"/>
    <n v="1"/>
    <s v="Oct"/>
    <s v="Qtr1"/>
    <s v="FY21"/>
  </r>
  <r>
    <m/>
    <x v="1"/>
    <s v="Giwa"/>
    <s v="Ahmadu Bello University Teaching Hospital Shika Zaria"/>
    <s v="tps"/>
    <n v="0"/>
    <n v="0"/>
    <n v="0"/>
    <n v="0"/>
    <n v="0"/>
    <d v="2020-10-01T00:00:00"/>
    <n v="1"/>
    <s v="Oct"/>
    <s v="Qtr1"/>
    <s v="FY21"/>
  </r>
  <r>
    <m/>
    <x v="1"/>
    <s v="Chikun"/>
    <s v="Amina Hospital"/>
    <s v="tps"/>
    <n v="0"/>
    <n v="0"/>
    <n v="0"/>
    <n v="0"/>
    <n v="0"/>
    <d v="2020-10-01T00:00:00"/>
    <n v="1"/>
    <s v="Oct"/>
    <s v="Qtr1"/>
    <s v="FY21"/>
  </r>
  <r>
    <m/>
    <x v="1"/>
    <s v="Zaria"/>
    <s v="Anna-Kitcher Hospital"/>
    <s v="tps"/>
    <n v="0"/>
    <n v="0"/>
    <n v="0"/>
    <n v="0"/>
    <n v="0"/>
    <d v="2020-10-01T00:00:00"/>
    <n v="1"/>
    <s v="Oct"/>
    <s v="Qtr1"/>
    <s v="FY21"/>
  </r>
  <r>
    <m/>
    <x v="1"/>
    <s v="Kaduna North"/>
    <s v="Badarawa Primary Health Center"/>
    <s v="tps"/>
    <n v="0"/>
    <n v="0"/>
    <n v="0"/>
    <n v="0"/>
    <n v="0"/>
    <d v="2020-10-01T00:00:00"/>
    <n v="1"/>
    <s v="Oct"/>
    <s v="Qtr1"/>
    <s v="FY21"/>
  </r>
  <r>
    <m/>
    <x v="1"/>
    <s v="Kaduna North"/>
    <s v="Barau Dikko Specialist Hospital"/>
    <s v="tps"/>
    <n v="0"/>
    <n v="0"/>
    <n v="0"/>
    <n v="0"/>
    <n v="0"/>
    <d v="2020-10-01T00:00:00"/>
    <n v="1"/>
    <s v="Oct"/>
    <s v="Qtr1"/>
    <s v="FY21"/>
  </r>
  <r>
    <m/>
    <x v="1"/>
    <s v="Kaduna South"/>
    <s v="Barnawa Primary Health Center"/>
    <s v="tps"/>
    <n v="0"/>
    <n v="0"/>
    <n v="0"/>
    <n v="0"/>
    <n v="0"/>
    <d v="2020-10-01T00:00:00"/>
    <n v="1"/>
    <s v="Oct"/>
    <s v="Qtr1"/>
    <s v="FY21"/>
  </r>
  <r>
    <m/>
    <x v="1"/>
    <s v="Kachia"/>
    <s v="Doka Rural Hospital"/>
    <s v="tps"/>
    <n v="0"/>
    <n v="0"/>
    <n v="0"/>
    <n v="0"/>
    <n v="0"/>
    <d v="2020-10-01T00:00:00"/>
    <n v="1"/>
    <s v="Oct"/>
    <s v="Qtr1"/>
    <s v="FY21"/>
  </r>
  <r>
    <m/>
    <x v="1"/>
    <s v="Kaduna North"/>
    <s v="Federation of Muslim Women Association of Nigeria (FOMWAN) Hospital"/>
    <s v="tps"/>
    <n v="0"/>
    <n v="0"/>
    <n v="0"/>
    <n v="0"/>
    <n v="0"/>
    <d v="2020-10-01T00:00:00"/>
    <n v="1"/>
    <s v="Oct"/>
    <s v="Qtr1"/>
    <s v="FY21"/>
  </r>
  <r>
    <m/>
    <x v="1"/>
    <s v="Kachia"/>
    <s v="Foltz Medical Center - Katari"/>
    <s v="tps"/>
    <n v="0"/>
    <n v="0"/>
    <n v="0"/>
    <n v="0"/>
    <n v="0"/>
    <d v="2020-10-01T00:00:00"/>
    <n v="1"/>
    <s v="Oct"/>
    <s v="Qtr1"/>
    <s v="FY21"/>
  </r>
  <r>
    <m/>
    <x v="1"/>
    <s v="Giwa"/>
    <s v="General Hospital Giwa"/>
    <s v="tps"/>
    <n v="0"/>
    <n v="0"/>
    <n v="0"/>
    <n v="0"/>
    <n v="0"/>
    <d v="2020-10-01T00:00:00"/>
    <n v="1"/>
    <s v="Oct"/>
    <s v="Qtr1"/>
    <s v="FY21"/>
  </r>
  <r>
    <m/>
    <x v="1"/>
    <s v="Makarfi"/>
    <s v="General Hospital Makarfi"/>
    <s v="tps"/>
    <n v="0"/>
    <n v="0"/>
    <n v="0"/>
    <n v="0"/>
    <n v="0"/>
    <d v="2020-10-01T00:00:00"/>
    <n v="1"/>
    <s v="Oct"/>
    <s v="Qtr1"/>
    <s v="FY21"/>
  </r>
  <r>
    <m/>
    <x v="1"/>
    <s v="Lere"/>
    <s v="General Hospital Saminaka"/>
    <s v="tps"/>
    <n v="0"/>
    <n v="0"/>
    <n v="0"/>
    <n v="0"/>
    <n v="0"/>
    <d v="2020-10-01T00:00:00"/>
    <n v="1"/>
    <s v="Oct"/>
    <s v="Qtr1"/>
    <s v="FY21"/>
  </r>
  <r>
    <m/>
    <x v="1"/>
    <s v="Kaduna South"/>
    <s v="Gwamna Awan General Hospital"/>
    <s v="tps"/>
    <n v="0"/>
    <n v="0"/>
    <n v="0"/>
    <n v="0"/>
    <n v="0"/>
    <d v="2020-10-01T00:00:00"/>
    <n v="1"/>
    <s v="Oct"/>
    <s v="Qtr1"/>
    <s v="FY21"/>
  </r>
  <r>
    <m/>
    <x v="1"/>
    <s v="Sanga"/>
    <s v="Gwantu General Hospital"/>
    <s v="tps"/>
    <n v="0"/>
    <n v="0"/>
    <n v="0"/>
    <n v="0"/>
    <n v="0"/>
    <d v="2020-10-01T00:00:00"/>
    <n v="1"/>
    <s v="Oct"/>
    <s v="Qtr1"/>
    <s v="FY21"/>
  </r>
  <r>
    <m/>
    <x v="1"/>
    <s v="Zaria"/>
    <s v="Hajiya Gambo Sawaba Hospital"/>
    <s v="tps"/>
    <n v="0"/>
    <n v="0"/>
    <n v="0"/>
    <n v="0"/>
    <n v="0"/>
    <d v="2020-10-01T00:00:00"/>
    <n v="1"/>
    <s v="Oct"/>
    <s v="Qtr1"/>
    <s v="FY21"/>
  </r>
  <r>
    <m/>
    <x v="1"/>
    <s v="Kaduna South"/>
    <s v="Harmony Hospital"/>
    <s v="tps"/>
    <n v="0"/>
    <n v="0"/>
    <n v="0"/>
    <n v="0"/>
    <n v="0"/>
    <d v="2020-10-01T00:00:00"/>
    <n v="1"/>
    <s v="Oct"/>
    <s v="Qtr1"/>
    <s v="FY21"/>
  </r>
  <r>
    <m/>
    <x v="1"/>
    <s v="Kudan"/>
    <s v="Hunkuyi General Hospital"/>
    <s v="tps"/>
    <n v="0"/>
    <n v="0"/>
    <n v="0"/>
    <n v="0"/>
    <n v="0"/>
    <d v="2020-10-01T00:00:00"/>
    <n v="1"/>
    <s v="Oct"/>
    <s v="Qtr1"/>
    <s v="FY21"/>
  </r>
  <r>
    <m/>
    <x v="1"/>
    <s v="Kajuru"/>
    <s v="Idon Rural Hospital"/>
    <s v="tps"/>
    <n v="0"/>
    <n v="0"/>
    <n v="0"/>
    <n v="0"/>
    <n v="0"/>
    <d v="2020-10-01T00:00:00"/>
    <n v="1"/>
    <s v="Oct"/>
    <s v="Qtr1"/>
    <s v="FY21"/>
  </r>
  <r>
    <m/>
    <x v="1"/>
    <s v="Igabi"/>
    <s v="Jaji Comprehensive Health Center"/>
    <s v="tps"/>
    <n v="0"/>
    <n v="0"/>
    <n v="0"/>
    <n v="0"/>
    <n v="0"/>
    <d v="2020-10-01T00:00:00"/>
    <n v="1"/>
    <s v="Oct"/>
    <s v="Qtr1"/>
    <s v="FY21"/>
  </r>
  <r>
    <m/>
    <x v="1"/>
    <s v="Birnin Gwari"/>
    <s v="Jibrin Maigwari Memorial Hospital Birnin Gwari"/>
    <s v="tps"/>
    <n v="0"/>
    <n v="0"/>
    <n v="0"/>
    <n v="0"/>
    <n v="0"/>
    <d v="2020-10-01T00:00:00"/>
    <n v="1"/>
    <s v="Oct"/>
    <s v="Qtr1"/>
    <s v="FY21"/>
  </r>
  <r>
    <m/>
    <x v="1"/>
    <s v="Kaduna South"/>
    <s v="Jowako Hospital"/>
    <s v="tps"/>
    <n v="0"/>
    <n v="0"/>
    <n v="0"/>
    <n v="0"/>
    <n v="0"/>
    <d v="2020-10-01T00:00:00"/>
    <n v="1"/>
    <s v="Oct"/>
    <s v="Qtr1"/>
    <s v="FY21"/>
  </r>
  <r>
    <m/>
    <x v="1"/>
    <s v="Kachia"/>
    <s v="Kachia General Hospital"/>
    <s v="tps"/>
    <n v="18"/>
    <n v="18"/>
    <n v="18"/>
    <n v="0"/>
    <n v="0"/>
    <d v="2020-10-01T00:00:00"/>
    <n v="1"/>
    <s v="Oct"/>
    <s v="Qtr1"/>
    <s v="FY21"/>
  </r>
  <r>
    <m/>
    <x v="1"/>
    <s v="Jema'a"/>
    <s v="Kafanchan Family Health Unit"/>
    <s v="tps"/>
    <n v="0"/>
    <n v="0"/>
    <n v="0"/>
    <n v="0"/>
    <n v="0"/>
    <d v="2020-10-01T00:00:00"/>
    <n v="1"/>
    <s v="Oct"/>
    <s v="Qtr1"/>
    <s v="FY21"/>
  </r>
  <r>
    <m/>
    <x v="1"/>
    <s v="Jema'a"/>
    <s v="Kafanchan General Hospital"/>
    <s v="tps"/>
    <n v="0"/>
    <n v="0"/>
    <n v="0"/>
    <n v="0"/>
    <n v="0"/>
    <d v="2020-10-01T00:00:00"/>
    <n v="1"/>
    <s v="Oct"/>
    <s v="Qtr1"/>
    <s v="FY21"/>
  </r>
  <r>
    <m/>
    <x v="1"/>
    <s v="Kagarko"/>
    <s v="Kagarko General Hospital"/>
    <s v="tps"/>
    <n v="0"/>
    <n v="0"/>
    <n v="0"/>
    <n v="0"/>
    <n v="0"/>
    <d v="2020-10-01T00:00:00"/>
    <n v="1"/>
    <s v="Oct"/>
    <s v="Qtr1"/>
    <s v="FY21"/>
  </r>
  <r>
    <m/>
    <x v="1"/>
    <s v="Kaura"/>
    <s v="Kaura Rural Hospital"/>
    <s v="tps"/>
    <n v="0"/>
    <n v="0"/>
    <n v="0"/>
    <n v="0"/>
    <n v="0"/>
    <d v="2020-10-01T00:00:00"/>
    <n v="1"/>
    <s v="Oct"/>
    <s v="Qtr1"/>
    <s v="FY21"/>
  </r>
  <r>
    <m/>
    <x v="1"/>
    <s v="Kaduna North"/>
    <s v="Kawo General Hospital"/>
    <s v="tps"/>
    <n v="0"/>
    <n v="0"/>
    <n v="0"/>
    <n v="0"/>
    <n v="0"/>
    <d v="2020-10-01T00:00:00"/>
    <n v="1"/>
    <s v="Oct"/>
    <s v="Qtr1"/>
    <s v="FY21"/>
  </r>
  <r>
    <m/>
    <x v="1"/>
    <s v="Chikun"/>
    <s v="Kujama Rural Hospital"/>
    <s v="tps"/>
    <n v="0"/>
    <n v="0"/>
    <n v="0"/>
    <n v="0"/>
    <n v="0"/>
    <d v="2020-10-01T00:00:00"/>
    <n v="1"/>
    <s v="Oct"/>
    <s v="Qtr1"/>
    <s v="FY21"/>
  </r>
  <r>
    <m/>
    <x v="1"/>
    <s v="Jaba"/>
    <s v="Kwoi General Hospital"/>
    <s v="tps"/>
    <n v="13"/>
    <n v="13"/>
    <n v="13"/>
    <n v="0"/>
    <n v="0"/>
    <d v="2020-10-01T00:00:00"/>
    <n v="1"/>
    <s v="Oct"/>
    <s v="Qtr1"/>
    <s v="FY21"/>
  </r>
  <r>
    <m/>
    <x v="1"/>
    <s v="Soba"/>
    <s v="Maigana General Hospital"/>
    <s v="tps"/>
    <n v="0"/>
    <n v="0"/>
    <n v="0"/>
    <n v="0"/>
    <n v="0"/>
    <d v="2020-10-01T00:00:00"/>
    <n v="1"/>
    <s v="Oct"/>
    <s v="Qtr1"/>
    <s v="FY21"/>
  </r>
  <r>
    <m/>
    <x v="1"/>
    <s v="Sabon Gari"/>
    <s v="Major Ibrahim Bello Abdullahi Memorial Hospital Sabongari"/>
    <s v="tps"/>
    <n v="0"/>
    <n v="0"/>
    <n v="0"/>
    <n v="0"/>
    <n v="0"/>
    <d v="2020-10-01T00:00:00"/>
    <n v="1"/>
    <s v="Oct"/>
    <s v="Qtr1"/>
    <s v="FY21"/>
  </r>
  <r>
    <m/>
    <x v="1"/>
    <s v="Kaduna South"/>
    <s v="Makera I Primary Health Center"/>
    <s v="tps"/>
    <n v="0"/>
    <n v="0"/>
    <n v="0"/>
    <n v="0"/>
    <n v="0"/>
    <d v="2020-10-01T00:00:00"/>
    <n v="1"/>
    <s v="Oct"/>
    <s v="Qtr1"/>
    <s v="FY21"/>
  </r>
  <r>
    <m/>
    <x v="1"/>
    <s v="Kaura"/>
    <s v="Manchok Maternal and Child Health Clinic"/>
    <s v="tps"/>
    <n v="0"/>
    <n v="0"/>
    <n v="0"/>
    <n v="0"/>
    <n v="0"/>
    <d v="2020-10-01T00:00:00"/>
    <n v="1"/>
    <s v="Oct"/>
    <s v="Qtr1"/>
    <s v="FY21"/>
  </r>
  <r>
    <m/>
    <x v="1"/>
    <s v="Kaduna South"/>
    <s v="Maneks Hospital"/>
    <s v="tps"/>
    <n v="0"/>
    <n v="0"/>
    <n v="0"/>
    <n v="0"/>
    <n v="0"/>
    <d v="2020-10-01T00:00:00"/>
    <n v="1"/>
    <s v="Oct"/>
    <s v="Qtr1"/>
    <s v="FY21"/>
  </r>
  <r>
    <m/>
    <x v="1"/>
    <s v="Kaduna North"/>
    <s v="Muslim Specialist Hospital"/>
    <s v="tps"/>
    <n v="0"/>
    <n v="0"/>
    <n v="0"/>
    <n v="0"/>
    <n v="0"/>
    <d v="2020-10-01T00:00:00"/>
    <n v="1"/>
    <s v="Oct"/>
    <s v="Qtr1"/>
    <s v="FY21"/>
  </r>
  <r>
    <m/>
    <x v="1"/>
    <s v="Zaria"/>
    <s v="National Tuberculosis And Leprosy Training Center - Zaria"/>
    <s v="tps"/>
    <n v="0"/>
    <n v="0"/>
    <n v="0"/>
    <n v="0"/>
    <n v="0"/>
    <d v="2020-10-01T00:00:00"/>
    <n v="1"/>
    <s v="Oct"/>
    <s v="Qtr1"/>
    <s v="FY21"/>
  </r>
  <r>
    <m/>
    <x v="1"/>
    <s v="Kubau"/>
    <s v="Pambegua General Hospital"/>
    <s v="tps"/>
    <n v="0"/>
    <n v="0"/>
    <n v="0"/>
    <n v="0"/>
    <n v="0"/>
    <d v="2020-10-01T00:00:00"/>
    <n v="1"/>
    <s v="Oct"/>
    <s v="Qtr1"/>
    <s v="FY21"/>
  </r>
  <r>
    <m/>
    <x v="1"/>
    <s v="Kaduna North"/>
    <s v="Police Medical Center"/>
    <s v="tps"/>
    <n v="0"/>
    <n v="0"/>
    <n v="0"/>
    <n v="0"/>
    <n v="0"/>
    <d v="2020-10-01T00:00:00"/>
    <n v="1"/>
    <s v="Oct"/>
    <s v="Qtr1"/>
    <s v="FY21"/>
  </r>
  <r>
    <m/>
    <x v="1"/>
    <s v="Kauru"/>
    <s v="Rural Hospital Kauru"/>
    <s v="tps"/>
    <n v="0"/>
    <n v="0"/>
    <n v="0"/>
    <n v="0"/>
    <n v="0"/>
    <d v="2020-10-01T00:00:00"/>
    <n v="1"/>
    <s v="Oct"/>
    <s v="Qtr1"/>
    <s v="FY21"/>
  </r>
  <r>
    <m/>
    <x v="1"/>
    <s v="Chikun"/>
    <s v="Sabo Tsaha Primary Health Center"/>
    <s v="tps"/>
    <n v="0"/>
    <n v="0"/>
    <n v="0"/>
    <n v="0"/>
    <n v="0"/>
    <d v="2020-10-01T00:00:00"/>
    <n v="1"/>
    <s v="Oct"/>
    <s v="Qtr1"/>
    <s v="FY21"/>
  </r>
  <r>
    <m/>
    <x v="1"/>
    <s v="Chikun"/>
    <s v="Sabon Tasha General Hospital"/>
    <s v="tps"/>
    <n v="0"/>
    <n v="0"/>
    <n v="0"/>
    <n v="0"/>
    <n v="0"/>
    <d v="2020-10-01T00:00:00"/>
    <n v="1"/>
    <s v="Oct"/>
    <s v="Qtr1"/>
    <s v="FY21"/>
  </r>
  <r>
    <m/>
    <x v="1"/>
    <s v="Kaduna South"/>
    <s v="St. Gerald's Hospital - Kaduna"/>
    <s v="tps"/>
    <n v="0"/>
    <n v="0"/>
    <n v="0"/>
    <n v="0"/>
    <n v="0"/>
    <d v="2020-10-01T00:00:00"/>
    <n v="1"/>
    <s v="Oct"/>
    <s v="Qtr1"/>
    <s v="FY21"/>
  </r>
  <r>
    <m/>
    <x v="1"/>
    <s v="Zangon Kataf"/>
    <s v="St. Louis Hospital - Zonkwa"/>
    <s v="tps"/>
    <n v="2"/>
    <n v="2"/>
    <n v="2"/>
    <n v="0"/>
    <n v="0"/>
    <d v="2020-10-01T00:00:00"/>
    <n v="1"/>
    <s v="Oct"/>
    <s v="Qtr1"/>
    <s v="FY21"/>
  </r>
  <r>
    <m/>
    <x v="1"/>
    <s v="Kaura"/>
    <s v="Turaki Buga Memorial Hospital"/>
    <s v="tps"/>
    <n v="0"/>
    <n v="0"/>
    <n v="0"/>
    <n v="0"/>
    <n v="0"/>
    <d v="2020-10-01T00:00:00"/>
    <n v="1"/>
    <s v="Oct"/>
    <s v="Qtr1"/>
    <s v="FY21"/>
  </r>
  <r>
    <m/>
    <x v="1"/>
    <s v="Igabi"/>
    <s v="Turunku Rural Hospital"/>
    <s v="tps"/>
    <n v="0"/>
    <n v="0"/>
    <n v="0"/>
    <n v="0"/>
    <n v="0"/>
    <d v="2020-10-01T00:00:00"/>
    <n v="1"/>
    <s v="Oct"/>
    <s v="Qtr1"/>
    <s v="FY21"/>
  </r>
  <r>
    <m/>
    <x v="1"/>
    <s v="Kaduna South"/>
    <s v="Yusuf Dantsoho Memorial Hospital"/>
    <s v="tps"/>
    <n v="0"/>
    <n v="0"/>
    <n v="0"/>
    <n v="0"/>
    <n v="0"/>
    <d v="2020-10-01T00:00:00"/>
    <n v="1"/>
    <s v="Oct"/>
    <s v="Qtr1"/>
    <s v="FY21"/>
  </r>
  <r>
    <m/>
    <x v="1"/>
    <s v="Kaduna North"/>
    <s v="Zakari Isah Memorial Clinic"/>
    <s v="tps"/>
    <n v="0"/>
    <n v="0"/>
    <n v="0"/>
    <n v="0"/>
    <n v="0"/>
    <d v="2020-10-01T00:00:00"/>
    <n v="1"/>
    <s v="Oct"/>
    <s v="Qtr1"/>
    <s v="FY21"/>
  </r>
  <r>
    <m/>
    <x v="1"/>
    <s v="Zangon Kataf"/>
    <s v="Zango-Kataf General Hospital"/>
    <s v="tps"/>
    <n v="0"/>
    <n v="0"/>
    <n v="0"/>
    <n v="0"/>
    <n v="0"/>
    <d v="2020-10-01T00:00:00"/>
    <n v="1"/>
    <s v="Oct"/>
    <s v="Qtr1"/>
    <s v="FY21"/>
  </r>
  <r>
    <m/>
    <x v="2"/>
    <m/>
    <s v="Katsina General Hospital"/>
    <s v="tps"/>
    <n v="0"/>
    <n v="0"/>
    <n v="0"/>
    <n v="0"/>
    <n v="0"/>
    <d v="2020-10-01T00:00:00"/>
    <n v="1"/>
    <s v="Oct"/>
    <s v="Qtr1"/>
    <s v="FY21"/>
  </r>
  <r>
    <m/>
    <x v="2"/>
    <m/>
    <s v="Federal Medical Center Katsina"/>
    <s v="tps"/>
    <n v="0"/>
    <n v="0"/>
    <n v="0"/>
    <n v="0"/>
    <n v="0"/>
    <d v="2020-10-01T00:00:00"/>
    <n v="1"/>
    <s v="Oct"/>
    <s v="Qtr1"/>
    <s v="FY21"/>
  </r>
  <r>
    <m/>
    <x v="2"/>
    <m/>
    <s v="Funtua General Hospital"/>
    <s v="tps"/>
    <n v="0"/>
    <n v="0"/>
    <n v="0"/>
    <n v="0"/>
    <n v="0"/>
    <d v="2020-10-01T00:00:00"/>
    <n v="1"/>
    <s v="Oct"/>
    <s v="Qtr1"/>
    <s v="FY21"/>
  </r>
  <r>
    <m/>
    <x v="3"/>
    <m/>
    <s v="Federal Medical Center - Abeokuta"/>
    <s v="tps"/>
    <n v="54"/>
    <n v="54"/>
    <n v="54"/>
    <n v="1"/>
    <n v="0"/>
    <d v="2020-10-01T00:00:00"/>
    <n v="1"/>
    <s v="Oct"/>
    <s v="Qtr1"/>
    <s v="FY21"/>
  </r>
  <r>
    <m/>
    <x v="3"/>
    <m/>
    <s v="Ifo General Hospital"/>
    <s v="tps"/>
    <n v="96"/>
    <n v="96"/>
    <n v="96"/>
    <n v="0"/>
    <n v="0"/>
    <d v="2020-10-01T00:00:00"/>
    <n v="1"/>
    <s v="Oct"/>
    <s v="Qtr1"/>
    <s v="FY21"/>
  </r>
  <r>
    <m/>
    <x v="3"/>
    <m/>
    <s v="Olabisi Onabanjo University Teaching Hospital"/>
    <s v="tps"/>
    <n v="102"/>
    <n v="102"/>
    <n v="102"/>
    <n v="2"/>
    <n v="0"/>
    <d v="2020-10-01T00:00:00"/>
    <n v="1"/>
    <s v="Oct"/>
    <s v="Qtr1"/>
    <s v="FY21"/>
  </r>
  <r>
    <m/>
    <x v="3"/>
    <m/>
    <s v="Sacred Heart Catholic Hospital, Abeokuta"/>
    <s v="tps"/>
    <n v="84"/>
    <n v="76"/>
    <n v="76"/>
    <n v="1"/>
    <n v="1"/>
    <d v="2020-10-01T00:00:00"/>
    <n v="1"/>
    <s v="Oct"/>
    <s v="Qtr1"/>
    <s v="FY21"/>
  </r>
  <r>
    <m/>
    <x v="3"/>
    <m/>
    <s v="State Hospital - Ijebu Ode"/>
    <s v="tps"/>
    <n v="37"/>
    <n v="30"/>
    <n v="30"/>
    <n v="5"/>
    <n v="5"/>
    <d v="2020-10-01T00:00:00"/>
    <n v="1"/>
    <s v="Oct"/>
    <s v="Qtr1"/>
    <s v="FY21"/>
  </r>
  <r>
    <m/>
    <x v="4"/>
    <m/>
    <s v="State Specialist Hospital, Akure"/>
    <s v="tps"/>
    <n v="33"/>
    <n v="33"/>
    <n v="33"/>
    <n v="1"/>
    <n v="1"/>
    <d v="2020-10-01T00:00:00"/>
    <n v="1"/>
    <s v="Oct"/>
    <s v="Qtr1"/>
    <s v="FY21"/>
  </r>
  <r>
    <m/>
    <x v="4"/>
    <m/>
    <s v="State Specialist Hospital, Ondo"/>
    <s v="tps"/>
    <n v="15"/>
    <n v="15"/>
    <n v="15"/>
    <n v="0"/>
    <n v="0"/>
    <d v="2020-10-01T00:00:00"/>
    <n v="1"/>
    <s v="Oct"/>
    <s v="Qtr1"/>
    <s v="FY21"/>
  </r>
  <r>
    <m/>
    <x v="4"/>
    <m/>
    <s v="Federal Medical Centre, Owo"/>
    <s v="tps"/>
    <n v="8"/>
    <n v="9"/>
    <n v="9"/>
    <n v="0"/>
    <n v="0"/>
    <d v="2020-10-01T00:00:00"/>
    <n v="1"/>
    <s v="Oct"/>
    <s v="Qtr1"/>
    <s v="FY21"/>
  </r>
  <r>
    <m/>
    <x v="4"/>
    <m/>
    <s v="General Hospital, Ore"/>
    <s v="tps"/>
    <n v="4"/>
    <n v="5"/>
    <n v="5"/>
    <n v="0"/>
    <n v="0"/>
    <d v="2020-10-01T00:00:00"/>
    <n v="1"/>
    <s v="Oct"/>
    <s v="Qtr1"/>
    <s v="FY21"/>
  </r>
  <r>
    <m/>
    <x v="4"/>
    <m/>
    <s v="Basic Health Centre, Ifon"/>
    <s v="tps"/>
    <n v="21"/>
    <n v="21"/>
    <n v="21"/>
    <n v="0"/>
    <n v="0"/>
    <d v="2020-10-01T00:00:00"/>
    <n v="1"/>
    <s v="Oct"/>
    <s v="Qtr1"/>
    <s v="FY21"/>
  </r>
  <r>
    <m/>
    <x v="4"/>
    <m/>
    <s v="State Specilaist Hospital, Okitipupa"/>
    <s v="tps"/>
    <n v="7"/>
    <n v="7"/>
    <n v="7"/>
    <n v="0"/>
    <n v="0"/>
    <d v="2020-10-01T00:00:00"/>
    <n v="1"/>
    <s v="Oct"/>
    <s v="Qtr1"/>
    <s v="FY21"/>
  </r>
  <r>
    <m/>
    <x v="5"/>
    <m/>
    <s v="Obafemi Awolowo University Teaching Hospital Complex"/>
    <s v="tps"/>
    <n v="16"/>
    <n v="10"/>
    <n v="10"/>
    <n v="0"/>
    <n v="0"/>
    <d v="2020-10-01T00:00:00"/>
    <n v="1"/>
    <s v="Oct"/>
    <s v="Qtr1"/>
    <s v="FY21"/>
  </r>
  <r>
    <m/>
    <x v="5"/>
    <m/>
    <s v="Ladoke Akintola Teaching Hospital - Oshogbo"/>
    <s v="tps"/>
    <n v="0"/>
    <n v="0"/>
    <n v="0"/>
    <n v="0"/>
    <n v="0"/>
    <d v="2020-10-01T00:00:00"/>
    <n v="1"/>
    <s v="Oct"/>
    <s v="Qtr1"/>
    <s v="FY21"/>
  </r>
  <r>
    <m/>
    <x v="5"/>
    <m/>
    <s v="State Hospital - Iwo"/>
    <s v="tps"/>
    <n v="0"/>
    <n v="0"/>
    <n v="0"/>
    <n v="0"/>
    <n v="0"/>
    <d v="2020-10-01T00:00:00"/>
    <n v="1"/>
    <s v="Oct"/>
    <s v="Qtr1"/>
    <s v="FY21"/>
  </r>
  <r>
    <m/>
    <x v="5"/>
    <m/>
    <s v="State Hospital, Ikire"/>
    <s v="tps"/>
    <n v="0"/>
    <n v="0"/>
    <n v="0"/>
    <n v="0"/>
    <n v="0"/>
    <d v="2020-10-01T00:00:00"/>
    <n v="1"/>
    <s v="Oct"/>
    <s v="Qtr1"/>
    <s v="FY21"/>
  </r>
  <r>
    <m/>
    <x v="6"/>
    <m/>
    <s v="University College Hospital"/>
    <s v="tps"/>
    <n v="87"/>
    <n v="50"/>
    <n v="50"/>
    <n v="0"/>
    <n v="0"/>
    <d v="2020-10-01T00:00:00"/>
    <n v="1"/>
    <s v="Oct"/>
    <s v="Qtr1"/>
    <s v="FY21"/>
  </r>
  <r>
    <m/>
    <x v="6"/>
    <m/>
    <s v="Adeoyo Maternity Hospital"/>
    <s v="tps"/>
    <n v="58"/>
    <n v="40"/>
    <n v="40"/>
    <n v="0"/>
    <n v="0"/>
    <d v="2020-10-01T00:00:00"/>
    <n v="1"/>
    <s v="Oct"/>
    <s v="Qtr1"/>
    <s v="FY21"/>
  </r>
  <r>
    <m/>
    <x v="6"/>
    <m/>
    <s v="St. Mary's Catholic Hospital - Eleta"/>
    <s v="tps"/>
    <n v="34"/>
    <n v="20"/>
    <n v="20"/>
    <n v="0"/>
    <n v="0"/>
    <d v="2020-10-01T00:00:00"/>
    <n v="1"/>
    <s v="Oct"/>
    <s v="Qtr1"/>
    <s v="FY21"/>
  </r>
  <r>
    <m/>
    <x v="6"/>
    <m/>
    <s v="Ogbomosho State Hospital"/>
    <s v="tps"/>
    <n v="16"/>
    <n v="5"/>
    <n v="5"/>
    <n v="0"/>
    <n v="0"/>
    <d v="2020-10-01T00:00:00"/>
    <n v="1"/>
    <s v="Oct"/>
    <s v="Qtr1"/>
    <s v="FY21"/>
  </r>
  <r>
    <m/>
    <x v="0"/>
    <m/>
    <s v="Ekiti State University Teaching Hospital"/>
    <s v="tps"/>
    <n v="56"/>
    <n v="56"/>
    <n v="56"/>
    <n v="0"/>
    <n v="0"/>
    <d v="2020-10-05T00:00:00"/>
    <n v="1.5714285714285714"/>
    <s v="Oct"/>
    <s v="Qtr1"/>
    <s v="FY21"/>
  </r>
  <r>
    <m/>
    <x v="0"/>
    <m/>
    <s v="Federal Teaching Hospital Ido"/>
    <s v="tps"/>
    <n v="61"/>
    <n v="61"/>
    <n v="61"/>
    <n v="1"/>
    <n v="1"/>
    <d v="2020-10-05T00:00:00"/>
    <n v="1.5714285714285714"/>
    <s v="Oct"/>
    <s v="Qtr1"/>
    <s v="FY21"/>
  </r>
  <r>
    <m/>
    <x v="0"/>
    <m/>
    <s v="State Specialist Hospital Ikere"/>
    <s v="tps"/>
    <n v="51"/>
    <n v="51"/>
    <n v="51"/>
    <n v="0"/>
    <n v="0"/>
    <d v="2020-10-05T00:00:00"/>
    <n v="1.5714285714285714"/>
    <s v="Oct"/>
    <s v="Qtr1"/>
    <s v="FY21"/>
  </r>
  <r>
    <m/>
    <x v="1"/>
    <s v="Giwa"/>
    <s v="Ahmadu Bello University Teaching Hospital Shika Zaria"/>
    <s v="tps"/>
    <n v="0"/>
    <n v="0"/>
    <n v="0"/>
    <n v="0"/>
    <n v="0"/>
    <d v="2020-10-05T00:00:00"/>
    <n v="1.5714285714285714"/>
    <s v="Oct"/>
    <s v="Qtr1"/>
    <s v="FY21"/>
  </r>
  <r>
    <m/>
    <x v="1"/>
    <s v="Chikun"/>
    <s v="Amina Hospital"/>
    <s v="tps"/>
    <n v="0"/>
    <n v="0"/>
    <n v="0"/>
    <n v="0"/>
    <n v="0"/>
    <d v="2020-10-05T00:00:00"/>
    <n v="1.5714285714285714"/>
    <s v="Oct"/>
    <s v="Qtr1"/>
    <s v="FY21"/>
  </r>
  <r>
    <m/>
    <x v="1"/>
    <s v="Zaria"/>
    <s v="Anna-Kitcher Hospital"/>
    <s v="tps"/>
    <n v="0"/>
    <n v="0"/>
    <n v="0"/>
    <n v="0"/>
    <n v="0"/>
    <d v="2020-10-05T00:00:00"/>
    <n v="1.5714285714285714"/>
    <s v="Oct"/>
    <s v="Qtr1"/>
    <s v="FY21"/>
  </r>
  <r>
    <m/>
    <x v="1"/>
    <s v="Kaduna North"/>
    <s v="Badarawa Primary Health Center"/>
    <s v="tps"/>
    <n v="0"/>
    <n v="0"/>
    <n v="0"/>
    <n v="0"/>
    <n v="0"/>
    <d v="2020-10-05T00:00:00"/>
    <n v="1.5714285714285714"/>
    <s v="Oct"/>
    <s v="Qtr1"/>
    <s v="FY21"/>
  </r>
  <r>
    <m/>
    <x v="1"/>
    <s v="Kaduna North"/>
    <s v="Barau Dikko Specialist Hospital"/>
    <s v="tps"/>
    <n v="0"/>
    <n v="0"/>
    <n v="0"/>
    <n v="0"/>
    <n v="0"/>
    <d v="2020-10-05T00:00:00"/>
    <n v="1.5714285714285714"/>
    <s v="Oct"/>
    <s v="Qtr1"/>
    <s v="FY21"/>
  </r>
  <r>
    <m/>
    <x v="1"/>
    <s v="Kaduna South"/>
    <s v="Barnawa Primary Health Center"/>
    <s v="tps"/>
    <n v="0"/>
    <n v="0"/>
    <n v="0"/>
    <n v="0"/>
    <n v="0"/>
    <d v="2020-10-05T00:00:00"/>
    <n v="1.5714285714285714"/>
    <s v="Oct"/>
    <s v="Qtr1"/>
    <s v="FY21"/>
  </r>
  <r>
    <m/>
    <x v="1"/>
    <s v="Kachia"/>
    <s v="Doka Rural Hospital"/>
    <s v="tps"/>
    <n v="0"/>
    <n v="0"/>
    <n v="0"/>
    <n v="0"/>
    <n v="0"/>
    <d v="2020-10-05T00:00:00"/>
    <n v="1.5714285714285714"/>
    <s v="Oct"/>
    <s v="Qtr1"/>
    <s v="FY21"/>
  </r>
  <r>
    <m/>
    <x v="1"/>
    <s v="Kaduna North"/>
    <s v="Federation of Muslim Women Association of Nigeria (FOMWAN) Hospital"/>
    <s v="tps"/>
    <n v="0"/>
    <n v="0"/>
    <n v="0"/>
    <n v="0"/>
    <n v="0"/>
    <d v="2020-10-05T00:00:00"/>
    <n v="1.5714285714285714"/>
    <s v="Oct"/>
    <s v="Qtr1"/>
    <s v="FY21"/>
  </r>
  <r>
    <m/>
    <x v="1"/>
    <s v="Kachia"/>
    <s v="Foltz Medical Center - Katari"/>
    <s v="tps"/>
    <n v="0"/>
    <n v="0"/>
    <n v="0"/>
    <n v="0"/>
    <n v="0"/>
    <d v="2020-10-05T00:00:00"/>
    <n v="1.5714285714285714"/>
    <s v="Oct"/>
    <s v="Qtr1"/>
    <s v="FY21"/>
  </r>
  <r>
    <m/>
    <x v="1"/>
    <s v="Giwa"/>
    <s v="General Hospital Giwa"/>
    <s v="tps"/>
    <n v="0"/>
    <n v="0"/>
    <n v="0"/>
    <n v="0"/>
    <n v="0"/>
    <d v="2020-10-05T00:00:00"/>
    <n v="1.5714285714285714"/>
    <s v="Oct"/>
    <s v="Qtr1"/>
    <s v="FY21"/>
  </r>
  <r>
    <m/>
    <x v="1"/>
    <s v="Makarfi"/>
    <s v="General Hospital Makarfi"/>
    <s v="tps"/>
    <n v="0"/>
    <n v="0"/>
    <n v="0"/>
    <n v="0"/>
    <n v="0"/>
    <d v="2020-10-05T00:00:00"/>
    <n v="1.5714285714285714"/>
    <s v="Oct"/>
    <s v="Qtr1"/>
    <s v="FY21"/>
  </r>
  <r>
    <m/>
    <x v="1"/>
    <s v="Lere"/>
    <s v="General Hospital Saminaka"/>
    <s v="tps"/>
    <n v="0"/>
    <n v="0"/>
    <n v="0"/>
    <n v="0"/>
    <n v="0"/>
    <d v="2020-10-05T00:00:00"/>
    <n v="1.5714285714285714"/>
    <s v="Oct"/>
    <s v="Qtr1"/>
    <s v="FY21"/>
  </r>
  <r>
    <m/>
    <x v="1"/>
    <s v="Kaduna South"/>
    <s v="Gwamna Awan General Hospital"/>
    <s v="tps"/>
    <n v="0"/>
    <n v="0"/>
    <n v="0"/>
    <n v="0"/>
    <n v="0"/>
    <d v="2020-10-05T00:00:00"/>
    <n v="1.5714285714285714"/>
    <s v="Oct"/>
    <s v="Qtr1"/>
    <s v="FY21"/>
  </r>
  <r>
    <m/>
    <x v="1"/>
    <s v="Sanga"/>
    <s v="Gwantu General Hospital"/>
    <s v="tps"/>
    <n v="0"/>
    <n v="0"/>
    <n v="0"/>
    <n v="0"/>
    <n v="0"/>
    <d v="2020-10-05T00:00:00"/>
    <n v="1.5714285714285714"/>
    <s v="Oct"/>
    <s v="Qtr1"/>
    <s v="FY21"/>
  </r>
  <r>
    <m/>
    <x v="1"/>
    <s v="Zaria"/>
    <s v="Hajiya Gambo Sawaba Hospital"/>
    <s v="tps"/>
    <n v="0"/>
    <n v="0"/>
    <n v="0"/>
    <n v="0"/>
    <n v="0"/>
    <d v="2020-10-05T00:00:00"/>
    <n v="1.5714285714285714"/>
    <s v="Oct"/>
    <s v="Qtr1"/>
    <s v="FY21"/>
  </r>
  <r>
    <m/>
    <x v="1"/>
    <s v="Kaduna South"/>
    <s v="Harmony Hospital"/>
    <s v="tps"/>
    <n v="0"/>
    <n v="0"/>
    <n v="0"/>
    <n v="0"/>
    <n v="0"/>
    <d v="2020-10-05T00:00:00"/>
    <n v="1.5714285714285714"/>
    <s v="Oct"/>
    <s v="Qtr1"/>
    <s v="FY21"/>
  </r>
  <r>
    <m/>
    <x v="1"/>
    <s v="Kudan"/>
    <s v="Hunkuyi General Hospital"/>
    <s v="tps"/>
    <n v="0"/>
    <n v="0"/>
    <n v="0"/>
    <n v="0"/>
    <n v="0"/>
    <d v="2020-10-05T00:00:00"/>
    <n v="1.5714285714285714"/>
    <s v="Oct"/>
    <s v="Qtr1"/>
    <s v="FY21"/>
  </r>
  <r>
    <m/>
    <x v="1"/>
    <s v="Kajuru"/>
    <s v="Idon Rural Hospital"/>
    <s v="tps"/>
    <n v="0"/>
    <n v="0"/>
    <n v="0"/>
    <n v="0"/>
    <n v="0"/>
    <d v="2020-10-05T00:00:00"/>
    <n v="1.5714285714285714"/>
    <s v="Oct"/>
    <s v="Qtr1"/>
    <s v="FY21"/>
  </r>
  <r>
    <m/>
    <x v="1"/>
    <s v="Igabi"/>
    <s v="Jaji Comprehensive Health Center"/>
    <s v="tps"/>
    <n v="0"/>
    <n v="0"/>
    <n v="0"/>
    <n v="0"/>
    <n v="0"/>
    <d v="2020-10-05T00:00:00"/>
    <n v="1.5714285714285714"/>
    <s v="Oct"/>
    <s v="Qtr1"/>
    <s v="FY21"/>
  </r>
  <r>
    <m/>
    <x v="1"/>
    <s v="Birnin Gwari"/>
    <s v="Jibrin Maigwari Memorial Hospital Birnin Gwari"/>
    <s v="tps"/>
    <n v="0"/>
    <n v="0"/>
    <n v="0"/>
    <n v="0"/>
    <n v="0"/>
    <d v="2020-10-05T00:00:00"/>
    <n v="1.5714285714285714"/>
    <s v="Oct"/>
    <s v="Qtr1"/>
    <s v="FY21"/>
  </r>
  <r>
    <m/>
    <x v="1"/>
    <s v="Kaduna South"/>
    <s v="Jowako Hospital"/>
    <s v="tps"/>
    <n v="0"/>
    <n v="0"/>
    <n v="0"/>
    <n v="0"/>
    <n v="0"/>
    <d v="2020-10-05T00:00:00"/>
    <n v="1.5714285714285714"/>
    <s v="Oct"/>
    <s v="Qtr1"/>
    <s v="FY21"/>
  </r>
  <r>
    <m/>
    <x v="1"/>
    <s v="Kachia"/>
    <s v="Kachia General Hospital"/>
    <s v="tps"/>
    <n v="28"/>
    <n v="28"/>
    <n v="28"/>
    <n v="0"/>
    <n v="0"/>
    <d v="2020-10-05T00:00:00"/>
    <n v="1.5714285714285714"/>
    <s v="Oct"/>
    <s v="Qtr1"/>
    <s v="FY21"/>
  </r>
  <r>
    <m/>
    <x v="1"/>
    <s v="Jema'a"/>
    <s v="Kafanchan Family Health Unit"/>
    <s v="tps"/>
    <n v="0"/>
    <n v="0"/>
    <n v="0"/>
    <n v="0"/>
    <n v="0"/>
    <d v="2020-10-05T00:00:00"/>
    <n v="1.5714285714285714"/>
    <s v="Oct"/>
    <s v="Qtr1"/>
    <s v="FY21"/>
  </r>
  <r>
    <m/>
    <x v="1"/>
    <s v="Jema'a"/>
    <s v="Kafanchan General Hospital"/>
    <s v="tps"/>
    <n v="0"/>
    <n v="0"/>
    <n v="0"/>
    <n v="0"/>
    <n v="0"/>
    <d v="2020-10-05T00:00:00"/>
    <n v="1.5714285714285714"/>
    <s v="Oct"/>
    <s v="Qtr1"/>
    <s v="FY21"/>
  </r>
  <r>
    <m/>
    <x v="1"/>
    <s v="Kagarko"/>
    <s v="Kagarko General Hospital"/>
    <s v="tps"/>
    <n v="0"/>
    <n v="0"/>
    <n v="0"/>
    <n v="0"/>
    <n v="0"/>
    <d v="2020-10-05T00:00:00"/>
    <n v="1.5714285714285714"/>
    <s v="Oct"/>
    <s v="Qtr1"/>
    <s v="FY21"/>
  </r>
  <r>
    <m/>
    <x v="1"/>
    <s v="Kaura"/>
    <s v="Kaura Rural Hospital"/>
    <s v="tps"/>
    <n v="0"/>
    <n v="0"/>
    <n v="0"/>
    <n v="0"/>
    <n v="0"/>
    <d v="2020-10-05T00:00:00"/>
    <n v="1.5714285714285714"/>
    <s v="Oct"/>
    <s v="Qtr1"/>
    <s v="FY21"/>
  </r>
  <r>
    <m/>
    <x v="1"/>
    <s v="Kaduna North"/>
    <s v="Kawo General Hospital"/>
    <s v="tps"/>
    <n v="0"/>
    <n v="0"/>
    <n v="0"/>
    <n v="0"/>
    <n v="0"/>
    <d v="2020-10-05T00:00:00"/>
    <n v="1.5714285714285714"/>
    <s v="Oct"/>
    <s v="Qtr1"/>
    <s v="FY21"/>
  </r>
  <r>
    <m/>
    <x v="1"/>
    <s v="Chikun"/>
    <s v="Kujama Rural Hospital"/>
    <s v="tps"/>
    <n v="0"/>
    <n v="0"/>
    <n v="0"/>
    <n v="0"/>
    <n v="0"/>
    <d v="2020-10-05T00:00:00"/>
    <n v="1.5714285714285714"/>
    <s v="Oct"/>
    <s v="Qtr1"/>
    <s v="FY21"/>
  </r>
  <r>
    <m/>
    <x v="1"/>
    <s v="Jaba"/>
    <s v="Kwoi General Hospital"/>
    <s v="tps"/>
    <n v="13"/>
    <n v="13"/>
    <n v="13"/>
    <n v="0"/>
    <n v="0"/>
    <d v="2020-10-05T00:00:00"/>
    <n v="1.5714285714285714"/>
    <s v="Oct"/>
    <s v="Qtr1"/>
    <s v="FY21"/>
  </r>
  <r>
    <m/>
    <x v="1"/>
    <s v="Soba"/>
    <s v="Maigana General Hospital"/>
    <s v="tps"/>
    <n v="0"/>
    <n v="0"/>
    <n v="0"/>
    <n v="0"/>
    <n v="0"/>
    <d v="2020-10-05T00:00:00"/>
    <n v="1.5714285714285714"/>
    <s v="Oct"/>
    <s v="Qtr1"/>
    <s v="FY21"/>
  </r>
  <r>
    <m/>
    <x v="1"/>
    <s v="Sabon Gari"/>
    <s v="Major Ibrahim Bello Abdullahi Memorial Hospital Sabongari"/>
    <s v="tps"/>
    <n v="0"/>
    <n v="0"/>
    <n v="0"/>
    <n v="0"/>
    <n v="0"/>
    <d v="2020-10-05T00:00:00"/>
    <n v="1.5714285714285714"/>
    <s v="Oct"/>
    <s v="Qtr1"/>
    <s v="FY21"/>
  </r>
  <r>
    <m/>
    <x v="1"/>
    <s v="Kaduna South"/>
    <s v="Makera I Primary Health Center"/>
    <s v="tps"/>
    <n v="0"/>
    <n v="0"/>
    <n v="0"/>
    <n v="0"/>
    <n v="0"/>
    <d v="2020-10-05T00:00:00"/>
    <n v="1.5714285714285714"/>
    <s v="Oct"/>
    <s v="Qtr1"/>
    <s v="FY21"/>
  </r>
  <r>
    <m/>
    <x v="1"/>
    <s v="Kaura"/>
    <s v="Manchok Maternal and Child Health Clinic"/>
    <s v="tps"/>
    <n v="0"/>
    <n v="0"/>
    <n v="0"/>
    <n v="0"/>
    <n v="0"/>
    <d v="2020-10-05T00:00:00"/>
    <n v="1.5714285714285714"/>
    <s v="Oct"/>
    <s v="Qtr1"/>
    <s v="FY21"/>
  </r>
  <r>
    <m/>
    <x v="1"/>
    <s v="Kaduna South"/>
    <s v="Maneks Hospital"/>
    <s v="tps"/>
    <n v="0"/>
    <n v="0"/>
    <n v="0"/>
    <n v="0"/>
    <n v="0"/>
    <d v="2020-10-05T00:00:00"/>
    <n v="1.5714285714285714"/>
    <s v="Oct"/>
    <s v="Qtr1"/>
    <s v="FY21"/>
  </r>
  <r>
    <m/>
    <x v="1"/>
    <s v="Kaduna North"/>
    <s v="Muslim Specialist Hospital"/>
    <s v="tps"/>
    <n v="0"/>
    <n v="0"/>
    <n v="0"/>
    <n v="0"/>
    <n v="0"/>
    <d v="2020-10-05T00:00:00"/>
    <n v="1.5714285714285714"/>
    <s v="Oct"/>
    <s v="Qtr1"/>
    <s v="FY21"/>
  </r>
  <r>
    <m/>
    <x v="1"/>
    <s v="Zaria"/>
    <s v="National Tuberculosis And Leprosy Training Center - Zaria"/>
    <s v="tps"/>
    <n v="0"/>
    <n v="0"/>
    <n v="0"/>
    <n v="0"/>
    <n v="0"/>
    <d v="2020-10-05T00:00:00"/>
    <n v="1.5714285714285714"/>
    <s v="Oct"/>
    <s v="Qtr1"/>
    <s v="FY21"/>
  </r>
  <r>
    <m/>
    <x v="1"/>
    <s v="Kubau"/>
    <s v="Pambegua General Hospital"/>
    <s v="tps"/>
    <n v="0"/>
    <n v="0"/>
    <n v="0"/>
    <n v="0"/>
    <n v="0"/>
    <d v="2020-10-05T00:00:00"/>
    <n v="1.5714285714285714"/>
    <s v="Oct"/>
    <s v="Qtr1"/>
    <s v="FY21"/>
  </r>
  <r>
    <m/>
    <x v="1"/>
    <s v="Kaduna North"/>
    <s v="Police Medical Center"/>
    <s v="tps"/>
    <n v="0"/>
    <n v="0"/>
    <n v="0"/>
    <n v="0"/>
    <n v="0"/>
    <d v="2020-10-05T00:00:00"/>
    <n v="1.5714285714285714"/>
    <s v="Oct"/>
    <s v="Qtr1"/>
    <s v="FY21"/>
  </r>
  <r>
    <m/>
    <x v="1"/>
    <s v="Kauru"/>
    <s v="Rural Hospital Kauru"/>
    <s v="tps"/>
    <n v="0"/>
    <n v="0"/>
    <n v="0"/>
    <n v="0"/>
    <n v="0"/>
    <d v="2020-10-05T00:00:00"/>
    <n v="1.5714285714285714"/>
    <s v="Oct"/>
    <s v="Qtr1"/>
    <s v="FY21"/>
  </r>
  <r>
    <m/>
    <x v="1"/>
    <s v="Chikun"/>
    <s v="Sabo Tsaha Primary Health Center"/>
    <s v="tps"/>
    <n v="0"/>
    <n v="0"/>
    <n v="0"/>
    <n v="0"/>
    <n v="0"/>
    <d v="2020-10-05T00:00:00"/>
    <n v="1.5714285714285714"/>
    <s v="Oct"/>
    <s v="Qtr1"/>
    <s v="FY21"/>
  </r>
  <r>
    <m/>
    <x v="1"/>
    <s v="Chikun"/>
    <s v="Sabon Tasha General Hospital"/>
    <s v="tps"/>
    <n v="0"/>
    <n v="0"/>
    <n v="0"/>
    <n v="0"/>
    <n v="0"/>
    <d v="2020-10-05T00:00:00"/>
    <n v="1.5714285714285714"/>
    <s v="Oct"/>
    <s v="Qtr1"/>
    <s v="FY21"/>
  </r>
  <r>
    <m/>
    <x v="1"/>
    <s v="Kaduna South"/>
    <s v="St. Gerald's Hospital - Kaduna"/>
    <s v="tps"/>
    <n v="0"/>
    <n v="0"/>
    <n v="0"/>
    <n v="0"/>
    <n v="0"/>
    <d v="2020-10-05T00:00:00"/>
    <n v="1.5714285714285714"/>
    <s v="Oct"/>
    <s v="Qtr1"/>
    <s v="FY21"/>
  </r>
  <r>
    <m/>
    <x v="1"/>
    <s v="Zangon Kataf"/>
    <s v="St. Louis Hospital - Zonkwa"/>
    <s v="tps"/>
    <n v="3"/>
    <n v="3"/>
    <n v="3"/>
    <n v="0"/>
    <n v="0"/>
    <d v="2020-10-05T00:00:00"/>
    <n v="1.5714285714285714"/>
    <s v="Oct"/>
    <s v="Qtr1"/>
    <s v="FY21"/>
  </r>
  <r>
    <m/>
    <x v="1"/>
    <s v="Kaura"/>
    <s v="Turaki Buga Memorial Hospital"/>
    <s v="tps"/>
    <n v="0"/>
    <n v="0"/>
    <n v="0"/>
    <n v="0"/>
    <n v="0"/>
    <d v="2020-10-05T00:00:00"/>
    <n v="1.5714285714285714"/>
    <s v="Oct"/>
    <s v="Qtr1"/>
    <s v="FY21"/>
  </r>
  <r>
    <m/>
    <x v="1"/>
    <s v="Igabi"/>
    <s v="Turunku Rural Hospital"/>
    <s v="tps"/>
    <n v="0"/>
    <n v="0"/>
    <n v="0"/>
    <n v="0"/>
    <n v="0"/>
    <d v="2020-10-05T00:00:00"/>
    <n v="1.5714285714285714"/>
    <s v="Oct"/>
    <s v="Qtr1"/>
    <s v="FY21"/>
  </r>
  <r>
    <m/>
    <x v="1"/>
    <s v="Kaduna South"/>
    <s v="Yusuf Dantsoho Memorial Hospital"/>
    <s v="tps"/>
    <n v="0"/>
    <n v="0"/>
    <n v="0"/>
    <n v="0"/>
    <n v="0"/>
    <d v="2020-10-05T00:00:00"/>
    <n v="1.5714285714285714"/>
    <s v="Oct"/>
    <s v="Qtr1"/>
    <s v="FY21"/>
  </r>
  <r>
    <m/>
    <x v="1"/>
    <s v="Kaduna North"/>
    <s v="Zakari Isah Memorial Clinic"/>
    <s v="tps"/>
    <n v="0"/>
    <n v="0"/>
    <n v="0"/>
    <n v="0"/>
    <n v="0"/>
    <d v="2020-10-05T00:00:00"/>
    <n v="1.5714285714285714"/>
    <s v="Oct"/>
    <s v="Qtr1"/>
    <s v="FY21"/>
  </r>
  <r>
    <m/>
    <x v="1"/>
    <s v="Zangon Kataf"/>
    <s v="Zango-Kataf General Hospital"/>
    <s v="tps"/>
    <n v="0"/>
    <n v="0"/>
    <n v="0"/>
    <n v="0"/>
    <n v="0"/>
    <d v="2020-10-05T00:00:00"/>
    <n v="1.5714285714285714"/>
    <s v="Oct"/>
    <s v="Qtr1"/>
    <s v="FY21"/>
  </r>
  <r>
    <m/>
    <x v="2"/>
    <m/>
    <s v="Katsina General Hospital"/>
    <s v="tps"/>
    <n v="0"/>
    <n v="0"/>
    <n v="0"/>
    <n v="0"/>
    <n v="0"/>
    <d v="2020-10-05T00:00:00"/>
    <n v="1.5714285714285714"/>
    <s v="Oct"/>
    <s v="Qtr1"/>
    <s v="FY21"/>
  </r>
  <r>
    <m/>
    <x v="2"/>
    <m/>
    <s v="Federal Medical Center Katsina"/>
    <s v="tps"/>
    <n v="34"/>
    <n v="33"/>
    <n v="33"/>
    <n v="3"/>
    <n v="3"/>
    <d v="2020-10-05T00:00:00"/>
    <n v="1.5714285714285714"/>
    <s v="Oct"/>
    <s v="Qtr1"/>
    <s v="FY21"/>
  </r>
  <r>
    <m/>
    <x v="2"/>
    <m/>
    <s v="Funtua General Hospital"/>
    <s v="tps"/>
    <n v="12"/>
    <n v="7"/>
    <n v="7"/>
    <n v="0"/>
    <n v="0"/>
    <d v="2020-10-05T00:00:00"/>
    <n v="1.5714285714285714"/>
    <s v="Oct"/>
    <s v="Qtr1"/>
    <s v="FY21"/>
  </r>
  <r>
    <m/>
    <x v="3"/>
    <m/>
    <s v="Federal Medical Center - Abeokuta"/>
    <s v="tps"/>
    <n v="90"/>
    <n v="90"/>
    <n v="90"/>
    <n v="1"/>
    <n v="0"/>
    <d v="2020-10-05T00:00:00"/>
    <n v="1.5714285714285714"/>
    <s v="Oct"/>
    <s v="Qtr1"/>
    <s v="FY21"/>
  </r>
  <r>
    <m/>
    <x v="3"/>
    <m/>
    <s v="Ifo General Hospital"/>
    <s v="tps"/>
    <n v="60"/>
    <n v="60"/>
    <n v="60"/>
    <n v="4"/>
    <n v="1"/>
    <d v="2020-10-05T00:00:00"/>
    <n v="1.5714285714285714"/>
    <s v="Oct"/>
    <s v="Qtr1"/>
    <s v="FY21"/>
  </r>
  <r>
    <m/>
    <x v="3"/>
    <m/>
    <s v="Olabisi Onabanjo University Teaching Hospital"/>
    <s v="tps"/>
    <n v="111"/>
    <n v="111"/>
    <n v="111"/>
    <n v="4"/>
    <n v="2"/>
    <d v="2020-10-05T00:00:00"/>
    <n v="1.5714285714285714"/>
    <s v="Oct"/>
    <s v="Qtr1"/>
    <s v="FY21"/>
  </r>
  <r>
    <m/>
    <x v="3"/>
    <m/>
    <s v="Sacred Heart Catholic Hospital, Abeokuta"/>
    <s v="tps"/>
    <n v="43"/>
    <n v="37"/>
    <n v="37"/>
    <n v="0"/>
    <n v="0"/>
    <d v="2020-10-05T00:00:00"/>
    <n v="1.5714285714285714"/>
    <s v="Oct"/>
    <s v="Qtr1"/>
    <s v="FY21"/>
  </r>
  <r>
    <m/>
    <x v="3"/>
    <m/>
    <s v="State Hospital - Ijebu Ode"/>
    <s v="tps"/>
    <n v="36"/>
    <n v="32"/>
    <n v="32"/>
    <n v="2"/>
    <n v="2"/>
    <d v="2020-10-05T00:00:00"/>
    <n v="1.5714285714285714"/>
    <s v="Oct"/>
    <s v="Qtr1"/>
    <s v="FY21"/>
  </r>
  <r>
    <m/>
    <x v="4"/>
    <m/>
    <s v="State Specialist Hospital, Akure"/>
    <s v="tps"/>
    <n v="36"/>
    <n v="36"/>
    <n v="36"/>
    <n v="1"/>
    <n v="1"/>
    <d v="2020-10-05T00:00:00"/>
    <n v="1.5714285714285714"/>
    <s v="Oct"/>
    <s v="Qtr1"/>
    <s v="FY21"/>
  </r>
  <r>
    <m/>
    <x v="4"/>
    <m/>
    <s v="State Specialist Hospital, Ondo"/>
    <s v="tps"/>
    <n v="17"/>
    <n v="17"/>
    <n v="17"/>
    <n v="0"/>
    <n v="0"/>
    <d v="2020-10-05T00:00:00"/>
    <n v="1.5714285714285714"/>
    <s v="Oct"/>
    <s v="Qtr1"/>
    <s v="FY21"/>
  </r>
  <r>
    <m/>
    <x v="4"/>
    <m/>
    <s v="Federal Medical Centre, Owo"/>
    <s v="tps"/>
    <n v="9"/>
    <n v="9"/>
    <n v="9"/>
    <n v="0"/>
    <n v="0"/>
    <d v="2020-10-05T00:00:00"/>
    <n v="1.5714285714285714"/>
    <s v="Oct"/>
    <s v="Qtr1"/>
    <s v="FY21"/>
  </r>
  <r>
    <m/>
    <x v="4"/>
    <m/>
    <s v="General Hospital, Ore"/>
    <s v="tps"/>
    <n v="5"/>
    <n v="5"/>
    <n v="5"/>
    <n v="0"/>
    <n v="0"/>
    <d v="2020-10-05T00:00:00"/>
    <n v="1.5714285714285714"/>
    <s v="Oct"/>
    <s v="Qtr1"/>
    <s v="FY21"/>
  </r>
  <r>
    <m/>
    <x v="4"/>
    <m/>
    <s v="Basic Health Centre, Ifon"/>
    <s v="tps"/>
    <n v="19"/>
    <n v="19"/>
    <n v="19"/>
    <n v="1"/>
    <n v="1"/>
    <d v="2020-10-05T00:00:00"/>
    <n v="1.5714285714285714"/>
    <s v="Oct"/>
    <s v="Qtr1"/>
    <s v="FY21"/>
  </r>
  <r>
    <m/>
    <x v="4"/>
    <m/>
    <s v="State Specilaist Hospital, Okitipupa"/>
    <s v="tps"/>
    <n v="8"/>
    <n v="8"/>
    <n v="8"/>
    <n v="0"/>
    <n v="0"/>
    <d v="2020-10-05T00:00:00"/>
    <n v="1.5714285714285714"/>
    <s v="Oct"/>
    <s v="Qtr1"/>
    <s v="FY21"/>
  </r>
  <r>
    <m/>
    <x v="5"/>
    <m/>
    <s v="Obafemi Awolowo University Teaching Hospital Complex"/>
    <s v="tps"/>
    <n v="81"/>
    <n v="60"/>
    <n v="60"/>
    <n v="1"/>
    <n v="1"/>
    <d v="2020-10-05T00:00:00"/>
    <n v="1.5714285714285714"/>
    <s v="Oct"/>
    <s v="Qtr1"/>
    <s v="FY21"/>
  </r>
  <r>
    <m/>
    <x v="5"/>
    <m/>
    <s v="Ladoke Akintola Teaching Hospital - Oshogbo"/>
    <s v="tps"/>
    <n v="89"/>
    <n v="71"/>
    <n v="71"/>
    <n v="1"/>
    <n v="1"/>
    <d v="2020-10-05T00:00:00"/>
    <n v="1.5714285714285714"/>
    <s v="Oct"/>
    <s v="Qtr1"/>
    <s v="FY21"/>
  </r>
  <r>
    <m/>
    <x v="5"/>
    <m/>
    <s v="State Hospital - Iwo"/>
    <s v="tps"/>
    <n v="29"/>
    <n v="20"/>
    <n v="20"/>
    <n v="0"/>
    <n v="0"/>
    <d v="2020-10-05T00:00:00"/>
    <n v="1.5714285714285714"/>
    <s v="Oct"/>
    <s v="Qtr1"/>
    <s v="FY21"/>
  </r>
  <r>
    <m/>
    <x v="5"/>
    <m/>
    <s v="State Hospital, Ikire"/>
    <s v="tps"/>
    <n v="37"/>
    <n v="23"/>
    <n v="23"/>
    <n v="0"/>
    <n v="0"/>
    <d v="2020-10-05T00:00:00"/>
    <n v="1.5714285714285714"/>
    <s v="Oct"/>
    <s v="Qtr1"/>
    <s v="FY21"/>
  </r>
  <r>
    <m/>
    <x v="6"/>
    <m/>
    <s v="University College Hospital"/>
    <s v="tps"/>
    <n v="66"/>
    <n v="42"/>
    <n v="42"/>
    <n v="1"/>
    <n v="1"/>
    <d v="2020-10-05T00:00:00"/>
    <n v="1.5714285714285714"/>
    <s v="Oct"/>
    <s v="Qtr1"/>
    <s v="FY21"/>
  </r>
  <r>
    <m/>
    <x v="6"/>
    <m/>
    <s v="Adeoyo Maternity Hospital"/>
    <s v="tps"/>
    <n v="120"/>
    <n v="83"/>
    <n v="83"/>
    <n v="3"/>
    <n v="3"/>
    <d v="2020-10-05T00:00:00"/>
    <n v="1.5714285714285714"/>
    <s v="Oct"/>
    <s v="Qtr1"/>
    <s v="FY21"/>
  </r>
  <r>
    <m/>
    <x v="6"/>
    <m/>
    <s v="St. Mary's Catholic Hospital - Eleta"/>
    <s v="tps"/>
    <n v="44"/>
    <n v="30"/>
    <n v="30"/>
    <n v="0"/>
    <n v="0"/>
    <d v="2020-10-05T00:00:00"/>
    <n v="1.5714285714285714"/>
    <s v="Oct"/>
    <s v="Qtr1"/>
    <s v="FY21"/>
  </r>
  <r>
    <m/>
    <x v="6"/>
    <m/>
    <s v="Ogbomosho State Hospital"/>
    <s v="tps"/>
    <n v="0"/>
    <n v="0"/>
    <n v="0"/>
    <n v="0"/>
    <n v="0"/>
    <d v="2020-10-05T00:00:00"/>
    <n v="1.5714285714285714"/>
    <s v="Oct"/>
    <s v="Qtr1"/>
    <s v="FY21"/>
  </r>
  <r>
    <m/>
    <x v="7"/>
    <m/>
    <s v="JUTH"/>
    <s v="tps"/>
    <n v="50"/>
    <n v="30"/>
    <n v="30"/>
    <n v="10"/>
    <n v="10"/>
    <d v="2020-10-05T00:00:00"/>
    <n v="1.5714285714285714"/>
    <s v="Oct"/>
    <s v="Qtr1"/>
    <s v="FY21"/>
  </r>
  <r>
    <m/>
    <x v="0"/>
    <m/>
    <s v="Ekiti State University Teaching Hospital"/>
    <s v="tps"/>
    <n v="20"/>
    <n v="20"/>
    <n v="20"/>
    <n v="0"/>
    <n v="0"/>
    <d v="2020-10-12T00:00:00"/>
    <n v="2.5714285714285712"/>
    <s v="Oct"/>
    <s v="Qtr1"/>
    <s v="FY21"/>
  </r>
  <r>
    <m/>
    <x v="0"/>
    <m/>
    <s v="Federal Teaching Hospital Ido"/>
    <s v="tps"/>
    <n v="20"/>
    <n v="20"/>
    <n v="20"/>
    <n v="0"/>
    <n v="0"/>
    <d v="2020-10-12T00:00:00"/>
    <n v="2.5714285714285712"/>
    <s v="Oct"/>
    <s v="Qtr1"/>
    <s v="FY21"/>
  </r>
  <r>
    <m/>
    <x v="0"/>
    <m/>
    <s v="State Specialist Hospital Ikere"/>
    <s v="tps"/>
    <n v="25"/>
    <n v="25"/>
    <n v="25"/>
    <n v="0"/>
    <n v="0"/>
    <d v="2020-10-12T00:00:00"/>
    <n v="2.5714285714285712"/>
    <s v="Oct"/>
    <s v="Qtr1"/>
    <s v="FY21"/>
  </r>
  <r>
    <m/>
    <x v="1"/>
    <s v="Giwa"/>
    <s v="Ahmadu Bello University Teaching Hospital Shika Zaria"/>
    <s v="tps"/>
    <n v="0"/>
    <n v="0"/>
    <n v="0"/>
    <n v="0"/>
    <n v="0"/>
    <d v="2020-10-12T00:00:00"/>
    <n v="2.5714285714285712"/>
    <s v="Oct"/>
    <s v="Qtr1"/>
    <s v="FY21"/>
  </r>
  <r>
    <m/>
    <x v="1"/>
    <s v="Chikun"/>
    <s v="Amina Hospital"/>
    <s v="tps"/>
    <n v="0"/>
    <n v="0"/>
    <n v="0"/>
    <n v="0"/>
    <n v="0"/>
    <d v="2020-10-12T00:00:00"/>
    <n v="2.5714285714285712"/>
    <s v="Oct"/>
    <s v="Qtr1"/>
    <s v="FY21"/>
  </r>
  <r>
    <m/>
    <x v="1"/>
    <s v="Zaria"/>
    <s v="Anna-Kitcher Hospital"/>
    <s v="tps"/>
    <n v="0"/>
    <n v="0"/>
    <n v="0"/>
    <n v="0"/>
    <n v="0"/>
    <d v="2020-10-12T00:00:00"/>
    <n v="2.5714285714285712"/>
    <s v="Oct"/>
    <s v="Qtr1"/>
    <s v="FY21"/>
  </r>
  <r>
    <m/>
    <x v="1"/>
    <s v="Kaduna North"/>
    <s v="Badarawa Primary Health Center"/>
    <s v="tps"/>
    <n v="0"/>
    <n v="0"/>
    <n v="0"/>
    <n v="0"/>
    <n v="0"/>
    <d v="2020-10-12T00:00:00"/>
    <n v="2.5714285714285712"/>
    <s v="Oct"/>
    <s v="Qtr1"/>
    <s v="FY21"/>
  </r>
  <r>
    <m/>
    <x v="1"/>
    <s v="Kaduna North"/>
    <s v="Barau Dikko Specialist Hospital"/>
    <s v="tps"/>
    <n v="0"/>
    <n v="0"/>
    <n v="0"/>
    <n v="0"/>
    <n v="0"/>
    <d v="2020-10-12T00:00:00"/>
    <n v="2.5714285714285712"/>
    <s v="Oct"/>
    <s v="Qtr1"/>
    <s v="FY21"/>
  </r>
  <r>
    <m/>
    <x v="1"/>
    <s v="Kaduna South"/>
    <s v="Barnawa Primary Health Center"/>
    <s v="tps"/>
    <n v="0"/>
    <n v="0"/>
    <n v="0"/>
    <n v="0"/>
    <n v="0"/>
    <d v="2020-10-12T00:00:00"/>
    <n v="2.5714285714285712"/>
    <s v="Oct"/>
    <s v="Qtr1"/>
    <s v="FY21"/>
  </r>
  <r>
    <m/>
    <x v="1"/>
    <s v="Kachia"/>
    <s v="Doka Rural Hospital"/>
    <s v="tps"/>
    <n v="0"/>
    <n v="0"/>
    <n v="0"/>
    <n v="0"/>
    <n v="0"/>
    <d v="2020-10-12T00:00:00"/>
    <n v="2.5714285714285712"/>
    <s v="Oct"/>
    <s v="Qtr1"/>
    <s v="FY21"/>
  </r>
  <r>
    <m/>
    <x v="1"/>
    <s v="Kaduna North"/>
    <s v="Federation of Muslim Women Association of Nigeria (FOMWAN) Hospital"/>
    <s v="tps"/>
    <n v="0"/>
    <n v="0"/>
    <n v="0"/>
    <n v="0"/>
    <n v="0"/>
    <d v="2020-10-12T00:00:00"/>
    <n v="2.5714285714285712"/>
    <s v="Oct"/>
    <s v="Qtr1"/>
    <s v="FY21"/>
  </r>
  <r>
    <m/>
    <x v="1"/>
    <s v="Kachia"/>
    <s v="Foltz Medical Center - Katari"/>
    <s v="tps"/>
    <n v="0"/>
    <n v="0"/>
    <n v="0"/>
    <n v="0"/>
    <n v="0"/>
    <d v="2020-10-12T00:00:00"/>
    <n v="2.5714285714285712"/>
    <s v="Oct"/>
    <s v="Qtr1"/>
    <s v="FY21"/>
  </r>
  <r>
    <m/>
    <x v="1"/>
    <s v="Giwa"/>
    <s v="General Hospital Giwa"/>
    <s v="tps"/>
    <n v="0"/>
    <n v="0"/>
    <n v="0"/>
    <n v="0"/>
    <n v="0"/>
    <d v="2020-10-12T00:00:00"/>
    <n v="2.5714285714285712"/>
    <s v="Oct"/>
    <s v="Qtr1"/>
    <s v="FY21"/>
  </r>
  <r>
    <m/>
    <x v="1"/>
    <s v="Makarfi"/>
    <s v="General Hospital Makarfi"/>
    <s v="tps"/>
    <n v="0"/>
    <n v="0"/>
    <n v="0"/>
    <n v="0"/>
    <n v="0"/>
    <d v="2020-10-12T00:00:00"/>
    <n v="2.5714285714285712"/>
    <s v="Oct"/>
    <s v="Qtr1"/>
    <s v="FY21"/>
  </r>
  <r>
    <m/>
    <x v="1"/>
    <s v="Lere"/>
    <s v="General Hospital Saminaka"/>
    <s v="tps"/>
    <n v="0"/>
    <n v="0"/>
    <n v="0"/>
    <n v="0"/>
    <n v="0"/>
    <d v="2020-10-12T00:00:00"/>
    <n v="2.5714285714285712"/>
    <s v="Oct"/>
    <s v="Qtr1"/>
    <s v="FY21"/>
  </r>
  <r>
    <m/>
    <x v="1"/>
    <s v="Kaduna South"/>
    <s v="Gwamna Awan General Hospital"/>
    <s v="tps"/>
    <n v="0"/>
    <n v="0"/>
    <n v="0"/>
    <n v="0"/>
    <n v="0"/>
    <d v="2020-10-12T00:00:00"/>
    <n v="2.5714285714285712"/>
    <s v="Oct"/>
    <s v="Qtr1"/>
    <s v="FY21"/>
  </r>
  <r>
    <m/>
    <x v="1"/>
    <s v="Sanga"/>
    <s v="Gwantu General Hospital"/>
    <s v="tps"/>
    <n v="0"/>
    <n v="0"/>
    <n v="0"/>
    <n v="0"/>
    <n v="0"/>
    <d v="2020-10-12T00:00:00"/>
    <n v="2.5714285714285712"/>
    <s v="Oct"/>
    <s v="Qtr1"/>
    <s v="FY21"/>
  </r>
  <r>
    <m/>
    <x v="1"/>
    <s v="Zaria"/>
    <s v="Hajiya Gambo Sawaba Hospital"/>
    <s v="tps"/>
    <n v="0"/>
    <n v="0"/>
    <n v="0"/>
    <n v="0"/>
    <n v="0"/>
    <d v="2020-10-12T00:00:00"/>
    <n v="2.5714285714285712"/>
    <s v="Oct"/>
    <s v="Qtr1"/>
    <s v="FY21"/>
  </r>
  <r>
    <m/>
    <x v="1"/>
    <s v="Kaduna South"/>
    <s v="Harmony Hospital"/>
    <s v="tps"/>
    <n v="0"/>
    <n v="0"/>
    <n v="0"/>
    <n v="0"/>
    <n v="0"/>
    <d v="2020-10-12T00:00:00"/>
    <n v="2.5714285714285712"/>
    <s v="Oct"/>
    <s v="Qtr1"/>
    <s v="FY21"/>
  </r>
  <r>
    <m/>
    <x v="1"/>
    <s v="Kudan"/>
    <s v="Hunkuyi General Hospital"/>
    <s v="tps"/>
    <n v="0"/>
    <n v="0"/>
    <n v="0"/>
    <n v="0"/>
    <n v="0"/>
    <d v="2020-10-12T00:00:00"/>
    <n v="2.5714285714285712"/>
    <s v="Oct"/>
    <s v="Qtr1"/>
    <s v="FY21"/>
  </r>
  <r>
    <m/>
    <x v="1"/>
    <s v="Kajuru"/>
    <s v="Idon Rural Hospital"/>
    <s v="tps"/>
    <n v="0"/>
    <n v="0"/>
    <n v="0"/>
    <n v="0"/>
    <n v="0"/>
    <d v="2020-10-12T00:00:00"/>
    <n v="2.5714285714285712"/>
    <s v="Oct"/>
    <s v="Qtr1"/>
    <s v="FY21"/>
  </r>
  <r>
    <m/>
    <x v="1"/>
    <s v="Igabi"/>
    <s v="Jaji Comprehensive Health Center"/>
    <s v="tps"/>
    <n v="0"/>
    <n v="0"/>
    <n v="0"/>
    <n v="0"/>
    <n v="0"/>
    <d v="2020-10-12T00:00:00"/>
    <n v="2.5714285714285712"/>
    <s v="Oct"/>
    <s v="Qtr1"/>
    <s v="FY21"/>
  </r>
  <r>
    <m/>
    <x v="1"/>
    <s v="Birnin Gwari"/>
    <s v="Jibrin Maigwari Memorial Hospital Birnin Gwari"/>
    <s v="tps"/>
    <n v="0"/>
    <n v="0"/>
    <n v="0"/>
    <n v="0"/>
    <n v="0"/>
    <d v="2020-10-12T00:00:00"/>
    <n v="2.5714285714285712"/>
    <s v="Oct"/>
    <s v="Qtr1"/>
    <s v="FY21"/>
  </r>
  <r>
    <m/>
    <x v="1"/>
    <s v="Kaduna South"/>
    <s v="Jowako Hospital"/>
    <s v="tps"/>
    <n v="0"/>
    <n v="0"/>
    <n v="0"/>
    <n v="0"/>
    <n v="0"/>
    <d v="2020-10-12T00:00:00"/>
    <n v="2.5714285714285712"/>
    <s v="Oct"/>
    <s v="Qtr1"/>
    <s v="FY21"/>
  </r>
  <r>
    <m/>
    <x v="1"/>
    <s v="Kachia"/>
    <s v="Kachia General Hospital"/>
    <s v="tps"/>
    <n v="12"/>
    <n v="12"/>
    <n v="12"/>
    <n v="0"/>
    <n v="0"/>
    <d v="2020-10-12T00:00:00"/>
    <n v="2.5714285714285712"/>
    <s v="Oct"/>
    <s v="Qtr1"/>
    <s v="FY21"/>
  </r>
  <r>
    <m/>
    <x v="1"/>
    <s v="Jema'a"/>
    <s v="Kafanchan Family Health Unit"/>
    <s v="tps"/>
    <n v="0"/>
    <n v="0"/>
    <n v="0"/>
    <n v="0"/>
    <n v="0"/>
    <d v="2020-10-12T00:00:00"/>
    <n v="2.5714285714285712"/>
    <s v="Oct"/>
    <s v="Qtr1"/>
    <s v="FY21"/>
  </r>
  <r>
    <m/>
    <x v="1"/>
    <s v="Jema'a"/>
    <s v="Kafanchan General Hospital"/>
    <s v="tps"/>
    <n v="0"/>
    <n v="0"/>
    <n v="0"/>
    <n v="0"/>
    <n v="0"/>
    <d v="2020-10-12T00:00:00"/>
    <n v="2.5714285714285712"/>
    <s v="Oct"/>
    <s v="Qtr1"/>
    <s v="FY21"/>
  </r>
  <r>
    <m/>
    <x v="1"/>
    <s v="Kagarko"/>
    <s v="Kagarko General Hospital"/>
    <s v="tps"/>
    <n v="0"/>
    <n v="0"/>
    <n v="0"/>
    <n v="0"/>
    <n v="0"/>
    <d v="2020-10-12T00:00:00"/>
    <n v="2.5714285714285712"/>
    <s v="Oct"/>
    <s v="Qtr1"/>
    <s v="FY21"/>
  </r>
  <r>
    <m/>
    <x v="1"/>
    <s v="Kaura"/>
    <s v="Kaura Rural Hospital"/>
    <s v="tps"/>
    <n v="0"/>
    <n v="0"/>
    <n v="0"/>
    <n v="0"/>
    <n v="0"/>
    <d v="2020-10-12T00:00:00"/>
    <n v="2.5714285714285712"/>
    <s v="Oct"/>
    <s v="Qtr1"/>
    <s v="FY21"/>
  </r>
  <r>
    <m/>
    <x v="1"/>
    <s v="Kaduna North"/>
    <s v="Kawo General Hospital"/>
    <s v="tps"/>
    <n v="0"/>
    <n v="0"/>
    <n v="0"/>
    <n v="0"/>
    <n v="0"/>
    <d v="2020-10-12T00:00:00"/>
    <n v="2.5714285714285712"/>
    <s v="Oct"/>
    <s v="Qtr1"/>
    <s v="FY21"/>
  </r>
  <r>
    <m/>
    <x v="1"/>
    <s v="Chikun"/>
    <s v="Kujama Rural Hospital"/>
    <s v="tps"/>
    <n v="0"/>
    <n v="0"/>
    <n v="0"/>
    <n v="0"/>
    <n v="0"/>
    <d v="2020-10-12T00:00:00"/>
    <n v="2.5714285714285712"/>
    <s v="Oct"/>
    <s v="Qtr1"/>
    <s v="FY21"/>
  </r>
  <r>
    <m/>
    <x v="1"/>
    <s v="Jaba"/>
    <s v="Kwoi General Hospital"/>
    <s v="tps"/>
    <n v="14"/>
    <n v="14"/>
    <n v="14"/>
    <n v="0"/>
    <n v="0"/>
    <d v="2020-10-12T00:00:00"/>
    <n v="2.5714285714285712"/>
    <s v="Oct"/>
    <s v="Qtr1"/>
    <s v="FY21"/>
  </r>
  <r>
    <m/>
    <x v="1"/>
    <s v="Soba"/>
    <s v="Maigana General Hospital"/>
    <s v="tps"/>
    <n v="0"/>
    <n v="0"/>
    <n v="0"/>
    <n v="0"/>
    <n v="0"/>
    <d v="2020-10-12T00:00:00"/>
    <n v="2.5714285714285712"/>
    <s v="Oct"/>
    <s v="Qtr1"/>
    <s v="FY21"/>
  </r>
  <r>
    <m/>
    <x v="1"/>
    <s v="Sabon Gari"/>
    <s v="Major Ibrahim Bello Abdullahi Memorial Hospital Sabongari"/>
    <s v="tps"/>
    <n v="0"/>
    <n v="0"/>
    <n v="0"/>
    <n v="0"/>
    <n v="0"/>
    <d v="2020-10-12T00:00:00"/>
    <n v="2.5714285714285712"/>
    <s v="Oct"/>
    <s v="Qtr1"/>
    <s v="FY21"/>
  </r>
  <r>
    <m/>
    <x v="1"/>
    <s v="Kaduna South"/>
    <s v="Makera I Primary Health Center"/>
    <s v="tps"/>
    <n v="0"/>
    <n v="0"/>
    <n v="0"/>
    <n v="0"/>
    <n v="0"/>
    <d v="2020-10-12T00:00:00"/>
    <n v="2.5714285714285712"/>
    <s v="Oct"/>
    <s v="Qtr1"/>
    <s v="FY21"/>
  </r>
  <r>
    <m/>
    <x v="1"/>
    <s v="Kaura"/>
    <s v="Manchok Maternal and Child Health Clinic"/>
    <s v="tps"/>
    <n v="0"/>
    <n v="0"/>
    <n v="0"/>
    <n v="0"/>
    <n v="0"/>
    <d v="2020-10-12T00:00:00"/>
    <n v="2.5714285714285712"/>
    <s v="Oct"/>
    <s v="Qtr1"/>
    <s v="FY21"/>
  </r>
  <r>
    <m/>
    <x v="1"/>
    <s v="Kaduna South"/>
    <s v="Maneks Hospital"/>
    <s v="tps"/>
    <n v="0"/>
    <n v="0"/>
    <n v="0"/>
    <n v="0"/>
    <n v="0"/>
    <d v="2020-10-12T00:00:00"/>
    <n v="2.5714285714285712"/>
    <s v="Oct"/>
    <s v="Qtr1"/>
    <s v="FY21"/>
  </r>
  <r>
    <m/>
    <x v="1"/>
    <s v="Kaduna North"/>
    <s v="Muslim Specialist Hospital"/>
    <s v="tps"/>
    <n v="0"/>
    <n v="0"/>
    <n v="0"/>
    <n v="0"/>
    <n v="0"/>
    <d v="2020-10-12T00:00:00"/>
    <n v="2.5714285714285712"/>
    <s v="Oct"/>
    <s v="Qtr1"/>
    <s v="FY21"/>
  </r>
  <r>
    <m/>
    <x v="1"/>
    <s v="Zaria"/>
    <s v="National Tuberculosis And Leprosy Training Center - Zaria"/>
    <s v="tps"/>
    <n v="0"/>
    <n v="0"/>
    <n v="0"/>
    <n v="0"/>
    <n v="0"/>
    <d v="2020-10-12T00:00:00"/>
    <n v="2.5714285714285712"/>
    <s v="Oct"/>
    <s v="Qtr1"/>
    <s v="FY21"/>
  </r>
  <r>
    <m/>
    <x v="1"/>
    <s v="Kubau"/>
    <s v="Pambegua General Hospital"/>
    <s v="tps"/>
    <n v="0"/>
    <n v="0"/>
    <n v="0"/>
    <n v="0"/>
    <n v="0"/>
    <d v="2020-10-12T00:00:00"/>
    <n v="2.5714285714285712"/>
    <s v="Oct"/>
    <s v="Qtr1"/>
    <s v="FY21"/>
  </r>
  <r>
    <m/>
    <x v="1"/>
    <s v="Kaduna North"/>
    <s v="Police Medical Center"/>
    <s v="tps"/>
    <n v="0"/>
    <n v="0"/>
    <n v="0"/>
    <n v="0"/>
    <n v="0"/>
    <d v="2020-10-12T00:00:00"/>
    <n v="2.5714285714285712"/>
    <s v="Oct"/>
    <s v="Qtr1"/>
    <s v="FY21"/>
  </r>
  <r>
    <m/>
    <x v="1"/>
    <s v="Kauru"/>
    <s v="Rural Hospital Kauru"/>
    <s v="tps"/>
    <n v="0"/>
    <n v="0"/>
    <n v="0"/>
    <n v="0"/>
    <n v="0"/>
    <d v="2020-10-12T00:00:00"/>
    <n v="2.5714285714285712"/>
    <s v="Oct"/>
    <s v="Qtr1"/>
    <s v="FY21"/>
  </r>
  <r>
    <m/>
    <x v="1"/>
    <s v="Chikun"/>
    <s v="Sabo Tsaha Primary Health Center"/>
    <s v="tps"/>
    <n v="0"/>
    <n v="0"/>
    <n v="0"/>
    <n v="0"/>
    <n v="0"/>
    <d v="2020-10-12T00:00:00"/>
    <n v="2.5714285714285712"/>
    <s v="Oct"/>
    <s v="Qtr1"/>
    <s v="FY21"/>
  </r>
  <r>
    <m/>
    <x v="1"/>
    <s v="Chikun"/>
    <s v="Sabon Tasha General Hospital"/>
    <s v="tps"/>
    <n v="0"/>
    <n v="0"/>
    <n v="0"/>
    <n v="0"/>
    <n v="0"/>
    <d v="2020-10-12T00:00:00"/>
    <n v="2.5714285714285712"/>
    <s v="Oct"/>
    <s v="Qtr1"/>
    <s v="FY21"/>
  </r>
  <r>
    <m/>
    <x v="1"/>
    <s v="Kaduna South"/>
    <s v="St. Gerald's Hospital - Kaduna"/>
    <s v="tps"/>
    <n v="0"/>
    <n v="0"/>
    <n v="0"/>
    <n v="0"/>
    <n v="0"/>
    <d v="2020-10-12T00:00:00"/>
    <n v="2.5714285714285712"/>
    <s v="Oct"/>
    <s v="Qtr1"/>
    <s v="FY21"/>
  </r>
  <r>
    <m/>
    <x v="1"/>
    <s v="Zangon Kataf"/>
    <s v="St. Louis Hospital - Zonkwa"/>
    <s v="tps"/>
    <n v="0"/>
    <n v="0"/>
    <n v="0"/>
    <n v="0"/>
    <n v="0"/>
    <d v="2020-10-12T00:00:00"/>
    <n v="2.5714285714285712"/>
    <s v="Oct"/>
    <s v="Qtr1"/>
    <s v="FY21"/>
  </r>
  <r>
    <m/>
    <x v="1"/>
    <s v="Kaura"/>
    <s v="Turaki Buga Memorial Hospital"/>
    <s v="tps"/>
    <n v="0"/>
    <n v="0"/>
    <n v="0"/>
    <n v="0"/>
    <n v="0"/>
    <d v="2020-10-12T00:00:00"/>
    <n v="2.5714285714285712"/>
    <s v="Oct"/>
    <s v="Qtr1"/>
    <s v="FY21"/>
  </r>
  <r>
    <m/>
    <x v="1"/>
    <s v="Igabi"/>
    <s v="Turunku Rural Hospital"/>
    <s v="tps"/>
    <n v="0"/>
    <n v="0"/>
    <n v="0"/>
    <n v="0"/>
    <n v="0"/>
    <d v="2020-10-12T00:00:00"/>
    <n v="2.5714285714285712"/>
    <s v="Oct"/>
    <s v="Qtr1"/>
    <s v="FY21"/>
  </r>
  <r>
    <m/>
    <x v="1"/>
    <s v="Kaduna South"/>
    <s v="Yusuf Dantsoho Memorial Hospital"/>
    <s v="tps"/>
    <n v="0"/>
    <n v="0"/>
    <n v="0"/>
    <n v="0"/>
    <n v="0"/>
    <d v="2020-10-12T00:00:00"/>
    <n v="2.5714285714285712"/>
    <s v="Oct"/>
    <s v="Qtr1"/>
    <s v="FY21"/>
  </r>
  <r>
    <m/>
    <x v="1"/>
    <s v="Kaduna North"/>
    <s v="Zakari Isah Memorial Clinic"/>
    <s v="tps"/>
    <n v="0"/>
    <n v="0"/>
    <n v="0"/>
    <n v="0"/>
    <n v="0"/>
    <d v="2020-10-12T00:00:00"/>
    <n v="2.5714285714285712"/>
    <s v="Oct"/>
    <s v="Qtr1"/>
    <s v="FY21"/>
  </r>
  <r>
    <m/>
    <x v="1"/>
    <s v="Zangon Kataf"/>
    <s v="Zango-Kataf General Hospital"/>
    <s v="tps"/>
    <n v="0"/>
    <n v="0"/>
    <n v="0"/>
    <n v="0"/>
    <n v="0"/>
    <d v="2020-10-12T00:00:00"/>
    <n v="2.5714285714285712"/>
    <s v="Oct"/>
    <s v="Qtr1"/>
    <s v="FY21"/>
  </r>
  <r>
    <m/>
    <x v="2"/>
    <m/>
    <s v="Katsina General Hospital"/>
    <s v="tps"/>
    <n v="0"/>
    <n v="0"/>
    <n v="0"/>
    <n v="0"/>
    <n v="0"/>
    <d v="2020-10-12T00:00:00"/>
    <n v="2.5714285714285712"/>
    <s v="Oct"/>
    <s v="Qtr1"/>
    <s v="FY21"/>
  </r>
  <r>
    <m/>
    <x v="2"/>
    <m/>
    <s v="Federal Medical Center Katsina"/>
    <s v="tps"/>
    <n v="29"/>
    <n v="25"/>
    <n v="25"/>
    <n v="2"/>
    <n v="2"/>
    <d v="2020-10-12T00:00:00"/>
    <n v="2.5714285714285712"/>
    <s v="Oct"/>
    <s v="Qtr1"/>
    <s v="FY21"/>
  </r>
  <r>
    <m/>
    <x v="2"/>
    <m/>
    <s v="Funtua General Hospital"/>
    <s v="tps"/>
    <n v="9"/>
    <n v="6"/>
    <n v="6"/>
    <n v="0"/>
    <n v="0"/>
    <d v="2020-10-12T00:00:00"/>
    <n v="2.5714285714285712"/>
    <s v="Oct"/>
    <s v="Qtr1"/>
    <s v="FY21"/>
  </r>
  <r>
    <m/>
    <x v="3"/>
    <m/>
    <s v="Federal Medical Center - Abeokuta"/>
    <s v="tps"/>
    <n v="15"/>
    <n v="15"/>
    <n v="15"/>
    <n v="0"/>
    <n v="0"/>
    <d v="2020-10-12T00:00:00"/>
    <n v="2.5714285714285712"/>
    <s v="Oct"/>
    <s v="Qtr1"/>
    <s v="FY21"/>
  </r>
  <r>
    <m/>
    <x v="3"/>
    <m/>
    <s v="Ifo General Hospital"/>
    <s v="tps"/>
    <n v="74"/>
    <n v="74"/>
    <n v="74"/>
    <n v="2"/>
    <n v="1"/>
    <d v="2020-10-12T00:00:00"/>
    <n v="2.5714285714285712"/>
    <s v="Oct"/>
    <s v="Qtr1"/>
    <s v="FY21"/>
  </r>
  <r>
    <m/>
    <x v="3"/>
    <m/>
    <s v="Olabisi Onabanjo University Teaching Hospital"/>
    <s v="tps"/>
    <n v="34"/>
    <n v="34"/>
    <n v="34"/>
    <n v="1"/>
    <n v="0"/>
    <d v="2020-10-12T00:00:00"/>
    <n v="2.5714285714285712"/>
    <s v="Oct"/>
    <s v="Qtr1"/>
    <s v="FY21"/>
  </r>
  <r>
    <m/>
    <x v="3"/>
    <m/>
    <s v="Sacred Heart Catholic Hospital, Abeokuta"/>
    <s v="tps"/>
    <n v="16"/>
    <n v="15"/>
    <n v="15"/>
    <n v="0"/>
    <n v="0"/>
    <d v="2020-10-12T00:00:00"/>
    <n v="2.5714285714285712"/>
    <s v="Oct"/>
    <s v="Qtr1"/>
    <s v="FY21"/>
  </r>
  <r>
    <m/>
    <x v="3"/>
    <m/>
    <s v="State Hospital - Ijebu Ode"/>
    <s v="tps"/>
    <n v="28"/>
    <n v="23"/>
    <n v="23"/>
    <n v="2"/>
    <n v="2"/>
    <d v="2020-10-12T00:00:00"/>
    <n v="2.5714285714285712"/>
    <s v="Oct"/>
    <s v="Qtr1"/>
    <s v="FY21"/>
  </r>
  <r>
    <m/>
    <x v="4"/>
    <m/>
    <s v="State Specialist Hospital, Akure"/>
    <s v="tps"/>
    <n v="19"/>
    <n v="19"/>
    <n v="19"/>
    <n v="0"/>
    <n v="0"/>
    <d v="2020-10-12T00:00:00"/>
    <n v="2.5714285714285712"/>
    <s v="Oct"/>
    <s v="Qtr1"/>
    <s v="FY21"/>
  </r>
  <r>
    <m/>
    <x v="4"/>
    <m/>
    <s v="State Specialist Hospital, Ondo"/>
    <s v="tps"/>
    <n v="11"/>
    <n v="11"/>
    <n v="11"/>
    <n v="0"/>
    <n v="0"/>
    <d v="2020-10-12T00:00:00"/>
    <n v="2.5714285714285712"/>
    <s v="Oct"/>
    <s v="Qtr1"/>
    <s v="FY21"/>
  </r>
  <r>
    <m/>
    <x v="4"/>
    <m/>
    <s v="Federal Medical Centre, Owo"/>
    <s v="tps"/>
    <n v="4"/>
    <n v="4"/>
    <n v="4"/>
    <n v="0"/>
    <n v="0"/>
    <d v="2020-10-12T00:00:00"/>
    <n v="2.5714285714285712"/>
    <s v="Oct"/>
    <s v="Qtr1"/>
    <s v="FY21"/>
  </r>
  <r>
    <m/>
    <x v="4"/>
    <m/>
    <s v="General Hospital, Ore"/>
    <s v="tps"/>
    <n v="2"/>
    <n v="2"/>
    <n v="2"/>
    <n v="0"/>
    <n v="0"/>
    <d v="2020-10-12T00:00:00"/>
    <n v="2.5714285714285712"/>
    <s v="Oct"/>
    <s v="Qtr1"/>
    <s v="FY21"/>
  </r>
  <r>
    <m/>
    <x v="4"/>
    <m/>
    <s v="Basic Health Centre, Ifon"/>
    <s v="tps"/>
    <n v="9"/>
    <n v="9"/>
    <n v="9"/>
    <n v="1"/>
    <n v="1"/>
    <d v="2020-10-12T00:00:00"/>
    <n v="2.5714285714285712"/>
    <s v="Oct"/>
    <s v="Qtr1"/>
    <s v="FY21"/>
  </r>
  <r>
    <m/>
    <x v="4"/>
    <m/>
    <s v="State Specilaist Hospital, Okitipupa"/>
    <s v="tps"/>
    <n v="5"/>
    <n v="5"/>
    <n v="5"/>
    <n v="0"/>
    <n v="0"/>
    <d v="2020-10-12T00:00:00"/>
    <n v="2.5714285714285712"/>
    <s v="Oct"/>
    <s v="Qtr1"/>
    <s v="FY21"/>
  </r>
  <r>
    <m/>
    <x v="5"/>
    <m/>
    <s v="Obafemi Awolowo University Teaching Hospital Complex"/>
    <s v="tps"/>
    <n v="76"/>
    <n v="68"/>
    <n v="68"/>
    <n v="2"/>
    <n v="2"/>
    <d v="2020-10-12T00:00:00"/>
    <n v="2.5714285714285712"/>
    <s v="Oct"/>
    <s v="Qtr1"/>
    <s v="FY21"/>
  </r>
  <r>
    <m/>
    <x v="5"/>
    <m/>
    <s v="Ladoke Akintola Teaching Hospital - Oshogbo"/>
    <s v="tps"/>
    <n v="151"/>
    <n v="136"/>
    <n v="136"/>
    <n v="0"/>
    <n v="0"/>
    <d v="2020-10-12T00:00:00"/>
    <n v="2.5714285714285712"/>
    <s v="Oct"/>
    <s v="Qtr1"/>
    <s v="FY21"/>
  </r>
  <r>
    <m/>
    <x v="5"/>
    <m/>
    <s v="State Hospital - Iwo"/>
    <s v="tps"/>
    <n v="19"/>
    <n v="12"/>
    <n v="12"/>
    <n v="0"/>
    <n v="0"/>
    <d v="2020-10-12T00:00:00"/>
    <n v="2.5714285714285712"/>
    <s v="Oct"/>
    <s v="Qtr1"/>
    <s v="FY21"/>
  </r>
  <r>
    <m/>
    <x v="5"/>
    <m/>
    <s v="State Hospital, Ikire"/>
    <s v="tps"/>
    <n v="69"/>
    <n v="56"/>
    <n v="56"/>
    <n v="0"/>
    <n v="0"/>
    <d v="2020-10-12T00:00:00"/>
    <n v="2.5714285714285712"/>
    <s v="Oct"/>
    <s v="Qtr1"/>
    <s v="FY21"/>
  </r>
  <r>
    <m/>
    <x v="6"/>
    <m/>
    <s v="University College Hospital"/>
    <s v="tps"/>
    <n v="67"/>
    <n v="36"/>
    <n v="36"/>
    <n v="0"/>
    <n v="0"/>
    <d v="2020-10-12T00:00:00"/>
    <n v="2.5714285714285712"/>
    <s v="Oct"/>
    <s v="Qtr1"/>
    <s v="FY21"/>
  </r>
  <r>
    <m/>
    <x v="6"/>
    <m/>
    <s v="Adeoyo Maternity Hospital"/>
    <s v="tps"/>
    <n v="124"/>
    <n v="86"/>
    <n v="86"/>
    <n v="0"/>
    <n v="0"/>
    <d v="2020-10-12T00:00:00"/>
    <n v="2.5714285714285712"/>
    <s v="Oct"/>
    <s v="Qtr1"/>
    <s v="FY21"/>
  </r>
  <r>
    <m/>
    <x v="6"/>
    <m/>
    <s v="St. Mary's Catholic Hospital - Eleta"/>
    <s v="tps"/>
    <n v="21"/>
    <n v="14"/>
    <n v="14"/>
    <n v="0"/>
    <n v="0"/>
    <d v="2020-10-12T00:00:00"/>
    <n v="2.5714285714285712"/>
    <s v="Oct"/>
    <s v="Qtr1"/>
    <s v="FY21"/>
  </r>
  <r>
    <m/>
    <x v="6"/>
    <m/>
    <s v="Ogbomosho State Hospital"/>
    <s v="tps"/>
    <n v="134"/>
    <n v="81"/>
    <n v="81"/>
    <n v="1"/>
    <n v="1"/>
    <d v="2020-10-12T00:00:00"/>
    <n v="2.5714285714285712"/>
    <s v="Oct"/>
    <s v="Qtr1"/>
    <s v="FY21"/>
  </r>
  <r>
    <m/>
    <x v="7"/>
    <m/>
    <s v="JUTH"/>
    <s v="tps"/>
    <n v="50"/>
    <n v="30"/>
    <n v="30"/>
    <n v="10"/>
    <n v="10"/>
    <d v="2020-10-12T00:00:00"/>
    <n v="2.5714285714285712"/>
    <s v="Oct"/>
    <s v="Qtr1"/>
    <s v="FY21"/>
  </r>
  <r>
    <m/>
    <x v="0"/>
    <m/>
    <s v="Ekiti State University Teaching Hospital"/>
    <s v="tps"/>
    <n v="10"/>
    <n v="10"/>
    <n v="10"/>
    <n v="0"/>
    <s v="NA"/>
    <d v="2020-10-19T00:00:00"/>
    <n v="3.5714285714285716"/>
    <s v="Oct"/>
    <s v="Qtr1"/>
    <s v="FY21"/>
  </r>
  <r>
    <m/>
    <x v="0"/>
    <m/>
    <s v="Federal Teaching Hospital Ido"/>
    <s v="tps"/>
    <n v="21"/>
    <n v="21"/>
    <n v="21"/>
    <n v="0"/>
    <s v="NA"/>
    <d v="2020-10-19T00:00:00"/>
    <n v="3.5714285714285716"/>
    <s v="Oct"/>
    <s v="Qtr1"/>
    <s v="FY21"/>
  </r>
  <r>
    <m/>
    <x v="0"/>
    <m/>
    <s v="State Specialist Hospital Ikere"/>
    <s v="tps"/>
    <n v="25"/>
    <n v="25"/>
    <n v="25"/>
    <n v="0"/>
    <s v="NA"/>
    <d v="2020-10-19T00:00:00"/>
    <n v="3.5714285714285716"/>
    <s v="Oct"/>
    <s v="Qtr1"/>
    <s v="FY21"/>
  </r>
  <r>
    <m/>
    <x v="5"/>
    <m/>
    <s v="Obafemi Awolowo University Teaching Hospital Complex"/>
    <s v="tps"/>
    <n v="51"/>
    <n v="40"/>
    <n v="40"/>
    <n v="0"/>
    <n v="0"/>
    <d v="2020-10-19T00:00:00"/>
    <n v="3.5714285714285716"/>
    <s v="Oct"/>
    <s v="Qtr1"/>
    <s v="FY21"/>
  </r>
  <r>
    <m/>
    <x v="5"/>
    <m/>
    <s v="Ladoke Akintola Teaching Hospital - Oshogbo"/>
    <s v="tps"/>
    <n v="156"/>
    <n v="133"/>
    <n v="133"/>
    <n v="1"/>
    <n v="1"/>
    <d v="2020-10-19T00:00:00"/>
    <n v="3.5714285714285716"/>
    <s v="Oct"/>
    <s v="Qtr1"/>
    <s v="FY21"/>
  </r>
  <r>
    <m/>
    <x v="5"/>
    <m/>
    <s v="State Hospital - Iwo"/>
    <s v="tps"/>
    <n v="54"/>
    <n v="40"/>
    <n v="40"/>
    <n v="0"/>
    <n v="0"/>
    <d v="2020-10-19T00:00:00"/>
    <n v="3.5714285714285716"/>
    <s v="Oct"/>
    <s v="Qtr1"/>
    <s v="FY21"/>
  </r>
  <r>
    <m/>
    <x v="5"/>
    <m/>
    <s v="State Hospital, Ikire"/>
    <s v="tps"/>
    <n v="76"/>
    <n v="53"/>
    <n v="53"/>
    <n v="0"/>
    <n v="0"/>
    <d v="2020-10-19T00:00:00"/>
    <n v="3.5714285714285716"/>
    <s v="Oct"/>
    <s v="Qtr1"/>
    <s v="FY21"/>
  </r>
  <r>
    <m/>
    <x v="7"/>
    <m/>
    <s v="JUTH"/>
    <s v="tps"/>
    <n v="50"/>
    <n v="30"/>
    <n v="30"/>
    <n v="10"/>
    <n v="10"/>
    <d v="2020-10-19T00:00:00"/>
    <n v="3.5714285714285716"/>
    <s v="Oct"/>
    <s v="Qtr1"/>
    <s v="FY21"/>
  </r>
  <r>
    <m/>
    <x v="7"/>
    <m/>
    <s v="JUTH"/>
    <s v="tps"/>
    <n v="50"/>
    <n v="30"/>
    <n v="30"/>
    <n v="10"/>
    <n v="10"/>
    <d v="2020-10-26T00:00:00"/>
    <n v="4.5714285714285712"/>
    <s v="Oct"/>
    <s v="Qtr1"/>
    <s v="FY2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2">
  <r>
    <n v="1"/>
    <x v="0"/>
    <m/>
    <s v="Ekiti State University Teaching Hospital"/>
    <s v="index"/>
    <n v="2"/>
    <n v="2"/>
    <n v="2"/>
    <n v="2"/>
    <n v="3"/>
    <n v="2"/>
    <n v="0"/>
    <n v="0"/>
    <x v="0"/>
    <n v="1"/>
    <s v="Oct"/>
    <s v="Qtr1"/>
    <s v="FY21"/>
  </r>
  <r>
    <m/>
    <x v="0"/>
    <m/>
    <s v="Federal Teaching Hospital Ido"/>
    <s v="index"/>
    <n v="1"/>
    <n v="1"/>
    <n v="1"/>
    <n v="1"/>
    <n v="1"/>
    <n v="1"/>
    <n v="0"/>
    <n v="0"/>
    <x v="0"/>
    <n v="1"/>
    <s v="Oct"/>
    <s v="Qtr1"/>
    <s v="FY21"/>
  </r>
  <r>
    <m/>
    <x v="0"/>
    <m/>
    <s v="State Specialist Hospital Ikere"/>
    <s v="index"/>
    <n v="1"/>
    <n v="1"/>
    <n v="1"/>
    <n v="1"/>
    <n v="2"/>
    <n v="2"/>
    <n v="0"/>
    <n v="0"/>
    <x v="0"/>
    <n v="1"/>
    <s v="Oct"/>
    <s v="Qtr1"/>
    <s v="FY21"/>
  </r>
  <r>
    <m/>
    <x v="1"/>
    <s v="Giwa"/>
    <s v="Ahmadu Bello University Teaching Hospital Shika Zaria"/>
    <s v="index"/>
    <n v="2"/>
    <n v="2"/>
    <n v="2"/>
    <n v="2"/>
    <n v="6"/>
    <n v="6"/>
    <n v="1"/>
    <n v="1"/>
    <x v="0"/>
    <n v="1"/>
    <s v="Oct"/>
    <s v="Qtr1"/>
    <s v="FY21"/>
  </r>
  <r>
    <m/>
    <x v="1"/>
    <s v="Chikun"/>
    <s v="Amina Hospital"/>
    <s v="index"/>
    <n v="1"/>
    <n v="1"/>
    <n v="1"/>
    <n v="1"/>
    <n v="1"/>
    <n v="1"/>
    <n v="0"/>
    <n v="0"/>
    <x v="0"/>
    <n v="1"/>
    <s v="Oct"/>
    <s v="Qtr1"/>
    <s v="FY21"/>
  </r>
  <r>
    <m/>
    <x v="1"/>
    <s v="Zaria"/>
    <s v="Anna-Kitcher Hospital"/>
    <s v="index"/>
    <n v="0"/>
    <n v="0"/>
    <n v="0"/>
    <n v="0"/>
    <n v="0"/>
    <n v="0"/>
    <n v="0"/>
    <n v="0"/>
    <x v="0"/>
    <n v="1"/>
    <s v="Oct"/>
    <s v="Qtr1"/>
    <s v="FY21"/>
  </r>
  <r>
    <m/>
    <x v="1"/>
    <s v="Kaduna North"/>
    <s v="Badarawa Primary Health Center"/>
    <s v="index"/>
    <n v="0"/>
    <n v="0"/>
    <n v="0"/>
    <n v="0"/>
    <n v="0"/>
    <n v="0"/>
    <n v="0"/>
    <n v="0"/>
    <x v="0"/>
    <n v="1"/>
    <s v="Oct"/>
    <s v="Qtr1"/>
    <s v="FY21"/>
  </r>
  <r>
    <m/>
    <x v="1"/>
    <s v="Kaduna North"/>
    <s v="Barau Dikko Specialist Hospital"/>
    <s v="index"/>
    <n v="2"/>
    <n v="2"/>
    <n v="2"/>
    <n v="2"/>
    <n v="9"/>
    <n v="9"/>
    <n v="2"/>
    <n v="2"/>
    <x v="0"/>
    <n v="1"/>
    <s v="Oct"/>
    <s v="Qtr1"/>
    <s v="FY21"/>
  </r>
  <r>
    <m/>
    <x v="1"/>
    <s v="Kaduna South"/>
    <s v="Barnawa Primary Health Center"/>
    <s v="index"/>
    <n v="0"/>
    <n v="0"/>
    <n v="0"/>
    <n v="0"/>
    <n v="0"/>
    <n v="0"/>
    <n v="0"/>
    <n v="0"/>
    <x v="0"/>
    <n v="1"/>
    <s v="Oct"/>
    <s v="Qtr1"/>
    <s v="FY21"/>
  </r>
  <r>
    <m/>
    <x v="1"/>
    <s v="Kachia"/>
    <s v="Doka Rural Hospital"/>
    <s v="index"/>
    <n v="0"/>
    <n v="0"/>
    <n v="0"/>
    <n v="0"/>
    <n v="0"/>
    <n v="0"/>
    <n v="0"/>
    <n v="0"/>
    <x v="0"/>
    <n v="1"/>
    <s v="Oct"/>
    <s v="Qtr1"/>
    <s v="FY21"/>
  </r>
  <r>
    <m/>
    <x v="1"/>
    <s v="Kaduna North"/>
    <s v="Federation of Muslim Women Association of Nigeria (FOMWAN) Hospital"/>
    <s v="index"/>
    <n v="0"/>
    <n v="0"/>
    <n v="0"/>
    <n v="0"/>
    <n v="0"/>
    <n v="0"/>
    <n v="0"/>
    <n v="0"/>
    <x v="0"/>
    <n v="1"/>
    <s v="Oct"/>
    <s v="Qtr1"/>
    <s v="FY21"/>
  </r>
  <r>
    <m/>
    <x v="1"/>
    <s v="Kachia"/>
    <s v="Foltz Medical Center - Katari"/>
    <s v="index"/>
    <n v="0"/>
    <n v="0"/>
    <n v="0"/>
    <n v="0"/>
    <n v="0"/>
    <n v="0"/>
    <n v="0"/>
    <n v="0"/>
    <x v="0"/>
    <n v="1"/>
    <s v="Oct"/>
    <s v="Qtr1"/>
    <s v="FY21"/>
  </r>
  <r>
    <m/>
    <x v="1"/>
    <s v="Giwa"/>
    <s v="General Hospital Giwa"/>
    <s v="index"/>
    <n v="0"/>
    <n v="0"/>
    <n v="0"/>
    <n v="0"/>
    <n v="0"/>
    <n v="0"/>
    <n v="0"/>
    <n v="0"/>
    <x v="0"/>
    <n v="1"/>
    <s v="Oct"/>
    <s v="Qtr1"/>
    <s v="FY21"/>
  </r>
  <r>
    <m/>
    <x v="1"/>
    <s v="Makarfi"/>
    <s v="General Hospital Makarfi"/>
    <s v="index"/>
    <n v="2"/>
    <n v="1"/>
    <n v="1"/>
    <n v="1"/>
    <n v="1"/>
    <n v="1"/>
    <n v="1"/>
    <n v="1"/>
    <x v="0"/>
    <n v="1"/>
    <s v="Oct"/>
    <s v="Qtr1"/>
    <s v="FY21"/>
  </r>
  <r>
    <m/>
    <x v="1"/>
    <s v="Lere"/>
    <s v="General Hospital Saminaka"/>
    <s v="index"/>
    <n v="7"/>
    <n v="5"/>
    <n v="5"/>
    <n v="5"/>
    <n v="11"/>
    <n v="11"/>
    <n v="3"/>
    <n v="3"/>
    <x v="0"/>
    <n v="1"/>
    <s v="Oct"/>
    <s v="Qtr1"/>
    <s v="FY21"/>
  </r>
  <r>
    <m/>
    <x v="1"/>
    <s v="Kaduna South"/>
    <s v="Gwamna Awan General Hospital"/>
    <s v="index"/>
    <n v="6"/>
    <n v="6"/>
    <n v="6"/>
    <n v="6"/>
    <n v="6"/>
    <n v="6"/>
    <n v="0"/>
    <n v="0"/>
    <x v="0"/>
    <n v="1"/>
    <s v="Oct"/>
    <s v="Qtr1"/>
    <s v="FY21"/>
  </r>
  <r>
    <m/>
    <x v="1"/>
    <s v="Sanga"/>
    <s v="Gwantu General Hospital"/>
    <s v="index"/>
    <n v="2"/>
    <n v="2"/>
    <n v="2"/>
    <n v="2"/>
    <n v="11"/>
    <n v="11"/>
    <n v="2"/>
    <n v="2"/>
    <x v="0"/>
    <n v="1"/>
    <s v="Oct"/>
    <s v="Qtr1"/>
    <s v="FY21"/>
  </r>
  <r>
    <m/>
    <x v="1"/>
    <s v="Zaria"/>
    <s v="Hajiya Gambo Sawaba Hospital"/>
    <s v="index"/>
    <n v="0"/>
    <n v="0"/>
    <n v="0"/>
    <n v="0"/>
    <n v="0"/>
    <n v="0"/>
    <n v="0"/>
    <n v="0"/>
    <x v="0"/>
    <n v="1"/>
    <s v="Oct"/>
    <s v="Qtr1"/>
    <s v="FY21"/>
  </r>
  <r>
    <m/>
    <x v="1"/>
    <s v="Kaduna South"/>
    <s v="Harmony Hospital"/>
    <s v="index"/>
    <n v="0"/>
    <n v="0"/>
    <n v="0"/>
    <n v="0"/>
    <n v="0"/>
    <n v="0"/>
    <n v="0"/>
    <n v="0"/>
    <x v="0"/>
    <n v="1"/>
    <s v="Oct"/>
    <s v="Qtr1"/>
    <s v="FY21"/>
  </r>
  <r>
    <m/>
    <x v="1"/>
    <s v="Kudan"/>
    <s v="Hunkuyi General Hospital"/>
    <s v="index"/>
    <n v="0"/>
    <n v="0"/>
    <n v="0"/>
    <n v="0"/>
    <n v="0"/>
    <n v="0"/>
    <n v="0"/>
    <n v="0"/>
    <x v="0"/>
    <n v="1"/>
    <s v="Oct"/>
    <s v="Qtr1"/>
    <s v="FY21"/>
  </r>
  <r>
    <m/>
    <x v="1"/>
    <s v="Kajuru"/>
    <s v="Idon Rural Hospital"/>
    <s v="index"/>
    <n v="0"/>
    <n v="0"/>
    <n v="0"/>
    <n v="0"/>
    <n v="0"/>
    <n v="0"/>
    <n v="0"/>
    <n v="0"/>
    <x v="0"/>
    <n v="1"/>
    <s v="Oct"/>
    <s v="Qtr1"/>
    <s v="FY21"/>
  </r>
  <r>
    <m/>
    <x v="1"/>
    <s v="Igabi"/>
    <s v="Jaji Comprehensive Health Center"/>
    <s v="index"/>
    <n v="0"/>
    <n v="0"/>
    <n v="0"/>
    <n v="0"/>
    <n v="0"/>
    <n v="0"/>
    <n v="0"/>
    <n v="0"/>
    <x v="0"/>
    <n v="1"/>
    <s v="Oct"/>
    <s v="Qtr1"/>
    <s v="FY21"/>
  </r>
  <r>
    <m/>
    <x v="1"/>
    <s v="Birnin Gwari"/>
    <s v="Jibrin Maigwari Memorial Hospital Birnin Gwari"/>
    <s v="index"/>
    <n v="0"/>
    <n v="0"/>
    <n v="0"/>
    <n v="0"/>
    <n v="0"/>
    <n v="0"/>
    <n v="0"/>
    <n v="0"/>
    <x v="0"/>
    <n v="1"/>
    <s v="Oct"/>
    <s v="Qtr1"/>
    <s v="FY21"/>
  </r>
  <r>
    <m/>
    <x v="1"/>
    <s v="Kaduna South"/>
    <s v="Jowako Hospital"/>
    <s v="index"/>
    <n v="0"/>
    <n v="0"/>
    <n v="0"/>
    <n v="0"/>
    <n v="0"/>
    <n v="0"/>
    <n v="0"/>
    <n v="0"/>
    <x v="0"/>
    <n v="1"/>
    <s v="Oct"/>
    <s v="Qtr1"/>
    <s v="FY21"/>
  </r>
  <r>
    <m/>
    <x v="1"/>
    <s v="Kachia"/>
    <s v="Kachia General Hospital"/>
    <s v="index"/>
    <n v="2"/>
    <n v="1"/>
    <n v="1"/>
    <n v="1"/>
    <n v="1"/>
    <n v="0"/>
    <n v="0"/>
    <n v="0"/>
    <x v="0"/>
    <n v="1"/>
    <s v="Oct"/>
    <s v="Qtr1"/>
    <s v="FY21"/>
  </r>
  <r>
    <m/>
    <x v="1"/>
    <s v="Jema'a"/>
    <s v="Kafanchan Family Health Unit"/>
    <s v="index"/>
    <n v="0"/>
    <n v="0"/>
    <n v="0"/>
    <n v="0"/>
    <n v="0"/>
    <n v="0"/>
    <n v="0"/>
    <n v="0"/>
    <x v="0"/>
    <n v="1"/>
    <s v="Oct"/>
    <s v="Qtr1"/>
    <s v="FY21"/>
  </r>
  <r>
    <m/>
    <x v="1"/>
    <s v="Jema'a"/>
    <s v="Kafanchan General Hospital"/>
    <s v="index"/>
    <n v="5"/>
    <n v="5"/>
    <n v="5"/>
    <n v="5"/>
    <n v="8"/>
    <n v="7"/>
    <n v="1"/>
    <n v="1"/>
    <x v="0"/>
    <n v="1"/>
    <s v="Oct"/>
    <s v="Qtr1"/>
    <s v="FY21"/>
  </r>
  <r>
    <m/>
    <x v="1"/>
    <s v="Kagarko"/>
    <s v="Kagarko General Hospital"/>
    <s v="index"/>
    <n v="2"/>
    <n v="2"/>
    <n v="2"/>
    <n v="2"/>
    <n v="2"/>
    <n v="2"/>
    <n v="0"/>
    <n v="0"/>
    <x v="0"/>
    <n v="1"/>
    <s v="Oct"/>
    <s v="Qtr1"/>
    <s v="FY21"/>
  </r>
  <r>
    <m/>
    <x v="1"/>
    <s v="Kaura"/>
    <s v="Kaura Rural Hospital"/>
    <s v="index"/>
    <n v="0"/>
    <n v="0"/>
    <n v="0"/>
    <n v="0"/>
    <n v="0"/>
    <n v="0"/>
    <n v="0"/>
    <n v="0"/>
    <x v="0"/>
    <n v="1"/>
    <s v="Oct"/>
    <s v="Qtr1"/>
    <s v="FY21"/>
  </r>
  <r>
    <m/>
    <x v="1"/>
    <s v="Kaduna North"/>
    <s v="Kawo General Hospital"/>
    <s v="index"/>
    <n v="2"/>
    <n v="2"/>
    <n v="2"/>
    <n v="2"/>
    <n v="4"/>
    <n v="4"/>
    <n v="4"/>
    <n v="4"/>
    <x v="0"/>
    <n v="1"/>
    <s v="Oct"/>
    <s v="Qtr1"/>
    <s v="FY21"/>
  </r>
  <r>
    <m/>
    <x v="1"/>
    <s v="Chikun"/>
    <s v="Kujama Rural Hospital"/>
    <s v="index"/>
    <n v="0"/>
    <n v="0"/>
    <n v="0"/>
    <n v="0"/>
    <n v="0"/>
    <n v="0"/>
    <n v="0"/>
    <n v="0"/>
    <x v="0"/>
    <n v="1"/>
    <s v="Oct"/>
    <s v="Qtr1"/>
    <s v="FY21"/>
  </r>
  <r>
    <m/>
    <x v="1"/>
    <s v="Jaba"/>
    <s v="Kwoi General Hospital"/>
    <s v="index"/>
    <n v="2"/>
    <n v="2"/>
    <n v="2"/>
    <n v="2"/>
    <n v="2"/>
    <n v="2"/>
    <n v="1"/>
    <n v="1"/>
    <x v="0"/>
    <n v="1"/>
    <s v="Oct"/>
    <s v="Qtr1"/>
    <s v="FY21"/>
  </r>
  <r>
    <m/>
    <x v="1"/>
    <s v="Soba"/>
    <s v="Maigana General Hospital"/>
    <s v="index"/>
    <n v="0"/>
    <n v="0"/>
    <n v="0"/>
    <n v="0"/>
    <n v="0"/>
    <n v="0"/>
    <n v="0"/>
    <n v="0"/>
    <x v="0"/>
    <n v="1"/>
    <s v="Oct"/>
    <s v="Qtr1"/>
    <s v="FY21"/>
  </r>
  <r>
    <m/>
    <x v="1"/>
    <s v="Sabon Gari"/>
    <s v="Major Ibrahim Bello Abdullahi Memorial Hospital Sabongari"/>
    <s v="index"/>
    <n v="0"/>
    <n v="0"/>
    <n v="0"/>
    <n v="0"/>
    <n v="0"/>
    <n v="0"/>
    <n v="0"/>
    <n v="0"/>
    <x v="0"/>
    <n v="1"/>
    <s v="Oct"/>
    <s v="Qtr1"/>
    <s v="FY21"/>
  </r>
  <r>
    <m/>
    <x v="1"/>
    <s v="Kaduna South"/>
    <s v="Makera I Primary Health Center"/>
    <s v="index"/>
    <n v="0"/>
    <n v="0"/>
    <n v="0"/>
    <n v="0"/>
    <n v="0"/>
    <n v="0"/>
    <n v="0"/>
    <n v="0"/>
    <x v="0"/>
    <n v="1"/>
    <s v="Oct"/>
    <s v="Qtr1"/>
    <s v="FY21"/>
  </r>
  <r>
    <m/>
    <x v="1"/>
    <s v="Kaura"/>
    <s v="Manchok Maternal and Child Health Clinic"/>
    <s v="index"/>
    <n v="0"/>
    <n v="0"/>
    <n v="0"/>
    <n v="0"/>
    <n v="0"/>
    <n v="0"/>
    <n v="0"/>
    <n v="0"/>
    <x v="0"/>
    <n v="1"/>
    <s v="Oct"/>
    <s v="Qtr1"/>
    <s v="FY21"/>
  </r>
  <r>
    <m/>
    <x v="1"/>
    <s v="Kaduna South"/>
    <s v="Maneks Hospital"/>
    <s v="index"/>
    <n v="0"/>
    <n v="0"/>
    <n v="0"/>
    <n v="0"/>
    <n v="0"/>
    <n v="0"/>
    <n v="0"/>
    <n v="0"/>
    <x v="0"/>
    <n v="1"/>
    <s v="Oct"/>
    <s v="Qtr1"/>
    <s v="FY21"/>
  </r>
  <r>
    <m/>
    <x v="1"/>
    <s v="Kaduna North"/>
    <s v="Muslim Specialist Hospital"/>
    <s v="index"/>
    <n v="0"/>
    <n v="0"/>
    <n v="0"/>
    <n v="0"/>
    <n v="0"/>
    <n v="0"/>
    <n v="0"/>
    <n v="0"/>
    <x v="0"/>
    <n v="1"/>
    <s v="Oct"/>
    <s v="Qtr1"/>
    <s v="FY21"/>
  </r>
  <r>
    <m/>
    <x v="1"/>
    <s v="Zaria"/>
    <s v="National Tuberculosis And Leprosy Training Center - Zaria"/>
    <s v="index"/>
    <n v="0"/>
    <n v="0"/>
    <n v="0"/>
    <n v="0"/>
    <n v="0"/>
    <n v="0"/>
    <n v="0"/>
    <n v="0"/>
    <x v="0"/>
    <n v="1"/>
    <s v="Oct"/>
    <s v="Qtr1"/>
    <s v="FY21"/>
  </r>
  <r>
    <m/>
    <x v="1"/>
    <s v="Kubau"/>
    <s v="Pambegua General Hospital"/>
    <s v="index"/>
    <n v="0"/>
    <n v="0"/>
    <n v="0"/>
    <n v="0"/>
    <n v="0"/>
    <n v="0"/>
    <n v="0"/>
    <n v="0"/>
    <x v="0"/>
    <n v="1"/>
    <s v="Oct"/>
    <s v="Qtr1"/>
    <s v="FY21"/>
  </r>
  <r>
    <m/>
    <x v="1"/>
    <s v="Kaduna North"/>
    <s v="Police Medical Center"/>
    <s v="index"/>
    <n v="0"/>
    <n v="0"/>
    <n v="0"/>
    <n v="0"/>
    <n v="0"/>
    <n v="0"/>
    <n v="0"/>
    <n v="0"/>
    <x v="0"/>
    <n v="1"/>
    <s v="Oct"/>
    <s v="Qtr1"/>
    <s v="FY21"/>
  </r>
  <r>
    <m/>
    <x v="1"/>
    <s v="Kauru"/>
    <s v="Rural Hospital Kauru"/>
    <s v="index"/>
    <n v="0"/>
    <n v="0"/>
    <n v="0"/>
    <n v="0"/>
    <n v="0"/>
    <n v="0"/>
    <n v="0"/>
    <n v="0"/>
    <x v="0"/>
    <n v="1"/>
    <s v="Oct"/>
    <s v="Qtr1"/>
    <s v="FY21"/>
  </r>
  <r>
    <m/>
    <x v="1"/>
    <s v="Chikun"/>
    <s v="Sabo Tsaha Primary Health Center"/>
    <s v="index"/>
    <n v="0"/>
    <n v="0"/>
    <n v="0"/>
    <n v="0"/>
    <n v="0"/>
    <n v="0"/>
    <n v="0"/>
    <n v="0"/>
    <x v="0"/>
    <n v="1"/>
    <s v="Oct"/>
    <s v="Qtr1"/>
    <s v="FY21"/>
  </r>
  <r>
    <m/>
    <x v="1"/>
    <s v="Chikun"/>
    <s v="Sabon Tasha General Hospital"/>
    <s v="index"/>
    <n v="5"/>
    <n v="2"/>
    <n v="2"/>
    <n v="2"/>
    <n v="2"/>
    <n v="1"/>
    <n v="0"/>
    <n v="0"/>
    <x v="0"/>
    <n v="1"/>
    <s v="Oct"/>
    <s v="Qtr1"/>
    <s v="FY21"/>
  </r>
  <r>
    <m/>
    <x v="1"/>
    <s v="Kaduna South"/>
    <s v="St. Gerald's Hospital - Kaduna"/>
    <s v="index"/>
    <n v="1"/>
    <n v="1"/>
    <n v="1"/>
    <n v="1"/>
    <n v="2"/>
    <n v="2"/>
    <n v="1"/>
    <n v="1"/>
    <x v="0"/>
    <n v="1"/>
    <s v="Oct"/>
    <s v="Qtr1"/>
    <s v="FY21"/>
  </r>
  <r>
    <m/>
    <x v="1"/>
    <s v="Zangon Kataf"/>
    <s v="St. Louis Hospital - Zonkwa"/>
    <s v="index"/>
    <n v="3"/>
    <n v="3"/>
    <n v="3"/>
    <n v="3"/>
    <n v="3"/>
    <n v="3"/>
    <n v="1"/>
    <n v="1"/>
    <x v="0"/>
    <n v="1"/>
    <s v="Oct"/>
    <s v="Qtr1"/>
    <s v="FY21"/>
  </r>
  <r>
    <m/>
    <x v="1"/>
    <s v="Kaura"/>
    <s v="Turaki Buga Memorial Hospital"/>
    <s v="index"/>
    <n v="0"/>
    <n v="0"/>
    <n v="0"/>
    <n v="0"/>
    <n v="0"/>
    <n v="0"/>
    <n v="0"/>
    <n v="0"/>
    <x v="0"/>
    <n v="1"/>
    <s v="Oct"/>
    <s v="Qtr1"/>
    <s v="FY21"/>
  </r>
  <r>
    <m/>
    <x v="1"/>
    <s v="Igabi"/>
    <s v="Turunku Rural Hospital"/>
    <s v="index"/>
    <n v="0"/>
    <n v="0"/>
    <n v="0"/>
    <n v="0"/>
    <n v="0"/>
    <n v="0"/>
    <n v="0"/>
    <n v="0"/>
    <x v="0"/>
    <n v="1"/>
    <s v="Oct"/>
    <s v="Qtr1"/>
    <s v="FY21"/>
  </r>
  <r>
    <m/>
    <x v="1"/>
    <s v="Kaduna South"/>
    <s v="Yusuf Dantsoho Memorial Hospital"/>
    <s v="index"/>
    <n v="8"/>
    <n v="4"/>
    <n v="4"/>
    <n v="4"/>
    <n v="9"/>
    <n v="1"/>
    <n v="0"/>
    <n v="0"/>
    <x v="0"/>
    <n v="1"/>
    <s v="Oct"/>
    <s v="Qtr1"/>
    <s v="FY21"/>
  </r>
  <r>
    <m/>
    <x v="1"/>
    <s v="Kaduna North"/>
    <s v="Zakari Isah Memorial Clinic"/>
    <s v="index"/>
    <n v="0"/>
    <n v="0"/>
    <n v="0"/>
    <n v="0"/>
    <n v="0"/>
    <n v="0"/>
    <n v="0"/>
    <n v="0"/>
    <x v="0"/>
    <n v="1"/>
    <s v="Oct"/>
    <s v="Qtr1"/>
    <s v="FY21"/>
  </r>
  <r>
    <m/>
    <x v="1"/>
    <s v="Zangon Kataf"/>
    <s v="Zango-Kataf General Hospital"/>
    <s v="index"/>
    <n v="0"/>
    <n v="0"/>
    <n v="0"/>
    <n v="0"/>
    <n v="0"/>
    <n v="0"/>
    <n v="0"/>
    <n v="0"/>
    <x v="0"/>
    <n v="1"/>
    <s v="Oct"/>
    <s v="Qtr1"/>
    <s v="FY21"/>
  </r>
  <r>
    <m/>
    <x v="1"/>
    <s v="Giwa"/>
    <s v="Ahmadu Bello University Teaching Hospital Shika Zaria"/>
    <s v="index"/>
    <n v="2"/>
    <n v="2"/>
    <n v="2"/>
    <n v="2"/>
    <n v="6"/>
    <n v="6"/>
    <n v="1"/>
    <n v="1"/>
    <x v="0"/>
    <n v="1"/>
    <s v="Oct"/>
    <s v="Qtr1"/>
    <s v="FY21"/>
  </r>
  <r>
    <m/>
    <x v="1"/>
    <s v="Chikun"/>
    <s v="Amina Hospital"/>
    <s v="index"/>
    <n v="1"/>
    <n v="1"/>
    <n v="1"/>
    <n v="1"/>
    <n v="1"/>
    <n v="1"/>
    <n v="0"/>
    <n v="0"/>
    <x v="0"/>
    <n v="1"/>
    <s v="Oct"/>
    <s v="Qtr1"/>
    <s v="FY21"/>
  </r>
  <r>
    <m/>
    <x v="1"/>
    <s v="Zaria"/>
    <s v="Anna-Kitcher Hospital"/>
    <s v="index"/>
    <n v="0"/>
    <n v="0"/>
    <n v="0"/>
    <n v="0"/>
    <n v="0"/>
    <n v="0"/>
    <n v="0"/>
    <n v="0"/>
    <x v="0"/>
    <n v="1"/>
    <s v="Oct"/>
    <s v="Qtr1"/>
    <s v="FY21"/>
  </r>
  <r>
    <m/>
    <x v="1"/>
    <s v="Kaduna North"/>
    <s v="Badarawa Primary Health Center"/>
    <s v="index"/>
    <n v="0"/>
    <n v="0"/>
    <n v="0"/>
    <n v="0"/>
    <n v="0"/>
    <n v="0"/>
    <n v="0"/>
    <n v="0"/>
    <x v="0"/>
    <n v="1"/>
    <s v="Oct"/>
    <s v="Qtr1"/>
    <s v="FY21"/>
  </r>
  <r>
    <m/>
    <x v="1"/>
    <s v="Kaduna North"/>
    <s v="Barau Dikko Specialist Hospital"/>
    <s v="index"/>
    <n v="2"/>
    <n v="2"/>
    <n v="2"/>
    <n v="2"/>
    <n v="9"/>
    <n v="9"/>
    <n v="2"/>
    <n v="2"/>
    <x v="0"/>
    <n v="1"/>
    <s v="Oct"/>
    <s v="Qtr1"/>
    <s v="FY21"/>
  </r>
  <r>
    <m/>
    <x v="1"/>
    <s v="Kaduna South"/>
    <s v="Barnawa Primary Health Center"/>
    <s v="index"/>
    <n v="0"/>
    <n v="0"/>
    <n v="0"/>
    <n v="0"/>
    <n v="0"/>
    <n v="0"/>
    <n v="0"/>
    <n v="0"/>
    <x v="0"/>
    <n v="1"/>
    <s v="Oct"/>
    <s v="Qtr1"/>
    <s v="FY21"/>
  </r>
  <r>
    <m/>
    <x v="1"/>
    <s v="Kachia"/>
    <s v="Doka Rural Hospital"/>
    <s v="index"/>
    <n v="0"/>
    <n v="0"/>
    <n v="0"/>
    <n v="0"/>
    <n v="0"/>
    <n v="0"/>
    <n v="0"/>
    <n v="0"/>
    <x v="0"/>
    <n v="1"/>
    <s v="Oct"/>
    <s v="Qtr1"/>
    <s v="FY21"/>
  </r>
  <r>
    <m/>
    <x v="1"/>
    <s v="Kaduna North"/>
    <s v="Federation of Muslim Women Association of Nigeria (FOMWAN) Hospital"/>
    <s v="index"/>
    <n v="0"/>
    <n v="0"/>
    <n v="0"/>
    <n v="0"/>
    <n v="0"/>
    <n v="0"/>
    <n v="0"/>
    <n v="0"/>
    <x v="0"/>
    <n v="1"/>
    <s v="Oct"/>
    <s v="Qtr1"/>
    <s v="FY21"/>
  </r>
  <r>
    <m/>
    <x v="1"/>
    <s v="Kachia"/>
    <s v="Foltz Medical Center - Katari"/>
    <s v="index"/>
    <n v="0"/>
    <n v="0"/>
    <n v="0"/>
    <n v="0"/>
    <n v="0"/>
    <n v="0"/>
    <n v="0"/>
    <n v="0"/>
    <x v="0"/>
    <n v="1"/>
    <s v="Oct"/>
    <s v="Qtr1"/>
    <s v="FY21"/>
  </r>
  <r>
    <m/>
    <x v="1"/>
    <s v="Giwa"/>
    <s v="General Hospital Giwa"/>
    <s v="index"/>
    <n v="0"/>
    <n v="0"/>
    <n v="0"/>
    <n v="0"/>
    <n v="0"/>
    <n v="0"/>
    <n v="0"/>
    <n v="0"/>
    <x v="0"/>
    <n v="1"/>
    <s v="Oct"/>
    <s v="Qtr1"/>
    <s v="FY21"/>
  </r>
  <r>
    <m/>
    <x v="1"/>
    <s v="Makarfi"/>
    <s v="General Hospital Makarfi"/>
    <s v="index"/>
    <n v="2"/>
    <n v="1"/>
    <n v="1"/>
    <n v="1"/>
    <n v="1"/>
    <n v="1"/>
    <n v="1"/>
    <n v="1"/>
    <x v="0"/>
    <n v="1"/>
    <s v="Oct"/>
    <s v="Qtr1"/>
    <s v="FY21"/>
  </r>
  <r>
    <m/>
    <x v="1"/>
    <s v="Lere"/>
    <s v="General Hospital Saminaka"/>
    <s v="index"/>
    <n v="7"/>
    <n v="5"/>
    <n v="5"/>
    <n v="5"/>
    <n v="11"/>
    <n v="11"/>
    <n v="3"/>
    <n v="3"/>
    <x v="0"/>
    <n v="1"/>
    <s v="Oct"/>
    <s v="Qtr1"/>
    <s v="FY21"/>
  </r>
  <r>
    <m/>
    <x v="1"/>
    <s v="Kaduna South"/>
    <s v="Gwamna Awan General Hospital"/>
    <s v="index"/>
    <n v="6"/>
    <n v="6"/>
    <n v="6"/>
    <n v="6"/>
    <n v="6"/>
    <n v="6"/>
    <n v="0"/>
    <n v="0"/>
    <x v="0"/>
    <n v="1"/>
    <s v="Oct"/>
    <s v="Qtr1"/>
    <s v="FY21"/>
  </r>
  <r>
    <m/>
    <x v="1"/>
    <s v="Sanga"/>
    <s v="Gwantu General Hospital"/>
    <s v="index"/>
    <n v="2"/>
    <n v="2"/>
    <n v="2"/>
    <n v="2"/>
    <n v="11"/>
    <n v="11"/>
    <n v="2"/>
    <n v="2"/>
    <x v="0"/>
    <n v="1"/>
    <s v="Oct"/>
    <s v="Qtr1"/>
    <s v="FY21"/>
  </r>
  <r>
    <m/>
    <x v="1"/>
    <s v="Zaria"/>
    <s v="Hajiya Gambo Sawaba Hospital"/>
    <s v="index"/>
    <n v="0"/>
    <n v="0"/>
    <n v="0"/>
    <n v="0"/>
    <n v="0"/>
    <n v="0"/>
    <n v="0"/>
    <n v="0"/>
    <x v="0"/>
    <n v="1"/>
    <s v="Oct"/>
    <s v="Qtr1"/>
    <s v="FY21"/>
  </r>
  <r>
    <m/>
    <x v="1"/>
    <s v="Kaduna South"/>
    <s v="Harmony Hospital"/>
    <s v="index"/>
    <n v="0"/>
    <n v="0"/>
    <n v="0"/>
    <n v="0"/>
    <n v="0"/>
    <n v="0"/>
    <n v="0"/>
    <n v="0"/>
    <x v="0"/>
    <n v="1"/>
    <s v="Oct"/>
    <s v="Qtr1"/>
    <s v="FY21"/>
  </r>
  <r>
    <m/>
    <x v="1"/>
    <s v="Kudan"/>
    <s v="Hunkuyi General Hospital"/>
    <s v="index"/>
    <n v="0"/>
    <n v="0"/>
    <n v="0"/>
    <n v="0"/>
    <n v="0"/>
    <n v="0"/>
    <n v="0"/>
    <n v="0"/>
    <x v="0"/>
    <n v="1"/>
    <s v="Oct"/>
    <s v="Qtr1"/>
    <s v="FY21"/>
  </r>
  <r>
    <m/>
    <x v="1"/>
    <s v="Kajuru"/>
    <s v="Idon Rural Hospital"/>
    <s v="index"/>
    <n v="0"/>
    <n v="0"/>
    <n v="0"/>
    <n v="0"/>
    <n v="0"/>
    <n v="0"/>
    <n v="0"/>
    <n v="0"/>
    <x v="0"/>
    <n v="1"/>
    <s v="Oct"/>
    <s v="Qtr1"/>
    <s v="FY21"/>
  </r>
  <r>
    <m/>
    <x v="1"/>
    <s v="Igabi"/>
    <s v="Jaji Comprehensive Health Center"/>
    <s v="index"/>
    <n v="0"/>
    <n v="0"/>
    <n v="0"/>
    <n v="0"/>
    <n v="0"/>
    <n v="0"/>
    <n v="0"/>
    <n v="0"/>
    <x v="0"/>
    <n v="1"/>
    <s v="Oct"/>
    <s v="Qtr1"/>
    <s v="FY21"/>
  </r>
  <r>
    <m/>
    <x v="1"/>
    <s v="Birnin Gwari"/>
    <s v="Jibrin Maigwari Memorial Hospital Birnin Gwari"/>
    <s v="index"/>
    <n v="0"/>
    <n v="0"/>
    <n v="0"/>
    <n v="0"/>
    <n v="0"/>
    <n v="0"/>
    <n v="0"/>
    <n v="0"/>
    <x v="0"/>
    <n v="1"/>
    <s v="Oct"/>
    <s v="Qtr1"/>
    <s v="FY21"/>
  </r>
  <r>
    <m/>
    <x v="1"/>
    <s v="Kaduna South"/>
    <s v="Jowako Hospital"/>
    <s v="index"/>
    <n v="0"/>
    <n v="0"/>
    <n v="0"/>
    <n v="0"/>
    <n v="0"/>
    <n v="0"/>
    <n v="0"/>
    <n v="0"/>
    <x v="0"/>
    <n v="1"/>
    <s v="Oct"/>
    <s v="Qtr1"/>
    <s v="FY21"/>
  </r>
  <r>
    <m/>
    <x v="1"/>
    <s v="Kachia"/>
    <s v="Kachia General Hospital"/>
    <s v="index"/>
    <n v="2"/>
    <n v="1"/>
    <n v="1"/>
    <n v="1"/>
    <n v="1"/>
    <n v="0"/>
    <n v="0"/>
    <n v="0"/>
    <x v="0"/>
    <n v="1"/>
    <s v="Oct"/>
    <s v="Qtr1"/>
    <s v="FY21"/>
  </r>
  <r>
    <m/>
    <x v="1"/>
    <s v="Jema'a"/>
    <s v="Kafanchan Family Health Unit"/>
    <s v="index"/>
    <n v="0"/>
    <n v="0"/>
    <n v="0"/>
    <n v="0"/>
    <n v="0"/>
    <n v="0"/>
    <n v="0"/>
    <n v="0"/>
    <x v="0"/>
    <n v="1"/>
    <s v="Oct"/>
    <s v="Qtr1"/>
    <s v="FY21"/>
  </r>
  <r>
    <m/>
    <x v="1"/>
    <s v="Jema'a"/>
    <s v="Kafanchan General Hospital"/>
    <s v="index"/>
    <n v="5"/>
    <n v="5"/>
    <n v="5"/>
    <n v="5"/>
    <n v="8"/>
    <n v="7"/>
    <n v="1"/>
    <n v="1"/>
    <x v="0"/>
    <n v="1"/>
    <s v="Oct"/>
    <s v="Qtr1"/>
    <s v="FY21"/>
  </r>
  <r>
    <m/>
    <x v="1"/>
    <s v="Kagarko"/>
    <s v="Kagarko General Hospital"/>
    <s v="index"/>
    <n v="2"/>
    <n v="2"/>
    <n v="2"/>
    <n v="2"/>
    <n v="2"/>
    <n v="2"/>
    <n v="0"/>
    <n v="0"/>
    <x v="0"/>
    <n v="1"/>
    <s v="Oct"/>
    <s v="Qtr1"/>
    <s v="FY21"/>
  </r>
  <r>
    <m/>
    <x v="1"/>
    <s v="Kaura"/>
    <s v="Kaura Rural Hospital"/>
    <s v="index"/>
    <n v="0"/>
    <n v="0"/>
    <n v="0"/>
    <n v="0"/>
    <n v="0"/>
    <n v="0"/>
    <n v="0"/>
    <n v="0"/>
    <x v="0"/>
    <n v="1"/>
    <s v="Oct"/>
    <s v="Qtr1"/>
    <s v="FY21"/>
  </r>
  <r>
    <m/>
    <x v="1"/>
    <s v="Kaduna North"/>
    <s v="Kawo General Hospital"/>
    <s v="index"/>
    <n v="2"/>
    <n v="2"/>
    <n v="2"/>
    <n v="2"/>
    <n v="4"/>
    <n v="4"/>
    <n v="4"/>
    <n v="4"/>
    <x v="0"/>
    <n v="1"/>
    <s v="Oct"/>
    <s v="Qtr1"/>
    <s v="FY21"/>
  </r>
  <r>
    <m/>
    <x v="1"/>
    <s v="Chikun"/>
    <s v="Kujama Rural Hospital"/>
    <s v="index"/>
    <n v="0"/>
    <n v="0"/>
    <n v="0"/>
    <n v="0"/>
    <n v="0"/>
    <n v="0"/>
    <n v="0"/>
    <n v="0"/>
    <x v="0"/>
    <n v="1"/>
    <s v="Oct"/>
    <s v="Qtr1"/>
    <s v="FY21"/>
  </r>
  <r>
    <m/>
    <x v="1"/>
    <s v="Jaba"/>
    <s v="Kwoi General Hospital"/>
    <s v="index"/>
    <n v="2"/>
    <n v="2"/>
    <n v="2"/>
    <n v="2"/>
    <n v="2"/>
    <n v="2"/>
    <n v="1"/>
    <n v="1"/>
    <x v="0"/>
    <n v="1"/>
    <s v="Oct"/>
    <s v="Qtr1"/>
    <s v="FY21"/>
  </r>
  <r>
    <m/>
    <x v="1"/>
    <s v="Soba"/>
    <s v="Maigana General Hospital"/>
    <s v="index"/>
    <n v="0"/>
    <n v="0"/>
    <n v="0"/>
    <n v="0"/>
    <n v="0"/>
    <n v="0"/>
    <n v="0"/>
    <n v="0"/>
    <x v="0"/>
    <n v="1"/>
    <s v="Oct"/>
    <s v="Qtr1"/>
    <s v="FY21"/>
  </r>
  <r>
    <m/>
    <x v="1"/>
    <s v="Sabon Gari"/>
    <s v="Major Ibrahim Bello Abdullahi Memorial Hospital Sabongari"/>
    <s v="index"/>
    <n v="0"/>
    <n v="0"/>
    <n v="0"/>
    <n v="0"/>
    <n v="0"/>
    <n v="0"/>
    <n v="0"/>
    <n v="0"/>
    <x v="0"/>
    <n v="1"/>
    <s v="Oct"/>
    <s v="Qtr1"/>
    <s v="FY21"/>
  </r>
  <r>
    <m/>
    <x v="1"/>
    <s v="Kaduna South"/>
    <s v="Makera I Primary Health Center"/>
    <s v="index"/>
    <n v="0"/>
    <n v="0"/>
    <n v="0"/>
    <n v="0"/>
    <n v="0"/>
    <n v="0"/>
    <n v="0"/>
    <n v="0"/>
    <x v="0"/>
    <n v="1"/>
    <s v="Oct"/>
    <s v="Qtr1"/>
    <s v="FY21"/>
  </r>
  <r>
    <m/>
    <x v="1"/>
    <s v="Kaura"/>
    <s v="Manchok Maternal and Child Health Clinic"/>
    <s v="index"/>
    <n v="0"/>
    <n v="0"/>
    <n v="0"/>
    <n v="0"/>
    <n v="0"/>
    <n v="0"/>
    <n v="0"/>
    <n v="0"/>
    <x v="0"/>
    <n v="1"/>
    <s v="Oct"/>
    <s v="Qtr1"/>
    <s v="FY21"/>
  </r>
  <r>
    <m/>
    <x v="1"/>
    <s v="Kaduna South"/>
    <s v="Maneks Hospital"/>
    <s v="index"/>
    <n v="0"/>
    <n v="0"/>
    <n v="0"/>
    <n v="0"/>
    <n v="0"/>
    <n v="0"/>
    <n v="0"/>
    <n v="0"/>
    <x v="0"/>
    <n v="1"/>
    <s v="Oct"/>
    <s v="Qtr1"/>
    <s v="FY21"/>
  </r>
  <r>
    <m/>
    <x v="1"/>
    <s v="Kaduna North"/>
    <s v="Muslim Specialist Hospital"/>
    <s v="index"/>
    <n v="0"/>
    <n v="0"/>
    <n v="0"/>
    <n v="0"/>
    <n v="0"/>
    <n v="0"/>
    <n v="0"/>
    <n v="0"/>
    <x v="0"/>
    <n v="1"/>
    <s v="Oct"/>
    <s v="Qtr1"/>
    <s v="FY21"/>
  </r>
  <r>
    <m/>
    <x v="1"/>
    <s v="Zaria"/>
    <s v="National Tuberculosis And Leprosy Training Center - Zaria"/>
    <s v="index"/>
    <n v="0"/>
    <n v="0"/>
    <n v="0"/>
    <n v="0"/>
    <n v="0"/>
    <n v="0"/>
    <n v="0"/>
    <n v="0"/>
    <x v="0"/>
    <n v="1"/>
    <s v="Oct"/>
    <s v="Qtr1"/>
    <s v="FY21"/>
  </r>
  <r>
    <m/>
    <x v="1"/>
    <s v="Kubau"/>
    <s v="Pambegua General Hospital"/>
    <s v="index"/>
    <n v="0"/>
    <n v="0"/>
    <n v="0"/>
    <n v="0"/>
    <n v="0"/>
    <n v="0"/>
    <n v="0"/>
    <n v="0"/>
    <x v="0"/>
    <n v="1"/>
    <s v="Oct"/>
    <s v="Qtr1"/>
    <s v="FY21"/>
  </r>
  <r>
    <m/>
    <x v="1"/>
    <s v="Kaduna North"/>
    <s v="Police Medical Center"/>
    <s v="index"/>
    <n v="0"/>
    <n v="0"/>
    <n v="0"/>
    <n v="0"/>
    <n v="0"/>
    <n v="0"/>
    <n v="0"/>
    <n v="0"/>
    <x v="0"/>
    <n v="1"/>
    <s v="Oct"/>
    <s v="Qtr1"/>
    <s v="FY21"/>
  </r>
  <r>
    <m/>
    <x v="1"/>
    <s v="Kauru"/>
    <s v="Rural Hospital Kauru"/>
    <s v="index"/>
    <n v="0"/>
    <n v="0"/>
    <n v="0"/>
    <n v="0"/>
    <n v="0"/>
    <n v="0"/>
    <n v="0"/>
    <n v="0"/>
    <x v="0"/>
    <n v="1"/>
    <s v="Oct"/>
    <s v="Qtr1"/>
    <s v="FY21"/>
  </r>
  <r>
    <m/>
    <x v="1"/>
    <s v="Chikun"/>
    <s v="Sabo Tsaha Primary Health Center"/>
    <s v="index"/>
    <n v="0"/>
    <n v="0"/>
    <n v="0"/>
    <n v="0"/>
    <n v="0"/>
    <n v="0"/>
    <n v="0"/>
    <n v="0"/>
    <x v="0"/>
    <n v="1"/>
    <s v="Oct"/>
    <s v="Qtr1"/>
    <s v="FY21"/>
  </r>
  <r>
    <m/>
    <x v="1"/>
    <s v="Chikun"/>
    <s v="Sabon Tasha General Hospital"/>
    <s v="index"/>
    <n v="5"/>
    <n v="2"/>
    <n v="2"/>
    <n v="2"/>
    <n v="2"/>
    <n v="1"/>
    <n v="0"/>
    <n v="0"/>
    <x v="0"/>
    <n v="1"/>
    <s v="Oct"/>
    <s v="Qtr1"/>
    <s v="FY21"/>
  </r>
  <r>
    <m/>
    <x v="1"/>
    <s v="Kaduna South"/>
    <s v="St. Gerald's Hospital - Kaduna"/>
    <s v="index"/>
    <n v="1"/>
    <n v="1"/>
    <n v="1"/>
    <n v="1"/>
    <n v="2"/>
    <n v="2"/>
    <n v="1"/>
    <n v="1"/>
    <x v="0"/>
    <n v="1"/>
    <s v="Oct"/>
    <s v="Qtr1"/>
    <s v="FY21"/>
  </r>
  <r>
    <m/>
    <x v="1"/>
    <s v="Zangon Kataf"/>
    <s v="St. Louis Hospital - Zonkwa"/>
    <s v="index"/>
    <n v="3"/>
    <n v="3"/>
    <n v="3"/>
    <n v="3"/>
    <n v="3"/>
    <n v="3"/>
    <n v="1"/>
    <n v="1"/>
    <x v="0"/>
    <n v="1"/>
    <s v="Oct"/>
    <s v="Qtr1"/>
    <s v="FY21"/>
  </r>
  <r>
    <m/>
    <x v="1"/>
    <s v="Kaura"/>
    <s v="Turaki Buga Memorial Hospital"/>
    <s v="index"/>
    <n v="0"/>
    <n v="0"/>
    <n v="0"/>
    <n v="0"/>
    <n v="0"/>
    <n v="0"/>
    <n v="0"/>
    <n v="0"/>
    <x v="0"/>
    <n v="1"/>
    <s v="Oct"/>
    <s v="Qtr1"/>
    <s v="FY21"/>
  </r>
  <r>
    <m/>
    <x v="1"/>
    <s v="Igabi"/>
    <s v="Turunku Rural Hospital"/>
    <s v="index"/>
    <n v="0"/>
    <n v="0"/>
    <n v="0"/>
    <n v="0"/>
    <n v="0"/>
    <n v="0"/>
    <n v="0"/>
    <n v="0"/>
    <x v="0"/>
    <n v="1"/>
    <s v="Oct"/>
    <s v="Qtr1"/>
    <s v="FY21"/>
  </r>
  <r>
    <m/>
    <x v="1"/>
    <s v="Kaduna South"/>
    <s v="Yusuf Dantsoho Memorial Hospital"/>
    <s v="index"/>
    <n v="8"/>
    <n v="4"/>
    <n v="4"/>
    <n v="4"/>
    <n v="9"/>
    <n v="1"/>
    <n v="0"/>
    <n v="0"/>
    <x v="0"/>
    <n v="1"/>
    <s v="Oct"/>
    <s v="Qtr1"/>
    <s v="FY21"/>
  </r>
  <r>
    <m/>
    <x v="1"/>
    <s v="Kaduna North"/>
    <s v="Zakari Isah Memorial Clinic"/>
    <s v="index"/>
    <n v="0"/>
    <n v="0"/>
    <n v="0"/>
    <n v="0"/>
    <n v="0"/>
    <n v="0"/>
    <n v="0"/>
    <n v="0"/>
    <x v="0"/>
    <n v="1"/>
    <s v="Oct"/>
    <s v="Qtr1"/>
    <s v="FY21"/>
  </r>
  <r>
    <m/>
    <x v="1"/>
    <s v="Zangon Kataf"/>
    <s v="Zango-Kataf General Hospital"/>
    <s v="index"/>
    <n v="0"/>
    <n v="0"/>
    <n v="0"/>
    <n v="0"/>
    <n v="0"/>
    <n v="0"/>
    <n v="0"/>
    <n v="0"/>
    <x v="0"/>
    <n v="1"/>
    <s v="Oct"/>
    <s v="Qtr1"/>
    <s v="FY21"/>
  </r>
  <r>
    <m/>
    <x v="2"/>
    <m/>
    <s v="Katsina General Hospital"/>
    <s v="index"/>
    <n v="0"/>
    <n v="0"/>
    <n v="0"/>
    <n v="0"/>
    <n v="0"/>
    <n v="0"/>
    <n v="0"/>
    <n v="0"/>
    <x v="0"/>
    <n v="1"/>
    <s v="Oct"/>
    <s v="Qtr1"/>
    <s v="FY21"/>
  </r>
  <r>
    <m/>
    <x v="2"/>
    <m/>
    <s v="Federal Medical Center Katsina"/>
    <s v="index"/>
    <n v="0"/>
    <n v="0"/>
    <n v="0"/>
    <n v="0"/>
    <n v="0"/>
    <n v="0"/>
    <n v="0"/>
    <n v="0"/>
    <x v="0"/>
    <n v="1"/>
    <s v="Oct"/>
    <s v="Qtr1"/>
    <s v="FY21"/>
  </r>
  <r>
    <m/>
    <x v="2"/>
    <m/>
    <s v="Funtua General Hospital"/>
    <s v="index"/>
    <n v="0"/>
    <n v="0"/>
    <n v="0"/>
    <n v="0"/>
    <n v="0"/>
    <n v="0"/>
    <n v="0"/>
    <n v="0"/>
    <x v="0"/>
    <n v="1"/>
    <s v="Oct"/>
    <s v="Qtr1"/>
    <s v="FY21"/>
  </r>
  <r>
    <m/>
    <x v="3"/>
    <m/>
    <s v="Federal Medical Center - Abeokuta"/>
    <s v="index"/>
    <n v="15"/>
    <n v="3"/>
    <n v="3"/>
    <n v="3"/>
    <n v="3"/>
    <n v="3"/>
    <n v="1"/>
    <n v="1"/>
    <x v="0"/>
    <n v="1"/>
    <s v="Oct"/>
    <s v="Qtr1"/>
    <s v="FY21"/>
  </r>
  <r>
    <m/>
    <x v="3"/>
    <m/>
    <s v="Ifo General Hospital"/>
    <s v="index"/>
    <n v="12"/>
    <n v="8"/>
    <n v="8"/>
    <n v="8"/>
    <n v="8"/>
    <n v="8"/>
    <n v="3"/>
    <n v="3"/>
    <x v="0"/>
    <n v="1"/>
    <s v="Oct"/>
    <s v="Qtr1"/>
    <s v="FY21"/>
  </r>
  <r>
    <m/>
    <x v="3"/>
    <m/>
    <s v="Olabisi Onabanjo University Teaching Hospital"/>
    <s v="index"/>
    <n v="11"/>
    <n v="8"/>
    <n v="8"/>
    <n v="8"/>
    <n v="8"/>
    <n v="5"/>
    <n v="1"/>
    <n v="1"/>
    <x v="0"/>
    <n v="1"/>
    <s v="Oct"/>
    <s v="Qtr1"/>
    <s v="FY21"/>
  </r>
  <r>
    <m/>
    <x v="3"/>
    <m/>
    <s v="Sacred Heart Catholic Hospital, Abeokuta"/>
    <s v="index"/>
    <n v="5"/>
    <n v="3"/>
    <n v="3"/>
    <n v="3"/>
    <n v="3"/>
    <n v="3"/>
    <n v="2"/>
    <n v="2"/>
    <x v="0"/>
    <n v="1"/>
    <s v="Oct"/>
    <s v="Qtr1"/>
    <s v="FY21"/>
  </r>
  <r>
    <m/>
    <x v="3"/>
    <m/>
    <s v="State Hospital - Ijebu Ode"/>
    <s v="index"/>
    <n v="12"/>
    <n v="7"/>
    <n v="7"/>
    <n v="7"/>
    <n v="7"/>
    <n v="6"/>
    <n v="0"/>
    <n v="0"/>
    <x v="0"/>
    <n v="1"/>
    <s v="Oct"/>
    <s v="Qtr1"/>
    <s v="FY21"/>
  </r>
  <r>
    <m/>
    <x v="4"/>
    <m/>
    <s v="State Specialist Hospital, Akure"/>
    <s v="index"/>
    <n v="3"/>
    <n v="3"/>
    <n v="3"/>
    <n v="3"/>
    <n v="5"/>
    <n v="4"/>
    <n v="2"/>
    <n v="2"/>
    <x v="0"/>
    <n v="1"/>
    <s v="Oct"/>
    <s v="Qtr1"/>
    <s v="FY21"/>
  </r>
  <r>
    <m/>
    <x v="4"/>
    <m/>
    <s v="State Specialist Hospital, Ondo"/>
    <s v="index"/>
    <n v="2"/>
    <n v="2"/>
    <n v="2"/>
    <n v="2"/>
    <n v="3"/>
    <n v="3"/>
    <n v="1"/>
    <n v="1"/>
    <x v="0"/>
    <n v="1"/>
    <s v="Oct"/>
    <s v="Qtr1"/>
    <s v="FY21"/>
  </r>
  <r>
    <m/>
    <x v="4"/>
    <m/>
    <s v="Federal Medical Centre, Owo"/>
    <s v="index"/>
    <n v="1"/>
    <n v="1"/>
    <n v="1"/>
    <n v="1"/>
    <n v="2"/>
    <n v="2"/>
    <n v="0"/>
    <n v="0"/>
    <x v="0"/>
    <n v="1"/>
    <s v="Oct"/>
    <s v="Qtr1"/>
    <s v="FY21"/>
  </r>
  <r>
    <m/>
    <x v="4"/>
    <m/>
    <s v="General Hospital, Ore"/>
    <s v="index"/>
    <n v="1"/>
    <n v="1"/>
    <n v="1"/>
    <n v="1"/>
    <n v="1"/>
    <n v="1"/>
    <n v="0"/>
    <n v="0"/>
    <x v="0"/>
    <n v="1"/>
    <s v="Oct"/>
    <s v="Qtr1"/>
    <s v="FY21"/>
  </r>
  <r>
    <m/>
    <x v="4"/>
    <m/>
    <s v="Basic Health Centre, Ifon"/>
    <s v="index"/>
    <n v="4"/>
    <n v="4"/>
    <n v="4"/>
    <n v="4"/>
    <n v="7"/>
    <n v="5"/>
    <n v="2"/>
    <n v="2"/>
    <x v="0"/>
    <n v="1"/>
    <s v="Oct"/>
    <s v="Qtr1"/>
    <s v="FY21"/>
  </r>
  <r>
    <m/>
    <x v="4"/>
    <m/>
    <s v="State Specilaist Hospital, Okitipupa"/>
    <s v="index"/>
    <n v="2"/>
    <n v="2"/>
    <n v="2"/>
    <n v="2"/>
    <n v="3"/>
    <n v="3"/>
    <n v="1"/>
    <n v="1"/>
    <x v="0"/>
    <n v="1"/>
    <s v="Oct"/>
    <s v="Qtr1"/>
    <s v="FY21"/>
  </r>
  <r>
    <m/>
    <x v="5"/>
    <m/>
    <s v="Obafemi Awolowo University Teaching Hospital Complex"/>
    <s v="index"/>
    <n v="37"/>
    <n v="1"/>
    <n v="1"/>
    <n v="1"/>
    <n v="2"/>
    <n v="2"/>
    <n v="0"/>
    <n v="0"/>
    <x v="0"/>
    <n v="1"/>
    <s v="Oct"/>
    <s v="Qtr1"/>
    <s v="FY21"/>
  </r>
  <r>
    <m/>
    <x v="5"/>
    <m/>
    <s v="Ladoke Akintola Teaching Hospital - Oshogbo"/>
    <s v="index"/>
    <n v="3"/>
    <n v="1"/>
    <n v="1"/>
    <n v="1"/>
    <n v="3"/>
    <n v="2"/>
    <n v="0"/>
    <n v="0"/>
    <x v="0"/>
    <n v="1"/>
    <s v="Oct"/>
    <s v="Qtr1"/>
    <s v="FY21"/>
  </r>
  <r>
    <m/>
    <x v="5"/>
    <m/>
    <s v="State Hospital - Iwo"/>
    <s v="index"/>
    <n v="0"/>
    <n v="0"/>
    <n v="0"/>
    <n v="0"/>
    <n v="0"/>
    <n v="0"/>
    <n v="0"/>
    <n v="0"/>
    <x v="0"/>
    <n v="1"/>
    <s v="Oct"/>
    <s v="Qtr1"/>
    <s v="FY21"/>
  </r>
  <r>
    <m/>
    <x v="5"/>
    <m/>
    <s v="State Hospital, Ikire"/>
    <s v="index"/>
    <n v="0"/>
    <n v="0"/>
    <n v="0"/>
    <n v="0"/>
    <n v="0"/>
    <n v="0"/>
    <n v="0"/>
    <n v="0"/>
    <x v="0"/>
    <n v="1"/>
    <s v="Oct"/>
    <s v="Qtr1"/>
    <s v="FY21"/>
  </r>
  <r>
    <m/>
    <x v="6"/>
    <m/>
    <s v="University College Hospital"/>
    <s v="index"/>
    <n v="100"/>
    <n v="15"/>
    <n v="15"/>
    <n v="7"/>
    <n v="14"/>
    <n v="9"/>
    <n v="2"/>
    <n v="2"/>
    <x v="0"/>
    <n v="1"/>
    <s v="Oct"/>
    <s v="Qtr1"/>
    <s v="FY21"/>
  </r>
  <r>
    <m/>
    <x v="6"/>
    <m/>
    <s v="Adeoyo Maternity Hospital"/>
    <s v="index"/>
    <n v="238"/>
    <n v="18"/>
    <n v="18"/>
    <n v="8"/>
    <n v="16"/>
    <n v="10"/>
    <n v="2"/>
    <n v="2"/>
    <x v="0"/>
    <n v="1"/>
    <s v="Oct"/>
    <s v="Qtr1"/>
    <s v="FY21"/>
  </r>
  <r>
    <m/>
    <x v="6"/>
    <m/>
    <s v="St. Mary's Catholic Hospital - Eleta"/>
    <s v="index"/>
    <n v="30"/>
    <n v="10"/>
    <n v="10"/>
    <n v="4"/>
    <n v="8"/>
    <n v="6"/>
    <n v="2"/>
    <n v="2"/>
    <x v="0"/>
    <n v="1"/>
    <s v="Oct"/>
    <s v="Qtr1"/>
    <s v="FY21"/>
  </r>
  <r>
    <m/>
    <x v="6"/>
    <m/>
    <s v="Ogbomosho State Hospital"/>
    <s v="index"/>
    <n v="25"/>
    <n v="4"/>
    <n v="4"/>
    <n v="2"/>
    <n v="4"/>
    <n v="2"/>
    <n v="0"/>
    <n v="0"/>
    <x v="0"/>
    <n v="1"/>
    <s v="Oct"/>
    <s v="Qtr1"/>
    <s v="FY21"/>
  </r>
  <r>
    <m/>
    <x v="0"/>
    <m/>
    <s v="Ekiti State University Teaching Hospital"/>
    <s v="index"/>
    <n v="2"/>
    <n v="2"/>
    <n v="2"/>
    <n v="2"/>
    <n v="3"/>
    <n v="2"/>
    <n v="0"/>
    <n v="0"/>
    <x v="1"/>
    <n v="1.5714285714285714"/>
    <s v="Oct"/>
    <s v="Qtr1"/>
    <s v="FY21"/>
  </r>
  <r>
    <m/>
    <x v="0"/>
    <m/>
    <s v="Federal Teaching Hospital Ido"/>
    <s v="index"/>
    <n v="2"/>
    <n v="2"/>
    <n v="2"/>
    <n v="2"/>
    <n v="4"/>
    <n v="2"/>
    <n v="0"/>
    <n v="0"/>
    <x v="1"/>
    <n v="1.5714285714285714"/>
    <s v="Oct"/>
    <s v="Qtr1"/>
    <s v="FY21"/>
  </r>
  <r>
    <m/>
    <x v="0"/>
    <m/>
    <s v="State Specialist Hospital Ikere"/>
    <s v="index"/>
    <n v="0"/>
    <n v="0"/>
    <n v="0"/>
    <n v="0"/>
    <n v="0"/>
    <n v="0"/>
    <n v="0"/>
    <n v="0"/>
    <x v="1"/>
    <n v="1.5714285714285714"/>
    <s v="Oct"/>
    <s v="Qtr1"/>
    <s v="FY21"/>
  </r>
  <r>
    <m/>
    <x v="1"/>
    <s v="Giwa"/>
    <s v="Ahmadu Bello University Teaching Hospital Shika Zaria"/>
    <s v="index"/>
    <n v="3"/>
    <n v="2"/>
    <n v="2"/>
    <n v="2"/>
    <n v="6"/>
    <n v="3"/>
    <n v="3"/>
    <n v="3"/>
    <x v="1"/>
    <n v="1.5714285714285714"/>
    <s v="Oct"/>
    <s v="Qtr1"/>
    <s v="FY21"/>
  </r>
  <r>
    <m/>
    <x v="1"/>
    <s v="Chikun"/>
    <s v="Amina Hospital"/>
    <s v="index"/>
    <n v="0"/>
    <n v="0"/>
    <n v="0"/>
    <n v="0"/>
    <n v="0"/>
    <n v="0"/>
    <n v="0"/>
    <n v="0"/>
    <x v="1"/>
    <n v="1.5714285714285714"/>
    <s v="Oct"/>
    <s v="Qtr1"/>
    <s v="FY21"/>
  </r>
  <r>
    <m/>
    <x v="1"/>
    <s v="Zaria"/>
    <s v="Anna-Kitcher Hospital"/>
    <s v="index"/>
    <n v="0"/>
    <n v="0"/>
    <n v="0"/>
    <n v="0"/>
    <n v="0"/>
    <n v="0"/>
    <n v="0"/>
    <n v="0"/>
    <x v="1"/>
    <n v="1.5714285714285714"/>
    <s v="Oct"/>
    <s v="Qtr1"/>
    <s v="FY21"/>
  </r>
  <r>
    <m/>
    <x v="1"/>
    <s v="Kaduna North"/>
    <s v="Badarawa Primary Health Center"/>
    <s v="index"/>
    <n v="0"/>
    <n v="0"/>
    <n v="0"/>
    <n v="0"/>
    <n v="0"/>
    <n v="0"/>
    <n v="0"/>
    <n v="0"/>
    <x v="1"/>
    <n v="1.5714285714285714"/>
    <s v="Oct"/>
    <s v="Qtr1"/>
    <s v="FY21"/>
  </r>
  <r>
    <m/>
    <x v="1"/>
    <s v="Kaduna North"/>
    <s v="Barau Dikko Specialist Hospital"/>
    <s v="index"/>
    <n v="5"/>
    <n v="5"/>
    <n v="5"/>
    <n v="5"/>
    <n v="19"/>
    <n v="19"/>
    <n v="5"/>
    <n v="5"/>
    <x v="1"/>
    <n v="1.5714285714285714"/>
    <s v="Oct"/>
    <s v="Qtr1"/>
    <s v="FY21"/>
  </r>
  <r>
    <m/>
    <x v="1"/>
    <s v="Kaduna South"/>
    <s v="Barnawa Primary Health Center"/>
    <s v="index"/>
    <n v="0"/>
    <n v="0"/>
    <n v="0"/>
    <n v="0"/>
    <n v="0"/>
    <n v="0"/>
    <n v="0"/>
    <n v="0"/>
    <x v="1"/>
    <n v="1.5714285714285714"/>
    <s v="Oct"/>
    <s v="Qtr1"/>
    <s v="FY21"/>
  </r>
  <r>
    <m/>
    <x v="1"/>
    <s v="Kachia"/>
    <s v="Doka Rural Hospital"/>
    <s v="index"/>
    <n v="0"/>
    <n v="0"/>
    <n v="0"/>
    <n v="0"/>
    <n v="0"/>
    <n v="0"/>
    <n v="0"/>
    <n v="0"/>
    <x v="1"/>
    <n v="1.5714285714285714"/>
    <s v="Oct"/>
    <s v="Qtr1"/>
    <s v="FY21"/>
  </r>
  <r>
    <m/>
    <x v="1"/>
    <s v="Kaduna North"/>
    <s v="Federation of Muslim Women Association of Nigeria (FOMWAN) Hospital"/>
    <s v="index"/>
    <n v="0"/>
    <n v="0"/>
    <n v="0"/>
    <n v="0"/>
    <n v="0"/>
    <n v="0"/>
    <n v="0"/>
    <n v="0"/>
    <x v="1"/>
    <n v="1.5714285714285714"/>
    <s v="Oct"/>
    <s v="Qtr1"/>
    <s v="FY21"/>
  </r>
  <r>
    <m/>
    <x v="1"/>
    <s v="Kachia"/>
    <s v="Foltz Medical Center - Katari"/>
    <s v="index"/>
    <n v="0"/>
    <n v="0"/>
    <n v="0"/>
    <n v="0"/>
    <n v="0"/>
    <n v="0"/>
    <n v="0"/>
    <n v="0"/>
    <x v="1"/>
    <n v="1.5714285714285714"/>
    <s v="Oct"/>
    <s v="Qtr1"/>
    <s v="FY21"/>
  </r>
  <r>
    <m/>
    <x v="1"/>
    <s v="Giwa"/>
    <s v="General Hospital Giwa"/>
    <s v="index"/>
    <n v="0"/>
    <n v="0"/>
    <n v="0"/>
    <n v="0"/>
    <n v="0"/>
    <n v="0"/>
    <n v="0"/>
    <n v="0"/>
    <x v="1"/>
    <n v="1.5714285714285714"/>
    <s v="Oct"/>
    <s v="Qtr1"/>
    <s v="FY21"/>
  </r>
  <r>
    <m/>
    <x v="1"/>
    <s v="Makarfi"/>
    <s v="General Hospital Makarfi"/>
    <s v="index"/>
    <n v="6"/>
    <n v="5"/>
    <n v="5"/>
    <n v="5"/>
    <n v="5"/>
    <n v="3"/>
    <n v="0"/>
    <n v="0"/>
    <x v="1"/>
    <n v="1.5714285714285714"/>
    <s v="Oct"/>
    <s v="Qtr1"/>
    <s v="FY21"/>
  </r>
  <r>
    <m/>
    <x v="1"/>
    <s v="Lere"/>
    <s v="General Hospital Saminaka"/>
    <s v="index"/>
    <n v="5"/>
    <n v="5"/>
    <n v="5"/>
    <n v="5"/>
    <n v="13"/>
    <n v="13"/>
    <n v="1"/>
    <n v="1"/>
    <x v="1"/>
    <n v="1.5714285714285714"/>
    <s v="Oct"/>
    <s v="Qtr1"/>
    <s v="FY21"/>
  </r>
  <r>
    <m/>
    <x v="1"/>
    <s v="Kaduna South"/>
    <s v="Gwamna Awan General Hospital"/>
    <s v="index"/>
    <n v="6"/>
    <n v="6"/>
    <n v="6"/>
    <n v="6"/>
    <n v="6"/>
    <n v="6"/>
    <n v="3"/>
    <n v="3"/>
    <x v="1"/>
    <n v="1.5714285714285714"/>
    <s v="Oct"/>
    <s v="Qtr1"/>
    <s v="FY21"/>
  </r>
  <r>
    <m/>
    <x v="1"/>
    <s v="Sanga"/>
    <s v="Gwantu General Hospital"/>
    <s v="index"/>
    <n v="2"/>
    <n v="2"/>
    <n v="2"/>
    <n v="2"/>
    <n v="9"/>
    <n v="9"/>
    <n v="1"/>
    <n v="1"/>
    <x v="1"/>
    <n v="1.5714285714285714"/>
    <s v="Oct"/>
    <s v="Qtr1"/>
    <s v="FY21"/>
  </r>
  <r>
    <m/>
    <x v="1"/>
    <s v="Zaria"/>
    <s v="Hajiya Gambo Sawaba Hospital"/>
    <s v="index"/>
    <n v="3"/>
    <n v="2"/>
    <n v="2"/>
    <n v="2"/>
    <n v="3"/>
    <n v="3"/>
    <n v="1"/>
    <n v="1"/>
    <x v="1"/>
    <n v="1.5714285714285714"/>
    <s v="Oct"/>
    <s v="Qtr1"/>
    <s v="FY21"/>
  </r>
  <r>
    <m/>
    <x v="1"/>
    <s v="Kaduna South"/>
    <s v="Harmony Hospital"/>
    <s v="index"/>
    <n v="0"/>
    <n v="0"/>
    <n v="0"/>
    <n v="0"/>
    <n v="0"/>
    <n v="0"/>
    <n v="0"/>
    <n v="0"/>
    <x v="1"/>
    <n v="1.5714285714285714"/>
    <s v="Oct"/>
    <s v="Qtr1"/>
    <s v="FY21"/>
  </r>
  <r>
    <m/>
    <x v="1"/>
    <s v="Kudan"/>
    <s v="Hunkuyi General Hospital"/>
    <s v="index"/>
    <n v="0"/>
    <n v="0"/>
    <n v="0"/>
    <n v="0"/>
    <n v="0"/>
    <n v="0"/>
    <n v="0"/>
    <n v="0"/>
    <x v="1"/>
    <n v="1.5714285714285714"/>
    <s v="Oct"/>
    <s v="Qtr1"/>
    <s v="FY21"/>
  </r>
  <r>
    <m/>
    <x v="1"/>
    <s v="Kajuru"/>
    <s v="Idon Rural Hospital"/>
    <s v="index"/>
    <n v="0"/>
    <n v="0"/>
    <n v="0"/>
    <n v="0"/>
    <n v="0"/>
    <n v="0"/>
    <n v="0"/>
    <n v="0"/>
    <x v="1"/>
    <n v="1.5714285714285714"/>
    <s v="Oct"/>
    <s v="Qtr1"/>
    <s v="FY21"/>
  </r>
  <r>
    <m/>
    <x v="1"/>
    <s v="Igabi"/>
    <s v="Jaji Comprehensive Health Center"/>
    <s v="index"/>
    <n v="0"/>
    <n v="0"/>
    <n v="0"/>
    <n v="0"/>
    <n v="0"/>
    <n v="0"/>
    <n v="0"/>
    <n v="0"/>
    <x v="1"/>
    <n v="1.5714285714285714"/>
    <s v="Oct"/>
    <s v="Qtr1"/>
    <s v="FY21"/>
  </r>
  <r>
    <m/>
    <x v="1"/>
    <s v="Birnin Gwari"/>
    <s v="Jibrin Maigwari Memorial Hospital Birnin Gwari"/>
    <s v="index"/>
    <n v="0"/>
    <n v="0"/>
    <n v="0"/>
    <n v="0"/>
    <n v="0"/>
    <n v="0"/>
    <n v="0"/>
    <n v="0"/>
    <x v="1"/>
    <n v="1.5714285714285714"/>
    <s v="Oct"/>
    <s v="Qtr1"/>
    <s v="FY21"/>
  </r>
  <r>
    <m/>
    <x v="1"/>
    <s v="Kaduna South"/>
    <s v="Jowako Hospital"/>
    <s v="index"/>
    <n v="0"/>
    <n v="0"/>
    <n v="0"/>
    <n v="0"/>
    <n v="0"/>
    <n v="0"/>
    <n v="0"/>
    <n v="0"/>
    <x v="1"/>
    <n v="1.5714285714285714"/>
    <s v="Oct"/>
    <s v="Qtr1"/>
    <s v="FY21"/>
  </r>
  <r>
    <m/>
    <x v="1"/>
    <s v="Kachia"/>
    <s v="Kachia General Hospital"/>
    <s v="index"/>
    <n v="1"/>
    <n v="0"/>
    <n v="0"/>
    <n v="0"/>
    <n v="0"/>
    <n v="0"/>
    <n v="0"/>
    <n v="0"/>
    <x v="1"/>
    <n v="1.5714285714285714"/>
    <s v="Oct"/>
    <s v="Qtr1"/>
    <s v="FY21"/>
  </r>
  <r>
    <m/>
    <x v="1"/>
    <s v="Jema'a"/>
    <s v="Kafanchan Family Health Unit"/>
    <s v="index"/>
    <n v="0"/>
    <n v="0"/>
    <n v="0"/>
    <n v="0"/>
    <n v="0"/>
    <n v="0"/>
    <n v="0"/>
    <n v="0"/>
    <x v="1"/>
    <n v="1.5714285714285714"/>
    <s v="Oct"/>
    <s v="Qtr1"/>
    <s v="FY21"/>
  </r>
  <r>
    <m/>
    <x v="1"/>
    <s v="Jema'a"/>
    <s v="Kafanchan General Hospital"/>
    <s v="index"/>
    <n v="1"/>
    <n v="1"/>
    <n v="1"/>
    <n v="1"/>
    <n v="7"/>
    <n v="6"/>
    <n v="2"/>
    <n v="2"/>
    <x v="1"/>
    <n v="1.5714285714285714"/>
    <s v="Oct"/>
    <s v="Qtr1"/>
    <s v="FY21"/>
  </r>
  <r>
    <m/>
    <x v="1"/>
    <s v="Kagarko"/>
    <s v="Kagarko General Hospital"/>
    <s v="index"/>
    <n v="0"/>
    <n v="0"/>
    <n v="0"/>
    <n v="0"/>
    <n v="0"/>
    <n v="0"/>
    <n v="0"/>
    <n v="0"/>
    <x v="1"/>
    <n v="1.5714285714285714"/>
    <s v="Oct"/>
    <s v="Qtr1"/>
    <s v="FY21"/>
  </r>
  <r>
    <m/>
    <x v="1"/>
    <s v="Kaura"/>
    <s v="Kaura Rural Hospital"/>
    <s v="index"/>
    <n v="0"/>
    <n v="0"/>
    <n v="0"/>
    <n v="0"/>
    <n v="0"/>
    <n v="0"/>
    <n v="0"/>
    <n v="0"/>
    <x v="1"/>
    <n v="1.5714285714285714"/>
    <s v="Oct"/>
    <s v="Qtr1"/>
    <s v="FY21"/>
  </r>
  <r>
    <m/>
    <x v="1"/>
    <s v="Kaduna North"/>
    <s v="Kawo General Hospital"/>
    <s v="index"/>
    <n v="2"/>
    <n v="2"/>
    <n v="2"/>
    <n v="2"/>
    <n v="5"/>
    <n v="5"/>
    <n v="3"/>
    <n v="3"/>
    <x v="1"/>
    <n v="1.5714285714285714"/>
    <s v="Oct"/>
    <s v="Qtr1"/>
    <s v="FY21"/>
  </r>
  <r>
    <m/>
    <x v="1"/>
    <s v="Chikun"/>
    <s v="Kujama Rural Hospital"/>
    <s v="index"/>
    <n v="0"/>
    <n v="0"/>
    <n v="0"/>
    <n v="0"/>
    <n v="0"/>
    <n v="0"/>
    <n v="0"/>
    <n v="0"/>
    <x v="1"/>
    <n v="1.5714285714285714"/>
    <s v="Oct"/>
    <s v="Qtr1"/>
    <s v="FY21"/>
  </r>
  <r>
    <m/>
    <x v="1"/>
    <s v="Jaba"/>
    <s v="Kwoi General Hospital"/>
    <s v="index"/>
    <n v="1"/>
    <n v="1"/>
    <n v="1"/>
    <n v="1"/>
    <n v="1"/>
    <n v="1"/>
    <n v="0"/>
    <n v="0"/>
    <x v="1"/>
    <n v="1.5714285714285714"/>
    <s v="Oct"/>
    <s v="Qtr1"/>
    <s v="FY21"/>
  </r>
  <r>
    <m/>
    <x v="1"/>
    <s v="Soba"/>
    <s v="Maigana General Hospital"/>
    <s v="index"/>
    <n v="0"/>
    <n v="0"/>
    <n v="0"/>
    <n v="0"/>
    <n v="0"/>
    <n v="0"/>
    <n v="0"/>
    <n v="0"/>
    <x v="1"/>
    <n v="1.5714285714285714"/>
    <s v="Oct"/>
    <s v="Qtr1"/>
    <s v="FY21"/>
  </r>
  <r>
    <m/>
    <x v="1"/>
    <s v="Sabon Gari"/>
    <s v="Major Ibrahim Bello Abdullahi Memorial Hospital Sabongari"/>
    <s v="index"/>
    <n v="0"/>
    <n v="0"/>
    <n v="0"/>
    <n v="0"/>
    <n v="0"/>
    <n v="0"/>
    <n v="0"/>
    <n v="0"/>
    <x v="1"/>
    <n v="1.5714285714285714"/>
    <s v="Oct"/>
    <s v="Qtr1"/>
    <s v="FY21"/>
  </r>
  <r>
    <m/>
    <x v="1"/>
    <s v="Kaduna South"/>
    <s v="Makera I Primary Health Center"/>
    <s v="index"/>
    <n v="0"/>
    <n v="0"/>
    <n v="0"/>
    <n v="0"/>
    <n v="0"/>
    <n v="0"/>
    <n v="0"/>
    <n v="0"/>
    <x v="1"/>
    <n v="1.5714285714285714"/>
    <s v="Oct"/>
    <s v="Qtr1"/>
    <s v="FY21"/>
  </r>
  <r>
    <m/>
    <x v="1"/>
    <s v="Kaura"/>
    <s v="Manchok Maternal and Child Health Clinic"/>
    <s v="index"/>
    <n v="0"/>
    <n v="0"/>
    <n v="0"/>
    <n v="0"/>
    <n v="0"/>
    <n v="0"/>
    <n v="0"/>
    <n v="0"/>
    <x v="1"/>
    <n v="1.5714285714285714"/>
    <s v="Oct"/>
    <s v="Qtr1"/>
    <s v="FY21"/>
  </r>
  <r>
    <m/>
    <x v="1"/>
    <s v="Kaduna South"/>
    <s v="Maneks Hospital"/>
    <s v="index"/>
    <n v="0"/>
    <n v="0"/>
    <n v="0"/>
    <n v="0"/>
    <n v="0"/>
    <n v="0"/>
    <n v="0"/>
    <n v="0"/>
    <x v="1"/>
    <n v="1.5714285714285714"/>
    <s v="Oct"/>
    <s v="Qtr1"/>
    <s v="FY21"/>
  </r>
  <r>
    <m/>
    <x v="1"/>
    <s v="Kaduna North"/>
    <s v="Muslim Specialist Hospital"/>
    <s v="index"/>
    <n v="0"/>
    <n v="0"/>
    <n v="0"/>
    <n v="0"/>
    <n v="0"/>
    <n v="0"/>
    <n v="0"/>
    <n v="0"/>
    <x v="1"/>
    <n v="1.5714285714285714"/>
    <s v="Oct"/>
    <s v="Qtr1"/>
    <s v="FY21"/>
  </r>
  <r>
    <m/>
    <x v="1"/>
    <s v="Zaria"/>
    <s v="National Tuberculosis And Leprosy Training Center - Zaria"/>
    <s v="index"/>
    <n v="0"/>
    <n v="0"/>
    <n v="0"/>
    <n v="0"/>
    <n v="0"/>
    <n v="0"/>
    <n v="0"/>
    <n v="0"/>
    <x v="1"/>
    <n v="1.5714285714285714"/>
    <s v="Oct"/>
    <s v="Qtr1"/>
    <s v="FY21"/>
  </r>
  <r>
    <m/>
    <x v="1"/>
    <s v="Kubau"/>
    <s v="Pambegua General Hospital"/>
    <s v="index"/>
    <n v="0"/>
    <n v="0"/>
    <n v="0"/>
    <n v="0"/>
    <n v="0"/>
    <n v="0"/>
    <n v="0"/>
    <n v="0"/>
    <x v="1"/>
    <n v="1.5714285714285714"/>
    <s v="Oct"/>
    <s v="Qtr1"/>
    <s v="FY21"/>
  </r>
  <r>
    <m/>
    <x v="1"/>
    <s v="Kaduna North"/>
    <s v="Police Medical Center"/>
    <s v="index"/>
    <n v="0"/>
    <n v="0"/>
    <n v="0"/>
    <n v="0"/>
    <n v="0"/>
    <n v="0"/>
    <n v="0"/>
    <n v="0"/>
    <x v="1"/>
    <n v="1.5714285714285714"/>
    <s v="Oct"/>
    <s v="Qtr1"/>
    <s v="FY21"/>
  </r>
  <r>
    <m/>
    <x v="1"/>
    <s v="Kauru"/>
    <s v="Rural Hospital Kauru"/>
    <s v="index"/>
    <n v="0"/>
    <n v="0"/>
    <n v="0"/>
    <n v="0"/>
    <n v="0"/>
    <n v="0"/>
    <n v="0"/>
    <n v="0"/>
    <x v="1"/>
    <n v="1.5714285714285714"/>
    <s v="Oct"/>
    <s v="Qtr1"/>
    <s v="FY21"/>
  </r>
  <r>
    <m/>
    <x v="1"/>
    <s v="Chikun"/>
    <s v="Sabo Tsaha Primary Health Center"/>
    <s v="index"/>
    <n v="0"/>
    <n v="0"/>
    <n v="0"/>
    <n v="0"/>
    <n v="0"/>
    <n v="0"/>
    <n v="0"/>
    <n v="0"/>
    <x v="1"/>
    <n v="1.5714285714285714"/>
    <s v="Oct"/>
    <s v="Qtr1"/>
    <s v="FY21"/>
  </r>
  <r>
    <m/>
    <x v="1"/>
    <s v="Chikun"/>
    <s v="Sabon Tasha General Hospital"/>
    <s v="index"/>
    <n v="4"/>
    <n v="2"/>
    <n v="2"/>
    <n v="2"/>
    <n v="2"/>
    <n v="1"/>
    <n v="0"/>
    <n v="0"/>
    <x v="1"/>
    <n v="1.5714285714285714"/>
    <s v="Oct"/>
    <s v="Qtr1"/>
    <s v="FY21"/>
  </r>
  <r>
    <m/>
    <x v="1"/>
    <s v="Kaduna South"/>
    <s v="St. Gerald's Hospital - Kaduna"/>
    <s v="index"/>
    <n v="1"/>
    <n v="1"/>
    <n v="1"/>
    <n v="1"/>
    <n v="1"/>
    <n v="1"/>
    <n v="1"/>
    <n v="1"/>
    <x v="1"/>
    <n v="1.5714285714285714"/>
    <s v="Oct"/>
    <s v="Qtr1"/>
    <s v="FY21"/>
  </r>
  <r>
    <m/>
    <x v="1"/>
    <s v="Zangon Kataf"/>
    <s v="St. Louis Hospital - Zonkwa"/>
    <s v="index"/>
    <n v="2"/>
    <n v="2"/>
    <n v="2"/>
    <n v="2"/>
    <n v="4"/>
    <n v="4"/>
    <n v="2"/>
    <n v="2"/>
    <x v="1"/>
    <n v="1.5714285714285714"/>
    <s v="Oct"/>
    <s v="Qtr1"/>
    <s v="FY21"/>
  </r>
  <r>
    <m/>
    <x v="1"/>
    <s v="Kaura"/>
    <s v="Turaki Buga Memorial Hospital"/>
    <s v="index"/>
    <n v="0"/>
    <n v="0"/>
    <n v="0"/>
    <n v="0"/>
    <n v="0"/>
    <n v="0"/>
    <n v="0"/>
    <n v="0"/>
    <x v="1"/>
    <n v="1.5714285714285714"/>
    <s v="Oct"/>
    <s v="Qtr1"/>
    <s v="FY21"/>
  </r>
  <r>
    <m/>
    <x v="1"/>
    <s v="Igabi"/>
    <s v="Turunku Rural Hospital"/>
    <s v="index"/>
    <n v="0"/>
    <n v="0"/>
    <n v="0"/>
    <n v="0"/>
    <n v="0"/>
    <n v="0"/>
    <n v="0"/>
    <n v="0"/>
    <x v="1"/>
    <n v="1.5714285714285714"/>
    <s v="Oct"/>
    <s v="Qtr1"/>
    <s v="FY21"/>
  </r>
  <r>
    <m/>
    <x v="1"/>
    <s v="Kaduna South"/>
    <s v="Yusuf Dantsoho Memorial Hospital"/>
    <s v="index"/>
    <n v="1"/>
    <n v="1"/>
    <n v="1"/>
    <n v="1"/>
    <n v="3"/>
    <n v="0"/>
    <n v="0"/>
    <n v="0"/>
    <x v="1"/>
    <n v="1.5714285714285714"/>
    <s v="Oct"/>
    <s v="Qtr1"/>
    <s v="FY21"/>
  </r>
  <r>
    <m/>
    <x v="1"/>
    <s v="Kaduna North"/>
    <s v="Zakari Isah Memorial Clinic"/>
    <s v="index"/>
    <n v="0"/>
    <n v="0"/>
    <n v="0"/>
    <n v="0"/>
    <n v="0"/>
    <n v="0"/>
    <n v="0"/>
    <n v="0"/>
    <x v="1"/>
    <n v="1.5714285714285714"/>
    <s v="Oct"/>
    <s v="Qtr1"/>
    <s v="FY21"/>
  </r>
  <r>
    <m/>
    <x v="1"/>
    <s v="Zangon Kataf"/>
    <s v="Zango-Kataf General Hospital"/>
    <s v="index"/>
    <n v="0"/>
    <n v="0"/>
    <n v="0"/>
    <n v="0"/>
    <n v="0"/>
    <n v="0"/>
    <n v="0"/>
    <n v="0"/>
    <x v="1"/>
    <n v="1.5714285714285714"/>
    <s v="Oct"/>
    <s v="Qtr1"/>
    <s v="FY21"/>
  </r>
  <r>
    <m/>
    <x v="1"/>
    <s v="Giwa"/>
    <s v="Ahmadu Bello University Teaching Hospital Shika Zaria"/>
    <s v="index"/>
    <n v="3"/>
    <n v="2"/>
    <n v="2"/>
    <n v="2"/>
    <n v="6"/>
    <n v="3"/>
    <n v="3"/>
    <n v="3"/>
    <x v="1"/>
    <n v="1.5714285714285714"/>
    <s v="Oct"/>
    <s v="Qtr1"/>
    <s v="FY21"/>
  </r>
  <r>
    <m/>
    <x v="1"/>
    <s v="Chikun"/>
    <s v="Amina Hospital"/>
    <s v="index"/>
    <n v="0"/>
    <n v="0"/>
    <n v="0"/>
    <n v="0"/>
    <n v="0"/>
    <n v="0"/>
    <n v="0"/>
    <n v="0"/>
    <x v="1"/>
    <n v="1.5714285714285714"/>
    <s v="Oct"/>
    <s v="Qtr1"/>
    <s v="FY21"/>
  </r>
  <r>
    <m/>
    <x v="1"/>
    <s v="Zaria"/>
    <s v="Anna-Kitcher Hospital"/>
    <s v="index"/>
    <n v="0"/>
    <n v="0"/>
    <n v="0"/>
    <n v="0"/>
    <n v="0"/>
    <n v="0"/>
    <n v="0"/>
    <n v="0"/>
    <x v="1"/>
    <n v="1.5714285714285714"/>
    <s v="Oct"/>
    <s v="Qtr1"/>
    <s v="FY21"/>
  </r>
  <r>
    <m/>
    <x v="1"/>
    <s v="Kaduna North"/>
    <s v="Badarawa Primary Health Center"/>
    <s v="index"/>
    <n v="0"/>
    <n v="0"/>
    <n v="0"/>
    <n v="0"/>
    <n v="0"/>
    <n v="0"/>
    <n v="0"/>
    <n v="0"/>
    <x v="1"/>
    <n v="1.5714285714285714"/>
    <s v="Oct"/>
    <s v="Qtr1"/>
    <s v="FY21"/>
  </r>
  <r>
    <m/>
    <x v="1"/>
    <s v="Kaduna North"/>
    <s v="Barau Dikko Specialist Hospital"/>
    <s v="index"/>
    <n v="5"/>
    <n v="5"/>
    <n v="5"/>
    <n v="5"/>
    <n v="19"/>
    <n v="19"/>
    <n v="5"/>
    <n v="5"/>
    <x v="1"/>
    <n v="1.5714285714285714"/>
    <s v="Oct"/>
    <s v="Qtr1"/>
    <s v="FY21"/>
  </r>
  <r>
    <m/>
    <x v="1"/>
    <s v="Kaduna South"/>
    <s v="Barnawa Primary Health Center"/>
    <s v="index"/>
    <n v="0"/>
    <n v="0"/>
    <n v="0"/>
    <n v="0"/>
    <n v="0"/>
    <n v="0"/>
    <n v="0"/>
    <n v="0"/>
    <x v="1"/>
    <n v="1.5714285714285714"/>
    <s v="Oct"/>
    <s v="Qtr1"/>
    <s v="FY21"/>
  </r>
  <r>
    <m/>
    <x v="1"/>
    <s v="Kachia"/>
    <s v="Doka Rural Hospital"/>
    <s v="index"/>
    <n v="0"/>
    <n v="0"/>
    <n v="0"/>
    <n v="0"/>
    <n v="0"/>
    <n v="0"/>
    <n v="0"/>
    <n v="0"/>
    <x v="1"/>
    <n v="1.5714285714285714"/>
    <s v="Oct"/>
    <s v="Qtr1"/>
    <s v="FY21"/>
  </r>
  <r>
    <m/>
    <x v="1"/>
    <s v="Kaduna North"/>
    <s v="Federation of Muslim Women Association of Nigeria (FOMWAN) Hospital"/>
    <s v="index"/>
    <n v="0"/>
    <n v="0"/>
    <n v="0"/>
    <n v="0"/>
    <n v="0"/>
    <n v="0"/>
    <n v="0"/>
    <n v="0"/>
    <x v="1"/>
    <n v="1.5714285714285714"/>
    <s v="Oct"/>
    <s v="Qtr1"/>
    <s v="FY21"/>
  </r>
  <r>
    <m/>
    <x v="1"/>
    <s v="Kachia"/>
    <s v="Foltz Medical Center - Katari"/>
    <s v="index"/>
    <n v="0"/>
    <n v="0"/>
    <n v="0"/>
    <n v="0"/>
    <n v="0"/>
    <n v="0"/>
    <n v="0"/>
    <n v="0"/>
    <x v="1"/>
    <n v="1.5714285714285714"/>
    <s v="Oct"/>
    <s v="Qtr1"/>
    <s v="FY21"/>
  </r>
  <r>
    <m/>
    <x v="1"/>
    <s v="Giwa"/>
    <s v="General Hospital Giwa"/>
    <s v="index"/>
    <n v="0"/>
    <n v="0"/>
    <n v="0"/>
    <n v="0"/>
    <n v="0"/>
    <n v="0"/>
    <n v="0"/>
    <n v="0"/>
    <x v="1"/>
    <n v="1.5714285714285714"/>
    <s v="Oct"/>
    <s v="Qtr1"/>
    <s v="FY21"/>
  </r>
  <r>
    <m/>
    <x v="1"/>
    <s v="Makarfi"/>
    <s v="General Hospital Makarfi"/>
    <s v="index"/>
    <n v="6"/>
    <n v="5"/>
    <n v="5"/>
    <n v="5"/>
    <n v="5"/>
    <n v="3"/>
    <n v="0"/>
    <n v="0"/>
    <x v="1"/>
    <n v="1.5714285714285714"/>
    <s v="Oct"/>
    <s v="Qtr1"/>
    <s v="FY21"/>
  </r>
  <r>
    <m/>
    <x v="1"/>
    <s v="Lere"/>
    <s v="General Hospital Saminaka"/>
    <s v="index"/>
    <n v="5"/>
    <n v="5"/>
    <n v="5"/>
    <n v="5"/>
    <n v="13"/>
    <n v="13"/>
    <n v="1"/>
    <n v="1"/>
    <x v="1"/>
    <n v="1.5714285714285714"/>
    <s v="Oct"/>
    <s v="Qtr1"/>
    <s v="FY21"/>
  </r>
  <r>
    <m/>
    <x v="1"/>
    <s v="Kaduna South"/>
    <s v="Gwamna Awan General Hospital"/>
    <s v="index"/>
    <n v="6"/>
    <n v="6"/>
    <n v="6"/>
    <n v="6"/>
    <n v="6"/>
    <n v="6"/>
    <n v="3"/>
    <n v="3"/>
    <x v="1"/>
    <n v="1.5714285714285714"/>
    <s v="Oct"/>
    <s v="Qtr1"/>
    <s v="FY21"/>
  </r>
  <r>
    <m/>
    <x v="1"/>
    <s v="Sanga"/>
    <s v="Gwantu General Hospital"/>
    <s v="index"/>
    <n v="2"/>
    <n v="2"/>
    <n v="2"/>
    <n v="2"/>
    <n v="9"/>
    <n v="9"/>
    <n v="1"/>
    <n v="1"/>
    <x v="1"/>
    <n v="1.5714285714285714"/>
    <s v="Oct"/>
    <s v="Qtr1"/>
    <s v="FY21"/>
  </r>
  <r>
    <m/>
    <x v="1"/>
    <s v="Zaria"/>
    <s v="Hajiya Gambo Sawaba Hospital"/>
    <s v="index"/>
    <n v="3"/>
    <n v="2"/>
    <n v="2"/>
    <n v="2"/>
    <n v="3"/>
    <n v="3"/>
    <n v="1"/>
    <n v="1"/>
    <x v="1"/>
    <n v="1.5714285714285714"/>
    <s v="Oct"/>
    <s v="Qtr1"/>
    <s v="FY21"/>
  </r>
  <r>
    <m/>
    <x v="1"/>
    <s v="Kaduna South"/>
    <s v="Harmony Hospital"/>
    <s v="index"/>
    <n v="0"/>
    <n v="0"/>
    <n v="0"/>
    <n v="0"/>
    <n v="0"/>
    <n v="0"/>
    <n v="0"/>
    <n v="0"/>
    <x v="1"/>
    <n v="1.5714285714285714"/>
    <s v="Oct"/>
    <s v="Qtr1"/>
    <s v="FY21"/>
  </r>
  <r>
    <m/>
    <x v="1"/>
    <s v="Kudan"/>
    <s v="Hunkuyi General Hospital"/>
    <s v="index"/>
    <n v="0"/>
    <n v="0"/>
    <n v="0"/>
    <n v="0"/>
    <n v="0"/>
    <n v="0"/>
    <n v="0"/>
    <n v="0"/>
    <x v="1"/>
    <n v="1.5714285714285714"/>
    <s v="Oct"/>
    <s v="Qtr1"/>
    <s v="FY21"/>
  </r>
  <r>
    <m/>
    <x v="1"/>
    <s v="Kajuru"/>
    <s v="Idon Rural Hospital"/>
    <s v="index"/>
    <n v="0"/>
    <n v="0"/>
    <n v="0"/>
    <n v="0"/>
    <n v="0"/>
    <n v="0"/>
    <n v="0"/>
    <n v="0"/>
    <x v="1"/>
    <n v="1.5714285714285714"/>
    <s v="Oct"/>
    <s v="Qtr1"/>
    <s v="FY21"/>
  </r>
  <r>
    <m/>
    <x v="1"/>
    <s v="Igabi"/>
    <s v="Jaji Comprehensive Health Center"/>
    <s v="index"/>
    <n v="0"/>
    <n v="0"/>
    <n v="0"/>
    <n v="0"/>
    <n v="0"/>
    <n v="0"/>
    <n v="0"/>
    <n v="0"/>
    <x v="1"/>
    <n v="1.5714285714285714"/>
    <s v="Oct"/>
    <s v="Qtr1"/>
    <s v="FY21"/>
  </r>
  <r>
    <m/>
    <x v="1"/>
    <s v="Birnin Gwari"/>
    <s v="Jibrin Maigwari Memorial Hospital Birnin Gwari"/>
    <s v="index"/>
    <n v="0"/>
    <n v="0"/>
    <n v="0"/>
    <n v="0"/>
    <n v="0"/>
    <n v="0"/>
    <n v="0"/>
    <n v="0"/>
    <x v="1"/>
    <n v="1.5714285714285714"/>
    <s v="Oct"/>
    <s v="Qtr1"/>
    <s v="FY21"/>
  </r>
  <r>
    <m/>
    <x v="1"/>
    <s v="Kaduna South"/>
    <s v="Jowako Hospital"/>
    <s v="index"/>
    <n v="0"/>
    <n v="0"/>
    <n v="0"/>
    <n v="0"/>
    <n v="0"/>
    <n v="0"/>
    <n v="0"/>
    <n v="0"/>
    <x v="1"/>
    <n v="1.5714285714285714"/>
    <s v="Oct"/>
    <s v="Qtr1"/>
    <s v="FY21"/>
  </r>
  <r>
    <m/>
    <x v="1"/>
    <s v="Kachia"/>
    <s v="Kachia General Hospital"/>
    <s v="index"/>
    <n v="1"/>
    <n v="0"/>
    <n v="0"/>
    <n v="0"/>
    <n v="0"/>
    <n v="0"/>
    <n v="0"/>
    <n v="0"/>
    <x v="1"/>
    <n v="1.5714285714285714"/>
    <s v="Oct"/>
    <s v="Qtr1"/>
    <s v="FY21"/>
  </r>
  <r>
    <m/>
    <x v="1"/>
    <s v="Jema'a"/>
    <s v="Kafanchan Family Health Unit"/>
    <s v="index"/>
    <n v="0"/>
    <n v="0"/>
    <n v="0"/>
    <n v="0"/>
    <n v="0"/>
    <n v="0"/>
    <n v="0"/>
    <n v="0"/>
    <x v="1"/>
    <n v="1.5714285714285714"/>
    <s v="Oct"/>
    <s v="Qtr1"/>
    <s v="FY21"/>
  </r>
  <r>
    <m/>
    <x v="1"/>
    <s v="Jema'a"/>
    <s v="Kafanchan General Hospital"/>
    <s v="index"/>
    <n v="1"/>
    <n v="1"/>
    <n v="1"/>
    <n v="1"/>
    <n v="7"/>
    <n v="6"/>
    <n v="2"/>
    <n v="2"/>
    <x v="1"/>
    <n v="1.5714285714285714"/>
    <s v="Oct"/>
    <s v="Qtr1"/>
    <s v="FY21"/>
  </r>
  <r>
    <m/>
    <x v="1"/>
    <s v="Kagarko"/>
    <s v="Kagarko General Hospital"/>
    <s v="index"/>
    <n v="0"/>
    <n v="0"/>
    <n v="0"/>
    <n v="0"/>
    <n v="0"/>
    <n v="0"/>
    <n v="0"/>
    <n v="0"/>
    <x v="1"/>
    <n v="1.5714285714285714"/>
    <s v="Oct"/>
    <s v="Qtr1"/>
    <s v="FY21"/>
  </r>
  <r>
    <m/>
    <x v="1"/>
    <s v="Kaura"/>
    <s v="Kaura Rural Hospital"/>
    <s v="index"/>
    <n v="0"/>
    <n v="0"/>
    <n v="0"/>
    <n v="0"/>
    <n v="0"/>
    <n v="0"/>
    <n v="0"/>
    <n v="0"/>
    <x v="1"/>
    <n v="1.5714285714285714"/>
    <s v="Oct"/>
    <s v="Qtr1"/>
    <s v="FY21"/>
  </r>
  <r>
    <m/>
    <x v="1"/>
    <s v="Kaduna North"/>
    <s v="Kawo General Hospital"/>
    <s v="index"/>
    <n v="2"/>
    <n v="2"/>
    <n v="2"/>
    <n v="2"/>
    <n v="5"/>
    <n v="5"/>
    <n v="3"/>
    <n v="3"/>
    <x v="1"/>
    <n v="1.5714285714285714"/>
    <s v="Oct"/>
    <s v="Qtr1"/>
    <s v="FY21"/>
  </r>
  <r>
    <m/>
    <x v="1"/>
    <s v="Chikun"/>
    <s v="Kujama Rural Hospital"/>
    <s v="index"/>
    <n v="0"/>
    <n v="0"/>
    <n v="0"/>
    <n v="0"/>
    <n v="0"/>
    <n v="0"/>
    <n v="0"/>
    <n v="0"/>
    <x v="1"/>
    <n v="1.5714285714285714"/>
    <s v="Oct"/>
    <s v="Qtr1"/>
    <s v="FY21"/>
  </r>
  <r>
    <m/>
    <x v="1"/>
    <s v="Jaba"/>
    <s v="Kwoi General Hospital"/>
    <s v="index"/>
    <n v="1"/>
    <n v="1"/>
    <n v="1"/>
    <n v="1"/>
    <n v="1"/>
    <n v="1"/>
    <n v="0"/>
    <n v="0"/>
    <x v="1"/>
    <n v="1.5714285714285714"/>
    <s v="Oct"/>
    <s v="Qtr1"/>
    <s v="FY21"/>
  </r>
  <r>
    <m/>
    <x v="1"/>
    <s v="Soba"/>
    <s v="Maigana General Hospital"/>
    <s v="index"/>
    <n v="0"/>
    <n v="0"/>
    <n v="0"/>
    <n v="0"/>
    <n v="0"/>
    <n v="0"/>
    <n v="0"/>
    <n v="0"/>
    <x v="1"/>
    <n v="1.5714285714285714"/>
    <s v="Oct"/>
    <s v="Qtr1"/>
    <s v="FY21"/>
  </r>
  <r>
    <m/>
    <x v="1"/>
    <s v="Sabon Gari"/>
    <s v="Major Ibrahim Bello Abdullahi Memorial Hospital Sabongari"/>
    <s v="index"/>
    <n v="0"/>
    <n v="0"/>
    <n v="0"/>
    <n v="0"/>
    <n v="0"/>
    <n v="0"/>
    <n v="0"/>
    <n v="0"/>
    <x v="1"/>
    <n v="1.5714285714285714"/>
    <s v="Oct"/>
    <s v="Qtr1"/>
    <s v="FY21"/>
  </r>
  <r>
    <m/>
    <x v="1"/>
    <s v="Kaduna South"/>
    <s v="Makera I Primary Health Center"/>
    <s v="index"/>
    <n v="0"/>
    <n v="0"/>
    <n v="0"/>
    <n v="0"/>
    <n v="0"/>
    <n v="0"/>
    <n v="0"/>
    <n v="0"/>
    <x v="1"/>
    <n v="1.5714285714285714"/>
    <s v="Oct"/>
    <s v="Qtr1"/>
    <s v="FY21"/>
  </r>
  <r>
    <m/>
    <x v="1"/>
    <s v="Kaura"/>
    <s v="Manchok Maternal and Child Health Clinic"/>
    <s v="index"/>
    <n v="0"/>
    <n v="0"/>
    <n v="0"/>
    <n v="0"/>
    <n v="0"/>
    <n v="0"/>
    <n v="0"/>
    <n v="0"/>
    <x v="1"/>
    <n v="1.5714285714285714"/>
    <s v="Oct"/>
    <s v="Qtr1"/>
    <s v="FY21"/>
  </r>
  <r>
    <m/>
    <x v="1"/>
    <s v="Kaduna South"/>
    <s v="Maneks Hospital"/>
    <s v="index"/>
    <n v="0"/>
    <n v="0"/>
    <n v="0"/>
    <n v="0"/>
    <n v="0"/>
    <n v="0"/>
    <n v="0"/>
    <n v="0"/>
    <x v="1"/>
    <n v="1.5714285714285714"/>
    <s v="Oct"/>
    <s v="Qtr1"/>
    <s v="FY21"/>
  </r>
  <r>
    <m/>
    <x v="1"/>
    <s v="Kaduna North"/>
    <s v="Muslim Specialist Hospital"/>
    <s v="index"/>
    <n v="0"/>
    <n v="0"/>
    <n v="0"/>
    <n v="0"/>
    <n v="0"/>
    <n v="0"/>
    <n v="0"/>
    <n v="0"/>
    <x v="1"/>
    <n v="1.5714285714285714"/>
    <s v="Oct"/>
    <s v="Qtr1"/>
    <s v="FY21"/>
  </r>
  <r>
    <m/>
    <x v="1"/>
    <s v="Zaria"/>
    <s v="National Tuberculosis And Leprosy Training Center - Zaria"/>
    <s v="index"/>
    <n v="0"/>
    <n v="0"/>
    <n v="0"/>
    <n v="0"/>
    <n v="0"/>
    <n v="0"/>
    <n v="0"/>
    <n v="0"/>
    <x v="1"/>
    <n v="1.5714285714285714"/>
    <s v="Oct"/>
    <s v="Qtr1"/>
    <s v="FY21"/>
  </r>
  <r>
    <m/>
    <x v="1"/>
    <s v="Kubau"/>
    <s v="Pambegua General Hospital"/>
    <s v="index"/>
    <n v="0"/>
    <n v="0"/>
    <n v="0"/>
    <n v="0"/>
    <n v="0"/>
    <n v="0"/>
    <n v="0"/>
    <n v="0"/>
    <x v="1"/>
    <n v="1.5714285714285714"/>
    <s v="Oct"/>
    <s v="Qtr1"/>
    <s v="FY21"/>
  </r>
  <r>
    <m/>
    <x v="1"/>
    <s v="Kaduna North"/>
    <s v="Police Medical Center"/>
    <s v="index"/>
    <n v="0"/>
    <n v="0"/>
    <n v="0"/>
    <n v="0"/>
    <n v="0"/>
    <n v="0"/>
    <n v="0"/>
    <n v="0"/>
    <x v="1"/>
    <n v="1.5714285714285714"/>
    <s v="Oct"/>
    <s v="Qtr1"/>
    <s v="FY21"/>
  </r>
  <r>
    <m/>
    <x v="1"/>
    <s v="Kauru"/>
    <s v="Rural Hospital Kauru"/>
    <s v="index"/>
    <n v="0"/>
    <n v="0"/>
    <n v="0"/>
    <n v="0"/>
    <n v="0"/>
    <n v="0"/>
    <n v="0"/>
    <n v="0"/>
    <x v="1"/>
    <n v="1.5714285714285714"/>
    <s v="Oct"/>
    <s v="Qtr1"/>
    <s v="FY21"/>
  </r>
  <r>
    <m/>
    <x v="1"/>
    <s v="Chikun"/>
    <s v="Sabo Tsaha Primary Health Center"/>
    <s v="index"/>
    <n v="0"/>
    <n v="0"/>
    <n v="0"/>
    <n v="0"/>
    <n v="0"/>
    <n v="0"/>
    <n v="0"/>
    <n v="0"/>
    <x v="1"/>
    <n v="1.5714285714285714"/>
    <s v="Oct"/>
    <s v="Qtr1"/>
    <s v="FY21"/>
  </r>
  <r>
    <m/>
    <x v="1"/>
    <s v="Chikun"/>
    <s v="Sabon Tasha General Hospital"/>
    <s v="index"/>
    <n v="4"/>
    <n v="2"/>
    <n v="2"/>
    <n v="2"/>
    <n v="2"/>
    <n v="1"/>
    <n v="0"/>
    <n v="0"/>
    <x v="1"/>
    <n v="1.5714285714285714"/>
    <s v="Oct"/>
    <s v="Qtr1"/>
    <s v="FY21"/>
  </r>
  <r>
    <m/>
    <x v="1"/>
    <s v="Kaduna South"/>
    <s v="St. Gerald's Hospital - Kaduna"/>
    <s v="index"/>
    <n v="1"/>
    <n v="1"/>
    <n v="1"/>
    <n v="1"/>
    <n v="1"/>
    <n v="1"/>
    <n v="1"/>
    <n v="1"/>
    <x v="1"/>
    <n v="1.5714285714285714"/>
    <s v="Oct"/>
    <s v="Qtr1"/>
    <s v="FY21"/>
  </r>
  <r>
    <m/>
    <x v="1"/>
    <s v="Zangon Kataf"/>
    <s v="St. Louis Hospital - Zonkwa"/>
    <s v="index"/>
    <n v="2"/>
    <n v="2"/>
    <n v="2"/>
    <n v="2"/>
    <n v="4"/>
    <n v="4"/>
    <n v="2"/>
    <n v="2"/>
    <x v="1"/>
    <n v="1.5714285714285714"/>
    <s v="Oct"/>
    <s v="Qtr1"/>
    <s v="FY21"/>
  </r>
  <r>
    <m/>
    <x v="1"/>
    <s v="Kaura"/>
    <s v="Turaki Buga Memorial Hospital"/>
    <s v="index"/>
    <n v="0"/>
    <n v="0"/>
    <n v="0"/>
    <n v="0"/>
    <n v="0"/>
    <n v="0"/>
    <n v="0"/>
    <n v="0"/>
    <x v="1"/>
    <n v="1.5714285714285714"/>
    <s v="Oct"/>
    <s v="Qtr1"/>
    <s v="FY21"/>
  </r>
  <r>
    <m/>
    <x v="1"/>
    <s v="Igabi"/>
    <s v="Turunku Rural Hospital"/>
    <s v="index"/>
    <n v="0"/>
    <n v="0"/>
    <n v="0"/>
    <n v="0"/>
    <n v="0"/>
    <n v="0"/>
    <n v="0"/>
    <n v="0"/>
    <x v="1"/>
    <n v="1.5714285714285714"/>
    <s v="Oct"/>
    <s v="Qtr1"/>
    <s v="FY21"/>
  </r>
  <r>
    <m/>
    <x v="1"/>
    <s v="Kaduna South"/>
    <s v="Yusuf Dantsoho Memorial Hospital"/>
    <s v="index"/>
    <n v="1"/>
    <n v="1"/>
    <n v="1"/>
    <n v="1"/>
    <n v="3"/>
    <n v="0"/>
    <n v="0"/>
    <n v="0"/>
    <x v="1"/>
    <n v="1.5714285714285714"/>
    <s v="Oct"/>
    <s v="Qtr1"/>
    <s v="FY21"/>
  </r>
  <r>
    <m/>
    <x v="1"/>
    <s v="Kaduna North"/>
    <s v="Zakari Isah Memorial Clinic"/>
    <s v="index"/>
    <n v="0"/>
    <n v="0"/>
    <n v="0"/>
    <n v="0"/>
    <n v="0"/>
    <n v="0"/>
    <n v="0"/>
    <n v="0"/>
    <x v="1"/>
    <n v="1.5714285714285714"/>
    <s v="Oct"/>
    <s v="Qtr1"/>
    <s v="FY21"/>
  </r>
  <r>
    <m/>
    <x v="1"/>
    <s v="Zangon Kataf"/>
    <s v="Zango-Kataf General Hospital"/>
    <s v="index"/>
    <n v="0"/>
    <n v="0"/>
    <n v="0"/>
    <n v="0"/>
    <n v="0"/>
    <n v="0"/>
    <n v="0"/>
    <n v="0"/>
    <x v="1"/>
    <n v="1.5714285714285714"/>
    <s v="Oct"/>
    <s v="Qtr1"/>
    <s v="FY21"/>
  </r>
  <r>
    <m/>
    <x v="2"/>
    <m/>
    <s v="Katsina General Hospital"/>
    <s v="index"/>
    <n v="0"/>
    <n v="1"/>
    <n v="1"/>
    <n v="1"/>
    <n v="6"/>
    <n v="6"/>
    <n v="3"/>
    <n v="3"/>
    <x v="1"/>
    <n v="1.5714285714285714"/>
    <s v="Oct"/>
    <s v="Qtr1"/>
    <s v="FY21"/>
  </r>
  <r>
    <m/>
    <x v="2"/>
    <m/>
    <s v="Federal Medical Center Katsina"/>
    <s v="index"/>
    <n v="3"/>
    <n v="3"/>
    <n v="3"/>
    <n v="1"/>
    <n v="5"/>
    <n v="1"/>
    <n v="1"/>
    <n v="1"/>
    <x v="1"/>
    <n v="1.5714285714285714"/>
    <s v="Oct"/>
    <s v="Qtr1"/>
    <s v="FY21"/>
  </r>
  <r>
    <m/>
    <x v="2"/>
    <m/>
    <s v="Funtua General Hospital"/>
    <s v="index"/>
    <n v="190"/>
    <n v="4"/>
    <n v="4"/>
    <n v="4"/>
    <n v="10"/>
    <n v="10"/>
    <n v="7"/>
    <n v="7"/>
    <x v="1"/>
    <n v="1.5714285714285714"/>
    <s v="Oct"/>
    <s v="Qtr1"/>
    <s v="FY21"/>
  </r>
  <r>
    <m/>
    <x v="3"/>
    <m/>
    <s v="Federal Medical Center - Abeokuta"/>
    <s v="index"/>
    <n v="21"/>
    <n v="11"/>
    <n v="11"/>
    <n v="11"/>
    <n v="11"/>
    <n v="11"/>
    <n v="2"/>
    <n v="2"/>
    <x v="1"/>
    <n v="1.5714285714285714"/>
    <s v="Oct"/>
    <s v="Qtr1"/>
    <s v="FY21"/>
  </r>
  <r>
    <m/>
    <x v="3"/>
    <m/>
    <s v="Ifo General Hospital"/>
    <s v="index"/>
    <n v="16"/>
    <n v="4"/>
    <n v="4"/>
    <n v="4"/>
    <n v="4"/>
    <n v="4"/>
    <n v="0"/>
    <n v="0"/>
    <x v="1"/>
    <n v="1.5714285714285714"/>
    <s v="Oct"/>
    <s v="Qtr1"/>
    <s v="FY21"/>
  </r>
  <r>
    <m/>
    <x v="3"/>
    <m/>
    <s v="Olabisi Onabanjo University Teaching Hospital"/>
    <s v="index"/>
    <n v="12"/>
    <n v="2"/>
    <n v="2"/>
    <n v="2"/>
    <n v="2"/>
    <n v="1"/>
    <n v="1"/>
    <n v="1"/>
    <x v="1"/>
    <n v="1.5714285714285714"/>
    <s v="Oct"/>
    <s v="Qtr1"/>
    <s v="FY21"/>
  </r>
  <r>
    <m/>
    <x v="3"/>
    <m/>
    <s v="Sacred Heart Catholic Hospital, Abeokuta"/>
    <s v="index"/>
    <n v="32"/>
    <n v="5"/>
    <n v="5"/>
    <n v="5"/>
    <n v="5"/>
    <n v="1"/>
    <n v="0"/>
    <n v="0"/>
    <x v="1"/>
    <n v="1.5714285714285714"/>
    <s v="Oct"/>
    <s v="Qtr1"/>
    <s v="FY21"/>
  </r>
  <r>
    <m/>
    <x v="3"/>
    <m/>
    <s v="State Hospital - Ijebu Ode"/>
    <s v="index"/>
    <n v="9"/>
    <n v="2"/>
    <n v="2"/>
    <n v="2"/>
    <n v="2"/>
    <n v="2"/>
    <n v="0"/>
    <n v="0"/>
    <x v="1"/>
    <n v="1.5714285714285714"/>
    <s v="Oct"/>
    <s v="Qtr1"/>
    <s v="FY21"/>
  </r>
  <r>
    <m/>
    <x v="4"/>
    <m/>
    <s v="State Specialist Hospital, Akure"/>
    <s v="index"/>
    <n v="5"/>
    <n v="5"/>
    <n v="5"/>
    <n v="5"/>
    <n v="7"/>
    <n v="5"/>
    <n v="3"/>
    <n v="3"/>
    <x v="1"/>
    <n v="1.5714285714285714"/>
    <s v="Oct"/>
    <s v="Qtr1"/>
    <s v="FY21"/>
  </r>
  <r>
    <m/>
    <x v="4"/>
    <m/>
    <s v="State Specialist Hospital, Ondo"/>
    <s v="index"/>
    <n v="2"/>
    <n v="2"/>
    <n v="2"/>
    <n v="2"/>
    <n v="3"/>
    <n v="3"/>
    <n v="1"/>
    <n v="1"/>
    <x v="1"/>
    <n v="1.5714285714285714"/>
    <s v="Oct"/>
    <s v="Qtr1"/>
    <s v="FY21"/>
  </r>
  <r>
    <m/>
    <x v="4"/>
    <m/>
    <s v="Federal Medical Centre, Owo"/>
    <s v="index"/>
    <n v="1"/>
    <n v="1"/>
    <n v="1"/>
    <n v="1"/>
    <n v="2"/>
    <n v="2"/>
    <n v="1"/>
    <n v="1"/>
    <x v="1"/>
    <n v="1.5714285714285714"/>
    <s v="Oct"/>
    <s v="Qtr1"/>
    <s v="FY21"/>
  </r>
  <r>
    <m/>
    <x v="4"/>
    <m/>
    <s v="General Hospital, Ore"/>
    <s v="index"/>
    <n v="1"/>
    <n v="1"/>
    <n v="1"/>
    <n v="1"/>
    <n v="2"/>
    <n v="2"/>
    <n v="0"/>
    <n v="0"/>
    <x v="1"/>
    <n v="1.5714285714285714"/>
    <s v="Oct"/>
    <s v="Qtr1"/>
    <s v="FY21"/>
  </r>
  <r>
    <m/>
    <x v="4"/>
    <m/>
    <s v="Basic Health Centre, Ifon"/>
    <s v="index"/>
    <n v="5"/>
    <n v="5"/>
    <n v="5"/>
    <n v="5"/>
    <n v="7"/>
    <n v="6"/>
    <n v="3"/>
    <n v="3"/>
    <x v="1"/>
    <n v="1.5714285714285714"/>
    <s v="Oct"/>
    <s v="Qtr1"/>
    <s v="FY21"/>
  </r>
  <r>
    <m/>
    <x v="4"/>
    <m/>
    <s v="State Specilaist Hospital, Okitipupa"/>
    <s v="index"/>
    <n v="3"/>
    <n v="3"/>
    <n v="3"/>
    <n v="3"/>
    <n v="5"/>
    <n v="4"/>
    <n v="2"/>
    <n v="2"/>
    <x v="1"/>
    <n v="1.5714285714285714"/>
    <s v="Oct"/>
    <s v="Qtr1"/>
    <s v="FY21"/>
  </r>
  <r>
    <m/>
    <x v="5"/>
    <m/>
    <s v="Obafemi Awolowo University Teaching Hospital Complex"/>
    <s v="index"/>
    <n v="53"/>
    <n v="3"/>
    <n v="3"/>
    <n v="3"/>
    <n v="9"/>
    <n v="7"/>
    <n v="1"/>
    <n v="1"/>
    <x v="1"/>
    <n v="1.5714285714285714"/>
    <s v="Oct"/>
    <s v="Qtr1"/>
    <s v="FY21"/>
  </r>
  <r>
    <m/>
    <x v="5"/>
    <m/>
    <s v="Ladoke Akintola Teaching Hospital - Oshogbo"/>
    <s v="index"/>
    <n v="28"/>
    <n v="2"/>
    <n v="2"/>
    <n v="2"/>
    <n v="6"/>
    <n v="6"/>
    <n v="1"/>
    <n v="1"/>
    <x v="1"/>
    <n v="1.5714285714285714"/>
    <s v="Oct"/>
    <s v="Qtr1"/>
    <s v="FY21"/>
  </r>
  <r>
    <m/>
    <x v="5"/>
    <m/>
    <s v="State Hospital - Iwo"/>
    <s v="index"/>
    <n v="44"/>
    <n v="2"/>
    <n v="2"/>
    <n v="2"/>
    <n v="6"/>
    <n v="5"/>
    <n v="0"/>
    <n v="0"/>
    <x v="1"/>
    <n v="1.5714285714285714"/>
    <s v="Oct"/>
    <s v="Qtr1"/>
    <s v="FY21"/>
  </r>
  <r>
    <m/>
    <x v="5"/>
    <m/>
    <s v="State Hospital, Ikire"/>
    <s v="index"/>
    <n v="19"/>
    <n v="3"/>
    <n v="3"/>
    <n v="3"/>
    <n v="11"/>
    <n v="11"/>
    <n v="2"/>
    <n v="2"/>
    <x v="1"/>
    <n v="1.5714285714285714"/>
    <s v="Oct"/>
    <s v="Qtr1"/>
    <s v="FY21"/>
  </r>
  <r>
    <m/>
    <x v="6"/>
    <m/>
    <s v="University College Hospital"/>
    <s v="index"/>
    <n v="41"/>
    <n v="22"/>
    <n v="22"/>
    <n v="10"/>
    <n v="18"/>
    <n v="18"/>
    <n v="6"/>
    <n v="6"/>
    <x v="1"/>
    <n v="1.5714285714285714"/>
    <s v="Oct"/>
    <s v="Qtr1"/>
    <s v="FY21"/>
  </r>
  <r>
    <m/>
    <x v="6"/>
    <m/>
    <s v="Adeoyo Maternity Hospital"/>
    <s v="index"/>
    <n v="95"/>
    <n v="22"/>
    <n v="22"/>
    <n v="13"/>
    <n v="12"/>
    <n v="12"/>
    <n v="3"/>
    <n v="3"/>
    <x v="1"/>
    <n v="1.5714285714285714"/>
    <s v="Oct"/>
    <s v="Qtr1"/>
    <s v="FY21"/>
  </r>
  <r>
    <m/>
    <x v="6"/>
    <m/>
    <s v="St. Mary's Catholic Hospital - Eleta"/>
    <s v="index"/>
    <n v="20"/>
    <n v="7"/>
    <n v="7"/>
    <n v="3"/>
    <n v="5"/>
    <n v="5"/>
    <n v="0"/>
    <n v="0"/>
    <x v="1"/>
    <n v="1.5714285714285714"/>
    <s v="Oct"/>
    <s v="Qtr1"/>
    <s v="FY21"/>
  </r>
  <r>
    <m/>
    <x v="6"/>
    <m/>
    <s v="Ogbomosho State Hospital"/>
    <s v="index"/>
    <n v="33"/>
    <n v="4"/>
    <n v="4"/>
    <n v="2"/>
    <n v="3"/>
    <n v="3"/>
    <n v="0"/>
    <n v="0"/>
    <x v="1"/>
    <n v="1.5714285714285714"/>
    <s v="Oct"/>
    <s v="Qtr1"/>
    <s v="FY21"/>
  </r>
  <r>
    <m/>
    <x v="0"/>
    <m/>
    <s v="Ekiti State University Teaching Hospital"/>
    <s v="index"/>
    <n v="0"/>
    <n v="0"/>
    <n v="0"/>
    <n v="0"/>
    <n v="0"/>
    <n v="0"/>
    <n v="0"/>
    <n v="0"/>
    <x v="2"/>
    <n v="2.5714285714285712"/>
    <s v="Oct"/>
    <s v="Qtr1"/>
    <s v="FY21"/>
  </r>
  <r>
    <m/>
    <x v="0"/>
    <m/>
    <s v="Federal Teaching Hospital Ido"/>
    <s v="index"/>
    <n v="1"/>
    <n v="1"/>
    <n v="1"/>
    <n v="1"/>
    <n v="1"/>
    <n v="1"/>
    <n v="0"/>
    <n v="0"/>
    <x v="2"/>
    <n v="2.5714285714285712"/>
    <s v="Oct"/>
    <s v="Qtr1"/>
    <s v="FY21"/>
  </r>
  <r>
    <m/>
    <x v="0"/>
    <m/>
    <s v="State Specialist Hospital Ikere"/>
    <s v="index"/>
    <n v="0"/>
    <n v="0"/>
    <n v="0"/>
    <n v="0"/>
    <n v="0"/>
    <n v="0"/>
    <n v="0"/>
    <n v="0"/>
    <x v="2"/>
    <n v="2.5714285714285712"/>
    <s v="Oct"/>
    <s v="Qtr1"/>
    <s v="FY21"/>
  </r>
  <r>
    <m/>
    <x v="1"/>
    <s v="Giwa"/>
    <s v="Ahmadu Bello University Teaching Hospital Shika Zaria"/>
    <s v="index"/>
    <n v="1"/>
    <n v="1"/>
    <n v="1"/>
    <n v="1"/>
    <n v="5"/>
    <n v="5"/>
    <n v="0"/>
    <n v="0"/>
    <x v="2"/>
    <n v="2.5714285714285712"/>
    <s v="Oct"/>
    <s v="Qtr1"/>
    <s v="FY21"/>
  </r>
  <r>
    <m/>
    <x v="1"/>
    <s v="Chikun"/>
    <s v="Amina Hospital"/>
    <s v="index"/>
    <n v="2"/>
    <n v="1"/>
    <n v="1"/>
    <n v="1"/>
    <n v="2"/>
    <n v="2"/>
    <n v="1"/>
    <n v="1"/>
    <x v="2"/>
    <n v="2.5714285714285712"/>
    <s v="Oct"/>
    <s v="Qtr1"/>
    <s v="FY21"/>
  </r>
  <r>
    <m/>
    <x v="1"/>
    <s v="Zaria"/>
    <s v="Anna-Kitcher Hospital"/>
    <s v="index"/>
    <n v="0"/>
    <n v="0"/>
    <n v="0"/>
    <n v="0"/>
    <n v="0"/>
    <n v="0"/>
    <n v="0"/>
    <n v="0"/>
    <x v="2"/>
    <n v="2.5714285714285712"/>
    <s v="Oct"/>
    <s v="Qtr1"/>
    <s v="FY21"/>
  </r>
  <r>
    <m/>
    <x v="1"/>
    <s v="Kaduna North"/>
    <s v="Badarawa Primary Health Center"/>
    <s v="index"/>
    <n v="0"/>
    <n v="0"/>
    <n v="0"/>
    <n v="0"/>
    <n v="0"/>
    <n v="0"/>
    <n v="0"/>
    <n v="0"/>
    <x v="2"/>
    <n v="2.5714285714285712"/>
    <s v="Oct"/>
    <s v="Qtr1"/>
    <s v="FY21"/>
  </r>
  <r>
    <m/>
    <x v="1"/>
    <s v="Kaduna North"/>
    <s v="Barau Dikko Specialist Hospital"/>
    <s v="index"/>
    <n v="3"/>
    <n v="3"/>
    <n v="3"/>
    <n v="3"/>
    <n v="13"/>
    <n v="12"/>
    <n v="3"/>
    <n v="3"/>
    <x v="2"/>
    <n v="2.5714285714285712"/>
    <s v="Oct"/>
    <s v="Qtr1"/>
    <s v="FY21"/>
  </r>
  <r>
    <m/>
    <x v="1"/>
    <s v="Kaduna South"/>
    <s v="Barnawa Primary Health Center"/>
    <s v="index"/>
    <n v="0"/>
    <n v="0"/>
    <n v="0"/>
    <n v="0"/>
    <n v="0"/>
    <n v="0"/>
    <n v="0"/>
    <n v="0"/>
    <x v="2"/>
    <n v="2.5714285714285712"/>
    <s v="Oct"/>
    <s v="Qtr1"/>
    <s v="FY21"/>
  </r>
  <r>
    <m/>
    <x v="1"/>
    <s v="Kachia"/>
    <s v="Doka Rural Hospital"/>
    <s v="index"/>
    <n v="0"/>
    <n v="0"/>
    <n v="0"/>
    <n v="0"/>
    <n v="0"/>
    <n v="0"/>
    <n v="0"/>
    <n v="0"/>
    <x v="2"/>
    <n v="2.5714285714285712"/>
    <s v="Oct"/>
    <s v="Qtr1"/>
    <s v="FY21"/>
  </r>
  <r>
    <m/>
    <x v="1"/>
    <s v="Kaduna North"/>
    <s v="Federation of Muslim Women Association of Nigeria (FOMWAN) Hospital"/>
    <s v="index"/>
    <n v="0"/>
    <n v="0"/>
    <n v="0"/>
    <n v="0"/>
    <n v="0"/>
    <n v="0"/>
    <n v="0"/>
    <n v="0"/>
    <x v="2"/>
    <n v="2.5714285714285712"/>
    <s v="Oct"/>
    <s v="Qtr1"/>
    <s v="FY21"/>
  </r>
  <r>
    <m/>
    <x v="1"/>
    <s v="Kachia"/>
    <s v="Foltz Medical Center - Katari"/>
    <s v="index"/>
    <n v="0"/>
    <n v="0"/>
    <n v="0"/>
    <n v="0"/>
    <n v="0"/>
    <n v="0"/>
    <n v="0"/>
    <n v="0"/>
    <x v="2"/>
    <n v="2.5714285714285712"/>
    <s v="Oct"/>
    <s v="Qtr1"/>
    <s v="FY21"/>
  </r>
  <r>
    <m/>
    <x v="1"/>
    <s v="Giwa"/>
    <s v="General Hospital Giwa"/>
    <s v="index"/>
    <n v="0"/>
    <n v="0"/>
    <n v="0"/>
    <n v="0"/>
    <n v="0"/>
    <n v="0"/>
    <n v="0"/>
    <n v="0"/>
    <x v="2"/>
    <n v="2.5714285714285712"/>
    <s v="Oct"/>
    <s v="Qtr1"/>
    <s v="FY21"/>
  </r>
  <r>
    <m/>
    <x v="1"/>
    <s v="Makarfi"/>
    <s v="General Hospital Makarfi"/>
    <s v="index"/>
    <n v="4"/>
    <n v="0"/>
    <s v="NA"/>
    <n v="0"/>
    <n v="0"/>
    <n v="0"/>
    <n v="0"/>
    <n v="0"/>
    <x v="2"/>
    <n v="2.5714285714285712"/>
    <s v="Oct"/>
    <s v="Qtr1"/>
    <s v="FY21"/>
  </r>
  <r>
    <m/>
    <x v="1"/>
    <s v="Lere"/>
    <s v="General Hospital Saminaka"/>
    <s v="index"/>
    <n v="7"/>
    <n v="6"/>
    <n v="6"/>
    <n v="6"/>
    <n v="11"/>
    <n v="11"/>
    <n v="3"/>
    <n v="3"/>
    <x v="2"/>
    <n v="2.5714285714285712"/>
    <s v="Oct"/>
    <s v="Qtr1"/>
    <s v="FY21"/>
  </r>
  <r>
    <m/>
    <x v="1"/>
    <s v="Kaduna South"/>
    <s v="Gwamna Awan General Hospital"/>
    <s v="index"/>
    <n v="5"/>
    <n v="5"/>
    <n v="5"/>
    <n v="5"/>
    <n v="6"/>
    <n v="6"/>
    <n v="1"/>
    <n v="1"/>
    <x v="2"/>
    <n v="2.5714285714285712"/>
    <s v="Oct"/>
    <s v="Qtr1"/>
    <s v="FY21"/>
  </r>
  <r>
    <m/>
    <x v="1"/>
    <s v="Sanga"/>
    <s v="Gwantu General Hospital"/>
    <s v="index"/>
    <n v="6"/>
    <n v="4"/>
    <n v="4"/>
    <n v="4"/>
    <n v="13"/>
    <n v="12"/>
    <n v="3"/>
    <n v="3"/>
    <x v="2"/>
    <n v="2.5714285714285712"/>
    <s v="Oct"/>
    <s v="Qtr1"/>
    <s v="FY21"/>
  </r>
  <r>
    <m/>
    <x v="1"/>
    <s v="Zaria"/>
    <s v="Hajiya Gambo Sawaba Hospital"/>
    <s v="index"/>
    <n v="4"/>
    <n v="3"/>
    <n v="3"/>
    <n v="3"/>
    <n v="4"/>
    <n v="4"/>
    <n v="1"/>
    <n v="1"/>
    <x v="2"/>
    <n v="2.5714285714285712"/>
    <s v="Oct"/>
    <s v="Qtr1"/>
    <s v="FY21"/>
  </r>
  <r>
    <m/>
    <x v="1"/>
    <s v="Kaduna South"/>
    <s v="Harmony Hospital"/>
    <s v="index"/>
    <n v="0"/>
    <n v="0"/>
    <n v="0"/>
    <n v="0"/>
    <n v="0"/>
    <n v="0"/>
    <n v="0"/>
    <n v="0"/>
    <x v="2"/>
    <n v="2.5714285714285712"/>
    <s v="Oct"/>
    <s v="Qtr1"/>
    <s v="FY21"/>
  </r>
  <r>
    <m/>
    <x v="1"/>
    <s v="Kudan"/>
    <s v="Hunkuyi General Hospital"/>
    <s v="index"/>
    <n v="0"/>
    <n v="0"/>
    <n v="0"/>
    <n v="0"/>
    <n v="0"/>
    <n v="0"/>
    <n v="0"/>
    <n v="0"/>
    <x v="2"/>
    <n v="2.5714285714285712"/>
    <s v="Oct"/>
    <s v="Qtr1"/>
    <s v="FY21"/>
  </r>
  <r>
    <m/>
    <x v="1"/>
    <s v="Kajuru"/>
    <s v="Idon Rural Hospital"/>
    <s v="index"/>
    <n v="0"/>
    <n v="0"/>
    <n v="0"/>
    <n v="0"/>
    <n v="0"/>
    <n v="0"/>
    <n v="0"/>
    <n v="0"/>
    <x v="2"/>
    <n v="2.5714285714285712"/>
    <s v="Oct"/>
    <s v="Qtr1"/>
    <s v="FY21"/>
  </r>
  <r>
    <m/>
    <x v="1"/>
    <s v="Igabi"/>
    <s v="Jaji Comprehensive Health Center"/>
    <s v="index"/>
    <n v="0"/>
    <n v="0"/>
    <n v="0"/>
    <n v="0"/>
    <n v="0"/>
    <n v="0"/>
    <n v="0"/>
    <n v="0"/>
    <x v="2"/>
    <n v="2.5714285714285712"/>
    <s v="Oct"/>
    <s v="Qtr1"/>
    <s v="FY21"/>
  </r>
  <r>
    <m/>
    <x v="1"/>
    <s v="Birnin Gwari"/>
    <s v="Jibrin Maigwari Memorial Hospital Birnin Gwari"/>
    <s v="index"/>
    <n v="0"/>
    <n v="0"/>
    <n v="0"/>
    <n v="0"/>
    <n v="0"/>
    <n v="0"/>
    <n v="0"/>
    <n v="0"/>
    <x v="2"/>
    <n v="2.5714285714285712"/>
    <s v="Oct"/>
    <s v="Qtr1"/>
    <s v="FY21"/>
  </r>
  <r>
    <m/>
    <x v="1"/>
    <s v="Kaduna South"/>
    <s v="Jowako Hospital"/>
    <s v="index"/>
    <n v="0"/>
    <n v="0"/>
    <n v="0"/>
    <n v="0"/>
    <n v="0"/>
    <n v="0"/>
    <n v="0"/>
    <n v="0"/>
    <x v="2"/>
    <n v="2.5714285714285712"/>
    <s v="Oct"/>
    <s v="Qtr1"/>
    <s v="FY21"/>
  </r>
  <r>
    <m/>
    <x v="1"/>
    <s v="Kachia"/>
    <s v="Kachia General Hospital"/>
    <s v="index"/>
    <n v="2"/>
    <n v="2"/>
    <n v="2"/>
    <n v="2"/>
    <n v="2"/>
    <n v="2"/>
    <n v="1"/>
    <n v="1"/>
    <x v="2"/>
    <n v="2.5714285714285712"/>
    <s v="Oct"/>
    <s v="Qtr1"/>
    <s v="FY21"/>
  </r>
  <r>
    <m/>
    <x v="1"/>
    <s v="Jema'a"/>
    <s v="Kafanchan Family Health Unit"/>
    <s v="index"/>
    <n v="0"/>
    <n v="0"/>
    <n v="0"/>
    <n v="0"/>
    <n v="0"/>
    <n v="0"/>
    <n v="0"/>
    <n v="0"/>
    <x v="2"/>
    <n v="2.5714285714285712"/>
    <s v="Oct"/>
    <s v="Qtr1"/>
    <s v="FY21"/>
  </r>
  <r>
    <m/>
    <x v="1"/>
    <s v="Jema'a"/>
    <s v="Kafanchan General Hospital"/>
    <s v="index"/>
    <n v="2"/>
    <n v="1"/>
    <n v="1"/>
    <n v="1"/>
    <n v="3"/>
    <n v="3"/>
    <n v="2"/>
    <n v="2"/>
    <x v="2"/>
    <n v="2.5714285714285712"/>
    <s v="Oct"/>
    <s v="Qtr1"/>
    <s v="FY21"/>
  </r>
  <r>
    <m/>
    <x v="1"/>
    <s v="Kagarko"/>
    <s v="Kagarko General Hospital"/>
    <s v="index"/>
    <n v="0"/>
    <n v="0"/>
    <n v="0"/>
    <n v="0"/>
    <n v="0"/>
    <n v="0"/>
    <n v="0"/>
    <n v="0"/>
    <x v="2"/>
    <n v="2.5714285714285712"/>
    <s v="Oct"/>
    <s v="Qtr1"/>
    <s v="FY21"/>
  </r>
  <r>
    <m/>
    <x v="1"/>
    <s v="Kaura"/>
    <s v="Kaura Rural Hospital"/>
    <s v="index"/>
    <n v="0"/>
    <n v="0"/>
    <n v="0"/>
    <n v="0"/>
    <n v="0"/>
    <n v="0"/>
    <n v="0"/>
    <n v="0"/>
    <x v="2"/>
    <n v="2.5714285714285712"/>
    <s v="Oct"/>
    <s v="Qtr1"/>
    <s v="FY21"/>
  </r>
  <r>
    <m/>
    <x v="1"/>
    <s v="Kaduna North"/>
    <s v="Kawo General Hospital"/>
    <s v="index"/>
    <n v="1"/>
    <n v="1"/>
    <n v="1"/>
    <n v="1"/>
    <n v="2"/>
    <n v="2"/>
    <n v="0"/>
    <n v="0"/>
    <x v="2"/>
    <n v="2.5714285714285712"/>
    <s v="Oct"/>
    <s v="Qtr1"/>
    <s v="FY21"/>
  </r>
  <r>
    <m/>
    <x v="1"/>
    <s v="Chikun"/>
    <s v="Kujama Rural Hospital"/>
    <s v="index"/>
    <n v="0"/>
    <n v="0"/>
    <n v="0"/>
    <n v="0"/>
    <n v="0"/>
    <n v="0"/>
    <s v="NA"/>
    <n v="0"/>
    <x v="2"/>
    <n v="2.5714285714285712"/>
    <s v="Oct"/>
    <s v="Qtr1"/>
    <s v="FY21"/>
  </r>
  <r>
    <m/>
    <x v="1"/>
    <s v="Jaba"/>
    <s v="Kwoi General Hospital"/>
    <s v="index"/>
    <n v="1"/>
    <n v="1"/>
    <n v="1"/>
    <n v="1"/>
    <n v="4"/>
    <n v="0"/>
    <n v="0"/>
    <n v="0"/>
    <x v="2"/>
    <n v="2.5714285714285712"/>
    <s v="Oct"/>
    <s v="Qtr1"/>
    <s v="FY21"/>
  </r>
  <r>
    <m/>
    <x v="1"/>
    <s v="Soba"/>
    <s v="Maigana General Hospital"/>
    <s v="index"/>
    <n v="0"/>
    <n v="0"/>
    <n v="0"/>
    <n v="0"/>
    <n v="0"/>
    <n v="0"/>
    <n v="0"/>
    <n v="0"/>
    <x v="2"/>
    <n v="2.5714285714285712"/>
    <s v="Oct"/>
    <s v="Qtr1"/>
    <s v="FY21"/>
  </r>
  <r>
    <m/>
    <x v="1"/>
    <s v="Sabon Gari"/>
    <s v="Major Ibrahim Bello Abdullahi Memorial Hospital Sabongari"/>
    <s v="index"/>
    <n v="0"/>
    <n v="0"/>
    <n v="0"/>
    <n v="0"/>
    <n v="0"/>
    <n v="0"/>
    <n v="0"/>
    <n v="0"/>
    <x v="2"/>
    <n v="2.5714285714285712"/>
    <s v="Oct"/>
    <s v="Qtr1"/>
    <s v="FY21"/>
  </r>
  <r>
    <m/>
    <x v="1"/>
    <s v="Kaduna South"/>
    <s v="Makera I Primary Health Center"/>
    <s v="index"/>
    <n v="0"/>
    <n v="0"/>
    <n v="0"/>
    <n v="0"/>
    <n v="0"/>
    <n v="0"/>
    <n v="0"/>
    <n v="0"/>
    <x v="2"/>
    <n v="2.5714285714285712"/>
    <s v="Oct"/>
    <s v="Qtr1"/>
    <s v="FY21"/>
  </r>
  <r>
    <m/>
    <x v="1"/>
    <s v="Kaura"/>
    <s v="Manchok Maternal and Child Health Clinic"/>
    <s v="index"/>
    <n v="0"/>
    <n v="0"/>
    <n v="0"/>
    <n v="0"/>
    <n v="0"/>
    <n v="0"/>
    <n v="0"/>
    <n v="0"/>
    <x v="2"/>
    <n v="2.5714285714285712"/>
    <s v="Oct"/>
    <s v="Qtr1"/>
    <s v="FY21"/>
  </r>
  <r>
    <m/>
    <x v="1"/>
    <s v="Kaduna South"/>
    <s v="Maneks Hospital"/>
    <s v="index"/>
    <n v="0"/>
    <n v="0"/>
    <n v="0"/>
    <n v="0"/>
    <n v="0"/>
    <n v="0"/>
    <n v="0"/>
    <n v="0"/>
    <x v="2"/>
    <n v="2.5714285714285712"/>
    <s v="Oct"/>
    <s v="Qtr1"/>
    <s v="FY21"/>
  </r>
  <r>
    <m/>
    <x v="1"/>
    <s v="Kaduna North"/>
    <s v="Muslim Specialist Hospital"/>
    <s v="index"/>
    <n v="0"/>
    <n v="0"/>
    <n v="0"/>
    <n v="0"/>
    <n v="0"/>
    <n v="0"/>
    <n v="0"/>
    <n v="0"/>
    <x v="2"/>
    <n v="2.5714285714285712"/>
    <s v="Oct"/>
    <s v="Qtr1"/>
    <s v="FY21"/>
  </r>
  <r>
    <m/>
    <x v="1"/>
    <s v="Zaria"/>
    <s v="National Tuberculosis And Leprosy Training Center - Zaria"/>
    <s v="index"/>
    <n v="0"/>
    <n v="0"/>
    <n v="0"/>
    <n v="0"/>
    <n v="0"/>
    <n v="0"/>
    <n v="0"/>
    <n v="0"/>
    <x v="2"/>
    <n v="2.5714285714285712"/>
    <s v="Oct"/>
    <s v="Qtr1"/>
    <s v="FY21"/>
  </r>
  <r>
    <m/>
    <x v="1"/>
    <s v="Kubau"/>
    <s v="Pambegua General Hospital"/>
    <s v="index"/>
    <n v="0"/>
    <n v="0"/>
    <n v="0"/>
    <n v="0"/>
    <n v="0"/>
    <n v="0"/>
    <n v="0"/>
    <n v="0"/>
    <x v="2"/>
    <n v="2.5714285714285712"/>
    <s v="Oct"/>
    <s v="Qtr1"/>
    <s v="FY21"/>
  </r>
  <r>
    <m/>
    <x v="1"/>
    <s v="Kaduna North"/>
    <s v="Police Medical Center"/>
    <s v="index"/>
    <n v="0"/>
    <n v="0"/>
    <n v="0"/>
    <n v="0"/>
    <n v="0"/>
    <n v="0"/>
    <n v="0"/>
    <n v="0"/>
    <x v="2"/>
    <n v="2.5714285714285712"/>
    <s v="Oct"/>
    <s v="Qtr1"/>
    <s v="FY21"/>
  </r>
  <r>
    <m/>
    <x v="1"/>
    <s v="Kauru"/>
    <s v="Rural Hospital Kauru"/>
    <s v="index"/>
    <n v="0"/>
    <n v="0"/>
    <n v="0"/>
    <n v="0"/>
    <n v="0"/>
    <n v="0"/>
    <n v="0"/>
    <n v="0"/>
    <x v="2"/>
    <n v="2.5714285714285712"/>
    <s v="Oct"/>
    <s v="Qtr1"/>
    <s v="FY21"/>
  </r>
  <r>
    <m/>
    <x v="1"/>
    <s v="Chikun"/>
    <s v="Sabo Tsaha Primary Health Center"/>
    <s v="index"/>
    <n v="1"/>
    <n v="1"/>
    <n v="1"/>
    <n v="1"/>
    <n v="1"/>
    <n v="1"/>
    <n v="1"/>
    <n v="1"/>
    <x v="2"/>
    <n v="2.5714285714285712"/>
    <s v="Oct"/>
    <s v="Qtr1"/>
    <s v="FY21"/>
  </r>
  <r>
    <m/>
    <x v="1"/>
    <s v="Chikun"/>
    <s v="Sabon Tasha General Hospital"/>
    <s v="index"/>
    <n v="0"/>
    <n v="0"/>
    <n v="0"/>
    <n v="0"/>
    <n v="0"/>
    <n v="0"/>
    <n v="0"/>
    <n v="0"/>
    <x v="2"/>
    <n v="2.5714285714285712"/>
    <s v="Oct"/>
    <s v="Qtr1"/>
    <s v="FY21"/>
  </r>
  <r>
    <m/>
    <x v="1"/>
    <s v="Kaduna South"/>
    <s v="St. Gerald's Hospital - Kaduna"/>
    <s v="index"/>
    <n v="3"/>
    <n v="2"/>
    <n v="2"/>
    <n v="2"/>
    <n v="3"/>
    <n v="3"/>
    <n v="3"/>
    <n v="3"/>
    <x v="2"/>
    <n v="2.5714285714285712"/>
    <s v="Oct"/>
    <s v="Qtr1"/>
    <s v="FY21"/>
  </r>
  <r>
    <m/>
    <x v="1"/>
    <s v="Zangon Kataf"/>
    <s v="St. Louis Hospital - Zonkwa"/>
    <s v="index"/>
    <n v="4"/>
    <n v="4"/>
    <n v="4"/>
    <n v="4"/>
    <n v="7"/>
    <n v="7"/>
    <n v="2"/>
    <n v="2"/>
    <x v="2"/>
    <n v="2.5714285714285712"/>
    <s v="Oct"/>
    <s v="Qtr1"/>
    <s v="FY21"/>
  </r>
  <r>
    <m/>
    <x v="1"/>
    <s v="Kaura"/>
    <s v="Turaki Buga Memorial Hospital"/>
    <s v="index"/>
    <n v="0"/>
    <n v="0"/>
    <n v="0"/>
    <n v="0"/>
    <n v="0"/>
    <n v="0"/>
    <n v="0"/>
    <n v="0"/>
    <x v="2"/>
    <n v="2.5714285714285712"/>
    <s v="Oct"/>
    <s v="Qtr1"/>
    <s v="FY21"/>
  </r>
  <r>
    <m/>
    <x v="1"/>
    <s v="Igabi"/>
    <s v="Turunku Rural Hospital"/>
    <s v="index"/>
    <n v="0"/>
    <n v="0"/>
    <n v="0"/>
    <n v="0"/>
    <n v="0"/>
    <n v="0"/>
    <n v="0"/>
    <n v="0"/>
    <x v="2"/>
    <n v="2.5714285714285712"/>
    <s v="Oct"/>
    <s v="Qtr1"/>
    <s v="FY21"/>
  </r>
  <r>
    <m/>
    <x v="1"/>
    <s v="Kaduna South"/>
    <s v="Yusuf Dantsoho Memorial Hospital"/>
    <s v="index"/>
    <n v="6"/>
    <n v="6"/>
    <n v="6"/>
    <n v="4"/>
    <n v="5"/>
    <n v="2"/>
    <n v="0"/>
    <n v="0"/>
    <x v="2"/>
    <n v="2.5714285714285712"/>
    <s v="Oct"/>
    <s v="Qtr1"/>
    <s v="FY21"/>
  </r>
  <r>
    <m/>
    <x v="1"/>
    <s v="Kaduna North"/>
    <s v="Zakari Isah Memorial Clinic"/>
    <s v="index"/>
    <n v="0"/>
    <n v="0"/>
    <n v="0"/>
    <n v="0"/>
    <n v="0"/>
    <n v="0"/>
    <n v="0"/>
    <n v="0"/>
    <x v="2"/>
    <n v="2.5714285714285712"/>
    <s v="Oct"/>
    <s v="Qtr1"/>
    <s v="FY21"/>
  </r>
  <r>
    <m/>
    <x v="1"/>
    <s v="Zangon Kataf"/>
    <s v="Zango-Kataf General Hospital"/>
    <s v="index"/>
    <n v="0"/>
    <n v="0"/>
    <n v="0"/>
    <n v="0"/>
    <n v="0"/>
    <n v="0"/>
    <n v="0"/>
    <n v="0"/>
    <x v="2"/>
    <n v="2.5714285714285712"/>
    <s v="Oct"/>
    <s v="Qtr1"/>
    <s v="FY21"/>
  </r>
  <r>
    <m/>
    <x v="2"/>
    <m/>
    <s v="Katsina General Hospital"/>
    <s v="index"/>
    <n v="186"/>
    <n v="5"/>
    <n v="5"/>
    <n v="5"/>
    <n v="13"/>
    <n v="13"/>
    <n v="7"/>
    <n v="7"/>
    <x v="2"/>
    <n v="2.5714285714285712"/>
    <s v="Oct"/>
    <s v="Qtr1"/>
    <s v="FY21"/>
  </r>
  <r>
    <m/>
    <x v="2"/>
    <m/>
    <s v="Federal Medical Center Katsina"/>
    <s v="index"/>
    <n v="2"/>
    <n v="2"/>
    <n v="2"/>
    <n v="2"/>
    <n v="8"/>
    <n v="1"/>
    <n v="1"/>
    <n v="1"/>
    <x v="2"/>
    <n v="2.5714285714285712"/>
    <s v="Oct"/>
    <s v="Qtr1"/>
    <s v="FY21"/>
  </r>
  <r>
    <m/>
    <x v="2"/>
    <m/>
    <s v="Funtua General Hospital"/>
    <s v="index"/>
    <n v="186"/>
    <n v="5"/>
    <n v="5"/>
    <n v="5"/>
    <n v="13"/>
    <n v="13"/>
    <n v="7"/>
    <n v="7"/>
    <x v="2"/>
    <n v="2.5714285714285712"/>
    <s v="Oct"/>
    <s v="Qtr1"/>
    <s v="FY21"/>
  </r>
  <r>
    <m/>
    <x v="3"/>
    <m/>
    <s v="Federal Medical Center - Abeokuta"/>
    <s v="index"/>
    <n v="14"/>
    <n v="7"/>
    <n v="7"/>
    <n v="6"/>
    <n v="6"/>
    <n v="6"/>
    <n v="1"/>
    <n v="1"/>
    <x v="2"/>
    <n v="2.5714285714285712"/>
    <s v="Oct"/>
    <s v="Qtr1"/>
    <s v="FY21"/>
  </r>
  <r>
    <m/>
    <x v="3"/>
    <m/>
    <s v="Ifo General Hospital"/>
    <s v="index"/>
    <n v="13"/>
    <n v="11"/>
    <n v="11"/>
    <n v="11"/>
    <n v="15"/>
    <n v="15"/>
    <n v="1"/>
    <n v="1"/>
    <x v="2"/>
    <n v="2.5714285714285712"/>
    <s v="Oct"/>
    <s v="Qtr1"/>
    <s v="FY21"/>
  </r>
  <r>
    <m/>
    <x v="3"/>
    <m/>
    <s v="Olabisi Onabanjo University Teaching Hospital"/>
    <s v="index"/>
    <n v="16"/>
    <n v="4"/>
    <n v="4"/>
    <n v="4"/>
    <n v="4"/>
    <n v="4"/>
    <n v="0"/>
    <n v="0"/>
    <x v="2"/>
    <n v="2.5714285714285712"/>
    <s v="Oct"/>
    <s v="Qtr1"/>
    <s v="FY21"/>
  </r>
  <r>
    <m/>
    <x v="3"/>
    <m/>
    <s v="Sacred Heart Catholic Hospital, Abeokuta"/>
    <s v="index"/>
    <n v="8"/>
    <n v="2"/>
    <n v="2"/>
    <n v="2"/>
    <n v="2"/>
    <n v="0"/>
    <n v="0"/>
    <n v="0"/>
    <x v="2"/>
    <n v="2.5714285714285712"/>
    <s v="Oct"/>
    <s v="Qtr1"/>
    <s v="FY21"/>
  </r>
  <r>
    <m/>
    <x v="3"/>
    <m/>
    <s v="State Hospital - Ijebu Ode"/>
    <s v="index"/>
    <n v="17"/>
    <n v="5"/>
    <n v="5"/>
    <n v="5"/>
    <n v="5"/>
    <n v="5"/>
    <n v="1"/>
    <n v="1"/>
    <x v="2"/>
    <n v="2.5714285714285712"/>
    <s v="Oct"/>
    <s v="Qtr1"/>
    <s v="FY21"/>
  </r>
  <r>
    <m/>
    <x v="4"/>
    <m/>
    <s v="State Specialist Hospital, Akure"/>
    <s v="index"/>
    <n v="3"/>
    <n v="3"/>
    <n v="3"/>
    <n v="3"/>
    <n v="4"/>
    <n v="4"/>
    <n v="1"/>
    <n v="1"/>
    <x v="2"/>
    <n v="2.5714285714285712"/>
    <s v="Oct"/>
    <s v="Qtr1"/>
    <s v="FY21"/>
  </r>
  <r>
    <m/>
    <x v="4"/>
    <m/>
    <s v="State Specialist Hospital, Ondo"/>
    <s v="index"/>
    <n v="2"/>
    <n v="2"/>
    <n v="2"/>
    <n v="2"/>
    <n v="3"/>
    <n v="2"/>
    <n v="0"/>
    <n v="0"/>
    <x v="2"/>
    <n v="2.5714285714285712"/>
    <s v="Oct"/>
    <s v="Qtr1"/>
    <s v="FY21"/>
  </r>
  <r>
    <m/>
    <x v="4"/>
    <m/>
    <s v="Federal Medical Centre, Owo"/>
    <s v="index"/>
    <n v="1"/>
    <n v="1"/>
    <n v="1"/>
    <n v="1"/>
    <n v="2"/>
    <n v="2"/>
    <n v="0"/>
    <n v="0"/>
    <x v="2"/>
    <n v="2.5714285714285712"/>
    <s v="Oct"/>
    <s v="Qtr1"/>
    <s v="FY21"/>
  </r>
  <r>
    <m/>
    <x v="4"/>
    <m/>
    <s v="General Hospital, Ore"/>
    <s v="index"/>
    <n v="2"/>
    <n v="2"/>
    <n v="2"/>
    <n v="2"/>
    <n v="3"/>
    <n v="2"/>
    <n v="1"/>
    <n v="1"/>
    <x v="2"/>
    <n v="2.5714285714285712"/>
    <s v="Oct"/>
    <s v="Qtr1"/>
    <s v="FY21"/>
  </r>
  <r>
    <m/>
    <x v="4"/>
    <m/>
    <s v="Basic Health Centre, Ifon"/>
    <s v="index"/>
    <n v="4"/>
    <n v="4"/>
    <n v="4"/>
    <n v="4"/>
    <n v="5"/>
    <n v="5"/>
    <n v="1"/>
    <n v="1"/>
    <x v="2"/>
    <n v="2.5714285714285712"/>
    <s v="Oct"/>
    <s v="Qtr1"/>
    <s v="FY21"/>
  </r>
  <r>
    <m/>
    <x v="4"/>
    <m/>
    <s v="State Specilaist Hospital, Okitipupa"/>
    <s v="index"/>
    <n v="2"/>
    <n v="2"/>
    <n v="2"/>
    <n v="2"/>
    <n v="3"/>
    <n v="3"/>
    <n v="0"/>
    <n v="0"/>
    <x v="2"/>
    <n v="2.5714285714285712"/>
    <s v="Oct"/>
    <s v="Qtr1"/>
    <s v="FY21"/>
  </r>
  <r>
    <m/>
    <x v="5"/>
    <m/>
    <s v="Obafemi Awolowo University Teaching Hospital Complex"/>
    <s v="index"/>
    <n v="46"/>
    <n v="3"/>
    <n v="3"/>
    <n v="3"/>
    <n v="9"/>
    <n v="7"/>
    <n v="1"/>
    <n v="1"/>
    <x v="2"/>
    <n v="2.5714285714285712"/>
    <s v="Oct"/>
    <s v="Qtr1"/>
    <s v="FY21"/>
  </r>
  <r>
    <m/>
    <x v="5"/>
    <m/>
    <s v="Ladoke Akintola Teaching Hospital - Oshogbo"/>
    <s v="index"/>
    <n v="103"/>
    <n v="2"/>
    <n v="2"/>
    <n v="2"/>
    <n v="6"/>
    <n v="6"/>
    <n v="0"/>
    <n v="0"/>
    <x v="2"/>
    <n v="2.5714285714285712"/>
    <s v="Oct"/>
    <s v="Qtr1"/>
    <s v="FY21"/>
  </r>
  <r>
    <m/>
    <x v="5"/>
    <m/>
    <s v="State Hospital - Iwo"/>
    <s v="index"/>
    <n v="34"/>
    <n v="1"/>
    <n v="1"/>
    <n v="1"/>
    <n v="2"/>
    <n v="2"/>
    <n v="0"/>
    <n v="0"/>
    <x v="2"/>
    <n v="2.5714285714285712"/>
    <s v="Oct"/>
    <s v="Qtr1"/>
    <s v="FY21"/>
  </r>
  <r>
    <m/>
    <x v="5"/>
    <m/>
    <s v="State Hospital, Ikire"/>
    <s v="index"/>
    <n v="22"/>
    <n v="4"/>
    <n v="4"/>
    <n v="4"/>
    <n v="12"/>
    <n v="9"/>
    <n v="2"/>
    <n v="2"/>
    <x v="2"/>
    <n v="2.5714285714285712"/>
    <s v="Oct"/>
    <s v="Qtr1"/>
    <s v="FY21"/>
  </r>
  <r>
    <m/>
    <x v="6"/>
    <m/>
    <s v="University College Hospital"/>
    <s v="index"/>
    <n v="176"/>
    <n v="15"/>
    <n v="15"/>
    <n v="6"/>
    <n v="10"/>
    <n v="10"/>
    <n v="3"/>
    <n v="3"/>
    <x v="2"/>
    <n v="2.5714285714285712"/>
    <s v="Oct"/>
    <s v="Qtr1"/>
    <s v="FY21"/>
  </r>
  <r>
    <m/>
    <x v="6"/>
    <m/>
    <s v="Adeoyo Maternity Hospital"/>
    <s v="index"/>
    <n v="199"/>
    <n v="19"/>
    <n v="19"/>
    <n v="8"/>
    <n v="12"/>
    <n v="12"/>
    <n v="1"/>
    <n v="1"/>
    <x v="2"/>
    <n v="2.5714285714285712"/>
    <s v="Oct"/>
    <s v="Qtr1"/>
    <s v="FY21"/>
  </r>
  <r>
    <m/>
    <x v="6"/>
    <m/>
    <s v="St. Mary's Catholic Hospital - Eleta"/>
    <s v="index"/>
    <n v="51"/>
    <n v="9"/>
    <n v="9"/>
    <n v="6"/>
    <n v="10"/>
    <n v="10"/>
    <n v="0"/>
    <n v="0"/>
    <x v="2"/>
    <n v="2.5714285714285712"/>
    <s v="Oct"/>
    <s v="Qtr1"/>
    <s v="FY21"/>
  </r>
  <r>
    <m/>
    <x v="6"/>
    <m/>
    <s v="Ogbomosho State Hospital"/>
    <s v="index"/>
    <n v="43"/>
    <n v="5"/>
    <n v="5"/>
    <n v="2"/>
    <n v="4"/>
    <n v="4"/>
    <n v="0"/>
    <n v="0"/>
    <x v="2"/>
    <n v="2.5714285714285712"/>
    <s v="Oct"/>
    <s v="Qtr1"/>
    <s v="FY21"/>
  </r>
  <r>
    <m/>
    <x v="0"/>
    <m/>
    <s v="Ekiti State University Teaching Hospital"/>
    <s v="index"/>
    <n v="0"/>
    <n v="0"/>
    <n v="0"/>
    <n v="0"/>
    <n v="0"/>
    <n v="0"/>
    <n v="0"/>
    <n v="0"/>
    <x v="3"/>
    <n v="3.5714285714285716"/>
    <s v="Oct"/>
    <s v="Qtr1"/>
    <s v="FY21"/>
  </r>
  <r>
    <m/>
    <x v="0"/>
    <m/>
    <s v="Federal Teaching Hospital Ido"/>
    <s v="index"/>
    <n v="0"/>
    <n v="0"/>
    <n v="0"/>
    <n v="0"/>
    <n v="0"/>
    <n v="0"/>
    <n v="0"/>
    <n v="0"/>
    <x v="3"/>
    <n v="3.5714285714285716"/>
    <s v="Oct"/>
    <s v="Qtr1"/>
    <s v="FY21"/>
  </r>
  <r>
    <m/>
    <x v="0"/>
    <m/>
    <s v="State Specialist Hospital Ikere"/>
    <s v="index"/>
    <n v="0"/>
    <n v="0"/>
    <n v="0"/>
    <n v="0"/>
    <n v="0"/>
    <n v="0"/>
    <n v="0"/>
    <n v="0"/>
    <x v="3"/>
    <n v="3.5714285714285716"/>
    <s v="Oct"/>
    <s v="Qtr1"/>
    <s v="FY21"/>
  </r>
  <r>
    <m/>
    <x v="5"/>
    <m/>
    <s v="Obafemi Awolowo University Teaching Hospital Complex"/>
    <s v="index"/>
    <n v="74"/>
    <n v="1"/>
    <n v="1"/>
    <n v="1"/>
    <n v="3"/>
    <n v="2"/>
    <n v="0"/>
    <n v="0"/>
    <x v="3"/>
    <n v="3.5714285714285716"/>
    <s v="Oct"/>
    <s v="Qtr1"/>
    <s v="FY21"/>
  </r>
  <r>
    <m/>
    <x v="5"/>
    <m/>
    <s v="Ladoke Akintola Teaching Hospital - Oshogbo"/>
    <s v="index"/>
    <n v="84"/>
    <n v="2"/>
    <n v="2"/>
    <n v="2"/>
    <n v="6"/>
    <n v="4"/>
    <n v="1"/>
    <n v="1"/>
    <x v="3"/>
    <n v="3.5714285714285716"/>
    <s v="Oct"/>
    <s v="Qtr1"/>
    <s v="FY21"/>
  </r>
  <r>
    <m/>
    <x v="5"/>
    <m/>
    <s v="State Hospital - Iwo"/>
    <s v="index"/>
    <n v="24"/>
    <n v="2"/>
    <n v="2"/>
    <n v="2"/>
    <n v="5"/>
    <n v="4"/>
    <n v="1"/>
    <n v="1"/>
    <x v="3"/>
    <n v="3.5714285714285716"/>
    <s v="Oct"/>
    <s v="Qtr1"/>
    <s v="FY21"/>
  </r>
  <r>
    <m/>
    <x v="5"/>
    <m/>
    <s v="State Hospital, Ikire"/>
    <s v="index"/>
    <n v="19"/>
    <n v="3"/>
    <n v="3"/>
    <n v="3"/>
    <n v="9"/>
    <n v="6"/>
    <n v="0"/>
    <n v="0"/>
    <x v="3"/>
    <n v="3.5714285714285716"/>
    <s v="Oct"/>
    <s v="Qtr1"/>
    <s v="FY2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9">
  <r>
    <n v="1"/>
    <x v="0"/>
    <m/>
    <s v="Ekiti State University Teaching Hospital"/>
    <s v="hts"/>
    <n v="30"/>
    <n v="30"/>
    <n v="3"/>
    <n v="3"/>
    <n v="1"/>
    <n v="1"/>
    <x v="0"/>
    <n v="1"/>
    <s v="Oct"/>
    <s v="Qtr1"/>
    <s v="FY21"/>
  </r>
  <r>
    <m/>
    <x v="0"/>
    <m/>
    <s v="Federal Teaching Hospital Ido"/>
    <s v="hts"/>
    <n v="32"/>
    <n v="32"/>
    <n v="9"/>
    <n v="9"/>
    <n v="3"/>
    <n v="3"/>
    <x v="0"/>
    <n v="1"/>
    <s v="Oct"/>
    <s v="Qtr1"/>
    <s v="FY21"/>
  </r>
  <r>
    <m/>
    <x v="0"/>
    <m/>
    <s v="State Specialist Hospital Ikere"/>
    <s v="hts"/>
    <n v="28"/>
    <n v="28"/>
    <n v="7"/>
    <n v="7"/>
    <n v="1"/>
    <n v="1"/>
    <x v="0"/>
    <n v="1"/>
    <s v="Oct"/>
    <s v="Qtr1"/>
    <s v="FY21"/>
  </r>
  <r>
    <m/>
    <x v="1"/>
    <s v="Giwa"/>
    <s v="Ahmadu Bello University Teaching Hospital Shika Zaria"/>
    <s v="hts"/>
    <n v="421"/>
    <n v="20"/>
    <n v="8"/>
    <n v="8"/>
    <n v="2"/>
    <n v="2"/>
    <x v="0"/>
    <n v="1"/>
    <s v="Oct"/>
    <s v="Qtr1"/>
    <s v="FY21"/>
  </r>
  <r>
    <m/>
    <x v="1"/>
    <s v="Chikun"/>
    <s v="Amina Hospital"/>
    <s v="hts"/>
    <n v="156"/>
    <n v="60"/>
    <n v="50"/>
    <n v="50"/>
    <n v="0"/>
    <n v="0"/>
    <x v="0"/>
    <n v="1"/>
    <s v="Oct"/>
    <s v="Qtr1"/>
    <s v="FY21"/>
  </r>
  <r>
    <m/>
    <x v="1"/>
    <s v="Zaria"/>
    <s v="Anna-Kitcher Hospital"/>
    <s v="hts"/>
    <n v="0"/>
    <n v="0"/>
    <n v="0"/>
    <n v="0"/>
    <n v="0"/>
    <n v="0"/>
    <x v="0"/>
    <n v="1"/>
    <s v="Oct"/>
    <s v="Qtr1"/>
    <s v="FY21"/>
  </r>
  <r>
    <m/>
    <x v="1"/>
    <s v="Kaduna North"/>
    <s v="Badarawa Primary Health Center"/>
    <s v="hts"/>
    <n v="0"/>
    <n v="0"/>
    <n v="0"/>
    <n v="0"/>
    <n v="0"/>
    <n v="0"/>
    <x v="0"/>
    <n v="1"/>
    <s v="Oct"/>
    <s v="Qtr1"/>
    <s v="FY21"/>
  </r>
  <r>
    <m/>
    <x v="1"/>
    <s v="Kaduna North"/>
    <s v="Barau Dikko Specialist Hospital"/>
    <s v="hts"/>
    <n v="30"/>
    <n v="30"/>
    <n v="20"/>
    <n v="20"/>
    <n v="2"/>
    <n v="2"/>
    <x v="0"/>
    <n v="1"/>
    <s v="Oct"/>
    <s v="Qtr1"/>
    <s v="FY21"/>
  </r>
  <r>
    <m/>
    <x v="1"/>
    <s v="Kaduna South"/>
    <s v="Barnawa Primary Health Center"/>
    <s v="hts"/>
    <n v="0"/>
    <n v="0"/>
    <n v="0"/>
    <n v="0"/>
    <n v="0"/>
    <n v="0"/>
    <x v="0"/>
    <n v="1"/>
    <s v="Oct"/>
    <s v="Qtr1"/>
    <s v="FY21"/>
  </r>
  <r>
    <m/>
    <x v="1"/>
    <s v="Kachia"/>
    <s v="Doka Rural Hospital"/>
    <s v="hts"/>
    <n v="0"/>
    <n v="0"/>
    <n v="0"/>
    <n v="0"/>
    <n v="0"/>
    <n v="0"/>
    <x v="0"/>
    <n v="1"/>
    <s v="Oct"/>
    <s v="Qtr1"/>
    <s v="FY21"/>
  </r>
  <r>
    <m/>
    <x v="1"/>
    <s v="Kaduna North"/>
    <s v="Federation of Muslim Women Association of Nigeria (FOMWAN) Hospital"/>
    <s v="hts"/>
    <n v="0"/>
    <n v="0"/>
    <n v="0"/>
    <n v="0"/>
    <n v="0"/>
    <n v="0"/>
    <x v="0"/>
    <n v="1"/>
    <s v="Oct"/>
    <s v="Qtr1"/>
    <s v="FY21"/>
  </r>
  <r>
    <m/>
    <x v="1"/>
    <s v="Kachia"/>
    <s v="Foltz Medical Center - Katari"/>
    <s v="hts"/>
    <n v="0"/>
    <n v="0"/>
    <n v="0"/>
    <n v="0"/>
    <n v="0"/>
    <n v="0"/>
    <x v="0"/>
    <n v="1"/>
    <s v="Oct"/>
    <s v="Qtr1"/>
    <s v="FY21"/>
  </r>
  <r>
    <m/>
    <x v="1"/>
    <s v="Giwa"/>
    <s v="General Hospital Giwa"/>
    <s v="hts"/>
    <n v="0"/>
    <n v="0"/>
    <n v="0"/>
    <n v="0"/>
    <n v="0"/>
    <n v="0"/>
    <x v="0"/>
    <n v="1"/>
    <s v="Oct"/>
    <s v="Qtr1"/>
    <s v="FY21"/>
  </r>
  <r>
    <m/>
    <x v="1"/>
    <s v="Makarfi"/>
    <s v="General Hospital Makarfi"/>
    <s v="hts"/>
    <n v="228"/>
    <n v="69"/>
    <n v="47"/>
    <n v="47"/>
    <n v="2"/>
    <n v="2"/>
    <x v="0"/>
    <n v="1"/>
    <s v="Oct"/>
    <s v="Qtr1"/>
    <s v="FY21"/>
  </r>
  <r>
    <m/>
    <x v="1"/>
    <s v="Lere"/>
    <s v="General Hospital Saminaka"/>
    <s v="hts"/>
    <n v="179"/>
    <n v="60"/>
    <n v="35"/>
    <n v="35"/>
    <n v="7"/>
    <n v="7"/>
    <x v="0"/>
    <n v="1"/>
    <s v="Oct"/>
    <s v="Qtr1"/>
    <s v="FY21"/>
  </r>
  <r>
    <m/>
    <x v="1"/>
    <s v="Kaduna South"/>
    <s v="Gwamna Awan General Hospital"/>
    <s v="hts"/>
    <n v="615"/>
    <n v="40"/>
    <n v="23"/>
    <n v="23"/>
    <n v="2"/>
    <n v="2"/>
    <x v="0"/>
    <n v="1"/>
    <s v="Oct"/>
    <s v="Qtr1"/>
    <s v="FY21"/>
  </r>
  <r>
    <m/>
    <x v="1"/>
    <s v="Sanga"/>
    <s v="Gwantu General Hospital"/>
    <s v="hts"/>
    <n v="28"/>
    <n v="28"/>
    <n v="28"/>
    <n v="28"/>
    <n v="2"/>
    <n v="2"/>
    <x v="0"/>
    <n v="1"/>
    <s v="Oct"/>
    <s v="Qtr1"/>
    <s v="FY21"/>
  </r>
  <r>
    <m/>
    <x v="1"/>
    <s v="Zaria"/>
    <s v="Hajiya Gambo Sawaba Hospital"/>
    <s v="hts"/>
    <n v="150"/>
    <n v="0"/>
    <n v="0"/>
    <n v="0"/>
    <n v="0"/>
    <n v="0"/>
    <x v="0"/>
    <n v="1"/>
    <s v="Oct"/>
    <s v="Qtr1"/>
    <s v="FY21"/>
  </r>
  <r>
    <m/>
    <x v="1"/>
    <s v="Kaduna South"/>
    <s v="Harmony Hospital"/>
    <s v="hts"/>
    <n v="327"/>
    <n v="15"/>
    <n v="7"/>
    <n v="7"/>
    <n v="0"/>
    <n v="0"/>
    <x v="0"/>
    <n v="1"/>
    <s v="Oct"/>
    <s v="Qtr1"/>
    <s v="FY21"/>
  </r>
  <r>
    <m/>
    <x v="1"/>
    <s v="Kudan"/>
    <s v="Hunkuyi General Hospital"/>
    <s v="hts"/>
    <n v="0"/>
    <n v="0"/>
    <n v="0"/>
    <n v="0"/>
    <n v="0"/>
    <n v="0"/>
    <x v="0"/>
    <n v="1"/>
    <s v="Oct"/>
    <s v="Qtr1"/>
    <s v="FY21"/>
  </r>
  <r>
    <m/>
    <x v="1"/>
    <s v="Kajuru"/>
    <s v="Idon Rural Hospital"/>
    <s v="hts"/>
    <n v="0"/>
    <n v="0"/>
    <n v="0"/>
    <n v="0"/>
    <n v="0"/>
    <n v="0"/>
    <x v="0"/>
    <n v="1"/>
    <s v="Oct"/>
    <s v="Qtr1"/>
    <s v="FY21"/>
  </r>
  <r>
    <m/>
    <x v="1"/>
    <s v="Igabi"/>
    <s v="Jaji Comprehensive Health Center"/>
    <s v="hts"/>
    <n v="0"/>
    <n v="0"/>
    <n v="0"/>
    <n v="0"/>
    <n v="0"/>
    <n v="0"/>
    <x v="0"/>
    <n v="1"/>
    <s v="Oct"/>
    <s v="Qtr1"/>
    <s v="FY21"/>
  </r>
  <r>
    <m/>
    <x v="1"/>
    <s v="Birnin Gwari"/>
    <s v="Jibrin Maigwari Memorial Hospital Birnin Gwari"/>
    <s v="hts"/>
    <n v="0"/>
    <n v="0"/>
    <n v="0"/>
    <n v="0"/>
    <n v="0"/>
    <n v="0"/>
    <x v="0"/>
    <n v="1"/>
    <s v="Oct"/>
    <s v="Qtr1"/>
    <s v="FY21"/>
  </r>
  <r>
    <m/>
    <x v="1"/>
    <s v="Kaduna South"/>
    <s v="Jowako Hospital"/>
    <s v="hts"/>
    <n v="0"/>
    <n v="0"/>
    <n v="0"/>
    <n v="0"/>
    <n v="0"/>
    <n v="0"/>
    <x v="0"/>
    <n v="1"/>
    <s v="Oct"/>
    <s v="Qtr1"/>
    <s v="FY21"/>
  </r>
  <r>
    <m/>
    <x v="1"/>
    <s v="Kachia"/>
    <s v="Kachia General Hospital"/>
    <s v="hts"/>
    <n v="340"/>
    <n v="28"/>
    <n v="9"/>
    <n v="9"/>
    <n v="2"/>
    <n v="2"/>
    <x v="0"/>
    <n v="1"/>
    <s v="Oct"/>
    <s v="Qtr1"/>
    <s v="FY21"/>
  </r>
  <r>
    <m/>
    <x v="1"/>
    <s v="Jema'a"/>
    <s v="Kafanchan Family Health Unit"/>
    <s v="hts"/>
    <n v="0"/>
    <n v="0"/>
    <n v="0"/>
    <n v="0"/>
    <n v="0"/>
    <n v="0"/>
    <x v="0"/>
    <n v="1"/>
    <s v="Oct"/>
    <s v="Qtr1"/>
    <s v="FY21"/>
  </r>
  <r>
    <m/>
    <x v="1"/>
    <s v="Jema'a"/>
    <s v="Kafanchan General Hospital"/>
    <s v="hts"/>
    <n v="274"/>
    <n v="49"/>
    <n v="26"/>
    <n v="26"/>
    <n v="4"/>
    <n v="4"/>
    <x v="0"/>
    <n v="1"/>
    <s v="Oct"/>
    <s v="Qtr1"/>
    <s v="FY21"/>
  </r>
  <r>
    <m/>
    <x v="1"/>
    <s v="Kagarko"/>
    <s v="Kagarko General Hospital"/>
    <s v="hts"/>
    <n v="213"/>
    <n v="65"/>
    <n v="37"/>
    <n v="37"/>
    <n v="2"/>
    <n v="2"/>
    <x v="0"/>
    <n v="1"/>
    <s v="Oct"/>
    <s v="Qtr1"/>
    <s v="FY21"/>
  </r>
  <r>
    <m/>
    <x v="1"/>
    <s v="Kaura"/>
    <s v="Kaura Rural Hospital"/>
    <s v="hts"/>
    <n v="0"/>
    <n v="0"/>
    <n v="0"/>
    <n v="0"/>
    <n v="0"/>
    <n v="0"/>
    <x v="0"/>
    <n v="1"/>
    <s v="Oct"/>
    <s v="Qtr1"/>
    <s v="FY21"/>
  </r>
  <r>
    <m/>
    <x v="1"/>
    <s v="Kaduna North"/>
    <s v="Kawo General Hospital"/>
    <s v="hts"/>
    <n v="386"/>
    <n v="22"/>
    <n v="13"/>
    <n v="13"/>
    <n v="8"/>
    <n v="8"/>
    <x v="0"/>
    <n v="1"/>
    <s v="Oct"/>
    <s v="Qtr1"/>
    <s v="FY21"/>
  </r>
  <r>
    <m/>
    <x v="1"/>
    <s v="Chikun"/>
    <s v="Kujama Rural Hospital"/>
    <s v="hts"/>
    <n v="70"/>
    <n v="18"/>
    <n v="5"/>
    <n v="5"/>
    <n v="2"/>
    <n v="2"/>
    <x v="0"/>
    <n v="1"/>
    <s v="Oct"/>
    <s v="Qtr1"/>
    <s v="FY21"/>
  </r>
  <r>
    <m/>
    <x v="1"/>
    <s v="Jaba"/>
    <s v="Kwoi General Hospital"/>
    <s v="hts"/>
    <n v="98"/>
    <n v="21"/>
    <n v="5"/>
    <n v="5"/>
    <n v="2"/>
    <n v="2"/>
    <x v="0"/>
    <n v="1"/>
    <s v="Oct"/>
    <s v="Qtr1"/>
    <s v="FY21"/>
  </r>
  <r>
    <m/>
    <x v="1"/>
    <s v="Soba"/>
    <s v="Maigana General Hospital"/>
    <s v="hts"/>
    <n v="119"/>
    <n v="9"/>
    <n v="3"/>
    <n v="3"/>
    <n v="1"/>
    <n v="1"/>
    <x v="0"/>
    <n v="1"/>
    <s v="Oct"/>
    <s v="Qtr1"/>
    <s v="FY21"/>
  </r>
  <r>
    <m/>
    <x v="1"/>
    <s v="Sabon Gari"/>
    <s v="Major Ibrahim Bello Abdullahi Memorial Hospital Sabongari"/>
    <s v="hts"/>
    <n v="0"/>
    <n v="0"/>
    <n v="0"/>
    <n v="0"/>
    <n v="0"/>
    <n v="0"/>
    <x v="0"/>
    <n v="1"/>
    <s v="Oct"/>
    <s v="Qtr1"/>
    <s v="FY21"/>
  </r>
  <r>
    <m/>
    <x v="1"/>
    <s v="Kaduna South"/>
    <s v="Makera I Primary Health Center"/>
    <s v="hts"/>
    <n v="198"/>
    <n v="25"/>
    <n v="8"/>
    <n v="8"/>
    <n v="0"/>
    <n v="0"/>
    <x v="0"/>
    <n v="1"/>
    <s v="Oct"/>
    <s v="Qtr1"/>
    <s v="FY21"/>
  </r>
  <r>
    <m/>
    <x v="1"/>
    <s v="Kaura"/>
    <s v="Manchok Maternal and Child Health Clinic"/>
    <s v="hts"/>
    <n v="0"/>
    <n v="0"/>
    <n v="0"/>
    <n v="0"/>
    <n v="0"/>
    <n v="0"/>
    <x v="0"/>
    <n v="1"/>
    <s v="Oct"/>
    <s v="Qtr1"/>
    <s v="FY21"/>
  </r>
  <r>
    <m/>
    <x v="1"/>
    <s v="Kaduna South"/>
    <s v="Maneks Hospital"/>
    <s v="hts"/>
    <n v="85"/>
    <n v="29"/>
    <n v="11"/>
    <n v="11"/>
    <n v="0"/>
    <n v="0"/>
    <x v="0"/>
    <n v="1"/>
    <s v="Oct"/>
    <s v="Qtr1"/>
    <s v="FY21"/>
  </r>
  <r>
    <m/>
    <x v="1"/>
    <s v="Kaduna North"/>
    <s v="Muslim Specialist Hospital"/>
    <s v="hts"/>
    <n v="0"/>
    <n v="0"/>
    <n v="0"/>
    <n v="0"/>
    <n v="0"/>
    <n v="0"/>
    <x v="0"/>
    <n v="1"/>
    <s v="Oct"/>
    <s v="Qtr1"/>
    <s v="FY21"/>
  </r>
  <r>
    <m/>
    <x v="1"/>
    <s v="Zaria"/>
    <s v="National Tuberculosis And Leprosy Training Center - Zaria"/>
    <s v="hts"/>
    <n v="168"/>
    <n v="13"/>
    <n v="5"/>
    <n v="5"/>
    <n v="0"/>
    <n v="0"/>
    <x v="0"/>
    <n v="1"/>
    <s v="Oct"/>
    <s v="Qtr1"/>
    <s v="FY21"/>
  </r>
  <r>
    <m/>
    <x v="1"/>
    <s v="Kubau"/>
    <s v="Pambegua General Hospital"/>
    <s v="hts"/>
    <n v="227"/>
    <n v="0"/>
    <n v="0"/>
    <n v="0"/>
    <n v="0"/>
    <n v="0"/>
    <x v="0"/>
    <n v="1"/>
    <s v="Oct"/>
    <s v="Qtr1"/>
    <s v="FY21"/>
  </r>
  <r>
    <m/>
    <x v="1"/>
    <s v="Kaduna North"/>
    <s v="Police Medical Center"/>
    <s v="hts"/>
    <n v="0"/>
    <n v="0"/>
    <n v="0"/>
    <n v="0"/>
    <n v="0"/>
    <n v="0"/>
    <x v="0"/>
    <n v="1"/>
    <s v="Oct"/>
    <s v="Qtr1"/>
    <s v="FY21"/>
  </r>
  <r>
    <m/>
    <x v="1"/>
    <s v="Kauru"/>
    <s v="Rural Hospital Kauru"/>
    <s v="hts"/>
    <n v="0"/>
    <n v="0"/>
    <n v="0"/>
    <n v="0"/>
    <n v="0"/>
    <n v="0"/>
    <x v="0"/>
    <n v="1"/>
    <s v="Oct"/>
    <s v="Qtr1"/>
    <s v="FY21"/>
  </r>
  <r>
    <m/>
    <x v="1"/>
    <s v="Chikun"/>
    <s v="Sabo Tsaha Primary Health Center"/>
    <s v="hts"/>
    <n v="500"/>
    <n v="0"/>
    <n v="0"/>
    <n v="0"/>
    <n v="0"/>
    <n v="0"/>
    <x v="0"/>
    <n v="1"/>
    <s v="Oct"/>
    <s v="Qtr1"/>
    <s v="FY21"/>
  </r>
  <r>
    <m/>
    <x v="1"/>
    <s v="Chikun"/>
    <s v="Sabon Tasha General Hospital"/>
    <s v="hts"/>
    <n v="422"/>
    <n v="47"/>
    <n v="29"/>
    <n v="29"/>
    <n v="5"/>
    <n v="5"/>
    <x v="0"/>
    <n v="1"/>
    <s v="Oct"/>
    <s v="Qtr1"/>
    <s v="FY21"/>
  </r>
  <r>
    <m/>
    <x v="1"/>
    <s v="Kaduna South"/>
    <s v="St. Gerald's Hospital - Kaduna"/>
    <s v="hts"/>
    <n v="498"/>
    <n v="19"/>
    <n v="8"/>
    <n v="8"/>
    <n v="1"/>
    <n v="1"/>
    <x v="0"/>
    <n v="1"/>
    <s v="Oct"/>
    <s v="Qtr1"/>
    <s v="FY21"/>
  </r>
  <r>
    <m/>
    <x v="1"/>
    <s v="Zangon Kataf"/>
    <s v="St. Louis Hospital - Zonkwa"/>
    <s v="hts"/>
    <n v="80"/>
    <n v="11"/>
    <n v="3"/>
    <n v="3"/>
    <n v="3"/>
    <n v="1"/>
    <x v="0"/>
    <n v="1"/>
    <s v="Oct"/>
    <s v="Qtr1"/>
    <s v="FY21"/>
  </r>
  <r>
    <m/>
    <x v="1"/>
    <s v="Kaura"/>
    <s v="Turaki Buga Memorial Hospital"/>
    <s v="hts"/>
    <n v="0"/>
    <n v="0"/>
    <n v="0"/>
    <n v="0"/>
    <n v="0"/>
    <n v="0"/>
    <x v="0"/>
    <n v="1"/>
    <s v="Oct"/>
    <s v="Qtr1"/>
    <s v="FY21"/>
  </r>
  <r>
    <m/>
    <x v="1"/>
    <s v="Igabi"/>
    <s v="Turunku Rural Hospital"/>
    <s v="hts"/>
    <n v="0"/>
    <n v="0"/>
    <n v="0"/>
    <n v="0"/>
    <n v="0"/>
    <n v="0"/>
    <x v="0"/>
    <n v="1"/>
    <s v="Oct"/>
    <s v="Qtr1"/>
    <s v="FY21"/>
  </r>
  <r>
    <m/>
    <x v="1"/>
    <s v="Kaduna South"/>
    <s v="Yusuf Dantsoho Memorial Hospital"/>
    <s v="hts"/>
    <n v="389"/>
    <n v="47"/>
    <n v="28"/>
    <n v="28"/>
    <n v="8"/>
    <n v="8"/>
    <x v="0"/>
    <n v="1"/>
    <s v="Oct"/>
    <s v="Qtr1"/>
    <s v="FY21"/>
  </r>
  <r>
    <m/>
    <x v="1"/>
    <s v="Kaduna North"/>
    <s v="Zakari Isah Memorial Clinic"/>
    <s v="hts"/>
    <n v="166"/>
    <n v="0"/>
    <n v="0"/>
    <n v="0"/>
    <n v="0"/>
    <n v="0"/>
    <x v="0"/>
    <n v="1"/>
    <s v="Oct"/>
    <s v="Qtr1"/>
    <s v="FY21"/>
  </r>
  <r>
    <m/>
    <x v="1"/>
    <s v="Zangon Kataf"/>
    <s v="Zango-Kataf General Hospital"/>
    <s v="hts"/>
    <n v="0"/>
    <n v="0"/>
    <n v="0"/>
    <n v="0"/>
    <n v="0"/>
    <n v="0"/>
    <x v="0"/>
    <n v="1"/>
    <s v="Oct"/>
    <s v="Qtr1"/>
    <s v="FY21"/>
  </r>
  <r>
    <m/>
    <x v="2"/>
    <m/>
    <s v="Katsina General Hospital"/>
    <s v="hts"/>
    <n v="0"/>
    <n v="0"/>
    <n v="0"/>
    <n v="0"/>
    <n v="0"/>
    <n v="0"/>
    <x v="0"/>
    <n v="1"/>
    <s v="Oct"/>
    <s v="Qtr1"/>
    <s v="FY21"/>
  </r>
  <r>
    <m/>
    <x v="2"/>
    <m/>
    <s v="Federal Medical Center Katsina"/>
    <s v="hts"/>
    <n v="0"/>
    <n v="0"/>
    <n v="0"/>
    <n v="0"/>
    <n v="0"/>
    <n v="0"/>
    <x v="0"/>
    <n v="1"/>
    <s v="Oct"/>
    <s v="Qtr1"/>
    <s v="FY21"/>
  </r>
  <r>
    <m/>
    <x v="2"/>
    <m/>
    <s v="Funtua General Hospital"/>
    <s v="hts"/>
    <n v="0"/>
    <n v="0"/>
    <n v="0"/>
    <n v="0"/>
    <n v="0"/>
    <n v="0"/>
    <x v="0"/>
    <n v="1"/>
    <s v="Oct"/>
    <s v="Qtr1"/>
    <s v="FY21"/>
  </r>
  <r>
    <m/>
    <x v="3"/>
    <m/>
    <s v="Federal Medical Center - Abeokuta"/>
    <s v="hts"/>
    <n v="201"/>
    <n v="201"/>
    <n v="44"/>
    <n v="44"/>
    <n v="2"/>
    <n v="2"/>
    <x v="0"/>
    <n v="1"/>
    <s v="Oct"/>
    <s v="Qtr1"/>
    <s v="FY21"/>
  </r>
  <r>
    <m/>
    <x v="3"/>
    <m/>
    <s v="Ifo General Hospital"/>
    <s v="hts"/>
    <n v="102"/>
    <n v="102"/>
    <n v="10"/>
    <n v="10"/>
    <n v="0"/>
    <n v="0"/>
    <x v="0"/>
    <n v="1"/>
    <s v="Oct"/>
    <s v="Qtr1"/>
    <s v="FY21"/>
  </r>
  <r>
    <m/>
    <x v="3"/>
    <m/>
    <s v="Olabisi Onabanjo University Teaching Hospital"/>
    <s v="hts"/>
    <n v="215"/>
    <n v="215"/>
    <n v="41"/>
    <n v="41"/>
    <n v="1"/>
    <n v="1"/>
    <x v="0"/>
    <n v="1"/>
    <s v="Oct"/>
    <s v="Qtr1"/>
    <s v="FY21"/>
  </r>
  <r>
    <m/>
    <x v="3"/>
    <m/>
    <s v="Sacred Heart Catholic Hospital, Abeokuta"/>
    <s v="hts"/>
    <n v="906"/>
    <n v="906"/>
    <n v="187"/>
    <n v="187"/>
    <n v="2"/>
    <n v="2"/>
    <x v="0"/>
    <n v="1"/>
    <s v="Oct"/>
    <s v="Qtr1"/>
    <s v="FY21"/>
  </r>
  <r>
    <m/>
    <x v="3"/>
    <m/>
    <s v="State Hospital - Ijebu Ode"/>
    <s v="hts"/>
    <n v="75"/>
    <n v="75"/>
    <n v="19"/>
    <n v="19"/>
    <n v="2"/>
    <n v="2"/>
    <x v="0"/>
    <n v="1"/>
    <s v="Oct"/>
    <s v="Qtr1"/>
    <s v="FY21"/>
  </r>
  <r>
    <m/>
    <x v="4"/>
    <m/>
    <s v="State Specialist Hospital, Akure"/>
    <s v="hts"/>
    <n v="85"/>
    <n v="85"/>
    <n v="53"/>
    <n v="53"/>
    <n v="3"/>
    <n v="3"/>
    <x v="0"/>
    <n v="1"/>
    <s v="Oct"/>
    <s v="Qtr1"/>
    <s v="FY21"/>
  </r>
  <r>
    <m/>
    <x v="4"/>
    <m/>
    <s v="State Specialist Hospital, Ondo"/>
    <s v="hts"/>
    <n v="49"/>
    <n v="49"/>
    <n v="32"/>
    <n v="32"/>
    <n v="2"/>
    <n v="2"/>
    <x v="0"/>
    <n v="1"/>
    <s v="Oct"/>
    <s v="Qtr1"/>
    <s v="FY21"/>
  </r>
  <r>
    <m/>
    <x v="4"/>
    <m/>
    <s v="Federal Medical Centre, Owo"/>
    <s v="hts"/>
    <n v="34"/>
    <n v="34"/>
    <n v="27"/>
    <n v="27"/>
    <n v="1"/>
    <n v="1"/>
    <x v="0"/>
    <n v="1"/>
    <s v="Oct"/>
    <s v="Qtr1"/>
    <s v="FY21"/>
  </r>
  <r>
    <m/>
    <x v="4"/>
    <m/>
    <s v="General Hospital, Ore"/>
    <s v="hts"/>
    <n v="37"/>
    <n v="37"/>
    <n v="26"/>
    <n v="26"/>
    <n v="1"/>
    <n v="1"/>
    <x v="0"/>
    <n v="1"/>
    <s v="Oct"/>
    <s v="Qtr1"/>
    <s v="FY21"/>
  </r>
  <r>
    <m/>
    <x v="4"/>
    <m/>
    <s v="Basic Health Centre, Ifon"/>
    <s v="hts"/>
    <n v="58"/>
    <n v="58"/>
    <n v="45"/>
    <n v="45"/>
    <n v="4"/>
    <n v="4"/>
    <x v="0"/>
    <n v="1"/>
    <s v="Oct"/>
    <s v="Qtr1"/>
    <s v="FY21"/>
  </r>
  <r>
    <m/>
    <x v="4"/>
    <m/>
    <s v="State Specilaist Hospital, Okitipupa"/>
    <s v="hts"/>
    <n v="52"/>
    <n v="52"/>
    <n v="41"/>
    <n v="41"/>
    <n v="2"/>
    <n v="2"/>
    <x v="0"/>
    <n v="1"/>
    <s v="Oct"/>
    <s v="Qtr1"/>
    <s v="FY21"/>
  </r>
  <r>
    <m/>
    <x v="5"/>
    <m/>
    <s v="Obafemi Awolowo University Teaching Hospital Complex"/>
    <s v="hts"/>
    <n v="2"/>
    <n v="2"/>
    <n v="0"/>
    <n v="0"/>
    <n v="0"/>
    <n v="0"/>
    <x v="0"/>
    <n v="1"/>
    <s v="Oct"/>
    <s v="Qtr1"/>
    <s v="FY21"/>
  </r>
  <r>
    <m/>
    <x v="5"/>
    <m/>
    <s v="Ladoke Akintola Teaching Hospital - Oshogbo"/>
    <s v="hts"/>
    <n v="3"/>
    <n v="3"/>
    <n v="0"/>
    <n v="0"/>
    <n v="0"/>
    <n v="0"/>
    <x v="0"/>
    <n v="1"/>
    <s v="Oct"/>
    <s v="Qtr1"/>
    <s v="FY21"/>
  </r>
  <r>
    <m/>
    <x v="5"/>
    <m/>
    <s v="State Hospital - Iwo"/>
    <s v="hts"/>
    <n v="2"/>
    <n v="2"/>
    <n v="2"/>
    <n v="2"/>
    <n v="0"/>
    <n v="0"/>
    <x v="0"/>
    <n v="1"/>
    <s v="Oct"/>
    <s v="Qtr1"/>
    <s v="FY21"/>
  </r>
  <r>
    <m/>
    <x v="5"/>
    <m/>
    <s v="State Hospital, Ikire"/>
    <s v="hts"/>
    <n v="7"/>
    <n v="4"/>
    <n v="4"/>
    <n v="4"/>
    <n v="0"/>
    <n v="0"/>
    <x v="0"/>
    <n v="1"/>
    <s v="Oct"/>
    <s v="Qtr1"/>
    <s v="FY21"/>
  </r>
  <r>
    <m/>
    <x v="6"/>
    <m/>
    <s v="University College Hospital"/>
    <s v="hts"/>
    <n v="316"/>
    <n v="316"/>
    <n v="242"/>
    <n v="242"/>
    <n v="1"/>
    <n v="1"/>
    <x v="0"/>
    <n v="1"/>
    <s v="Oct"/>
    <s v="Qtr1"/>
    <s v="FY21"/>
  </r>
  <r>
    <m/>
    <x v="6"/>
    <m/>
    <s v="Adeoyo Maternity Hospital"/>
    <s v="hts"/>
    <n v="411"/>
    <n v="411"/>
    <n v="291"/>
    <n v="291"/>
    <n v="2"/>
    <n v="2"/>
    <x v="0"/>
    <n v="1"/>
    <s v="Oct"/>
    <s v="Qtr1"/>
    <s v="FY21"/>
  </r>
  <r>
    <m/>
    <x v="6"/>
    <m/>
    <s v="St. Mary's Catholic Hospital - Eleta"/>
    <s v="hts"/>
    <n v="52"/>
    <n v="52"/>
    <n v="38"/>
    <n v="38"/>
    <n v="2"/>
    <n v="2"/>
    <x v="0"/>
    <n v="1"/>
    <s v="Oct"/>
    <s v="Qtr1"/>
    <s v="FY21"/>
  </r>
  <r>
    <m/>
    <x v="6"/>
    <m/>
    <s v="Ogbomosho State Hospital"/>
    <s v="hts"/>
    <n v="264"/>
    <n v="264"/>
    <n v="159"/>
    <n v="159"/>
    <n v="0"/>
    <n v="0"/>
    <x v="0"/>
    <n v="1"/>
    <s v="Oct"/>
    <s v="Qtr1"/>
    <s v="FY21"/>
  </r>
  <r>
    <m/>
    <x v="7"/>
    <m/>
    <s v="Jos University Teaching Hospital"/>
    <s v="hts"/>
    <n v="97"/>
    <n v="59"/>
    <n v="49"/>
    <n v="49"/>
    <n v="3"/>
    <n v="3"/>
    <x v="0"/>
    <n v="1"/>
    <s v="Oct"/>
    <s v="Qtr1"/>
    <s v="FY21"/>
  </r>
  <r>
    <m/>
    <x v="7"/>
    <m/>
    <s v="Faith Alive Foundation"/>
    <s v="hts"/>
    <n v="93"/>
    <n v="77"/>
    <n v="69"/>
    <n v="69"/>
    <n v="5"/>
    <n v="5"/>
    <x v="0"/>
    <n v="1"/>
    <s v="Oct"/>
    <s v="Qtr1"/>
    <s v="FY21"/>
  </r>
  <r>
    <m/>
    <x v="7"/>
    <m/>
    <s v="Plateau State Specialist Hospital"/>
    <s v="hts"/>
    <n v="102"/>
    <n v="79"/>
    <n v="36"/>
    <n v="36"/>
    <n v="2"/>
    <n v="2"/>
    <x v="0"/>
    <n v="1"/>
    <s v="Oct"/>
    <s v="Qtr1"/>
    <s v="FY21"/>
  </r>
  <r>
    <m/>
    <x v="7"/>
    <m/>
    <s v="Bingham University Teaching Hospital"/>
    <s v="hts"/>
    <n v="66"/>
    <n v="45"/>
    <n v="30"/>
    <n v="30"/>
    <n v="2"/>
    <n v="2"/>
    <x v="0"/>
    <n v="1"/>
    <s v="Oct"/>
    <s v="Qtr1"/>
    <s v="FY21"/>
  </r>
  <r>
    <m/>
    <x v="7"/>
    <m/>
    <s v="Shendam General Hospital"/>
    <s v="hts"/>
    <n v="72"/>
    <n v="54"/>
    <n v="28"/>
    <n v="28"/>
    <n v="2"/>
    <n v="2"/>
    <x v="0"/>
    <n v="1"/>
    <s v="Oct"/>
    <s v="Qtr1"/>
    <s v="FY21"/>
  </r>
  <r>
    <m/>
    <x v="7"/>
    <m/>
    <s v="Our Lady of Apostle (OLA) Hospital - Jos"/>
    <s v="hts"/>
    <n v="58"/>
    <n v="36"/>
    <n v="18"/>
    <n v="18"/>
    <n v="1"/>
    <n v="1"/>
    <x v="0"/>
    <n v="1"/>
    <s v="Oct"/>
    <s v="Qtr1"/>
    <s v="FY21"/>
  </r>
  <r>
    <m/>
    <x v="7"/>
    <m/>
    <s v="Church of Christ in Nigeria (COCIN) Hospital and Rehabilitation Center"/>
    <s v="hts"/>
    <n v="70"/>
    <n v="43"/>
    <n v="29"/>
    <n v="29"/>
    <n v="2"/>
    <n v="2"/>
    <x v="0"/>
    <n v="1"/>
    <s v="Oct"/>
    <s v="Qtr1"/>
    <s v="FY21"/>
  </r>
  <r>
    <m/>
    <x v="7"/>
    <m/>
    <s v="Zamko Comprehensive Health Center"/>
    <s v="hts"/>
    <n v="26"/>
    <n v="18"/>
    <n v="12"/>
    <n v="12"/>
    <n v="1"/>
    <n v="1"/>
    <x v="0"/>
    <n v="1"/>
    <s v="Oct"/>
    <s v="Qtr1"/>
    <s v="FY21"/>
  </r>
  <r>
    <m/>
    <x v="7"/>
    <m/>
    <s v="Pankshin General Hospital"/>
    <s v="hts"/>
    <n v="74"/>
    <n v="48"/>
    <n v="18"/>
    <n v="18"/>
    <n v="1"/>
    <n v="1"/>
    <x v="0"/>
    <n v="1"/>
    <s v="Oct"/>
    <s v="Qtr1"/>
    <s v="FY21"/>
  </r>
  <r>
    <m/>
    <x v="7"/>
    <m/>
    <s v="CCDP Hospital - Panyam"/>
    <s v="hts"/>
    <n v="68"/>
    <n v="46"/>
    <n v="17"/>
    <n v="17"/>
    <n v="1"/>
    <n v="1"/>
    <x v="0"/>
    <n v="1"/>
    <s v="Oct"/>
    <s v="Qtr1"/>
    <s v="FY21"/>
  </r>
  <r>
    <m/>
    <x v="7"/>
    <m/>
    <s v="Dengi General Hospital"/>
    <s v="hts"/>
    <n v="50"/>
    <n v="32"/>
    <n v="15"/>
    <n v="15"/>
    <n v="1"/>
    <n v="1"/>
    <x v="0"/>
    <n v="1"/>
    <s v="Oct"/>
    <s v="Qtr1"/>
    <s v="FY21"/>
  </r>
  <r>
    <m/>
    <x v="0"/>
    <m/>
    <s v="Ekiti State University Teaching Hospital"/>
    <s v="hts"/>
    <n v="45"/>
    <n v="45"/>
    <n v="16"/>
    <n v="16"/>
    <n v="3"/>
    <n v="3"/>
    <x v="1"/>
    <n v="1.5714285714285714"/>
    <s v="Oct"/>
    <s v="Qtr1"/>
    <s v="FY21"/>
  </r>
  <r>
    <m/>
    <x v="0"/>
    <m/>
    <s v="Federal Teaching Hospital Ido"/>
    <s v="hts"/>
    <n v="40"/>
    <n v="40"/>
    <n v="22"/>
    <n v="22"/>
    <n v="4"/>
    <n v="4"/>
    <x v="1"/>
    <n v="1.5714285714285714"/>
    <s v="Oct"/>
    <s v="Qtr1"/>
    <s v="FY21"/>
  </r>
  <r>
    <m/>
    <x v="0"/>
    <m/>
    <s v="State Specialist Hospital Ikere"/>
    <s v="hts"/>
    <n v="29"/>
    <n v="29"/>
    <n v="17"/>
    <n v="17"/>
    <n v="0"/>
    <n v="0"/>
    <x v="1"/>
    <n v="1.5714285714285714"/>
    <s v="Oct"/>
    <s v="Qtr1"/>
    <s v="FY21"/>
  </r>
  <r>
    <m/>
    <x v="1"/>
    <s v="Giwa"/>
    <s v="Ahmadu Bello University Teaching Hospital Shika Zaria"/>
    <s v="hts"/>
    <n v="480"/>
    <n v="11"/>
    <n v="5"/>
    <n v="5"/>
    <n v="3"/>
    <n v="3"/>
    <x v="1"/>
    <n v="1.5714285714285714"/>
    <s v="Oct"/>
    <s v="Qtr1"/>
    <s v="FY21"/>
  </r>
  <r>
    <m/>
    <x v="1"/>
    <s v="Chikun"/>
    <s v="Amina Hospital"/>
    <s v="hts"/>
    <n v="69"/>
    <n v="0"/>
    <n v="0"/>
    <n v="0"/>
    <n v="0"/>
    <n v="0"/>
    <x v="1"/>
    <n v="1.5714285714285714"/>
    <s v="Oct"/>
    <s v="Qtr1"/>
    <s v="FY21"/>
  </r>
  <r>
    <m/>
    <x v="1"/>
    <s v="Zaria"/>
    <s v="Anna-Kitcher Hospital"/>
    <s v="hts"/>
    <n v="0"/>
    <n v="0"/>
    <n v="0"/>
    <n v="0"/>
    <n v="0"/>
    <n v="0"/>
    <x v="1"/>
    <n v="1.5714285714285714"/>
    <s v="Oct"/>
    <s v="Qtr1"/>
    <s v="FY21"/>
  </r>
  <r>
    <m/>
    <x v="1"/>
    <s v="Kaduna North"/>
    <s v="Badarawa Primary Health Center"/>
    <s v="hts"/>
    <n v="0"/>
    <n v="0"/>
    <n v="0"/>
    <n v="0"/>
    <n v="0"/>
    <n v="0"/>
    <x v="1"/>
    <n v="1.5714285714285714"/>
    <s v="Oct"/>
    <s v="Qtr1"/>
    <s v="FY21"/>
  </r>
  <r>
    <m/>
    <x v="1"/>
    <s v="Kaduna North"/>
    <s v="Barau Dikko Specialist Hospital"/>
    <s v="hts"/>
    <n v="40"/>
    <n v="40"/>
    <n v="30"/>
    <n v="30"/>
    <n v="5"/>
    <n v="5"/>
    <x v="1"/>
    <n v="1.5714285714285714"/>
    <s v="Oct"/>
    <s v="Qtr1"/>
    <s v="FY21"/>
  </r>
  <r>
    <m/>
    <x v="1"/>
    <s v="Kaduna South"/>
    <s v="Barnawa Primary Health Center"/>
    <s v="hts"/>
    <n v="0"/>
    <n v="0"/>
    <n v="0"/>
    <n v="0"/>
    <n v="0"/>
    <n v="0"/>
    <x v="1"/>
    <n v="1.5714285714285714"/>
    <s v="Oct"/>
    <s v="Qtr1"/>
    <s v="FY21"/>
  </r>
  <r>
    <m/>
    <x v="1"/>
    <s v="Kachia"/>
    <s v="Doka Rural Hospital"/>
    <s v="hts"/>
    <n v="0"/>
    <n v="0"/>
    <n v="0"/>
    <n v="0"/>
    <n v="0"/>
    <n v="0"/>
    <x v="1"/>
    <n v="1.5714285714285714"/>
    <s v="Oct"/>
    <s v="Qtr1"/>
    <s v="FY21"/>
  </r>
  <r>
    <m/>
    <x v="1"/>
    <s v="Kaduna North"/>
    <s v="Federation of Muslim Women Association of Nigeria (FOMWAN) Hospital"/>
    <s v="hts"/>
    <n v="0"/>
    <n v="0"/>
    <n v="0"/>
    <n v="0"/>
    <n v="0"/>
    <n v="0"/>
    <x v="1"/>
    <n v="1.5714285714285714"/>
    <s v="Oct"/>
    <s v="Qtr1"/>
    <s v="FY21"/>
  </r>
  <r>
    <m/>
    <x v="1"/>
    <s v="Kachia"/>
    <s v="Foltz Medical Center - Katari"/>
    <s v="hts"/>
    <n v="0"/>
    <n v="0"/>
    <n v="0"/>
    <n v="0"/>
    <n v="0"/>
    <n v="0"/>
    <x v="1"/>
    <n v="1.5714285714285714"/>
    <s v="Oct"/>
    <s v="Qtr1"/>
    <s v="FY21"/>
  </r>
  <r>
    <m/>
    <x v="1"/>
    <s v="Giwa"/>
    <s v="General Hospital Giwa"/>
    <s v="hts"/>
    <n v="0"/>
    <n v="0"/>
    <n v="0"/>
    <n v="0"/>
    <n v="0"/>
    <n v="0"/>
    <x v="1"/>
    <n v="1.5714285714285714"/>
    <s v="Oct"/>
    <s v="Qtr1"/>
    <s v="FY21"/>
  </r>
  <r>
    <m/>
    <x v="1"/>
    <s v="Makarfi"/>
    <s v="General Hospital Makarfi"/>
    <s v="hts"/>
    <n v="228"/>
    <n v="85"/>
    <n v="65"/>
    <n v="65"/>
    <n v="6"/>
    <n v="6"/>
    <x v="1"/>
    <n v="1.5714285714285714"/>
    <s v="Oct"/>
    <s v="Qtr1"/>
    <s v="FY21"/>
  </r>
  <r>
    <m/>
    <x v="1"/>
    <s v="Lere"/>
    <s v="General Hospital Saminaka"/>
    <s v="hts"/>
    <n v="198"/>
    <n v="78"/>
    <n v="60"/>
    <n v="60"/>
    <n v="3"/>
    <n v="3"/>
    <x v="1"/>
    <n v="1.5714285714285714"/>
    <s v="Oct"/>
    <s v="Qtr1"/>
    <s v="FY21"/>
  </r>
  <r>
    <m/>
    <x v="1"/>
    <s v="Kaduna South"/>
    <s v="Gwamna Awan General Hospital"/>
    <s v="hts"/>
    <n v="633"/>
    <n v="45"/>
    <n v="22"/>
    <n v="22"/>
    <n v="5"/>
    <n v="5"/>
    <x v="1"/>
    <n v="1.5714285714285714"/>
    <s v="Oct"/>
    <s v="Qtr1"/>
    <s v="FY21"/>
  </r>
  <r>
    <m/>
    <x v="1"/>
    <s v="Sanga"/>
    <s v="Gwantu General Hospital"/>
    <s v="hts"/>
    <n v="11"/>
    <n v="8"/>
    <n v="5"/>
    <n v="5"/>
    <n v="2"/>
    <n v="2"/>
    <x v="1"/>
    <n v="1.5714285714285714"/>
    <s v="Oct"/>
    <s v="Qtr1"/>
    <s v="FY21"/>
  </r>
  <r>
    <m/>
    <x v="1"/>
    <s v="Zaria"/>
    <s v="Hajiya Gambo Sawaba Hospital"/>
    <s v="hts"/>
    <n v="300"/>
    <n v="20"/>
    <n v="5"/>
    <n v="5"/>
    <n v="3"/>
    <n v="3"/>
    <x v="1"/>
    <n v="1.5714285714285714"/>
    <s v="Oct"/>
    <s v="Qtr1"/>
    <s v="FY21"/>
  </r>
  <r>
    <m/>
    <x v="1"/>
    <s v="Kaduna South"/>
    <s v="Harmony Hospital"/>
    <s v="hts"/>
    <n v="238"/>
    <n v="21"/>
    <n v="9"/>
    <n v="9"/>
    <n v="0"/>
    <n v="0"/>
    <x v="1"/>
    <n v="1.5714285714285714"/>
    <s v="Oct"/>
    <s v="Qtr1"/>
    <s v="FY21"/>
  </r>
  <r>
    <m/>
    <x v="1"/>
    <s v="Kudan"/>
    <s v="Hunkuyi General Hospital"/>
    <s v="hts"/>
    <n v="0"/>
    <n v="0"/>
    <n v="0"/>
    <n v="0"/>
    <n v="0"/>
    <n v="0"/>
    <x v="1"/>
    <n v="1.5714285714285714"/>
    <s v="Oct"/>
    <s v="Qtr1"/>
    <s v="FY21"/>
  </r>
  <r>
    <m/>
    <x v="1"/>
    <s v="Kajuru"/>
    <s v="Idon Rural Hospital"/>
    <s v="hts"/>
    <n v="0"/>
    <n v="0"/>
    <n v="0"/>
    <n v="0"/>
    <n v="0"/>
    <n v="0"/>
    <x v="1"/>
    <n v="1.5714285714285714"/>
    <s v="Oct"/>
    <s v="Qtr1"/>
    <s v="FY21"/>
  </r>
  <r>
    <m/>
    <x v="1"/>
    <s v="Igabi"/>
    <s v="Jaji Comprehensive Health Center"/>
    <s v="hts"/>
    <n v="0"/>
    <n v="0"/>
    <n v="0"/>
    <n v="0"/>
    <n v="0"/>
    <n v="0"/>
    <x v="1"/>
    <n v="1.5714285714285714"/>
    <s v="Oct"/>
    <s v="Qtr1"/>
    <s v="FY21"/>
  </r>
  <r>
    <m/>
    <x v="1"/>
    <s v="Birnin Gwari"/>
    <s v="Jibrin Maigwari Memorial Hospital Birnin Gwari"/>
    <s v="hts"/>
    <n v="0"/>
    <n v="0"/>
    <n v="0"/>
    <n v="0"/>
    <n v="0"/>
    <n v="0"/>
    <x v="1"/>
    <n v="1.5714285714285714"/>
    <s v="Oct"/>
    <s v="Qtr1"/>
    <s v="FY21"/>
  </r>
  <r>
    <m/>
    <x v="1"/>
    <s v="Kaduna South"/>
    <s v="Jowako Hospital"/>
    <s v="hts"/>
    <n v="0"/>
    <n v="0"/>
    <n v="0"/>
    <n v="0"/>
    <n v="0"/>
    <n v="0"/>
    <x v="1"/>
    <n v="1.5714285714285714"/>
    <s v="Oct"/>
    <s v="Qtr1"/>
    <s v="FY21"/>
  </r>
  <r>
    <m/>
    <x v="1"/>
    <s v="Kachia"/>
    <s v="Kachia General Hospital"/>
    <s v="hts"/>
    <n v="372"/>
    <n v="19"/>
    <n v="6"/>
    <n v="6"/>
    <n v="1"/>
    <n v="1"/>
    <x v="1"/>
    <n v="1.5714285714285714"/>
    <s v="Oct"/>
    <s v="Qtr1"/>
    <s v="FY21"/>
  </r>
  <r>
    <m/>
    <x v="1"/>
    <s v="Jema'a"/>
    <s v="Kafanchan Family Health Unit"/>
    <s v="hts"/>
    <n v="0"/>
    <n v="0"/>
    <s v="NA"/>
    <n v="0"/>
    <n v="0"/>
    <n v="0"/>
    <x v="1"/>
    <n v="1.5714285714285714"/>
    <s v="Oct"/>
    <s v="Qtr1"/>
    <s v="FY21"/>
  </r>
  <r>
    <m/>
    <x v="1"/>
    <s v="Jema'a"/>
    <s v="Kafanchan General Hospital"/>
    <s v="hts"/>
    <n v="224"/>
    <n v="35"/>
    <n v="26"/>
    <n v="26"/>
    <n v="2"/>
    <n v="2"/>
    <x v="1"/>
    <n v="1.5714285714285714"/>
    <s v="Oct"/>
    <s v="Qtr1"/>
    <s v="FY21"/>
  </r>
  <r>
    <m/>
    <x v="1"/>
    <s v="Kagarko"/>
    <s v="Kagarko General Hospital"/>
    <s v="hts"/>
    <n v="202"/>
    <n v="57"/>
    <n v="33"/>
    <n v="33"/>
    <n v="0"/>
    <n v="0"/>
    <x v="1"/>
    <n v="1.5714285714285714"/>
    <s v="Oct"/>
    <s v="Qtr1"/>
    <s v="FY21"/>
  </r>
  <r>
    <m/>
    <x v="1"/>
    <s v="Kaura"/>
    <s v="Kaura Rural Hospital"/>
    <s v="hts"/>
    <n v="0"/>
    <n v="0"/>
    <n v="0"/>
    <n v="0"/>
    <n v="0"/>
    <n v="0"/>
    <x v="1"/>
    <n v="1.5714285714285714"/>
    <s v="Oct"/>
    <s v="Qtr1"/>
    <s v="FY21"/>
  </r>
  <r>
    <m/>
    <x v="1"/>
    <s v="Kaduna North"/>
    <s v="Kawo General Hospital"/>
    <s v="hts"/>
    <n v="287"/>
    <n v="30"/>
    <n v="14"/>
    <n v="14"/>
    <n v="4"/>
    <n v="4"/>
    <x v="1"/>
    <n v="1.5714285714285714"/>
    <s v="Oct"/>
    <s v="Qtr1"/>
    <s v="FY21"/>
  </r>
  <r>
    <m/>
    <x v="1"/>
    <s v="Chikun"/>
    <s v="Kujama Rural Hospital"/>
    <s v="hts"/>
    <n v="0"/>
    <n v="0"/>
    <n v="0"/>
    <n v="0"/>
    <n v="0"/>
    <n v="0"/>
    <x v="1"/>
    <n v="1.5714285714285714"/>
    <s v="Oct"/>
    <s v="Qtr1"/>
    <s v="FY21"/>
  </r>
  <r>
    <m/>
    <x v="1"/>
    <s v="Jaba"/>
    <s v="Kwoi General Hospital"/>
    <s v="hts"/>
    <n v="96"/>
    <n v="11"/>
    <n v="2"/>
    <n v="2"/>
    <n v="0"/>
    <n v="0"/>
    <x v="1"/>
    <n v="1.5714285714285714"/>
    <s v="Oct"/>
    <s v="Qtr1"/>
    <s v="FY21"/>
  </r>
  <r>
    <m/>
    <x v="1"/>
    <s v="Soba"/>
    <s v="Maigana General Hospital"/>
    <s v="hts"/>
    <n v="95"/>
    <n v="11"/>
    <n v="4"/>
    <n v="4"/>
    <n v="1"/>
    <n v="1"/>
    <x v="1"/>
    <n v="1.5714285714285714"/>
    <s v="Oct"/>
    <s v="Qtr1"/>
    <s v="FY21"/>
  </r>
  <r>
    <m/>
    <x v="1"/>
    <s v="Sabon Gari"/>
    <s v="Major Ibrahim Bello Abdullahi Memorial Hospital Sabongari"/>
    <s v="hts"/>
    <n v="0"/>
    <n v="0"/>
    <n v="0"/>
    <n v="0"/>
    <s v="NA"/>
    <n v="0"/>
    <x v="1"/>
    <n v="1.5714285714285714"/>
    <s v="Oct"/>
    <s v="Qtr1"/>
    <s v="FY21"/>
  </r>
  <r>
    <m/>
    <x v="1"/>
    <s v="Kaduna South"/>
    <s v="Makera I Primary Health Center"/>
    <s v="hts"/>
    <n v="94"/>
    <n v="17"/>
    <n v="5"/>
    <n v="5"/>
    <n v="9"/>
    <n v="9"/>
    <x v="1"/>
    <n v="1.5714285714285714"/>
    <s v="Oct"/>
    <s v="Qtr1"/>
    <s v="FY21"/>
  </r>
  <r>
    <m/>
    <x v="1"/>
    <s v="Kaura"/>
    <s v="Manchok Maternal and Child Health Clinic"/>
    <s v="hts"/>
    <n v="0"/>
    <n v="0"/>
    <n v="0"/>
    <n v="0"/>
    <n v="0"/>
    <n v="0"/>
    <x v="1"/>
    <n v="1.5714285714285714"/>
    <s v="Oct"/>
    <s v="Qtr1"/>
    <s v="FY21"/>
  </r>
  <r>
    <m/>
    <x v="1"/>
    <s v="Kaduna South"/>
    <s v="Maneks Hospital"/>
    <s v="hts"/>
    <n v="306"/>
    <n v="34"/>
    <n v="16"/>
    <n v="16"/>
    <n v="1"/>
    <n v="1"/>
    <x v="1"/>
    <n v="1.5714285714285714"/>
    <s v="Oct"/>
    <s v="Qtr1"/>
    <s v="FY21"/>
  </r>
  <r>
    <m/>
    <x v="1"/>
    <s v="Kaduna North"/>
    <s v="Muslim Specialist Hospital"/>
    <s v="hts"/>
    <n v="0"/>
    <n v="0"/>
    <n v="0"/>
    <n v="0"/>
    <n v="0"/>
    <n v="0"/>
    <x v="1"/>
    <n v="1.5714285714285714"/>
    <s v="Oct"/>
    <s v="Qtr1"/>
    <s v="FY21"/>
  </r>
  <r>
    <m/>
    <x v="1"/>
    <s v="Zaria"/>
    <s v="National Tuberculosis And Leprosy Training Center - Zaria"/>
    <s v="hts"/>
    <n v="281"/>
    <n v="0"/>
    <n v="0"/>
    <n v="0"/>
    <n v="0"/>
    <n v="0"/>
    <x v="1"/>
    <n v="1.5714285714285714"/>
    <s v="Oct"/>
    <s v="Qtr1"/>
    <s v="FY21"/>
  </r>
  <r>
    <m/>
    <x v="1"/>
    <s v="Kubau"/>
    <s v="Pambegua General Hospital"/>
    <s v="hts"/>
    <n v="203"/>
    <n v="98"/>
    <n v="71"/>
    <n v="71"/>
    <n v="11"/>
    <n v="11"/>
    <x v="1"/>
    <n v="1.5714285714285714"/>
    <s v="Oct"/>
    <s v="Qtr1"/>
    <s v="FY21"/>
  </r>
  <r>
    <m/>
    <x v="1"/>
    <s v="Kaduna North"/>
    <s v="Police Medical Center"/>
    <s v="hts"/>
    <n v="0"/>
    <n v="0"/>
    <n v="0"/>
    <n v="0"/>
    <n v="0"/>
    <n v="0"/>
    <x v="1"/>
    <n v="1.5714285714285714"/>
    <s v="Oct"/>
    <s v="Qtr1"/>
    <s v="FY21"/>
  </r>
  <r>
    <m/>
    <x v="1"/>
    <s v="Kauru"/>
    <s v="Rural Hospital Kauru"/>
    <s v="hts"/>
    <n v="0"/>
    <n v="0"/>
    <n v="0"/>
    <n v="0"/>
    <n v="0"/>
    <n v="0"/>
    <x v="1"/>
    <n v="1.5714285714285714"/>
    <s v="Oct"/>
    <s v="Qtr1"/>
    <s v="FY21"/>
  </r>
  <r>
    <m/>
    <x v="1"/>
    <s v="Chikun"/>
    <s v="Sabo Tsaha Primary Health Center"/>
    <s v="hts"/>
    <n v="409"/>
    <n v="17"/>
    <n v="6"/>
    <n v="6"/>
    <n v="2"/>
    <n v="2"/>
    <x v="1"/>
    <n v="1.5714285714285714"/>
    <s v="Oct"/>
    <s v="Qtr1"/>
    <s v="FY21"/>
  </r>
  <r>
    <m/>
    <x v="1"/>
    <s v="Chikun"/>
    <s v="Sabon Tasha General Hospital"/>
    <s v="hts"/>
    <n v="273"/>
    <n v="51"/>
    <n v="34"/>
    <n v="34"/>
    <n v="4"/>
    <n v="4"/>
    <x v="1"/>
    <n v="1.5714285714285714"/>
    <s v="Oct"/>
    <s v="Qtr1"/>
    <s v="FY21"/>
  </r>
  <r>
    <m/>
    <x v="1"/>
    <s v="Kaduna South"/>
    <s v="St. Gerald's Hospital - Kaduna"/>
    <s v="hts"/>
    <n v="332"/>
    <n v="23"/>
    <n v="10"/>
    <n v="10"/>
    <n v="1"/>
    <n v="1"/>
    <x v="1"/>
    <n v="1.5714285714285714"/>
    <s v="Oct"/>
    <s v="Qtr1"/>
    <s v="FY21"/>
  </r>
  <r>
    <m/>
    <x v="1"/>
    <s v="Zangon Kataf"/>
    <s v="St. Louis Hospital - Zonkwa"/>
    <s v="hts"/>
    <n v="82"/>
    <n v="13"/>
    <n v="6"/>
    <n v="6"/>
    <n v="2"/>
    <n v="2"/>
    <x v="1"/>
    <n v="1.5714285714285714"/>
    <s v="Oct"/>
    <s v="Qtr1"/>
    <s v="FY21"/>
  </r>
  <r>
    <m/>
    <x v="1"/>
    <s v="Kaura"/>
    <s v="Turaki Buga Memorial Hospital"/>
    <s v="hts"/>
    <n v="0"/>
    <n v="0"/>
    <n v="0"/>
    <n v="0"/>
    <n v="0"/>
    <n v="0"/>
    <x v="1"/>
    <n v="1.5714285714285714"/>
    <s v="Oct"/>
    <s v="Qtr1"/>
    <s v="FY21"/>
  </r>
  <r>
    <m/>
    <x v="1"/>
    <s v="Igabi"/>
    <s v="Turunku Rural Hospital"/>
    <s v="hts"/>
    <n v="0"/>
    <n v="0"/>
    <n v="0"/>
    <n v="0"/>
    <n v="0"/>
    <n v="0"/>
    <x v="1"/>
    <n v="1.5714285714285714"/>
    <s v="Oct"/>
    <s v="Qtr1"/>
    <s v="FY21"/>
  </r>
  <r>
    <m/>
    <x v="1"/>
    <s v="Kaduna South"/>
    <s v="Yusuf Dantsoho Memorial Hospital"/>
    <s v="hts"/>
    <n v="239"/>
    <n v="49"/>
    <n v="25"/>
    <n v="25"/>
    <n v="1"/>
    <n v="1"/>
    <x v="1"/>
    <n v="1.5714285714285714"/>
    <s v="Oct"/>
    <s v="Qtr1"/>
    <s v="FY21"/>
  </r>
  <r>
    <m/>
    <x v="1"/>
    <s v="Kaduna North"/>
    <s v="Zakari Isah Memorial Clinic"/>
    <s v="hts"/>
    <n v="145"/>
    <n v="7"/>
    <n v="1"/>
    <n v="1"/>
    <n v="0"/>
    <n v="0"/>
    <x v="1"/>
    <n v="1.5714285714285714"/>
    <s v="Oct"/>
    <s v="Qtr1"/>
    <s v="FY21"/>
  </r>
  <r>
    <m/>
    <x v="1"/>
    <s v="Zangon Kataf"/>
    <s v="Zango-Kataf General Hospital"/>
    <s v="hts"/>
    <n v="101"/>
    <n v="9"/>
    <n v="4"/>
    <n v="4"/>
    <n v="0"/>
    <n v="0"/>
    <x v="1"/>
    <n v="1.5714285714285714"/>
    <s v="Oct"/>
    <s v="Qtr1"/>
    <s v="FY21"/>
  </r>
  <r>
    <m/>
    <x v="2"/>
    <m/>
    <s v="Katsina General Hospital"/>
    <s v="hts"/>
    <n v="35"/>
    <n v="35"/>
    <n v="35"/>
    <n v="35"/>
    <n v="1"/>
    <n v="1"/>
    <x v="1"/>
    <n v="1.5714285714285714"/>
    <s v="Oct"/>
    <s v="Qtr1"/>
    <s v="FY21"/>
  </r>
  <r>
    <m/>
    <x v="2"/>
    <m/>
    <s v="Federal Medical Center Katsina"/>
    <s v="hts"/>
    <n v="34"/>
    <n v="33"/>
    <n v="33"/>
    <n v="33"/>
    <n v="3"/>
    <n v="3"/>
    <x v="1"/>
    <n v="1.5714285714285714"/>
    <s v="Oct"/>
    <s v="Qtr1"/>
    <s v="FY21"/>
  </r>
  <r>
    <m/>
    <x v="2"/>
    <m/>
    <s v="Funtua General Hospital"/>
    <s v="hts"/>
    <n v="61"/>
    <n v="61"/>
    <n v="48"/>
    <n v="48"/>
    <n v="4"/>
    <n v="4"/>
    <x v="1"/>
    <n v="1.5714285714285714"/>
    <s v="Oct"/>
    <s v="Qtr1"/>
    <s v="FY21"/>
  </r>
  <r>
    <m/>
    <x v="3"/>
    <m/>
    <s v="Federal Medical Center - Abeokuta"/>
    <s v="hts"/>
    <n v="134"/>
    <n v="134"/>
    <n v="23"/>
    <n v="23"/>
    <n v="3"/>
    <n v="0"/>
    <x v="1"/>
    <n v="1.5714285714285714"/>
    <s v="Oct"/>
    <s v="Qtr1"/>
    <s v="FY21"/>
  </r>
  <r>
    <m/>
    <x v="3"/>
    <m/>
    <s v="Ifo General Hospital"/>
    <s v="hts"/>
    <n v="232"/>
    <n v="231"/>
    <n v="28"/>
    <n v="28"/>
    <n v="4"/>
    <n v="4"/>
    <x v="1"/>
    <n v="1.5714285714285714"/>
    <s v="Oct"/>
    <s v="Qtr1"/>
    <s v="FY21"/>
  </r>
  <r>
    <m/>
    <x v="3"/>
    <m/>
    <s v="Olabisi Onabanjo University Teaching Hospital"/>
    <s v="hts"/>
    <n v="112"/>
    <n v="112"/>
    <n v="33"/>
    <n v="33"/>
    <n v="2"/>
    <n v="2"/>
    <x v="1"/>
    <n v="1.5714285714285714"/>
    <s v="Oct"/>
    <s v="Qtr1"/>
    <s v="FY21"/>
  </r>
  <r>
    <m/>
    <x v="3"/>
    <m/>
    <s v="Sacred Heart Catholic Hospital, Abeokuta"/>
    <s v="hts"/>
    <n v="703"/>
    <n v="703"/>
    <n v="201"/>
    <n v="201"/>
    <n v="2"/>
    <n v="2"/>
    <x v="1"/>
    <n v="1.5714285714285714"/>
    <s v="Oct"/>
    <s v="Qtr1"/>
    <s v="FY21"/>
  </r>
  <r>
    <m/>
    <x v="3"/>
    <m/>
    <s v="State Hospital - Ijebu Ode"/>
    <s v="hts"/>
    <n v="84"/>
    <n v="84"/>
    <n v="15"/>
    <n v="15"/>
    <n v="0"/>
    <n v="0"/>
    <x v="1"/>
    <n v="1.5714285714285714"/>
    <s v="Oct"/>
    <s v="Qtr1"/>
    <s v="FY21"/>
  </r>
  <r>
    <m/>
    <x v="4"/>
    <m/>
    <s v="State Specialist Hospital, Akure"/>
    <s v="hts"/>
    <n v="67"/>
    <n v="67"/>
    <n v="48"/>
    <n v="48"/>
    <n v="4"/>
    <n v="4"/>
    <x v="1"/>
    <n v="1.5714285714285714"/>
    <s v="Oct"/>
    <s v="Qtr1"/>
    <s v="FY21"/>
  </r>
  <r>
    <m/>
    <x v="4"/>
    <m/>
    <s v="State Specialist Hospital, Ondo"/>
    <s v="hts"/>
    <n v="48"/>
    <n v="48"/>
    <n v="31"/>
    <n v="31"/>
    <n v="2"/>
    <n v="2"/>
    <x v="1"/>
    <n v="1.5714285714285714"/>
    <s v="Oct"/>
    <s v="Qtr1"/>
    <s v="FY21"/>
  </r>
  <r>
    <m/>
    <x v="4"/>
    <m/>
    <s v="Federal Medical Centre, Owo"/>
    <s v="hts"/>
    <n v="33"/>
    <n v="33"/>
    <n v="22"/>
    <n v="22"/>
    <n v="1"/>
    <n v="1"/>
    <x v="1"/>
    <n v="1.5714285714285714"/>
    <s v="Oct"/>
    <s v="Qtr1"/>
    <s v="FY21"/>
  </r>
  <r>
    <m/>
    <x v="4"/>
    <m/>
    <s v="General Hospital, Ore"/>
    <s v="hts"/>
    <n v="41"/>
    <n v="41"/>
    <n v="29"/>
    <n v="29"/>
    <n v="1"/>
    <n v="1"/>
    <x v="1"/>
    <n v="1.5714285714285714"/>
    <s v="Oct"/>
    <s v="Qtr1"/>
    <s v="FY21"/>
  </r>
  <r>
    <m/>
    <x v="4"/>
    <m/>
    <s v="Basic Health Centre, Ifon"/>
    <s v="hts"/>
    <n v="74"/>
    <n v="74"/>
    <n v="53"/>
    <n v="53"/>
    <n v="5"/>
    <n v="5"/>
    <x v="1"/>
    <n v="1.5714285714285714"/>
    <s v="Oct"/>
    <s v="Qtr1"/>
    <s v="FY21"/>
  </r>
  <r>
    <m/>
    <x v="4"/>
    <m/>
    <s v="State Specilaist Hospital, Okitipupa"/>
    <s v="hts"/>
    <n v="61"/>
    <n v="61"/>
    <n v="48"/>
    <n v="48"/>
    <n v="3"/>
    <n v="3"/>
    <x v="1"/>
    <n v="1.5714285714285714"/>
    <s v="Oct"/>
    <s v="Qtr1"/>
    <s v="FY21"/>
  </r>
  <r>
    <m/>
    <x v="5"/>
    <m/>
    <s v="Obafemi Awolowo University Teaching Hospital Complex"/>
    <s v="hts"/>
    <n v="0"/>
    <n v="0"/>
    <n v="0"/>
    <n v="0"/>
    <n v="0"/>
    <n v="0"/>
    <x v="1"/>
    <n v="1.5714285714285714"/>
    <s v="Oct"/>
    <s v="Qtr1"/>
    <s v="FY21"/>
  </r>
  <r>
    <m/>
    <x v="5"/>
    <m/>
    <s v="Ladoke Akintola Teaching Hospital - Oshogbo"/>
    <s v="hts"/>
    <n v="4"/>
    <n v="4"/>
    <n v="2"/>
    <n v="2"/>
    <n v="0"/>
    <n v="0"/>
    <x v="1"/>
    <n v="1.5714285714285714"/>
    <s v="Oct"/>
    <s v="Qtr1"/>
    <s v="FY21"/>
  </r>
  <r>
    <m/>
    <x v="5"/>
    <m/>
    <s v="State Hospital - Iwo"/>
    <s v="hts"/>
    <n v="12"/>
    <n v="10"/>
    <n v="8"/>
    <n v="8"/>
    <n v="1"/>
    <n v="1"/>
    <x v="1"/>
    <n v="1.5714285714285714"/>
    <s v="Oct"/>
    <s v="Qtr1"/>
    <s v="FY21"/>
  </r>
  <r>
    <m/>
    <x v="5"/>
    <m/>
    <s v="State Hospital, Ikire"/>
    <s v="hts"/>
    <n v="47"/>
    <n v="42"/>
    <n v="30"/>
    <n v="30"/>
    <n v="1"/>
    <n v="1"/>
    <x v="1"/>
    <n v="1.5714285714285714"/>
    <s v="Oct"/>
    <s v="Qtr1"/>
    <s v="FY21"/>
  </r>
  <r>
    <m/>
    <x v="6"/>
    <m/>
    <s v="University College Hospital"/>
    <s v="hts"/>
    <n v="82"/>
    <n v="82"/>
    <n v="55"/>
    <n v="55"/>
    <n v="3"/>
    <n v="3"/>
    <x v="1"/>
    <n v="1.5714285714285714"/>
    <s v="Oct"/>
    <s v="Qtr1"/>
    <s v="FY21"/>
  </r>
  <r>
    <m/>
    <x v="6"/>
    <m/>
    <s v="Adeoyo Maternity Hospital"/>
    <s v="hts"/>
    <n v="236"/>
    <n v="236"/>
    <n v="160"/>
    <n v="160"/>
    <n v="9"/>
    <n v="9"/>
    <x v="1"/>
    <n v="1.5714285714285714"/>
    <s v="Oct"/>
    <s v="Qtr1"/>
    <s v="FY21"/>
  </r>
  <r>
    <m/>
    <x v="6"/>
    <m/>
    <s v="St. Mary's Catholic Hospital - Eleta"/>
    <s v="hts"/>
    <n v="71"/>
    <n v="71"/>
    <n v="57"/>
    <n v="57"/>
    <n v="1"/>
    <n v="1"/>
    <x v="1"/>
    <n v="1.5714285714285714"/>
    <s v="Oct"/>
    <s v="Qtr1"/>
    <s v="FY21"/>
  </r>
  <r>
    <m/>
    <x v="6"/>
    <m/>
    <s v="Ogbomosho State Hospital"/>
    <s v="hts"/>
    <n v="55"/>
    <n v="55"/>
    <n v="31"/>
    <n v="31"/>
    <n v="1"/>
    <n v="1"/>
    <x v="1"/>
    <n v="1.5714285714285714"/>
    <s v="Oct"/>
    <s v="Qtr1"/>
    <s v="FY21"/>
  </r>
  <r>
    <m/>
    <x v="7"/>
    <m/>
    <s v="Jos University Teaching Hospital"/>
    <s v="hts"/>
    <n v="101"/>
    <n v="65"/>
    <n v="52"/>
    <n v="52"/>
    <n v="3"/>
    <n v="3"/>
    <x v="1"/>
    <n v="1.5714285714285714"/>
    <s v="Oct"/>
    <s v="Qtr1"/>
    <s v="FY21"/>
  </r>
  <r>
    <m/>
    <x v="7"/>
    <m/>
    <s v="Faith Alive Foundation"/>
    <s v="hts"/>
    <n v="125"/>
    <n v="93"/>
    <n v="71"/>
    <n v="71"/>
    <n v="4"/>
    <n v="4"/>
    <x v="1"/>
    <n v="1.5714285714285714"/>
    <s v="Oct"/>
    <s v="Qtr1"/>
    <s v="FY21"/>
  </r>
  <r>
    <m/>
    <x v="7"/>
    <m/>
    <s v="Plateau State Specialist Hospital"/>
    <s v="hts"/>
    <n v="88"/>
    <n v="59"/>
    <n v="31"/>
    <n v="31"/>
    <n v="2"/>
    <n v="2"/>
    <x v="1"/>
    <n v="1.5714285714285714"/>
    <s v="Oct"/>
    <s v="Qtr1"/>
    <s v="FY21"/>
  </r>
  <r>
    <m/>
    <x v="7"/>
    <m/>
    <s v="Bingham University Teaching Hospital"/>
    <s v="hts"/>
    <n v="112"/>
    <n v="79"/>
    <n v="41"/>
    <n v="41"/>
    <n v="3"/>
    <n v="3"/>
    <x v="1"/>
    <n v="1.5714285714285714"/>
    <s v="Oct"/>
    <s v="Qtr1"/>
    <s v="FY21"/>
  </r>
  <r>
    <m/>
    <x v="7"/>
    <m/>
    <s v="Shendam General Hospital"/>
    <s v="hts"/>
    <n v="96"/>
    <n v="60"/>
    <n v="31"/>
    <n v="31"/>
    <n v="2"/>
    <n v="2"/>
    <x v="1"/>
    <n v="1.5714285714285714"/>
    <s v="Oct"/>
    <s v="Qtr1"/>
    <s v="FY21"/>
  </r>
  <r>
    <m/>
    <x v="7"/>
    <m/>
    <s v="Our Lady of Apostle (OLA) Hospital - Jos"/>
    <s v="hts"/>
    <n v="58"/>
    <n v="44"/>
    <n v="34"/>
    <n v="34"/>
    <n v="2"/>
    <n v="2"/>
    <x v="1"/>
    <n v="1.5714285714285714"/>
    <s v="Oct"/>
    <s v="Qtr1"/>
    <s v="FY21"/>
  </r>
  <r>
    <m/>
    <x v="7"/>
    <m/>
    <s v="Church of Christ in Nigeria (COCIN) Hospital and Rehabilitation Center"/>
    <s v="hts"/>
    <n v="82"/>
    <n v="52"/>
    <n v="30"/>
    <n v="30"/>
    <n v="2"/>
    <n v="2"/>
    <x v="1"/>
    <n v="1.5714285714285714"/>
    <s v="Oct"/>
    <s v="Qtr1"/>
    <s v="FY21"/>
  </r>
  <r>
    <m/>
    <x v="7"/>
    <m/>
    <s v="Zamko Comprehensive Health Center"/>
    <s v="hts"/>
    <n v="46"/>
    <n v="36"/>
    <n v="25"/>
    <n v="25"/>
    <n v="2"/>
    <n v="2"/>
    <x v="1"/>
    <n v="1.5714285714285714"/>
    <s v="Oct"/>
    <s v="Qtr1"/>
    <s v="FY21"/>
  </r>
  <r>
    <m/>
    <x v="7"/>
    <m/>
    <s v="Pankshin General Hospital"/>
    <s v="hts"/>
    <n v="64"/>
    <n v="41"/>
    <n v="18"/>
    <n v="18"/>
    <n v="1"/>
    <n v="1"/>
    <x v="1"/>
    <n v="1.5714285714285714"/>
    <s v="Oct"/>
    <s v="Qtr1"/>
    <s v="FY21"/>
  </r>
  <r>
    <m/>
    <x v="7"/>
    <m/>
    <s v="CCDP Hospital - Panyam"/>
    <s v="hts"/>
    <n v="68"/>
    <n v="47"/>
    <n v="22"/>
    <n v="22"/>
    <n v="2"/>
    <n v="2"/>
    <x v="1"/>
    <n v="1.5714285714285714"/>
    <s v="Oct"/>
    <s v="Qtr1"/>
    <s v="FY21"/>
  </r>
  <r>
    <m/>
    <x v="7"/>
    <m/>
    <s v="Dengi General Hospital"/>
    <s v="hts"/>
    <n v="39"/>
    <n v="24"/>
    <n v="17"/>
    <n v="17"/>
    <n v="1"/>
    <n v="1"/>
    <x v="1"/>
    <n v="1.5714285714285714"/>
    <s v="Oct"/>
    <s v="Qtr1"/>
    <s v="FY21"/>
  </r>
  <r>
    <m/>
    <x v="0"/>
    <m/>
    <s v="Ekiti State University Teaching Hospital"/>
    <s v="hts"/>
    <n v="15"/>
    <n v="15"/>
    <n v="0"/>
    <n v="0"/>
    <n v="0"/>
    <n v="0"/>
    <x v="2"/>
    <n v="2.5714285714285712"/>
    <s v="Oct"/>
    <s v="Qtr1"/>
    <s v="FY21"/>
  </r>
  <r>
    <m/>
    <x v="0"/>
    <m/>
    <s v="Federal Teaching Hospital Ido"/>
    <s v="hts"/>
    <n v="37"/>
    <n v="37"/>
    <n v="26"/>
    <n v="13"/>
    <n v="3"/>
    <n v="5"/>
    <x v="2"/>
    <n v="2.5714285714285712"/>
    <s v="Oct"/>
    <s v="Qtr1"/>
    <s v="FY21"/>
  </r>
  <r>
    <m/>
    <x v="0"/>
    <m/>
    <s v="State Specialist Hospital Ikere"/>
    <s v="hts"/>
    <n v="19"/>
    <n v="19"/>
    <n v="15"/>
    <n v="10"/>
    <n v="0"/>
    <n v="0"/>
    <x v="2"/>
    <n v="2.5714285714285712"/>
    <s v="Oct"/>
    <s v="Qtr1"/>
    <s v="FY21"/>
  </r>
  <r>
    <m/>
    <x v="1"/>
    <s v="Giwa"/>
    <s v="Ahmadu Bello University Teaching Hospital Shika Zaria"/>
    <s v="hts"/>
    <n v="750"/>
    <n v="15"/>
    <n v="5"/>
    <n v="5"/>
    <n v="0"/>
    <n v="0"/>
    <x v="2"/>
    <n v="2.5714285714285712"/>
    <s v="Oct"/>
    <s v="Qtr1"/>
    <s v="FY21"/>
  </r>
  <r>
    <m/>
    <x v="1"/>
    <s v="Chikun"/>
    <s v="Amina Hospital"/>
    <s v="hts"/>
    <n v="102"/>
    <n v="12"/>
    <n v="5"/>
    <n v="5"/>
    <n v="2"/>
    <n v="2"/>
    <x v="2"/>
    <n v="2.5714285714285712"/>
    <s v="Oct"/>
    <s v="Qtr1"/>
    <s v="FY21"/>
  </r>
  <r>
    <m/>
    <x v="1"/>
    <s v="Zaria"/>
    <s v="Anna-Kitcher Hospital"/>
    <s v="hts"/>
    <n v="0"/>
    <n v="0"/>
    <n v="0"/>
    <n v="0"/>
    <n v="0"/>
    <n v="0"/>
    <x v="2"/>
    <n v="2.5714285714285712"/>
    <s v="Oct"/>
    <s v="Qtr1"/>
    <s v="FY21"/>
  </r>
  <r>
    <m/>
    <x v="1"/>
    <s v="Kaduna North"/>
    <s v="Badarawa Primary Health Center"/>
    <s v="hts"/>
    <n v="0"/>
    <n v="0"/>
    <n v="0"/>
    <n v="0"/>
    <n v="0"/>
    <n v="0"/>
    <x v="2"/>
    <n v="2.5714285714285712"/>
    <s v="Oct"/>
    <s v="Qtr1"/>
    <s v="FY21"/>
  </r>
  <r>
    <m/>
    <x v="1"/>
    <s v="Kaduna North"/>
    <s v="Barau Dikko Specialist Hospital"/>
    <s v="hts"/>
    <n v="30"/>
    <n v="30"/>
    <n v="20"/>
    <n v="20"/>
    <n v="3"/>
    <n v="3"/>
    <x v="2"/>
    <n v="2.5714285714285712"/>
    <s v="Oct"/>
    <s v="Qtr1"/>
    <s v="FY21"/>
  </r>
  <r>
    <m/>
    <x v="1"/>
    <s v="Kaduna South"/>
    <s v="Barnawa Primary Health Center"/>
    <s v="hts"/>
    <n v="0"/>
    <n v="0"/>
    <n v="0"/>
    <n v="0"/>
    <n v="0"/>
    <n v="0"/>
    <x v="2"/>
    <n v="2.5714285714285712"/>
    <s v="Oct"/>
    <s v="Qtr1"/>
    <s v="FY21"/>
  </r>
  <r>
    <m/>
    <x v="1"/>
    <s v="Kachia"/>
    <s v="Doka Rural Hospital"/>
    <s v="hts"/>
    <n v="0"/>
    <n v="0"/>
    <n v="0"/>
    <n v="0"/>
    <n v="0"/>
    <n v="0"/>
    <x v="2"/>
    <n v="2.5714285714285712"/>
    <s v="Oct"/>
    <s v="Qtr1"/>
    <s v="FY21"/>
  </r>
  <r>
    <m/>
    <x v="1"/>
    <s v="Kaduna North"/>
    <s v="Federation of Muslim Women Association of Nigeria (FOMWAN) Hospital"/>
    <s v="hts"/>
    <n v="0"/>
    <n v="0"/>
    <n v="0"/>
    <n v="0"/>
    <n v="0"/>
    <n v="0"/>
    <x v="2"/>
    <n v="2.5714285714285712"/>
    <s v="Oct"/>
    <s v="Qtr1"/>
    <s v="FY21"/>
  </r>
  <r>
    <m/>
    <x v="1"/>
    <s v="Kachia"/>
    <s v="Foltz Medical Center - Katari"/>
    <s v="hts"/>
    <n v="0"/>
    <n v="0"/>
    <n v="0"/>
    <n v="0"/>
    <n v="0"/>
    <n v="0"/>
    <x v="2"/>
    <n v="2.5714285714285712"/>
    <s v="Oct"/>
    <s v="Qtr1"/>
    <s v="FY21"/>
  </r>
  <r>
    <m/>
    <x v="1"/>
    <s v="Giwa"/>
    <s v="General Hospital Giwa"/>
    <s v="hts"/>
    <n v="0"/>
    <n v="0"/>
    <n v="0"/>
    <n v="0"/>
    <n v="0"/>
    <n v="0"/>
    <x v="2"/>
    <n v="2.5714285714285712"/>
    <s v="Oct"/>
    <s v="Qtr1"/>
    <s v="FY21"/>
  </r>
  <r>
    <m/>
    <x v="1"/>
    <s v="Makarfi"/>
    <s v="General Hospital Makarfi"/>
    <s v="hts"/>
    <n v="211"/>
    <n v="60"/>
    <n v="44"/>
    <n v="44"/>
    <n v="4"/>
    <n v="4"/>
    <x v="2"/>
    <n v="2.5714285714285712"/>
    <s v="Oct"/>
    <s v="Qtr1"/>
    <s v="FY21"/>
  </r>
  <r>
    <m/>
    <x v="1"/>
    <s v="Lere"/>
    <s v="General Hospital Saminaka"/>
    <s v="hts"/>
    <n v="145"/>
    <n v="61"/>
    <n v="45"/>
    <n v="45"/>
    <n v="7"/>
    <n v="7"/>
    <x v="2"/>
    <n v="2.5714285714285712"/>
    <s v="Oct"/>
    <s v="Qtr1"/>
    <s v="FY21"/>
  </r>
  <r>
    <m/>
    <x v="1"/>
    <s v="Kaduna South"/>
    <s v="Gwamna Awan General Hospital"/>
    <s v="hts"/>
    <n v="746"/>
    <n v="50"/>
    <n v="28"/>
    <n v="28"/>
    <n v="8"/>
    <n v="8"/>
    <x v="2"/>
    <n v="2.5714285714285712"/>
    <s v="Oct"/>
    <s v="Qtr1"/>
    <s v="FY21"/>
  </r>
  <r>
    <m/>
    <x v="1"/>
    <s v="Sanga"/>
    <s v="Gwantu General Hospital"/>
    <s v="hts"/>
    <n v="12"/>
    <n v="11"/>
    <n v="9"/>
    <n v="9"/>
    <n v="6"/>
    <n v="6"/>
    <x v="2"/>
    <n v="2.5714285714285712"/>
    <s v="Oct"/>
    <s v="Qtr1"/>
    <s v="FY21"/>
  </r>
  <r>
    <m/>
    <x v="1"/>
    <s v="Zaria"/>
    <s v="Hajiya Gambo Sawaba Hospital"/>
    <s v="hts"/>
    <n v="287"/>
    <n v="27"/>
    <n v="8"/>
    <n v="8"/>
    <n v="4"/>
    <n v="4"/>
    <x v="2"/>
    <n v="2.5714285714285712"/>
    <s v="Oct"/>
    <s v="Qtr1"/>
    <s v="FY21"/>
  </r>
  <r>
    <m/>
    <x v="1"/>
    <s v="Kaduna South"/>
    <s v="Harmony Hospital"/>
    <s v="hts"/>
    <n v="192"/>
    <n v="23"/>
    <n v="9"/>
    <n v="9"/>
    <n v="0"/>
    <n v="0"/>
    <x v="2"/>
    <n v="2.5714285714285712"/>
    <s v="Oct"/>
    <s v="Qtr1"/>
    <s v="FY21"/>
  </r>
  <r>
    <m/>
    <x v="1"/>
    <s v="Kudan"/>
    <s v="Hunkuyi General Hospital"/>
    <s v="hts"/>
    <n v="0"/>
    <n v="0"/>
    <n v="0"/>
    <n v="0"/>
    <n v="0"/>
    <n v="0"/>
    <x v="2"/>
    <n v="2.5714285714285712"/>
    <s v="Oct"/>
    <s v="Qtr1"/>
    <s v="FY21"/>
  </r>
  <r>
    <m/>
    <x v="1"/>
    <s v="Kajuru"/>
    <s v="Idon Rural Hospital"/>
    <s v="hts"/>
    <n v="0"/>
    <n v="0"/>
    <n v="0"/>
    <n v="0"/>
    <n v="0"/>
    <n v="0"/>
    <x v="2"/>
    <n v="2.5714285714285712"/>
    <s v="Oct"/>
    <s v="Qtr1"/>
    <s v="FY21"/>
  </r>
  <r>
    <m/>
    <x v="1"/>
    <s v="Igabi"/>
    <s v="Jaji Comprehensive Health Center"/>
    <s v="hts"/>
    <n v="0"/>
    <n v="0"/>
    <n v="0"/>
    <n v="0"/>
    <n v="0"/>
    <n v="0"/>
    <x v="2"/>
    <n v="2.5714285714285712"/>
    <s v="Oct"/>
    <s v="Qtr1"/>
    <s v="FY21"/>
  </r>
  <r>
    <m/>
    <x v="1"/>
    <s v="Birnin Gwari"/>
    <s v="Jibrin Maigwari Memorial Hospital Birnin Gwari"/>
    <s v="hts"/>
    <n v="0"/>
    <n v="0"/>
    <n v="0"/>
    <n v="0"/>
    <n v="0"/>
    <n v="0"/>
    <x v="2"/>
    <n v="2.5714285714285712"/>
    <s v="Oct"/>
    <s v="Qtr1"/>
    <s v="FY21"/>
  </r>
  <r>
    <m/>
    <x v="1"/>
    <s v="Kaduna South"/>
    <s v="Jowako Hospital"/>
    <s v="hts"/>
    <n v="0"/>
    <n v="0"/>
    <n v="0"/>
    <n v="0"/>
    <n v="0"/>
    <n v="0"/>
    <x v="2"/>
    <n v="2.5714285714285712"/>
    <s v="Oct"/>
    <s v="Qtr1"/>
    <s v="FY21"/>
  </r>
  <r>
    <m/>
    <x v="1"/>
    <s v="Kachia"/>
    <s v="Kachia General Hospital"/>
    <s v="hts"/>
    <n v="728"/>
    <n v="32"/>
    <n v="15"/>
    <n v="15"/>
    <n v="2"/>
    <n v="2"/>
    <x v="2"/>
    <n v="2.5714285714285712"/>
    <s v="Oct"/>
    <s v="Qtr1"/>
    <s v="FY21"/>
  </r>
  <r>
    <m/>
    <x v="1"/>
    <s v="Jema'a"/>
    <s v="Kafanchan Family Health Unit"/>
    <s v="hts"/>
    <n v="0"/>
    <n v="0"/>
    <n v="0"/>
    <n v="0"/>
    <n v="0"/>
    <n v="0"/>
    <x v="2"/>
    <n v="2.5714285714285712"/>
    <s v="Oct"/>
    <s v="Qtr1"/>
    <s v="FY21"/>
  </r>
  <r>
    <m/>
    <x v="1"/>
    <s v="Jema'a"/>
    <s v="Kafanchan General Hospital"/>
    <s v="hts"/>
    <n v="231"/>
    <n v="28"/>
    <n v="15"/>
    <n v="15"/>
    <n v="2"/>
    <n v="2"/>
    <x v="2"/>
    <n v="2.5714285714285712"/>
    <s v="Oct"/>
    <s v="Qtr1"/>
    <s v="FY21"/>
  </r>
  <r>
    <m/>
    <x v="1"/>
    <s v="Kagarko"/>
    <s v="Kagarko General Hospital"/>
    <s v="hts"/>
    <n v="0"/>
    <n v="0"/>
    <n v="0"/>
    <n v="0"/>
    <n v="0"/>
    <n v="0"/>
    <x v="2"/>
    <n v="2.5714285714285712"/>
    <s v="Oct"/>
    <s v="Qtr1"/>
    <s v="FY21"/>
  </r>
  <r>
    <m/>
    <x v="1"/>
    <s v="Kaura"/>
    <s v="Kaura Rural Hospital"/>
    <s v="hts"/>
    <n v="0"/>
    <n v="0"/>
    <n v="0"/>
    <n v="0"/>
    <n v="0"/>
    <n v="0"/>
    <x v="2"/>
    <n v="2.5714285714285712"/>
    <s v="Oct"/>
    <s v="Qtr1"/>
    <s v="FY21"/>
  </r>
  <r>
    <m/>
    <x v="1"/>
    <s v="Kaduna North"/>
    <s v="Kawo General Hospital"/>
    <s v="hts"/>
    <n v="324"/>
    <n v="17"/>
    <n v="5"/>
    <n v="5"/>
    <n v="1"/>
    <n v="1"/>
    <x v="2"/>
    <n v="2.5714285714285712"/>
    <s v="Oct"/>
    <s v="Qtr1"/>
    <s v="FY21"/>
  </r>
  <r>
    <m/>
    <x v="1"/>
    <s v="Chikun"/>
    <s v="Kujama Rural Hospital"/>
    <s v="hts"/>
    <n v="0"/>
    <n v="0"/>
    <n v="0"/>
    <n v="0"/>
    <n v="0"/>
    <n v="0"/>
    <x v="2"/>
    <n v="2.5714285714285712"/>
    <s v="Oct"/>
    <s v="Qtr1"/>
    <s v="FY21"/>
  </r>
  <r>
    <m/>
    <x v="1"/>
    <s v="Jaba"/>
    <s v="Kwoi General Hospital"/>
    <s v="hts"/>
    <n v="83"/>
    <n v="8"/>
    <n v="3"/>
    <n v="3"/>
    <n v="1"/>
    <n v="1"/>
    <x v="2"/>
    <n v="2.5714285714285712"/>
    <s v="Oct"/>
    <s v="Qtr1"/>
    <s v="FY21"/>
  </r>
  <r>
    <m/>
    <x v="1"/>
    <s v="Soba"/>
    <s v="Maigana General Hospital"/>
    <s v="hts"/>
    <n v="108"/>
    <n v="17"/>
    <n v="8"/>
    <n v="8"/>
    <n v="0"/>
    <n v="0"/>
    <x v="2"/>
    <n v="2.5714285714285712"/>
    <s v="Oct"/>
    <s v="Qtr1"/>
    <s v="FY21"/>
  </r>
  <r>
    <m/>
    <x v="1"/>
    <s v="Sabon Gari"/>
    <s v="Major Ibrahim Bello Abdullahi Memorial Hospital Sabongari"/>
    <s v="hts"/>
    <n v="0"/>
    <n v="0"/>
    <n v="0"/>
    <n v="0"/>
    <n v="0"/>
    <n v="0"/>
    <x v="2"/>
    <n v="2.5714285714285712"/>
    <s v="Oct"/>
    <s v="Qtr1"/>
    <s v="FY21"/>
  </r>
  <r>
    <m/>
    <x v="1"/>
    <s v="Kaduna South"/>
    <s v="Makera I Primary Health Center"/>
    <s v="hts"/>
    <n v="156"/>
    <n v="21"/>
    <n v="10"/>
    <n v="10"/>
    <n v="0"/>
    <n v="0"/>
    <x v="2"/>
    <n v="2.5714285714285712"/>
    <s v="Oct"/>
    <s v="Qtr1"/>
    <s v="FY21"/>
  </r>
  <r>
    <m/>
    <x v="1"/>
    <s v="Kaura"/>
    <s v="Manchok Maternal and Child Health Clinic"/>
    <s v="hts"/>
    <n v="0"/>
    <n v="0"/>
    <n v="0"/>
    <n v="0"/>
    <n v="0"/>
    <n v="0"/>
    <x v="2"/>
    <n v="2.5714285714285712"/>
    <s v="Oct"/>
    <s v="Qtr1"/>
    <s v="FY21"/>
  </r>
  <r>
    <m/>
    <x v="1"/>
    <s v="Kaduna South"/>
    <s v="Maneks Hospital"/>
    <s v="hts"/>
    <n v="206"/>
    <n v="13"/>
    <n v="5"/>
    <n v="5"/>
    <n v="0"/>
    <n v="0"/>
    <x v="2"/>
    <n v="2.5714285714285712"/>
    <s v="Oct"/>
    <s v="Qtr1"/>
    <s v="FY21"/>
  </r>
  <r>
    <m/>
    <x v="1"/>
    <s v="Kaduna North"/>
    <s v="Muslim Specialist Hospital"/>
    <s v="hts"/>
    <n v="0"/>
    <n v="0"/>
    <n v="0"/>
    <n v="0"/>
    <n v="0"/>
    <n v="0"/>
    <x v="2"/>
    <n v="2.5714285714285712"/>
    <s v="Oct"/>
    <s v="Qtr1"/>
    <s v="FY21"/>
  </r>
  <r>
    <m/>
    <x v="1"/>
    <s v="Zaria"/>
    <s v="National Tuberculosis And Leprosy Training Center - Zaria"/>
    <s v="hts"/>
    <n v="347"/>
    <n v="0"/>
    <n v="0"/>
    <n v="0"/>
    <n v="0"/>
    <n v="0"/>
    <x v="2"/>
    <n v="2.5714285714285712"/>
    <s v="Oct"/>
    <s v="Qtr1"/>
    <s v="FY21"/>
  </r>
  <r>
    <m/>
    <x v="1"/>
    <s v="Kubau"/>
    <s v="Pambegua General Hospital"/>
    <s v="hts"/>
    <n v="134"/>
    <n v="67"/>
    <n v="54"/>
    <n v="54"/>
    <n v="6"/>
    <n v="6"/>
    <x v="2"/>
    <n v="2.5714285714285712"/>
    <s v="Oct"/>
    <s v="Qtr1"/>
    <s v="FY21"/>
  </r>
  <r>
    <m/>
    <x v="1"/>
    <s v="Kaduna North"/>
    <s v="Police Medical Center"/>
    <s v="hts"/>
    <n v="0"/>
    <n v="0"/>
    <n v="0"/>
    <n v="0"/>
    <n v="0"/>
    <n v="0"/>
    <x v="2"/>
    <n v="2.5714285714285712"/>
    <s v="Oct"/>
    <s v="Qtr1"/>
    <s v="FY21"/>
  </r>
  <r>
    <m/>
    <x v="1"/>
    <s v="Kauru"/>
    <s v="Rural Hospital Kauru"/>
    <s v="hts"/>
    <n v="0"/>
    <n v="0"/>
    <n v="0"/>
    <n v="0"/>
    <n v="0"/>
    <n v="0"/>
    <x v="2"/>
    <n v="2.5714285714285712"/>
    <s v="Oct"/>
    <s v="Qtr1"/>
    <s v="FY21"/>
  </r>
  <r>
    <m/>
    <x v="1"/>
    <s v="Chikun"/>
    <s v="Sabo Tsaha Primary Health Center"/>
    <s v="hts"/>
    <n v="432"/>
    <n v="37"/>
    <n v="20"/>
    <n v="20"/>
    <n v="4"/>
    <n v="4"/>
    <x v="2"/>
    <n v="2.5714285714285712"/>
    <s v="Oct"/>
    <s v="Qtr1"/>
    <s v="FY21"/>
  </r>
  <r>
    <m/>
    <x v="1"/>
    <s v="Chikun"/>
    <s v="Sabon Tasha General Hospital"/>
    <s v="hts"/>
    <n v="310"/>
    <n v="36"/>
    <n v="20"/>
    <n v="20"/>
    <n v="1"/>
    <n v="1"/>
    <x v="2"/>
    <n v="2.5714285714285712"/>
    <s v="Oct"/>
    <s v="Qtr1"/>
    <s v="FY21"/>
  </r>
  <r>
    <m/>
    <x v="1"/>
    <s v="Kaduna South"/>
    <s v="St. Gerald's Hospital - Kaduna"/>
    <s v="hts"/>
    <n v="427"/>
    <n v="33"/>
    <n v="15"/>
    <n v="15"/>
    <n v="3"/>
    <n v="3"/>
    <x v="2"/>
    <n v="2.5714285714285712"/>
    <s v="Oct"/>
    <s v="Qtr1"/>
    <s v="FY21"/>
  </r>
  <r>
    <m/>
    <x v="1"/>
    <s v="Zangon Kataf"/>
    <s v="St. Louis Hospital - Zonkwa"/>
    <s v="hts"/>
    <n v="90"/>
    <n v="15"/>
    <n v="7"/>
    <n v="7"/>
    <n v="2"/>
    <n v="2"/>
    <x v="2"/>
    <n v="2.5714285714285712"/>
    <s v="Oct"/>
    <s v="Qtr1"/>
    <s v="FY21"/>
  </r>
  <r>
    <m/>
    <x v="1"/>
    <s v="Kaura"/>
    <s v="Turaki Buga Memorial Hospital"/>
    <s v="hts"/>
    <n v="0"/>
    <n v="0"/>
    <n v="0"/>
    <n v="0"/>
    <n v="0"/>
    <n v="0"/>
    <x v="2"/>
    <n v="2.5714285714285712"/>
    <s v="Oct"/>
    <s v="Qtr1"/>
    <s v="FY21"/>
  </r>
  <r>
    <m/>
    <x v="1"/>
    <s v="Igabi"/>
    <s v="Turunku Rural Hospital"/>
    <s v="hts"/>
    <n v="0"/>
    <n v="0"/>
    <n v="0"/>
    <n v="0"/>
    <n v="0"/>
    <n v="0"/>
    <x v="2"/>
    <n v="2.5714285714285712"/>
    <s v="Oct"/>
    <s v="Qtr1"/>
    <s v="FY21"/>
  </r>
  <r>
    <m/>
    <x v="1"/>
    <s v="Kaduna South"/>
    <s v="Yusuf Dantsoho Memorial Hospital"/>
    <s v="hts"/>
    <n v="292"/>
    <n v="37"/>
    <n v="21"/>
    <n v="21"/>
    <n v="6"/>
    <n v="6"/>
    <x v="2"/>
    <n v="2.5714285714285712"/>
    <s v="Oct"/>
    <s v="Qtr1"/>
    <s v="FY21"/>
  </r>
  <r>
    <m/>
    <x v="1"/>
    <s v="Kaduna North"/>
    <s v="Zakari Isah Memorial Clinic"/>
    <s v="hts"/>
    <n v="132"/>
    <n v="0"/>
    <n v="0"/>
    <n v="0"/>
    <n v="0"/>
    <n v="0"/>
    <x v="2"/>
    <n v="2.5714285714285712"/>
    <s v="Oct"/>
    <s v="Qtr1"/>
    <s v="FY21"/>
  </r>
  <r>
    <m/>
    <x v="1"/>
    <s v="Zangon Kataf"/>
    <s v="Zango-Kataf General Hospital"/>
    <s v="hts"/>
    <n v="68"/>
    <n v="5"/>
    <n v="1"/>
    <n v="1"/>
    <n v="0"/>
    <n v="0"/>
    <x v="2"/>
    <n v="2.5714285714285712"/>
    <s v="Oct"/>
    <s v="Qtr1"/>
    <s v="FY21"/>
  </r>
  <r>
    <m/>
    <x v="2"/>
    <m/>
    <s v="Katsina General Hospital"/>
    <s v="hts"/>
    <n v="8"/>
    <n v="8"/>
    <n v="8"/>
    <n v="8"/>
    <n v="1"/>
    <n v="1"/>
    <x v="2"/>
    <n v="2.5714285714285712"/>
    <s v="Oct"/>
    <s v="Qtr1"/>
    <s v="FY21"/>
  </r>
  <r>
    <m/>
    <x v="2"/>
    <m/>
    <s v="Federal Medical Center Katsina"/>
    <s v="hts"/>
    <n v="29"/>
    <n v="25"/>
    <n v="25"/>
    <n v="25"/>
    <n v="2"/>
    <n v="2"/>
    <x v="2"/>
    <n v="2.5714285714285712"/>
    <s v="Oct"/>
    <s v="Qtr1"/>
    <s v="FY21"/>
  </r>
  <r>
    <m/>
    <x v="2"/>
    <m/>
    <s v="Funtua General Hospital"/>
    <s v="hts"/>
    <n v="88"/>
    <n v="88"/>
    <n v="58"/>
    <n v="58"/>
    <n v="5"/>
    <n v="5"/>
    <x v="2"/>
    <n v="2.5714285714285712"/>
    <s v="Oct"/>
    <s v="Qtr1"/>
    <s v="FY21"/>
  </r>
  <r>
    <m/>
    <x v="3"/>
    <m/>
    <s v="Federal Medical Center - Abeokuta"/>
    <s v="hts"/>
    <n v="78"/>
    <n v="78"/>
    <n v="12"/>
    <n v="12"/>
    <n v="0"/>
    <n v="0"/>
    <x v="2"/>
    <n v="2.5714285714285712"/>
    <s v="Oct"/>
    <s v="Qtr1"/>
    <s v="FY21"/>
  </r>
  <r>
    <m/>
    <x v="3"/>
    <m/>
    <s v="Ifo General Hospital"/>
    <s v="hts"/>
    <n v="185"/>
    <n v="185"/>
    <n v="50"/>
    <n v="50"/>
    <n v="2"/>
    <n v="1"/>
    <x v="2"/>
    <n v="2.5714285714285712"/>
    <s v="Oct"/>
    <s v="Qtr1"/>
    <s v="FY21"/>
  </r>
  <r>
    <m/>
    <x v="3"/>
    <m/>
    <s v="Olabisi Onabanjo University Teaching Hospital"/>
    <s v="hts"/>
    <n v="98"/>
    <n v="98"/>
    <n v="16"/>
    <n v="16"/>
    <n v="1"/>
    <n v="1"/>
    <x v="2"/>
    <n v="2.5714285714285712"/>
    <s v="Oct"/>
    <s v="Qtr1"/>
    <s v="FY21"/>
  </r>
  <r>
    <m/>
    <x v="3"/>
    <m/>
    <s v="Sacred Heart Catholic Hospital, Abeokuta"/>
    <s v="hts"/>
    <n v="470"/>
    <n v="470"/>
    <n v="125"/>
    <n v="125"/>
    <n v="2"/>
    <n v="2"/>
    <x v="2"/>
    <n v="2.5714285714285712"/>
    <s v="Oct"/>
    <s v="Qtr1"/>
    <s v="FY21"/>
  </r>
  <r>
    <m/>
    <x v="3"/>
    <m/>
    <s v="State Hospital - Ijebu Ode"/>
    <s v="hts"/>
    <n v="29"/>
    <n v="29"/>
    <n v="9"/>
    <n v="9"/>
    <n v="0"/>
    <n v="0"/>
    <x v="2"/>
    <n v="2.5714285714285712"/>
    <s v="Oct"/>
    <s v="Qtr1"/>
    <s v="FY21"/>
  </r>
  <r>
    <m/>
    <x v="4"/>
    <m/>
    <s v="State Specialist Hospital, Akure"/>
    <s v="hts"/>
    <n v="34"/>
    <n v="34"/>
    <n v="25"/>
    <n v="25"/>
    <n v="2"/>
    <n v="2"/>
    <x v="2"/>
    <n v="2.5714285714285712"/>
    <s v="Oct"/>
    <s v="Qtr1"/>
    <s v="FY21"/>
  </r>
  <r>
    <m/>
    <x v="4"/>
    <m/>
    <s v="State Specialist Hospital, Ondo"/>
    <s v="hts"/>
    <n v="37"/>
    <n v="37"/>
    <n v="29"/>
    <n v="29"/>
    <n v="2"/>
    <n v="2"/>
    <x v="2"/>
    <n v="2.5714285714285712"/>
    <s v="Oct"/>
    <s v="Qtr1"/>
    <s v="FY21"/>
  </r>
  <r>
    <m/>
    <x v="4"/>
    <m/>
    <s v="Federal Medical Centre, Owo"/>
    <s v="hts"/>
    <n v="22"/>
    <n v="22"/>
    <n v="17"/>
    <n v="17"/>
    <n v="1"/>
    <n v="1"/>
    <x v="2"/>
    <n v="2.5714285714285712"/>
    <s v="Oct"/>
    <s v="Qtr1"/>
    <s v="FY21"/>
  </r>
  <r>
    <m/>
    <x v="4"/>
    <m/>
    <s v="General Hospital, Ore"/>
    <s v="hts"/>
    <n v="39"/>
    <n v="39"/>
    <n v="34"/>
    <n v="34"/>
    <n v="2"/>
    <n v="2"/>
    <x v="2"/>
    <n v="2.5714285714285712"/>
    <s v="Oct"/>
    <s v="Qtr1"/>
    <s v="FY21"/>
  </r>
  <r>
    <m/>
    <x v="4"/>
    <m/>
    <s v="Basic Health Centre, Ifon"/>
    <s v="hts"/>
    <n v="53"/>
    <n v="53"/>
    <n v="41"/>
    <n v="41"/>
    <n v="3"/>
    <n v="3"/>
    <x v="2"/>
    <n v="2.5714285714285712"/>
    <s v="Oct"/>
    <s v="Qtr1"/>
    <s v="FY21"/>
  </r>
  <r>
    <m/>
    <x v="4"/>
    <m/>
    <s v="State Specilaist Hospital, Okitipupa"/>
    <s v="hts"/>
    <n v="43"/>
    <n v="43"/>
    <n v="27"/>
    <n v="27"/>
    <n v="2"/>
    <n v="2"/>
    <x v="2"/>
    <n v="2.5714285714285712"/>
    <s v="Oct"/>
    <s v="Qtr1"/>
    <s v="FY21"/>
  </r>
  <r>
    <m/>
    <x v="5"/>
    <m/>
    <s v="Obafemi Awolowo University Teaching Hospital Complex"/>
    <s v="hts"/>
    <n v="6"/>
    <n v="4"/>
    <n v="3"/>
    <n v="3"/>
    <n v="0"/>
    <n v="0"/>
    <x v="2"/>
    <n v="2.5714285714285712"/>
    <s v="Oct"/>
    <s v="Qtr1"/>
    <s v="FY21"/>
  </r>
  <r>
    <m/>
    <x v="5"/>
    <m/>
    <s v="Ladoke Akintola Teaching Hospital - Oshogbo"/>
    <s v="hts"/>
    <n v="3"/>
    <n v="3"/>
    <n v="2"/>
    <n v="2"/>
    <n v="0"/>
    <n v="0"/>
    <x v="2"/>
    <n v="2.5714285714285712"/>
    <s v="Oct"/>
    <s v="Qtr1"/>
    <s v="FY21"/>
  </r>
  <r>
    <m/>
    <x v="5"/>
    <m/>
    <s v="State Hospital - Iwo"/>
    <s v="hts"/>
    <n v="9"/>
    <n v="8"/>
    <n v="5"/>
    <n v="5"/>
    <n v="1"/>
    <n v="1"/>
    <x v="2"/>
    <n v="2.5714285714285712"/>
    <s v="Oct"/>
    <s v="Qtr1"/>
    <s v="FY21"/>
  </r>
  <r>
    <m/>
    <x v="5"/>
    <m/>
    <s v="State Hospital, Ikire"/>
    <s v="hts"/>
    <n v="47"/>
    <n v="45"/>
    <n v="30"/>
    <n v="30"/>
    <n v="0"/>
    <n v="0"/>
    <x v="2"/>
    <n v="2.5714285714285712"/>
    <s v="Oct"/>
    <s v="Qtr1"/>
    <s v="FY21"/>
  </r>
  <r>
    <m/>
    <x v="6"/>
    <m/>
    <s v="University College Hospital"/>
    <s v="hts"/>
    <n v="97"/>
    <n v="97"/>
    <n v="61"/>
    <n v="61"/>
    <n v="4"/>
    <n v="4"/>
    <x v="2"/>
    <n v="2.5714285714285712"/>
    <s v="Oct"/>
    <s v="Qtr1"/>
    <s v="FY21"/>
  </r>
  <r>
    <m/>
    <x v="6"/>
    <m/>
    <s v="Adeoyo Maternity Hospital"/>
    <s v="hts"/>
    <n v="378"/>
    <n v="378"/>
    <n v="245"/>
    <n v="245"/>
    <n v="6"/>
    <n v="6"/>
    <x v="2"/>
    <n v="2.5714285714285712"/>
    <s v="Oct"/>
    <s v="Qtr1"/>
    <s v="FY21"/>
  </r>
  <r>
    <m/>
    <x v="6"/>
    <m/>
    <s v="St. Mary's Catholic Hospital - Eleta"/>
    <s v="hts"/>
    <n v="189"/>
    <n v="189"/>
    <n v="93"/>
    <n v="93"/>
    <n v="4"/>
    <n v="4"/>
    <x v="2"/>
    <n v="2.5714285714285712"/>
    <s v="Oct"/>
    <s v="Qtr1"/>
    <s v="FY21"/>
  </r>
  <r>
    <m/>
    <x v="6"/>
    <m/>
    <s v="Ogbomosho State Hospital"/>
    <s v="hts"/>
    <n v="244"/>
    <n v="244"/>
    <n v="128"/>
    <n v="128"/>
    <n v="1"/>
    <n v="1"/>
    <x v="2"/>
    <n v="2.5714285714285712"/>
    <s v="Oct"/>
    <s v="Qtr1"/>
    <s v="FY21"/>
  </r>
  <r>
    <m/>
    <x v="7"/>
    <m/>
    <s v="Jos University Teaching Hospital"/>
    <s v="hts"/>
    <n v="112"/>
    <n v="69"/>
    <n v="59"/>
    <n v="59"/>
    <n v="5"/>
    <n v="5"/>
    <x v="2"/>
    <n v="2.5714285714285712"/>
    <s v="Oct"/>
    <s v="Qtr1"/>
    <s v="FY21"/>
  </r>
  <r>
    <m/>
    <x v="7"/>
    <m/>
    <s v="Faith Alive Foundation"/>
    <s v="hts"/>
    <n v="184"/>
    <n v="119"/>
    <n v="107"/>
    <n v="107"/>
    <n v="8"/>
    <n v="8"/>
    <x v="2"/>
    <n v="2.5714285714285712"/>
    <s v="Oct"/>
    <s v="Qtr1"/>
    <s v="FY21"/>
  </r>
  <r>
    <m/>
    <x v="7"/>
    <m/>
    <s v="Plateau State Specialist Hospital"/>
    <s v="hts"/>
    <n v="94"/>
    <n v="76"/>
    <n v="51"/>
    <n v="51"/>
    <n v="3"/>
    <n v="3"/>
    <x v="2"/>
    <n v="2.5714285714285712"/>
    <s v="Oct"/>
    <s v="Qtr1"/>
    <s v="FY21"/>
  </r>
  <r>
    <m/>
    <x v="7"/>
    <m/>
    <s v="Bingham University Teaching Hospital"/>
    <s v="hts"/>
    <n v="82"/>
    <n v="59"/>
    <n v="31"/>
    <n v="31"/>
    <n v="2"/>
    <n v="2"/>
    <x v="2"/>
    <n v="2.5714285714285712"/>
    <s v="Oct"/>
    <s v="Qtr1"/>
    <s v="FY21"/>
  </r>
  <r>
    <m/>
    <x v="7"/>
    <m/>
    <s v="Shendam General Hospital"/>
    <s v="hts"/>
    <n v="105"/>
    <n v="89"/>
    <n v="68"/>
    <n v="68"/>
    <n v="6"/>
    <n v="6"/>
    <x v="2"/>
    <n v="2.5714285714285712"/>
    <s v="Oct"/>
    <s v="Qtr1"/>
    <s v="FY21"/>
  </r>
  <r>
    <m/>
    <x v="7"/>
    <m/>
    <s v="Our Lady of Apostle (OLA) Hospital - Jos"/>
    <s v="hts"/>
    <n v="79"/>
    <n v="55"/>
    <n v="34"/>
    <n v="34"/>
    <n v="2"/>
    <n v="2"/>
    <x v="2"/>
    <n v="2.5714285714285712"/>
    <s v="Oct"/>
    <s v="Qtr1"/>
    <s v="FY21"/>
  </r>
  <r>
    <m/>
    <x v="7"/>
    <m/>
    <s v="Church of Christ in Nigeria (COCIN) Hospital and Rehabilitation Center"/>
    <s v="hts"/>
    <n v="41"/>
    <n v="25"/>
    <n v="18"/>
    <n v="18"/>
    <n v="1"/>
    <n v="1"/>
    <x v="2"/>
    <n v="2.5714285714285712"/>
    <s v="Oct"/>
    <s v="Qtr1"/>
    <s v="FY21"/>
  </r>
  <r>
    <m/>
    <x v="7"/>
    <m/>
    <s v="Zamko Comprehensive Health Center"/>
    <s v="hts"/>
    <n v="70"/>
    <n v="52"/>
    <n v="28"/>
    <n v="28"/>
    <n v="3"/>
    <n v="3"/>
    <x v="2"/>
    <n v="2.5714285714285712"/>
    <s v="Oct"/>
    <s v="Qtr1"/>
    <s v="FY21"/>
  </r>
  <r>
    <m/>
    <x v="7"/>
    <m/>
    <s v="Pankshin General Hospital"/>
    <s v="hts"/>
    <n v="61"/>
    <n v="54"/>
    <n v="32"/>
    <n v="32"/>
    <n v="2"/>
    <n v="2"/>
    <x v="2"/>
    <n v="2.5714285714285712"/>
    <s v="Oct"/>
    <s v="Qtr1"/>
    <s v="FY21"/>
  </r>
  <r>
    <m/>
    <x v="7"/>
    <m/>
    <s v="CCDP Hospital - Panyam"/>
    <s v="hts"/>
    <n v="53"/>
    <n v="37"/>
    <n v="18"/>
    <n v="18"/>
    <n v="1"/>
    <n v="1"/>
    <x v="2"/>
    <n v="2.5714285714285712"/>
    <s v="Oct"/>
    <s v="Qtr1"/>
    <s v="FY21"/>
  </r>
  <r>
    <m/>
    <x v="7"/>
    <m/>
    <s v="Dengi General Hospital"/>
    <s v="hts"/>
    <n v="58"/>
    <n v="39"/>
    <n v="17"/>
    <n v="17"/>
    <n v="1"/>
    <n v="1"/>
    <x v="2"/>
    <n v="2.5714285714285712"/>
    <s v="Oct"/>
    <s v="Qtr1"/>
    <s v="FY21"/>
  </r>
  <r>
    <m/>
    <x v="0"/>
    <m/>
    <s v="Ekiti State University Teaching Hospital"/>
    <s v="hts"/>
    <n v="15"/>
    <n v="15"/>
    <n v="0"/>
    <n v="0"/>
    <n v="0"/>
    <n v="0"/>
    <x v="3"/>
    <n v="3.5714285714285716"/>
    <s v="Oct"/>
    <s v="Qtr1"/>
    <s v="FY21"/>
  </r>
  <r>
    <m/>
    <x v="0"/>
    <m/>
    <s v="Federal Teaching Hospital Ido"/>
    <s v="hts"/>
    <n v="20"/>
    <n v="20"/>
    <n v="13"/>
    <n v="13"/>
    <n v="2"/>
    <n v="2"/>
    <x v="3"/>
    <n v="3.5714285714285716"/>
    <s v="Oct"/>
    <s v="Qtr1"/>
    <s v="FY21"/>
  </r>
  <r>
    <m/>
    <x v="0"/>
    <m/>
    <s v="State Specialist Hospital Ikere"/>
    <s v="hts"/>
    <n v="12"/>
    <n v="12"/>
    <n v="5"/>
    <n v="5"/>
    <n v="0"/>
    <n v="0"/>
    <x v="3"/>
    <n v="3.5714285714285716"/>
    <s v="Oct"/>
    <s v="Qtr1"/>
    <s v="FY21"/>
  </r>
  <r>
    <m/>
    <x v="5"/>
    <m/>
    <s v="Obafemi Awolowo University Teaching Hospital Complex"/>
    <s v="hts"/>
    <n v="8"/>
    <n v="6"/>
    <n v="4"/>
    <n v="4"/>
    <n v="0"/>
    <n v="0"/>
    <x v="3"/>
    <n v="3.5714285714285716"/>
    <s v="Oct"/>
    <s v="Qtr1"/>
    <s v="FY21"/>
  </r>
  <r>
    <m/>
    <x v="5"/>
    <m/>
    <s v="Ladoke Akintola Teaching Hospital - Oshogbo"/>
    <s v="hts"/>
    <n v="2"/>
    <n v="2"/>
    <n v="1"/>
    <n v="1"/>
    <n v="0"/>
    <n v="0"/>
    <x v="3"/>
    <n v="3.5714285714285716"/>
    <s v="Oct"/>
    <s v="Qtr1"/>
    <s v="FY21"/>
  </r>
  <r>
    <m/>
    <x v="5"/>
    <m/>
    <s v="State Hospital - Iwo"/>
    <s v="hts"/>
    <n v="7"/>
    <n v="7"/>
    <n v="4"/>
    <n v="4"/>
    <n v="0"/>
    <n v="0"/>
    <x v="3"/>
    <n v="3.5714285714285716"/>
    <s v="Oct"/>
    <s v="Qtr1"/>
    <s v="FY21"/>
  </r>
  <r>
    <m/>
    <x v="5"/>
    <m/>
    <s v="State Hospital, Ikire"/>
    <s v="hts"/>
    <n v="35"/>
    <n v="32"/>
    <n v="25"/>
    <n v="25"/>
    <n v="0"/>
    <n v="0"/>
    <x v="3"/>
    <n v="3.5714285714285716"/>
    <s v="Oct"/>
    <s v="Qtr1"/>
    <s v="FY2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2D45F1-FC64-4D23-8D75-29A0A9598D69}" name="hts_facility_posit" cacheId="1620" applyNumberFormats="0" applyBorderFormats="0" applyFontFormats="0" applyPatternFormats="0" applyAlignmentFormats="0" applyWidthHeightFormats="1" dataCaption="Values" showError="1" updatedVersion="6" minRefreshableVersion="3" useAutoFormatting="1" itemPrintTitles="1" createdVersion="6" indent="0" outline="1" outlineData="1" multipleFieldFilters="0" chartFormat="7" fieldListSortAscending="1">
  <location ref="B73:E75" firstHeaderRow="0" firstDataRow="1" firstDataCol="1"/>
  <pivotFields count="18">
    <pivotField showAll="0"/>
    <pivotField axis="axisRow" showAll="0">
      <items count="9">
        <item h="1" x="0"/>
        <item x="1"/>
        <item h="1" x="2"/>
        <item h="1" x="3"/>
        <item h="1" x="4"/>
        <item h="1" x="5"/>
        <item h="1" x="6"/>
        <item h="1" x="7"/>
        <item t="default"/>
      </items>
    </pivotField>
    <pivotField showAll="0"/>
    <pivotField showAll="0"/>
    <pivotField showAll="0"/>
    <pivotField numFmtId="1" showAll="0"/>
    <pivotField numFmtId="1" showAll="0"/>
    <pivotField showAll="0"/>
    <pivotField numFmtId="1" showAll="0"/>
    <pivotField dataField="1" showAll="0"/>
    <pivotField dataField="1" numFmtId="1" showAll="0"/>
    <pivotField numFmtId="14" showAll="0"/>
    <pivotField numFmtId="1" showAll="0"/>
    <pivotField showAll="0"/>
    <pivotField showAll="0"/>
    <pivotField showAll="0"/>
    <pivotField dragToRow="0" dragToCol="0" dragToPage="0" showAll="0" defaultSubtotal="0"/>
    <pivotField dataField="1" dragToRow="0" dragToCol="0" dragToPage="0" showAll="0" defaultSubtotal="0"/>
  </pivotFields>
  <rowFields count="1">
    <field x="1"/>
  </rowFields>
  <rowItems count="2">
    <i>
      <x v="1"/>
    </i>
    <i t="grand">
      <x/>
    </i>
  </rowItems>
  <colFields count="1">
    <field x="-2"/>
  </colFields>
  <colItems count="3">
    <i>
      <x/>
    </i>
    <i i="1">
      <x v="1"/>
    </i>
    <i i="2">
      <x v="2"/>
    </i>
  </colItems>
  <dataFields count="3">
    <dataField name="hts_Positive_r." fld="9" baseField="0" baseItem="0"/>
    <dataField name="hts_linked2ART_r." fld="10" baseField="0" baseItem="0"/>
    <dataField name="Linkage Rate." fld="17" baseField="0" baseItem="0" numFmtId="9"/>
  </dataFields>
  <formats count="5">
    <format dxfId="281">
      <pivotArea type="all" dataOnly="0" outline="0" fieldPosition="0"/>
    </format>
    <format dxfId="280">
      <pivotArea outline="0" collapsedLevelsAreSubtotals="1" fieldPosition="0"/>
    </format>
    <format dxfId="279">
      <pivotArea field="1" type="button" dataOnly="0" labelOnly="1" outline="0" axis="axisRow" fieldPosition="0"/>
    </format>
    <format dxfId="278">
      <pivotArea dataOnly="0" labelOnly="1" grandRow="1" outline="0" fieldPosition="0"/>
    </format>
    <format dxfId="277">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BABCFC-A5C1-407C-88A5-86E1C0942F8F}" name="hts_tbl_4" cacheId="16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B55:E60" firstHeaderRow="0" firstDataRow="1" firstDataCol="1"/>
  <pivotFields count="18">
    <pivotField showAll="0"/>
    <pivotField showAll="0">
      <items count="9">
        <item h="1" x="0"/>
        <item x="1"/>
        <item h="1" x="2"/>
        <item h="1" x="3"/>
        <item h="1" x="4"/>
        <item h="1" x="5"/>
        <item h="1" x="6"/>
        <item h="1" x="7"/>
        <item t="default"/>
      </items>
    </pivotField>
    <pivotField showAll="0"/>
    <pivotField showAll="0"/>
    <pivotField showAll="0"/>
    <pivotField numFmtId="1" showAll="0"/>
    <pivotField numFmtId="1" showAll="0"/>
    <pivotField showAll="0"/>
    <pivotField dataField="1" numFmtId="1" showAll="0"/>
    <pivotField dataField="1" showAll="0"/>
    <pivotField numFmtId="1" showAll="0"/>
    <pivotField axis="axisRow" numFmtId="14" showAll="0">
      <items count="5">
        <item x="0"/>
        <item x="1"/>
        <item x="2"/>
        <item x="3"/>
        <item t="default"/>
      </items>
    </pivotField>
    <pivotField numFmtId="1" showAll="0"/>
    <pivotField showAll="0"/>
    <pivotField showAll="0"/>
    <pivotField showAll="0"/>
    <pivotField dataField="1" dragToRow="0" dragToCol="0" dragToPage="0" showAll="0" defaultSubtotal="0"/>
    <pivotField dragToRow="0" dragToCol="0" dragToPage="0" showAll="0" defaultSubtotal="0"/>
  </pivotFields>
  <rowFields count="1">
    <field x="11"/>
  </rowFields>
  <rowItems count="5">
    <i>
      <x/>
    </i>
    <i>
      <x v="1"/>
    </i>
    <i>
      <x v="2"/>
    </i>
    <i>
      <x v="3"/>
    </i>
    <i t="grand">
      <x/>
    </i>
  </rowItems>
  <colFields count="1">
    <field x="-2"/>
  </colFields>
  <colItems count="3">
    <i>
      <x/>
    </i>
    <i i="1">
      <x v="1"/>
    </i>
    <i i="2">
      <x v="2"/>
    </i>
  </colItems>
  <dataFields count="3">
    <dataField name="hts_Tested_r." fld="8" baseField="0" baseItem="0"/>
    <dataField name="hts_Positive_r." fld="9" subtotal="count" baseField="0" baseItem="0"/>
    <dataField name="Positivity." fld="16" baseField="0" baseItem="0"/>
  </dataFields>
  <formats count="6">
    <format dxfId="287">
      <pivotArea dataOnly="0" outline="0" fieldPosition="0">
        <references count="1">
          <reference field="4294967294" count="1">
            <x v="2"/>
          </reference>
        </references>
      </pivotArea>
    </format>
    <format dxfId="286">
      <pivotArea type="all" dataOnly="0" outline="0" fieldPosition="0"/>
    </format>
    <format dxfId="285">
      <pivotArea outline="0" collapsedLevelsAreSubtotals="1" fieldPosition="0"/>
    </format>
    <format dxfId="284">
      <pivotArea field="1" type="button" dataOnly="0" labelOnly="1" outline="0"/>
    </format>
    <format dxfId="283">
      <pivotArea dataOnly="0" labelOnly="1" grandRow="1" outline="0" fieldPosition="0"/>
    </format>
    <format dxfId="282">
      <pivotArea dataOnly="0" labelOnly="1" outline="0" fieldPosition="0">
        <references count="1">
          <reference field="4294967294" count="3">
            <x v="0"/>
            <x v="1"/>
            <x v="2"/>
          </reference>
        </references>
      </pivotArea>
    </format>
  </formats>
  <chartFormats count="3">
    <chartFormat chart="0" format="21" series="1">
      <pivotArea type="data" outline="0" fieldPosition="0">
        <references count="1">
          <reference field="4294967294" count="1" selected="0">
            <x v="0"/>
          </reference>
        </references>
      </pivotArea>
    </chartFormat>
    <chartFormat chart="0" format="22" series="1">
      <pivotArea type="data" outline="0" fieldPosition="0">
        <references count="1">
          <reference field="4294967294" count="1" selected="0">
            <x v="1"/>
          </reference>
        </references>
      </pivotArea>
    </chartFormat>
    <chartFormat chart="0" format="23"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F0D44F-F48B-449E-905F-A2DC413FA7AE}" name="hts_tbl_3" cacheId="16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40:E45" firstHeaderRow="0" firstDataRow="1" firstDataCol="1"/>
  <pivotFields count="18">
    <pivotField showAll="0"/>
    <pivotField showAll="0"/>
    <pivotField showAll="0"/>
    <pivotField showAll="0"/>
    <pivotField showAll="0"/>
    <pivotField numFmtId="1" showAll="0"/>
    <pivotField dataField="1" numFmtId="1" showAll="0"/>
    <pivotField dataField="1" showAll="0"/>
    <pivotField dataField="1" numFmtId="1" showAll="0"/>
    <pivotField showAll="0"/>
    <pivotField numFmtId="1" showAll="0"/>
    <pivotField axis="axisRow" numFmtId="14" showAll="0">
      <items count="5">
        <item x="0"/>
        <item x="1"/>
        <item x="2"/>
        <item x="3"/>
        <item t="default"/>
      </items>
    </pivotField>
    <pivotField numFmtId="1" showAll="0"/>
    <pivotField showAll="0"/>
    <pivotField showAll="0"/>
    <pivotField showAll="0"/>
    <pivotField dragToRow="0" dragToCol="0" dragToPage="0" showAll="0" defaultSubtotal="0"/>
    <pivotField dragToRow="0" dragToCol="0" dragToPage="0" showAll="0" defaultSubtotal="0"/>
  </pivotFields>
  <rowFields count="1">
    <field x="11"/>
  </rowFields>
  <rowItems count="5">
    <i>
      <x/>
    </i>
    <i>
      <x v="1"/>
    </i>
    <i>
      <x v="2"/>
    </i>
    <i>
      <x v="3"/>
    </i>
    <i t="grand">
      <x/>
    </i>
  </rowItems>
  <colFields count="1">
    <field x="-2"/>
  </colFields>
  <colItems count="3">
    <i>
      <x/>
    </i>
    <i i="1">
      <x v="1"/>
    </i>
    <i i="2">
      <x v="2"/>
    </i>
  </colItems>
  <dataFields count="3">
    <dataField name="hts_Screened_r." fld="6" baseField="0" baseItem="0"/>
    <dataField name="hts_eligible4Testing_r." fld="7" subtotal="count" baseField="0" baseItem="0"/>
    <dataField name="hts_Tested_r." fld="8" baseField="0" baseItem="0"/>
  </dataFields>
  <formats count="6">
    <format dxfId="293">
      <pivotArea type="all" dataOnly="0" outline="0" fieldPosition="0"/>
    </format>
    <format dxfId="292">
      <pivotArea outline="0" collapsedLevelsAreSubtotals="1" fieldPosition="0"/>
    </format>
    <format dxfId="291">
      <pivotArea field="11" type="button" dataOnly="0" labelOnly="1" outline="0" axis="axisRow" fieldPosition="0"/>
    </format>
    <format dxfId="290">
      <pivotArea dataOnly="0" labelOnly="1" fieldPosition="0">
        <references count="1">
          <reference field="11" count="0"/>
        </references>
      </pivotArea>
    </format>
    <format dxfId="289">
      <pivotArea dataOnly="0" labelOnly="1" grandRow="1" outline="0" fieldPosition="0"/>
    </format>
    <format dxfId="288">
      <pivotArea dataOnly="0" labelOnly="1" outline="0" fieldPosition="0">
        <references count="1">
          <reference field="4294967294" count="3">
            <x v="0"/>
            <x v="1"/>
            <x v="2"/>
          </reference>
        </references>
      </pivotArea>
    </format>
  </formats>
  <chartFormats count="3">
    <chartFormat chart="1" format="12" series="1">
      <pivotArea type="data" outline="0" fieldPosition="0">
        <references count="1">
          <reference field="4294967294" count="1" selected="0">
            <x v="0"/>
          </reference>
        </references>
      </pivotArea>
    </chartFormat>
    <chartFormat chart="1" format="13" series="1">
      <pivotArea type="data" outline="0" fieldPosition="0">
        <references count="1">
          <reference field="4294967294" count="1" selected="0">
            <x v="1"/>
          </reference>
        </references>
      </pivotArea>
    </chartFormat>
    <chartFormat chart="1"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C89A01-FEF7-46E0-A07B-6A8631316FB3}" name="hts_tbl_2" cacheId="16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B21:E23" firstHeaderRow="0" firstDataRow="1" firstDataCol="1"/>
  <pivotFields count="18">
    <pivotField showAll="0"/>
    <pivotField axis="axisRow" showAll="0">
      <items count="9">
        <item h="1" x="0"/>
        <item x="1"/>
        <item h="1" x="2"/>
        <item h="1" x="3"/>
        <item h="1" x="4"/>
        <item h="1" x="5"/>
        <item h="1" x="6"/>
        <item h="1" x="7"/>
        <item t="default"/>
      </items>
    </pivotField>
    <pivotField showAll="0"/>
    <pivotField showAll="0"/>
    <pivotField showAll="0"/>
    <pivotField numFmtId="1" showAll="0"/>
    <pivotField dataField="1" numFmtId="1" showAll="0"/>
    <pivotField dataField="1" showAll="0"/>
    <pivotField dataField="1" numFmtId="1" showAll="0"/>
    <pivotField showAll="0"/>
    <pivotField numFmtId="1" showAll="0"/>
    <pivotField numFmtId="14" showAll="0"/>
    <pivotField numFmtId="1" showAll="0"/>
    <pivotField showAll="0"/>
    <pivotField showAll="0"/>
    <pivotField showAll="0"/>
    <pivotField dragToRow="0" dragToCol="0" dragToPage="0" showAll="0" defaultSubtotal="0"/>
    <pivotField dragToRow="0" dragToCol="0" dragToPage="0" showAll="0" defaultSubtotal="0"/>
  </pivotFields>
  <rowFields count="1">
    <field x="1"/>
  </rowFields>
  <rowItems count="2">
    <i>
      <x v="1"/>
    </i>
    <i t="grand">
      <x/>
    </i>
  </rowItems>
  <colFields count="1">
    <field x="-2"/>
  </colFields>
  <colItems count="3">
    <i>
      <x/>
    </i>
    <i i="1">
      <x v="1"/>
    </i>
    <i i="2">
      <x v="2"/>
    </i>
  </colItems>
  <dataFields count="3">
    <dataField name="hts_Screened_r." fld="6" baseField="0" baseItem="0"/>
    <dataField name="hts_eligible4Testing_r." fld="7" subtotal="count" baseField="0" baseItem="0"/>
    <dataField name="hts_Tested_r." fld="8" baseField="0" baseItem="0"/>
  </dataFields>
  <formats count="6">
    <format dxfId="299">
      <pivotArea type="all" dataOnly="0" outline="0" fieldPosition="0"/>
    </format>
    <format dxfId="298">
      <pivotArea outline="0" collapsedLevelsAreSubtotals="1" fieldPosition="0"/>
    </format>
    <format dxfId="297">
      <pivotArea field="1" type="button" dataOnly="0" labelOnly="1" outline="0" axis="axisRow" fieldPosition="0"/>
    </format>
    <format dxfId="296">
      <pivotArea dataOnly="0" labelOnly="1" fieldPosition="0">
        <references count="1">
          <reference field="1" count="0"/>
        </references>
      </pivotArea>
    </format>
    <format dxfId="295">
      <pivotArea dataOnly="0" labelOnly="1" grandRow="1" outline="0" fieldPosition="0"/>
    </format>
    <format dxfId="294">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8A5B45-C7B2-410D-BF50-077807BE00E9}" name="hts_tbl_1" cacheId="162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5">
  <location ref="B2:E4" firstHeaderRow="0" firstDataRow="1" firstDataCol="1"/>
  <pivotFields count="18">
    <pivotField showAll="0"/>
    <pivotField axis="axisRow" showAll="0">
      <items count="9">
        <item h="1" x="0"/>
        <item x="1"/>
        <item h="1" x="2"/>
        <item h="1" x="3"/>
        <item h="1" x="4"/>
        <item h="1" x="5"/>
        <item h="1" x="6"/>
        <item h="1" x="7"/>
        <item t="default"/>
      </items>
    </pivotField>
    <pivotField showAll="0"/>
    <pivotField showAll="0"/>
    <pivotField showAll="0"/>
    <pivotField numFmtId="1" showAll="0"/>
    <pivotField numFmtId="1" showAll="0"/>
    <pivotField showAll="0"/>
    <pivotField dataField="1" numFmtId="1" showAll="0"/>
    <pivotField dataField="1" showAll="0"/>
    <pivotField numFmtId="1" showAll="0"/>
    <pivotField numFmtId="14" showAll="0"/>
    <pivotField numFmtId="1" showAll="0"/>
    <pivotField showAll="0"/>
    <pivotField showAll="0"/>
    <pivotField showAll="0"/>
    <pivotField dataField="1" dragToRow="0" dragToCol="0" dragToPage="0" showAll="0" defaultSubtotal="0"/>
    <pivotField dragToRow="0" dragToCol="0" dragToPage="0" showAll="0" defaultSubtotal="0"/>
  </pivotFields>
  <rowFields count="1">
    <field x="1"/>
  </rowFields>
  <rowItems count="2">
    <i>
      <x v="1"/>
    </i>
    <i t="grand">
      <x/>
    </i>
  </rowItems>
  <colFields count="1">
    <field x="-2"/>
  </colFields>
  <colItems count="3">
    <i>
      <x/>
    </i>
    <i i="1">
      <x v="1"/>
    </i>
    <i i="2">
      <x v="2"/>
    </i>
  </colItems>
  <dataFields count="3">
    <dataField name="hts_Tested_r." fld="8" baseField="0" baseItem="0"/>
    <dataField name="hts_Positive_r." fld="9" subtotal="count" baseField="0" baseItem="0"/>
    <dataField name="Positivity." fld="16" baseField="0" baseItem="0"/>
  </dataFields>
  <formats count="7">
    <format dxfId="306">
      <pivotArea dataOnly="0" outline="0" fieldPosition="0">
        <references count="1">
          <reference field="4294967294" count="1">
            <x v="2"/>
          </reference>
        </references>
      </pivotArea>
    </format>
    <format dxfId="305">
      <pivotArea type="all" dataOnly="0" outline="0" fieldPosition="0"/>
    </format>
    <format dxfId="304">
      <pivotArea outline="0" collapsedLevelsAreSubtotals="1" fieldPosition="0"/>
    </format>
    <format dxfId="303">
      <pivotArea field="1" type="button" dataOnly="0" labelOnly="1" outline="0" axis="axisRow" fieldPosition="0"/>
    </format>
    <format dxfId="302">
      <pivotArea dataOnly="0" labelOnly="1" fieldPosition="0">
        <references count="1">
          <reference field="1" count="0"/>
        </references>
      </pivotArea>
    </format>
    <format dxfId="301">
      <pivotArea dataOnly="0" labelOnly="1" grandRow="1" outline="0" fieldPosition="0"/>
    </format>
    <format dxfId="300">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80A63E0-2EDE-4E47-880F-C1CB669F7C0B}" name="ind_table_5" cacheId="1616"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28">
  <location ref="A83:E88" firstHeaderRow="0" firstDataRow="1" firstDataCol="1"/>
  <pivotFields count="25">
    <pivotField showAll="0"/>
    <pivotField showAll="0"/>
    <pivotField showAll="0"/>
    <pivotField showAll="0"/>
    <pivotField showAll="0"/>
    <pivotField numFmtId="1" showAll="0"/>
    <pivotField numFmtId="1" showAll="0"/>
    <pivotField showAll="0"/>
    <pivotField numFmtId="1" showAll="0"/>
    <pivotField dataField="1" numFmtId="1" showAll="0"/>
    <pivotField dataField="1" numFmtId="1" showAll="0"/>
    <pivotField dataField="1" showAll="0"/>
    <pivotField dataField="1" numFmtId="1"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 showAll="0"/>
    <pivotField showAll="0"/>
    <pivotField showAll="0"/>
    <pivotField showAll="0"/>
    <pivotField dragToRow="0" dragToCol="0" dragToPage="0" showAll="0" defaultSubtotal="0"/>
    <pivotField dragToRow="0" dragToCol="0" dragToPage="0"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3"/>
  </rowFields>
  <rowItems count="5">
    <i>
      <x v="275"/>
    </i>
    <i>
      <x v="279"/>
    </i>
    <i>
      <x v="286"/>
    </i>
    <i>
      <x v="293"/>
    </i>
    <i t="grand">
      <x/>
    </i>
  </rowItems>
  <colFields count="1">
    <field x="-2"/>
  </colFields>
  <colItems count="4">
    <i>
      <x/>
    </i>
    <i i="1">
      <x v="1"/>
    </i>
    <i i="2">
      <x v="2"/>
    </i>
    <i i="3">
      <x v="3"/>
    </i>
  </colItems>
  <dataFields count="4">
    <dataField name="ind_Elicited_r." fld="9" baseField="0" baseItem="0"/>
    <dataField name="ind_Tested_r." fld="10" baseField="0" baseItem="0"/>
    <dataField name="ind_Positive_r." fld="11" subtotal="count" baseField="0" baseItem="0"/>
    <dataField name="ind_linked2ART_r." fld="12" baseField="0" baseItem="0"/>
  </dataFields>
  <chartFormats count="12">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7" format="2" series="1">
      <pivotArea type="data" outline="0" fieldPosition="0">
        <references count="1">
          <reference field="4294967294" count="1" selected="0">
            <x v="2"/>
          </reference>
        </references>
      </pivotArea>
    </chartFormat>
    <chartFormat chart="17" format="3" series="1">
      <pivotArea type="data" outline="0" fieldPosition="0">
        <references count="1">
          <reference field="4294967294" count="1" selected="0">
            <x v="3"/>
          </reference>
        </references>
      </pivotArea>
    </chartFormat>
    <chartFormat chart="19" format="8"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1"/>
          </reference>
        </references>
      </pivotArea>
    </chartFormat>
    <chartFormat chart="19" format="10" series="1">
      <pivotArea type="data" outline="0" fieldPosition="0">
        <references count="1">
          <reference field="4294967294" count="1" selected="0">
            <x v="2"/>
          </reference>
        </references>
      </pivotArea>
    </chartFormat>
    <chartFormat chart="19" format="11" series="1">
      <pivotArea type="data" outline="0" fieldPosition="0">
        <references count="1">
          <reference field="4294967294" count="1" selected="0">
            <x v="3"/>
          </reference>
        </references>
      </pivotArea>
    </chartFormat>
    <chartFormat chart="23" format="20" series="1">
      <pivotArea type="data" outline="0" fieldPosition="0">
        <references count="1">
          <reference field="4294967294" count="1" selected="0">
            <x v="0"/>
          </reference>
        </references>
      </pivotArea>
    </chartFormat>
    <chartFormat chart="23" format="21" series="1">
      <pivotArea type="data" outline="0" fieldPosition="0">
        <references count="1">
          <reference field="4294967294" count="1" selected="0">
            <x v="1"/>
          </reference>
        </references>
      </pivotArea>
    </chartFormat>
    <chartFormat chart="23" format="22" series="1">
      <pivotArea type="data" outline="0" fieldPosition="0">
        <references count="1">
          <reference field="4294967294" count="1" selected="0">
            <x v="2"/>
          </reference>
        </references>
      </pivotArea>
    </chartFormat>
    <chartFormat chart="23" format="2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2A6AA80-CD2C-4A1D-8E65-536FB6ABD956}" name="ind_table_2" cacheId="1616"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18">
  <location ref="A21:E26" firstHeaderRow="0" firstDataRow="1" firstDataCol="1"/>
  <pivotFields count="25">
    <pivotField showAll="0"/>
    <pivotField showAll="0"/>
    <pivotField showAll="0"/>
    <pivotField showAll="0"/>
    <pivotField showAll="0"/>
    <pivotField dataField="1" numFmtId="1" showAll="0"/>
    <pivotField dataField="1" numFmtId="1" showAll="0"/>
    <pivotField dataField="1" showAll="0"/>
    <pivotField dataField="1" numFmtId="1" showAll="0"/>
    <pivotField numFmtId="1" showAll="0"/>
    <pivotField numFmtId="1" showAll="0"/>
    <pivotField showAll="0"/>
    <pivotField numFmtId="1"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 showAll="0"/>
    <pivotField showAll="0"/>
    <pivotField showAll="0"/>
    <pivotField showAll="0"/>
    <pivotField dragToRow="0" dragToCol="0" dragToPage="0" showAll="0" defaultSubtotal="0"/>
    <pivotField dragToRow="0" dragToCol="0" dragToPage="0"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3"/>
  </rowFields>
  <rowItems count="5">
    <i>
      <x v="275"/>
    </i>
    <i>
      <x v="279"/>
    </i>
    <i>
      <x v="286"/>
    </i>
    <i>
      <x v="293"/>
    </i>
    <i t="grand">
      <x/>
    </i>
  </rowItems>
  <colFields count="1">
    <field x="-2"/>
  </colFields>
  <colItems count="4">
    <i>
      <x/>
    </i>
    <i i="1">
      <x v="1"/>
    </i>
    <i i="2">
      <x v="2"/>
    </i>
    <i i="3">
      <x v="3"/>
    </i>
  </colItems>
  <dataFields count="4">
    <dataField name="clients.seen_r." fld="5" baseField="0" baseItem="0"/>
    <dataField name="Eligible4ind_r" fld="6" baseField="0" baseItem="0"/>
    <dataField name="offered.ind_r" fld="7" baseField="0" baseItem="0"/>
    <dataField name="accepted.ind_r" fld="8" baseField="0" baseItem="0"/>
  </dataField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90DEDB8-DE69-421A-877C-F24FAF53F3B8}" name="ind_table_6" cacheId="1616"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31">
  <location ref="A92:E100" firstHeaderRow="0" firstDataRow="1" firstDataCol="1"/>
  <pivotFields count="25">
    <pivotField showAll="0"/>
    <pivotField axis="axisRow" showAll="0">
      <items count="8">
        <item x="0"/>
        <item x="1"/>
        <item x="2"/>
        <item x="3"/>
        <item x="4"/>
        <item x="5"/>
        <item x="6"/>
        <item t="default"/>
      </items>
    </pivotField>
    <pivotField showAll="0"/>
    <pivotField showAll="0"/>
    <pivotField showAll="0"/>
    <pivotField numFmtId="1" showAll="0"/>
    <pivotField numFmtId="1" showAll="0"/>
    <pivotField showAll="0"/>
    <pivotField numFmtId="1" showAll="0"/>
    <pivotField numFmtId="1" showAll="0"/>
    <pivotField dataField="1" numFmtId="1" showAll="0"/>
    <pivotField dataField="1" showAll="0"/>
    <pivotField dataField="1" numFmtI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 showAll="0"/>
    <pivotField showAll="0"/>
    <pivotField showAll="0"/>
    <pivotField showAll="0"/>
    <pivotField dragToRow="0" dragToCol="0" dragToPage="0" showAll="0" defaultSubtotal="0"/>
    <pivotField dragToRow="0" dragToCol="0" dragToPage="0"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1"/>
  </rowFields>
  <rowItems count="8">
    <i>
      <x/>
    </i>
    <i>
      <x v="1"/>
    </i>
    <i>
      <x v="2"/>
    </i>
    <i>
      <x v="3"/>
    </i>
    <i>
      <x v="4"/>
    </i>
    <i>
      <x v="5"/>
    </i>
    <i>
      <x v="6"/>
    </i>
    <i t="grand">
      <x/>
    </i>
  </rowItems>
  <colFields count="1">
    <field x="-2"/>
  </colFields>
  <colItems count="4">
    <i>
      <x/>
    </i>
    <i i="1">
      <x v="1"/>
    </i>
    <i i="2">
      <x v="2"/>
    </i>
    <i i="3">
      <x v="3"/>
    </i>
  </colItems>
  <dataFields count="4">
    <dataField name="ind_Tested_r." fld="10" baseField="0" baseItem="0"/>
    <dataField name="ind_Positive_r." fld="11" baseField="0" baseItem="0"/>
    <dataField name="ind_linked2ART_r." fld="12" baseField="0" baseItem="0"/>
    <dataField name="index Positivity." fld="24" baseField="0" baseItem="0" numFmtId="9"/>
  </dataFields>
  <formats count="1">
    <format dxfId="274">
      <pivotArea outline="0" collapsedLevelsAreSubtotals="1" fieldPosition="0">
        <references count="1">
          <reference field="4294967294" count="1" selected="0">
            <x v="3"/>
          </reference>
        </references>
      </pivotArea>
    </format>
  </formats>
  <chartFormats count="12">
    <chartFormat chart="17"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1"/>
          </reference>
        </references>
      </pivotArea>
    </chartFormat>
    <chartFormat chart="17" format="3" series="1">
      <pivotArea type="data" outline="0" fieldPosition="0">
        <references count="1">
          <reference field="4294967294" count="1" selected="0">
            <x v="2"/>
          </reference>
        </references>
      </pivotArea>
    </chartFormat>
    <chartFormat chart="19" format="9" series="1">
      <pivotArea type="data" outline="0" fieldPosition="0">
        <references count="1">
          <reference field="4294967294" count="1" selected="0">
            <x v="0"/>
          </reference>
        </references>
      </pivotArea>
    </chartFormat>
    <chartFormat chart="19" format="10" series="1">
      <pivotArea type="data" outline="0" fieldPosition="0">
        <references count="1">
          <reference field="4294967294" count="1" selected="0">
            <x v="1"/>
          </reference>
        </references>
      </pivotArea>
    </chartFormat>
    <chartFormat chart="19" format="11" series="1">
      <pivotArea type="data" outline="0" fieldPosition="0">
        <references count="1">
          <reference field="4294967294" count="1" selected="0">
            <x v="2"/>
          </reference>
        </references>
      </pivotArea>
    </chartFormat>
    <chartFormat chart="23" format="21" series="1">
      <pivotArea type="data" outline="0" fieldPosition="0">
        <references count="1">
          <reference field="4294967294" count="1" selected="0">
            <x v="0"/>
          </reference>
        </references>
      </pivotArea>
    </chartFormat>
    <chartFormat chart="23" format="22" series="1">
      <pivotArea type="data" outline="0" fieldPosition="0">
        <references count="1">
          <reference field="4294967294" count="1" selected="0">
            <x v="1"/>
          </reference>
        </references>
      </pivotArea>
    </chartFormat>
    <chartFormat chart="23" format="23" series="1">
      <pivotArea type="data" outline="0" fieldPosition="0">
        <references count="1">
          <reference field="4294967294" count="1" selected="0">
            <x v="2"/>
          </reference>
        </references>
      </pivotArea>
    </chartFormat>
    <chartFormat chart="25" format="29" series="1">
      <pivotArea type="data" outline="0" fieldPosition="0">
        <references count="1">
          <reference field="4294967294" count="1" selected="0">
            <x v="0"/>
          </reference>
        </references>
      </pivotArea>
    </chartFormat>
    <chartFormat chart="25" format="30" series="1">
      <pivotArea type="data" outline="0" fieldPosition="0">
        <references count="1">
          <reference field="4294967294" count="1" selected="0">
            <x v="1"/>
          </reference>
        </references>
      </pivotArea>
    </chartFormat>
    <chartFormat chart="25" format="3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7C5FBC2-9DDD-41D3-BE12-85E291C6E23F}" name="ind_pvt_1" cacheId="1616"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8">
  <location ref="A3:E11" firstHeaderRow="0" firstDataRow="1" firstDataCol="1"/>
  <pivotFields count="25">
    <pivotField showAll="0"/>
    <pivotField axis="axisRow" showAll="0">
      <items count="8">
        <item x="0"/>
        <item x="1"/>
        <item x="2"/>
        <item x="3"/>
        <item x="4"/>
        <item x="5"/>
        <item x="6"/>
        <item t="default"/>
      </items>
    </pivotField>
    <pivotField showAll="0"/>
    <pivotField showAll="0"/>
    <pivotField showAll="0"/>
    <pivotField dataField="1" numFmtId="1" showAll="0"/>
    <pivotField dataField="1" numFmtId="1" showAll="0"/>
    <pivotField dataField="1" showAll="0"/>
    <pivotField dataField="1" numFmtId="1" showAll="0"/>
    <pivotField numFmtId="1" showAll="0"/>
    <pivotField numFmtId="1" showAll="0"/>
    <pivotField showAll="0"/>
    <pivotField numFmtId="1" showAll="0"/>
    <pivotField numFmtId="14" showAll="0"/>
    <pivotField numFmtId="1" showAll="0"/>
    <pivotField showAll="0"/>
    <pivotField showAll="0"/>
    <pivotField showAll="0"/>
    <pivotField dragToRow="0" dragToCol="0" dragToPage="0" showAll="0" defaultSubtotal="0"/>
    <pivotField dragToRow="0" dragToCol="0" dragToPage="0"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8">
    <i>
      <x/>
    </i>
    <i>
      <x v="1"/>
    </i>
    <i>
      <x v="2"/>
    </i>
    <i>
      <x v="3"/>
    </i>
    <i>
      <x v="4"/>
    </i>
    <i>
      <x v="5"/>
    </i>
    <i>
      <x v="6"/>
    </i>
    <i t="grand">
      <x/>
    </i>
  </rowItems>
  <colFields count="1">
    <field x="-2"/>
  </colFields>
  <colItems count="4">
    <i>
      <x/>
    </i>
    <i i="1">
      <x v="1"/>
    </i>
    <i i="2">
      <x v="2"/>
    </i>
    <i i="3">
      <x v="3"/>
    </i>
  </colItems>
  <dataFields count="4">
    <dataField name="clients.seen_r." fld="5" baseField="0" baseItem="0"/>
    <dataField name="Eligible4ind_r" fld="6" baseField="0" baseItem="0"/>
    <dataField name="offered.ind_r" fld="7" baseField="0" baseItem="0"/>
    <dataField name="accepted.ind_r"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1521D10-5D89-49A5-B972-B17C921BD689}" name="index_table_4" cacheId="1616"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22">
  <location ref="A69:E77" firstHeaderRow="0" firstDataRow="1" firstDataCol="1"/>
  <pivotFields count="25">
    <pivotField showAll="0"/>
    <pivotField axis="axisRow" showAll="0">
      <items count="8">
        <item x="0"/>
        <item x="1"/>
        <item x="2"/>
        <item x="3"/>
        <item x="4"/>
        <item x="5"/>
        <item x="6"/>
        <item t="default"/>
      </items>
    </pivotField>
    <pivotField showAll="0"/>
    <pivotField showAll="0"/>
    <pivotField showAll="0"/>
    <pivotField numFmtId="1" showAll="0"/>
    <pivotField numFmtId="1" showAll="0"/>
    <pivotField showAll="0"/>
    <pivotField numFmtId="1" showAll="0"/>
    <pivotField dataField="1" numFmtId="1" showAll="0"/>
    <pivotField dataField="1" numFmtId="1" showAll="0"/>
    <pivotField dataField="1" showAll="0"/>
    <pivotField dataField="1" numFmtI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 showAll="0"/>
    <pivotField showAll="0"/>
    <pivotField showAll="0"/>
    <pivotField showAll="0"/>
    <pivotField dragToRow="0" dragToCol="0" dragToPage="0" showAll="0" defaultSubtotal="0"/>
    <pivotField dragToRow="0" dragToCol="0" dragToPage="0"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8">
    <i>
      <x/>
    </i>
    <i>
      <x v="1"/>
    </i>
    <i>
      <x v="2"/>
    </i>
    <i>
      <x v="3"/>
    </i>
    <i>
      <x v="4"/>
    </i>
    <i>
      <x v="5"/>
    </i>
    <i>
      <x v="6"/>
    </i>
    <i t="grand">
      <x/>
    </i>
  </rowItems>
  <colFields count="1">
    <field x="-2"/>
  </colFields>
  <colItems count="4">
    <i>
      <x/>
    </i>
    <i i="1">
      <x v="1"/>
    </i>
    <i i="2">
      <x v="2"/>
    </i>
    <i i="3">
      <x v="3"/>
    </i>
  </colItems>
  <dataFields count="4">
    <dataField name="ind_Elicited_r." fld="9" baseField="0" baseItem="0"/>
    <dataField name="ind_Tested_r." fld="10" baseField="0" baseItem="0"/>
    <dataField name="ind_Positive_r." fld="11" subtotal="count" baseField="0" baseItem="0"/>
    <dataField name="ind_linked2ART_r."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661A935-E6E9-43AF-AF48-7BFC3CBB240E}" name="PivotTable49" cacheId="1616"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35">
  <location ref="A109:E114" firstHeaderRow="0" firstDataRow="1" firstDataCol="1"/>
  <pivotFields count="25">
    <pivotField showAll="0"/>
    <pivotField showAll="0"/>
    <pivotField showAll="0"/>
    <pivotField showAll="0"/>
    <pivotField showAll="0"/>
    <pivotField numFmtId="1" showAll="0"/>
    <pivotField numFmtId="1" showAll="0"/>
    <pivotField showAll="0"/>
    <pivotField numFmtId="1" showAll="0"/>
    <pivotField numFmtId="1" showAll="0"/>
    <pivotField dataField="1" numFmtId="1" showAll="0"/>
    <pivotField dataField="1" showAll="0"/>
    <pivotField dataField="1" numFmtId="1"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 showAll="0"/>
    <pivotField showAll="0"/>
    <pivotField showAll="0"/>
    <pivotField showAll="0"/>
    <pivotField dragToRow="0" dragToCol="0" dragToPage="0" showAll="0" defaultSubtotal="0"/>
    <pivotField dragToRow="0" dragToCol="0" dragToPage="0"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13"/>
  </rowFields>
  <rowItems count="5">
    <i>
      <x v="275"/>
    </i>
    <i>
      <x v="279"/>
    </i>
    <i>
      <x v="286"/>
    </i>
    <i>
      <x v="293"/>
    </i>
    <i t="grand">
      <x/>
    </i>
  </rowItems>
  <colFields count="1">
    <field x="-2"/>
  </colFields>
  <colItems count="4">
    <i>
      <x/>
    </i>
    <i i="1">
      <x v="1"/>
    </i>
    <i i="2">
      <x v="2"/>
    </i>
    <i i="3">
      <x v="3"/>
    </i>
  </colItems>
  <dataFields count="4">
    <dataField name="ind_Tested_r." fld="10" baseField="0" baseItem="0"/>
    <dataField name="ind_Positive_r." fld="11" baseField="0" baseItem="0"/>
    <dataField name="ind_linked2ART_r." fld="12" baseField="0" baseItem="0"/>
    <dataField name="index Positivity." fld="24" baseField="0" baseItem="0" numFmtId="9"/>
  </dataFields>
  <formats count="1">
    <format dxfId="275">
      <pivotArea outline="0" collapsedLevelsAreSubtotals="1" fieldPosition="0">
        <references count="1">
          <reference field="4294967294" count="1" selected="0">
            <x v="3"/>
          </reference>
        </references>
      </pivotArea>
    </format>
  </formats>
  <chartFormats count="20">
    <chartFormat chart="17"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1"/>
          </reference>
        </references>
      </pivotArea>
    </chartFormat>
    <chartFormat chart="17" format="3" series="1">
      <pivotArea type="data" outline="0" fieldPosition="0">
        <references count="1">
          <reference field="4294967294" count="1" selected="0">
            <x v="2"/>
          </reference>
        </references>
      </pivotArea>
    </chartFormat>
    <chartFormat chart="19" format="9" series="1">
      <pivotArea type="data" outline="0" fieldPosition="0">
        <references count="1">
          <reference field="4294967294" count="1" selected="0">
            <x v="0"/>
          </reference>
        </references>
      </pivotArea>
    </chartFormat>
    <chartFormat chart="19" format="10" series="1">
      <pivotArea type="data" outline="0" fieldPosition="0">
        <references count="1">
          <reference field="4294967294" count="1" selected="0">
            <x v="1"/>
          </reference>
        </references>
      </pivotArea>
    </chartFormat>
    <chartFormat chart="19" format="11" series="1">
      <pivotArea type="data" outline="0" fieldPosition="0">
        <references count="1">
          <reference field="4294967294" count="1" selected="0">
            <x v="2"/>
          </reference>
        </references>
      </pivotArea>
    </chartFormat>
    <chartFormat chart="23" format="21" series="1">
      <pivotArea type="data" outline="0" fieldPosition="0">
        <references count="1">
          <reference field="4294967294" count="1" selected="0">
            <x v="0"/>
          </reference>
        </references>
      </pivotArea>
    </chartFormat>
    <chartFormat chart="23" format="22" series="1">
      <pivotArea type="data" outline="0" fieldPosition="0">
        <references count="1">
          <reference field="4294967294" count="1" selected="0">
            <x v="1"/>
          </reference>
        </references>
      </pivotArea>
    </chartFormat>
    <chartFormat chart="23" format="23" series="1">
      <pivotArea type="data" outline="0" fieldPosition="0">
        <references count="1">
          <reference field="4294967294" count="1" selected="0">
            <x v="2"/>
          </reference>
        </references>
      </pivotArea>
    </chartFormat>
    <chartFormat chart="25" format="29" series="1">
      <pivotArea type="data" outline="0" fieldPosition="0">
        <references count="1">
          <reference field="4294967294" count="1" selected="0">
            <x v="0"/>
          </reference>
        </references>
      </pivotArea>
    </chartFormat>
    <chartFormat chart="25" format="30" series="1">
      <pivotArea type="data" outline="0" fieldPosition="0">
        <references count="1">
          <reference field="4294967294" count="1" selected="0">
            <x v="1"/>
          </reference>
        </references>
      </pivotArea>
    </chartFormat>
    <chartFormat chart="25" format="31" series="1">
      <pivotArea type="data" outline="0" fieldPosition="0">
        <references count="1">
          <reference field="4294967294" count="1" selected="0">
            <x v="2"/>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26" format="2" series="1">
      <pivotArea type="data" outline="0" fieldPosition="0">
        <references count="1">
          <reference field="4294967294" count="1" selected="0">
            <x v="2"/>
          </reference>
        </references>
      </pivotArea>
    </chartFormat>
    <chartFormat chart="26" format="3" series="1">
      <pivotArea type="data" outline="0" fieldPosition="0">
        <references count="1">
          <reference field="4294967294" count="1" selected="0">
            <x v="3"/>
          </reference>
        </references>
      </pivotArea>
    </chartFormat>
    <chartFormat chart="28" format="8" series="1">
      <pivotArea type="data" outline="0" fieldPosition="0">
        <references count="1">
          <reference field="4294967294" count="1" selected="0">
            <x v="0"/>
          </reference>
        </references>
      </pivotArea>
    </chartFormat>
    <chartFormat chart="28" format="9" series="1">
      <pivotArea type="data" outline="0" fieldPosition="0">
        <references count="1">
          <reference field="4294967294" count="1" selected="0">
            <x v="1"/>
          </reference>
        </references>
      </pivotArea>
    </chartFormat>
    <chartFormat chart="28" format="10" series="1">
      <pivotArea type="data" outline="0" fieldPosition="0">
        <references count="1">
          <reference field="4294967294" count="1" selected="0">
            <x v="2"/>
          </reference>
        </references>
      </pivotArea>
    </chartFormat>
    <chartFormat chart="28"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B30A52B-FFBF-4AD8-8843-FE6C83929438}" name="index_table_3" cacheId="1616"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19">
  <location ref="A41:D49" firstHeaderRow="0" firstDataRow="1" firstDataCol="1"/>
  <pivotFields count="25">
    <pivotField showAll="0"/>
    <pivotField axis="axisRow" showAll="0">
      <items count="8">
        <item x="0"/>
        <item x="1"/>
        <item x="2"/>
        <item x="3"/>
        <item x="4"/>
        <item x="5"/>
        <item x="6"/>
        <item t="default"/>
      </items>
    </pivotField>
    <pivotField showAll="0"/>
    <pivotField showAll="0"/>
    <pivotField showAll="0"/>
    <pivotField numFmtId="1" showAll="0"/>
    <pivotField numFmtId="1" showAll="0"/>
    <pivotField dataField="1" showAll="0"/>
    <pivotField dataField="1" numFmtId="1" showAll="0"/>
    <pivotField numFmtId="1" showAll="0"/>
    <pivotField numFmtId="1" showAll="0"/>
    <pivotField showAll="0"/>
    <pivotField numFmtI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 showAll="0"/>
    <pivotField showAll="0"/>
    <pivotField showAll="0"/>
    <pivotField showAll="0"/>
    <pivotField dragToRow="0" dragToCol="0" dragToPage="0" showAll="0" defaultSubtotal="0"/>
    <pivotField dragToRow="0" dragToCol="0" dragToPage="0" showAll="0" defaultSubtotal="0"/>
    <pivotField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1"/>
  </rowFields>
  <rowItems count="8">
    <i>
      <x/>
    </i>
    <i>
      <x v="1"/>
    </i>
    <i>
      <x v="2"/>
    </i>
    <i>
      <x v="3"/>
    </i>
    <i>
      <x v="4"/>
    </i>
    <i>
      <x v="5"/>
    </i>
    <i>
      <x v="6"/>
    </i>
    <i t="grand">
      <x/>
    </i>
  </rowItems>
  <colFields count="1">
    <field x="-2"/>
  </colFields>
  <colItems count="3">
    <i>
      <x/>
    </i>
    <i i="1">
      <x v="1"/>
    </i>
    <i i="2">
      <x v="2"/>
    </i>
  </colItems>
  <dataFields count="3">
    <dataField name="offered.ind_r" fld="7" baseField="0" baseItem="0"/>
    <dataField name="accepted.ind_r" fld="8" baseField="0" baseItem="0"/>
    <dataField name="% Acceptance." fld="23" baseField="0" baseItem="0" numFmtId="9"/>
  </dataFields>
  <formats count="1">
    <format dxfId="276">
      <pivotArea outline="0" collapsedLevelsAreSubtotals="1" fieldPosition="0">
        <references count="1">
          <reference field="4294967294" count="1" selected="0">
            <x v="2"/>
          </reference>
        </references>
      </pivotArea>
    </format>
  </formats>
  <chartFormats count="6">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1"/>
          </reference>
        </references>
      </pivotArea>
    </chartFormat>
    <chartFormat chart="13" format="10" series="1">
      <pivotArea type="data" outline="0" fieldPosition="0">
        <references count="1">
          <reference field="4294967294" count="1" selected="0">
            <x v="0"/>
          </reference>
        </references>
      </pivotArea>
    </chartFormat>
    <chartFormat chart="13"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BFAA807-EBD3-49B5-9407-C50D65B7D021}" name="PivotTable53" cacheId="16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20:E29" firstHeaderRow="0" firstDataRow="1" firstDataCol="1"/>
  <pivotFields count="16">
    <pivotField showAll="0"/>
    <pivotField axis="axisRow" showAll="0">
      <items count="9">
        <item x="0"/>
        <item x="1"/>
        <item x="2"/>
        <item x="3"/>
        <item x="4"/>
        <item x="5"/>
        <item x="6"/>
        <item x="7"/>
        <item t="default"/>
      </items>
    </pivotField>
    <pivotField showAll="0"/>
    <pivotField showAll="0"/>
    <pivotField showAll="0"/>
    <pivotField numFmtId="1" showAll="0"/>
    <pivotField numFmtId="1" showAll="0"/>
    <pivotField dataField="1" numFmtId="1" showAll="0"/>
    <pivotField dataField="1" numFmtId="1" showAll="0"/>
    <pivotField dataField="1" showAll="0"/>
    <pivotField numFmtId="14" showAll="0"/>
    <pivotField numFmtId="1" showAll="0"/>
    <pivotField showAll="0"/>
    <pivotField showAll="0"/>
    <pivotField showAll="0"/>
    <pivotField dragToRow="0" dragToCol="0" dragToPage="0" showAll="0" defaultSubtotal="0"/>
  </pivotFields>
  <rowFields count="1">
    <field x="1"/>
  </rowFields>
  <rowItems count="9">
    <i>
      <x/>
    </i>
    <i>
      <x v="1"/>
    </i>
    <i>
      <x v="2"/>
    </i>
    <i>
      <x v="3"/>
    </i>
    <i>
      <x v="4"/>
    </i>
    <i>
      <x v="5"/>
    </i>
    <i>
      <x v="6"/>
    </i>
    <i>
      <x v="7"/>
    </i>
    <i t="grand">
      <x/>
    </i>
  </rowItems>
  <colFields count="1">
    <field x="-2"/>
  </colFields>
  <colItems count="3">
    <i>
      <x/>
    </i>
    <i i="1">
      <x v="1"/>
    </i>
    <i i="2">
      <x v="2"/>
    </i>
  </colItems>
  <dataFields count="3">
    <dataField name="tps_Tested_r." fld="7" baseField="0" baseItem="0"/>
    <dataField name="tps_Positive_r." fld="8" baseField="0" baseItem="0"/>
    <dataField name="tps_linked2ART_r." fld="9" baseField="0" baseItem="0"/>
  </dataFields>
  <chartFormats count="3">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1"/>
          </reference>
        </references>
      </pivotArea>
    </chartFormat>
    <chartFormat chart="2" format="17"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72C22AE-928A-4BEC-A455-CEC9DF6CE31D}" name="PivotTable52" cacheId="16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2:E11" firstHeaderRow="0" firstDataRow="1" firstDataCol="1"/>
  <pivotFields count="16">
    <pivotField showAll="0"/>
    <pivotField axis="axisRow" showAll="0">
      <items count="9">
        <item x="0"/>
        <item x="1"/>
        <item x="2"/>
        <item x="3"/>
        <item x="4"/>
        <item x="5"/>
        <item x="6"/>
        <item x="7"/>
        <item t="default"/>
      </items>
    </pivotField>
    <pivotField showAll="0"/>
    <pivotField showAll="0"/>
    <pivotField showAll="0"/>
    <pivotField dataField="1" numFmtId="1" showAll="0"/>
    <pivotField dataField="1" numFmtId="1" showAll="0"/>
    <pivotField dataField="1" numFmtId="1" showAll="0"/>
    <pivotField numFmtId="1" showAll="0"/>
    <pivotField showAll="0"/>
    <pivotField numFmtId="14" showAll="0"/>
    <pivotField numFmtId="1" showAll="0"/>
    <pivotField showAll="0"/>
    <pivotField showAll="0"/>
    <pivotField showAll="0"/>
    <pivotField dragToRow="0" dragToCol="0" dragToPage="0" showAll="0" defaultSubtotal="0"/>
  </pivotFields>
  <rowFields count="1">
    <field x="1"/>
  </rowFields>
  <rowItems count="9">
    <i>
      <x/>
    </i>
    <i>
      <x v="1"/>
    </i>
    <i>
      <x v="2"/>
    </i>
    <i>
      <x v="3"/>
    </i>
    <i>
      <x v="4"/>
    </i>
    <i>
      <x v="5"/>
    </i>
    <i>
      <x v="6"/>
    </i>
    <i>
      <x v="7"/>
    </i>
    <i t="grand">
      <x/>
    </i>
  </rowItems>
  <colFields count="1">
    <field x="-2"/>
  </colFields>
  <colItems count="3">
    <i>
      <x/>
    </i>
    <i i="1">
      <x v="1"/>
    </i>
    <i i="2">
      <x v="2"/>
    </i>
  </colItems>
  <dataFields count="3">
    <dataField name="tps_clients.seen_r." fld="5" baseField="0" baseItem="0"/>
    <dataField name="tps_eligible4Testing_r." fld="6" baseField="0" baseItem="0"/>
    <dataField name="tps_Tested_r." fld="7" baseField="0" baseItem="0"/>
  </dataFields>
  <chartFormats count="3">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2FC375F-B883-4BB8-9DEA-A1FE7422010E}" name="PivotTable54" cacheId="16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37:F46" firstHeaderRow="0" firstDataRow="1" firstDataCol="1"/>
  <pivotFields count="16">
    <pivotField showAll="0"/>
    <pivotField axis="axisRow" showAll="0">
      <items count="9">
        <item x="0"/>
        <item x="1"/>
        <item x="2"/>
        <item x="3"/>
        <item x="4"/>
        <item x="5"/>
        <item x="6"/>
        <item x="7"/>
        <item t="default"/>
      </items>
    </pivotField>
    <pivotField showAll="0"/>
    <pivotField showAll="0"/>
    <pivotField showAll="0"/>
    <pivotField numFmtId="1" showAll="0"/>
    <pivotField numFmtId="1" showAll="0"/>
    <pivotField dataField="1" numFmtId="1" showAll="0"/>
    <pivotField dataField="1" numFmtId="1" showAll="0"/>
    <pivotField dataField="1" showAll="0"/>
    <pivotField numFmtId="14" showAll="0"/>
    <pivotField numFmtId="1" showAll="0"/>
    <pivotField showAll="0"/>
    <pivotField showAll="0"/>
    <pivotField showAll="0"/>
    <pivotField dataField="1" dragToRow="0" dragToCol="0" dragToPage="0" showAll="0" defaultSubtotal="0"/>
  </pivotFields>
  <rowFields count="1">
    <field x="1"/>
  </rowFields>
  <rowItems count="9">
    <i>
      <x/>
    </i>
    <i>
      <x v="1"/>
    </i>
    <i>
      <x v="2"/>
    </i>
    <i>
      <x v="3"/>
    </i>
    <i>
      <x v="4"/>
    </i>
    <i>
      <x v="5"/>
    </i>
    <i>
      <x v="6"/>
    </i>
    <i>
      <x v="7"/>
    </i>
    <i t="grand">
      <x/>
    </i>
  </rowItems>
  <colFields count="1">
    <field x="-2"/>
  </colFields>
  <colItems count="4">
    <i>
      <x/>
    </i>
    <i i="1">
      <x v="1"/>
    </i>
    <i i="2">
      <x v="2"/>
    </i>
    <i i="3">
      <x v="3"/>
    </i>
  </colItems>
  <dataFields count="4">
    <dataField name="tps_Tested_r." fld="7" baseField="0" baseItem="0"/>
    <dataField name="tps_Positive_r." fld="8" baseField="0" baseItem="0"/>
    <dataField name="tps Positivity." fld="15" baseField="0" baseItem="0" numFmtId="1"/>
    <dataField name="tps_linked2ART_r." fld="9" baseField="0" baseItem="0"/>
  </dataFields>
  <chartFormats count="4">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3"/>
          </reference>
        </references>
      </pivotArea>
    </chartFormat>
    <chartFormat chart="2" format="1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9BB430B-1B3E-433B-AC63-71AE2D360181}" name="PivotTable13" cacheId="1554" applyNumberFormats="0" applyBorderFormats="0" applyFontFormats="0" applyPatternFormats="0" applyAlignmentFormats="0" applyWidthHeightFormats="1" dataCaption="Values" tag="e411d702-68ad-414f-a474-5e0ddb9d4316" updatedVersion="6" minRefreshableVersion="3" useAutoFormatting="1" itemPrintTitles="1" createdVersion="6" indent="0" outline="1" outlineData="1" multipleFieldFilters="0">
  <location ref="B5:D14" firstHeaderRow="0" firstDataRow="1" firstDataCol="1" rowPageCount="1" colPageCount="1"/>
  <pivotFields count="4">
    <pivotField axis="axisRow" allDrilled="1" subtotalTop="0" showAll="0" dataSourceSort="1" defaultSubtotal="0" defaultAttributeDrillState="1">
      <items count="8">
        <item x="0"/>
        <item x="1"/>
        <item x="2"/>
        <item x="3"/>
        <item x="4"/>
        <item x="5"/>
        <item x="6"/>
        <item x="7"/>
      </items>
    </pivotField>
    <pivotField axis="axisPage"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9">
    <i>
      <x/>
    </i>
    <i>
      <x v="1"/>
    </i>
    <i>
      <x v="2"/>
    </i>
    <i>
      <x v="3"/>
    </i>
    <i>
      <x v="4"/>
    </i>
    <i>
      <x v="5"/>
    </i>
    <i>
      <x v="6"/>
    </i>
    <i>
      <x v="7"/>
    </i>
    <i t="grand">
      <x/>
    </i>
  </rowItems>
  <colFields count="1">
    <field x="-2"/>
  </colFields>
  <colItems count="2">
    <i>
      <x/>
    </i>
    <i i="1">
      <x v="1"/>
    </i>
  </colItems>
  <pageFields count="1">
    <pageField fld="1" hier="40" name="[KingQuery].[Target_Period].[All]" cap="All"/>
  </pageFields>
  <dataFields count="2">
    <dataField name="Sum of ret_appt_scheduled" fld="2" baseField="0" baseItem="0"/>
    <dataField name="Sum of ret_missed_their_appt" fld="3" baseField="0" baseItem="0"/>
  </dataFields>
  <pivotHierarchies count="2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E42C35F-0ED9-4293-8068-FC62CAE16BAB}" name="PivotTable4" cacheId="1551" dataOnRows="1" applyNumberFormats="0" applyBorderFormats="0" applyFontFormats="0" applyPatternFormats="0" applyAlignmentFormats="0" applyWidthHeightFormats="1" dataCaption="Values" tag="4dced13f-3a12-47a7-9796-56028da58dfb" updatedVersion="6" minRefreshableVersion="3" useAutoFormatting="1" subtotalHiddenItems="1" itemPrintTitles="1" createdVersion="6" indent="0" outline="1" outlineData="1" multipleFieldFilters="0">
  <location ref="B2:L19" firstHeaderRow="1" firstDataRow="2" firstDataCol="1"/>
  <pivotFields count="17">
    <pivotField axis="axisCol"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16">
    <i>
      <x/>
    </i>
    <i i="1">
      <x v="1"/>
    </i>
    <i i="2">
      <x v="2"/>
    </i>
    <i i="3">
      <x v="3"/>
    </i>
    <i i="4">
      <x v="4"/>
    </i>
    <i i="5">
      <x v="5"/>
    </i>
    <i i="6">
      <x v="6"/>
    </i>
    <i i="7">
      <x v="7"/>
    </i>
    <i i="8">
      <x v="8"/>
    </i>
    <i i="9">
      <x v="9"/>
    </i>
    <i i="10">
      <x v="10"/>
    </i>
    <i i="11">
      <x v="11"/>
    </i>
    <i i="12">
      <x v="12"/>
    </i>
    <i i="13">
      <x v="13"/>
    </i>
    <i i="14">
      <x v="14"/>
    </i>
    <i i="15">
      <x v="15"/>
    </i>
  </rowItems>
  <colFields count="1">
    <field x="0"/>
  </colFields>
  <colItems count="10">
    <i>
      <x/>
    </i>
    <i>
      <x v="1"/>
    </i>
    <i>
      <x v="2"/>
    </i>
    <i>
      <x v="3"/>
    </i>
    <i>
      <x v="4"/>
    </i>
    <i>
      <x v="5"/>
    </i>
    <i>
      <x v="6"/>
    </i>
    <i>
      <x v="7"/>
    </i>
    <i>
      <x v="8"/>
    </i>
    <i t="grand">
      <x/>
    </i>
  </colItems>
  <dataFields count="16">
    <dataField fld="1" subtotal="count" baseField="0" baseItem="0"/>
    <dataField fld="2" subtotal="count" baseField="0" baseItem="0"/>
    <dataField fld="3" subtotal="count" baseField="0" baseItem="0"/>
    <dataField fld="5" subtotal="count" baseField="0" baseItem="0"/>
    <dataField fld="4" subtotal="count" baseField="0" baseItem="0"/>
    <dataField fld="6" subtotal="count" baseField="0" baseItem="0"/>
    <dataField fld="7" subtotal="count" baseField="0" baseItem="0"/>
    <dataField fld="8" subtotal="count" baseField="0" baseItem="0"/>
    <dataField fld="9" subtotal="count" baseField="0" baseItem="0"/>
    <dataField fld="10" subtotal="count" baseField="0" baseItem="0"/>
    <dataField fld="11" subtotal="count" baseField="0" baseItem="0"/>
    <dataField fld="12" subtotal="count" baseField="0" baseItem="0"/>
    <dataField fld="13" subtotal="count" baseField="0" baseItem="0"/>
    <dataField fld="14" subtotal="count" baseField="0" baseItem="0"/>
    <dataField fld="15" subtotal="count" baseField="0" baseItem="0"/>
    <dataField fld="16" subtotal="count" baseField="0" baseItem="0"/>
  </dataFields>
  <formats count="5">
    <format dxfId="194">
      <pivotArea field="-2" type="button" dataOnly="0" labelOnly="1" outline="0" axis="axisRow" fieldPosition="0"/>
    </format>
    <format dxfId="193">
      <pivotArea dataOnly="0" labelOnly="1" outline="0" fieldPosition="0">
        <references count="1">
          <reference field="4294967294" count="16">
            <x v="0"/>
            <x v="1"/>
            <x v="2"/>
            <x v="3"/>
            <x v="4"/>
            <x v="5"/>
            <x v="6"/>
            <x v="7"/>
            <x v="8"/>
            <x v="9"/>
            <x v="10"/>
            <x v="11"/>
            <x v="12"/>
            <x v="13"/>
            <x v="14"/>
            <x v="15"/>
          </reference>
        </references>
      </pivotArea>
    </format>
    <format dxfId="192">
      <pivotArea type="origin" dataOnly="0" labelOnly="1" outline="0" fieldPosition="0"/>
    </format>
    <format dxfId="191">
      <pivotArea field="0" type="button" dataOnly="0" labelOnly="1" outline="0" axis="axisCol" fieldPosition="0"/>
    </format>
    <format dxfId="190">
      <pivotArea type="topRight" dataOnly="0" labelOnly="1" outline="0" fieldPosition="0"/>
    </format>
  </formats>
  <pivotHierarchies count="2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9DFFEBB-B1C4-4B72-AE59-487111CD2168}" name="PivotTable6" cacheId="1548" dataOnRows="1" applyNumberFormats="0" applyBorderFormats="0" applyFontFormats="0" applyPatternFormats="0" applyAlignmentFormats="0" applyWidthHeightFormats="1" dataCaption="Values" tag="a1df0dc1-6ee7-4139-80a6-f1eaec3af944" updatedVersion="6" minRefreshableVersion="3" useAutoFormatting="1" subtotalHiddenItems="1" itemPrintTitles="1" createdVersion="6" indent="0" outline="1" outlineData="1" multipleFieldFilters="0">
  <location ref="W2:AG19" firstHeaderRow="1" firstDataRow="2" firstDataCol="1"/>
  <pivotFields count="17">
    <pivotField axis="axisCol"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16">
    <i>
      <x/>
    </i>
    <i i="1">
      <x v="1"/>
    </i>
    <i i="2">
      <x v="2"/>
    </i>
    <i i="3">
      <x v="3"/>
    </i>
    <i i="4">
      <x v="4"/>
    </i>
    <i i="5">
      <x v="5"/>
    </i>
    <i i="6">
      <x v="6"/>
    </i>
    <i i="7">
      <x v="7"/>
    </i>
    <i i="8">
      <x v="8"/>
    </i>
    <i i="9">
      <x v="9"/>
    </i>
    <i i="10">
      <x v="10"/>
    </i>
    <i i="11">
      <x v="11"/>
    </i>
    <i i="12">
      <x v="12"/>
    </i>
    <i i="13">
      <x v="13"/>
    </i>
    <i i="14">
      <x v="14"/>
    </i>
    <i i="15">
      <x v="15"/>
    </i>
  </rowItems>
  <colFields count="1">
    <field x="0"/>
  </colFields>
  <colItems count="10">
    <i>
      <x/>
    </i>
    <i>
      <x v="1"/>
    </i>
    <i>
      <x v="2"/>
    </i>
    <i>
      <x v="3"/>
    </i>
    <i>
      <x v="4"/>
    </i>
    <i>
      <x v="5"/>
    </i>
    <i>
      <x v="6"/>
    </i>
    <i>
      <x v="7"/>
    </i>
    <i>
      <x v="8"/>
    </i>
    <i t="grand">
      <x/>
    </i>
  </colItems>
  <dataFields count="16">
    <dataField fld="1" subtotal="count" baseField="0" baseItem="0"/>
    <dataField fld="2" subtotal="count" baseField="0" baseItem="0"/>
    <dataField fld="3" subtotal="count" baseField="0" baseItem="0"/>
    <dataField fld="5" subtotal="count" baseField="0" baseItem="0"/>
    <dataField fld="4" subtotal="count" baseField="0" baseItem="0"/>
    <dataField fld="6" subtotal="count" baseField="0" baseItem="0"/>
    <dataField fld="7" subtotal="count" baseField="0" baseItem="0"/>
    <dataField fld="8" subtotal="count" baseField="0" baseItem="0"/>
    <dataField fld="9" subtotal="count" baseField="0" baseItem="0"/>
    <dataField fld="10" subtotal="count" baseField="0" baseItem="0"/>
    <dataField fld="11" subtotal="count" baseField="0" baseItem="0"/>
    <dataField fld="12" subtotal="count" baseField="0" baseItem="0"/>
    <dataField fld="13" subtotal="count" baseField="0" baseItem="0"/>
    <dataField fld="14" subtotal="count" baseField="0" baseItem="0"/>
    <dataField fld="15" subtotal="count" baseField="0" baseItem="0"/>
    <dataField fld="16" subtotal="count" baseField="0" baseItem="0"/>
  </dataFields>
  <formats count="5">
    <format dxfId="199">
      <pivotArea field="-2" type="button" dataOnly="0" labelOnly="1" outline="0" axis="axisRow" fieldPosition="0"/>
    </format>
    <format dxfId="198">
      <pivotArea dataOnly="0" labelOnly="1" outline="0" fieldPosition="0">
        <references count="1">
          <reference field="4294967294" count="16">
            <x v="0"/>
            <x v="1"/>
            <x v="2"/>
            <x v="3"/>
            <x v="4"/>
            <x v="5"/>
            <x v="6"/>
            <x v="7"/>
            <x v="8"/>
            <x v="9"/>
            <x v="10"/>
            <x v="11"/>
            <x v="12"/>
            <x v="13"/>
            <x v="14"/>
            <x v="15"/>
          </reference>
        </references>
      </pivotArea>
    </format>
    <format dxfId="197">
      <pivotArea type="origin" dataOnly="0" labelOnly="1" outline="0" fieldPosition="0"/>
    </format>
    <format dxfId="196">
      <pivotArea field="0" type="button" dataOnly="0" labelOnly="1" outline="0" axis="axisCol" fieldPosition="0"/>
    </format>
    <format dxfId="195">
      <pivotArea type="topRight" dataOnly="0" labelOnly="1" outline="0" fieldPosition="0"/>
    </format>
  </formats>
  <pivotHierarchies count="2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B232E69-98B7-4AA7-8BB5-3A6B26716054}" name="OTPS2" cacheId="1479" applyNumberFormats="0" applyBorderFormats="0" applyFontFormats="0" applyPatternFormats="0" applyAlignmentFormats="0" applyWidthHeightFormats="1" dataCaption="Values" errorCaption="0" showError="1" tag="98fdb711-41e8-40e5-a60a-4605da5924e0" updatedVersion="6" minRefreshableVersion="3" itemPrintTitles="1" createdVersion="6" indent="0" outline="1" outlineData="1" multipleFieldFilters="0" chartFormat="3">
  <location ref="CC3:CG13" firstHeaderRow="0" firstDataRow="1" firstDataCol="1"/>
  <pivotFields count="13">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3"/>
  </rowFields>
  <rowItems count="10">
    <i>
      <x/>
    </i>
    <i>
      <x v="1"/>
    </i>
    <i>
      <x v="2"/>
    </i>
    <i>
      <x v="3"/>
    </i>
    <i>
      <x v="4"/>
    </i>
    <i>
      <x v="5"/>
    </i>
    <i>
      <x v="6"/>
    </i>
    <i>
      <x v="7"/>
    </i>
    <i>
      <x v="8"/>
    </i>
    <i t="grand">
      <x/>
    </i>
  </rowItems>
  <colFields count="1">
    <field x="-2"/>
  </colFields>
  <colItems count="4">
    <i>
      <x/>
    </i>
    <i i="1">
      <x v="1"/>
    </i>
    <i i="2">
      <x v="2"/>
    </i>
    <i i="3">
      <x v="3"/>
    </i>
  </colItems>
  <dataFields count="4">
    <dataField fld="0" subtotal="count" baseField="0" baseItem="0"/>
    <dataField fld="4" subtotal="count" baseField="0" baseItem="0"/>
    <dataField fld="1" subtotal="count" baseField="0" baseItem="0"/>
    <dataField fld="2" subtotal="count" baseField="0" baseItem="0"/>
  </dataFields>
  <chartFormats count="4">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2"/>
          </reference>
        </references>
      </pivotArea>
    </chartFormat>
    <chartFormat chart="2" format="17" series="1">
      <pivotArea type="data" outline="0" fieldPosition="0">
        <references count="1">
          <reference field="4294967294" count="1" selected="0">
            <x v="3"/>
          </reference>
        </references>
      </pivotArea>
    </chartFormat>
    <chartFormat chart="2" format="18" series="1">
      <pivotArea type="data" outline="0" fieldPosition="0">
        <references count="1">
          <reference field="4294967294" count="1" selected="0">
            <x v="1"/>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1BE8383-9BD6-4F5E-8F11-BD26ADC85DDB}" name="PivotTable40" cacheId="1245" applyNumberFormats="0" applyBorderFormats="0" applyFontFormats="0" applyPatternFormats="0" applyAlignmentFormats="0" applyWidthHeightFormats="1" dataCaption="Values" errorCaption="0" showError="1" tag="07098e46-47e5-4acd-933a-5905fd9dcc82" updatedVersion="6" minRefreshableVersion="3" subtotalHiddenItems="1" itemPrintTitles="1" createdVersion="5" indent="0" outline="1" outlineData="1" multipleFieldFilters="0" chartFormat="1">
  <location ref="P69:R86" firstHeaderRow="1" firstDataRow="1" firstDataCol="0"/>
  <formats count="2">
    <format dxfId="122">
      <pivotArea outline="0" collapsedLevelsAreSubtotals="1" fieldPosition="0"/>
    </format>
    <format dxfId="121">
      <pivotArea type="all" dataOnly="0" outline="0" fieldPosition="0"/>
    </format>
  </formats>
  <pivotHierarchies count="2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Q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1685156-DC51-4E6F-A44C-055BDF71C805}" name="INDX5" cacheId="1533" applyNumberFormats="0" applyBorderFormats="0" applyFontFormats="0" applyPatternFormats="0" applyAlignmentFormats="0" applyWidthHeightFormats="1" dataCaption="Values" errorCaption="0" showError="1" tag="3190a8e0-4df6-4921-8853-a8296d848be9" updatedVersion="6" minRefreshableVersion="3" subtotalHiddenItems="1" itemPrintTitles="1" createdVersion="6" indent="0" outline="1" outlineData="1" multipleFieldFilters="0" chartFormat="13">
  <location ref="AY58:BB67" firstHeaderRow="0" firstDataRow="1" firstDataCol="1"/>
  <pivotFields count="11">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chartFormats count="3">
    <chartFormat chart="12" format="12" series="1">
      <pivotArea type="data" outline="0" fieldPosition="0">
        <references count="1">
          <reference field="4294967294" count="1" selected="0">
            <x v="0"/>
          </reference>
        </references>
      </pivotArea>
    </chartFormat>
    <chartFormat chart="12" format="13" series="1">
      <pivotArea type="data" outline="0" fieldPosition="0">
        <references count="1">
          <reference field="4294967294" count="1" selected="0">
            <x v="1"/>
          </reference>
        </references>
      </pivotArea>
    </chartFormat>
    <chartFormat chart="12" format="14" series="1">
      <pivotArea type="data" outline="0" fieldPosition="0">
        <references count="1">
          <reference field="4294967294" count="1" selected="0">
            <x v="2"/>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4F7BB47C-D943-4893-8D16-78A025087202}" name="PivotTable38" cacheId="1472" applyNumberFormats="0" applyBorderFormats="0" applyFontFormats="0" applyPatternFormats="0" applyAlignmentFormats="0" applyWidthHeightFormats="1" dataCaption="Values" errorCaption="0" showError="1" tag="de95980d-e0b7-4f0b-9cd2-1f76ca83706f" updatedVersion="6" minRefreshableVersion="3" subtotalHiddenItems="1" itemPrintTitles="1" createdVersion="6" indent="0" outline="1" outlineData="1" multipleFieldFilters="0">
  <location ref="B30:E40" firstHeaderRow="0" firstDataRow="1" firstDataCol="1" rowPageCount="2" colPageCount="1"/>
  <pivotFields count="6">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s>
  <rowFields count="1">
    <field x="0"/>
  </rowFields>
  <rowItems count="10">
    <i>
      <x/>
    </i>
    <i>
      <x v="1"/>
    </i>
    <i>
      <x v="2"/>
    </i>
    <i>
      <x v="3"/>
    </i>
    <i>
      <x v="4"/>
    </i>
    <i>
      <x v="5"/>
    </i>
    <i>
      <x v="6"/>
    </i>
    <i>
      <x v="7"/>
    </i>
    <i>
      <x v="8"/>
    </i>
    <i t="grand">
      <x/>
    </i>
  </rowItems>
  <colFields count="1">
    <field x="-2"/>
  </colFields>
  <colItems count="3">
    <i>
      <x/>
    </i>
    <i i="1">
      <x v="1"/>
    </i>
    <i i="2">
      <x v="2"/>
    </i>
  </colItems>
  <pageFields count="2">
    <pageField fld="5" hier="2" name="[KingQuery].[WK_Report_Date].[All]" cap="All"/>
    <pageField fld="4" hier="40" name="[KingQuery].[Target_Period].[All]" cap="All"/>
  </pageFields>
  <dataFields count="3">
    <dataField fld="1" subtotal="count" baseField="0" baseItem="0"/>
    <dataField fld="2" subtotal="count" baseField="0" baseItem="0"/>
    <dataField fld="3" subtotal="count" baseField="0" baseItem="0"/>
  </dataFields>
  <formats count="10">
    <format dxfId="132">
      <pivotArea outline="0" collapsedLevelsAreSubtotals="1" fieldPosition="0"/>
    </format>
    <format dxfId="131">
      <pivotArea collapsedLevelsAreSubtotals="1" fieldPosition="0">
        <references count="2">
          <reference field="4294967294" count="1" selected="0">
            <x v="2"/>
          </reference>
          <reference field="0" count="1">
            <x v="0"/>
          </reference>
        </references>
      </pivotArea>
    </format>
    <format dxfId="130">
      <pivotArea collapsedLevelsAreSubtotals="1" fieldPosition="0">
        <references count="2">
          <reference field="4294967294" count="1" selected="0">
            <x v="2"/>
          </reference>
          <reference field="0" count="7">
            <x v="1"/>
            <x v="2"/>
            <x v="3"/>
            <x v="4"/>
            <x v="5"/>
            <x v="6"/>
            <x v="8"/>
          </reference>
        </references>
      </pivotArea>
    </format>
    <format dxfId="129">
      <pivotArea field="0" grandRow="1" outline="0" collapsedLevelsAreSubtotals="1" axis="axisRow" fieldPosition="0">
        <references count="1">
          <reference field="4294967294" count="1" selected="0">
            <x v="2"/>
          </reference>
        </references>
      </pivotArea>
    </format>
    <format dxfId="128">
      <pivotArea type="all" dataOnly="0" outline="0" fieldPosition="0"/>
    </format>
    <format dxfId="127">
      <pivotArea outline="0" collapsedLevelsAreSubtotals="1" fieldPosition="0"/>
    </format>
    <format dxfId="126">
      <pivotArea field="0" type="button" dataOnly="0" labelOnly="1" outline="0" axis="axisRow" fieldPosition="0"/>
    </format>
    <format dxfId="125">
      <pivotArea dataOnly="0" labelOnly="1" fieldPosition="0">
        <references count="1">
          <reference field="0" count="0"/>
        </references>
      </pivotArea>
    </format>
    <format dxfId="124">
      <pivotArea dataOnly="0" labelOnly="1" grandRow="1" outline="0" fieldPosition="0"/>
    </format>
    <format dxfId="123">
      <pivotArea dataOnly="0" labelOnly="1" outline="0" fieldPosition="0">
        <references count="1">
          <reference field="4294967294" count="3">
            <x v="0"/>
            <x v="1"/>
            <x v="2"/>
          </reference>
        </references>
      </pivotArea>
    </format>
  </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4055203-BF43-4972-9D55-539F27E1853F}" name="INDX3" cacheId="1527" applyNumberFormats="0" applyBorderFormats="0" applyFontFormats="0" applyPatternFormats="0" applyAlignmentFormats="0" applyWidthHeightFormats="1" dataCaption="Values" errorCaption="0" showError="1" tag="849296c5-1b5d-4e13-9fdf-1e11b10b8349" updatedVersion="6" minRefreshableVersion="3" itemPrintTitles="1" createdVersion="6" indent="0" outline="1" outlineData="1" multipleFieldFilters="0" chartFormat="8">
  <location ref="AY31:BC40" firstHeaderRow="0" firstDataRow="1" firstDataCol="1"/>
  <pivotFields count="12">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2"/>
  </colFields>
  <colItems count="4">
    <i>
      <x/>
    </i>
    <i i="1">
      <x v="1"/>
    </i>
    <i i="2">
      <x v="2"/>
    </i>
    <i i="3">
      <x v="3"/>
    </i>
  </colItems>
  <dataFields count="4">
    <dataField fld="1" subtotal="count" baseField="0" baseItem="0"/>
    <dataField fld="2" subtotal="count" baseField="0" baseItem="0"/>
    <dataField fld="3" subtotal="count" baseField="0" baseItem="0"/>
    <dataField fld="4" subtotal="count" baseField="0" baseItem="0"/>
  </dataFields>
  <chartFormats count="4">
    <chartFormat chart="7" format="40" series="1">
      <pivotArea type="data" outline="0" fieldPosition="0">
        <references count="1">
          <reference field="4294967294" count="1" selected="0">
            <x v="0"/>
          </reference>
        </references>
      </pivotArea>
    </chartFormat>
    <chartFormat chart="7" format="41" series="1">
      <pivotArea type="data" outline="0" fieldPosition="0">
        <references count="1">
          <reference field="4294967294" count="1" selected="0">
            <x v="1"/>
          </reference>
        </references>
      </pivotArea>
    </chartFormat>
    <chartFormat chart="7" format="42" series="1">
      <pivotArea type="data" outline="0" fieldPosition="0">
        <references count="1">
          <reference field="4294967294" count="1" selected="0">
            <x v="2"/>
          </reference>
        </references>
      </pivotArea>
    </chartFormat>
    <chartFormat chart="7" format="43" series="1">
      <pivotArea type="data" outline="0" fieldPosition="0">
        <references count="1">
          <reference field="4294967294" count="1" selected="0">
            <x v="3"/>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6A1A38A-A737-40AD-90B1-97C298CB4262}" name="MMD1" cacheId="1558" applyNumberFormats="0" applyBorderFormats="0" applyFontFormats="0" applyPatternFormats="0" applyAlignmentFormats="0" applyWidthHeightFormats="1" dataCaption="Values" errorCaption="0" showError="1" tag="01d7d0c8-7ea7-4843-a402-0da9815f72f1" updatedVersion="6" minRefreshableVersion="3" itemPrintTitles="1" createdVersion="6" indent="0" outline="1" outlineData="1" multipleFieldFilters="0" chartFormat="13">
  <location ref="DK3:DN12" firstHeaderRow="0" firstDataRow="1" firstDataCol="1"/>
  <pivotFields count="12">
    <pivotField name="PVT_MMD1"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2"/>
  </colFields>
  <colItems count="3">
    <i>
      <x/>
    </i>
    <i i="1">
      <x v="1"/>
    </i>
    <i i="2">
      <x v="2"/>
    </i>
  </colItems>
  <dataFields count="3">
    <dataField fld="2" subtotal="count" baseField="0" baseItem="0"/>
    <dataField fld="1" subtotal="count" baseField="0" baseItem="0"/>
    <dataField fld="3" subtotal="count" baseField="0" baseItem="0"/>
  </dataFields>
  <chartFormats count="3">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2"/>
          </reference>
        </references>
      </pivotArea>
    </chartFormat>
  </chartFormats>
  <pivotHierarchies count="202">
    <pivotHierarchy multipleItemSelectionAllowed="1" dragToData="1" caption="PVT_MMD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2ED67324-3773-4D4C-BC19-5B6071D4BEF5}" name="PivotTable15" cacheId="1469" applyNumberFormats="0" applyBorderFormats="0" applyFontFormats="0" applyPatternFormats="0" applyAlignmentFormats="0" applyWidthHeightFormats="1" dataCaption="Values" errorCaption="0" showError="1" tag="df66d0c2-f145-433b-9525-fe0800ca0940" updatedVersion="6" minRefreshableVersion="3" subtotalHiddenItems="1" itemPrintTitles="1" createdVersion="6" indent="0" outline="1" outlineData="1" multipleFieldFilters="0">
  <location ref="B9:C19" firstHeaderRow="1" firstDataRow="1" firstDataCol="1" rowPageCount="2" colPageCount="1"/>
  <pivotFields count="4">
    <pivotField axis="axisRow" allDrilled="1" subtotalTop="0" showAll="0" dataSourceSort="1" defaultSubtotal="0" defaultAttributeDrillState="1">
      <items count="9">
        <item s="1" x="0"/>
        <item s="1" x="1"/>
        <item s="1" x="2"/>
        <item s="1" x="3"/>
        <item s="1" x="4"/>
        <item s="1" x="5"/>
        <item s="1" x="6"/>
        <item s="1" x="7"/>
        <item s="1" x="8"/>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pageFields count="2">
    <pageField fld="3" hier="2" name="[KingQuery].[WK_Report_Date].[All]" cap="All"/>
    <pageField fld="2" hier="40" name="[KingQuery].[Target_Period].[All]" cap="All"/>
  </pageFields>
  <dataFields count="1">
    <dataField fld="1" subtotal="count" baseField="0" baseItem="0"/>
  </dataFields>
  <formats count="7">
    <format dxfId="139">
      <pivotArea outline="0" collapsedLevelsAreSubtotals="1" fieldPosition="0"/>
    </format>
    <format dxfId="138">
      <pivotArea type="all" dataOnly="0" outline="0" fieldPosition="0"/>
    </format>
    <format dxfId="137">
      <pivotArea outline="0" collapsedLevelsAreSubtotals="1" fieldPosition="0"/>
    </format>
    <format dxfId="136">
      <pivotArea field="0" type="button" dataOnly="0" labelOnly="1" outline="0" axis="axisRow" fieldPosition="0"/>
    </format>
    <format dxfId="135">
      <pivotArea dataOnly="0" labelOnly="1" fieldPosition="0">
        <references count="1">
          <reference field="0" count="0"/>
        </references>
      </pivotArea>
    </format>
    <format dxfId="134">
      <pivotArea dataOnly="0" labelOnly="1" grandRow="1" outline="0" fieldPosition="0"/>
    </format>
    <format dxfId="133">
      <pivotArea dataOnly="0" labelOnly="1" outline="0" fieldPosition="0">
        <references count="1">
          <reference field="4294967294" count="1">
            <x v="0"/>
          </reference>
        </references>
      </pivotArea>
    </format>
  </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DC223C48-B19F-4D94-AF8D-76A8138A8DF7}" name="HTS1" cacheId="1497" applyNumberFormats="0" applyBorderFormats="0" applyFontFormats="0" applyPatternFormats="0" applyAlignmentFormats="0" applyWidthHeightFormats="1" dataCaption="Values" errorCaption="0" showError="1" tag="b4a51872-a4d7-4570-9fbf-2daec39eeb2d" updatedVersion="6" minRefreshableVersion="3" itemPrintTitles="1" createdVersion="6" indent="0" outline="1" outlineData="1" multipleFieldFilters="0" chartFormat="7">
  <location ref="Z3:AD12" firstHeaderRow="0" firstDataRow="1" firstDataCol="1"/>
  <pivotFields count="13">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2"/>
  </colFields>
  <colItems count="4">
    <i>
      <x/>
    </i>
    <i i="1">
      <x v="1"/>
    </i>
    <i i="2">
      <x v="2"/>
    </i>
    <i i="3">
      <x v="3"/>
    </i>
  </colItems>
  <dataFields count="4">
    <dataField fld="1" subtotal="count" baseField="0" baseItem="0"/>
    <dataField fld="2" subtotal="count" baseField="0" baseItem="0"/>
    <dataField fld="3" subtotal="count" baseField="0" baseItem="0"/>
    <dataField fld="4" subtotal="count" baseField="0" baseItem="0"/>
  </dataFields>
  <chartFormats count="4">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6" format="10" series="1">
      <pivotArea type="data" outline="0" fieldPosition="0">
        <references count="1">
          <reference field="4294967294" count="1" selected="0">
            <x v="2"/>
          </reference>
        </references>
      </pivotArea>
    </chartFormat>
    <chartFormat chart="6" format="11" series="1">
      <pivotArea type="data" outline="0" fieldPosition="0">
        <references count="1">
          <reference field="4294967294" count="1" selected="0">
            <x v="3"/>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625FD556-8762-4577-A4C0-4DB49DBF07B7}" name="OTPS4" cacheId="1485" applyNumberFormats="0" applyBorderFormats="0" applyFontFormats="0" applyPatternFormats="0" applyAlignmentFormats="0" applyWidthHeightFormats="1" dataCaption="Values" errorCaption="0" showError="1" tag="545727e5-848e-4d15-8e22-7c6c2eb19b3d" updatedVersion="6" minRefreshableVersion="3" itemPrintTitles="1" createdVersion="6" indent="0" outline="1" outlineData="1" multipleFieldFilters="0" chartFormat="5">
  <location ref="CC24:CF34" firstHeaderRow="0" firstDataRow="1" firstDataCol="1"/>
  <pivotFields count="12">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3"/>
  </rowFields>
  <rowItems count="10">
    <i>
      <x/>
    </i>
    <i>
      <x v="1"/>
    </i>
    <i>
      <x v="2"/>
    </i>
    <i>
      <x v="3"/>
    </i>
    <i>
      <x v="4"/>
    </i>
    <i>
      <x v="5"/>
    </i>
    <i>
      <x v="6"/>
    </i>
    <i>
      <x v="7"/>
    </i>
    <i>
      <x v="8"/>
    </i>
    <i t="grand">
      <x/>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chartFormats count="3">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D83BB5F1-94F4-4659-A7D6-044A0E15DD22}" name="RET3" cacheId="1573" applyNumberFormats="0" applyBorderFormats="0" applyFontFormats="0" applyPatternFormats="0" applyAlignmentFormats="0" applyWidthHeightFormats="1" dataCaption="Values" errorCaption="0" showError="1" tag="ffd1f5f2-3f79-4160-b8c2-42da4d18f2ff" updatedVersion="6" minRefreshableVersion="3" itemPrintTitles="1" createdVersion="6" indent="0" outline="1" outlineData="1" multipleFieldFilters="0" chartFormat="4">
  <location ref="CQ33:CU42" firstHeaderRow="0" firstDataRow="1" firstDataCol="1"/>
  <pivotFields count="13">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2"/>
  </colFields>
  <colItems count="4">
    <i>
      <x/>
    </i>
    <i i="1">
      <x v="1"/>
    </i>
    <i i="2">
      <x v="2"/>
    </i>
    <i i="3">
      <x v="3"/>
    </i>
  </colItems>
  <dataFields count="4">
    <dataField fld="1" subtotal="count" baseField="0" baseItem="0"/>
    <dataField fld="2" subtotal="count" baseField="0" baseItem="0"/>
    <dataField fld="3" subtotal="count" baseField="0" baseItem="0"/>
    <dataField fld="4"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15" series="1">
      <pivotArea type="data" outline="0" fieldPosition="0">
        <references count="1">
          <reference field="4294967294" count="1" selected="0">
            <x v="0"/>
          </reference>
        </references>
      </pivotArea>
    </chartFormat>
    <chartFormat chart="3" format="16" series="1">
      <pivotArea type="data" outline="0" fieldPosition="0">
        <references count="1">
          <reference field="4294967294" count="1" selected="0">
            <x v="1"/>
          </reference>
        </references>
      </pivotArea>
    </chartFormat>
    <chartFormat chart="3" format="18" series="1">
      <pivotArea type="data" outline="0" fieldPosition="0">
        <references count="1">
          <reference field="4294967294" count="1" selected="0">
            <x v="2"/>
          </reference>
        </references>
      </pivotArea>
    </chartFormat>
    <chartFormat chart="3" format="19" series="1">
      <pivotArea type="data" outline="0" fieldPosition="0">
        <references count="1">
          <reference field="4294967294" count="1" selected="0">
            <x v="3"/>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BCEB8750-0348-406B-BDAE-9D79A32BA350}" name="RET2" cacheId="1570" applyNumberFormats="0" applyBorderFormats="0" applyFontFormats="0" applyPatternFormats="0" applyAlignmentFormats="0" applyWidthHeightFormats="1" dataCaption="Values" errorCaption="0" showError="1" tag="1478e16e-87a2-4841-bd80-9cccebbf93a3" updatedVersion="6" minRefreshableVersion="3" itemPrintTitles="1" createdVersion="6" indent="0" outline="1" outlineData="1" multipleFieldFilters="0" chartFormat="4">
  <location ref="CV4:CY14" firstHeaderRow="0" firstDataRow="1" firstDataCol="1"/>
  <pivotFields count="12">
    <pivotField dataField="1" subtotalTop="0" showAll="0" defaultSubtotal="0"/>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10">
    <i>
      <x/>
    </i>
    <i>
      <x v="1"/>
    </i>
    <i>
      <x v="2"/>
    </i>
    <i>
      <x v="3"/>
    </i>
    <i>
      <x v="4"/>
    </i>
    <i>
      <x v="5"/>
    </i>
    <i>
      <x v="6"/>
    </i>
    <i>
      <x v="7"/>
    </i>
    <i>
      <x v="8"/>
    </i>
    <i t="grand">
      <x/>
    </i>
  </rowItems>
  <colFields count="1">
    <field x="-2"/>
  </colFields>
  <colItems count="3">
    <i>
      <x/>
    </i>
    <i i="1">
      <x v="1"/>
    </i>
    <i i="2">
      <x v="2"/>
    </i>
  </colItems>
  <dataFields count="3">
    <dataField fld="0" subtotal="count" baseField="0" baseItem="0"/>
    <dataField fld="1" subtotal="count" baseField="0" baseItem="0"/>
    <dataField fld="3"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2"/>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84BB4B1E-8832-4671-852C-5E740C18F9FC}" name="INDX6" cacheId="1536" applyNumberFormats="0" applyBorderFormats="0" applyFontFormats="0" applyPatternFormats="0" applyAlignmentFormats="0" applyWidthHeightFormats="1" dataCaption="Values" errorCaption="0" showError="1" tag="538cc266-7a35-4e7e-bbc6-d7bceca3776e" updatedVersion="6" minRefreshableVersion="3" subtotalHiddenItems="1" itemPrintTitles="1" createdVersion="6" indent="0" outline="1" outlineData="1" multipleFieldFilters="0" chartFormat="10">
  <location ref="BE58:BH68" firstHeaderRow="0" firstDataRow="1" firstDataCol="1"/>
  <pivotFields count="11">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3"/>
  </rowFields>
  <rowItems count="10">
    <i>
      <x/>
    </i>
    <i>
      <x v="1"/>
    </i>
    <i>
      <x v="2"/>
    </i>
    <i>
      <x v="3"/>
    </i>
    <i>
      <x v="4"/>
    </i>
    <i>
      <x v="5"/>
    </i>
    <i>
      <x v="6"/>
    </i>
    <i>
      <x v="7"/>
    </i>
    <i>
      <x v="8"/>
    </i>
    <i t="grand">
      <x/>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chartFormats count="6">
    <chartFormat chart="6"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2"/>
          </reference>
        </references>
      </pivotArea>
    </chartFormat>
    <chartFormat chart="9" format="21" series="1">
      <pivotArea type="data" outline="0" fieldPosition="0">
        <references count="1">
          <reference field="4294967294" count="1" selected="0">
            <x v="0"/>
          </reference>
        </references>
      </pivotArea>
    </chartFormat>
    <chartFormat chart="9" format="22" series="1">
      <pivotArea type="data" outline="0" fieldPosition="0">
        <references count="1">
          <reference field="4294967294" count="1" selected="0">
            <x v="1"/>
          </reference>
        </references>
      </pivotArea>
    </chartFormat>
    <chartFormat chart="9" format="23" series="1">
      <pivotArea type="data" outline="0" fieldPosition="0">
        <references count="1">
          <reference field="4294967294" count="1" selected="0">
            <x v="2"/>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2FC778E6-6B72-4878-B25E-39E604A5DF74}" name="HTS2" cacheId="1500" applyNumberFormats="0" applyBorderFormats="0" applyFontFormats="0" applyPatternFormats="0" applyAlignmentFormats="0" applyWidthHeightFormats="1" dataCaption="Values" errorCaption="0" showError="1" tag="5f3b0c73-70a9-40de-b65f-7e8956402593" updatedVersion="6" minRefreshableVersion="3" itemPrintTitles="1" createdVersion="6" indent="0" outline="1" outlineData="1" multipleFieldFilters="0" chartFormat="5">
  <location ref="AG3:AK13" firstHeaderRow="0" firstDataRow="1" firstDataCol="1"/>
  <pivotFields count="13">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4"/>
  </rowFields>
  <rowItems count="10">
    <i>
      <x/>
    </i>
    <i>
      <x v="1"/>
    </i>
    <i>
      <x v="2"/>
    </i>
    <i>
      <x v="3"/>
    </i>
    <i>
      <x v="4"/>
    </i>
    <i>
      <x v="5"/>
    </i>
    <i>
      <x v="6"/>
    </i>
    <i>
      <x v="7"/>
    </i>
    <i>
      <x v="8"/>
    </i>
    <i t="grand">
      <x/>
    </i>
  </rowItems>
  <colFields count="1">
    <field x="-2"/>
  </colFields>
  <colItems count="4">
    <i>
      <x/>
    </i>
    <i i="1">
      <x v="1"/>
    </i>
    <i i="2">
      <x v="2"/>
    </i>
    <i i="3">
      <x v="3"/>
    </i>
  </colItems>
  <dataFields count="4">
    <dataField fld="0" subtotal="count" baseField="0" baseItem="0"/>
    <dataField fld="1" subtotal="count" baseField="0" baseItem="0"/>
    <dataField fld="2" subtotal="count" baseField="0" baseItem="0"/>
    <dataField fld="3" subtotal="count" baseField="0" baseItem="0"/>
  </dataFields>
  <chartFormats count="4">
    <chartFormat chart="4" format="20" series="1">
      <pivotArea type="data" outline="0" fieldPosition="0">
        <references count="1">
          <reference field="4294967294" count="1" selected="0">
            <x v="0"/>
          </reference>
        </references>
      </pivotArea>
    </chartFormat>
    <chartFormat chart="4" format="21" series="1">
      <pivotArea type="data" outline="0" fieldPosition="0">
        <references count="1">
          <reference field="4294967294" count="1" selected="0">
            <x v="1"/>
          </reference>
        </references>
      </pivotArea>
    </chartFormat>
    <chartFormat chart="4" format="22" series="1">
      <pivotArea type="data" outline="0" fieldPosition="0">
        <references count="1">
          <reference field="4294967294" count="1" selected="0">
            <x v="2"/>
          </reference>
        </references>
      </pivotArea>
    </chartFormat>
    <chartFormat chart="4" format="23" series="1">
      <pivotArea type="data" outline="0" fieldPosition="0">
        <references count="1">
          <reference field="4294967294" count="1" selected="0">
            <x v="3"/>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D6FD4E84-299B-41DF-A826-BCEC4D39AE38}" name="INDX2" cacheId="1524" applyNumberFormats="0" applyBorderFormats="0" applyFontFormats="0" applyPatternFormats="0" applyAlignmentFormats="0" applyWidthHeightFormats="1" dataCaption="Values" errorCaption="0" showError="1" tag="2d8f5cca-9fc3-40f9-8482-ceb90ad38813" updatedVersion="6" minRefreshableVersion="3" itemPrintTitles="1" createdVersion="6" indent="0" outline="1" outlineData="1" multipleFieldFilters="0" chartFormat="8">
  <location ref="BE3:BH13" firstHeaderRow="0" firstDataRow="1" firstDataCol="1"/>
  <pivotFields count="11">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3"/>
  </rowFields>
  <rowItems count="10">
    <i>
      <x/>
    </i>
    <i>
      <x v="1"/>
    </i>
    <i>
      <x v="2"/>
    </i>
    <i>
      <x v="3"/>
    </i>
    <i>
      <x v="4"/>
    </i>
    <i>
      <x v="5"/>
    </i>
    <i>
      <x v="6"/>
    </i>
    <i>
      <x v="7"/>
    </i>
    <i>
      <x v="8"/>
    </i>
    <i t="grand">
      <x/>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chartFormats count="6">
    <chartFormat chart="0" format="12" series="1">
      <pivotArea type="data" outline="0" fieldPosition="0">
        <references count="1">
          <reference field="4294967294" count="1" selected="0">
            <x v="0"/>
          </reference>
        </references>
      </pivotArea>
    </chartFormat>
    <chartFormat chart="0" format="13" series="1">
      <pivotArea type="data" outline="0" fieldPosition="0">
        <references count="1">
          <reference field="4294967294" count="1" selected="0">
            <x v="1"/>
          </reference>
        </references>
      </pivotArea>
    </chartFormat>
    <chartFormat chart="0" format="16" series="1">
      <pivotArea type="data" outline="0" fieldPosition="0">
        <references count="1">
          <reference field="4294967294" count="1" selected="0">
            <x v="2"/>
          </reference>
        </references>
      </pivotArea>
    </chartFormat>
    <chartFormat chart="7" format="29" series="1">
      <pivotArea type="data" outline="0" fieldPosition="0">
        <references count="1">
          <reference field="4294967294" count="1" selected="0">
            <x v="0"/>
          </reference>
        </references>
      </pivotArea>
    </chartFormat>
    <chartFormat chart="7" format="30" series="1">
      <pivotArea type="data" outline="0" fieldPosition="0">
        <references count="1">
          <reference field="4294967294" count="1" selected="0">
            <x v="1"/>
          </reference>
        </references>
      </pivotArea>
    </chartFormat>
    <chartFormat chart="7" format="31" series="1">
      <pivotArea type="data" outline="0" fieldPosition="0">
        <references count="1">
          <reference field="4294967294" count="1" selected="0">
            <x v="2"/>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A96A0471-888B-4B35-B961-6301DAD60500}" name="OTPS1" cacheId="1476" applyNumberFormats="0" applyBorderFormats="0" applyFontFormats="0" applyPatternFormats="0" applyAlignmentFormats="0" applyWidthHeightFormats="1" dataCaption="Values" errorCaption="0" showError="1" tag="9b3deb72-8261-457a-b55e-ded8659bbe28" updatedVersion="6" minRefreshableVersion="3" itemPrintTitles="1" createdVersion="6" indent="0" outline="1" outlineData="1" multipleFieldFilters="0" chartFormat="7">
  <location ref="BW3:CA12" firstHeaderRow="0" firstDataRow="1" firstDataCol="1"/>
  <pivotFields count="13">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2"/>
  </colFields>
  <colItems count="4">
    <i>
      <x/>
    </i>
    <i i="1">
      <x v="1"/>
    </i>
    <i i="2">
      <x v="2"/>
    </i>
    <i i="3">
      <x v="3"/>
    </i>
  </colItems>
  <dataFields count="4">
    <dataField fld="1" subtotal="count" baseField="0" baseItem="0"/>
    <dataField fld="4" subtotal="count" baseField="0" baseItem="0"/>
    <dataField fld="2" subtotal="count" baseField="0" baseItem="0"/>
    <dataField fld="3" subtotal="count" baseField="0" baseItem="0"/>
  </dataFields>
  <chartFormats count="4">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2"/>
          </reference>
        </references>
      </pivotArea>
    </chartFormat>
    <chartFormat chart="6" format="8" series="1">
      <pivotArea type="data" outline="0" fieldPosition="0">
        <references count="1">
          <reference field="4294967294" count="1" selected="0">
            <x v="3"/>
          </reference>
        </references>
      </pivotArea>
    </chartFormat>
    <chartFormat chart="6" format="10" series="1">
      <pivotArea type="data" outline="0" fieldPosition="0">
        <references count="1">
          <reference field="4294967294" count="1" selected="0">
            <x v="1"/>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F029FE0A-9F65-4E8D-82A6-647C5BFB07D4}" name="MMD3" cacheId="1561" applyNumberFormats="0" applyBorderFormats="0" applyFontFormats="0" applyPatternFormats="0" applyAlignmentFormats="0" applyWidthHeightFormats="1" dataCaption="Values" errorCaption="0" showError="1" tag="b589e4c0-de38-4ac0-92b1-b659fcd78974" updatedVersion="6" minRefreshableVersion="3" itemPrintTitles="1" createdVersion="6" indent="0" outline="1" outlineData="1" multipleFieldFilters="0" chartFormat="8">
  <location ref="DK35:DN44" firstHeaderRow="0" firstDataRow="1" firstDataCol="1"/>
  <pivotFields count="12">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2"/>
  </colFields>
  <colItems count="3">
    <i>
      <x/>
    </i>
    <i i="1">
      <x v="1"/>
    </i>
    <i i="2">
      <x v="2"/>
    </i>
  </colItems>
  <dataFields count="3">
    <dataField fld="1" subtotal="count" baseField="0" baseItem="0"/>
    <dataField fld="3" subtotal="count" baseField="0" baseItem="0"/>
    <dataField fld="2" subtotal="count" baseField="0" baseItem="0"/>
  </dataFields>
  <chartFormats count="4">
    <chartFormat chart="0" format="0" series="1">
      <pivotArea type="data" outline="0" fieldPosition="0">
        <references count="1">
          <reference field="4294967294" count="1" selected="0">
            <x v="0"/>
          </reference>
        </references>
      </pivotArea>
    </chartFormat>
    <chartFormat chart="3" format="15" series="1">
      <pivotArea type="data" outline="0" fieldPosition="0">
        <references count="1">
          <reference field="4294967294" count="1" selected="0">
            <x v="0"/>
          </reference>
        </references>
      </pivotArea>
    </chartFormat>
    <chartFormat chart="3" format="16" series="1">
      <pivotArea type="data" outline="0" fieldPosition="0">
        <references count="1">
          <reference field="4294967294" count="1" selected="0">
            <x v="1"/>
          </reference>
        </references>
      </pivotArea>
    </chartFormat>
    <chartFormat chart="3" format="17" series="1">
      <pivotArea type="data" outline="0" fieldPosition="0">
        <references count="1">
          <reference field="4294967294" count="1" selected="0">
            <x v="2"/>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3AE15D4D-A456-42DA-B9E7-825A99A53306}" name="INDX1" cacheId="1521" applyNumberFormats="0" applyBorderFormats="0" applyFontFormats="0" applyPatternFormats="0" applyAlignmentFormats="0" applyWidthHeightFormats="1" dataCaption="Values" errorCaption="0" showError="1" tag="a3535e9a-bd76-41f0-928f-97088a16172b" updatedVersion="6" minRefreshableVersion="3" itemPrintTitles="1" createdVersion="6" indent="0" outline="1" outlineData="1" multipleFieldFilters="0" chartFormat="5">
  <location ref="AY3:BB12" firstHeaderRow="0" firstDataRow="1" firstDataCol="1"/>
  <pivotFields count="11">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chartFormats count="3">
    <chartFormat chart="4" format="20" series="1">
      <pivotArea type="data" outline="0" fieldPosition="0">
        <references count="1">
          <reference field="4294967294" count="1" selected="0">
            <x v="0"/>
          </reference>
        </references>
      </pivotArea>
    </chartFormat>
    <chartFormat chart="4" format="21" series="1">
      <pivotArea type="data" outline="0" fieldPosition="0">
        <references count="1">
          <reference field="4294967294" count="1" selected="0">
            <x v="1"/>
          </reference>
        </references>
      </pivotArea>
    </chartFormat>
    <chartFormat chart="4" format="22" series="1">
      <pivotArea type="data" outline="0" fieldPosition="0">
        <references count="1">
          <reference field="4294967294" count="1" selected="0">
            <x v="2"/>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834218C-8BB8-406F-BDB9-D6A25BAE11BE}" name="OTPS5" cacheId="1488" applyNumberFormats="0" applyBorderFormats="0" applyFontFormats="0" applyPatternFormats="0" applyAlignmentFormats="0" applyWidthHeightFormats="1" dataCaption="Values" errorCaption="0" showError="1" tag="f6387301-4b6e-48d7-9ea9-a30369845f28" updatedVersion="6" minRefreshableVersion="3" itemPrintTitles="1" createdVersion="6" indent="0" outline="1" outlineData="1" multipleFieldFilters="0" chartFormat="5">
  <location ref="BW48:BZ57" firstHeaderRow="0" firstDataRow="1" firstDataCol="1"/>
  <pivotFields count="12">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chartFormats count="3">
    <chartFormat chart="4" format="15" series="1">
      <pivotArea type="data" outline="0" fieldPosition="0">
        <references count="1">
          <reference field="4294967294" count="1" selected="0">
            <x v="0"/>
          </reference>
        </references>
      </pivotArea>
    </chartFormat>
    <chartFormat chart="4" format="16" series="1">
      <pivotArea type="data" outline="0" fieldPosition="0">
        <references count="1">
          <reference field="4294967294" count="1" selected="0">
            <x v="1"/>
          </reference>
        </references>
      </pivotArea>
    </chartFormat>
    <chartFormat chart="4" format="17" series="1">
      <pivotArea type="data" outline="0" fieldPosition="0">
        <references count="1">
          <reference field="4294967294" count="1" selected="0">
            <x v="2"/>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D8DE3AE6-19C2-4423-A3C2-4D85EACF7B43}" name="HTS3" cacheId="1503" applyNumberFormats="0" applyBorderFormats="0" applyFontFormats="0" applyPatternFormats="0" applyAlignmentFormats="0" applyWidthHeightFormats="1" dataCaption="Values" errorCaption="0" showError="1" tag="88225e54-fd28-4d45-8760-7c9be96a737b" updatedVersion="6" minRefreshableVersion="3" itemPrintTitles="1" createdVersion="6" indent="0" outline="1" outlineData="1" multipleFieldFilters="0" chartFormat="5">
  <location ref="Z26:AC35" firstHeaderRow="0" firstDataRow="1" firstDataCol="1"/>
  <pivotFields count="12">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chartFormats count="3">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DC8CA29A-BC4D-41E9-A428-BB3F04DE2C05}" name="HTS7" cacheId="1515" applyNumberFormats="0" applyBorderFormats="0" applyFontFormats="0" applyPatternFormats="0" applyAlignmentFormats="0" applyWidthHeightFormats="1" dataCaption="Values" errorCaption="0" showError="1" tag="3ac81efe-1228-40c1-a5fe-06d4617ac622" updatedVersion="6" minRefreshableVersion="3" itemPrintTitles="1" createdVersion="6" indent="0" outline="1" outlineData="1" multipleFieldFilters="0" chartFormat="3">
  <location ref="Z80:AC89" firstHeaderRow="0" firstDataRow="1" firstDataCol="1"/>
  <pivotFields count="12">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2"/>
  </colFields>
  <colItems count="3">
    <i>
      <x/>
    </i>
    <i i="1">
      <x v="1"/>
    </i>
    <i i="2">
      <x v="2"/>
    </i>
  </colItems>
  <dataFields count="3">
    <dataField fld="2" subtotal="count" baseField="0" baseItem="0"/>
    <dataField fld="1" subtotal="count" baseField="0" baseItem="0"/>
    <dataField fld="3" subtotal="count" baseField="0" baseItem="0"/>
  </dataFields>
  <chartFormats count="3">
    <chartFormat chart="2" format="24" series="1">
      <pivotArea type="data" outline="0" fieldPosition="0">
        <references count="1">
          <reference field="4294967294" count="1" selected="0">
            <x v="0"/>
          </reference>
        </references>
      </pivotArea>
    </chartFormat>
    <chartFormat chart="2" format="25" series="1">
      <pivotArea type="data" outline="0" fieldPosition="0">
        <references count="1">
          <reference field="4294967294" count="1" selected="0">
            <x v="1"/>
          </reference>
        </references>
      </pivotArea>
    </chartFormat>
    <chartFormat chart="2" format="26" series="1">
      <pivotArea type="data" outline="0" fieldPosition="0">
        <references count="1">
          <reference field="4294967294" count="1" selected="0">
            <x v="2"/>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872A76AA-F9B4-4056-A01D-782BADCD103D}" name="HTS8" cacheId="1518" applyNumberFormats="0" applyBorderFormats="0" applyFontFormats="0" applyPatternFormats="0" applyAlignmentFormats="0" applyWidthHeightFormats="1" dataCaption="Values" errorCaption="0" showError="1" tag="b773ec5b-da02-4694-9a77-e477344bab2a" updatedVersion="6" minRefreshableVersion="3" itemPrintTitles="1" createdVersion="6" indent="0" outline="1" outlineData="1" multipleFieldFilters="0" chartFormat="3">
  <location ref="AG80:AJ90" firstHeaderRow="0" firstDataRow="1" firstDataCol="1"/>
  <pivotFields count="12">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3"/>
  </rowFields>
  <rowItems count="10">
    <i>
      <x/>
    </i>
    <i>
      <x v="1"/>
    </i>
    <i>
      <x v="2"/>
    </i>
    <i>
      <x v="3"/>
    </i>
    <i>
      <x v="4"/>
    </i>
    <i>
      <x v="5"/>
    </i>
    <i>
      <x v="6"/>
    </i>
    <i>
      <x v="7"/>
    </i>
    <i>
      <x v="8"/>
    </i>
    <i t="grand">
      <x/>
    </i>
  </rowItems>
  <colFields count="1">
    <field x="-2"/>
  </colFields>
  <colItems count="3">
    <i>
      <x/>
    </i>
    <i i="1">
      <x v="1"/>
    </i>
    <i i="2">
      <x v="2"/>
    </i>
  </colItems>
  <dataFields count="3">
    <dataField fld="1" subtotal="count" baseField="0" baseItem="0"/>
    <dataField fld="0" subtotal="count" baseField="0" baseItem="0"/>
    <dataField fld="2" subtotal="count" baseField="0" baseItem="0"/>
  </dataFields>
  <chartFormats count="3">
    <chartFormat chart="2" format="48" series="1">
      <pivotArea type="data" outline="0" fieldPosition="0">
        <references count="1">
          <reference field="4294967294" count="1" selected="0">
            <x v="0"/>
          </reference>
        </references>
      </pivotArea>
    </chartFormat>
    <chartFormat chart="2" format="49" series="1">
      <pivotArea type="data" outline="0" fieldPosition="0">
        <references count="1">
          <reference field="4294967294" count="1" selected="0">
            <x v="1"/>
          </reference>
        </references>
      </pivotArea>
    </chartFormat>
    <chartFormat chart="2" format="50" series="1">
      <pivotArea type="data" outline="0" fieldPosition="0">
        <references count="1">
          <reference field="4294967294" count="1" selected="0">
            <x v="2"/>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1D416B6-2D3E-4CFA-BE4A-036BD6848B9F}" name="OTPS8" cacheId="1494" applyNumberFormats="0" applyBorderFormats="0" applyFontFormats="0" applyPatternFormats="0" applyAlignmentFormats="0" applyWidthHeightFormats="1" dataCaption="Values" tag="009cd8ee-6e2a-4d43-845c-c0256700064f" updatedVersion="6" minRefreshableVersion="3" useAutoFormatting="1" itemPrintTitles="1" createdVersion="6" indent="0" outline="1" outlineData="1" multipleFieldFilters="0" chartFormat="3">
  <location ref="CC73:CF83" firstHeaderRow="0" firstDataRow="1" firstDataCol="1"/>
  <pivotFields count="12">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3"/>
  </rowFields>
  <rowItems count="10">
    <i>
      <x/>
    </i>
    <i>
      <x v="1"/>
    </i>
    <i>
      <x v="2"/>
    </i>
    <i>
      <x v="3"/>
    </i>
    <i>
      <x v="4"/>
    </i>
    <i>
      <x v="5"/>
    </i>
    <i>
      <x v="6"/>
    </i>
    <i>
      <x v="7"/>
    </i>
    <i>
      <x v="8"/>
    </i>
    <i t="grand">
      <x/>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chartFormats count="3">
    <chartFormat chart="2" format="42" series="1">
      <pivotArea type="data" outline="0" fieldPosition="0">
        <references count="1">
          <reference field="4294967294" count="1" selected="0">
            <x v="0"/>
          </reference>
        </references>
      </pivotArea>
    </chartFormat>
    <chartFormat chart="2" format="43" series="1">
      <pivotArea type="data" outline="0" fieldPosition="0">
        <references count="1">
          <reference field="4294967294" count="1" selected="0">
            <x v="1"/>
          </reference>
        </references>
      </pivotArea>
    </chartFormat>
    <chartFormat chart="2" format="44" series="1">
      <pivotArea type="data" outline="0" fieldPosition="0">
        <references count="1">
          <reference field="4294967294" count="1" selected="0">
            <x v="2"/>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803D9EF4-2098-4847-8F53-0A83AADF55FF}" name="INDX4" cacheId="1530" applyNumberFormats="0" applyBorderFormats="0" applyFontFormats="0" applyPatternFormats="0" applyAlignmentFormats="0" applyWidthHeightFormats="1" dataCaption="Values" errorCaption="0" showError="1" tag="eb50731d-846f-4fa2-959b-a70a494494c0" updatedVersion="6" minRefreshableVersion="3" itemPrintTitles="1" createdVersion="6" indent="0" outline="1" outlineData="1" multipleFieldFilters="0" chartFormat="7">
  <location ref="BE31:BI41" firstHeaderRow="0" firstDataRow="1" firstDataCol="1"/>
  <pivotFields count="12">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4"/>
  </rowFields>
  <rowItems count="10">
    <i>
      <x/>
    </i>
    <i>
      <x v="1"/>
    </i>
    <i>
      <x v="2"/>
    </i>
    <i>
      <x v="3"/>
    </i>
    <i>
      <x v="4"/>
    </i>
    <i>
      <x v="5"/>
    </i>
    <i>
      <x v="6"/>
    </i>
    <i>
      <x v="7"/>
    </i>
    <i>
      <x v="8"/>
    </i>
    <i t="grand">
      <x/>
    </i>
  </rowItems>
  <colFields count="1">
    <field x="-2"/>
  </colFields>
  <colItems count="4">
    <i>
      <x/>
    </i>
    <i i="1">
      <x v="1"/>
    </i>
    <i i="2">
      <x v="2"/>
    </i>
    <i i="3">
      <x v="3"/>
    </i>
  </colItems>
  <dataFields count="4">
    <dataField fld="0" subtotal="count" baseField="0" baseItem="0"/>
    <dataField fld="1" subtotal="count" baseField="0" baseItem="0"/>
    <dataField fld="2" subtotal="count" baseField="0" baseItem="0"/>
    <dataField fld="3" subtotal="count" baseField="0" baseItem="0"/>
  </dataFields>
  <chartFormats count="8">
    <chartFormat chart="3" format="32" series="1">
      <pivotArea type="data" outline="0" fieldPosition="0">
        <references count="1">
          <reference field="4294967294" count="1" selected="0">
            <x v="0"/>
          </reference>
        </references>
      </pivotArea>
    </chartFormat>
    <chartFormat chart="3" format="33" series="1">
      <pivotArea type="data" outline="0" fieldPosition="0">
        <references count="1">
          <reference field="4294967294" count="1" selected="0">
            <x v="1"/>
          </reference>
        </references>
      </pivotArea>
    </chartFormat>
    <chartFormat chart="3" format="34" series="1">
      <pivotArea type="data" outline="0" fieldPosition="0">
        <references count="1">
          <reference field="4294967294" count="1" selected="0">
            <x v="3"/>
          </reference>
        </references>
      </pivotArea>
    </chartFormat>
    <chartFormat chart="3" format="35" series="1">
      <pivotArea type="data" outline="0" fieldPosition="0">
        <references count="1">
          <reference field="4294967294" count="1" selected="0">
            <x v="2"/>
          </reference>
        </references>
      </pivotArea>
    </chartFormat>
    <chartFormat chart="6" format="52" series="1">
      <pivotArea type="data" outline="0" fieldPosition="0">
        <references count="1">
          <reference field="4294967294" count="1" selected="0">
            <x v="0"/>
          </reference>
        </references>
      </pivotArea>
    </chartFormat>
    <chartFormat chart="6" format="53" series="1">
      <pivotArea type="data" outline="0" fieldPosition="0">
        <references count="1">
          <reference field="4294967294" count="1" selected="0">
            <x v="1"/>
          </reference>
        </references>
      </pivotArea>
    </chartFormat>
    <chartFormat chart="6" format="54" series="1">
      <pivotArea type="data" outline="0" fieldPosition="0">
        <references count="1">
          <reference field="4294967294" count="1" selected="0">
            <x v="2"/>
          </reference>
        </references>
      </pivotArea>
    </chartFormat>
    <chartFormat chart="6" format="55" series="1">
      <pivotArea type="data" outline="0" fieldPosition="0">
        <references count="1">
          <reference field="4294967294" count="1" selected="0">
            <x v="3"/>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458DC801-26B3-4910-99EA-207579DF7ABF}" name="INDX7" cacheId="1539" applyNumberFormats="0" applyBorderFormats="0" applyFontFormats="0" applyPatternFormats="0" applyAlignmentFormats="0" applyWidthHeightFormats="1" dataCaption="Values" errorCaption="0" showError="1" tag="325f51ce-ec96-4656-88ff-60caa1ce25f1" updatedVersion="6" minRefreshableVersion="3" subtotalHiddenItems="1" itemPrintTitles="1" createdVersion="6" indent="0" outline="1" outlineData="1" multipleFieldFilters="0" chartFormat="14">
  <location ref="AY88:BB97" firstHeaderRow="0" firstDataRow="1" firstDataCol="1"/>
  <pivotFields count="11">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chartFormats count="4">
    <chartFormat chart="6" format="6" series="1">
      <pivotArea type="data" outline="0" fieldPosition="0">
        <references count="1">
          <reference field="4294967294" count="1" selected="0">
            <x v="0"/>
          </reference>
        </references>
      </pivotArea>
    </chartFormat>
    <chartFormat chart="13" format="21" series="1">
      <pivotArea type="data" outline="0" fieldPosition="0">
        <references count="1">
          <reference field="4294967294" count="1" selected="0">
            <x v="0"/>
          </reference>
        </references>
      </pivotArea>
    </chartFormat>
    <chartFormat chart="13" format="22" series="1">
      <pivotArea type="data" outline="0" fieldPosition="0">
        <references count="1">
          <reference field="4294967294" count="1" selected="0">
            <x v="1"/>
          </reference>
        </references>
      </pivotArea>
    </chartFormat>
    <chartFormat chart="13" format="23" series="1">
      <pivotArea type="data" outline="0" fieldPosition="0">
        <references count="1">
          <reference field="4294967294" count="1" selected="0">
            <x v="2"/>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19DE4833-3A7D-481A-93C4-ACE014D4C022}" name="RET4" cacheId="1576" applyNumberFormats="0" applyBorderFormats="0" applyFontFormats="0" applyPatternFormats="0" applyAlignmentFormats="0" applyWidthHeightFormats="1" dataCaption="Values" errorCaption="0" showError="1" tag="78cce370-f93a-46dc-b71f-6076f7b62a10" updatedVersion="6" minRefreshableVersion="3" itemPrintTitles="1" createdVersion="6" indent="0" outline="1" outlineData="1" multipleFieldFilters="0" chartFormat="5">
  <location ref="CW33:DA43" firstHeaderRow="0" firstDataRow="1" firstDataCol="1"/>
  <pivotFields count="13">
    <pivotField dataField="1" subtotalTop="0" showAll="0" defaultSubtotal="0"/>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10">
    <i>
      <x/>
    </i>
    <i>
      <x v="1"/>
    </i>
    <i>
      <x v="2"/>
    </i>
    <i>
      <x v="3"/>
    </i>
    <i>
      <x v="4"/>
    </i>
    <i>
      <x v="5"/>
    </i>
    <i>
      <x v="6"/>
    </i>
    <i>
      <x v="7"/>
    </i>
    <i>
      <x v="8"/>
    </i>
    <i t="grand">
      <x/>
    </i>
  </rowItems>
  <colFields count="1">
    <field x="-2"/>
  </colFields>
  <colItems count="4">
    <i>
      <x/>
    </i>
    <i i="1">
      <x v="1"/>
    </i>
    <i i="2">
      <x v="2"/>
    </i>
    <i i="3">
      <x v="3"/>
    </i>
  </colItems>
  <dataFields count="4">
    <dataField fld="0" subtotal="count" baseField="0" baseItem="0"/>
    <dataField fld="1" subtotal="count" baseField="0" baseItem="0"/>
    <dataField fld="3" subtotal="count" baseField="0" baseItem="0"/>
    <dataField fld="4"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33" series="1">
      <pivotArea type="data" outline="0" fieldPosition="0">
        <references count="1">
          <reference field="4294967294" count="1" selected="0">
            <x v="0"/>
          </reference>
        </references>
      </pivotArea>
    </chartFormat>
    <chartFormat chart="4" format="34" series="1">
      <pivotArea type="data" outline="0" fieldPosition="0">
        <references count="1">
          <reference field="4294967294" count="1" selected="0">
            <x v="1"/>
          </reference>
        </references>
      </pivotArea>
    </chartFormat>
    <chartFormat chart="4" format="36" series="1">
      <pivotArea type="data" outline="0" fieldPosition="0">
        <references count="1">
          <reference field="4294967294" count="1" selected="0">
            <x v="2"/>
          </reference>
        </references>
      </pivotArea>
    </chartFormat>
    <chartFormat chart="4" format="37" series="1">
      <pivotArea type="data" outline="0" fieldPosition="0">
        <references count="1">
          <reference field="4294967294" count="1" selected="0">
            <x v="3"/>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0684DCDD-C843-4FA9-9D98-52BD96225ABE}" name="HTS5" cacheId="1509" applyNumberFormats="0" applyBorderFormats="0" applyFontFormats="0" applyPatternFormats="0" applyAlignmentFormats="0" applyWidthHeightFormats="1" dataCaption="Values" errorCaption="0" showError="1" tag="a181d860-9bbb-407b-9770-e60fe7bc7d8e" updatedVersion="6" minRefreshableVersion="3" itemPrintTitles="1" createdVersion="6" indent="0" outline="1" outlineData="1" multipleFieldFilters="0" chartFormat="5">
  <location ref="Z52:AC61" firstHeaderRow="0" firstDataRow="1" firstDataCol="1"/>
  <pivotFields count="12">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chartFormats count="3">
    <chartFormat chart="4" format="15" series="1">
      <pivotArea type="data" outline="0" fieldPosition="0">
        <references count="1">
          <reference field="4294967294" count="1" selected="0">
            <x v="0"/>
          </reference>
        </references>
      </pivotArea>
    </chartFormat>
    <chartFormat chart="4" format="16" series="1">
      <pivotArea type="data" outline="0" fieldPosition="0">
        <references count="1">
          <reference field="4294967294" count="1" selected="0">
            <x v="1"/>
          </reference>
        </references>
      </pivotArea>
    </chartFormat>
    <chartFormat chart="4" format="17" series="1">
      <pivotArea type="data" outline="0" fieldPosition="0">
        <references count="1">
          <reference field="4294967294" count="1" selected="0">
            <x v="2"/>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E0CDB2ED-A93E-4304-A08B-1EA0C939893B}" name="HTS6" cacheId="1512" applyNumberFormats="0" applyBorderFormats="0" applyFontFormats="0" applyPatternFormats="0" applyAlignmentFormats="0" applyWidthHeightFormats="1" dataCaption="Values" errorCaption="0" showError="1" tag="4758eb38-6712-40f3-ba83-00dd07232c6c" updatedVersion="6" minRefreshableVersion="3" itemPrintTitles="1" createdVersion="6" indent="0" outline="1" outlineData="1" multipleFieldFilters="0" chartFormat="5">
  <location ref="AG52:AJ62" firstHeaderRow="0" firstDataRow="1" firstDataCol="1"/>
  <pivotFields count="12">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3"/>
  </rowFields>
  <rowItems count="10">
    <i>
      <x/>
    </i>
    <i>
      <x v="1"/>
    </i>
    <i>
      <x v="2"/>
    </i>
    <i>
      <x v="3"/>
    </i>
    <i>
      <x v="4"/>
    </i>
    <i>
      <x v="5"/>
    </i>
    <i>
      <x v="6"/>
    </i>
    <i>
      <x v="7"/>
    </i>
    <i>
      <x v="8"/>
    </i>
    <i t="grand">
      <x/>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chartFormats count="3">
    <chartFormat chart="4" format="39" series="1">
      <pivotArea type="data" outline="0" fieldPosition="0">
        <references count="1">
          <reference field="4294967294" count="1" selected="0">
            <x v="0"/>
          </reference>
        </references>
      </pivotArea>
    </chartFormat>
    <chartFormat chart="4" format="40" series="1">
      <pivotArea type="data" outline="0" fieldPosition="0">
        <references count="1">
          <reference field="4294967294" count="1" selected="0">
            <x v="1"/>
          </reference>
        </references>
      </pivotArea>
    </chartFormat>
    <chartFormat chart="4" format="41" series="1">
      <pivotArea type="data" outline="0" fieldPosition="0">
        <references count="1">
          <reference field="4294967294" count="1" selected="0">
            <x v="2"/>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2D81D895-09FA-45DF-9E0C-42B9C86B8497}" name="MMD4" cacheId="1564" applyNumberFormats="0" applyBorderFormats="0" applyFontFormats="0" applyPatternFormats="0" applyAlignmentFormats="0" applyWidthHeightFormats="1" dataCaption="Values" errorCaption="0" showError="1" tag="8430e041-17ab-4e81-9ed2-1fc4553d14fb" updatedVersion="6" minRefreshableVersion="3" itemPrintTitles="1" createdVersion="6" indent="0" outline="1" outlineData="1" multipleFieldFilters="0" chartFormat="5">
  <location ref="DQ35:DT45" firstHeaderRow="0" firstDataRow="1" firstDataCol="1"/>
  <pivotFields count="12">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3"/>
  </rowFields>
  <rowItems count="10">
    <i>
      <x/>
    </i>
    <i>
      <x v="1"/>
    </i>
    <i>
      <x v="2"/>
    </i>
    <i>
      <x v="3"/>
    </i>
    <i>
      <x v="4"/>
    </i>
    <i>
      <x v="5"/>
    </i>
    <i>
      <x v="6"/>
    </i>
    <i>
      <x v="7"/>
    </i>
    <i>
      <x v="8"/>
    </i>
    <i t="grand">
      <x/>
    </i>
  </rowItems>
  <colFields count="1">
    <field x="-2"/>
  </colFields>
  <colItems count="3">
    <i>
      <x/>
    </i>
    <i i="1">
      <x v="1"/>
    </i>
    <i i="2">
      <x v="2"/>
    </i>
  </colItems>
  <dataFields count="3">
    <dataField fld="0" subtotal="count" baseField="0" baseItem="0"/>
    <dataField fld="2" subtotal="count" baseField="0" baseItem="0"/>
    <dataField fld="1" subtotal="count" baseField="0" baseItem="0"/>
  </dataFields>
  <chartFormats count="7">
    <chartFormat chart="0" format="0" series="1">
      <pivotArea type="data" outline="0" fieldPosition="0">
        <references count="1">
          <reference field="4294967294" count="1" selected="0">
            <x v="0"/>
          </reference>
        </references>
      </pivotArea>
    </chartFormat>
    <chartFormat chart="1" format="9" series="1">
      <pivotArea type="data" outline="0" fieldPosition="0">
        <references count="1">
          <reference field="4294967294" count="1" selected="0">
            <x v="0"/>
          </reference>
        </references>
      </pivotArea>
    </chartFormat>
    <chartFormat chart="1" format="10" series="1">
      <pivotArea type="data" outline="0" fieldPosition="0">
        <references count="1">
          <reference field="4294967294" count="1" selected="0">
            <x v="1"/>
          </reference>
        </references>
      </pivotArea>
    </chartFormat>
    <chartFormat chart="1" format="11" series="1">
      <pivotArea type="data" outline="0" fieldPosition="0">
        <references count="1">
          <reference field="4294967294" count="1" selected="0">
            <x v="2"/>
          </reference>
        </references>
      </pivotArea>
    </chartFormat>
    <chartFormat chart="4" format="33" series="1">
      <pivotArea type="data" outline="0" fieldPosition="0">
        <references count="1">
          <reference field="4294967294" count="1" selected="0">
            <x v="0"/>
          </reference>
        </references>
      </pivotArea>
    </chartFormat>
    <chartFormat chart="4" format="34" series="1">
      <pivotArea type="data" outline="0" fieldPosition="0">
        <references count="1">
          <reference field="4294967294" count="1" selected="0">
            <x v="1"/>
          </reference>
        </references>
      </pivotArea>
    </chartFormat>
    <chartFormat chart="4" format="35" series="1">
      <pivotArea type="data" outline="0" fieldPosition="0">
        <references count="1">
          <reference field="4294967294" count="1" selected="0">
            <x v="2"/>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7D77696B-A37A-4B08-947D-333D4B2C8CD3}" name="RET5" cacheId="1579" applyNumberFormats="0" applyBorderFormats="0" applyFontFormats="0" applyPatternFormats="0" applyAlignmentFormats="0" applyWidthHeightFormats="1" dataCaption="Values" errorCaption="0" showError="1" tag="297db621-8b0f-409a-b3ba-5436204a3d0b" updatedVersion="6" minRefreshableVersion="3" itemPrintTitles="1" createdVersion="6" indent="0" outline="1" outlineData="1" multipleFieldFilters="0" chartFormat="2">
  <location ref="CQ64:CW65" firstHeaderRow="0" firstDataRow="1" firstDataCol="0"/>
  <pivotFields count="1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7">
    <i>
      <x/>
    </i>
    <i i="1">
      <x v="1"/>
    </i>
    <i i="2">
      <x v="2"/>
    </i>
    <i i="3">
      <x v="3"/>
    </i>
    <i i="4">
      <x v="4"/>
    </i>
    <i i="5">
      <x v="5"/>
    </i>
    <i i="6">
      <x v="6"/>
    </i>
  </colItems>
  <dataFields count="7">
    <dataField fld="6" subtotal="count" baseField="0" baseItem="0"/>
    <dataField fld="0" subtotal="count" baseField="0" baseItem="0"/>
    <dataField fld="1" subtotal="count" baseField="0" baseItem="0"/>
    <dataField fld="2" subtotal="count" baseField="0" baseItem="0"/>
    <dataField fld="3" subtotal="count" baseField="0" baseItem="0"/>
    <dataField fld="5" subtotal="count" baseField="0" baseItem="0"/>
    <dataField fld="4" subtotal="count" baseField="0" baseItem="0"/>
  </dataField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CC193077-2B26-4DBD-AE17-FBBAB9596308}" name="OTPS16" cacheId="1545" applyNumberFormats="0" applyBorderFormats="0" applyFontFormats="0" applyPatternFormats="0" applyAlignmentFormats="0" applyWidthHeightFormats="1" dataCaption="Values" errorCaption="0" showError="1" tag="460636e9-4b8c-49ea-9141-60835e06ffb3" updatedVersion="6" minRefreshableVersion="3" itemPrintTitles="1" createdVersion="6" indent="0" outline="1" outlineData="1" multipleFieldFilters="0" chartFormat="5">
  <location ref="CC48:CF58" firstHeaderRow="0" firstDataRow="1" firstDataCol="1"/>
  <pivotFields count="12">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3"/>
  </rowFields>
  <rowItems count="10">
    <i>
      <x/>
    </i>
    <i>
      <x v="1"/>
    </i>
    <i>
      <x v="2"/>
    </i>
    <i>
      <x v="3"/>
    </i>
    <i>
      <x v="4"/>
    </i>
    <i>
      <x v="5"/>
    </i>
    <i>
      <x v="6"/>
    </i>
    <i>
      <x v="7"/>
    </i>
    <i>
      <x v="8"/>
    </i>
    <i t="grand">
      <x/>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chartFormats count="3">
    <chartFormat chart="4" format="24" series="1">
      <pivotArea type="data" outline="0" fieldPosition="0">
        <references count="1">
          <reference field="4294967294" count="1" selected="0">
            <x v="0"/>
          </reference>
        </references>
      </pivotArea>
    </chartFormat>
    <chartFormat chart="4" format="25" series="1">
      <pivotArea type="data" outline="0" fieldPosition="0">
        <references count="1">
          <reference field="4294967294" count="1" selected="0">
            <x v="1"/>
          </reference>
        </references>
      </pivotArea>
    </chartFormat>
    <chartFormat chart="4" format="26" series="1">
      <pivotArea type="data" outline="0" fieldPosition="0">
        <references count="1">
          <reference field="4294967294" count="1" selected="0">
            <x v="2"/>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E231D9A3-AE5D-47F0-947A-744902D658EA}" name="RET1" cacheId="1567" applyNumberFormats="0" applyBorderFormats="0" applyFontFormats="0" applyPatternFormats="0" applyAlignmentFormats="0" applyWidthHeightFormats="1" dataCaption="Values" errorCaption="0" showError="1" tag="bfa891c4-78c7-47c1-a1ab-ca16114f9be2" updatedVersion="6" minRefreshableVersion="3" itemPrintTitles="1" createdVersion="6" indent="0" outline="1" outlineData="1" multipleFieldFilters="0" chartFormat="3">
  <location ref="CQ4:CT13" firstHeaderRow="0" firstDataRow="1" firstDataCol="1"/>
  <pivotFields count="12">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chartFormats count="3">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2"/>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42964D2A-D0BA-4B90-A953-221A82902761}" name="HTS4" cacheId="1506" applyNumberFormats="0" applyBorderFormats="0" applyFontFormats="0" applyPatternFormats="0" applyAlignmentFormats="0" applyWidthHeightFormats="1" dataCaption="Values" errorCaption="0" showError="1" tag="81e30224-a0a8-488d-ad49-71388b7c86d1" updatedVersion="6" minRefreshableVersion="3" itemPrintTitles="1" createdVersion="6" indent="0" outline="1" outlineData="1" multipleFieldFilters="0" chartFormat="5">
  <location ref="AG26:AJ36" firstHeaderRow="0" firstDataRow="1" firstDataCol="1"/>
  <pivotFields count="12">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3"/>
  </rowFields>
  <rowItems count="10">
    <i>
      <x/>
    </i>
    <i>
      <x v="1"/>
    </i>
    <i>
      <x v="2"/>
    </i>
    <i>
      <x v="3"/>
    </i>
    <i>
      <x v="4"/>
    </i>
    <i>
      <x v="5"/>
    </i>
    <i>
      <x v="6"/>
    </i>
    <i>
      <x v="7"/>
    </i>
    <i>
      <x v="8"/>
    </i>
    <i t="grand">
      <x/>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chartFormats count="3">
    <chartFormat chart="4" format="30" series="1">
      <pivotArea type="data" outline="0" fieldPosition="0">
        <references count="1">
          <reference field="4294967294" count="1" selected="0">
            <x v="0"/>
          </reference>
        </references>
      </pivotArea>
    </chartFormat>
    <chartFormat chart="4" format="31" series="1">
      <pivotArea type="data" outline="0" fieldPosition="0">
        <references count="1">
          <reference field="4294967294" count="1" selected="0">
            <x v="1"/>
          </reference>
        </references>
      </pivotArea>
    </chartFormat>
    <chartFormat chart="4" format="32" series="1">
      <pivotArea type="data" outline="0" fieldPosition="0">
        <references count="1">
          <reference field="4294967294" count="1" selected="0">
            <x v="2"/>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99F7DB97-3359-489C-B9E8-E0FFAEEF9502}" name="MMD2" cacheId="1582" applyNumberFormats="0" applyBorderFormats="0" applyFontFormats="0" applyPatternFormats="0" applyAlignmentFormats="0" applyWidthHeightFormats="1" dataCaption="Values" errorCaption="0" showError="1" tag="0931e321-d040-4d63-9d1c-aa8d6e7b0f71" updatedVersion="6" minRefreshableVersion="3" itemPrintTitles="1" createdVersion="6" indent="0" outline="1" outlineData="1" multipleFieldFilters="0" chartFormat="11">
  <location ref="DQ3:DT13" firstHeaderRow="0" firstDataRow="1" firstDataCol="1"/>
  <pivotFields count="12">
    <pivotField dataField="1" subtotalTop="0" showAll="0" defaultSubtotal="0"/>
    <pivotField dataField="1" subtotalTop="0" showAll="0" defaultSubtotal="0"/>
    <pivotField dataField="1" subtotalTop="0" showAll="0" defaultSubtotal="0"/>
    <pivotField name="PVT_MMD2"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3"/>
  </rowFields>
  <rowItems count="10">
    <i>
      <x/>
    </i>
    <i>
      <x v="1"/>
    </i>
    <i>
      <x v="2"/>
    </i>
    <i>
      <x v="3"/>
    </i>
    <i>
      <x v="4"/>
    </i>
    <i>
      <x v="5"/>
    </i>
    <i>
      <x v="6"/>
    </i>
    <i>
      <x v="7"/>
    </i>
    <i>
      <x v="8"/>
    </i>
    <i t="grand">
      <x/>
    </i>
  </rowItems>
  <colFields count="1">
    <field x="-2"/>
  </colFields>
  <colItems count="3">
    <i>
      <x/>
    </i>
    <i i="1">
      <x v="1"/>
    </i>
    <i i="2">
      <x v="2"/>
    </i>
  </colItems>
  <dataFields count="3">
    <dataField fld="1" subtotal="count" baseField="0" baseItem="0"/>
    <dataField fld="0" subtotal="count" baseField="0" baseItem="0"/>
    <dataField fld="2"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5" format="24" series="1">
      <pivotArea type="data" outline="0" fieldPosition="0">
        <references count="1">
          <reference field="4294967294" count="1" selected="0">
            <x v="0"/>
          </reference>
        </references>
      </pivotArea>
    </chartFormat>
    <chartFormat chart="5" format="25" series="1">
      <pivotArea type="data" outline="0" fieldPosition="0">
        <references count="1">
          <reference field="4294967294" count="1" selected="0">
            <x v="1"/>
          </reference>
        </references>
      </pivotArea>
    </chartFormat>
    <chartFormat chart="5" format="26" series="1">
      <pivotArea type="data" outline="0" fieldPosition="0">
        <references count="1">
          <reference field="4294967294" count="1" selected="0">
            <x v="2"/>
          </reference>
        </references>
      </pivotArea>
    </chartFormat>
  </chartFormats>
  <pivotHierarchies count="202">
    <pivotHierarchy multipleItemSelectionAllowed="1" dragToData="1"/>
    <pivotHierarchy multipleItemSelectionAllowed="1" dragToData="1"/>
    <pivotHierarchy multipleItemSelectionAllowed="1" dragToData="1" caption="PVT_MMD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009F856F-EA39-40F2-829F-2907B61436AD}" name="PivotTable37" cacheId="1466" applyNumberFormats="0" applyBorderFormats="0" applyFontFormats="0" applyPatternFormats="0" applyAlignmentFormats="0" applyWidthHeightFormats="1" dataCaption="Values" errorCaption="0" showError="1" tag="b71817c0-6a1b-49ea-bff9-fdb4837e81cf" updatedVersion="6" minRefreshableVersion="3" subtotalHiddenItems="1" itemPrintTitles="1" createdVersion="6" indent="0" outline="1" outlineData="1" multipleFieldFilters="0">
  <location ref="I9:J17" firstHeaderRow="1" firstDataRow="1" firstDataCol="1" rowPageCount="2" colPageCount="1"/>
  <pivotFields count="4">
    <pivotField axis="axisRow" allDrilled="1" subtotalTop="0" showAll="0" dataSourceSort="1" defaultSubtotal="0" defaultAttributeDrillState="1">
      <items count="8">
        <item s="1" x="0"/>
        <item s="1" x="1"/>
        <item s="1" x="2"/>
        <item s="1" x="3"/>
        <item s="1" x="4"/>
        <item s="1" x="5"/>
        <item s="1" x="6"/>
        <item s="1" x="7"/>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s>
  <rowFields count="1">
    <field x="0"/>
  </rowFields>
  <rowItems count="8">
    <i>
      <x/>
    </i>
    <i>
      <x v="1"/>
    </i>
    <i>
      <x v="2"/>
    </i>
    <i>
      <x v="3"/>
    </i>
    <i>
      <x v="4"/>
    </i>
    <i>
      <x v="5"/>
    </i>
    <i>
      <x v="6"/>
    </i>
    <i t="grand">
      <x/>
    </i>
  </rowItems>
  <colItems count="1">
    <i/>
  </colItems>
  <pageFields count="2">
    <pageField fld="3" hier="2" name="[KingQuery].[WK_Report_Date].[All]" cap="All"/>
    <pageField fld="2" hier="40" name="[KingQuery].[Target_Period].[All]" cap="All"/>
  </pageFields>
  <dataFields count="1">
    <dataField fld="1" subtotal="count" baseField="0" baseItem="0"/>
  </dataFields>
  <formats count="7">
    <format dxfId="146">
      <pivotArea outline="0" collapsedLevelsAreSubtotals="1" fieldPosition="0"/>
    </format>
    <format dxfId="145">
      <pivotArea type="all" dataOnly="0" outline="0" fieldPosition="0"/>
    </format>
    <format dxfId="144">
      <pivotArea outline="0" collapsedLevelsAreSubtotals="1" fieldPosition="0"/>
    </format>
    <format dxfId="143">
      <pivotArea field="0" type="button" dataOnly="0" labelOnly="1" outline="0" axis="axisRow" fieldPosition="0"/>
    </format>
    <format dxfId="142">
      <pivotArea dataOnly="0" labelOnly="1" fieldPosition="0">
        <references count="1">
          <reference field="0" count="0"/>
        </references>
      </pivotArea>
    </format>
    <format dxfId="141">
      <pivotArea dataOnly="0" labelOnly="1" grandRow="1" outline="0" fieldPosition="0"/>
    </format>
    <format dxfId="140">
      <pivotArea dataOnly="0" labelOnly="1" outline="0" fieldPosition="0">
        <references count="1">
          <reference field="4294967294" count="1">
            <x v="0"/>
          </reference>
        </references>
      </pivotArea>
    </format>
  </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1543B9EF-D048-4E98-B891-ED8930B13B59}" name="INDX8" cacheId="1542" applyNumberFormats="0" applyBorderFormats="0" applyFontFormats="0" applyPatternFormats="0" applyAlignmentFormats="0" applyWidthHeightFormats="1" dataCaption="Values" errorCaption="0" showError="1" tag="21c94914-66e5-423e-86ce-c10c5035e190" updatedVersion="6" minRefreshableVersion="3" subtotalHiddenItems="1" itemPrintTitles="1" createdVersion="6" indent="0" outline="1" outlineData="1" multipleFieldFilters="0" chartFormat="14">
  <location ref="BE88:BH98" firstHeaderRow="0" firstDataRow="1" firstDataCol="1"/>
  <pivotFields count="11">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3"/>
  </rowFields>
  <rowItems count="10">
    <i>
      <x/>
    </i>
    <i>
      <x v="1"/>
    </i>
    <i>
      <x v="2"/>
    </i>
    <i>
      <x v="3"/>
    </i>
    <i>
      <x v="4"/>
    </i>
    <i>
      <x v="5"/>
    </i>
    <i>
      <x v="6"/>
    </i>
    <i>
      <x v="7"/>
    </i>
    <i>
      <x v="8"/>
    </i>
    <i t="grand">
      <x/>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chartFormats count="7">
    <chartFormat chart="6" format="6" series="1">
      <pivotArea type="data" outline="0" fieldPosition="0">
        <references count="1">
          <reference field="4294967294" count="1" selected="0">
            <x v="0"/>
          </reference>
        </references>
      </pivotArea>
    </chartFormat>
    <chartFormat chart="9" format="15" series="1">
      <pivotArea type="data" outline="0" fieldPosition="0">
        <references count="1">
          <reference field="4294967294" count="1" selected="0">
            <x v="0"/>
          </reference>
        </references>
      </pivotArea>
    </chartFormat>
    <chartFormat chart="9" format="16" series="1">
      <pivotArea type="data" outline="0" fieldPosition="0">
        <references count="1">
          <reference field="4294967294" count="1" selected="0">
            <x v="1"/>
          </reference>
        </references>
      </pivotArea>
    </chartFormat>
    <chartFormat chart="9" format="17" series="1">
      <pivotArea type="data" outline="0" fieldPosition="0">
        <references count="1">
          <reference field="4294967294" count="1" selected="0">
            <x v="2"/>
          </reference>
        </references>
      </pivotArea>
    </chartFormat>
    <chartFormat chart="13" format="33" series="1">
      <pivotArea type="data" outline="0" fieldPosition="0">
        <references count="1">
          <reference field="4294967294" count="1" selected="0">
            <x v="0"/>
          </reference>
        </references>
      </pivotArea>
    </chartFormat>
    <chartFormat chart="13" format="34" series="1">
      <pivotArea type="data" outline="0" fieldPosition="0">
        <references count="1">
          <reference field="4294967294" count="1" selected="0">
            <x v="1"/>
          </reference>
        </references>
      </pivotArea>
    </chartFormat>
    <chartFormat chart="13" format="35" series="1">
      <pivotArea type="data" outline="0" fieldPosition="0">
        <references count="1">
          <reference field="4294967294" count="1" selected="0">
            <x v="2"/>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AA75EEAE-069D-47EE-A329-6B1A0E96F66D}" name="OTPS7" cacheId="1491" applyNumberFormats="0" applyBorderFormats="0" applyFontFormats="0" applyPatternFormats="0" applyAlignmentFormats="0" applyWidthHeightFormats="1" dataCaption="Values" tag="390a15e9-3589-4e8f-b228-a5ad40904a48" updatedVersion="6" minRefreshableVersion="3" useAutoFormatting="1" itemPrintTitles="1" createdVersion="6" indent="0" outline="1" outlineData="1" multipleFieldFilters="0" chartFormat="5">
  <location ref="BW73:BZ82" firstHeaderRow="0" firstDataRow="1" firstDataCol="1"/>
  <pivotFields count="12">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chartFormats count="3">
    <chartFormat chart="4" format="33" series="1">
      <pivotArea type="data" outline="0" fieldPosition="0">
        <references count="1">
          <reference field="4294967294" count="1" selected="0">
            <x v="0"/>
          </reference>
        </references>
      </pivotArea>
    </chartFormat>
    <chartFormat chart="4" format="34" series="1">
      <pivotArea type="data" outline="0" fieldPosition="0">
        <references count="1">
          <reference field="4294967294" count="1" selected="0">
            <x v="1"/>
          </reference>
        </references>
      </pivotArea>
    </chartFormat>
    <chartFormat chart="4" format="35" series="1">
      <pivotArea type="data" outline="0" fieldPosition="0">
        <references count="1">
          <reference field="4294967294" count="1" selected="0">
            <x v="2"/>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AA7ADB83-4FA0-4C6A-9468-622020DFD26F}" name="OTPS3" cacheId="1482" applyNumberFormats="0" applyBorderFormats="0" applyFontFormats="0" applyPatternFormats="0" applyAlignmentFormats="0" applyWidthHeightFormats="1" dataCaption="Values" errorCaption="0" showError="1" tag="687bd153-0da7-4499-a9d8-bd1ac2af8cb6" updatedVersion="6" minRefreshableVersion="3" itemPrintTitles="1" createdVersion="6" indent="0" outline="1" outlineData="1" multipleFieldFilters="0" chartFormat="3">
  <location ref="BW24:BZ33" firstHeaderRow="0" firstDataRow="1" firstDataCol="1"/>
  <pivotFields count="12">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chartFormats count="3">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1"/>
          </reference>
        </references>
      </pivotArea>
    </chartFormat>
    <chartFormat chart="2" format="17" series="1">
      <pivotArea type="data" outline="0" fieldPosition="0">
        <references count="1">
          <reference field="4294967294" count="1" selected="0">
            <x v="2"/>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80C0A84D-F7DF-459A-A22D-74C7DDDA3D9D}" name="pvtRun3" cacheId="1602" applyNumberFormats="0" applyBorderFormats="0" applyFontFormats="0" applyPatternFormats="0" applyAlignmentFormats="0" applyWidthHeightFormats="1" dataCaption="Values" errorCaption="0" showError="1" tag="39ec2bcf-bd42-4cb1-a5b7-f6ae395957cb" updatedVersion="6" minRefreshableVersion="3" itemPrintTitles="1" createdVersion="6" indent="0" outline="1" outlineData="1" multipleFieldFilters="0" chartFormat="5">
  <location ref="BE15:BH23" firstHeaderRow="0" firstDataRow="1" firstDataCol="1"/>
  <pivotFields count="5">
    <pivotField axis="axisRow" allDrilled="1" subtotalTop="0" showAll="0" dataSourceSort="1" defaultSubtotal="0" defaultAttributeDrillState="1">
      <items count="7">
        <item s="1" x="0"/>
        <item s="1" x="1"/>
        <item s="1" x="2"/>
        <item s="1" x="3"/>
        <item s="1" x="4"/>
        <item s="1" x="5"/>
        <item s="1" x="6"/>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chartFormats count="3">
    <chartFormat chart="4" format="27" series="1">
      <pivotArea type="data" outline="0" fieldPosition="0">
        <references count="1">
          <reference field="4294967294" count="1" selected="0">
            <x v="0"/>
          </reference>
        </references>
      </pivotArea>
    </chartFormat>
    <chartFormat chart="4" format="28" series="1">
      <pivotArea type="data" outline="0" fieldPosition="0">
        <references count="1">
          <reference field="4294967294" count="1" selected="0">
            <x v="1"/>
          </reference>
        </references>
      </pivotArea>
    </chartFormat>
    <chartFormat chart="4" format="29" series="1">
      <pivotArea type="data" outline="0" fieldPosition="0">
        <references count="1">
          <reference field="4294967294" count="1" selected="0">
            <x v="2"/>
          </reference>
        </references>
      </pivotArea>
    </chartFormat>
  </chartFormats>
  <pivotHierarchies count="202">
    <pivotHierarchy multipleItemSelectionAllowed="1" dragToData="1">
      <members count="1" level="1">
        <member name="[KingQuery].[State].&amp;[Ekiti]"/>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78CED5B1-1B29-4873-8079-B3264D27FC16}" name="PivotTable20" cacheId="1463" applyNumberFormats="0" applyBorderFormats="0" applyFontFormats="0" applyPatternFormats="0" applyAlignmentFormats="0" applyWidthHeightFormats="1" dataCaption="Values" errorCaption="0" showError="1" tag="ca166a39-4a6f-4373-a862-54c6890cd658" updatedVersion="6" minRefreshableVersion="3" preserveFormatting="0" subtotalHiddenItems="1" itemPrintTitles="1" createdVersion="6" indent="0" outline="1" outlineData="1" multipleFieldFilters="0">
  <location ref="B4:F12" firstHeaderRow="0" firstDataRow="1" firstDataCol="1" rowPageCount="1" colPageCount="1"/>
  <pivotFields count="6">
    <pivotField axis="axisRow" allDrilled="1" subtotalTop="0" showAll="0" dataSourceSort="1" defaultSubtotal="0" defaultAttributeDrillState="1">
      <items count="8">
        <item s="1" x="0"/>
        <item s="1" x="1"/>
        <item s="1" x="2"/>
        <item s="1" x="3"/>
        <item s="1" x="4"/>
        <item s="1" x="5"/>
        <item s="1" x="6"/>
        <item s="1" x="7"/>
      </items>
    </pivotField>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8">
    <i>
      <x/>
    </i>
    <i>
      <x v="1"/>
    </i>
    <i>
      <x v="2"/>
    </i>
    <i>
      <x v="3"/>
    </i>
    <i>
      <x v="4"/>
    </i>
    <i>
      <x v="5"/>
    </i>
    <i>
      <x v="6"/>
    </i>
    <i t="grand">
      <x/>
    </i>
  </rowItems>
  <colFields count="1">
    <field x="-2"/>
  </colFields>
  <colItems count="4">
    <i>
      <x/>
    </i>
    <i i="1">
      <x v="1"/>
    </i>
    <i i="2">
      <x v="2"/>
    </i>
    <i i="3">
      <x v="3"/>
    </i>
  </colItems>
  <pageFields count="1">
    <pageField fld="1" hier="40" name="[KingQuery].[Target_Period].[All]" cap="All"/>
  </pageFields>
  <dataFields count="4">
    <dataField fld="2" subtotal="count" baseField="0" baseItem="0"/>
    <dataField fld="3" subtotal="count" baseField="0" baseItem="0"/>
    <dataField fld="4" subtotal="count" baseField="0" baseItem="0"/>
    <dataField fld="5" subtotal="count" baseField="0" baseItem="0"/>
  </dataFields>
  <pivotHierarchies count="2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2284BC0F-4DBD-4DF8-86C4-F49F3264ADB0}" name="pvtRun1" cacheId="1599" applyNumberFormats="0" applyBorderFormats="0" applyFontFormats="0" applyPatternFormats="0" applyAlignmentFormats="0" applyWidthHeightFormats="1" dataCaption="Values" errorCaption="0" showError="1" tag="4ed1f506-c938-473b-96b2-bf6e117fe58b" updatedVersion="6" minRefreshableVersion="3" itemPrintTitles="1" createdVersion="6" indent="0" outline="1" outlineData="1" multipleFieldFilters="0" chartFormat="7">
  <location ref="AT15:AW25" firstHeaderRow="0" firstDataRow="1" firstDataCol="1"/>
  <pivotFields count="1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0">
    <i>
      <x/>
    </i>
    <i>
      <x v="1"/>
    </i>
    <i>
      <x v="2"/>
    </i>
    <i>
      <x v="3"/>
    </i>
    <i>
      <x v="4"/>
    </i>
    <i>
      <x v="5"/>
    </i>
    <i>
      <x v="6"/>
    </i>
    <i>
      <x v="7"/>
    </i>
    <i>
      <x v="8"/>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chartFormats count="3">
    <chartFormat chart="6" format="12"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1"/>
          </reference>
        </references>
      </pivotArea>
    </chartFormat>
    <chartFormat chart="6" format="14" series="1">
      <pivotArea type="data" outline="0" fieldPosition="0">
        <references count="1">
          <reference field="4294967294" count="1" selected="0">
            <x v="2"/>
          </reference>
        </references>
      </pivotArea>
    </chartFormat>
  </chartFormats>
  <pivotHierarchies count="202">
    <pivotHierarchy multipleItemSelectionAllowed="1" dragToData="1">
      <members count="1" level="1">
        <member name="[KingQuery].[State].&amp;[Ekiti]"/>
      </members>
    </pivotHierarchy>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5D90C02D-5F01-4B1C-AE2B-59698A926A65}" name="MER4" cacheId="1592" applyNumberFormats="0" applyBorderFormats="0" applyFontFormats="0" applyPatternFormats="0" applyAlignmentFormats="0" applyWidthHeightFormats="1" dataCaption="Values" errorCaption="0" showError="1" tag="3fe1c4ac-4515-41e0-a18f-7e4f334e3dfb" updatedVersion="6" minRefreshableVersion="3" subtotalHiddenItems="1" itemPrintTitles="1" createdVersion="6" indent="0" outline="1" outlineData="1" multipleFieldFilters="0" chartFormat="3">
  <location ref="U16:X26" firstHeaderRow="0" firstDataRow="1" firstDataCol="1"/>
  <pivotFields count="1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0">
    <i>
      <x/>
    </i>
    <i>
      <x v="1"/>
    </i>
    <i>
      <x v="2"/>
    </i>
    <i>
      <x v="3"/>
    </i>
    <i>
      <x v="4"/>
    </i>
    <i>
      <x v="5"/>
    </i>
    <i>
      <x v="6"/>
    </i>
    <i>
      <x v="7"/>
    </i>
    <i>
      <x v="8"/>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chartFormats count="3">
    <chartFormat chart="2" format="33" series="1">
      <pivotArea type="data" outline="0" fieldPosition="0">
        <references count="1">
          <reference field="4294967294" count="1" selected="0">
            <x v="0"/>
          </reference>
        </references>
      </pivotArea>
    </chartFormat>
    <chartFormat chart="2" format="34" series="1">
      <pivotArea type="data" outline="0" fieldPosition="0">
        <references count="1">
          <reference field="4294967294" count="1" selected="0">
            <x v="1"/>
          </reference>
        </references>
      </pivotArea>
    </chartFormat>
    <chartFormat chart="2" format="35" series="1">
      <pivotArea type="data" outline="0" fieldPosition="0">
        <references count="1">
          <reference field="4294967294" count="1" selected="0">
            <x v="2"/>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3CB2180F-4589-482C-8EC2-87503DC9EDA9}" name="pvtRun2" cacheId="1605" applyNumberFormats="0" applyBorderFormats="0" applyFontFormats="0" applyPatternFormats="0" applyAlignmentFormats="0" applyWidthHeightFormats="1" dataCaption="Values" errorCaption="0" showError="1" tag="5efede10-ef4a-4254-b86f-6114124aa299" updatedVersion="6" minRefreshableVersion="3" itemPrintTitles="1" createdVersion="6" indent="0" outline="1" outlineData="1" multipleFieldFilters="0" chartFormat="7">
  <location ref="AZ15:BB23" firstHeaderRow="0" firstDataRow="1" firstDataCol="1"/>
  <pivotFields count="4">
    <pivotField axis="axisRow" allDrilled="1" subtotalTop="0" showAll="0" dataSourceSort="1" defaultSubtotal="0" defaultAttributeDrillState="1">
      <items count="7">
        <item s="1" x="0"/>
        <item s="1" x="1"/>
        <item s="1" x="2"/>
        <item s="1" x="3"/>
        <item s="1" x="4"/>
        <item s="1" x="5"/>
        <item s="1" x="6"/>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Fields count="1">
    <field x="-2"/>
  </colFields>
  <colItems count="2">
    <i>
      <x/>
    </i>
    <i i="1">
      <x v="1"/>
    </i>
  </colItems>
  <dataFields count="2">
    <dataField fld="1" subtotal="count" baseField="0" baseItem="0"/>
    <dataField fld="2" subtotal="count" baseField="0" baseItem="0"/>
  </dataFields>
  <chartFormats count="2">
    <chartFormat chart="6" format="17" series="1">
      <pivotArea type="data" outline="0" fieldPosition="0">
        <references count="1">
          <reference field="4294967294" count="1" selected="0">
            <x v="0"/>
          </reference>
        </references>
      </pivotArea>
    </chartFormat>
    <chartFormat chart="6" format="18" series="1">
      <pivotArea type="data" outline="0" fieldPosition="0">
        <references count="1">
          <reference field="4294967294" count="1" selected="0">
            <x v="1"/>
          </reference>
        </references>
      </pivotArea>
    </chartFormat>
  </chartFormats>
  <pivotHierarchies count="202">
    <pivotHierarchy multipleItemSelectionAllowed="1" dragToData="1">
      <members count="1" level="1">
        <member name="[KingQuery].[State].&amp;[Ekiti]"/>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8D638C60-FCFA-4A26-8E5C-F925597BF6D8}" name="MER2" cacheId="1595" applyNumberFormats="0" applyBorderFormats="0" applyFontFormats="0" applyPatternFormats="0" applyAlignmentFormats="0" applyWidthHeightFormats="1" dataCaption="Values" errorCaption="0" showError="1" tag="654ba91c-6dd1-454a-82db-55c6c7e463d6" updatedVersion="6" minRefreshableVersion="3" subtotalHiddenItems="1" itemPrintTitles="1" createdVersion="6" indent="0" outline="1" outlineData="1" multipleFieldFilters="0" chartFormat="8">
  <location ref="H16:K26" firstHeaderRow="0" firstDataRow="1" firstDataCol="1"/>
  <pivotFields count="1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0">
    <i>
      <x/>
    </i>
    <i>
      <x v="1"/>
    </i>
    <i>
      <x v="2"/>
    </i>
    <i>
      <x v="3"/>
    </i>
    <i>
      <x v="4"/>
    </i>
    <i>
      <x v="5"/>
    </i>
    <i>
      <x v="6"/>
    </i>
    <i>
      <x v="7"/>
    </i>
    <i>
      <x v="8"/>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chartFormats count="3">
    <chartFormat chart="4" format="15" series="1">
      <pivotArea type="data" outline="0" fieldPosition="0">
        <references count="1">
          <reference field="4294967294" count="1" selected="0">
            <x v="0"/>
          </reference>
        </references>
      </pivotArea>
    </chartFormat>
    <chartFormat chart="4" format="16" series="1">
      <pivotArea type="data" outline="0" fieldPosition="0">
        <references count="1">
          <reference field="4294967294" count="1" selected="0">
            <x v="1"/>
          </reference>
        </references>
      </pivotArea>
    </chartFormat>
    <chartFormat chart="4" format="17" series="1">
      <pivotArea type="data" outline="0" fieldPosition="0">
        <references count="1">
          <reference field="4294967294" count="1" selected="0">
            <x v="2"/>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19AB4765-CA6A-4AD9-8648-CE3B60AD727C}" name="MER3" cacheId="1589" applyNumberFormats="0" applyBorderFormats="0" applyFontFormats="0" applyPatternFormats="0" applyAlignmentFormats="0" applyWidthHeightFormats="1" dataCaption="Values" errorCaption="0" showError="1" tag="0543d170-7a4f-4032-9e18-f136b16cb9ff" updatedVersion="6" minRefreshableVersion="3" subtotalHiddenItems="1" itemPrintTitles="1" createdVersion="6" indent="0" outline="1" outlineData="1" multipleFieldFilters="0" chartFormat="5">
  <location ref="O16:R26" firstHeaderRow="0" firstDataRow="1" firstDataCol="1"/>
  <pivotFields count="1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0">
    <i>
      <x/>
    </i>
    <i>
      <x v="1"/>
    </i>
    <i>
      <x v="2"/>
    </i>
    <i>
      <x v="3"/>
    </i>
    <i>
      <x v="4"/>
    </i>
    <i>
      <x v="5"/>
    </i>
    <i>
      <x v="6"/>
    </i>
    <i>
      <x v="7"/>
    </i>
    <i>
      <x v="8"/>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chartFormats count="3">
    <chartFormat chart="4" format="24" series="1">
      <pivotArea type="data" outline="0" fieldPosition="0">
        <references count="1">
          <reference field="4294967294" count="1" selected="0">
            <x v="0"/>
          </reference>
        </references>
      </pivotArea>
    </chartFormat>
    <chartFormat chart="4" format="25" series="1">
      <pivotArea type="data" outline="0" fieldPosition="0">
        <references count="1">
          <reference field="4294967294" count="1" selected="0">
            <x v="1"/>
          </reference>
        </references>
      </pivotArea>
    </chartFormat>
    <chartFormat chart="4" format="26" series="1">
      <pivotArea type="data" outline="0" fieldPosition="0">
        <references count="1">
          <reference field="4294967294" count="1" selected="0">
            <x v="2"/>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7094ADD4-C792-42E2-B779-3A827F893A5D}" name="MER1" cacheId="1586" applyNumberFormats="0" applyBorderFormats="0" applyFontFormats="0" applyPatternFormats="0" applyAlignmentFormats="0" applyWidthHeightFormats="1" dataCaption="Values" errorCaption="0" showError="1" tag="5ed71161-eac8-4fee-bab1-398d6151f2b5" updatedVersion="6" minRefreshableVersion="3" subtotalHiddenItems="1" itemPrintTitles="1" createdVersion="6" indent="0" outline="1" outlineData="1" multipleFieldFilters="0" chartFormat="5">
  <location ref="B29:E39" firstHeaderRow="0" firstDataRow="1" firstDataCol="1"/>
  <pivotFields count="1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0">
    <i>
      <x/>
    </i>
    <i>
      <x v="1"/>
    </i>
    <i>
      <x v="2"/>
    </i>
    <i>
      <x v="3"/>
    </i>
    <i>
      <x v="4"/>
    </i>
    <i>
      <x v="5"/>
    </i>
    <i>
      <x v="6"/>
    </i>
    <i>
      <x v="7"/>
    </i>
    <i>
      <x v="8"/>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chartFormats count="3">
    <chartFormat chart="4" format="9"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1"/>
          </reference>
        </references>
      </pivotArea>
    </chartFormat>
    <chartFormat chart="4" format="11" series="1">
      <pivotArea type="data" outline="0" fieldPosition="0">
        <references count="1">
          <reference field="4294967294" count="1" selected="0">
            <x v="2"/>
          </reference>
        </references>
      </pivotArea>
    </chartFormat>
  </chartFormats>
  <pivotHierarchies count="202">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ing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CB764833-915C-447E-B9E0-AD9AC7F153D8}" name="PivotTable60" cacheId="160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22:C27" firstHeaderRow="0" firstDataRow="1" firstDataCol="1"/>
  <pivotFields count="24">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axis="axisRow" numFmtId="14" showAll="0">
      <items count="5">
        <item x="0"/>
        <item x="1"/>
        <item x="2"/>
        <item x="3"/>
        <item t="default"/>
      </items>
    </pivotField>
    <pivotField numFmtI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6"/>
  </rowFields>
  <rowItems count="5">
    <i>
      <x/>
    </i>
    <i>
      <x v="1"/>
    </i>
    <i>
      <x v="2"/>
    </i>
    <i>
      <x v="3"/>
    </i>
    <i t="grand">
      <x/>
    </i>
  </rowItems>
  <colFields count="1">
    <field x="-2"/>
  </colFields>
  <colItems count="2">
    <i>
      <x/>
    </i>
    <i i="1">
      <x v="1"/>
    </i>
  </colItems>
  <dataFields count="2">
    <dataField name="rtn_appt.scheduled_r." fld="5" baseField="0" baseItem="0"/>
    <dataField name="rtn_missed.their.appt_r." fld="6"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C03B24F3-8A65-4D13-875B-6278336EE931}" name="PivotTable67" cacheId="1609"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18">
  <location ref="A109:D118" firstHeaderRow="0" firstDataRow="1" firstDataCol="1"/>
  <pivotFields count="24">
    <pivotField showAll="0"/>
    <pivotField axis="axisRow" showAll="0">
      <items count="9">
        <item x="0"/>
        <item x="1"/>
        <item x="2"/>
        <item x="3"/>
        <item x="4"/>
        <item x="5"/>
        <item x="6"/>
        <item x="7"/>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dataField="1" showAll="0"/>
    <pivotField numFmtId="14" showAll="0"/>
    <pivotField numFmtId="1" showAll="0"/>
    <pivotField showAll="0"/>
    <pivotField showAll="0"/>
    <pivotField showAll="0"/>
    <pivotField dragToRow="0" dragToCol="0" dragToPage="0" showAll="0" defaultSubtotal="0"/>
    <pivotField dragToRow="0" dragToCol="0" dragToPage="0" showAll="0" defaultSubtotal="0"/>
    <pivotField dataField="1" dragToRow="0" dragToCol="0" dragToPage="0" showAll="0" defaultSubtotal="0"/>
  </pivotFields>
  <rowFields count="1">
    <field x="1"/>
  </rowFields>
  <rowItems count="9">
    <i>
      <x/>
    </i>
    <i>
      <x v="1"/>
    </i>
    <i>
      <x v="2"/>
    </i>
    <i>
      <x v="3"/>
    </i>
    <i>
      <x v="4"/>
    </i>
    <i>
      <x v="5"/>
    </i>
    <i>
      <x v="6"/>
    </i>
    <i>
      <x v="7"/>
    </i>
    <i t="grand">
      <x/>
    </i>
  </rowItems>
  <colFields count="1">
    <field x="-2"/>
  </colFields>
  <colItems count="3">
    <i>
      <x/>
    </i>
    <i i="1">
      <x v="1"/>
    </i>
    <i i="2">
      <x v="2"/>
    </i>
  </colItems>
  <dataFields count="3">
    <dataField name="missed.their.appt_r" fld="6" baseField="0" baseItem="0"/>
    <dataField name="returned2care_r" fld="15" baseField="0" baseItem="0"/>
    <dataField name="% Returned to Care." fld="23" baseField="0" baseItem="0" numFmtId="165"/>
  </dataFields>
  <formats count="1">
    <format dxfId="120">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46DC33F4-73E9-4E98-8E59-EC867A4D9340}" name="PivotTable66" cacheId="1609"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12">
  <location ref="A92:F101" firstHeaderRow="0" firstDataRow="1" firstDataCol="1"/>
  <pivotFields count="24">
    <pivotField showAll="0"/>
    <pivotField axis="axisRow" showAll="0">
      <items count="9">
        <item x="0"/>
        <item x="1"/>
        <item x="2"/>
        <item x="3"/>
        <item x="4"/>
        <item x="5"/>
        <item x="6"/>
        <item x="7"/>
        <item t="default"/>
      </items>
    </pivotField>
    <pivotField showAll="0"/>
    <pivotField showAll="0"/>
    <pivotField showAll="0"/>
    <pivotField showAll="0"/>
    <pivotField showAll="0"/>
    <pivotField showAll="0"/>
    <pivotField showAll="0"/>
    <pivotField dataField="1" showAll="0"/>
    <pivotField showAll="0"/>
    <pivotField dataField="1" showAll="0"/>
    <pivotField dataField="1" showAll="0"/>
    <pivotField dataField="1" showAll="0"/>
    <pivotField dataField="1" showAll="0"/>
    <pivotField showAll="0"/>
    <pivotField numFmtId="14" showAll="0"/>
    <pivotField numFmtI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
  </rowFields>
  <rowItems count="9">
    <i>
      <x/>
    </i>
    <i>
      <x v="1"/>
    </i>
    <i>
      <x v="2"/>
    </i>
    <i>
      <x v="3"/>
    </i>
    <i>
      <x v="4"/>
    </i>
    <i>
      <x v="5"/>
    </i>
    <i>
      <x v="6"/>
    </i>
    <i>
      <x v="7"/>
    </i>
    <i t="grand">
      <x/>
    </i>
  </rowItems>
  <colFields count="1">
    <field x="-2"/>
  </colFields>
  <colItems count="5">
    <i>
      <x/>
    </i>
    <i i="1">
      <x v="1"/>
    </i>
    <i i="2">
      <x v="2"/>
    </i>
    <i i="3">
      <x v="3"/>
    </i>
    <i i="4">
      <x v="4"/>
    </i>
  </colItems>
  <dataFields count="5">
    <dataField name="not.located_r" fld="14" baseField="0" baseItem="0"/>
    <dataField name="official.trans.outs" fld="9" baseField="0" baseItem="0"/>
    <dataField name="declined.restarting.ART_r" fld="11" baseField="0" baseItem="0"/>
    <dataField name="Reported.died_r" fld="12" baseField="0" baseItem="0"/>
    <dataField name="reported.self.transferred_r"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B1260FE1-2D53-41BB-9F50-67BA8978AC0E}" name="PivotTable61" cacheId="160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41:F50" firstHeaderRow="0" firstDataRow="1" firstDataCol="1"/>
  <pivotFields count="24">
    <pivotField showAll="0"/>
    <pivotField axis="axisRow" showAll="0">
      <items count="9">
        <item x="0"/>
        <item x="1"/>
        <item x="2"/>
        <item x="3"/>
        <item x="4"/>
        <item x="5"/>
        <item x="6"/>
        <item x="7"/>
        <item t="default"/>
      </items>
    </pivotField>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numFmtId="14" showAll="0"/>
    <pivotField numFmtId="1" showAll="0"/>
    <pivotField showAll="0"/>
    <pivotField showAll="0"/>
    <pivotField showAll="0"/>
    <pivotField dataField="1" dragToRow="0" dragToCol="0" dragToPage="0" showAll="0" defaultSubtotal="0"/>
    <pivotField dataField="1" dragToRow="0" dragToCol="0" dragToPage="0" showAll="0" defaultSubtotal="0"/>
    <pivotField dragToRow="0" dragToCol="0" dragToPage="0" showAll="0" defaultSubtotal="0"/>
  </pivotFields>
  <rowFields count="1">
    <field x="1"/>
  </rowFields>
  <rowItems count="9">
    <i>
      <x/>
    </i>
    <i>
      <x v="1"/>
    </i>
    <i>
      <x v="2"/>
    </i>
    <i>
      <x v="3"/>
    </i>
    <i>
      <x v="4"/>
    </i>
    <i>
      <x v="5"/>
    </i>
    <i>
      <x v="6"/>
    </i>
    <i>
      <x v="7"/>
    </i>
    <i t="grand">
      <x/>
    </i>
  </rowItems>
  <colFields count="1">
    <field x="-2"/>
  </colFields>
  <colItems count="5">
    <i>
      <x/>
    </i>
    <i i="1">
      <x v="1"/>
    </i>
    <i i="2">
      <x v="2"/>
    </i>
    <i i="3">
      <x v="3"/>
    </i>
    <i i="4">
      <x v="4"/>
    </i>
  </colItems>
  <dataFields count="5">
    <dataField name="rtn_missed.their.appt_r." fld="6" baseField="0" baseItem="0"/>
    <dataField name="All follow-ups." fld="21" baseField="0" baseItem="0"/>
    <dataField name="rtn_texted.or.called_r." fld="7" baseField="0" baseItem="0"/>
    <dataField name="rtn_visited_r." fld="8" subtotal="count" baseField="0" baseItem="0"/>
    <dataField name="Unfollowed Clients"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76C2D1A2-C2BB-449F-8593-CD3E88725B26}" name="PivotTable62" cacheId="1609"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7">
  <location ref="A59:H68" firstHeaderRow="0" firstDataRow="1" firstDataCol="1"/>
  <pivotFields count="24">
    <pivotField showAll="0"/>
    <pivotField axis="axisRow" showAll="0">
      <items count="9">
        <item x="0"/>
        <item x="1"/>
        <item x="2"/>
        <item x="3"/>
        <item x="4"/>
        <item x="5"/>
        <item x="6"/>
        <item x="7"/>
        <item t="default"/>
      </items>
    </pivotField>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numFmtId="14" showAll="0"/>
    <pivotField numFmtI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
  </rowFields>
  <rowItems count="9">
    <i>
      <x/>
    </i>
    <i>
      <x v="1"/>
    </i>
    <i>
      <x v="2"/>
    </i>
    <i>
      <x v="3"/>
    </i>
    <i>
      <x v="4"/>
    </i>
    <i>
      <x v="5"/>
    </i>
    <i>
      <x v="6"/>
    </i>
    <i>
      <x v="7"/>
    </i>
    <i t="grand">
      <x/>
    </i>
  </rowItems>
  <colFields count="1">
    <field x="-2"/>
  </colFields>
  <colItems count="7">
    <i>
      <x/>
    </i>
    <i i="1">
      <x v="1"/>
    </i>
    <i i="2">
      <x v="2"/>
    </i>
    <i i="3">
      <x v="3"/>
    </i>
    <i i="4">
      <x v="4"/>
    </i>
    <i i="5">
      <x v="5"/>
    </i>
    <i i="6">
      <x v="6"/>
    </i>
  </colItems>
  <dataFields count="7">
    <dataField name="tracked.missed.appt" fld="10" baseField="1" baseItem="0"/>
    <dataField name="not.located_r" fld="14" baseField="0" baseItem="0"/>
    <dataField name="official.trans.outs" fld="9" baseField="0" baseItem="0"/>
    <dataField name="declined.restarting.ART_r" fld="11" baseField="0" baseItem="0"/>
    <dataField name="Reported.died_r" fld="12" baseField="0" baseItem="0"/>
    <dataField name="reported.self.transferred_r" fld="13" baseField="0" baseItem="0"/>
    <dataField name="returned2care_r"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F076146C-32A9-4441-8BA9-E9D697788F11}" name="PivotTable59" cacheId="160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12" firstHeaderRow="0" firstDataRow="1" firstDataCol="1"/>
  <pivotFields count="24">
    <pivotField showAll="0"/>
    <pivotField axis="axisRow" showAll="0">
      <items count="9">
        <item x="0"/>
        <item x="1"/>
        <item x="2"/>
        <item x="3"/>
        <item x="4"/>
        <item x="5"/>
        <item x="6"/>
        <item x="7"/>
        <item t="default"/>
      </items>
    </pivotField>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numFmtId="14" showAll="0"/>
    <pivotField numFmtI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
  </rowFields>
  <rowItems count="9">
    <i>
      <x/>
    </i>
    <i>
      <x v="1"/>
    </i>
    <i>
      <x v="2"/>
    </i>
    <i>
      <x v="3"/>
    </i>
    <i>
      <x v="4"/>
    </i>
    <i>
      <x v="5"/>
    </i>
    <i>
      <x v="6"/>
    </i>
    <i>
      <x v="7"/>
    </i>
    <i t="grand">
      <x/>
    </i>
  </rowItems>
  <colFields count="1">
    <field x="-2"/>
  </colFields>
  <colItems count="2">
    <i>
      <x/>
    </i>
    <i i="1">
      <x v="1"/>
    </i>
  </colItems>
  <dataFields count="2">
    <dataField name="rtn_appt.scheduled_r." fld="5" baseField="0" baseItem="0"/>
    <dataField name="rtn_missed.their.appt_r."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18A3E71E-008D-4A86-93D9-3F7D0547F75A}" name="PivotTable68" cacheId="1609"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15">
  <location ref="A130:C135" firstHeaderRow="0" firstDataRow="1" firstDataCol="1"/>
  <pivotFields count="24">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dataField="1" showAll="0"/>
    <pivotField axis="axisRow" numFmtId="14" showAll="0">
      <items count="5">
        <item x="0"/>
        <item x="1"/>
        <item x="2"/>
        <item x="3"/>
        <item t="default"/>
      </items>
    </pivotField>
    <pivotField numFmtI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6"/>
  </rowFields>
  <rowItems count="5">
    <i>
      <x/>
    </i>
    <i>
      <x v="1"/>
    </i>
    <i>
      <x v="2"/>
    </i>
    <i>
      <x v="3"/>
    </i>
    <i t="grand">
      <x/>
    </i>
  </rowItems>
  <colFields count="1">
    <field x="-2"/>
  </colFields>
  <colItems count="2">
    <i>
      <x/>
    </i>
    <i i="1">
      <x v="1"/>
    </i>
  </colItems>
  <dataFields count="2">
    <dataField name="missed.their.appt_r" fld="6" baseField="0" baseItem="0"/>
    <dataField name="returned2care_r" fld="15" baseField="0" baseItem="0"/>
  </dataFields>
  <chartFormats count="2">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418568D5-88AD-46C7-AF07-0A0A1C188808}" autoFormatId="16" applyNumberFormats="0" applyBorderFormats="0" applyFontFormats="0" applyPatternFormats="0" applyAlignmentFormats="0" applyWidthHeightFormats="0">
  <queryTableRefresh nextId="22">
    <queryTableFields count="15">
      <queryTableField id="1" name="State" tableColumnId="1"/>
      <queryTableField id="2" name="LGA" tableColumnId="2"/>
      <queryTableField id="3" name="Facility_name" tableColumnId="3"/>
      <queryTableField id="4" name="TX_CURR_t" tableColumnId="4"/>
      <queryTableField id="5" name="HTS_POS_t" tableColumnId="5"/>
      <queryTableField id="6" name="TX_NET_NEW_t" tableColumnId="6"/>
      <queryTableField id="7" name="TX_NEW_t" tableColumnId="7"/>
      <queryTableField id="10" name="FY" tableColumnId="10"/>
      <queryTableField id="8" name="Target_Period" tableColumnId="8"/>
      <queryTableField id="11" name="WK_Report_Date" tableColumnId="11"/>
      <queryTableField id="14" name="Month" tableColumnId="12"/>
      <queryTableField id="15" name="Qtr" tableColumnId="13"/>
      <queryTableField id="16" name="Week_No" tableColumnId="14"/>
      <queryTableField id="20" name="Prime_Partner" tableColumnId="15"/>
      <queryTableField id="9" name="Facility_UnitUID"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C70EB707-617C-438C-B5EA-D12A38B8AD33}" autoFormatId="16" applyNumberFormats="0" applyBorderFormats="0" applyFontFormats="0" applyPatternFormats="0" applyAlignmentFormats="0" applyWidthHeightFormats="0">
  <queryTableRefresh nextId="54">
    <queryTableFields count="48">
      <queryTableField id="1" name="State" tableColumnId="1"/>
      <queryTableField id="2" name="Facility_name" tableColumnId="2"/>
      <queryTableField id="3" name="WK_Report_Date" tableColumnId="3"/>
      <queryTableField id="4" name="TX_CURR_r" tableColumnId="4"/>
      <queryTableField id="5" name="HTS_POS_r" tableColumnId="5"/>
      <queryTableField id="6" name="TX_NEW_r" tableColumnId="6"/>
      <queryTableField id="7" name="TX_NET_NEW_r" tableColumnId="7"/>
      <queryTableField id="8" name="hts_OPD_attendance" tableColumnId="8"/>
      <queryTableField id="9" name="hts_Screened" tableColumnId="9"/>
      <queryTableField id="10" name="hts_eligible4Testing" tableColumnId="10"/>
      <queryTableField id="11" name="hts_Tested" tableColumnId="11"/>
      <queryTableField id="12" name="hts_Positive" tableColumnId="12"/>
      <queryTableField id="13" name="hts_linked2ART" tableColumnId="13"/>
      <queryTableField id="14" name="indx_clients_seen" tableColumnId="14"/>
      <queryTableField id="15" name="indx_Eligible4Index" tableColumnId="15"/>
      <queryTableField id="16" name="indx_offered_Index" tableColumnId="16"/>
      <queryTableField id="17" name="indx_accepted_Index" tableColumnId="17"/>
      <queryTableField id="18" name="indx_Elicited" tableColumnId="18"/>
      <queryTableField id="19" name="indx_Tested" tableColumnId="19"/>
      <queryTableField id="20" name="indx_Positive" tableColumnId="20"/>
      <queryTableField id="21" name="indx_linked2ART" tableColumnId="21"/>
      <queryTableField id="22" name="otps_clients_seen" tableColumnId="22"/>
      <queryTableField id="52" name="otps_screened" tableColumnId="48"/>
      <queryTableField id="23" name="otps_eligible4Testing" tableColumnId="23"/>
      <queryTableField id="24" name="otps_Tested" tableColumnId="24"/>
      <queryTableField id="25" name="otps_Positive" tableColumnId="25"/>
      <queryTableField id="26" name="otps_linked2ART" tableColumnId="26"/>
      <queryTableField id="27" name="ret_appt_scheduled" tableColumnId="27"/>
      <queryTableField id="28" name="ret_missed_their_appt" tableColumnId="28"/>
      <queryTableField id="29" name="ret_texted_or_called" tableColumnId="29"/>
      <queryTableField id="30" name="ret_visited" tableColumnId="30"/>
      <queryTableField id="31" name="ret_official_transfer_outs" tableColumnId="31"/>
      <queryTableField id="33" name="ret_declined_restarting_ART" tableColumnId="33"/>
      <queryTableField id="34" name="ret_reported_died" tableColumnId="34"/>
      <queryTableField id="35" name="ret_reported_self_transferred" tableColumnId="35"/>
      <queryTableField id="36" name="ret_not_located" tableColumnId="36"/>
      <queryTableField id="37" name="ret_returned2care" tableColumnId="37"/>
      <queryTableField id="38" name="mmd_seen_in_DSD_ART" tableColumnId="38"/>
      <queryTableField id="39" name="mmd_stableOnART" tableColumnId="39"/>
      <queryTableField id="40" name="mmd_received3mth_mmd" tableColumnId="40"/>
      <queryTableField id="50" name="Target_Period" tableColumnId="49"/>
      <queryTableField id="41" name="Week_No" tableColumnId="41"/>
      <queryTableField id="42" name="Month" tableColumnId="42"/>
      <queryTableField id="43" name="Qtr" tableColumnId="43"/>
      <queryTableField id="44" name="FY" tableColumnId="44"/>
      <queryTableField id="45" name="LGA" tableColumnId="45"/>
      <queryTableField id="46" name="Facility_UnitUID" tableColumnId="46"/>
      <queryTableField id="47" name="Prime_Partner" tableColumnId="47"/>
    </queryTableFields>
  </queryTableRefresh>
  <extLst>
    <ext xmlns:x15="http://schemas.microsoft.com/office/spreadsheetml/2010/11/main" uri="{883FBD77-0823-4a55-B5E3-86C4891E6966}">
      <x15:queryTable sourceDataName="Query - TableResult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72E4BC87-7CA8-426C-931D-B03A1380C174}" autoFormatId="16" applyNumberFormats="0" applyBorderFormats="0" applyFontFormats="0" applyPatternFormats="0" applyAlignmentFormats="0" applyWidthHeightFormats="0">
  <queryTableRefresh nextId="71">
    <queryTableFields count="53">
      <queryTableField id="1" name="State" tableColumnId="1"/>
      <queryTableField id="2" name="Facility_name" tableColumnId="2"/>
      <queryTableField id="3" name="WK_Report_Date" tableColumnId="3"/>
      <queryTableField id="4" name="TX_CURR_r" tableColumnId="4"/>
      <queryTableField id="5" name="HTS_POS_r" tableColumnId="5"/>
      <queryTableField id="6" name="TX_NEW_r" tableColumnId="6"/>
      <queryTableField id="7" name="TX_NET_NEW_r" tableColumnId="7"/>
      <queryTableField id="8" name="hts_OPD_attendance" tableColumnId="8"/>
      <queryTableField id="9" name="hts_Screened" tableColumnId="9"/>
      <queryTableField id="10" name="hts_eligible4Testing" tableColumnId="10"/>
      <queryTableField id="11" name="hts_Tested" tableColumnId="11"/>
      <queryTableField id="12" name="hts_Positive" tableColumnId="12"/>
      <queryTableField id="13" name="hts_linked2ART" tableColumnId="13"/>
      <queryTableField id="14" name="indx_clients_seen" tableColumnId="14"/>
      <queryTableField id="15" name="indx_Eligible4Index" tableColumnId="15"/>
      <queryTableField id="16" name="indx_offered_Index" tableColumnId="16"/>
      <queryTableField id="17" name="indx_accepted_Index" tableColumnId="17"/>
      <queryTableField id="18" name="indx_Elicited" tableColumnId="18"/>
      <queryTableField id="19" name="indx_Tested" tableColumnId="19"/>
      <queryTableField id="20" name="indx_Positive" tableColumnId="20"/>
      <queryTableField id="21" name="indx_linked2ART" tableColumnId="21"/>
      <queryTableField id="22" name="otps_clients_seen" tableColumnId="22"/>
      <queryTableField id="69" name="otps_screened" tableColumnId="54"/>
      <queryTableField id="23" name="otps_eligible4Testing" tableColumnId="23"/>
      <queryTableField id="24" name="otps_Tested" tableColumnId="24"/>
      <queryTableField id="25" name="otps_Positive" tableColumnId="25"/>
      <queryTableField id="26" name="otps_linked2ART" tableColumnId="26"/>
      <queryTableField id="27" name="ret_appt_scheduled" tableColumnId="27"/>
      <queryTableField id="28" name="ret_missed_their_appt" tableColumnId="28"/>
      <queryTableField id="29" name="ret_texted_or_called" tableColumnId="29"/>
      <queryTableField id="30" name="ret_visited" tableColumnId="30"/>
      <queryTableField id="31" name="ret_official_transfer_outs" tableColumnId="31"/>
      <queryTableField id="33" name="ret_declined_restarting_ART" tableColumnId="33"/>
      <queryTableField id="34" name="ret_reported_died" tableColumnId="34"/>
      <queryTableField id="35" name="ret_reported_self_transferred" tableColumnId="35"/>
      <queryTableField id="36" name="ret_not_located" tableColumnId="36"/>
      <queryTableField id="37" name="ret_returned2care" tableColumnId="37"/>
      <queryTableField id="38" name="mmd_seen_in_DSD_ART" tableColumnId="38"/>
      <queryTableField id="39" name="mmd_stableOnART" tableColumnId="39"/>
      <queryTableField id="40" name="mmd_received3mth_mmd" tableColumnId="40"/>
      <queryTableField id="52" name="Target_Period" tableColumnId="52"/>
      <queryTableField id="41" name="Week_No" tableColumnId="41"/>
      <queryTableField id="42" name="Month" tableColumnId="42"/>
      <queryTableField id="43" name="Qtr" tableColumnId="43"/>
      <queryTableField id="44" name="FY" tableColumnId="44"/>
      <queryTableField id="45" name="LGA" tableColumnId="45"/>
      <queryTableField id="46" name="Facility_UnitUID" tableColumnId="46"/>
      <queryTableField id="47" name="Prime_Partner" tableColumnId="47"/>
      <queryTableField id="48" name="TX_CURR_t" tableColumnId="48"/>
      <queryTableField id="49" name="HTS_POS_t" tableColumnId="49"/>
      <queryTableField id="50" name="TX_NET_NEW_t" tableColumnId="50"/>
      <queryTableField id="51" name="TX_NEW_t" tableColumnId="51"/>
      <queryTableField id="68" name="Add Column2" tableColumnId="53"/>
    </queryTableFields>
  </queryTableRefresh>
  <extLst>
    <ext xmlns:x15="http://schemas.microsoft.com/office/spreadsheetml/2010/11/main" uri="{883FBD77-0823-4a55-B5E3-86C4891E6966}">
      <x15:queryTable sourceDataName="Query - KingQuery"/>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cility_name" xr10:uid="{585D157C-03BB-450C-8CBB-6609F6C07C94}" sourceName="[KingQuery].[Facility_name]">
  <pivotTables>
    <pivotTable tabId="13" name="MMD1"/>
    <pivotTable tabId="13" name="MMD2"/>
    <pivotTable tabId="13" name="MMD3"/>
    <pivotTable tabId="13" name="MMD4"/>
    <pivotTable tabId="13" name="RET1"/>
    <pivotTable tabId="13" name="RET2"/>
    <pivotTable tabId="13" name="RET3"/>
    <pivotTable tabId="13" name="RET4"/>
    <pivotTable tabId="13" name="RET5"/>
  </pivotTables>
  <data>
    <olap pivotCacheId="678492620">
      <levels count="2">
        <level uniqueName="[KingQuery].[Facility_name].[(All)]" sourceCaption="(All)" count="0"/>
        <level uniqueName="[KingQuery].[Facility_name].[Facility_name]" sourceCaption="Facility_name" count="197">
          <ranges>
            <range startItem="0">
              <i n="[KingQuery].[Facility_name].&amp;[Abejukolo General Hospital]" c="Abejukolo General Hospital"/>
              <i n="[KingQuery].[Facility_name].&amp;[Adeoyo Maternity Hospital]" c="Adeoyo Maternity Hospital"/>
              <i n="[KingQuery].[Facility_name].&amp;[Ankpa General Hospital]" c="Ankpa General Hospital"/>
              <i n="[KingQuery].[Facility_name].&amp;[Bingham University Teaching Hospital]" c="Bingham University Teaching Hospital"/>
              <i n="[KingQuery].[Facility_name].&amp;[CCDP Hospital - Panyam]" c="CCDP Hospital - Panyam"/>
              <i n="[KingQuery].[Facility_name].&amp;[Church of Christ in Nigeria (COCIN) Hospital and Rehabilitation Center]" c="Church of Christ in Nigeria (COCIN) Hospital and Rehabilitation Center"/>
              <i n="[KingQuery].[Facility_name].&amp;[Dekina General Hospital]" c="Dekina General Hospital"/>
              <i n="[KingQuery].[Facility_name].&amp;[Dengi General Hospital]" c="Dengi General Hospital"/>
              <i n="[KingQuery].[Facility_name].&amp;[Ekiti State University Teaching Hospital, Ado-Ekiti]" c="Ekiti State University Teaching Hospital, Ado-Ekiti"/>
              <i n="[KingQuery].[Facility_name].&amp;[Faith Alive Foundation]" c="Faith Alive Foundation"/>
              <i n="[KingQuery].[Facility_name].&amp;[Federal Medical Center - Abeokuta]" c="Federal Medical Center - Abeokuta"/>
              <i n="[KingQuery].[Facility_name].&amp;[Federal Medical Center - Katsina]" c="Federal Medical Center - Katsina"/>
              <i n="[KingQuery].[Facility_name].&amp;[Federal Medical Center - Owo]" c="Federal Medical Center - Owo"/>
              <i n="[KingQuery].[Facility_name].&amp;[Federal Medical Center, Ido-Ekiti]" c="Federal Medical Center, Ido-Ekiti"/>
              <i n="[KingQuery].[Facility_name].&amp;[Funtua General Hospital]" c="Funtua General Hospital"/>
              <i n="[KingQuery].[Facility_name].&amp;[Grimmard Hospital - Anyingba]" c="Grimmard Hospital - Anyingba"/>
              <i n="[KingQuery].[Facility_name].&amp;[Holley Memorial - Ochadamu]" c="Holley Memorial - Ochadamu"/>
              <i n="[KingQuery].[Facility_name].&amp;[Idah General Hospital]" c="Idah General Hospital"/>
              <i n="[KingQuery].[Facility_name].&amp;[Ifo General Hospital]" c="Ifo General Hospital"/>
              <i n="[KingQuery].[Facility_name].&amp;[Ifon Basic Health Center]" c="Ifon Basic Health Center"/>
              <i n="[KingQuery].[Facility_name].&amp;[Ikere Ekiti State Specialist Hospital]" c="Ikere Ekiti State Specialist Hospital"/>
              <i n="[KingQuery].[Facility_name].&amp;[Ikire Specialist Hospital]" c="Ikire Specialist Hospital"/>
              <i n="[KingQuery].[Facility_name].&amp;[Jos University Teaching Hospital]" c="Jos University Teaching Hospital"/>
              <i n="[KingQuery].[Facility_name].&amp;[Kabba General Hospital]" c="Kabba General Hospital"/>
              <i n="[KingQuery].[Facility_name].&amp;[Katsina General Hospital]" c="Katsina General Hospital"/>
              <i n="[KingQuery].[Facility_name].&amp;[Kogi State Specialist Hospital]" c="Kogi State Specialist Hospital"/>
              <i n="[KingQuery].[Facility_name].&amp;[Ladoke Akintola Teaching Hospital - Oshogbo]" c="Ladoke Akintola Teaching Hospital - Oshogbo"/>
              <i n="[KingQuery].[Facility_name].&amp;[Lokoja Federal Medical Center]" c="Lokoja Federal Medical Center"/>
              <i n="[KingQuery].[Facility_name].&amp;[Obafemi Awolowo University Teaching Hospital Complex]" c="Obafemi Awolowo University Teaching Hospital Complex"/>
              <i n="[KingQuery].[Facility_name].&amp;[Obangede General Hospital]" c="Obangede General Hospital"/>
              <i n="[KingQuery].[Facility_name].&amp;[Ogbomosho State Hospital]" c="Ogbomosho State Hospital"/>
              <i n="[KingQuery].[Facility_name].&amp;[Okene General Hospital]" c="Okene General Hospital"/>
              <i n="[KingQuery].[Facility_name].&amp;[Okitipupa State Specialist Hospital]" c="Okitipupa State Specialist Hospital"/>
              <i n="[KingQuery].[Facility_name].&amp;[Okpo General Hospital]" c="Okpo General Hospital"/>
              <i n="[KingQuery].[Facility_name].&amp;[Olabisi Onabanjo University Teaching Hospital]" c="Olabisi Onabanjo University Teaching Hospital"/>
              <i n="[KingQuery].[Facility_name].&amp;[Ore General Hospital]" c="Ore General Hospital"/>
              <i n="[KingQuery].[Facility_name].&amp;[Our Lady of Apostle (OLA) Hospital - Jos]" c="Our Lady of Apostle (OLA) Hospital - Jos"/>
              <i n="[KingQuery].[Facility_name].&amp;[Pankshin General Hospital]" c="Pankshin General Hospital"/>
              <i n="[KingQuery].[Facility_name].&amp;[Plateau State Specialist Hospital]" c="Plateau State Specialist Hospital"/>
              <i n="[KingQuery].[Facility_name].&amp;[Sacred Heart Catholic Hospital, Abeokuta]" c="Sacred Heart Catholic Hospital, Abeokuta"/>
              <i n="[KingQuery].[Facility_name].&amp;[Shendam General Hospital]" c="Shendam General Hospital"/>
              <i n="[KingQuery].[Facility_name].&amp;[St. Mary's Catholic Hospital - Eleta]" c="St. Mary's Catholic Hospital - Eleta"/>
              <i n="[KingQuery].[Facility_name].&amp;[State Hospital - Ijebu Ode]" c="State Hospital - Ijebu Ode"/>
              <i n="[KingQuery].[Facility_name].&amp;[State Hospital - Iwo]" c="State Hospital - Iwo"/>
              <i n="[KingQuery].[Facility_name].&amp;[State Specialist Hospital - Akure]" c="State Specialist Hospital - Akure"/>
              <i n="[KingQuery].[Facility_name].&amp;[State Specialist Hospital - Ondo]" c="State Specialist Hospital - Ondo"/>
              <i n="[KingQuery].[Facility_name].&amp;[University College Hospital]" c="University College Hospital"/>
              <i n="[KingQuery].[Facility_name].&amp;[Zamko Comprehensive Health Center]" c="Zamko Comprehensive Health Center"/>
              <i n="[KingQuery].[Facility_name].&amp;[Abdull Jalil's (A.J.S.) Out Patient Clinic]" c="Abdull Jalil's (A.J.S.) Out Patient Clinic" nd="1"/>
              <i n="[KingQuery].[Facility_name].&amp;[Abogunde Baaki Health Center]" c="Abogunde Baaki Health Center" nd="1"/>
              <i n="[KingQuery].[Facility_name].&amp;[Adaramagbo Olomi Primary Health Center]" c="Adaramagbo Olomi Primary Health Center" nd="1"/>
              <i n="[KingQuery].[Facility_name].&amp;[Agbado Primary Health Care Center]" c="Agbado Primary Health Care Center" nd="1"/>
              <i n="[KingQuery].[Facility_name].&amp;[Ahmadu Bello University Teaching Hospital - Shika]" c="Ahmadu Bello University Teaching Hospital - Shika" nd="1"/>
              <i n="[KingQuery].[Facility_name].&amp;[Alafara Oje Primary Health Center]" c="Alafara Oje Primary Health Center" nd="1"/>
              <i n="[KingQuery].[Facility_name].&amp;[Alheri Clinic]" c="Alheri Clinic" nd="1"/>
              <i n="[KingQuery].[Facility_name].&amp;[Amina Hospital]" c="Amina Hospital" nd="1"/>
              <i n="[KingQuery].[Facility_name].&amp;[Amper Central Primary Health Care Center]" c="Amper Central Primary Health Care Center" nd="1"/>
              <i n="[KingQuery].[Facility_name].&amp;[Angware General Hospital]" c="Angware General Hospital" nd="1"/>
              <i n="[KingQuery].[Facility_name].&amp;[Anna-Kitcher Hospital]" c="Anna-Kitcher Hospital" nd="1"/>
              <i n="[KingQuery].[Facility_name].&amp;[Apete Primary Health Center]" c="Apete Primary Health Center" nd="1"/>
              <i n="[KingQuery].[Facility_name].&amp;[Arakale Comprehensive Health Center]" c="Arakale Comprehensive Health Center" nd="1"/>
              <i n="[KingQuery].[Facility_name].&amp;[Ayetoro General Hospital]" c="Ayetoro General Hospital" nd="1"/>
              <i n="[KingQuery].[Facility_name].&amp;[Badarawa Primary Health Center]" c="Badarawa Primary Health Center" nd="1"/>
              <i n="[KingQuery].[Facility_name].&amp;[Baptist Medical Center - Saki]" c="Baptist Medical Center - Saki" nd="1"/>
              <i n="[KingQuery].[Facility_name].&amp;[Barau Dikko Specialist Hospital]" c="Barau Dikko Specialist Hospital" nd="1"/>
              <i n="[KingQuery].[Facility_name].&amp;[Barkin Ladi General Hospital]" c="Barkin Ladi General Hospital" nd="1"/>
              <i n="[KingQuery].[Facility_name].&amp;[Barnawa Primary Health Center]" c="Barnawa Primary Health Center" nd="1"/>
              <i n="[KingQuery].[Facility_name].&amp;[Batsari General Hospital]" c="Batsari General Hospital" nd="1"/>
              <i n="[KingQuery].[Facility_name].&amp;[Baure General Hospital]" c="Baure General Hospital" nd="1"/>
              <i n="[KingQuery].[Facility_name].&amp;[Bolorunduro General Hospital]" c="Bolorunduro General Hospital" nd="1"/>
              <i n="[KingQuery].[Facility_name].&amp;[Bukuru Express Primary Health Center]" c="Bukuru Express Primary Health Center" nd="1"/>
              <i n="[KingQuery].[Facility_name].&amp;[Catholic Hospital and Maternity - Okeola]" c="Catholic Hospital and Maternity - Okeola" nd="1"/>
              <i n="[KingQuery].[Facility_name].&amp;[Church of Christ in Nigeria (COCIN) Clinic - Gyel-Bukuru]" c="Church of Christ in Nigeria (COCIN) Clinic - Gyel-Bukuru" nd="1"/>
              <i n="[KingQuery].[Facility_name].&amp;[Dadin Kowa Comprehensive Health Center]" c="Dadin Kowa Comprehensive Health Center" nd="1"/>
              <i n="[KingQuery].[Facility_name].&amp;[Doka Rural Hospital]" c="Doka Rural Hospital" nd="1"/>
              <i n="[KingQuery].[Facility_name].&amp;[Ede Specialist Hospital]" c="Ede Specialist Hospital" nd="1"/>
              <i n="[KingQuery].[Facility_name].&amp;[Emure Ekiti General Hospital]" c="Emure Ekiti General Hospital" nd="1"/>
              <i n="[KingQuery].[Facility_name].&amp;[Evangelical Church of West Africa (ECWA) Comprehensive Hospital - Bukuru]" c="Evangelical Church of West Africa (ECWA) Comprehensive Hospital - Bukuru" nd="1"/>
              <i n="[KingQuery].[Facility_name].&amp;[Federation of Muslim Women Association of Nigeria (FOMWAN) Hospital]" c="Federation of Muslim Women Association of Nigeria (FOMWAN) Hospital" nd="1"/>
              <i n="[KingQuery].[Facility_name].&amp;[Foltz Medical Center - Katari]" c="Foltz Medical Center - Katari" nd="1"/>
              <i n="[KingQuery].[Facility_name].&amp;[Giwa General Hospital]" c="Giwa General Hospital" nd="1"/>
              <i n="[KingQuery].[Facility_name].&amp;[Gwamna Awan General Hospital]" c="Gwamna Awan General Hospital" nd="1"/>
              <i n="[KingQuery].[Facility_name].&amp;[Gwantu General Hospital]" c="Gwantu General Hospital" nd="1"/>
              <i n="[KingQuery].[Facility_name].&amp;[Hajiya Gambo Sawaba Hospital]" c="Hajiya Gambo Sawaba Hospital" nd="1"/>
              <i n="[KingQuery].[Facility_name].&amp;[Harmony Hospital]" c="Harmony Hospital" nd="1"/>
              <i n="[KingQuery].[Facility_name].&amp;[Hunkuyi General Hospital]" c="Hunkuyi General Hospital" nd="1"/>
              <i n="[KingQuery].[Facility_name].&amp;[Idanre General Hospital]" c="Idanre General Hospital" nd="1"/>
              <i n="[KingQuery].[Facility_name].&amp;[Idi Iroko General Hospital]" c="Idi Iroko General Hospital" nd="1"/>
              <i n="[KingQuery].[Facility_name].&amp;[Idi Ogungun Primary Health Center]" c="Idi Ogungun Primary Health Center" nd="1"/>
              <i n="[KingQuery].[Facility_name].&amp;[Ido-Ani General Hospital]" c="Ido-Ani General Hospital" nd="1"/>
              <i n="[KingQuery].[Facility_name].&amp;[Idon Rural Hospital]" c="Idon Rural Hospital" nd="1"/>
              <i n="[KingQuery].[Facility_name].&amp;[Igbeti General Hospital]" c="Igbeti General Hospital" nd="1"/>
              <i n="[KingQuery].[Facility_name].&amp;[Igboho General Hospital]" c="Igboho General Hospital" nd="1"/>
              <i n="[KingQuery].[Facility_name].&amp;[Igbokoda General Hospital]" c="Igbokoda General Hospital" nd="1"/>
              <i n="[KingQuery].[Facility_name].&amp;[Igbotako General Hospital]" c="Igbotako General Hospital" nd="1"/>
              <i n="[KingQuery].[Facility_name].&amp;[Ijero Ekiti State Specialist Hospital]" c="Ijero Ekiti State Specialist Hospital" nd="1"/>
              <i n="[KingQuery].[Facility_name].&amp;[Ijoko Primary Health Center]" c="Ijoko Primary Health Center" nd="1"/>
              <i n="[KingQuery].[Facility_name].&amp;[Iju Itaogbolu General Hospital]" c="Iju Itaogbolu General Hospital" nd="1"/>
              <i n="[KingQuery].[Facility_name].&amp;[Ikoyi-Ile Primary Health Center]" c="Ikoyi-Ile Primary Health Center" nd="1"/>
              <i n="[KingQuery].[Facility_name].&amp;[Ila Orangun State Hospital]" c="Ila Orangun State Hospital" nd="1"/>
              <i n="[KingQuery].[Facility_name].&amp;[Ilawe Ekiti Comprehensive Health Center]" c="Ilawe Ekiti Comprehensive Health Center" nd="1"/>
              <i n="[KingQuery].[Facility_name].&amp;[Ile-Oluji General Hospital]" c="Ile-Oluji General Hospital" nd="1"/>
              <i n="[KingQuery].[Facility_name].&amp;[Ilora General Hospital]" c="Ilora General Hospital" nd="1"/>
              <i n="[KingQuery].[Facility_name].&amp;[Imeko Primary Health Center]" c="Imeko Primary Health Center" nd="1"/>
              <i n="[KingQuery].[Facility_name].&amp;[Ingawa General Hospital]" c="Ingawa General Hospital" nd="1"/>
              <i n="[KingQuery].[Facility_name].&amp;[Ipe Akoko General Hospital]" c="Ipe Akoko General Hospital" nd="1"/>
              <i n="[KingQuery].[Facility_name].&amp;[Irun Akoko General Hospital]" c="Irun Akoko General Hospital" nd="1"/>
              <i n="[KingQuery].[Facility_name].&amp;[Isaga Owode Health Center]" c="Isaga Owode Health Center" nd="1"/>
              <i n="[KingQuery].[Facility_name].&amp;[Isaipen Basic Health Center]" c="Isaipen Basic Health Center" nd="1"/>
              <i n="[KingQuery].[Facility_name].&amp;[Isara State Hospital]" c="Isara State Hospital" nd="1"/>
              <i n="[KingQuery].[Facility_name].&amp;[Iseyin General Hospital]" c="Iseyin General Hospital" nd="1"/>
              <i n="[KingQuery].[Facility_name].&amp;[Iwaro-Oka General Hospital - Akoko]" c="Iwaro-Oka General Hospital - Akoko" nd="1"/>
              <i n="[KingQuery].[Facility_name].&amp;[Iwo Road Primary Health Center]" c="Iwo Road Primary Health Center" nd="1"/>
              <i n="[KingQuery].[Facility_name].&amp;[Iye Ekiti General Hospital]" c="Iye Ekiti General Hospital" nd="1"/>
              <i n="[KingQuery].[Facility_name].&amp;[Iyin Ekiti General Hospital]" c="Iyin Ekiti General Hospital" nd="1"/>
              <i n="[KingQuery].[Facility_name].&amp;[Jaji Comprehensive Health Center]" c="Jaji Comprehensive Health Center" nd="1"/>
              <i n="[KingQuery].[Facility_name].&amp;[Jericho Specialist Hospital]" c="Jericho Specialist Hospital" nd="1"/>
              <i n="[KingQuery].[Facility_name].&amp;[Jesus is Love and Power Catholic Hospital - Ifo]" c="Jesus is Love and Power Catholic Hospital - Ifo" nd="1"/>
              <i n="[KingQuery].[Facility_name].&amp;[Jibia General Hospital]" c="Jibia General Hospital" nd="1"/>
              <i n="[KingQuery].[Facility_name].&amp;[Jibrin Maigwari General Hospital]" c="Jibrin Maigwari General Hospital" nd="1"/>
              <i n="[KingQuery].[Facility_name].&amp;[Jowako Hospital]" c="Jowako Hospital" nd="1"/>
              <i n="[KingQuery].[Facility_name].&amp;[Kachia General Hospital]" c="Kachia General Hospital" nd="1"/>
              <i n="[KingQuery].[Facility_name].&amp;[Kafanchan Family Health Unit]" c="Kafanchan Family Health Unit" nd="1"/>
              <i n="[KingQuery].[Facility_name].&amp;[Kafanchan General Hospital]" c="Kafanchan General Hospital" nd="1"/>
              <i n="[KingQuery].[Facility_name].&amp;[Kagarko General Hospital]" c="Kagarko General Hospital" nd="1"/>
              <i n="[KingQuery].[Facility_name].&amp;[Kankara General Hospital]" c="Kankara General Hospital" nd="1"/>
              <i n="[KingQuery].[Facility_name].&amp;[Kankia General Hospital]" c="Kankia General Hospital" nd="1"/>
              <i n="[KingQuery].[Facility_name].&amp;[Kaura Rural Hospital]" c="Kaura Rural Hospital" nd="1"/>
              <i n="[KingQuery].[Facility_name].&amp;[Kauru Rural Hospital]" c="Kauru Rural Hospital" nd="1"/>
              <i n="[KingQuery].[Facility_name].&amp;[Kawo General Hospital]" c="Kawo General Hospital" nd="1"/>
              <i n="[KingQuery].[Facility_name].&amp;[Kisi General Hospital]" c="Kisi General Hospital" nd="1"/>
              <i n="[KingQuery].[Facility_name].&amp;[Kujama Rural Hospital]" c="Kujama Rural Hospital" nd="1"/>
              <i n="[KingQuery].[Facility_name].&amp;[Kwalla General Hospital]" c="Kwalla General Hospital" nd="1"/>
              <i n="[KingQuery].[Facility_name].&amp;[Kwoi General Hospital]" c="Kwoi General Hospital" nd="1"/>
              <i n="[KingQuery].[Facility_name].&amp;[Maigana General Hospital]" c="Maigana General Hospital" nd="1"/>
              <i n="[KingQuery].[Facility_name].&amp;[Major Ibrahim Bello Abdullahi Memorial Hospital]" c="Major Ibrahim Bello Abdullahi Memorial Hospital" nd="1"/>
              <i n="[KingQuery].[Facility_name].&amp;[Makarfi General Hospital]" c="Makarfi General Hospital" nd="1"/>
              <i n="[KingQuery].[Facility_name].&amp;[Makera I Primary Health Center]" c="Makera I Primary Health Center" nd="1"/>
              <i n="[KingQuery].[Facility_name].&amp;[Makun Primary Health Care]" c="Makun Primary Health Care" nd="1"/>
              <i n="[KingQuery].[Facility_name].&amp;[Malumfashi Maternal and Child Health Clinic]" c="Malumfashi Maternal and Child Health Clinic" nd="1"/>
              <i n="[KingQuery].[Facility_name].&amp;[Manchok Maternal and Child Health Clinic]" c="Manchok Maternal and Child Health Clinic" nd="1"/>
              <i n="[KingQuery].[Facility_name].&amp;[Maneks Hospital]" c="Maneks Hospital" nd="1"/>
              <i n="[KingQuery].[Facility_name].&amp;[Mangu General Hospital]" c="Mangu General Hospital" nd="1"/>
              <i n="[KingQuery].[Facility_name].&amp;[Mani General Hospital]" c="Mani General Hospital" nd="1"/>
              <i n="[KingQuery].[Facility_name].&amp;[May Hospital - Shendam]" c="May Hospital - Shendam" nd="1"/>
              <i n="[KingQuery].[Facility_name].&amp;[Moferere-Oja Comprehensive Health Center]" c="Moferere-Oja Comprehensive Health Center" nd="1"/>
              <i n="[KingQuery].[Facility_name].&amp;[Moniya Primary Health Center]" c="Moniya Primary Health Center" nd="1"/>
              <i n="[KingQuery].[Facility_name].&amp;[Mother And Child Hospital - Akure]" c="Mother And Child Hospital - Akure" nd="1"/>
              <i n="[KingQuery].[Facility_name].&amp;[Mother and Child Hospital - Ondo]" c="Mother and Child Hospital - Ondo" nd="1"/>
              <i n="[KingQuery].[Facility_name].&amp;[Musawa General Hospital]" c="Musawa General Hospital" nd="1"/>
              <i n="[KingQuery].[Facility_name].&amp;[Muslim Specialist Hospital]" c="Muslim Specialist Hospital" nd="1"/>
              <i n="[KingQuery].[Facility_name].&amp;[National Tuberculosis And Leprosy Training Center - Zaria]" c="National Tuberculosis And Leprosy Training Center - Zaria" nd="1"/>
              <i n="[KingQuery].[Facility_name].&amp;[Oba-Ile Comprehensive Health Center]" c="Oba-Ile Comprehensive Health Center" nd="1"/>
              <i n="[KingQuery].[Facility_name].&amp;[Ode-Irele Comprehensive Health Center]" c="Ode-Irele Comprehensive Health Center" nd="1"/>
              <i n="[KingQuery].[Facility_name].&amp;[Odinjo Primary Health Center]" c="Odinjo Primary Health Center" nd="1"/>
              <i n="[KingQuery].[Facility_name].&amp;[Ogijo Primary Health Care]" c="Ogijo Primary Health Care" nd="1"/>
              <i n="[KingQuery].[Facility_name].&amp;[Ojoo Primary Health Center]" c="Ojoo Primary Health Center" nd="1"/>
              <i n="[KingQuery].[Facility_name].&amp;[Okeho General Hospital]" c="Okeho General Hospital" nd="1"/>
              <i n="[KingQuery].[Facility_name].&amp;[Okesa Ekiti Comprehensive Health Center]" c="Okesa Ekiti Comprehensive Health Center" nd="1"/>
              <i n="[KingQuery].[Facility_name].&amp;[Omuo Ekiti General Hospital]" c="Omuo Ekiti General Hospital" nd="1"/>
              <i n="[KingQuery].[Facility_name].&amp;[Oranyan Primary Health Center]" c="Oranyan Primary Health Center" nd="1"/>
              <i n="[KingQuery].[Facility_name].&amp;[Ota Primary Health Center]" c="Ota Primary Health Center" nd="1"/>
              <i n="[KingQuery].[Facility_name].&amp;[Our Lady of Fatima Catholic Hospital - Jaleyemi]" c="Our Lady of Fatima Catholic Hospital - Jaleyemi" nd="1"/>
              <i n="[KingQuery].[Facility_name].&amp;[Our Lady of Lourdes Hospital - Ipetumodun]" c="Our Lady of Lourdes Hospital - Ipetumodun" nd="1"/>
              <i n="[KingQuery].[Facility_name].&amp;[Our Lady's Catholic Hospital - Iseyin]" c="Our Lady's Catholic Hospital - Iseyin" nd="1"/>
              <i n="[KingQuery].[Facility_name].&amp;[Owo General Hospital]" c="Owo General Hospital" nd="1"/>
              <i n="[KingQuery].[Facility_name].&amp;[Oye Ekiti General Hospital]" c="Oye Ekiti General Hospital" nd="1"/>
              <i n="[KingQuery].[Facility_name].&amp;[Pambegua General Hospital]" c="Pambegua General Hospital" nd="1"/>
              <i n="[KingQuery].[Facility_name].&amp;[Police Medical Center]" c="Police Medical Center" nd="1"/>
              <i n="[KingQuery].[Facility_name].&amp;[Ring Road State Hospital]" c="Ring Road State Hospital" nd="1"/>
              <i n="[KingQuery].[Facility_name].&amp;[Sabo Primary Health Care Center]" c="Sabo Primary Health Care Center" nd="1"/>
              <i n="[KingQuery].[Facility_name].&amp;[Sabo Tsaha Primary Health Center]" c="Sabo Tsaha Primary Health Center" nd="1"/>
              <i n="[KingQuery].[Facility_name].&amp;[Sabon Tasha General Hospital]" c="Sabon Tasha General Hospital" nd="1"/>
              <i n="[KingQuery].[Facility_name].&amp;[Saminaka General Hospital]" c="Saminaka General Hospital" nd="1"/>
              <i n="[KingQuery].[Facility_name].&amp;[Sango Ota Primary Health Center]" c="Sango Ota Primary Health Center" nd="1"/>
              <i n="[KingQuery].[Facility_name].&amp;[Seventh Day Adventist (SDA) Hospital - Jengre]" c="Seventh Day Adventist (SDA) Hospital - Jengre" nd="1"/>
              <i n="[KingQuery].[Facility_name].&amp;[Seventh Day Adventist Hospital - Ile-Ife]" c="Seventh Day Adventist Hospital - Ile-Ife" nd="1"/>
              <i n="[KingQuery].[Facility_name].&amp;[Shendam A Primary Health Center]" c="Shendam A Primary Health Center" nd="1"/>
              <i n="[KingQuery].[Facility_name].&amp;[Solat Women Hospital]" c="Solat Women Hospital" nd="1"/>
              <i n="[KingQuery].[Facility_name].&amp;[Specialist Hospital - Ilaro]" c="Specialist Hospital - Ilaro" nd="1"/>
              <i n="[KingQuery].[Facility_name].&amp;[St. Anne's Anglican Hospital - Molete Ibadan]" c="St. Anne's Anglican Hospital - Molete Ibadan" nd="1"/>
              <i n="[KingQuery].[Facility_name].&amp;[St. Catherine's Hospital - Iwaro-Oka]" c="St. Catherine's Hospital - Iwaro-Oka" nd="1"/>
              <i n="[KingQuery].[Facility_name].&amp;[St. Dominics Catholic Hospital - Ogungbade]" c="St. Dominics Catholic Hospital - Ogungbade" nd="1"/>
              <i n="[KingQuery].[Facility_name].&amp;[St. Gerald's Hospital - Kaduna]" c="St. Gerald's Hospital - Kaduna" nd="1"/>
              <i n="[KingQuery].[Facility_name].&amp;[St. Louis Hospital - Zonkwa]" c="St. Louis Hospital - Zonkwa" nd="1"/>
              <i n="[KingQuery].[Facility_name].&amp;[St. Mary's Clinic - Ajilete]" c="St. Mary's Clinic - Ajilete" nd="1"/>
              <i n="[KingQuery].[Facility_name].&amp;[St. Peters General Hospital - Aremo]" c="St. Peters General Hospital - Aremo" nd="1"/>
              <i n="[KingQuery].[Facility_name].&amp;[St. Virgillus Catholic Rural Health Center]" c="St. Virgillus Catholic Rural Health Center" nd="1"/>
              <i n="[KingQuery].[Facility_name].&amp;[State Specialist Hospital - Ikare]" c="State Specialist Hospital - Ikare" nd="1"/>
              <i n="[KingQuery].[Facility_name].&amp;[Tundun Wada Primary Health Center]" c="Tundun Wada Primary Health Center" nd="1"/>
              <i n="[KingQuery].[Facility_name].&amp;[Tunkus General Hospital]" c="Tunkus General Hospital" nd="1"/>
              <i n="[KingQuery].[Facility_name].&amp;[Turaki Buga Memorial Hospital]" c="Turaki Buga Memorial Hospital" nd="1"/>
              <i n="[KingQuery].[Facility_name].&amp;[Turunku Rural Hospital]" c="Turunku Rural Hospital" nd="1"/>
              <i n="[KingQuery].[Facility_name].&amp;[Vom Christian Hospital]" c="Vom Christian Hospital" nd="1"/>
              <i n="[KingQuery].[Facility_name].&amp;[Yusuf Dantsoho Memorial Hospital]" c="Yusuf Dantsoho Memorial Hospital" nd="1"/>
              <i n="[KingQuery].[Facility_name].&amp;[Zakari Isah Memorial Clinic]" c="Zakari Isah Memorial Clinic" nd="1"/>
              <i n="[KingQuery].[Facility_name].&amp;[Zango-Kataf General Hospital]" c="Zango-Kataf General Hospital" nd="1"/>
            </range>
          </ranges>
        </level>
      </levels>
      <selections count="1">
        <selection n="[KingQuery].[Facility_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 xr10:uid="{44D75A7C-9E2F-4EED-8290-5A1C99FFB592}" sourceName="[KingQuery].[FY]">
  <pivotTables>
    <pivotTable tabId="13" name="MMD1"/>
    <pivotTable tabId="13" name="MMD2"/>
    <pivotTable tabId="13" name="MMD3"/>
    <pivotTable tabId="13" name="MMD4"/>
    <pivotTable tabId="13" name="RET1"/>
    <pivotTable tabId="13" name="RET2"/>
    <pivotTable tabId="13" name="RET3"/>
    <pivotTable tabId="13" name="RET4"/>
    <pivotTable tabId="13" name="RET5"/>
  </pivotTables>
  <data>
    <olap pivotCacheId="678492620">
      <levels count="2">
        <level uniqueName="[KingQuery].[FY].[(All)]" sourceCaption="(All)" count="0"/>
        <level uniqueName="[KingQuery].[FY].[FY]" sourceCaption="FY" count="2">
          <ranges>
            <range startItem="0">
              <i n="[KingQuery].[FY].&amp;[FY21]" c="FY21"/>
              <i n="[KingQuery].[FY].&amp;[Tar]" c="Tar" nd="1"/>
            </range>
          </ranges>
        </level>
      </levels>
      <selections count="1">
        <selection n="[KingQuery].[F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GA" xr10:uid="{6F282D10-82BE-4A9A-A152-7D1FF49ED0B7}" sourceName="[KingQuery].[LGA]">
  <pivotTables>
    <pivotTable tabId="13" name="MMD1"/>
    <pivotTable tabId="13" name="MMD2"/>
    <pivotTable tabId="13" name="MMD3"/>
    <pivotTable tabId="13" name="MMD4"/>
    <pivotTable tabId="13" name="RET1"/>
    <pivotTable tabId="13" name="RET2"/>
    <pivotTable tabId="13" name="RET3"/>
    <pivotTable tabId="13" name="RET4"/>
    <pivotTable tabId="13" name="RET5"/>
  </pivotTables>
  <data>
    <olap pivotCacheId="678492620">
      <levels count="2">
        <level uniqueName="[KingQuery].[LGA].[(All)]" sourceCaption="(All)" count="0"/>
        <level uniqueName="[KingQuery].[LGA].[LGA]" sourceCaption="LGA" count="119">
          <ranges>
            <range startItem="0">
              <i n="[KingQuery].[LGA].&amp;[ek Ado-Ekiti]" c="ek Ado-Ekiti"/>
              <i n="[KingQuery].[LGA].&amp;[ek Ido-Osi]" c="ek Ido-Osi"/>
              <i n="[KingQuery].[LGA].&amp;[ek Ikere]" c="ek Ikere"/>
              <i n="[KingQuery].[LGA].&amp;[ko Ankpa]" c="ko Ankpa"/>
              <i n="[KingQuery].[LGA].&amp;[ko Dekina]" c="ko Dekina"/>
              <i n="[KingQuery].[LGA].&amp;[ko Idah]" c="ko Idah"/>
              <i n="[KingQuery].[LGA].&amp;[ko Kabba Bunu]" c="ko Kabba Bunu"/>
              <i n="[KingQuery].[LGA].&amp;[ko Lokoja]" c="ko Lokoja"/>
              <i n="[KingQuery].[LGA].&amp;[ko Ofu]" c="ko Ofu"/>
              <i n="[KingQuery].[LGA].&amp;[ko Okehi]" c="ko Okehi"/>
              <i n="[KingQuery].[LGA].&amp;[ko Okene]" c="ko Okene"/>
              <i n="[KingQuery].[LGA].&amp;[ko Olamaboro]" c="ko Olamaboro"/>
              <i n="[KingQuery].[LGA].&amp;[ko Omala]" c="ko Omala"/>
              <i n="[KingQuery].[LGA].&amp;[kt Funtua]" c="kt Funtua"/>
              <i n="[KingQuery].[LGA].&amp;[kt Katsina]" c="kt Katsina"/>
              <i n="[KingQuery].[LGA].&amp;[og Abeokuta South]" c="og Abeokuta South"/>
              <i n="[KingQuery].[LGA].&amp;[og Ifo]" c="og Ifo"/>
              <i n="[KingQuery].[LGA].&amp;[og Ijebu Ode]" c="og Ijebu Ode"/>
              <i n="[KingQuery].[LGA].&amp;[og Sagamu]" c="og Sagamu"/>
              <i n="[KingQuery].[LGA].&amp;[on Akure South]" c="on Akure South"/>
              <i n="[KingQuery].[LGA].&amp;[on Odigbo]" c="on Odigbo"/>
              <i n="[KingQuery].[LGA].&amp;[on Okitipupa]" c="on Okitipupa"/>
              <i n="[KingQuery].[LGA].&amp;[on Ondo West]" c="on Ondo West"/>
              <i n="[KingQuery].[LGA].&amp;[on Ose]" c="on Ose"/>
              <i n="[KingQuery].[LGA].&amp;[on Owo]" c="on Owo"/>
              <i n="[KingQuery].[LGA].&amp;[os Ife Central]" c="os Ife Central"/>
              <i n="[KingQuery].[LGA].&amp;[os Irewole]" c="os Irewole"/>
              <i n="[KingQuery].[LGA].&amp;[os Iwo]" c="os Iwo"/>
              <i n="[KingQuery].[LGA].&amp;[os Osogbo]" c="os Osogbo"/>
              <i n="[KingQuery].[LGA].&amp;[oy Ibadan North]" c="oy Ibadan North"/>
              <i n="[KingQuery].[LGA].&amp;[oy Ibadan South-East]" c="oy Ibadan South-East"/>
              <i n="[KingQuery].[LGA].&amp;[oy Ogbomoso South]" c="oy Ogbomoso South"/>
              <i n="[KingQuery].[LGA].&amp;[pl Jos North]" c="pl Jos North"/>
              <i n="[KingQuery].[LGA].&amp;[pl Kanam]" c="pl Kanam"/>
              <i n="[KingQuery].[LGA].&amp;[pl Langtang North]" c="pl Langtang North"/>
              <i n="[KingQuery].[LGA].&amp;[pl Mangu]" c="pl Mangu"/>
              <i n="[KingQuery].[LGA].&amp;[pl Pankshin]" c="pl Pankshin"/>
              <i n="[KingQuery].[LGA].&amp;[pl Shendam]" c="pl Shendam"/>
              <i n="[KingQuery].[LGA].&amp;[ek Ekiti East]" c="ek Ekiti East" nd="1"/>
              <i n="[KingQuery].[LGA].&amp;[ek Ekiti South-West]" c="ek Ekiti South-West" nd="1"/>
              <i n="[KingQuery].[LGA].&amp;[ek Emure]" c="ek Emure" nd="1"/>
              <i n="[KingQuery].[LGA].&amp;[ek Ijero]" c="ek Ijero" nd="1"/>
              <i n="[KingQuery].[LGA].&amp;[ek Ilejemeje]" c="ek Ilejemeje" nd="1"/>
              <i n="[KingQuery].[LGA].&amp;[ek Irepodun-Ifelodun]" c="ek Irepodun-Ifelodun" nd="1"/>
              <i n="[KingQuery].[LGA].&amp;[ek Oye]" c="ek Oye" nd="1"/>
              <i n="[KingQuery].[LGA].&amp;[kd Birnin Gwari]" c="kd Birnin Gwari" nd="1"/>
              <i n="[KingQuery].[LGA].&amp;[kd Chikun]" c="kd Chikun" nd="1"/>
              <i n="[KingQuery].[LGA].&amp;[kd Giwa]" c="kd Giwa" nd="1"/>
              <i n="[KingQuery].[LGA].&amp;[kd Igabi]" c="kd Igabi" nd="1"/>
              <i n="[KingQuery].[LGA].&amp;[kd Jaba]" c="kd Jaba" nd="1"/>
              <i n="[KingQuery].[LGA].&amp;[kd Jema'a]" c="kd Jema'a" nd="1"/>
              <i n="[KingQuery].[LGA].&amp;[kd Kachia]" c="kd Kachia" nd="1"/>
              <i n="[KingQuery].[LGA].&amp;[kd Kaduna North]" c="kd Kaduna North" nd="1"/>
              <i n="[KingQuery].[LGA].&amp;[kd Kaduna South]" c="kd Kaduna South" nd="1"/>
              <i n="[KingQuery].[LGA].&amp;[kd Kagarko]" c="kd Kagarko" nd="1"/>
              <i n="[KingQuery].[LGA].&amp;[kd Kajuru]" c="kd Kajuru" nd="1"/>
              <i n="[KingQuery].[LGA].&amp;[kd Kaura]" c="kd Kaura" nd="1"/>
              <i n="[KingQuery].[LGA].&amp;[kd Kauru]" c="kd Kauru" nd="1"/>
              <i n="[KingQuery].[LGA].&amp;[kd Kubau]" c="kd Kubau" nd="1"/>
              <i n="[KingQuery].[LGA].&amp;[kd Kudan]" c="kd Kudan" nd="1"/>
              <i n="[KingQuery].[LGA].&amp;[kd Lere]" c="kd Lere" nd="1"/>
              <i n="[KingQuery].[LGA].&amp;[kd Makarfi]" c="kd Makarfi" nd="1"/>
              <i n="[KingQuery].[LGA].&amp;[kd Sabon Gari]" c="kd Sabon Gari" nd="1"/>
              <i n="[KingQuery].[LGA].&amp;[kd Sanga]" c="kd Sanga" nd="1"/>
              <i n="[KingQuery].[LGA].&amp;[kd Soba]" c="kd Soba" nd="1"/>
              <i n="[KingQuery].[LGA].&amp;[kd Zango-Kataf]" c="kd Zango-Kataf" nd="1"/>
              <i n="[KingQuery].[LGA].&amp;[kd Zaria]" c="kd Zaria" nd="1"/>
              <i n="[KingQuery].[LGA].&amp;[kt Batsari]" c="kt Batsari" nd="1"/>
              <i n="[KingQuery].[LGA].&amp;[kt Baure]" c="kt Baure" nd="1"/>
              <i n="[KingQuery].[LGA].&amp;[kt Ingawa]" c="kt Ingawa" nd="1"/>
              <i n="[KingQuery].[LGA].&amp;[kt Jibia]" c="kt Jibia" nd="1"/>
              <i n="[KingQuery].[LGA].&amp;[kt Kankara]" c="kt Kankara" nd="1"/>
              <i n="[KingQuery].[LGA].&amp;[kt Kankia]" c="kt Kankia" nd="1"/>
              <i n="[KingQuery].[LGA].&amp;[kt Malumfashi]" c="kt Malumfashi" nd="1"/>
              <i n="[KingQuery].[LGA].&amp;[kt Mani]" c="kt Mani" nd="1"/>
              <i n="[KingQuery].[LGA].&amp;[kt Musawa]" c="kt Musawa" nd="1"/>
              <i n="[KingQuery].[LGA].&amp;[og Abeokuta North]" c="og Abeokuta North" nd="1"/>
              <i n="[KingQuery].[LGA].&amp;[og Ado-Odo Ota]" c="og Ado-Odo Ota" nd="1"/>
              <i n="[KingQuery].[LGA].&amp;[og Imeko-Afon]" c="og Imeko-Afon" nd="1"/>
              <i n="[KingQuery].[LGA].&amp;[og Ipokia]" c="og Ipokia" nd="1"/>
              <i n="[KingQuery].[LGA].&amp;[og Remo North]" c="og Remo North" nd="1"/>
              <i n="[KingQuery].[LGA].&amp;[og Yewa North]" c="og Yewa North" nd="1"/>
              <i n="[KingQuery].[LGA].&amp;[og Yewa South]" c="og Yewa South" nd="1"/>
              <i n="[KingQuery].[LGA].&amp;[on Akoko North East]" c="on Akoko North East" nd="1"/>
              <i n="[KingQuery].[LGA].&amp;[on Akoko North West]" c="on Akoko North West" nd="1"/>
              <i n="[KingQuery].[LGA].&amp;[on Akoko South East]" c="on Akoko South East" nd="1"/>
              <i n="[KingQuery].[LGA].&amp;[on Akoko South West]" c="on Akoko South West" nd="1"/>
              <i n="[KingQuery].[LGA].&amp;[on Akure North]" c="on Akure North" nd="1"/>
              <i n="[KingQuery].[LGA].&amp;[on Idanre]" c="on Idanre" nd="1"/>
              <i n="[KingQuery].[LGA].&amp;[on Ilaje]" c="on Ilaje" nd="1"/>
              <i n="[KingQuery].[LGA].&amp;[on Ile Oluji Okeigbo]" c="on Ile Oluji Okeigbo" nd="1"/>
              <i n="[KingQuery].[LGA].&amp;[on Irele]" c="on Irele" nd="1"/>
              <i n="[KingQuery].[LGA].&amp;[on Ondo East]" c="on Ondo East" nd="1"/>
              <i n="[KingQuery].[LGA].&amp;[os Ede South]" c="os Ede South" nd="1"/>
              <i n="[KingQuery].[LGA].&amp;[os Ife North]" c="os Ife North" nd="1"/>
              <i n="[KingQuery].[LGA].&amp;[os Ila]" c="os Ila" nd="1"/>
              <i n="[KingQuery].[LGA].&amp;[os Isokan]" c="os Isokan" nd="1"/>
              <i n="[KingQuery].[LGA].&amp;[oy Afijio]" c="oy Afijio" nd="1"/>
              <i n="[KingQuery].[LGA].&amp;[oy Akinyele]" c="oy Akinyele" nd="1"/>
              <i n="[KingQuery].[LGA].&amp;[oy Egbeda]" c="oy Egbeda" nd="1"/>
              <i n="[KingQuery].[LGA].&amp;[oy Ibadan North-East]" c="oy Ibadan North-East" nd="1"/>
              <i n="[KingQuery].[LGA].&amp;[oy Ibadan South-West]" c="oy Ibadan South-West" nd="1"/>
              <i n="[KingQuery].[LGA].&amp;[oy Ido]" c="oy Ido" nd="1"/>
              <i n="[KingQuery].[LGA].&amp;[oy Irepo]" c="oy Irepo" nd="1"/>
              <i n="[KingQuery].[LGA].&amp;[oy Iseyin]" c="oy Iseyin" nd="1"/>
              <i n="[KingQuery].[LGA].&amp;[oy Kajola]" c="oy Kajola" nd="1"/>
              <i n="[KingQuery].[LGA].&amp;[oy Ogbomoso North]" c="oy Ogbomoso North" nd="1"/>
              <i n="[KingQuery].[LGA].&amp;[oy Olorunsogo]" c="oy Olorunsogo" nd="1"/>
              <i n="[KingQuery].[LGA].&amp;[oy Oluyole]" c="oy Oluyole" nd="1"/>
              <i n="[KingQuery].[LGA].&amp;[oy Orelope]" c="oy Orelope" nd="1"/>
              <i n="[KingQuery].[LGA].&amp;[oy Ori Ire]" c="oy Ori Ire" nd="1"/>
              <i n="[KingQuery].[LGA].&amp;[oy Saki West]" c="oy Saki West" nd="1"/>
              <i n="[KingQuery].[LGA].&amp;[pl Barkin Ladi]" c="pl Barkin Ladi" nd="1"/>
              <i n="[KingQuery].[LGA].&amp;[pl Bassa]" c="pl Bassa" nd="1"/>
              <i n="[KingQuery].[LGA].&amp;[pl Jos East]" c="pl Jos East" nd="1"/>
              <i n="[KingQuery].[LGA].&amp;[pl Jos South]" c="pl Jos South" nd="1"/>
              <i n="[KingQuery].[LGA].&amp;[pl Kanke]" c="pl Kanke" nd="1"/>
              <i n="[KingQuery].[LGA].&amp;[pl Mikang]" c="pl Mikang" nd="1"/>
              <i n="[KingQuery].[LGA].&amp;[pl Qua'an Pan]" c="pl Qua'an Pan" nd="1"/>
            </range>
          </ranges>
        </level>
      </levels>
      <selections count="1">
        <selection n="[KingQuery].[LGA].[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3D6838D0-7A55-4480-8578-74DC4A2E2A86}" sourceName="[KingQuery].[Month]">
  <pivotTables>
    <pivotTable tabId="13" name="MMD1"/>
    <pivotTable tabId="13" name="MMD2"/>
    <pivotTable tabId="13" name="MMD3"/>
    <pivotTable tabId="13" name="MMD4"/>
    <pivotTable tabId="13" name="RET1"/>
    <pivotTable tabId="13" name="RET2"/>
    <pivotTable tabId="13" name="RET3"/>
    <pivotTable tabId="13" name="RET4"/>
    <pivotTable tabId="13" name="RET5"/>
  </pivotTables>
  <data>
    <olap pivotCacheId="678492620">
      <levels count="2">
        <level uniqueName="[KingQuery].[Month].[(All)]" sourceCaption="(All)" count="0"/>
        <level uniqueName="[KingQuery].[Month].[Month]" sourceCaption="Month" count="3">
          <ranges>
            <range startItem="0">
              <i n="[KingQuery].[Month].&amp;[Nov]" c="Nov"/>
              <i n="[KingQuery].[Month].&amp;[Oct]" c="Oct"/>
              <i n="[KingQuery].[Month].&amp;[Tar]" c="Tar" nd="1"/>
            </range>
          </ranges>
        </level>
      </levels>
      <selections count="1">
        <selection n="[KingQuery].[Month].[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tr" xr10:uid="{894FDC16-5A2D-4806-AEDF-A86EEA0C5631}" sourceName="[KingQuery].[Qtr]">
  <pivotTables>
    <pivotTable tabId="13" name="MMD1"/>
    <pivotTable tabId="13" name="MMD2"/>
    <pivotTable tabId="13" name="MMD3"/>
    <pivotTable tabId="13" name="MMD4"/>
    <pivotTable tabId="13" name="RET1"/>
    <pivotTable tabId="13" name="RET2"/>
    <pivotTable tabId="13" name="RET3"/>
    <pivotTable tabId="13" name="RET4"/>
    <pivotTable tabId="13" name="RET5"/>
  </pivotTables>
  <data>
    <olap pivotCacheId="678492620">
      <levels count="2">
        <level uniqueName="[KingQuery].[Qtr].[(All)]" sourceCaption="(All)" count="0"/>
        <level uniqueName="[KingQuery].[Qtr].[Qtr]" sourceCaption="Qtr" count="2">
          <ranges>
            <range startItem="0">
              <i n="[KingQuery].[Qtr].&amp;[Qtr_1]" c="Qtr_1"/>
              <i n="[KingQuery].[Qtr].&amp;[Tar]" c="Tar" nd="1"/>
            </range>
          </ranges>
        </level>
      </levels>
      <selections count="1">
        <selection n="[KingQuery].[Qtr].[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No" xr10:uid="{1E95BD64-4CB1-4CD9-BD96-5347FE4EBEA7}" sourceName="[KingQuery].[Week_No]">
  <pivotTables>
    <pivotTable tabId="13" name="MMD1"/>
    <pivotTable tabId="13" name="MMD2"/>
    <pivotTable tabId="13" name="MMD3"/>
    <pivotTable tabId="13" name="MMD4"/>
    <pivotTable tabId="13" name="RET1"/>
    <pivotTable tabId="13" name="RET2"/>
    <pivotTable tabId="13" name="RET3"/>
    <pivotTable tabId="13" name="RET4"/>
    <pivotTable tabId="13" name="RET5"/>
  </pivotTables>
  <data>
    <olap pivotCacheId="678492620">
      <levels count="2">
        <level uniqueName="[KingQuery].[Week_No].[(All)]" sourceCaption="(All)" count="0"/>
        <level uniqueName="[KingQuery].[Week_No].[Week_No]" sourceCaption="Week_No" count="10">
          <ranges>
            <range startItem="0">
              <i n="[KingQuery].[Week_No].&amp;[1]" c="1"/>
              <i n="[KingQuery].[Week_No].&amp;[2]" c="2"/>
              <i n="[KingQuery].[Week_No].&amp;[3]" c="3"/>
              <i n="[KingQuery].[Week_No].&amp;[4]" c="4"/>
              <i n="[KingQuery].[Week_No].&amp;[5]" c="5"/>
              <i n="[KingQuery].[Week_No].&amp;[6]" c="6"/>
              <i n="[KingQuery].[Week_No].&amp;[7]" c="7"/>
              <i n="[KingQuery].[Week_No].&amp;[8]" c="8"/>
              <i n="[KingQuery].[Week_No].&amp;[9]" c="9"/>
              <i n="[KingQuery].[Week_No].&amp;[0]" c="0" nd="1"/>
            </range>
          </ranges>
        </level>
      </levels>
      <selections count="1">
        <selection n="[KingQuery].[Week_No].[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K_Report_Date" xr10:uid="{67428BC1-2180-40A4-AAC8-B6047CDB7061}" sourceName="[KingQuery].[WK_Report_Date]">
  <pivotTables>
    <pivotTable tabId="13" name="MMD1"/>
    <pivotTable tabId="13" name="MMD2"/>
    <pivotTable tabId="13" name="MMD3"/>
    <pivotTable tabId="13" name="MMD4"/>
    <pivotTable tabId="13" name="RET1"/>
    <pivotTable tabId="13" name="RET2"/>
    <pivotTable tabId="13" name="RET3"/>
    <pivotTable tabId="13" name="RET4"/>
    <pivotTable tabId="13" name="RET5"/>
  </pivotTables>
  <data>
    <olap pivotCacheId="678492620">
      <levels count="2">
        <level uniqueName="[KingQuery].[WK_Report_Date].[(All)]" sourceCaption="(All)" count="0"/>
        <level uniqueName="[KingQuery].[WK_Report_Date].[WK_Report_Date]" sourceCaption="WK_Report_Date" count="10">
          <ranges>
            <range startItem="0">
              <i n="[KingQuery].[WK_Report_Date].&amp;[2020-10-02T00:00:00]" c="10/2/2020"/>
              <i n="[KingQuery].[WK_Report_Date].&amp;[2020-10-09T00:00:00]" c="10/9/2020"/>
              <i n="[KingQuery].[WK_Report_Date].&amp;[2020-10-16T00:00:00]" c="10/16/2020"/>
              <i n="[KingQuery].[WK_Report_Date].&amp;[2020-10-23T00:00:00]" c="10/23/2020"/>
              <i n="[KingQuery].[WK_Report_Date].&amp;[2020-10-30T00:00:00]" c="10/30/2020"/>
              <i n="[KingQuery].[WK_Report_Date].&amp;[2020-11-06T00:00:00]" c="11/6/2020"/>
              <i n="[KingQuery].[WK_Report_Date].&amp;[2020-11-13T00:00:00]" c="11/13/2020"/>
              <i n="[KingQuery].[WK_Report_Date].&amp;[2020-11-20T00:00:00]" c="11/20/2020"/>
              <i n="[KingQuery].[WK_Report_Date].&amp;[2020-11-27T00:00:00]" c="11/27/2020"/>
              <i n="[KingQuery].[WK_Report_Date].&amp;[2020-10-01T00:00:00]" c="10/1/2020" nd="1"/>
            </range>
          </ranges>
        </level>
      </levels>
      <selections count="1">
        <selection n="[KingQuery].[WK_Report_Date].[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05FF173-E94E-4D18-B6CD-C33C3C075B22}" sourceName="[KingQuery].[State]">
  <pivotTables>
    <pivotTable tabId="13" name="MMD1"/>
    <pivotTable tabId="13" name="MMD2"/>
    <pivotTable tabId="13" name="MMD3"/>
    <pivotTable tabId="13" name="MMD4"/>
    <pivotTable tabId="13" name="RET1"/>
    <pivotTable tabId="13" name="RET2"/>
    <pivotTable tabId="13" name="RET3"/>
    <pivotTable tabId="13" name="RET4"/>
    <pivotTable tabId="13" name="RET5"/>
  </pivotTables>
  <data>
    <olap pivotCacheId="678492620">
      <levels count="2">
        <level uniqueName="[KingQuery].[State].[(All)]" sourceCaption="(All)" count="0"/>
        <level uniqueName="[KingQuery].[State].[State]" sourceCaption="State" count="9">
          <ranges>
            <range startItem="0">
              <i n="[KingQuery].[State].&amp;[Ekiti]" c="Ekiti"/>
              <i n="[KingQuery].[State].&amp;[Katsina]" c="Katsina"/>
              <i n="[KingQuery].[State].&amp;[Kogi]" c="Kogi"/>
              <i n="[KingQuery].[State].&amp;[Ogun]" c="Ogun"/>
              <i n="[KingQuery].[State].&amp;[Ondo]" c="Ondo"/>
              <i n="[KingQuery].[State].&amp;[Osun]" c="Osun"/>
              <i n="[KingQuery].[State].&amp;[Oyo]" c="Oyo"/>
              <i n="[KingQuery].[State].&amp;[Plateau]" c="Plateau"/>
              <i n="[KingQuery].[State].&amp;[Kaduna]" c="Kaduna" nd="1"/>
            </range>
          </ranges>
        </level>
      </levels>
      <selections count="1">
        <selection n="[KingQuery].[State].[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cility_name1" xr10:uid="{6AC92C47-7A2F-4A28-BD4E-99BAAFE1EA1E}" sourceName="[KingQuery].[Facility_name]">
  <pivotTables>
    <pivotTable tabId="13" name="OTPS1"/>
    <pivotTable tabId="13" name="OTPS16"/>
    <pivotTable tabId="13" name="OTPS2"/>
    <pivotTable tabId="13" name="OTPS3"/>
    <pivotTable tabId="13" name="OTPS4"/>
    <pivotTable tabId="13" name="OTPS5"/>
    <pivotTable tabId="13" name="OTPS7"/>
    <pivotTable tabId="13" name="OTPS8"/>
    <pivotTable tabId="13" name="HTS1"/>
    <pivotTable tabId="13" name="HTS2"/>
    <pivotTable tabId="13" name="HTS3"/>
    <pivotTable tabId="13" name="HTS4"/>
    <pivotTable tabId="13" name="HTS5"/>
    <pivotTable tabId="13" name="HTS6"/>
    <pivotTable tabId="13" name="HTS7"/>
    <pivotTable tabId="13" name="HTS8"/>
    <pivotTable tabId="13" name="INDX1"/>
    <pivotTable tabId="13" name="INDX2"/>
    <pivotTable tabId="13" name="INDX3"/>
    <pivotTable tabId="13" name="INDX4"/>
    <pivotTable tabId="13" name="INDX5"/>
    <pivotTable tabId="13" name="INDX6"/>
    <pivotTable tabId="13" name="INDX7"/>
    <pivotTable tabId="13" name="INDX8"/>
  </pivotTables>
  <data>
    <olap pivotCacheId="825067374">
      <levels count="2">
        <level uniqueName="[KingQuery].[Facility_name].[(All)]" sourceCaption="(All)" count="0"/>
        <level uniqueName="[KingQuery].[Facility_name].[Facility_name]" sourceCaption="Facility_name" count="197">
          <ranges>
            <range startItem="0">
              <i n="[KingQuery].[Facility_name].&amp;[Abejukolo General Hospital]" c="Abejukolo General Hospital"/>
              <i n="[KingQuery].[Facility_name].&amp;[Adeoyo Maternity Hospital]" c="Adeoyo Maternity Hospital"/>
              <i n="[KingQuery].[Facility_name].&amp;[Ankpa General Hospital]" c="Ankpa General Hospital"/>
              <i n="[KingQuery].[Facility_name].&amp;[Bingham University Teaching Hospital]" c="Bingham University Teaching Hospital"/>
              <i n="[KingQuery].[Facility_name].&amp;[CCDP Hospital - Panyam]" c="CCDP Hospital - Panyam"/>
              <i n="[KingQuery].[Facility_name].&amp;[Church of Christ in Nigeria (COCIN) Hospital and Rehabilitation Center]" c="Church of Christ in Nigeria (COCIN) Hospital and Rehabilitation Center"/>
              <i n="[KingQuery].[Facility_name].&amp;[Dekina General Hospital]" c="Dekina General Hospital"/>
              <i n="[KingQuery].[Facility_name].&amp;[Dengi General Hospital]" c="Dengi General Hospital"/>
              <i n="[KingQuery].[Facility_name].&amp;[Ekiti State University Teaching Hospital, Ado-Ekiti]" c="Ekiti State University Teaching Hospital, Ado-Ekiti"/>
              <i n="[KingQuery].[Facility_name].&amp;[Faith Alive Foundation]" c="Faith Alive Foundation"/>
              <i n="[KingQuery].[Facility_name].&amp;[Federal Medical Center - Abeokuta]" c="Federal Medical Center - Abeokuta"/>
              <i n="[KingQuery].[Facility_name].&amp;[Federal Medical Center - Katsina]" c="Federal Medical Center - Katsina"/>
              <i n="[KingQuery].[Facility_name].&amp;[Federal Medical Center - Owo]" c="Federal Medical Center - Owo"/>
              <i n="[KingQuery].[Facility_name].&amp;[Federal Medical Center, Ido-Ekiti]" c="Federal Medical Center, Ido-Ekiti"/>
              <i n="[KingQuery].[Facility_name].&amp;[Funtua General Hospital]" c="Funtua General Hospital"/>
              <i n="[KingQuery].[Facility_name].&amp;[Grimmard Hospital - Anyingba]" c="Grimmard Hospital - Anyingba"/>
              <i n="[KingQuery].[Facility_name].&amp;[Holley Memorial - Ochadamu]" c="Holley Memorial - Ochadamu"/>
              <i n="[KingQuery].[Facility_name].&amp;[Idah General Hospital]" c="Idah General Hospital"/>
              <i n="[KingQuery].[Facility_name].&amp;[Ifo General Hospital]" c="Ifo General Hospital"/>
              <i n="[KingQuery].[Facility_name].&amp;[Ifon Basic Health Center]" c="Ifon Basic Health Center"/>
              <i n="[KingQuery].[Facility_name].&amp;[Ikere Ekiti State Specialist Hospital]" c="Ikere Ekiti State Specialist Hospital"/>
              <i n="[KingQuery].[Facility_name].&amp;[Ikire Specialist Hospital]" c="Ikire Specialist Hospital"/>
              <i n="[KingQuery].[Facility_name].&amp;[Jos University Teaching Hospital]" c="Jos University Teaching Hospital"/>
              <i n="[KingQuery].[Facility_name].&amp;[Kabba General Hospital]" c="Kabba General Hospital"/>
              <i n="[KingQuery].[Facility_name].&amp;[Katsina General Hospital]" c="Katsina General Hospital"/>
              <i n="[KingQuery].[Facility_name].&amp;[Kogi State Specialist Hospital]" c="Kogi State Specialist Hospital"/>
              <i n="[KingQuery].[Facility_name].&amp;[Ladoke Akintola Teaching Hospital - Oshogbo]" c="Ladoke Akintola Teaching Hospital - Oshogbo"/>
              <i n="[KingQuery].[Facility_name].&amp;[Lokoja Federal Medical Center]" c="Lokoja Federal Medical Center"/>
              <i n="[KingQuery].[Facility_name].&amp;[Obafemi Awolowo University Teaching Hospital Complex]" c="Obafemi Awolowo University Teaching Hospital Complex"/>
              <i n="[KingQuery].[Facility_name].&amp;[Obangede General Hospital]" c="Obangede General Hospital"/>
              <i n="[KingQuery].[Facility_name].&amp;[Ogbomosho State Hospital]" c="Ogbomosho State Hospital"/>
              <i n="[KingQuery].[Facility_name].&amp;[Okene General Hospital]" c="Okene General Hospital"/>
              <i n="[KingQuery].[Facility_name].&amp;[Okitipupa State Specialist Hospital]" c="Okitipupa State Specialist Hospital"/>
              <i n="[KingQuery].[Facility_name].&amp;[Okpo General Hospital]" c="Okpo General Hospital"/>
              <i n="[KingQuery].[Facility_name].&amp;[Olabisi Onabanjo University Teaching Hospital]" c="Olabisi Onabanjo University Teaching Hospital"/>
              <i n="[KingQuery].[Facility_name].&amp;[Ore General Hospital]" c="Ore General Hospital"/>
              <i n="[KingQuery].[Facility_name].&amp;[Our Lady of Apostle (OLA) Hospital - Jos]" c="Our Lady of Apostle (OLA) Hospital - Jos"/>
              <i n="[KingQuery].[Facility_name].&amp;[Pankshin General Hospital]" c="Pankshin General Hospital"/>
              <i n="[KingQuery].[Facility_name].&amp;[Plateau State Specialist Hospital]" c="Plateau State Specialist Hospital"/>
              <i n="[KingQuery].[Facility_name].&amp;[Sacred Heart Catholic Hospital, Abeokuta]" c="Sacred Heart Catholic Hospital, Abeokuta"/>
              <i n="[KingQuery].[Facility_name].&amp;[Shendam General Hospital]" c="Shendam General Hospital"/>
              <i n="[KingQuery].[Facility_name].&amp;[St. Mary's Catholic Hospital - Eleta]" c="St. Mary's Catholic Hospital - Eleta"/>
              <i n="[KingQuery].[Facility_name].&amp;[State Hospital - Ijebu Ode]" c="State Hospital - Ijebu Ode"/>
              <i n="[KingQuery].[Facility_name].&amp;[State Hospital - Iwo]" c="State Hospital - Iwo"/>
              <i n="[KingQuery].[Facility_name].&amp;[State Specialist Hospital - Akure]" c="State Specialist Hospital - Akure"/>
              <i n="[KingQuery].[Facility_name].&amp;[State Specialist Hospital - Ondo]" c="State Specialist Hospital - Ondo"/>
              <i n="[KingQuery].[Facility_name].&amp;[University College Hospital]" c="University College Hospital"/>
              <i n="[KingQuery].[Facility_name].&amp;[Zamko Comprehensive Health Center]" c="Zamko Comprehensive Health Center"/>
              <i n="[KingQuery].[Facility_name].&amp;[Abdull Jalil's (A.J.S.) Out Patient Clinic]" c="Abdull Jalil's (A.J.S.) Out Patient Clinic" nd="1"/>
              <i n="[KingQuery].[Facility_name].&amp;[Abogunde Baaki Health Center]" c="Abogunde Baaki Health Center" nd="1"/>
              <i n="[KingQuery].[Facility_name].&amp;[Adaramagbo Olomi Primary Health Center]" c="Adaramagbo Olomi Primary Health Center" nd="1"/>
              <i n="[KingQuery].[Facility_name].&amp;[Agbado Primary Health Care Center]" c="Agbado Primary Health Care Center" nd="1"/>
              <i n="[KingQuery].[Facility_name].&amp;[Ahmadu Bello University Teaching Hospital - Shika]" c="Ahmadu Bello University Teaching Hospital - Shika" nd="1"/>
              <i n="[KingQuery].[Facility_name].&amp;[Alafara Oje Primary Health Center]" c="Alafara Oje Primary Health Center" nd="1"/>
              <i n="[KingQuery].[Facility_name].&amp;[Alheri Clinic]" c="Alheri Clinic" nd="1"/>
              <i n="[KingQuery].[Facility_name].&amp;[Amina Hospital]" c="Amina Hospital" nd="1"/>
              <i n="[KingQuery].[Facility_name].&amp;[Amper Central Primary Health Care Center]" c="Amper Central Primary Health Care Center" nd="1"/>
              <i n="[KingQuery].[Facility_name].&amp;[Angware General Hospital]" c="Angware General Hospital" nd="1"/>
              <i n="[KingQuery].[Facility_name].&amp;[Anna-Kitcher Hospital]" c="Anna-Kitcher Hospital" nd="1"/>
              <i n="[KingQuery].[Facility_name].&amp;[Apete Primary Health Center]" c="Apete Primary Health Center" nd="1"/>
              <i n="[KingQuery].[Facility_name].&amp;[Arakale Comprehensive Health Center]" c="Arakale Comprehensive Health Center" nd="1"/>
              <i n="[KingQuery].[Facility_name].&amp;[Ayetoro General Hospital]" c="Ayetoro General Hospital" nd="1"/>
              <i n="[KingQuery].[Facility_name].&amp;[Badarawa Primary Health Center]" c="Badarawa Primary Health Center" nd="1"/>
              <i n="[KingQuery].[Facility_name].&amp;[Baptist Medical Center - Saki]" c="Baptist Medical Center - Saki" nd="1"/>
              <i n="[KingQuery].[Facility_name].&amp;[Barau Dikko Specialist Hospital]" c="Barau Dikko Specialist Hospital" nd="1"/>
              <i n="[KingQuery].[Facility_name].&amp;[Barkin Ladi General Hospital]" c="Barkin Ladi General Hospital" nd="1"/>
              <i n="[KingQuery].[Facility_name].&amp;[Barnawa Primary Health Center]" c="Barnawa Primary Health Center" nd="1"/>
              <i n="[KingQuery].[Facility_name].&amp;[Batsari General Hospital]" c="Batsari General Hospital" nd="1"/>
              <i n="[KingQuery].[Facility_name].&amp;[Baure General Hospital]" c="Baure General Hospital" nd="1"/>
              <i n="[KingQuery].[Facility_name].&amp;[Bolorunduro General Hospital]" c="Bolorunduro General Hospital" nd="1"/>
              <i n="[KingQuery].[Facility_name].&amp;[Bukuru Express Primary Health Center]" c="Bukuru Express Primary Health Center" nd="1"/>
              <i n="[KingQuery].[Facility_name].&amp;[Catholic Hospital and Maternity - Okeola]" c="Catholic Hospital and Maternity - Okeola" nd="1"/>
              <i n="[KingQuery].[Facility_name].&amp;[Church of Christ in Nigeria (COCIN) Clinic - Gyel-Bukuru]" c="Church of Christ in Nigeria (COCIN) Clinic - Gyel-Bukuru" nd="1"/>
              <i n="[KingQuery].[Facility_name].&amp;[Dadin Kowa Comprehensive Health Center]" c="Dadin Kowa Comprehensive Health Center" nd="1"/>
              <i n="[KingQuery].[Facility_name].&amp;[Doka Rural Hospital]" c="Doka Rural Hospital" nd="1"/>
              <i n="[KingQuery].[Facility_name].&amp;[Ede Specialist Hospital]" c="Ede Specialist Hospital" nd="1"/>
              <i n="[KingQuery].[Facility_name].&amp;[Emure Ekiti General Hospital]" c="Emure Ekiti General Hospital" nd="1"/>
              <i n="[KingQuery].[Facility_name].&amp;[Evangelical Church of West Africa (ECWA) Comprehensive Hospital - Bukuru]" c="Evangelical Church of West Africa (ECWA) Comprehensive Hospital - Bukuru" nd="1"/>
              <i n="[KingQuery].[Facility_name].&amp;[Federation of Muslim Women Association of Nigeria (FOMWAN) Hospital]" c="Federation of Muslim Women Association of Nigeria (FOMWAN) Hospital" nd="1"/>
              <i n="[KingQuery].[Facility_name].&amp;[Foltz Medical Center - Katari]" c="Foltz Medical Center - Katari" nd="1"/>
              <i n="[KingQuery].[Facility_name].&amp;[Giwa General Hospital]" c="Giwa General Hospital" nd="1"/>
              <i n="[KingQuery].[Facility_name].&amp;[Gwamna Awan General Hospital]" c="Gwamna Awan General Hospital" nd="1"/>
              <i n="[KingQuery].[Facility_name].&amp;[Gwantu General Hospital]" c="Gwantu General Hospital" nd="1"/>
              <i n="[KingQuery].[Facility_name].&amp;[Hajiya Gambo Sawaba Hospital]" c="Hajiya Gambo Sawaba Hospital" nd="1"/>
              <i n="[KingQuery].[Facility_name].&amp;[Harmony Hospital]" c="Harmony Hospital" nd="1"/>
              <i n="[KingQuery].[Facility_name].&amp;[Hunkuyi General Hospital]" c="Hunkuyi General Hospital" nd="1"/>
              <i n="[KingQuery].[Facility_name].&amp;[Idanre General Hospital]" c="Idanre General Hospital" nd="1"/>
              <i n="[KingQuery].[Facility_name].&amp;[Idi Iroko General Hospital]" c="Idi Iroko General Hospital" nd="1"/>
              <i n="[KingQuery].[Facility_name].&amp;[Idi Ogungun Primary Health Center]" c="Idi Ogungun Primary Health Center" nd="1"/>
              <i n="[KingQuery].[Facility_name].&amp;[Ido-Ani General Hospital]" c="Ido-Ani General Hospital" nd="1"/>
              <i n="[KingQuery].[Facility_name].&amp;[Idon Rural Hospital]" c="Idon Rural Hospital" nd="1"/>
              <i n="[KingQuery].[Facility_name].&amp;[Igbeti General Hospital]" c="Igbeti General Hospital" nd="1"/>
              <i n="[KingQuery].[Facility_name].&amp;[Igboho General Hospital]" c="Igboho General Hospital" nd="1"/>
              <i n="[KingQuery].[Facility_name].&amp;[Igbokoda General Hospital]" c="Igbokoda General Hospital" nd="1"/>
              <i n="[KingQuery].[Facility_name].&amp;[Igbotako General Hospital]" c="Igbotako General Hospital" nd="1"/>
              <i n="[KingQuery].[Facility_name].&amp;[Ijero Ekiti State Specialist Hospital]" c="Ijero Ekiti State Specialist Hospital" nd="1"/>
              <i n="[KingQuery].[Facility_name].&amp;[Ijoko Primary Health Center]" c="Ijoko Primary Health Center" nd="1"/>
              <i n="[KingQuery].[Facility_name].&amp;[Iju Itaogbolu General Hospital]" c="Iju Itaogbolu General Hospital" nd="1"/>
              <i n="[KingQuery].[Facility_name].&amp;[Ikoyi-Ile Primary Health Center]" c="Ikoyi-Ile Primary Health Center" nd="1"/>
              <i n="[KingQuery].[Facility_name].&amp;[Ila Orangun State Hospital]" c="Ila Orangun State Hospital" nd="1"/>
              <i n="[KingQuery].[Facility_name].&amp;[Ilawe Ekiti Comprehensive Health Center]" c="Ilawe Ekiti Comprehensive Health Center" nd="1"/>
              <i n="[KingQuery].[Facility_name].&amp;[Ile-Oluji General Hospital]" c="Ile-Oluji General Hospital" nd="1"/>
              <i n="[KingQuery].[Facility_name].&amp;[Ilora General Hospital]" c="Ilora General Hospital" nd="1"/>
              <i n="[KingQuery].[Facility_name].&amp;[Imeko Primary Health Center]" c="Imeko Primary Health Center" nd="1"/>
              <i n="[KingQuery].[Facility_name].&amp;[Ingawa General Hospital]" c="Ingawa General Hospital" nd="1"/>
              <i n="[KingQuery].[Facility_name].&amp;[Ipe Akoko General Hospital]" c="Ipe Akoko General Hospital" nd="1"/>
              <i n="[KingQuery].[Facility_name].&amp;[Irun Akoko General Hospital]" c="Irun Akoko General Hospital" nd="1"/>
              <i n="[KingQuery].[Facility_name].&amp;[Isaga Owode Health Center]" c="Isaga Owode Health Center" nd="1"/>
              <i n="[KingQuery].[Facility_name].&amp;[Isaipen Basic Health Center]" c="Isaipen Basic Health Center" nd="1"/>
              <i n="[KingQuery].[Facility_name].&amp;[Isara State Hospital]" c="Isara State Hospital" nd="1"/>
              <i n="[KingQuery].[Facility_name].&amp;[Iseyin General Hospital]" c="Iseyin General Hospital" nd="1"/>
              <i n="[KingQuery].[Facility_name].&amp;[Iwaro-Oka General Hospital - Akoko]" c="Iwaro-Oka General Hospital - Akoko" nd="1"/>
              <i n="[KingQuery].[Facility_name].&amp;[Iwo Road Primary Health Center]" c="Iwo Road Primary Health Center" nd="1"/>
              <i n="[KingQuery].[Facility_name].&amp;[Iye Ekiti General Hospital]" c="Iye Ekiti General Hospital" nd="1"/>
              <i n="[KingQuery].[Facility_name].&amp;[Iyin Ekiti General Hospital]" c="Iyin Ekiti General Hospital" nd="1"/>
              <i n="[KingQuery].[Facility_name].&amp;[Jaji Comprehensive Health Center]" c="Jaji Comprehensive Health Center" nd="1"/>
              <i n="[KingQuery].[Facility_name].&amp;[Jericho Specialist Hospital]" c="Jericho Specialist Hospital" nd="1"/>
              <i n="[KingQuery].[Facility_name].&amp;[Jesus is Love and Power Catholic Hospital - Ifo]" c="Jesus is Love and Power Catholic Hospital - Ifo" nd="1"/>
              <i n="[KingQuery].[Facility_name].&amp;[Jibia General Hospital]" c="Jibia General Hospital" nd="1"/>
              <i n="[KingQuery].[Facility_name].&amp;[Jibrin Maigwari General Hospital]" c="Jibrin Maigwari General Hospital" nd="1"/>
              <i n="[KingQuery].[Facility_name].&amp;[Jowako Hospital]" c="Jowako Hospital" nd="1"/>
              <i n="[KingQuery].[Facility_name].&amp;[Kachia General Hospital]" c="Kachia General Hospital" nd="1"/>
              <i n="[KingQuery].[Facility_name].&amp;[Kafanchan Family Health Unit]" c="Kafanchan Family Health Unit" nd="1"/>
              <i n="[KingQuery].[Facility_name].&amp;[Kafanchan General Hospital]" c="Kafanchan General Hospital" nd="1"/>
              <i n="[KingQuery].[Facility_name].&amp;[Kagarko General Hospital]" c="Kagarko General Hospital" nd="1"/>
              <i n="[KingQuery].[Facility_name].&amp;[Kankara General Hospital]" c="Kankara General Hospital" nd="1"/>
              <i n="[KingQuery].[Facility_name].&amp;[Kankia General Hospital]" c="Kankia General Hospital" nd="1"/>
              <i n="[KingQuery].[Facility_name].&amp;[Kaura Rural Hospital]" c="Kaura Rural Hospital" nd="1"/>
              <i n="[KingQuery].[Facility_name].&amp;[Kauru Rural Hospital]" c="Kauru Rural Hospital" nd="1"/>
              <i n="[KingQuery].[Facility_name].&amp;[Kawo General Hospital]" c="Kawo General Hospital" nd="1"/>
              <i n="[KingQuery].[Facility_name].&amp;[Kisi General Hospital]" c="Kisi General Hospital" nd="1"/>
              <i n="[KingQuery].[Facility_name].&amp;[Kujama Rural Hospital]" c="Kujama Rural Hospital" nd="1"/>
              <i n="[KingQuery].[Facility_name].&amp;[Kwalla General Hospital]" c="Kwalla General Hospital" nd="1"/>
              <i n="[KingQuery].[Facility_name].&amp;[Kwoi General Hospital]" c="Kwoi General Hospital" nd="1"/>
              <i n="[KingQuery].[Facility_name].&amp;[Maigana General Hospital]" c="Maigana General Hospital" nd="1"/>
              <i n="[KingQuery].[Facility_name].&amp;[Major Ibrahim Bello Abdullahi Memorial Hospital]" c="Major Ibrahim Bello Abdullahi Memorial Hospital" nd="1"/>
              <i n="[KingQuery].[Facility_name].&amp;[Makarfi General Hospital]" c="Makarfi General Hospital" nd="1"/>
              <i n="[KingQuery].[Facility_name].&amp;[Makera I Primary Health Center]" c="Makera I Primary Health Center" nd="1"/>
              <i n="[KingQuery].[Facility_name].&amp;[Makun Primary Health Care]" c="Makun Primary Health Care" nd="1"/>
              <i n="[KingQuery].[Facility_name].&amp;[Malumfashi Maternal and Child Health Clinic]" c="Malumfashi Maternal and Child Health Clinic" nd="1"/>
              <i n="[KingQuery].[Facility_name].&amp;[Manchok Maternal and Child Health Clinic]" c="Manchok Maternal and Child Health Clinic" nd="1"/>
              <i n="[KingQuery].[Facility_name].&amp;[Maneks Hospital]" c="Maneks Hospital" nd="1"/>
              <i n="[KingQuery].[Facility_name].&amp;[Mangu General Hospital]" c="Mangu General Hospital" nd="1"/>
              <i n="[KingQuery].[Facility_name].&amp;[Mani General Hospital]" c="Mani General Hospital" nd="1"/>
              <i n="[KingQuery].[Facility_name].&amp;[May Hospital - Shendam]" c="May Hospital - Shendam" nd="1"/>
              <i n="[KingQuery].[Facility_name].&amp;[Moferere-Oja Comprehensive Health Center]" c="Moferere-Oja Comprehensive Health Center" nd="1"/>
              <i n="[KingQuery].[Facility_name].&amp;[Moniya Primary Health Center]" c="Moniya Primary Health Center" nd="1"/>
              <i n="[KingQuery].[Facility_name].&amp;[Mother And Child Hospital - Akure]" c="Mother And Child Hospital - Akure" nd="1"/>
              <i n="[KingQuery].[Facility_name].&amp;[Mother and Child Hospital - Ondo]" c="Mother and Child Hospital - Ondo" nd="1"/>
              <i n="[KingQuery].[Facility_name].&amp;[Musawa General Hospital]" c="Musawa General Hospital" nd="1"/>
              <i n="[KingQuery].[Facility_name].&amp;[Muslim Specialist Hospital]" c="Muslim Specialist Hospital" nd="1"/>
              <i n="[KingQuery].[Facility_name].&amp;[National Tuberculosis And Leprosy Training Center - Zaria]" c="National Tuberculosis And Leprosy Training Center - Zaria" nd="1"/>
              <i n="[KingQuery].[Facility_name].&amp;[Oba-Ile Comprehensive Health Center]" c="Oba-Ile Comprehensive Health Center" nd="1"/>
              <i n="[KingQuery].[Facility_name].&amp;[Ode-Irele Comprehensive Health Center]" c="Ode-Irele Comprehensive Health Center" nd="1"/>
              <i n="[KingQuery].[Facility_name].&amp;[Odinjo Primary Health Center]" c="Odinjo Primary Health Center" nd="1"/>
              <i n="[KingQuery].[Facility_name].&amp;[Ogijo Primary Health Care]" c="Ogijo Primary Health Care" nd="1"/>
              <i n="[KingQuery].[Facility_name].&amp;[Ojoo Primary Health Center]" c="Ojoo Primary Health Center" nd="1"/>
              <i n="[KingQuery].[Facility_name].&amp;[Okeho General Hospital]" c="Okeho General Hospital" nd="1"/>
              <i n="[KingQuery].[Facility_name].&amp;[Okesa Ekiti Comprehensive Health Center]" c="Okesa Ekiti Comprehensive Health Center" nd="1"/>
              <i n="[KingQuery].[Facility_name].&amp;[Omuo Ekiti General Hospital]" c="Omuo Ekiti General Hospital" nd="1"/>
              <i n="[KingQuery].[Facility_name].&amp;[Oranyan Primary Health Center]" c="Oranyan Primary Health Center" nd="1"/>
              <i n="[KingQuery].[Facility_name].&amp;[Ota Primary Health Center]" c="Ota Primary Health Center" nd="1"/>
              <i n="[KingQuery].[Facility_name].&amp;[Our Lady of Fatima Catholic Hospital - Jaleyemi]" c="Our Lady of Fatima Catholic Hospital - Jaleyemi" nd="1"/>
              <i n="[KingQuery].[Facility_name].&amp;[Our Lady of Lourdes Hospital - Ipetumodun]" c="Our Lady of Lourdes Hospital - Ipetumodun" nd="1"/>
              <i n="[KingQuery].[Facility_name].&amp;[Our Lady's Catholic Hospital - Iseyin]" c="Our Lady's Catholic Hospital - Iseyin" nd="1"/>
              <i n="[KingQuery].[Facility_name].&amp;[Owo General Hospital]" c="Owo General Hospital" nd="1"/>
              <i n="[KingQuery].[Facility_name].&amp;[Oye Ekiti General Hospital]" c="Oye Ekiti General Hospital" nd="1"/>
              <i n="[KingQuery].[Facility_name].&amp;[Pambegua General Hospital]" c="Pambegua General Hospital" nd="1"/>
              <i n="[KingQuery].[Facility_name].&amp;[Police Medical Center]" c="Police Medical Center" nd="1"/>
              <i n="[KingQuery].[Facility_name].&amp;[Ring Road State Hospital]" c="Ring Road State Hospital" nd="1"/>
              <i n="[KingQuery].[Facility_name].&amp;[Sabo Primary Health Care Center]" c="Sabo Primary Health Care Center" nd="1"/>
              <i n="[KingQuery].[Facility_name].&amp;[Sabo Tsaha Primary Health Center]" c="Sabo Tsaha Primary Health Center" nd="1"/>
              <i n="[KingQuery].[Facility_name].&amp;[Sabon Tasha General Hospital]" c="Sabon Tasha General Hospital" nd="1"/>
              <i n="[KingQuery].[Facility_name].&amp;[Saminaka General Hospital]" c="Saminaka General Hospital" nd="1"/>
              <i n="[KingQuery].[Facility_name].&amp;[Sango Ota Primary Health Center]" c="Sango Ota Primary Health Center" nd="1"/>
              <i n="[KingQuery].[Facility_name].&amp;[Seventh Day Adventist (SDA) Hospital - Jengre]" c="Seventh Day Adventist (SDA) Hospital - Jengre" nd="1"/>
              <i n="[KingQuery].[Facility_name].&amp;[Seventh Day Adventist Hospital - Ile-Ife]" c="Seventh Day Adventist Hospital - Ile-Ife" nd="1"/>
              <i n="[KingQuery].[Facility_name].&amp;[Shendam A Primary Health Center]" c="Shendam A Primary Health Center" nd="1"/>
              <i n="[KingQuery].[Facility_name].&amp;[Solat Women Hospital]" c="Solat Women Hospital" nd="1"/>
              <i n="[KingQuery].[Facility_name].&amp;[Specialist Hospital - Ilaro]" c="Specialist Hospital - Ilaro" nd="1"/>
              <i n="[KingQuery].[Facility_name].&amp;[St. Anne's Anglican Hospital - Molete Ibadan]" c="St. Anne's Anglican Hospital - Molete Ibadan" nd="1"/>
              <i n="[KingQuery].[Facility_name].&amp;[St. Catherine's Hospital - Iwaro-Oka]" c="St. Catherine's Hospital - Iwaro-Oka" nd="1"/>
              <i n="[KingQuery].[Facility_name].&amp;[St. Dominics Catholic Hospital - Ogungbade]" c="St. Dominics Catholic Hospital - Ogungbade" nd="1"/>
              <i n="[KingQuery].[Facility_name].&amp;[St. Gerald's Hospital - Kaduna]" c="St. Gerald's Hospital - Kaduna" nd="1"/>
              <i n="[KingQuery].[Facility_name].&amp;[St. Louis Hospital - Zonkwa]" c="St. Louis Hospital - Zonkwa" nd="1"/>
              <i n="[KingQuery].[Facility_name].&amp;[St. Mary's Clinic - Ajilete]" c="St. Mary's Clinic - Ajilete" nd="1"/>
              <i n="[KingQuery].[Facility_name].&amp;[St. Peters General Hospital - Aremo]" c="St. Peters General Hospital - Aremo" nd="1"/>
              <i n="[KingQuery].[Facility_name].&amp;[St. Virgillus Catholic Rural Health Center]" c="St. Virgillus Catholic Rural Health Center" nd="1"/>
              <i n="[KingQuery].[Facility_name].&amp;[State Specialist Hospital - Ikare]" c="State Specialist Hospital - Ikare" nd="1"/>
              <i n="[KingQuery].[Facility_name].&amp;[Tundun Wada Primary Health Center]" c="Tundun Wada Primary Health Center" nd="1"/>
              <i n="[KingQuery].[Facility_name].&amp;[Tunkus General Hospital]" c="Tunkus General Hospital" nd="1"/>
              <i n="[KingQuery].[Facility_name].&amp;[Turaki Buga Memorial Hospital]" c="Turaki Buga Memorial Hospital" nd="1"/>
              <i n="[KingQuery].[Facility_name].&amp;[Turunku Rural Hospital]" c="Turunku Rural Hospital" nd="1"/>
              <i n="[KingQuery].[Facility_name].&amp;[Vom Christian Hospital]" c="Vom Christian Hospital" nd="1"/>
              <i n="[KingQuery].[Facility_name].&amp;[Yusuf Dantsoho Memorial Hospital]" c="Yusuf Dantsoho Memorial Hospital" nd="1"/>
              <i n="[KingQuery].[Facility_name].&amp;[Zakari Isah Memorial Clinic]" c="Zakari Isah Memorial Clinic" nd="1"/>
              <i n="[KingQuery].[Facility_name].&amp;[Zango-Kataf General Hospital]" c="Zango-Kataf General Hospital" nd="1"/>
            </range>
          </ranges>
        </level>
      </levels>
      <selections count="1">
        <selection n="[KingQuery].[Facility_name].[All]"/>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1" xr10:uid="{EE9EF2CF-80FA-4F1E-9EED-758AED2256C4}" sourceName="[KingQuery].[FY]">
  <pivotTables>
    <pivotTable tabId="13" name="OTPS1"/>
    <pivotTable tabId="13" name="OTPS16"/>
    <pivotTable tabId="13" name="OTPS2"/>
    <pivotTable tabId="13" name="OTPS3"/>
    <pivotTable tabId="13" name="OTPS4"/>
    <pivotTable tabId="13" name="OTPS5"/>
    <pivotTable tabId="13" name="OTPS7"/>
    <pivotTable tabId="13" name="OTPS8"/>
    <pivotTable tabId="13" name="HTS1"/>
    <pivotTable tabId="13" name="HTS2"/>
    <pivotTable tabId="13" name="HTS3"/>
    <pivotTable tabId="13" name="HTS4"/>
    <pivotTable tabId="13" name="HTS5"/>
    <pivotTable tabId="13" name="HTS6"/>
    <pivotTable tabId="13" name="HTS7"/>
    <pivotTable tabId="13" name="HTS8"/>
    <pivotTable tabId="13" name="INDX1"/>
    <pivotTable tabId="13" name="INDX2"/>
    <pivotTable tabId="13" name="INDX3"/>
    <pivotTable tabId="13" name="INDX4"/>
    <pivotTable tabId="13" name="INDX5"/>
    <pivotTable tabId="13" name="INDX6"/>
    <pivotTable tabId="13" name="INDX7"/>
    <pivotTable tabId="13" name="INDX8"/>
  </pivotTables>
  <data>
    <olap pivotCacheId="825067374">
      <levels count="2">
        <level uniqueName="[KingQuery].[FY].[(All)]" sourceCaption="(All)" count="0"/>
        <level uniqueName="[KingQuery].[FY].[FY]" sourceCaption="FY" count="2">
          <ranges>
            <range startItem="0">
              <i n="[KingQuery].[FY].&amp;[FY21]" c="FY21"/>
              <i n="[KingQuery].[FY].&amp;[Tar]" c="Tar" nd="1"/>
            </range>
          </ranges>
        </level>
      </levels>
      <selections count="1">
        <selection n="[KingQuery].[FY].[All]"/>
      </selections>
    </olap>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GA1" xr10:uid="{5DDC9756-E730-4503-A561-2E00016108A2}" sourceName="[KingQuery].[LGA]">
  <pivotTables>
    <pivotTable tabId="13" name="OTPS1"/>
    <pivotTable tabId="13" name="OTPS16"/>
    <pivotTable tabId="13" name="OTPS2"/>
    <pivotTable tabId="13" name="OTPS3"/>
    <pivotTable tabId="13" name="OTPS4"/>
    <pivotTable tabId="13" name="OTPS5"/>
    <pivotTable tabId="13" name="OTPS7"/>
    <pivotTable tabId="13" name="OTPS8"/>
    <pivotTable tabId="13" name="HTS1"/>
    <pivotTable tabId="13" name="HTS2"/>
    <pivotTable tabId="13" name="HTS3"/>
    <pivotTable tabId="13" name="HTS4"/>
    <pivotTable tabId="13" name="HTS5"/>
    <pivotTable tabId="13" name="HTS6"/>
    <pivotTable tabId="13" name="HTS7"/>
    <pivotTable tabId="13" name="HTS8"/>
    <pivotTable tabId="13" name="INDX1"/>
    <pivotTable tabId="13" name="INDX2"/>
    <pivotTable tabId="13" name="INDX3"/>
    <pivotTable tabId="13" name="INDX4"/>
    <pivotTable tabId="13" name="INDX5"/>
    <pivotTable tabId="13" name="INDX6"/>
    <pivotTable tabId="13" name="INDX7"/>
    <pivotTable tabId="13" name="INDX8"/>
  </pivotTables>
  <data>
    <olap pivotCacheId="825067374">
      <levels count="2">
        <level uniqueName="[KingQuery].[LGA].[(All)]" sourceCaption="(All)" count="0"/>
        <level uniqueName="[KingQuery].[LGA].[LGA]" sourceCaption="LGA" count="119">
          <ranges>
            <range startItem="0">
              <i n="[KingQuery].[LGA].&amp;[ek Ado-Ekiti]" c="ek Ado-Ekiti"/>
              <i n="[KingQuery].[LGA].&amp;[ek Ido-Osi]" c="ek Ido-Osi"/>
              <i n="[KingQuery].[LGA].&amp;[ek Ikere]" c="ek Ikere"/>
              <i n="[KingQuery].[LGA].&amp;[ko Ankpa]" c="ko Ankpa"/>
              <i n="[KingQuery].[LGA].&amp;[ko Dekina]" c="ko Dekina"/>
              <i n="[KingQuery].[LGA].&amp;[ko Idah]" c="ko Idah"/>
              <i n="[KingQuery].[LGA].&amp;[ko Kabba Bunu]" c="ko Kabba Bunu"/>
              <i n="[KingQuery].[LGA].&amp;[ko Lokoja]" c="ko Lokoja"/>
              <i n="[KingQuery].[LGA].&amp;[ko Ofu]" c="ko Ofu"/>
              <i n="[KingQuery].[LGA].&amp;[ko Okehi]" c="ko Okehi"/>
              <i n="[KingQuery].[LGA].&amp;[ko Okene]" c="ko Okene"/>
              <i n="[KingQuery].[LGA].&amp;[ko Olamaboro]" c="ko Olamaboro"/>
              <i n="[KingQuery].[LGA].&amp;[ko Omala]" c="ko Omala"/>
              <i n="[KingQuery].[LGA].&amp;[kt Funtua]" c="kt Funtua"/>
              <i n="[KingQuery].[LGA].&amp;[kt Katsina]" c="kt Katsina"/>
              <i n="[KingQuery].[LGA].&amp;[og Abeokuta South]" c="og Abeokuta South"/>
              <i n="[KingQuery].[LGA].&amp;[og Ifo]" c="og Ifo"/>
              <i n="[KingQuery].[LGA].&amp;[og Ijebu Ode]" c="og Ijebu Ode"/>
              <i n="[KingQuery].[LGA].&amp;[og Sagamu]" c="og Sagamu"/>
              <i n="[KingQuery].[LGA].&amp;[on Akure South]" c="on Akure South"/>
              <i n="[KingQuery].[LGA].&amp;[on Odigbo]" c="on Odigbo"/>
              <i n="[KingQuery].[LGA].&amp;[on Okitipupa]" c="on Okitipupa"/>
              <i n="[KingQuery].[LGA].&amp;[on Ondo West]" c="on Ondo West"/>
              <i n="[KingQuery].[LGA].&amp;[on Ose]" c="on Ose"/>
              <i n="[KingQuery].[LGA].&amp;[on Owo]" c="on Owo"/>
              <i n="[KingQuery].[LGA].&amp;[os Ife Central]" c="os Ife Central"/>
              <i n="[KingQuery].[LGA].&amp;[os Irewole]" c="os Irewole"/>
              <i n="[KingQuery].[LGA].&amp;[os Iwo]" c="os Iwo"/>
              <i n="[KingQuery].[LGA].&amp;[os Osogbo]" c="os Osogbo"/>
              <i n="[KingQuery].[LGA].&amp;[oy Ibadan North]" c="oy Ibadan North"/>
              <i n="[KingQuery].[LGA].&amp;[oy Ibadan South-East]" c="oy Ibadan South-East"/>
              <i n="[KingQuery].[LGA].&amp;[oy Ogbomoso South]" c="oy Ogbomoso South"/>
              <i n="[KingQuery].[LGA].&amp;[pl Jos North]" c="pl Jos North"/>
              <i n="[KingQuery].[LGA].&amp;[pl Kanam]" c="pl Kanam"/>
              <i n="[KingQuery].[LGA].&amp;[pl Langtang North]" c="pl Langtang North"/>
              <i n="[KingQuery].[LGA].&amp;[pl Mangu]" c="pl Mangu"/>
              <i n="[KingQuery].[LGA].&amp;[pl Pankshin]" c="pl Pankshin"/>
              <i n="[KingQuery].[LGA].&amp;[pl Shendam]" c="pl Shendam"/>
              <i n="[KingQuery].[LGA].&amp;[ek Ekiti East]" c="ek Ekiti East" nd="1"/>
              <i n="[KingQuery].[LGA].&amp;[ek Ekiti South-West]" c="ek Ekiti South-West" nd="1"/>
              <i n="[KingQuery].[LGA].&amp;[ek Emure]" c="ek Emure" nd="1"/>
              <i n="[KingQuery].[LGA].&amp;[ek Ijero]" c="ek Ijero" nd="1"/>
              <i n="[KingQuery].[LGA].&amp;[ek Ilejemeje]" c="ek Ilejemeje" nd="1"/>
              <i n="[KingQuery].[LGA].&amp;[ek Irepodun-Ifelodun]" c="ek Irepodun-Ifelodun" nd="1"/>
              <i n="[KingQuery].[LGA].&amp;[ek Oye]" c="ek Oye" nd="1"/>
              <i n="[KingQuery].[LGA].&amp;[kd Birnin Gwari]" c="kd Birnin Gwari" nd="1"/>
              <i n="[KingQuery].[LGA].&amp;[kd Chikun]" c="kd Chikun" nd="1"/>
              <i n="[KingQuery].[LGA].&amp;[kd Giwa]" c="kd Giwa" nd="1"/>
              <i n="[KingQuery].[LGA].&amp;[kd Igabi]" c="kd Igabi" nd="1"/>
              <i n="[KingQuery].[LGA].&amp;[kd Jaba]" c="kd Jaba" nd="1"/>
              <i n="[KingQuery].[LGA].&amp;[kd Jema'a]" c="kd Jema'a" nd="1"/>
              <i n="[KingQuery].[LGA].&amp;[kd Kachia]" c="kd Kachia" nd="1"/>
              <i n="[KingQuery].[LGA].&amp;[kd Kaduna North]" c="kd Kaduna North" nd="1"/>
              <i n="[KingQuery].[LGA].&amp;[kd Kaduna South]" c="kd Kaduna South" nd="1"/>
              <i n="[KingQuery].[LGA].&amp;[kd Kagarko]" c="kd Kagarko" nd="1"/>
              <i n="[KingQuery].[LGA].&amp;[kd Kajuru]" c="kd Kajuru" nd="1"/>
              <i n="[KingQuery].[LGA].&amp;[kd Kaura]" c="kd Kaura" nd="1"/>
              <i n="[KingQuery].[LGA].&amp;[kd Kauru]" c="kd Kauru" nd="1"/>
              <i n="[KingQuery].[LGA].&amp;[kd Kubau]" c="kd Kubau" nd="1"/>
              <i n="[KingQuery].[LGA].&amp;[kd Kudan]" c="kd Kudan" nd="1"/>
              <i n="[KingQuery].[LGA].&amp;[kd Lere]" c="kd Lere" nd="1"/>
              <i n="[KingQuery].[LGA].&amp;[kd Makarfi]" c="kd Makarfi" nd="1"/>
              <i n="[KingQuery].[LGA].&amp;[kd Sabon Gari]" c="kd Sabon Gari" nd="1"/>
              <i n="[KingQuery].[LGA].&amp;[kd Sanga]" c="kd Sanga" nd="1"/>
              <i n="[KingQuery].[LGA].&amp;[kd Soba]" c="kd Soba" nd="1"/>
              <i n="[KingQuery].[LGA].&amp;[kd Zango-Kataf]" c="kd Zango-Kataf" nd="1"/>
              <i n="[KingQuery].[LGA].&amp;[kd Zaria]" c="kd Zaria" nd="1"/>
              <i n="[KingQuery].[LGA].&amp;[kt Batsari]" c="kt Batsari" nd="1"/>
              <i n="[KingQuery].[LGA].&amp;[kt Baure]" c="kt Baure" nd="1"/>
              <i n="[KingQuery].[LGA].&amp;[kt Ingawa]" c="kt Ingawa" nd="1"/>
              <i n="[KingQuery].[LGA].&amp;[kt Jibia]" c="kt Jibia" nd="1"/>
              <i n="[KingQuery].[LGA].&amp;[kt Kankara]" c="kt Kankara" nd="1"/>
              <i n="[KingQuery].[LGA].&amp;[kt Kankia]" c="kt Kankia" nd="1"/>
              <i n="[KingQuery].[LGA].&amp;[kt Malumfashi]" c="kt Malumfashi" nd="1"/>
              <i n="[KingQuery].[LGA].&amp;[kt Mani]" c="kt Mani" nd="1"/>
              <i n="[KingQuery].[LGA].&amp;[kt Musawa]" c="kt Musawa" nd="1"/>
              <i n="[KingQuery].[LGA].&amp;[og Abeokuta North]" c="og Abeokuta North" nd="1"/>
              <i n="[KingQuery].[LGA].&amp;[og Ado-Odo Ota]" c="og Ado-Odo Ota" nd="1"/>
              <i n="[KingQuery].[LGA].&amp;[og Imeko-Afon]" c="og Imeko-Afon" nd="1"/>
              <i n="[KingQuery].[LGA].&amp;[og Ipokia]" c="og Ipokia" nd="1"/>
              <i n="[KingQuery].[LGA].&amp;[og Remo North]" c="og Remo North" nd="1"/>
              <i n="[KingQuery].[LGA].&amp;[og Yewa North]" c="og Yewa North" nd="1"/>
              <i n="[KingQuery].[LGA].&amp;[og Yewa South]" c="og Yewa South" nd="1"/>
              <i n="[KingQuery].[LGA].&amp;[on Akoko North East]" c="on Akoko North East" nd="1"/>
              <i n="[KingQuery].[LGA].&amp;[on Akoko North West]" c="on Akoko North West" nd="1"/>
              <i n="[KingQuery].[LGA].&amp;[on Akoko South East]" c="on Akoko South East" nd="1"/>
              <i n="[KingQuery].[LGA].&amp;[on Akoko South West]" c="on Akoko South West" nd="1"/>
              <i n="[KingQuery].[LGA].&amp;[on Akure North]" c="on Akure North" nd="1"/>
              <i n="[KingQuery].[LGA].&amp;[on Idanre]" c="on Idanre" nd="1"/>
              <i n="[KingQuery].[LGA].&amp;[on Ilaje]" c="on Ilaje" nd="1"/>
              <i n="[KingQuery].[LGA].&amp;[on Ile Oluji Okeigbo]" c="on Ile Oluji Okeigbo" nd="1"/>
              <i n="[KingQuery].[LGA].&amp;[on Irele]" c="on Irele" nd="1"/>
              <i n="[KingQuery].[LGA].&amp;[on Ondo East]" c="on Ondo East" nd="1"/>
              <i n="[KingQuery].[LGA].&amp;[os Ede South]" c="os Ede South" nd="1"/>
              <i n="[KingQuery].[LGA].&amp;[os Ife North]" c="os Ife North" nd="1"/>
              <i n="[KingQuery].[LGA].&amp;[os Ila]" c="os Ila" nd="1"/>
              <i n="[KingQuery].[LGA].&amp;[os Isokan]" c="os Isokan" nd="1"/>
              <i n="[KingQuery].[LGA].&amp;[oy Afijio]" c="oy Afijio" nd="1"/>
              <i n="[KingQuery].[LGA].&amp;[oy Akinyele]" c="oy Akinyele" nd="1"/>
              <i n="[KingQuery].[LGA].&amp;[oy Egbeda]" c="oy Egbeda" nd="1"/>
              <i n="[KingQuery].[LGA].&amp;[oy Ibadan North-East]" c="oy Ibadan North-East" nd="1"/>
              <i n="[KingQuery].[LGA].&amp;[oy Ibadan South-West]" c="oy Ibadan South-West" nd="1"/>
              <i n="[KingQuery].[LGA].&amp;[oy Ido]" c="oy Ido" nd="1"/>
              <i n="[KingQuery].[LGA].&amp;[oy Irepo]" c="oy Irepo" nd="1"/>
              <i n="[KingQuery].[LGA].&amp;[oy Iseyin]" c="oy Iseyin" nd="1"/>
              <i n="[KingQuery].[LGA].&amp;[oy Kajola]" c="oy Kajola" nd="1"/>
              <i n="[KingQuery].[LGA].&amp;[oy Ogbomoso North]" c="oy Ogbomoso North" nd="1"/>
              <i n="[KingQuery].[LGA].&amp;[oy Olorunsogo]" c="oy Olorunsogo" nd="1"/>
              <i n="[KingQuery].[LGA].&amp;[oy Oluyole]" c="oy Oluyole" nd="1"/>
              <i n="[KingQuery].[LGA].&amp;[oy Orelope]" c="oy Orelope" nd="1"/>
              <i n="[KingQuery].[LGA].&amp;[oy Ori Ire]" c="oy Ori Ire" nd="1"/>
              <i n="[KingQuery].[LGA].&amp;[oy Saki West]" c="oy Saki West" nd="1"/>
              <i n="[KingQuery].[LGA].&amp;[pl Barkin Ladi]" c="pl Barkin Ladi" nd="1"/>
              <i n="[KingQuery].[LGA].&amp;[pl Bassa]" c="pl Bassa" nd="1"/>
              <i n="[KingQuery].[LGA].&amp;[pl Jos East]" c="pl Jos East" nd="1"/>
              <i n="[KingQuery].[LGA].&amp;[pl Jos South]" c="pl Jos South" nd="1"/>
              <i n="[KingQuery].[LGA].&amp;[pl Kanke]" c="pl Kanke" nd="1"/>
              <i n="[KingQuery].[LGA].&amp;[pl Mikang]" c="pl Mikang" nd="1"/>
              <i n="[KingQuery].[LGA].&amp;[pl Qua'an Pan]" c="pl Qua'an Pan" nd="1"/>
            </range>
          </ranges>
        </level>
      </levels>
      <selections count="1">
        <selection n="[KingQuery].[LGA].[All]"/>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862C61EC-9FFC-417C-B647-FEC70C1AAA59}" sourceName="[KingQuery].[Month]">
  <pivotTables>
    <pivotTable tabId="13" name="OTPS1"/>
    <pivotTable tabId="13" name="OTPS16"/>
    <pivotTable tabId="13" name="OTPS2"/>
    <pivotTable tabId="13" name="OTPS3"/>
    <pivotTable tabId="13" name="OTPS4"/>
    <pivotTable tabId="13" name="OTPS5"/>
    <pivotTable tabId="13" name="OTPS7"/>
    <pivotTable tabId="13" name="OTPS8"/>
    <pivotTable tabId="13" name="HTS1"/>
    <pivotTable tabId="13" name="HTS2"/>
    <pivotTable tabId="13" name="HTS3"/>
    <pivotTable tabId="13" name="HTS4"/>
    <pivotTable tabId="13" name="HTS5"/>
    <pivotTable tabId="13" name="HTS6"/>
    <pivotTable tabId="13" name="HTS7"/>
    <pivotTable tabId="13" name="HTS8"/>
    <pivotTable tabId="13" name="INDX1"/>
    <pivotTable tabId="13" name="INDX2"/>
    <pivotTable tabId="13" name="INDX3"/>
    <pivotTable tabId="13" name="INDX4"/>
    <pivotTable tabId="13" name="INDX5"/>
    <pivotTable tabId="13" name="INDX6"/>
    <pivotTable tabId="13" name="INDX7"/>
    <pivotTable tabId="13" name="INDX8"/>
  </pivotTables>
  <data>
    <olap pivotCacheId="825067374">
      <levels count="2">
        <level uniqueName="[KingQuery].[Month].[(All)]" sourceCaption="(All)" count="0"/>
        <level uniqueName="[KingQuery].[Month].[Month]" sourceCaption="Month" count="3">
          <ranges>
            <range startItem="0">
              <i n="[KingQuery].[Month].&amp;[Nov]" c="Nov"/>
              <i n="[KingQuery].[Month].&amp;[Oct]" c="Oct"/>
              <i n="[KingQuery].[Month].&amp;[Tar]" c="Tar" nd="1"/>
            </range>
          </ranges>
        </level>
      </levels>
      <selections count="1">
        <selection n="[KingQuery].[Month].[All]"/>
      </selections>
    </olap>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tr1" xr10:uid="{42BC9E1A-D95A-42CD-A7D6-082524A2AB5E}" sourceName="[KingQuery].[Qtr]">
  <pivotTables>
    <pivotTable tabId="13" name="OTPS1"/>
    <pivotTable tabId="13" name="OTPS16"/>
    <pivotTable tabId="13" name="OTPS2"/>
    <pivotTable tabId="13" name="OTPS3"/>
    <pivotTable tabId="13" name="OTPS4"/>
    <pivotTable tabId="13" name="OTPS5"/>
    <pivotTable tabId="13" name="OTPS7"/>
    <pivotTable tabId="13" name="OTPS8"/>
    <pivotTable tabId="13" name="HTS1"/>
    <pivotTable tabId="13" name="HTS2"/>
    <pivotTable tabId="13" name="HTS3"/>
    <pivotTable tabId="13" name="HTS4"/>
    <pivotTable tabId="13" name="HTS5"/>
    <pivotTable tabId="13" name="HTS6"/>
    <pivotTable tabId="13" name="HTS7"/>
    <pivotTable tabId="13" name="HTS8"/>
    <pivotTable tabId="13" name="INDX1"/>
    <pivotTable tabId="13" name="INDX2"/>
    <pivotTable tabId="13" name="INDX3"/>
    <pivotTable tabId="13" name="INDX4"/>
    <pivotTable tabId="13" name="INDX5"/>
    <pivotTable tabId="13" name="INDX6"/>
    <pivotTable tabId="13" name="INDX7"/>
    <pivotTable tabId="13" name="INDX8"/>
  </pivotTables>
  <data>
    <olap pivotCacheId="825067374">
      <levels count="2">
        <level uniqueName="[KingQuery].[Qtr].[(All)]" sourceCaption="(All)" count="0"/>
        <level uniqueName="[KingQuery].[Qtr].[Qtr]" sourceCaption="Qtr" count="2">
          <ranges>
            <range startItem="0">
              <i n="[KingQuery].[Qtr].&amp;[Qtr_1]" c="Qtr_1"/>
              <i n="[KingQuery].[Qtr].&amp;[Tar]" c="Tar" nd="1"/>
            </range>
          </ranges>
        </level>
      </levels>
      <selections count="1">
        <selection n="[KingQuery].[Qtr].[All]"/>
      </selections>
    </olap>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0169B1A9-B37E-4DF5-8B0F-DA3500B8C156}" sourceName="[KingQuery].[State]">
  <pivotTables>
    <pivotTable tabId="13" name="OTPS1"/>
    <pivotTable tabId="13" name="OTPS16"/>
    <pivotTable tabId="13" name="OTPS2"/>
    <pivotTable tabId="13" name="OTPS3"/>
    <pivotTable tabId="13" name="OTPS4"/>
    <pivotTable tabId="13" name="OTPS5"/>
    <pivotTable tabId="13" name="OTPS7"/>
    <pivotTable tabId="13" name="OTPS8"/>
    <pivotTable tabId="13" name="HTS1"/>
    <pivotTable tabId="13" name="HTS2"/>
    <pivotTable tabId="13" name="HTS3"/>
    <pivotTable tabId="13" name="HTS4"/>
    <pivotTable tabId="13" name="HTS5"/>
    <pivotTable tabId="13" name="HTS6"/>
    <pivotTable tabId="13" name="HTS7"/>
    <pivotTable tabId="13" name="HTS8"/>
    <pivotTable tabId="13" name="INDX1"/>
    <pivotTable tabId="13" name="INDX2"/>
    <pivotTable tabId="13" name="INDX3"/>
    <pivotTable tabId="13" name="INDX4"/>
    <pivotTable tabId="13" name="INDX5"/>
    <pivotTable tabId="13" name="INDX6"/>
    <pivotTable tabId="13" name="INDX7"/>
    <pivotTable tabId="13" name="INDX8"/>
  </pivotTables>
  <data>
    <olap pivotCacheId="825067374">
      <levels count="2">
        <level uniqueName="[KingQuery].[State].[(All)]" sourceCaption="(All)" count="0"/>
        <level uniqueName="[KingQuery].[State].[State]" sourceCaption="State" count="9">
          <ranges>
            <range startItem="0">
              <i n="[KingQuery].[State].&amp;[Ekiti]" c="Ekiti"/>
              <i n="[KingQuery].[State].&amp;[Katsina]" c="Katsina"/>
              <i n="[KingQuery].[State].&amp;[Kogi]" c="Kogi"/>
              <i n="[KingQuery].[State].&amp;[Ogun]" c="Ogun"/>
              <i n="[KingQuery].[State].&amp;[Ondo]" c="Ondo"/>
              <i n="[KingQuery].[State].&amp;[Osun]" c="Osun"/>
              <i n="[KingQuery].[State].&amp;[Oyo]" c="Oyo"/>
              <i n="[KingQuery].[State].&amp;[Plateau]" c="Plateau"/>
              <i n="[KingQuery].[State].&amp;[Kaduna]" c="Kaduna" nd="1"/>
            </range>
          </ranges>
        </level>
      </levels>
      <selections count="1">
        <selection n="[KingQuery].[State].[All]"/>
      </selections>
    </olap>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No1" xr10:uid="{A28C1295-CC91-43F0-826B-5844E31B3953}" sourceName="[KingQuery].[Week_No]">
  <pivotTables>
    <pivotTable tabId="13" name="OTPS1"/>
    <pivotTable tabId="13" name="OTPS16"/>
    <pivotTable tabId="13" name="OTPS2"/>
    <pivotTable tabId="13" name="OTPS3"/>
    <pivotTable tabId="13" name="OTPS4"/>
    <pivotTable tabId="13" name="OTPS5"/>
    <pivotTable tabId="13" name="OTPS7"/>
    <pivotTable tabId="13" name="OTPS8"/>
    <pivotTable tabId="13" name="HTS1"/>
    <pivotTable tabId="13" name="HTS2"/>
    <pivotTable tabId="13" name="HTS3"/>
    <pivotTable tabId="13" name="HTS4"/>
    <pivotTable tabId="13" name="HTS5"/>
    <pivotTable tabId="13" name="HTS6"/>
    <pivotTable tabId="13" name="HTS7"/>
    <pivotTable tabId="13" name="HTS8"/>
    <pivotTable tabId="13" name="INDX1"/>
    <pivotTable tabId="13" name="INDX2"/>
    <pivotTable tabId="13" name="INDX3"/>
    <pivotTable tabId="13" name="INDX4"/>
    <pivotTable tabId="13" name="INDX5"/>
    <pivotTable tabId="13" name="INDX6"/>
    <pivotTable tabId="13" name="INDX7"/>
    <pivotTable tabId="13" name="INDX8"/>
  </pivotTables>
  <data>
    <olap pivotCacheId="825067374">
      <levels count="2">
        <level uniqueName="[KingQuery].[Week_No].[(All)]" sourceCaption="(All)" count="0"/>
        <level uniqueName="[KingQuery].[Week_No].[Week_No]" sourceCaption="Week_No" count="10">
          <ranges>
            <range startItem="0">
              <i n="[KingQuery].[Week_No].&amp;[1]" c="1"/>
              <i n="[KingQuery].[Week_No].&amp;[2]" c="2"/>
              <i n="[KingQuery].[Week_No].&amp;[3]" c="3"/>
              <i n="[KingQuery].[Week_No].&amp;[4]" c="4"/>
              <i n="[KingQuery].[Week_No].&amp;[5]" c="5"/>
              <i n="[KingQuery].[Week_No].&amp;[6]" c="6"/>
              <i n="[KingQuery].[Week_No].&amp;[7]" c="7"/>
              <i n="[KingQuery].[Week_No].&amp;[8]" c="8"/>
              <i n="[KingQuery].[Week_No].&amp;[9]" c="9"/>
              <i n="[KingQuery].[Week_No].&amp;[0]" c="0" nd="1"/>
            </range>
          </ranges>
        </level>
      </levels>
      <selections count="1">
        <selection n="[KingQuery].[Week_No].[All]"/>
      </selections>
    </olap>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K_Report_Date1" xr10:uid="{4F92E69C-E46C-4B83-B32C-30223AAF20D2}" sourceName="[KingQuery].[WK_Report_Date]">
  <pivotTables>
    <pivotTable tabId="13" name="OTPS1"/>
    <pivotTable tabId="13" name="OTPS16"/>
    <pivotTable tabId="13" name="OTPS2"/>
    <pivotTable tabId="13" name="OTPS3"/>
    <pivotTable tabId="13" name="OTPS4"/>
    <pivotTable tabId="13" name="OTPS5"/>
    <pivotTable tabId="13" name="OTPS7"/>
    <pivotTable tabId="13" name="OTPS8"/>
    <pivotTable tabId="13" name="HTS1"/>
    <pivotTable tabId="13" name="HTS2"/>
    <pivotTable tabId="13" name="HTS3"/>
    <pivotTable tabId="13" name="HTS4"/>
    <pivotTable tabId="13" name="HTS5"/>
    <pivotTable tabId="13" name="HTS6"/>
    <pivotTable tabId="13" name="HTS7"/>
    <pivotTable tabId="13" name="HTS8"/>
    <pivotTable tabId="13" name="INDX1"/>
    <pivotTable tabId="13" name="INDX2"/>
    <pivotTable tabId="13" name="INDX3"/>
    <pivotTable tabId="13" name="INDX4"/>
    <pivotTable tabId="13" name="INDX5"/>
    <pivotTable tabId="13" name="INDX6"/>
    <pivotTable tabId="13" name="INDX7"/>
    <pivotTable tabId="13" name="INDX8"/>
  </pivotTables>
  <data>
    <olap pivotCacheId="825067374">
      <levels count="2">
        <level uniqueName="[KingQuery].[WK_Report_Date].[(All)]" sourceCaption="(All)" count="0"/>
        <level uniqueName="[KingQuery].[WK_Report_Date].[WK_Report_Date]" sourceCaption="WK_Report_Date" count="10">
          <ranges>
            <range startItem="0">
              <i n="[KingQuery].[WK_Report_Date].&amp;[2020-10-02T00:00:00]" c="10/2/2020"/>
              <i n="[KingQuery].[WK_Report_Date].&amp;[2020-10-09T00:00:00]" c="10/9/2020"/>
              <i n="[KingQuery].[WK_Report_Date].&amp;[2020-10-16T00:00:00]" c="10/16/2020"/>
              <i n="[KingQuery].[WK_Report_Date].&amp;[2020-10-23T00:00:00]" c="10/23/2020"/>
              <i n="[KingQuery].[WK_Report_Date].&amp;[2020-10-30T00:00:00]" c="10/30/2020"/>
              <i n="[KingQuery].[WK_Report_Date].&amp;[2020-11-06T00:00:00]" c="11/6/2020"/>
              <i n="[KingQuery].[WK_Report_Date].&amp;[2020-11-13T00:00:00]" c="11/13/2020"/>
              <i n="[KingQuery].[WK_Report_Date].&amp;[2020-11-20T00:00:00]" c="11/20/2020"/>
              <i n="[KingQuery].[WK_Report_Date].&amp;[2020-11-27T00:00:00]" c="11/27/2020"/>
              <i n="[KingQuery].[WK_Report_Date].&amp;[2020-10-01T00:00:00]" c="10/1/2020" nd="1"/>
            </range>
          </ranges>
        </level>
      </levels>
      <selections count="1">
        <selection n="[KingQuery].[WK_Report_Date].[All]"/>
      </selections>
    </olap>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e_Partner" xr10:uid="{C3C7E53E-914D-4DD6-B334-34AF6F03E7AB}" sourceName="[KingQuery].[Prime_Partner]">
  <pivotTables>
    <pivotTable tabId="13" name="OTPS1"/>
    <pivotTable tabId="13" name="OTPS16"/>
    <pivotTable tabId="13" name="OTPS2"/>
    <pivotTable tabId="13" name="OTPS3"/>
    <pivotTable tabId="13" name="OTPS4"/>
    <pivotTable tabId="13" name="OTPS5"/>
    <pivotTable tabId="13" name="OTPS7"/>
    <pivotTable tabId="13" name="OTPS8"/>
    <pivotTable tabId="13" name="HTS1"/>
    <pivotTable tabId="13" name="HTS2"/>
    <pivotTable tabId="13" name="HTS3"/>
    <pivotTable tabId="13" name="HTS4"/>
    <pivotTable tabId="13" name="HTS5"/>
    <pivotTable tabId="13" name="HTS6"/>
    <pivotTable tabId="13" name="HTS7"/>
    <pivotTable tabId="13" name="HTS8"/>
  </pivotTables>
  <data>
    <olap pivotCacheId="825067374">
      <levels count="2">
        <level uniqueName="[KingQuery].[Prime_Partner].[(All)]" sourceCaption="(All)" count="0"/>
        <level uniqueName="[KingQuery].[Prime_Partner].[Prime_Partner]" sourceCaption="Prime_Partner" count="3">
          <ranges>
            <range startItem="0">
              <i n="[KingQuery].[Prime_Partner].&amp;[APIN]" c="APIN"/>
              <i n="[KingQuery].[Prime_Partner].&amp;[CIHP]" c="CIHP"/>
              <i n="[KingQuery].[Prime_Partner].&amp;[IHVN]" c="IHVN"/>
            </range>
          </ranges>
        </level>
      </levels>
      <selections count="1">
        <selection n="[KingQuery].[Prime_Partner].[All]"/>
      </selections>
    </olap>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cility_name2" xr10:uid="{458474DD-6115-45D0-A272-01D433D67AAC}" sourceName="[KingQuery].[Facility_name]">
  <pivotTables>
    <pivotTable tabId="32" name="MER1"/>
    <pivotTable tabId="32" name="MER2"/>
    <pivotTable tabId="32" name="MER3"/>
    <pivotTable tabId="32" name="MER4"/>
  </pivotTables>
  <data>
    <olap pivotCacheId="438907098">
      <levels count="2">
        <level uniqueName="[KingQuery].[Facility_name].[(All)]" sourceCaption="(All)" count="0"/>
        <level uniqueName="[KingQuery].[Facility_name].[Facility_name]" sourceCaption="Facility_name" count="197">
          <ranges>
            <range startItem="0">
              <i n="[KingQuery].[Facility_name].&amp;[Abdull Jalil's (A.J.S.) Out Patient Clinic]" c="Abdull Jalil's (A.J.S.) Out Patient Clinic"/>
              <i n="[KingQuery].[Facility_name].&amp;[Abejukolo General Hospital]" c="Abejukolo General Hospital"/>
              <i n="[KingQuery].[Facility_name].&amp;[Abogunde Baaki Health Center]" c="Abogunde Baaki Health Center"/>
              <i n="[KingQuery].[Facility_name].&amp;[Adaramagbo Olomi Primary Health Center]" c="Adaramagbo Olomi Primary Health Center"/>
              <i n="[KingQuery].[Facility_name].&amp;[Adeoyo Maternity Hospital]" c="Adeoyo Maternity Hospital"/>
              <i n="[KingQuery].[Facility_name].&amp;[Agbado Primary Health Care Center]" c="Agbado Primary Health Care Center"/>
              <i n="[KingQuery].[Facility_name].&amp;[Ahmadu Bello University Teaching Hospital - Shika]" c="Ahmadu Bello University Teaching Hospital - Shika"/>
              <i n="[KingQuery].[Facility_name].&amp;[Alafara Oje Primary Health Center]" c="Alafara Oje Primary Health Center"/>
              <i n="[KingQuery].[Facility_name].&amp;[Alheri Clinic]" c="Alheri Clinic"/>
              <i n="[KingQuery].[Facility_name].&amp;[Amina Hospital]" c="Amina Hospital"/>
              <i n="[KingQuery].[Facility_name].&amp;[Amper Central Primary Health Care Center]" c="Amper Central Primary Health Care Center"/>
              <i n="[KingQuery].[Facility_name].&amp;[Angware General Hospital]" c="Angware General Hospital"/>
              <i n="[KingQuery].[Facility_name].&amp;[Ankpa General Hospital]" c="Ankpa General Hospital"/>
              <i n="[KingQuery].[Facility_name].&amp;[Anna-Kitcher Hospital]" c="Anna-Kitcher Hospital"/>
              <i n="[KingQuery].[Facility_name].&amp;[Apete Primary Health Center]" c="Apete Primary Health Center"/>
              <i n="[KingQuery].[Facility_name].&amp;[Arakale Comprehensive Health Center]" c="Arakale Comprehensive Health Center"/>
              <i n="[KingQuery].[Facility_name].&amp;[Ayetoro General Hospital]" c="Ayetoro General Hospital"/>
              <i n="[KingQuery].[Facility_name].&amp;[Badarawa Primary Health Center]" c="Badarawa Primary Health Center"/>
              <i n="[KingQuery].[Facility_name].&amp;[Baptist Medical Center - Saki]" c="Baptist Medical Center - Saki"/>
              <i n="[KingQuery].[Facility_name].&amp;[Barau Dikko Specialist Hospital]" c="Barau Dikko Specialist Hospital"/>
              <i n="[KingQuery].[Facility_name].&amp;[Barkin Ladi General Hospital]" c="Barkin Ladi General Hospital"/>
              <i n="[KingQuery].[Facility_name].&amp;[Barnawa Primary Health Center]" c="Barnawa Primary Health Center"/>
              <i n="[KingQuery].[Facility_name].&amp;[Batsari General Hospital]" c="Batsari General Hospital"/>
              <i n="[KingQuery].[Facility_name].&amp;[Baure General Hospital]" c="Baure General Hospital"/>
              <i n="[KingQuery].[Facility_name].&amp;[Bingham University Teaching Hospital]" c="Bingham University Teaching Hospital"/>
              <i n="[KingQuery].[Facility_name].&amp;[Bolorunduro General Hospital]" c="Bolorunduro General Hospital"/>
              <i n="[KingQuery].[Facility_name].&amp;[Bukuru Express Primary Health Center]" c="Bukuru Express Primary Health Center"/>
              <i n="[KingQuery].[Facility_name].&amp;[Catholic Hospital and Maternity - Okeola]" c="Catholic Hospital and Maternity - Okeola"/>
              <i n="[KingQuery].[Facility_name].&amp;[CCDP Hospital - Panyam]" c="CCDP Hospital - Panyam"/>
              <i n="[KingQuery].[Facility_name].&amp;[Church of Christ in Nigeria (COCIN) Clinic - Gyel-Bukuru]" c="Church of Christ in Nigeria (COCIN) Clinic - Gyel-Bukuru"/>
              <i n="[KingQuery].[Facility_name].&amp;[Church of Christ in Nigeria (COCIN) Hospital and Rehabilitation Center]" c="Church of Christ in Nigeria (COCIN) Hospital and Rehabilitation Center"/>
              <i n="[KingQuery].[Facility_name].&amp;[Dadin Kowa Comprehensive Health Center]" c="Dadin Kowa Comprehensive Health Center"/>
              <i n="[KingQuery].[Facility_name].&amp;[Dekina General Hospital]" c="Dekina General Hospital"/>
              <i n="[KingQuery].[Facility_name].&amp;[Dengi General Hospital]" c="Dengi General Hospital"/>
              <i n="[KingQuery].[Facility_name].&amp;[Doka Rural Hospital]" c="Doka Rural Hospital"/>
              <i n="[KingQuery].[Facility_name].&amp;[Ede Specialist Hospital]" c="Ede Specialist Hospital"/>
              <i n="[KingQuery].[Facility_name].&amp;[Ekiti State University Teaching Hospital, Ado-Ekiti]" c="Ekiti State University Teaching Hospital, Ado-Ekiti"/>
              <i n="[KingQuery].[Facility_name].&amp;[Emure Ekiti General Hospital]" c="Emure Ekiti General Hospital"/>
              <i n="[KingQuery].[Facility_name].&amp;[Evangelical Church of West Africa (ECWA) Comprehensive Hospital - Bukuru]" c="Evangelical Church of West Africa (ECWA) Comprehensive Hospital - Bukuru"/>
              <i n="[KingQuery].[Facility_name].&amp;[Faith Alive Foundation]" c="Faith Alive Foundation"/>
              <i n="[KingQuery].[Facility_name].&amp;[Federal Medical Center - Abeokuta]" c="Federal Medical Center - Abeokuta"/>
              <i n="[KingQuery].[Facility_name].&amp;[Federal Medical Center - Katsina]" c="Federal Medical Center - Katsina"/>
              <i n="[KingQuery].[Facility_name].&amp;[Federal Medical Center - Owo]" c="Federal Medical Center - Owo"/>
              <i n="[KingQuery].[Facility_name].&amp;[Federal Medical Center, Ido-Ekiti]" c="Federal Medical Center, Ido-Ekiti"/>
              <i n="[KingQuery].[Facility_name].&amp;[Federation of Muslim Women Association of Nigeria (FOMWAN) Hospital]" c="Federation of Muslim Women Association of Nigeria (FOMWAN) Hospital"/>
              <i n="[KingQuery].[Facility_name].&amp;[Foltz Medical Center - Katari]" c="Foltz Medical Center - Katari"/>
              <i n="[KingQuery].[Facility_name].&amp;[Funtua General Hospital]" c="Funtua General Hospital"/>
              <i n="[KingQuery].[Facility_name].&amp;[Giwa General Hospital]" c="Giwa General Hospital"/>
              <i n="[KingQuery].[Facility_name].&amp;[Grimmard Hospital - Anyingba]" c="Grimmard Hospital - Anyingba"/>
              <i n="[KingQuery].[Facility_name].&amp;[Gwamna Awan General Hospital]" c="Gwamna Awan General Hospital"/>
              <i n="[KingQuery].[Facility_name].&amp;[Gwantu General Hospital]" c="Gwantu General Hospital"/>
              <i n="[KingQuery].[Facility_name].&amp;[Hajiya Gambo Sawaba Hospital]" c="Hajiya Gambo Sawaba Hospital"/>
              <i n="[KingQuery].[Facility_name].&amp;[Harmony Hospital]" c="Harmony Hospital"/>
              <i n="[KingQuery].[Facility_name].&amp;[Holley Memorial - Ochadamu]" c="Holley Memorial - Ochadamu"/>
              <i n="[KingQuery].[Facility_name].&amp;[Hunkuyi General Hospital]" c="Hunkuyi General Hospital"/>
              <i n="[KingQuery].[Facility_name].&amp;[Idah General Hospital]" c="Idah General Hospital"/>
              <i n="[KingQuery].[Facility_name].&amp;[Idanre General Hospital]" c="Idanre General Hospital"/>
              <i n="[KingQuery].[Facility_name].&amp;[Idi Iroko General Hospital]" c="Idi Iroko General Hospital"/>
              <i n="[KingQuery].[Facility_name].&amp;[Idi Ogungun Primary Health Center]" c="Idi Ogungun Primary Health Center"/>
              <i n="[KingQuery].[Facility_name].&amp;[Ido-Ani General Hospital]" c="Ido-Ani General Hospital"/>
              <i n="[KingQuery].[Facility_name].&amp;[Idon Rural Hospital]" c="Idon Rural Hospital"/>
              <i n="[KingQuery].[Facility_name].&amp;[Ifo General Hospital]" c="Ifo General Hospital"/>
              <i n="[KingQuery].[Facility_name].&amp;[Ifon Basic Health Center]" c="Ifon Basic Health Center"/>
              <i n="[KingQuery].[Facility_name].&amp;[Igbeti General Hospital]" c="Igbeti General Hospital"/>
              <i n="[KingQuery].[Facility_name].&amp;[Igboho General Hospital]" c="Igboho General Hospital"/>
              <i n="[KingQuery].[Facility_name].&amp;[Igbokoda General Hospital]" c="Igbokoda General Hospital"/>
              <i n="[KingQuery].[Facility_name].&amp;[Igbotako General Hospital]" c="Igbotako General Hospital"/>
              <i n="[KingQuery].[Facility_name].&amp;[Ijero Ekiti State Specialist Hospital]" c="Ijero Ekiti State Specialist Hospital"/>
              <i n="[KingQuery].[Facility_name].&amp;[Ijoko Primary Health Center]" c="Ijoko Primary Health Center"/>
              <i n="[KingQuery].[Facility_name].&amp;[Iju Itaogbolu General Hospital]" c="Iju Itaogbolu General Hospital"/>
              <i n="[KingQuery].[Facility_name].&amp;[Ikere Ekiti State Specialist Hospital]" c="Ikere Ekiti State Specialist Hospital"/>
              <i n="[KingQuery].[Facility_name].&amp;[Ikire Specialist Hospital]" c="Ikire Specialist Hospital"/>
              <i n="[KingQuery].[Facility_name].&amp;[Ikoyi-Ile Primary Health Center]" c="Ikoyi-Ile Primary Health Center"/>
              <i n="[KingQuery].[Facility_name].&amp;[Ila Orangun State Hospital]" c="Ila Orangun State Hospital"/>
              <i n="[KingQuery].[Facility_name].&amp;[Ilawe Ekiti Comprehensive Health Center]" c="Ilawe Ekiti Comprehensive Health Center"/>
              <i n="[KingQuery].[Facility_name].&amp;[Ile-Oluji General Hospital]" c="Ile-Oluji General Hospital"/>
              <i n="[KingQuery].[Facility_name].&amp;[Ilora General Hospital]" c="Ilora General Hospital"/>
              <i n="[KingQuery].[Facility_name].&amp;[Imeko Primary Health Center]" c="Imeko Primary Health Center"/>
              <i n="[KingQuery].[Facility_name].&amp;[Ingawa General Hospital]" c="Ingawa General Hospital"/>
              <i n="[KingQuery].[Facility_name].&amp;[Ipe Akoko General Hospital]" c="Ipe Akoko General Hospital"/>
              <i n="[KingQuery].[Facility_name].&amp;[Irun Akoko General Hospital]" c="Irun Akoko General Hospital"/>
              <i n="[KingQuery].[Facility_name].&amp;[Isaga Owode Health Center]" c="Isaga Owode Health Center"/>
              <i n="[KingQuery].[Facility_name].&amp;[Isaipen Basic Health Center]" c="Isaipen Basic Health Center"/>
              <i n="[KingQuery].[Facility_name].&amp;[Isara State Hospital]" c="Isara State Hospital"/>
              <i n="[KingQuery].[Facility_name].&amp;[Iseyin General Hospital]" c="Iseyin General Hospital"/>
              <i n="[KingQuery].[Facility_name].&amp;[Iwaro-Oka General Hospital - Akoko]" c="Iwaro-Oka General Hospital - Akoko"/>
              <i n="[KingQuery].[Facility_name].&amp;[Iwo Road Primary Health Center]" c="Iwo Road Primary Health Center"/>
              <i n="[KingQuery].[Facility_name].&amp;[Iye Ekiti General Hospital]" c="Iye Ekiti General Hospital"/>
              <i n="[KingQuery].[Facility_name].&amp;[Iyin Ekiti General Hospital]" c="Iyin Ekiti General Hospital"/>
              <i n="[KingQuery].[Facility_name].&amp;[Jaji Comprehensive Health Center]" c="Jaji Comprehensive Health Center"/>
              <i n="[KingQuery].[Facility_name].&amp;[Jericho Specialist Hospital]" c="Jericho Specialist Hospital"/>
              <i n="[KingQuery].[Facility_name].&amp;[Jesus is Love and Power Catholic Hospital - Ifo]" c="Jesus is Love and Power Catholic Hospital - Ifo"/>
              <i n="[KingQuery].[Facility_name].&amp;[Jibia General Hospital]" c="Jibia General Hospital"/>
              <i n="[KingQuery].[Facility_name].&amp;[Jibrin Maigwari General Hospital]" c="Jibrin Maigwari General Hospital"/>
              <i n="[KingQuery].[Facility_name].&amp;[Jos University Teaching Hospital]" c="Jos University Teaching Hospital"/>
              <i n="[KingQuery].[Facility_name].&amp;[Jowako Hospital]" c="Jowako Hospital"/>
              <i n="[KingQuery].[Facility_name].&amp;[Kabba General Hospital]" c="Kabba General Hospital"/>
              <i n="[KingQuery].[Facility_name].&amp;[Kachia General Hospital]" c="Kachia General Hospital"/>
              <i n="[KingQuery].[Facility_name].&amp;[Kafanchan Family Health Unit]" c="Kafanchan Family Health Unit"/>
              <i n="[KingQuery].[Facility_name].&amp;[Kafanchan General Hospital]" c="Kafanchan General Hospital"/>
              <i n="[KingQuery].[Facility_name].&amp;[Kagarko General Hospital]" c="Kagarko General Hospital"/>
              <i n="[KingQuery].[Facility_name].&amp;[Kankara General Hospital]" c="Kankara General Hospital"/>
              <i n="[KingQuery].[Facility_name].&amp;[Kankia General Hospital]" c="Kankia General Hospital"/>
              <i n="[KingQuery].[Facility_name].&amp;[Katsina General Hospital]" c="Katsina General Hospital"/>
              <i n="[KingQuery].[Facility_name].&amp;[Kaura Rural Hospital]" c="Kaura Rural Hospital"/>
              <i n="[KingQuery].[Facility_name].&amp;[Kauru Rural Hospital]" c="Kauru Rural Hospital"/>
              <i n="[KingQuery].[Facility_name].&amp;[Kawo General Hospital]" c="Kawo General Hospital"/>
              <i n="[KingQuery].[Facility_name].&amp;[Kisi General Hospital]" c="Kisi General Hospital"/>
              <i n="[KingQuery].[Facility_name].&amp;[Kogi State Specialist Hospital]" c="Kogi State Specialist Hospital"/>
              <i n="[KingQuery].[Facility_name].&amp;[Kujama Rural Hospital]" c="Kujama Rural Hospital"/>
              <i n="[KingQuery].[Facility_name].&amp;[Kwalla General Hospital]" c="Kwalla General Hospital"/>
              <i n="[KingQuery].[Facility_name].&amp;[Kwoi General Hospital]" c="Kwoi General Hospital"/>
              <i n="[KingQuery].[Facility_name].&amp;[Ladoke Akintola Teaching Hospital - Oshogbo]" c="Ladoke Akintola Teaching Hospital - Oshogbo"/>
              <i n="[KingQuery].[Facility_name].&amp;[Lokoja Federal Medical Center]" c="Lokoja Federal Medical Center"/>
              <i n="[KingQuery].[Facility_name].&amp;[Maigana General Hospital]" c="Maigana General Hospital"/>
              <i n="[KingQuery].[Facility_name].&amp;[Major Ibrahim Bello Abdullahi Memorial Hospital]" c="Major Ibrahim Bello Abdullahi Memorial Hospital"/>
              <i n="[KingQuery].[Facility_name].&amp;[Makarfi General Hospital]" c="Makarfi General Hospital"/>
              <i n="[KingQuery].[Facility_name].&amp;[Makera I Primary Health Center]" c="Makera I Primary Health Center"/>
              <i n="[KingQuery].[Facility_name].&amp;[Makun Primary Health Care]" c="Makun Primary Health Care"/>
              <i n="[KingQuery].[Facility_name].&amp;[Malumfashi Maternal and Child Health Clinic]" c="Malumfashi Maternal and Child Health Clinic"/>
              <i n="[KingQuery].[Facility_name].&amp;[Manchok Maternal and Child Health Clinic]" c="Manchok Maternal and Child Health Clinic"/>
              <i n="[KingQuery].[Facility_name].&amp;[Maneks Hospital]" c="Maneks Hospital"/>
              <i n="[KingQuery].[Facility_name].&amp;[Mangu General Hospital]" c="Mangu General Hospital"/>
              <i n="[KingQuery].[Facility_name].&amp;[Mani General Hospital]" c="Mani General Hospital"/>
              <i n="[KingQuery].[Facility_name].&amp;[May Hospital - Shendam]" c="May Hospital - Shendam"/>
              <i n="[KingQuery].[Facility_name].&amp;[Moferere-Oja Comprehensive Health Center]" c="Moferere-Oja Comprehensive Health Center"/>
              <i n="[KingQuery].[Facility_name].&amp;[Moniya Primary Health Center]" c="Moniya Primary Health Center"/>
              <i n="[KingQuery].[Facility_name].&amp;[Mother And Child Hospital - Akure]" c="Mother And Child Hospital - Akure"/>
              <i n="[KingQuery].[Facility_name].&amp;[Mother and Child Hospital - Ondo]" c="Mother and Child Hospital - Ondo"/>
              <i n="[KingQuery].[Facility_name].&amp;[Musawa General Hospital]" c="Musawa General Hospital"/>
              <i n="[KingQuery].[Facility_name].&amp;[Muslim Specialist Hospital]" c="Muslim Specialist Hospital"/>
              <i n="[KingQuery].[Facility_name].&amp;[National Tuberculosis And Leprosy Training Center - Zaria]" c="National Tuberculosis And Leprosy Training Center - Zaria"/>
              <i n="[KingQuery].[Facility_name].&amp;[Obafemi Awolowo University Teaching Hospital Complex]" c="Obafemi Awolowo University Teaching Hospital Complex"/>
              <i n="[KingQuery].[Facility_name].&amp;[Oba-Ile Comprehensive Health Center]" c="Oba-Ile Comprehensive Health Center"/>
              <i n="[KingQuery].[Facility_name].&amp;[Obangede General Hospital]" c="Obangede General Hospital"/>
              <i n="[KingQuery].[Facility_name].&amp;[Ode-Irele Comprehensive Health Center]" c="Ode-Irele Comprehensive Health Center"/>
              <i n="[KingQuery].[Facility_name].&amp;[Odinjo Primary Health Center]" c="Odinjo Primary Health Center"/>
              <i n="[KingQuery].[Facility_name].&amp;[Ogbomosho State Hospital]" c="Ogbomosho State Hospital"/>
              <i n="[KingQuery].[Facility_name].&amp;[Ogijo Primary Health Care]" c="Ogijo Primary Health Care"/>
              <i n="[KingQuery].[Facility_name].&amp;[Ojoo Primary Health Center]" c="Ojoo Primary Health Center"/>
              <i n="[KingQuery].[Facility_name].&amp;[Okeho General Hospital]" c="Okeho General Hospital"/>
              <i n="[KingQuery].[Facility_name].&amp;[Okene General Hospital]" c="Okene General Hospital"/>
              <i n="[KingQuery].[Facility_name].&amp;[Okesa Ekiti Comprehensive Health Center]" c="Okesa Ekiti Comprehensive Health Center"/>
              <i n="[KingQuery].[Facility_name].&amp;[Okitipupa State Specialist Hospital]" c="Okitipupa State Specialist Hospital"/>
              <i n="[KingQuery].[Facility_name].&amp;[Okpo General Hospital]" c="Okpo General Hospital"/>
              <i n="[KingQuery].[Facility_name].&amp;[Olabisi Onabanjo University Teaching Hospital]" c="Olabisi Onabanjo University Teaching Hospital"/>
              <i n="[KingQuery].[Facility_name].&amp;[Omuo Ekiti General Hospital]" c="Omuo Ekiti General Hospital"/>
              <i n="[KingQuery].[Facility_name].&amp;[Oranyan Primary Health Center]" c="Oranyan Primary Health Center"/>
              <i n="[KingQuery].[Facility_name].&amp;[Ore General Hospital]" c="Ore General Hospital"/>
              <i n="[KingQuery].[Facility_name].&amp;[Ota Primary Health Center]" c="Ota Primary Health Center"/>
              <i n="[KingQuery].[Facility_name].&amp;[Our Lady of Apostle (OLA) Hospital - Jos]" c="Our Lady of Apostle (OLA) Hospital - Jos"/>
              <i n="[KingQuery].[Facility_name].&amp;[Our Lady of Fatima Catholic Hospital - Jaleyemi]" c="Our Lady of Fatima Catholic Hospital - Jaleyemi"/>
              <i n="[KingQuery].[Facility_name].&amp;[Our Lady of Lourdes Hospital - Ipetumodun]" c="Our Lady of Lourdes Hospital - Ipetumodun"/>
              <i n="[KingQuery].[Facility_name].&amp;[Our Lady's Catholic Hospital - Iseyin]" c="Our Lady's Catholic Hospital - Iseyin"/>
              <i n="[KingQuery].[Facility_name].&amp;[Owo General Hospital]" c="Owo General Hospital"/>
              <i n="[KingQuery].[Facility_name].&amp;[Oye Ekiti General Hospital]" c="Oye Ekiti General Hospital"/>
              <i n="[KingQuery].[Facility_name].&amp;[Pambegua General Hospital]" c="Pambegua General Hospital"/>
              <i n="[KingQuery].[Facility_name].&amp;[Pankshin General Hospital]" c="Pankshin General Hospital"/>
              <i n="[KingQuery].[Facility_name].&amp;[Plateau State Specialist Hospital]" c="Plateau State Specialist Hospital"/>
              <i n="[KingQuery].[Facility_name].&amp;[Police Medical Center]" c="Police Medical Center"/>
              <i n="[KingQuery].[Facility_name].&amp;[Ring Road State Hospital]" c="Ring Road State Hospital"/>
              <i n="[KingQuery].[Facility_name].&amp;[Sabo Primary Health Care Center]" c="Sabo Primary Health Care Center"/>
              <i n="[KingQuery].[Facility_name].&amp;[Sabo Tsaha Primary Health Center]" c="Sabo Tsaha Primary Health Center"/>
              <i n="[KingQuery].[Facility_name].&amp;[Sabon Tasha General Hospital]" c="Sabon Tasha General Hospital"/>
              <i n="[KingQuery].[Facility_name].&amp;[Sacred Heart Catholic Hospital, Abeokuta]" c="Sacred Heart Catholic Hospital, Abeokuta"/>
              <i n="[KingQuery].[Facility_name].&amp;[Saminaka General Hospital]" c="Saminaka General Hospital"/>
              <i n="[KingQuery].[Facility_name].&amp;[Sango Ota Primary Health Center]" c="Sango Ota Primary Health Center"/>
              <i n="[KingQuery].[Facility_name].&amp;[Seventh Day Adventist (SDA) Hospital - Jengre]" c="Seventh Day Adventist (SDA) Hospital - Jengre"/>
              <i n="[KingQuery].[Facility_name].&amp;[Seventh Day Adventist Hospital - Ile-Ife]" c="Seventh Day Adventist Hospital - Ile-Ife"/>
              <i n="[KingQuery].[Facility_name].&amp;[Shendam A Primary Health Center]" c="Shendam A Primary Health Center"/>
              <i n="[KingQuery].[Facility_name].&amp;[Shendam General Hospital]" c="Shendam General Hospital"/>
              <i n="[KingQuery].[Facility_name].&amp;[Solat Women Hospital]" c="Solat Women Hospital"/>
              <i n="[KingQuery].[Facility_name].&amp;[Specialist Hospital - Ilaro]" c="Specialist Hospital - Ilaro"/>
              <i n="[KingQuery].[Facility_name].&amp;[St. Anne's Anglican Hospital - Molete Ibadan]" c="St. Anne's Anglican Hospital - Molete Ibadan"/>
              <i n="[KingQuery].[Facility_name].&amp;[St. Catherine's Hospital - Iwaro-Oka]" c="St. Catherine's Hospital - Iwaro-Oka"/>
              <i n="[KingQuery].[Facility_name].&amp;[St. Dominics Catholic Hospital - Ogungbade]" c="St. Dominics Catholic Hospital - Ogungbade"/>
              <i n="[KingQuery].[Facility_name].&amp;[St. Gerald's Hospital - Kaduna]" c="St. Gerald's Hospital - Kaduna"/>
              <i n="[KingQuery].[Facility_name].&amp;[St. Louis Hospital - Zonkwa]" c="St. Louis Hospital - Zonkwa"/>
              <i n="[KingQuery].[Facility_name].&amp;[St. Mary's Catholic Hospital - Eleta]" c="St. Mary's Catholic Hospital - Eleta"/>
              <i n="[KingQuery].[Facility_name].&amp;[St. Mary's Clinic - Ajilete]" c="St. Mary's Clinic - Ajilete"/>
              <i n="[KingQuery].[Facility_name].&amp;[St. Peters General Hospital - Aremo]" c="St. Peters General Hospital - Aremo"/>
              <i n="[KingQuery].[Facility_name].&amp;[St. Virgillus Catholic Rural Health Center]" c="St. Virgillus Catholic Rural Health Center"/>
              <i n="[KingQuery].[Facility_name].&amp;[State Hospital - Ijebu Ode]" c="State Hospital - Ijebu Ode"/>
              <i n="[KingQuery].[Facility_name].&amp;[State Hospital - Iwo]" c="State Hospital - Iwo"/>
              <i n="[KingQuery].[Facility_name].&amp;[State Specialist Hospital - Akure]" c="State Specialist Hospital - Akure"/>
              <i n="[KingQuery].[Facility_name].&amp;[State Specialist Hospital - Ikare]" c="State Specialist Hospital - Ikare"/>
              <i n="[KingQuery].[Facility_name].&amp;[State Specialist Hospital - Ondo]" c="State Specialist Hospital - Ondo"/>
              <i n="[KingQuery].[Facility_name].&amp;[Tundun Wada Primary Health Center]" c="Tundun Wada Primary Health Center"/>
              <i n="[KingQuery].[Facility_name].&amp;[Tunkus General Hospital]" c="Tunkus General Hospital"/>
              <i n="[KingQuery].[Facility_name].&amp;[Turaki Buga Memorial Hospital]" c="Turaki Buga Memorial Hospital"/>
              <i n="[KingQuery].[Facility_name].&amp;[Turunku Rural Hospital]" c="Turunku Rural Hospital"/>
              <i n="[KingQuery].[Facility_name].&amp;[University College Hospital]" c="University College Hospital"/>
              <i n="[KingQuery].[Facility_name].&amp;[Vom Christian Hospital]" c="Vom Christian Hospital"/>
              <i n="[KingQuery].[Facility_name].&amp;[Yusuf Dantsoho Memorial Hospital]" c="Yusuf Dantsoho Memorial Hospital"/>
              <i n="[KingQuery].[Facility_name].&amp;[Zakari Isah Memorial Clinic]" c="Zakari Isah Memorial Clinic"/>
              <i n="[KingQuery].[Facility_name].&amp;[Zamko Comprehensive Health Center]" c="Zamko Comprehensive Health Center"/>
              <i n="[KingQuery].[Facility_name].&amp;[Zango-Kataf General Hospital]" c="Zango-Kataf General Hospital"/>
            </range>
          </ranges>
        </level>
      </levels>
      <selections count="1">
        <selection n="[KingQuery].[Facility_name].[All]"/>
      </selections>
    </olap>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2" xr10:uid="{29BCB4FE-4AE8-4AB1-B02A-AFF1786910F7}" sourceName="[KingQuery].[FY]">
  <pivotTables>
    <pivotTable tabId="32" name="MER1"/>
    <pivotTable tabId="32" name="MER2"/>
    <pivotTable tabId="32" name="MER3"/>
    <pivotTable tabId="32" name="MER4"/>
  </pivotTables>
  <data>
    <olap pivotCacheId="438907098">
      <levels count="2">
        <level uniqueName="[KingQuery].[FY].[(All)]" sourceCaption="(All)" count="0"/>
        <level uniqueName="[KingQuery].[FY].[FY]" sourceCaption="FY" count="2">
          <ranges>
            <range startItem="0">
              <i n="[KingQuery].[FY].&amp;[FY21]" c="FY21"/>
              <i n="[KingQuery].[FY].&amp;[Tar]" c="Tar"/>
            </range>
          </ranges>
        </level>
      </levels>
      <selections count="1">
        <selection n="[KingQuery].[FY].[All]"/>
      </selections>
    </olap>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GA2" xr10:uid="{BA05D996-8AB3-4048-B114-81906B499596}" sourceName="[KingQuery].[LGA]">
  <pivotTables>
    <pivotTable tabId="32" name="MER1"/>
    <pivotTable tabId="32" name="MER2"/>
    <pivotTable tabId="32" name="MER3"/>
    <pivotTable tabId="32" name="MER4"/>
  </pivotTables>
  <data>
    <olap pivotCacheId="438907098">
      <levels count="2">
        <level uniqueName="[KingQuery].[LGA].[(All)]" sourceCaption="(All)" count="0"/>
        <level uniqueName="[KingQuery].[LGA].[LGA]" sourceCaption="LGA" count="119">
          <ranges>
            <range startItem="0">
              <i n="[KingQuery].[LGA].&amp;[ek Ado-Ekiti]" c="ek Ado-Ekiti"/>
              <i n="[KingQuery].[LGA].&amp;[ek Ekiti East]" c="ek Ekiti East"/>
              <i n="[KingQuery].[LGA].&amp;[ek Ekiti South-West]" c="ek Ekiti South-West"/>
              <i n="[KingQuery].[LGA].&amp;[ek Emure]" c="ek Emure"/>
              <i n="[KingQuery].[LGA].&amp;[ek Ido-Osi]" c="ek Ido-Osi"/>
              <i n="[KingQuery].[LGA].&amp;[ek Ijero]" c="ek Ijero"/>
              <i n="[KingQuery].[LGA].&amp;[ek Ikere]" c="ek Ikere"/>
              <i n="[KingQuery].[LGA].&amp;[ek Ilejemeje]" c="ek Ilejemeje"/>
              <i n="[KingQuery].[LGA].&amp;[ek Irepodun-Ifelodun]" c="ek Irepodun-Ifelodun"/>
              <i n="[KingQuery].[LGA].&amp;[ek Oye]" c="ek Oye"/>
              <i n="[KingQuery].[LGA].&amp;[kd Birnin Gwari]" c="kd Birnin Gwari"/>
              <i n="[KingQuery].[LGA].&amp;[kd Chikun]" c="kd Chikun"/>
              <i n="[KingQuery].[LGA].&amp;[kd Giwa]" c="kd Giwa"/>
              <i n="[KingQuery].[LGA].&amp;[kd Igabi]" c="kd Igabi"/>
              <i n="[KingQuery].[LGA].&amp;[kd Jaba]" c="kd Jaba"/>
              <i n="[KingQuery].[LGA].&amp;[kd Jema'a]" c="kd Jema'a"/>
              <i n="[KingQuery].[LGA].&amp;[kd Kachia]" c="kd Kachia"/>
              <i n="[KingQuery].[LGA].&amp;[kd Kaduna North]" c="kd Kaduna North"/>
              <i n="[KingQuery].[LGA].&amp;[kd Kaduna South]" c="kd Kaduna South"/>
              <i n="[KingQuery].[LGA].&amp;[kd Kagarko]" c="kd Kagarko"/>
              <i n="[KingQuery].[LGA].&amp;[kd Kajuru]" c="kd Kajuru"/>
              <i n="[KingQuery].[LGA].&amp;[kd Kaura]" c="kd Kaura"/>
              <i n="[KingQuery].[LGA].&amp;[kd Kauru]" c="kd Kauru"/>
              <i n="[KingQuery].[LGA].&amp;[kd Kubau]" c="kd Kubau"/>
              <i n="[KingQuery].[LGA].&amp;[kd Kudan]" c="kd Kudan"/>
              <i n="[KingQuery].[LGA].&amp;[kd Lere]" c="kd Lere"/>
              <i n="[KingQuery].[LGA].&amp;[kd Makarfi]" c="kd Makarfi"/>
              <i n="[KingQuery].[LGA].&amp;[kd Sabon Gari]" c="kd Sabon Gari"/>
              <i n="[KingQuery].[LGA].&amp;[kd Sanga]" c="kd Sanga"/>
              <i n="[KingQuery].[LGA].&amp;[kd Soba]" c="kd Soba"/>
              <i n="[KingQuery].[LGA].&amp;[kd Zango-Kataf]" c="kd Zango-Kataf"/>
              <i n="[KingQuery].[LGA].&amp;[kd Zaria]" c="kd Zaria"/>
              <i n="[KingQuery].[LGA].&amp;[ko Ankpa]" c="ko Ankpa"/>
              <i n="[KingQuery].[LGA].&amp;[ko Dekina]" c="ko Dekina"/>
              <i n="[KingQuery].[LGA].&amp;[ko Idah]" c="ko Idah"/>
              <i n="[KingQuery].[LGA].&amp;[ko Kabba Bunu]" c="ko Kabba Bunu"/>
              <i n="[KingQuery].[LGA].&amp;[ko Lokoja]" c="ko Lokoja"/>
              <i n="[KingQuery].[LGA].&amp;[ko Ofu]" c="ko Ofu"/>
              <i n="[KingQuery].[LGA].&amp;[ko Okehi]" c="ko Okehi"/>
              <i n="[KingQuery].[LGA].&amp;[ko Okene]" c="ko Okene"/>
              <i n="[KingQuery].[LGA].&amp;[ko Olamaboro]" c="ko Olamaboro"/>
              <i n="[KingQuery].[LGA].&amp;[ko Omala]" c="ko Omala"/>
              <i n="[KingQuery].[LGA].&amp;[kt Batsari]" c="kt Batsari"/>
              <i n="[KingQuery].[LGA].&amp;[kt Baure]" c="kt Baure"/>
              <i n="[KingQuery].[LGA].&amp;[kt Funtua]" c="kt Funtua"/>
              <i n="[KingQuery].[LGA].&amp;[kt Ingawa]" c="kt Ingawa"/>
              <i n="[KingQuery].[LGA].&amp;[kt Jibia]" c="kt Jibia"/>
              <i n="[KingQuery].[LGA].&amp;[kt Kankara]" c="kt Kankara"/>
              <i n="[KingQuery].[LGA].&amp;[kt Kankia]" c="kt Kankia"/>
              <i n="[KingQuery].[LGA].&amp;[kt Katsina]" c="kt Katsina"/>
              <i n="[KingQuery].[LGA].&amp;[kt Malumfashi]" c="kt Malumfashi"/>
              <i n="[KingQuery].[LGA].&amp;[kt Mani]" c="kt Mani"/>
              <i n="[KingQuery].[LGA].&amp;[kt Musawa]" c="kt Musawa"/>
              <i n="[KingQuery].[LGA].&amp;[og Abeokuta North]" c="og Abeokuta North"/>
              <i n="[KingQuery].[LGA].&amp;[og Abeokuta South]" c="og Abeokuta South"/>
              <i n="[KingQuery].[LGA].&amp;[og Ado-Odo Ota]" c="og Ado-Odo Ota"/>
              <i n="[KingQuery].[LGA].&amp;[og Ifo]" c="og Ifo"/>
              <i n="[KingQuery].[LGA].&amp;[og Ijebu Ode]" c="og Ijebu Ode"/>
              <i n="[KingQuery].[LGA].&amp;[og Imeko-Afon]" c="og Imeko-Afon"/>
              <i n="[KingQuery].[LGA].&amp;[og Ipokia]" c="og Ipokia"/>
              <i n="[KingQuery].[LGA].&amp;[og Remo North]" c="og Remo North"/>
              <i n="[KingQuery].[LGA].&amp;[og Sagamu]" c="og Sagamu"/>
              <i n="[KingQuery].[LGA].&amp;[og Yewa North]" c="og Yewa North"/>
              <i n="[KingQuery].[LGA].&amp;[og Yewa South]" c="og Yewa South"/>
              <i n="[KingQuery].[LGA].&amp;[on Akoko North East]" c="on Akoko North East"/>
              <i n="[KingQuery].[LGA].&amp;[on Akoko North West]" c="on Akoko North West"/>
              <i n="[KingQuery].[LGA].&amp;[on Akoko South East]" c="on Akoko South East"/>
              <i n="[KingQuery].[LGA].&amp;[on Akoko South West]" c="on Akoko South West"/>
              <i n="[KingQuery].[LGA].&amp;[on Akure North]" c="on Akure North"/>
              <i n="[KingQuery].[LGA].&amp;[on Akure South]" c="on Akure South"/>
              <i n="[KingQuery].[LGA].&amp;[on Idanre]" c="on Idanre"/>
              <i n="[KingQuery].[LGA].&amp;[on Ilaje]" c="on Ilaje"/>
              <i n="[KingQuery].[LGA].&amp;[on Ile Oluji Okeigbo]" c="on Ile Oluji Okeigbo"/>
              <i n="[KingQuery].[LGA].&amp;[on Irele]" c="on Irele"/>
              <i n="[KingQuery].[LGA].&amp;[on Odigbo]" c="on Odigbo"/>
              <i n="[KingQuery].[LGA].&amp;[on Okitipupa]" c="on Okitipupa"/>
              <i n="[KingQuery].[LGA].&amp;[on Ondo East]" c="on Ondo East"/>
              <i n="[KingQuery].[LGA].&amp;[on Ondo West]" c="on Ondo West"/>
              <i n="[KingQuery].[LGA].&amp;[on Ose]" c="on Ose"/>
              <i n="[KingQuery].[LGA].&amp;[on Owo]" c="on Owo"/>
              <i n="[KingQuery].[LGA].&amp;[os Ede South]" c="os Ede South"/>
              <i n="[KingQuery].[LGA].&amp;[os Ife Central]" c="os Ife Central"/>
              <i n="[KingQuery].[LGA].&amp;[os Ife North]" c="os Ife North"/>
              <i n="[KingQuery].[LGA].&amp;[os Ila]" c="os Ila"/>
              <i n="[KingQuery].[LGA].&amp;[os Irewole]" c="os Irewole"/>
              <i n="[KingQuery].[LGA].&amp;[os Isokan]" c="os Isokan"/>
              <i n="[KingQuery].[LGA].&amp;[os Iwo]" c="os Iwo"/>
              <i n="[KingQuery].[LGA].&amp;[os Osogbo]" c="os Osogbo"/>
              <i n="[KingQuery].[LGA].&amp;[oy Afijio]" c="oy Afijio"/>
              <i n="[KingQuery].[LGA].&amp;[oy Akinyele]" c="oy Akinyele"/>
              <i n="[KingQuery].[LGA].&amp;[oy Egbeda]" c="oy Egbeda"/>
              <i n="[KingQuery].[LGA].&amp;[oy Ibadan North]" c="oy Ibadan North"/>
              <i n="[KingQuery].[LGA].&amp;[oy Ibadan North-East]" c="oy Ibadan North-East"/>
              <i n="[KingQuery].[LGA].&amp;[oy Ibadan South-East]" c="oy Ibadan South-East"/>
              <i n="[KingQuery].[LGA].&amp;[oy Ibadan South-West]" c="oy Ibadan South-West"/>
              <i n="[KingQuery].[LGA].&amp;[oy Ido]" c="oy Ido"/>
              <i n="[KingQuery].[LGA].&amp;[oy Irepo]" c="oy Irepo"/>
              <i n="[KingQuery].[LGA].&amp;[oy Iseyin]" c="oy Iseyin"/>
              <i n="[KingQuery].[LGA].&amp;[oy Kajola]" c="oy Kajola"/>
              <i n="[KingQuery].[LGA].&amp;[oy Ogbomoso North]" c="oy Ogbomoso North"/>
              <i n="[KingQuery].[LGA].&amp;[oy Ogbomoso South]" c="oy Ogbomoso South"/>
              <i n="[KingQuery].[LGA].&amp;[oy Olorunsogo]" c="oy Olorunsogo"/>
              <i n="[KingQuery].[LGA].&amp;[oy Oluyole]" c="oy Oluyole"/>
              <i n="[KingQuery].[LGA].&amp;[oy Orelope]" c="oy Orelope"/>
              <i n="[KingQuery].[LGA].&amp;[oy Ori Ire]" c="oy Ori Ire"/>
              <i n="[KingQuery].[LGA].&amp;[oy Saki West]" c="oy Saki West"/>
              <i n="[KingQuery].[LGA].&amp;[pl Barkin Ladi]" c="pl Barkin Ladi"/>
              <i n="[KingQuery].[LGA].&amp;[pl Bassa]" c="pl Bassa"/>
              <i n="[KingQuery].[LGA].&amp;[pl Jos East]" c="pl Jos East"/>
              <i n="[KingQuery].[LGA].&amp;[pl Jos North]" c="pl Jos North"/>
              <i n="[KingQuery].[LGA].&amp;[pl Jos South]" c="pl Jos South"/>
              <i n="[KingQuery].[LGA].&amp;[pl Kanam]" c="pl Kanam"/>
              <i n="[KingQuery].[LGA].&amp;[pl Kanke]" c="pl Kanke"/>
              <i n="[KingQuery].[LGA].&amp;[pl Langtang North]" c="pl Langtang North"/>
              <i n="[KingQuery].[LGA].&amp;[pl Mangu]" c="pl Mangu"/>
              <i n="[KingQuery].[LGA].&amp;[pl Mikang]" c="pl Mikang"/>
              <i n="[KingQuery].[LGA].&amp;[pl Pankshin]" c="pl Pankshin"/>
              <i n="[KingQuery].[LGA].&amp;[pl Qua'an Pan]" c="pl Qua'an Pan"/>
              <i n="[KingQuery].[LGA].&amp;[pl Shendam]" c="pl Shendam"/>
            </range>
          </ranges>
        </level>
      </levels>
      <selections count="1">
        <selection n="[KingQuery].[LGA].[All]"/>
      </selections>
    </olap>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39D17E73-4A87-4B8D-A057-B5769F8E29A6}" sourceName="[KingQuery].[Month]">
  <pivotTables>
    <pivotTable tabId="32" name="MER1"/>
    <pivotTable tabId="32" name="MER2"/>
    <pivotTable tabId="32" name="MER3"/>
    <pivotTable tabId="32" name="MER4"/>
  </pivotTables>
  <data>
    <olap pivotCacheId="438907098">
      <levels count="2">
        <level uniqueName="[KingQuery].[Month].[(All)]" sourceCaption="(All)" count="0"/>
        <level uniqueName="[KingQuery].[Month].[Month]" sourceCaption="Month" count="3">
          <ranges>
            <range startItem="0">
              <i n="[KingQuery].[Month].&amp;[Nov]" c="Nov"/>
              <i n="[KingQuery].[Month].&amp;[Oct]" c="Oct"/>
              <i n="[KingQuery].[Month].&amp;[Tar]" c="Tar"/>
            </range>
          </ranges>
        </level>
      </levels>
      <selections count="1">
        <selection n="[KingQuery].[Month].[All]"/>
      </selections>
    </olap>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tr2" xr10:uid="{EF7E447A-DD0A-4F96-B405-B9030600434C}" sourceName="[KingQuery].[Qtr]">
  <pivotTables>
    <pivotTable tabId="32" name="MER1"/>
    <pivotTable tabId="32" name="MER2"/>
    <pivotTable tabId="32" name="MER3"/>
    <pivotTable tabId="32" name="MER4"/>
  </pivotTables>
  <data>
    <olap pivotCacheId="438907098">
      <levels count="2">
        <level uniqueName="[KingQuery].[Qtr].[(All)]" sourceCaption="(All)" count="0"/>
        <level uniqueName="[KingQuery].[Qtr].[Qtr]" sourceCaption="Qtr" count="2">
          <ranges>
            <range startItem="0">
              <i n="[KingQuery].[Qtr].&amp;[Qtr_1]" c="Qtr_1"/>
              <i n="[KingQuery].[Qtr].&amp;[Tar]" c="Tar"/>
            </range>
          </ranges>
        </level>
      </levels>
      <selections count="1">
        <selection n="[KingQuery].[Qtr].[All]"/>
      </selections>
    </olap>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e_Partner1" xr10:uid="{601BB7EF-F6D4-4670-8B98-7D0AC3341BDD}" sourceName="[KingQuery].[Prime_Partner]">
  <pivotTables>
    <pivotTable tabId="32" name="MER1"/>
    <pivotTable tabId="32" name="MER2"/>
    <pivotTable tabId="32" name="MER3"/>
    <pivotTable tabId="32" name="MER4"/>
  </pivotTables>
  <data>
    <olap pivotCacheId="438907098">
      <levels count="2">
        <level uniqueName="[KingQuery].[Prime_Partner].[(All)]" sourceCaption="(All)" count="0"/>
        <level uniqueName="[KingQuery].[Prime_Partner].[Prime_Partner]" sourceCaption="Prime_Partner" count="3">
          <ranges>
            <range startItem="0">
              <i n="[KingQuery].[Prime_Partner].&amp;[APIN]" c="APIN"/>
              <i n="[KingQuery].[Prime_Partner].&amp;[CIHP]" c="CIHP"/>
              <i n="[KingQuery].[Prime_Partner].&amp;[IHVN]" c="IHVN"/>
            </range>
          </ranges>
        </level>
      </levels>
      <selections count="1">
        <selection n="[KingQuery].[Prime_Partner].[All]"/>
      </selections>
    </olap>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No2" xr10:uid="{DC7AE913-0F29-4678-A23B-00CEA8E1986F}" sourceName="[KingQuery].[Week_No]">
  <pivotTables>
    <pivotTable tabId="32" name="MER1"/>
    <pivotTable tabId="32" name="MER2"/>
    <pivotTable tabId="32" name="MER3"/>
    <pivotTable tabId="32" name="MER4"/>
  </pivotTables>
  <data>
    <olap pivotCacheId="438907098">
      <levels count="2">
        <level uniqueName="[KingQuery].[Week_No].[(All)]" sourceCaption="(All)" count="0"/>
        <level uniqueName="[KingQuery].[Week_No].[Week_No]" sourceCaption="Week_No" count="10">
          <ranges>
            <range startItem="0">
              <i n="[KingQuery].[Week_No].&amp;[0]" c="0"/>
              <i n="[KingQuery].[Week_No].&amp;[1]" c="1"/>
              <i n="[KingQuery].[Week_No].&amp;[2]" c="2"/>
              <i n="[KingQuery].[Week_No].&amp;[3]" c="3"/>
              <i n="[KingQuery].[Week_No].&amp;[4]" c="4"/>
              <i n="[KingQuery].[Week_No].&amp;[5]" c="5"/>
              <i n="[KingQuery].[Week_No].&amp;[6]" c="6"/>
              <i n="[KingQuery].[Week_No].&amp;[7]" c="7"/>
              <i n="[KingQuery].[Week_No].&amp;[8]" c="8"/>
              <i n="[KingQuery].[Week_No].&amp;[9]" c="9"/>
            </range>
          </ranges>
        </level>
      </levels>
      <selections count="1">
        <selection n="[KingQuery].[Week_No].[All]"/>
      </selections>
    </olap>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K_Report_Date2" xr10:uid="{A411F732-177D-44BA-A68F-E121F32BB71A}" sourceName="[KingQuery].[WK_Report_Date]">
  <pivotTables>
    <pivotTable tabId="32" name="MER1"/>
    <pivotTable tabId="32" name="MER2"/>
    <pivotTable tabId="32" name="MER3"/>
    <pivotTable tabId="32" name="MER4"/>
  </pivotTables>
  <data>
    <olap pivotCacheId="438907098">
      <levels count="2">
        <level uniqueName="[KingQuery].[WK_Report_Date].[(All)]" sourceCaption="(All)" count="0"/>
        <level uniqueName="[KingQuery].[WK_Report_Date].[WK_Report_Date]" sourceCaption="WK_Report_Date" count="10">
          <ranges>
            <range startItem="0">
              <i n="[KingQuery].[WK_Report_Date].&amp;[2020-10-01T00:00:00]" c="10/1/2020"/>
              <i n="[KingQuery].[WK_Report_Date].&amp;[2020-10-02T00:00:00]" c="10/2/2020"/>
              <i n="[KingQuery].[WK_Report_Date].&amp;[2020-10-09T00:00:00]" c="10/9/2020"/>
              <i n="[KingQuery].[WK_Report_Date].&amp;[2020-10-16T00:00:00]" c="10/16/2020"/>
              <i n="[KingQuery].[WK_Report_Date].&amp;[2020-10-23T00:00:00]" c="10/23/2020"/>
              <i n="[KingQuery].[WK_Report_Date].&amp;[2020-10-30T00:00:00]" c="10/30/2020"/>
              <i n="[KingQuery].[WK_Report_Date].&amp;[2020-11-06T00:00:00]" c="11/6/2020"/>
              <i n="[KingQuery].[WK_Report_Date].&amp;[2020-11-13T00:00:00]" c="11/13/2020"/>
              <i n="[KingQuery].[WK_Report_Date].&amp;[2020-11-20T00:00:00]" c="11/20/2020"/>
              <i n="[KingQuery].[WK_Report_Date].&amp;[2020-11-27T00:00:00]" c="11/27/2020"/>
            </range>
          </ranges>
        </level>
      </levels>
      <selections count="1">
        <selection n="[KingQuery].[WK_Report_Date].[All]"/>
      </selections>
    </olap>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cility_name3" xr10:uid="{9CD1C4C6-98C7-456C-8EAB-354C84E55998}" sourceName="[KingQuery].[Facility_name]">
  <pivotTables>
    <pivotTable tabId="32" name="pvtRun1"/>
  </pivotTables>
  <data>
    <olap pivotCacheId="586809821">
      <levels count="2">
        <level uniqueName="[KingQuery].[Facility_name].[(All)]" sourceCaption="(All)" count="0"/>
        <level uniqueName="[KingQuery].[Facility_name].[Facility_name]" sourceCaption="Facility_name" count="197">
          <ranges>
            <range startItem="0">
              <i n="[KingQuery].[Facility_name].&amp;[Ekiti State University Teaching Hospital, Ado-Ekiti]" c="Ekiti State University Teaching Hospital, Ado-Ekiti"/>
              <i n="[KingQuery].[Facility_name].&amp;[Federal Medical Center, Ido-Ekiti]" c="Federal Medical Center, Ido-Ekiti"/>
              <i n="[KingQuery].[Facility_name].&amp;[Ikere Ekiti State Specialist Hospital]" c="Ikere Ekiti State Specialist Hospital"/>
              <i n="[KingQuery].[Facility_name].&amp;[Abdull Jalil's (A.J.S.) Out Patient Clinic]" c="Abdull Jalil's (A.J.S.) Out Patient Clinic" nd="1"/>
              <i n="[KingQuery].[Facility_name].&amp;[Abejukolo General Hospital]" c="Abejukolo General Hospital" nd="1"/>
              <i n="[KingQuery].[Facility_name].&amp;[Abogunde Baaki Health Center]" c="Abogunde Baaki Health Center" nd="1"/>
              <i n="[KingQuery].[Facility_name].&amp;[Adaramagbo Olomi Primary Health Center]" c="Adaramagbo Olomi Primary Health Center" nd="1"/>
              <i n="[KingQuery].[Facility_name].&amp;[Adeoyo Maternity Hospital]" c="Adeoyo Maternity Hospital" nd="1"/>
              <i n="[KingQuery].[Facility_name].&amp;[Agbado Primary Health Care Center]" c="Agbado Primary Health Care Center" nd="1"/>
              <i n="[KingQuery].[Facility_name].&amp;[Ahmadu Bello University Teaching Hospital - Shika]" c="Ahmadu Bello University Teaching Hospital - Shika" nd="1"/>
              <i n="[KingQuery].[Facility_name].&amp;[Alafara Oje Primary Health Center]" c="Alafara Oje Primary Health Center" nd="1"/>
              <i n="[KingQuery].[Facility_name].&amp;[Alheri Clinic]" c="Alheri Clinic" nd="1"/>
              <i n="[KingQuery].[Facility_name].&amp;[Amina Hospital]" c="Amina Hospital" nd="1"/>
              <i n="[KingQuery].[Facility_name].&amp;[Amper Central Primary Health Care Center]" c="Amper Central Primary Health Care Center" nd="1"/>
              <i n="[KingQuery].[Facility_name].&amp;[Angware General Hospital]" c="Angware General Hospital" nd="1"/>
              <i n="[KingQuery].[Facility_name].&amp;[Ankpa General Hospital]" c="Ankpa General Hospital" nd="1"/>
              <i n="[KingQuery].[Facility_name].&amp;[Anna-Kitcher Hospital]" c="Anna-Kitcher Hospital" nd="1"/>
              <i n="[KingQuery].[Facility_name].&amp;[Apete Primary Health Center]" c="Apete Primary Health Center" nd="1"/>
              <i n="[KingQuery].[Facility_name].&amp;[Arakale Comprehensive Health Center]" c="Arakale Comprehensive Health Center" nd="1"/>
              <i n="[KingQuery].[Facility_name].&amp;[Ayetoro General Hospital]" c="Ayetoro General Hospital" nd="1"/>
              <i n="[KingQuery].[Facility_name].&amp;[Badarawa Primary Health Center]" c="Badarawa Primary Health Center" nd="1"/>
              <i n="[KingQuery].[Facility_name].&amp;[Baptist Medical Center - Saki]" c="Baptist Medical Center - Saki" nd="1"/>
              <i n="[KingQuery].[Facility_name].&amp;[Barau Dikko Specialist Hospital]" c="Barau Dikko Specialist Hospital" nd="1"/>
              <i n="[KingQuery].[Facility_name].&amp;[Barkin Ladi General Hospital]" c="Barkin Ladi General Hospital" nd="1"/>
              <i n="[KingQuery].[Facility_name].&amp;[Barnawa Primary Health Center]" c="Barnawa Primary Health Center" nd="1"/>
              <i n="[KingQuery].[Facility_name].&amp;[Batsari General Hospital]" c="Batsari General Hospital" nd="1"/>
              <i n="[KingQuery].[Facility_name].&amp;[Baure General Hospital]" c="Baure General Hospital" nd="1"/>
              <i n="[KingQuery].[Facility_name].&amp;[Bingham University Teaching Hospital]" c="Bingham University Teaching Hospital" nd="1"/>
              <i n="[KingQuery].[Facility_name].&amp;[Bolorunduro General Hospital]" c="Bolorunduro General Hospital" nd="1"/>
              <i n="[KingQuery].[Facility_name].&amp;[Bukuru Express Primary Health Center]" c="Bukuru Express Primary Health Center" nd="1"/>
              <i n="[KingQuery].[Facility_name].&amp;[Catholic Hospital and Maternity - Okeola]" c="Catholic Hospital and Maternity - Okeola" nd="1"/>
              <i n="[KingQuery].[Facility_name].&amp;[CCDP Hospital - Panyam]" c="CCDP Hospital - Panyam" nd="1"/>
              <i n="[KingQuery].[Facility_name].&amp;[Church of Christ in Nigeria (COCIN) Clinic - Gyel-Bukuru]" c="Church of Christ in Nigeria (COCIN) Clinic - Gyel-Bukuru" nd="1"/>
              <i n="[KingQuery].[Facility_name].&amp;[Church of Christ in Nigeria (COCIN) Hospital and Rehabilitation Center]" c="Church of Christ in Nigeria (COCIN) Hospital and Rehabilitation Center" nd="1"/>
              <i n="[KingQuery].[Facility_name].&amp;[Dadin Kowa Comprehensive Health Center]" c="Dadin Kowa Comprehensive Health Center" nd="1"/>
              <i n="[KingQuery].[Facility_name].&amp;[Dekina General Hospital]" c="Dekina General Hospital" nd="1"/>
              <i n="[KingQuery].[Facility_name].&amp;[Dengi General Hospital]" c="Dengi General Hospital" nd="1"/>
              <i n="[KingQuery].[Facility_name].&amp;[Doka Rural Hospital]" c="Doka Rural Hospital" nd="1"/>
              <i n="[KingQuery].[Facility_name].&amp;[Ede Specialist Hospital]" c="Ede Specialist Hospital" nd="1"/>
              <i n="[KingQuery].[Facility_name].&amp;[Emure Ekiti General Hospital]" c="Emure Ekiti General Hospital" nd="1"/>
              <i n="[KingQuery].[Facility_name].&amp;[Evangelical Church of West Africa (ECWA) Comprehensive Hospital - Bukuru]" c="Evangelical Church of West Africa (ECWA) Comprehensive Hospital - Bukuru" nd="1"/>
              <i n="[KingQuery].[Facility_name].&amp;[Faith Alive Foundation]" c="Faith Alive Foundation" nd="1"/>
              <i n="[KingQuery].[Facility_name].&amp;[Federal Medical Center - Abeokuta]" c="Federal Medical Center - Abeokuta" nd="1"/>
              <i n="[KingQuery].[Facility_name].&amp;[Federal Medical Center - Katsina]" c="Federal Medical Center - Katsina" nd="1"/>
              <i n="[KingQuery].[Facility_name].&amp;[Federal Medical Center - Owo]" c="Federal Medical Center - Owo" nd="1"/>
              <i n="[KingQuery].[Facility_name].&amp;[Federation of Muslim Women Association of Nigeria (FOMWAN) Hospital]" c="Federation of Muslim Women Association of Nigeria (FOMWAN) Hospital" nd="1"/>
              <i n="[KingQuery].[Facility_name].&amp;[Foltz Medical Center - Katari]" c="Foltz Medical Center - Katari" nd="1"/>
              <i n="[KingQuery].[Facility_name].&amp;[Funtua General Hospital]" c="Funtua General Hospital" nd="1"/>
              <i n="[KingQuery].[Facility_name].&amp;[Giwa General Hospital]" c="Giwa General Hospital" nd="1"/>
              <i n="[KingQuery].[Facility_name].&amp;[Grimmard Hospital - Anyingba]" c="Grimmard Hospital - Anyingba" nd="1"/>
              <i n="[KingQuery].[Facility_name].&amp;[Gwamna Awan General Hospital]" c="Gwamna Awan General Hospital" nd="1"/>
              <i n="[KingQuery].[Facility_name].&amp;[Gwantu General Hospital]" c="Gwantu General Hospital" nd="1"/>
              <i n="[KingQuery].[Facility_name].&amp;[Hajiya Gambo Sawaba Hospital]" c="Hajiya Gambo Sawaba Hospital" nd="1"/>
              <i n="[KingQuery].[Facility_name].&amp;[Harmony Hospital]" c="Harmony Hospital" nd="1"/>
              <i n="[KingQuery].[Facility_name].&amp;[Holley Memorial - Ochadamu]" c="Holley Memorial - Ochadamu" nd="1"/>
              <i n="[KingQuery].[Facility_name].&amp;[Hunkuyi General Hospital]" c="Hunkuyi General Hospital" nd="1"/>
              <i n="[KingQuery].[Facility_name].&amp;[Idah General Hospital]" c="Idah General Hospital" nd="1"/>
              <i n="[KingQuery].[Facility_name].&amp;[Idanre General Hospital]" c="Idanre General Hospital" nd="1"/>
              <i n="[KingQuery].[Facility_name].&amp;[Idi Iroko General Hospital]" c="Idi Iroko General Hospital" nd="1"/>
              <i n="[KingQuery].[Facility_name].&amp;[Idi Ogungun Primary Health Center]" c="Idi Ogungun Primary Health Center" nd="1"/>
              <i n="[KingQuery].[Facility_name].&amp;[Ido-Ani General Hospital]" c="Ido-Ani General Hospital" nd="1"/>
              <i n="[KingQuery].[Facility_name].&amp;[Idon Rural Hospital]" c="Idon Rural Hospital" nd="1"/>
              <i n="[KingQuery].[Facility_name].&amp;[Ifo General Hospital]" c="Ifo General Hospital" nd="1"/>
              <i n="[KingQuery].[Facility_name].&amp;[Ifon Basic Health Center]" c="Ifon Basic Health Center" nd="1"/>
              <i n="[KingQuery].[Facility_name].&amp;[Igbeti General Hospital]" c="Igbeti General Hospital" nd="1"/>
              <i n="[KingQuery].[Facility_name].&amp;[Igboho General Hospital]" c="Igboho General Hospital" nd="1"/>
              <i n="[KingQuery].[Facility_name].&amp;[Igbokoda General Hospital]" c="Igbokoda General Hospital" nd="1"/>
              <i n="[KingQuery].[Facility_name].&amp;[Igbotako General Hospital]" c="Igbotako General Hospital" nd="1"/>
              <i n="[KingQuery].[Facility_name].&amp;[Ijero Ekiti State Specialist Hospital]" c="Ijero Ekiti State Specialist Hospital" nd="1"/>
              <i n="[KingQuery].[Facility_name].&amp;[Ijoko Primary Health Center]" c="Ijoko Primary Health Center" nd="1"/>
              <i n="[KingQuery].[Facility_name].&amp;[Iju Itaogbolu General Hospital]" c="Iju Itaogbolu General Hospital" nd="1"/>
              <i n="[KingQuery].[Facility_name].&amp;[Ikire Specialist Hospital]" c="Ikire Specialist Hospital" nd="1"/>
              <i n="[KingQuery].[Facility_name].&amp;[Ikoyi-Ile Primary Health Center]" c="Ikoyi-Ile Primary Health Center" nd="1"/>
              <i n="[KingQuery].[Facility_name].&amp;[Ila Orangun State Hospital]" c="Ila Orangun State Hospital" nd="1"/>
              <i n="[KingQuery].[Facility_name].&amp;[Ilawe Ekiti Comprehensive Health Center]" c="Ilawe Ekiti Comprehensive Health Center" nd="1"/>
              <i n="[KingQuery].[Facility_name].&amp;[Ile-Oluji General Hospital]" c="Ile-Oluji General Hospital" nd="1"/>
              <i n="[KingQuery].[Facility_name].&amp;[Ilora General Hospital]" c="Ilora General Hospital" nd="1"/>
              <i n="[KingQuery].[Facility_name].&amp;[Imeko Primary Health Center]" c="Imeko Primary Health Center" nd="1"/>
              <i n="[KingQuery].[Facility_name].&amp;[Ingawa General Hospital]" c="Ingawa General Hospital" nd="1"/>
              <i n="[KingQuery].[Facility_name].&amp;[Ipe Akoko General Hospital]" c="Ipe Akoko General Hospital" nd="1"/>
              <i n="[KingQuery].[Facility_name].&amp;[Irun Akoko General Hospital]" c="Irun Akoko General Hospital" nd="1"/>
              <i n="[KingQuery].[Facility_name].&amp;[Isaga Owode Health Center]" c="Isaga Owode Health Center" nd="1"/>
              <i n="[KingQuery].[Facility_name].&amp;[Isaipen Basic Health Center]" c="Isaipen Basic Health Center" nd="1"/>
              <i n="[KingQuery].[Facility_name].&amp;[Isara State Hospital]" c="Isara State Hospital" nd="1"/>
              <i n="[KingQuery].[Facility_name].&amp;[Iseyin General Hospital]" c="Iseyin General Hospital" nd="1"/>
              <i n="[KingQuery].[Facility_name].&amp;[Iwaro-Oka General Hospital - Akoko]" c="Iwaro-Oka General Hospital - Akoko" nd="1"/>
              <i n="[KingQuery].[Facility_name].&amp;[Iwo Road Primary Health Center]" c="Iwo Road Primary Health Center" nd="1"/>
              <i n="[KingQuery].[Facility_name].&amp;[Iye Ekiti General Hospital]" c="Iye Ekiti General Hospital" nd="1"/>
              <i n="[KingQuery].[Facility_name].&amp;[Iyin Ekiti General Hospital]" c="Iyin Ekiti General Hospital" nd="1"/>
              <i n="[KingQuery].[Facility_name].&amp;[Jaji Comprehensive Health Center]" c="Jaji Comprehensive Health Center" nd="1"/>
              <i n="[KingQuery].[Facility_name].&amp;[Jericho Specialist Hospital]" c="Jericho Specialist Hospital" nd="1"/>
              <i n="[KingQuery].[Facility_name].&amp;[Jesus is Love and Power Catholic Hospital - Ifo]" c="Jesus is Love and Power Catholic Hospital - Ifo" nd="1"/>
              <i n="[KingQuery].[Facility_name].&amp;[Jibia General Hospital]" c="Jibia General Hospital" nd="1"/>
              <i n="[KingQuery].[Facility_name].&amp;[Jibrin Maigwari General Hospital]" c="Jibrin Maigwari General Hospital" nd="1"/>
              <i n="[KingQuery].[Facility_name].&amp;[Jos University Teaching Hospital]" c="Jos University Teaching Hospital" nd="1"/>
              <i n="[KingQuery].[Facility_name].&amp;[Jowako Hospital]" c="Jowako Hospital" nd="1"/>
              <i n="[KingQuery].[Facility_name].&amp;[Kabba General Hospital]" c="Kabba General Hospital" nd="1"/>
              <i n="[KingQuery].[Facility_name].&amp;[Kachia General Hospital]" c="Kachia General Hospital" nd="1"/>
              <i n="[KingQuery].[Facility_name].&amp;[Kafanchan Family Health Unit]" c="Kafanchan Family Health Unit" nd="1"/>
              <i n="[KingQuery].[Facility_name].&amp;[Kafanchan General Hospital]" c="Kafanchan General Hospital" nd="1"/>
              <i n="[KingQuery].[Facility_name].&amp;[Kagarko General Hospital]" c="Kagarko General Hospital" nd="1"/>
              <i n="[KingQuery].[Facility_name].&amp;[Kankara General Hospital]" c="Kankara General Hospital" nd="1"/>
              <i n="[KingQuery].[Facility_name].&amp;[Kankia General Hospital]" c="Kankia General Hospital" nd="1"/>
              <i n="[KingQuery].[Facility_name].&amp;[Katsina General Hospital]" c="Katsina General Hospital" nd="1"/>
              <i n="[KingQuery].[Facility_name].&amp;[Kaura Rural Hospital]" c="Kaura Rural Hospital" nd="1"/>
              <i n="[KingQuery].[Facility_name].&amp;[Kauru Rural Hospital]" c="Kauru Rural Hospital" nd="1"/>
              <i n="[KingQuery].[Facility_name].&amp;[Kawo General Hospital]" c="Kawo General Hospital" nd="1"/>
              <i n="[KingQuery].[Facility_name].&amp;[Kisi General Hospital]" c="Kisi General Hospital" nd="1"/>
              <i n="[KingQuery].[Facility_name].&amp;[Kogi State Specialist Hospital]" c="Kogi State Specialist Hospital" nd="1"/>
              <i n="[KingQuery].[Facility_name].&amp;[Kujama Rural Hospital]" c="Kujama Rural Hospital" nd="1"/>
              <i n="[KingQuery].[Facility_name].&amp;[Kwalla General Hospital]" c="Kwalla General Hospital" nd="1"/>
              <i n="[KingQuery].[Facility_name].&amp;[Kwoi General Hospital]" c="Kwoi General Hospital" nd="1"/>
              <i n="[KingQuery].[Facility_name].&amp;[Ladoke Akintola Teaching Hospital - Oshogbo]" c="Ladoke Akintola Teaching Hospital - Oshogbo" nd="1"/>
              <i n="[KingQuery].[Facility_name].&amp;[Lokoja Federal Medical Center]" c="Lokoja Federal Medical Center" nd="1"/>
              <i n="[KingQuery].[Facility_name].&amp;[Maigana General Hospital]" c="Maigana General Hospital" nd="1"/>
              <i n="[KingQuery].[Facility_name].&amp;[Major Ibrahim Bello Abdullahi Memorial Hospital]" c="Major Ibrahim Bello Abdullahi Memorial Hospital" nd="1"/>
              <i n="[KingQuery].[Facility_name].&amp;[Makarfi General Hospital]" c="Makarfi General Hospital" nd="1"/>
              <i n="[KingQuery].[Facility_name].&amp;[Makera I Primary Health Center]" c="Makera I Primary Health Center" nd="1"/>
              <i n="[KingQuery].[Facility_name].&amp;[Makun Primary Health Care]" c="Makun Primary Health Care" nd="1"/>
              <i n="[KingQuery].[Facility_name].&amp;[Malumfashi Maternal and Child Health Clinic]" c="Malumfashi Maternal and Child Health Clinic" nd="1"/>
              <i n="[KingQuery].[Facility_name].&amp;[Manchok Maternal and Child Health Clinic]" c="Manchok Maternal and Child Health Clinic" nd="1"/>
              <i n="[KingQuery].[Facility_name].&amp;[Maneks Hospital]" c="Maneks Hospital" nd="1"/>
              <i n="[KingQuery].[Facility_name].&amp;[Mangu General Hospital]" c="Mangu General Hospital" nd="1"/>
              <i n="[KingQuery].[Facility_name].&amp;[Mani General Hospital]" c="Mani General Hospital" nd="1"/>
              <i n="[KingQuery].[Facility_name].&amp;[May Hospital - Shendam]" c="May Hospital - Shendam" nd="1"/>
              <i n="[KingQuery].[Facility_name].&amp;[Moferere-Oja Comprehensive Health Center]" c="Moferere-Oja Comprehensive Health Center" nd="1"/>
              <i n="[KingQuery].[Facility_name].&amp;[Moniya Primary Health Center]" c="Moniya Primary Health Center" nd="1"/>
              <i n="[KingQuery].[Facility_name].&amp;[Mother And Child Hospital - Akure]" c="Mother And Child Hospital - Akure" nd="1"/>
              <i n="[KingQuery].[Facility_name].&amp;[Mother and Child Hospital - Ondo]" c="Mother and Child Hospital - Ondo" nd="1"/>
              <i n="[KingQuery].[Facility_name].&amp;[Musawa General Hospital]" c="Musawa General Hospital" nd="1"/>
              <i n="[KingQuery].[Facility_name].&amp;[Muslim Specialist Hospital]" c="Muslim Specialist Hospital" nd="1"/>
              <i n="[KingQuery].[Facility_name].&amp;[National Tuberculosis And Leprosy Training Center - Zaria]" c="National Tuberculosis And Leprosy Training Center - Zaria" nd="1"/>
              <i n="[KingQuery].[Facility_name].&amp;[Obafemi Awolowo University Teaching Hospital Complex]" c="Obafemi Awolowo University Teaching Hospital Complex" nd="1"/>
              <i n="[KingQuery].[Facility_name].&amp;[Oba-Ile Comprehensive Health Center]" c="Oba-Ile Comprehensive Health Center" nd="1"/>
              <i n="[KingQuery].[Facility_name].&amp;[Obangede General Hospital]" c="Obangede General Hospital" nd="1"/>
              <i n="[KingQuery].[Facility_name].&amp;[Ode-Irele Comprehensive Health Center]" c="Ode-Irele Comprehensive Health Center" nd="1"/>
              <i n="[KingQuery].[Facility_name].&amp;[Odinjo Primary Health Center]" c="Odinjo Primary Health Center" nd="1"/>
              <i n="[KingQuery].[Facility_name].&amp;[Ogbomosho State Hospital]" c="Ogbomosho State Hospital" nd="1"/>
              <i n="[KingQuery].[Facility_name].&amp;[Ogijo Primary Health Care]" c="Ogijo Primary Health Care" nd="1"/>
              <i n="[KingQuery].[Facility_name].&amp;[Ojoo Primary Health Center]" c="Ojoo Primary Health Center" nd="1"/>
              <i n="[KingQuery].[Facility_name].&amp;[Okeho General Hospital]" c="Okeho General Hospital" nd="1"/>
              <i n="[KingQuery].[Facility_name].&amp;[Okene General Hospital]" c="Okene General Hospital" nd="1"/>
              <i n="[KingQuery].[Facility_name].&amp;[Okesa Ekiti Comprehensive Health Center]" c="Okesa Ekiti Comprehensive Health Center" nd="1"/>
              <i n="[KingQuery].[Facility_name].&amp;[Okitipupa State Specialist Hospital]" c="Okitipupa State Specialist Hospital" nd="1"/>
              <i n="[KingQuery].[Facility_name].&amp;[Okpo General Hospital]" c="Okpo General Hospital" nd="1"/>
              <i n="[KingQuery].[Facility_name].&amp;[Olabisi Onabanjo University Teaching Hospital]" c="Olabisi Onabanjo University Teaching Hospital" nd="1"/>
              <i n="[KingQuery].[Facility_name].&amp;[Omuo Ekiti General Hospital]" c="Omuo Ekiti General Hospital" nd="1"/>
              <i n="[KingQuery].[Facility_name].&amp;[Oranyan Primary Health Center]" c="Oranyan Primary Health Center" nd="1"/>
              <i n="[KingQuery].[Facility_name].&amp;[Ore General Hospital]" c="Ore General Hospital" nd="1"/>
              <i n="[KingQuery].[Facility_name].&amp;[Ota Primary Health Center]" c="Ota Primary Health Center" nd="1"/>
              <i n="[KingQuery].[Facility_name].&amp;[Our Lady of Apostle (OLA) Hospital - Jos]" c="Our Lady of Apostle (OLA) Hospital - Jos" nd="1"/>
              <i n="[KingQuery].[Facility_name].&amp;[Our Lady of Fatima Catholic Hospital - Jaleyemi]" c="Our Lady of Fatima Catholic Hospital - Jaleyemi" nd="1"/>
              <i n="[KingQuery].[Facility_name].&amp;[Our Lady of Lourdes Hospital - Ipetumodun]" c="Our Lady of Lourdes Hospital - Ipetumodun" nd="1"/>
              <i n="[KingQuery].[Facility_name].&amp;[Our Lady's Catholic Hospital - Iseyin]" c="Our Lady's Catholic Hospital - Iseyin" nd="1"/>
              <i n="[KingQuery].[Facility_name].&amp;[Owo General Hospital]" c="Owo General Hospital" nd="1"/>
              <i n="[KingQuery].[Facility_name].&amp;[Oye Ekiti General Hospital]" c="Oye Ekiti General Hospital" nd="1"/>
              <i n="[KingQuery].[Facility_name].&amp;[Pambegua General Hospital]" c="Pambegua General Hospital" nd="1"/>
              <i n="[KingQuery].[Facility_name].&amp;[Pankshin General Hospital]" c="Pankshin General Hospital" nd="1"/>
              <i n="[KingQuery].[Facility_name].&amp;[Plateau State Specialist Hospital]" c="Plateau State Specialist Hospital" nd="1"/>
              <i n="[KingQuery].[Facility_name].&amp;[Police Medical Center]" c="Police Medical Center" nd="1"/>
              <i n="[KingQuery].[Facility_name].&amp;[Ring Road State Hospital]" c="Ring Road State Hospital" nd="1"/>
              <i n="[KingQuery].[Facility_name].&amp;[Sabo Primary Health Care Center]" c="Sabo Primary Health Care Center" nd="1"/>
              <i n="[KingQuery].[Facility_name].&amp;[Sabo Tsaha Primary Health Center]" c="Sabo Tsaha Primary Health Center" nd="1"/>
              <i n="[KingQuery].[Facility_name].&amp;[Sabon Tasha General Hospital]" c="Sabon Tasha General Hospital" nd="1"/>
              <i n="[KingQuery].[Facility_name].&amp;[Sacred Heart Catholic Hospital, Abeokuta]" c="Sacred Heart Catholic Hospital, Abeokuta" nd="1"/>
              <i n="[KingQuery].[Facility_name].&amp;[Saminaka General Hospital]" c="Saminaka General Hospital" nd="1"/>
              <i n="[KingQuery].[Facility_name].&amp;[Sango Ota Primary Health Center]" c="Sango Ota Primary Health Center" nd="1"/>
              <i n="[KingQuery].[Facility_name].&amp;[Seventh Day Adventist (SDA) Hospital - Jengre]" c="Seventh Day Adventist (SDA) Hospital - Jengre" nd="1"/>
              <i n="[KingQuery].[Facility_name].&amp;[Seventh Day Adventist Hospital - Ile-Ife]" c="Seventh Day Adventist Hospital - Ile-Ife" nd="1"/>
              <i n="[KingQuery].[Facility_name].&amp;[Shendam A Primary Health Center]" c="Shendam A Primary Health Center" nd="1"/>
              <i n="[KingQuery].[Facility_name].&amp;[Shendam General Hospital]" c="Shendam General Hospital" nd="1"/>
              <i n="[KingQuery].[Facility_name].&amp;[Solat Women Hospital]" c="Solat Women Hospital" nd="1"/>
              <i n="[KingQuery].[Facility_name].&amp;[Specialist Hospital - Ilaro]" c="Specialist Hospital - Ilaro" nd="1"/>
              <i n="[KingQuery].[Facility_name].&amp;[St. Anne's Anglican Hospital - Molete Ibadan]" c="St. Anne's Anglican Hospital - Molete Ibadan" nd="1"/>
              <i n="[KingQuery].[Facility_name].&amp;[St. Catherine's Hospital - Iwaro-Oka]" c="St. Catherine's Hospital - Iwaro-Oka" nd="1"/>
              <i n="[KingQuery].[Facility_name].&amp;[St. Dominics Catholic Hospital - Ogungbade]" c="St. Dominics Catholic Hospital - Ogungbade" nd="1"/>
              <i n="[KingQuery].[Facility_name].&amp;[St. Gerald's Hospital - Kaduna]" c="St. Gerald's Hospital - Kaduna" nd="1"/>
              <i n="[KingQuery].[Facility_name].&amp;[St. Louis Hospital - Zonkwa]" c="St. Louis Hospital - Zonkwa" nd="1"/>
              <i n="[KingQuery].[Facility_name].&amp;[St. Mary's Catholic Hospital - Eleta]" c="St. Mary's Catholic Hospital - Eleta" nd="1"/>
              <i n="[KingQuery].[Facility_name].&amp;[St. Mary's Clinic - Ajilete]" c="St. Mary's Clinic - Ajilete" nd="1"/>
              <i n="[KingQuery].[Facility_name].&amp;[St. Peters General Hospital - Aremo]" c="St. Peters General Hospital - Aremo" nd="1"/>
              <i n="[KingQuery].[Facility_name].&amp;[St. Virgillus Catholic Rural Health Center]" c="St. Virgillus Catholic Rural Health Center" nd="1"/>
              <i n="[KingQuery].[Facility_name].&amp;[State Hospital - Ijebu Ode]" c="State Hospital - Ijebu Ode" nd="1"/>
              <i n="[KingQuery].[Facility_name].&amp;[State Hospital - Iwo]" c="State Hospital - Iwo" nd="1"/>
              <i n="[KingQuery].[Facility_name].&amp;[State Specialist Hospital - Akure]" c="State Specialist Hospital - Akure" nd="1"/>
              <i n="[KingQuery].[Facility_name].&amp;[State Specialist Hospital - Ikare]" c="State Specialist Hospital - Ikare" nd="1"/>
              <i n="[KingQuery].[Facility_name].&amp;[State Specialist Hospital - Ondo]" c="State Specialist Hospital - Ondo" nd="1"/>
              <i n="[KingQuery].[Facility_name].&amp;[Tundun Wada Primary Health Center]" c="Tundun Wada Primary Health Center" nd="1"/>
              <i n="[KingQuery].[Facility_name].&amp;[Tunkus General Hospital]" c="Tunkus General Hospital" nd="1"/>
              <i n="[KingQuery].[Facility_name].&amp;[Turaki Buga Memorial Hospital]" c="Turaki Buga Memorial Hospital" nd="1"/>
              <i n="[KingQuery].[Facility_name].&amp;[Turunku Rural Hospital]" c="Turunku Rural Hospital" nd="1"/>
              <i n="[KingQuery].[Facility_name].&amp;[University College Hospital]" c="University College Hospital" nd="1"/>
              <i n="[KingQuery].[Facility_name].&amp;[Vom Christian Hospital]" c="Vom Christian Hospital" nd="1"/>
              <i n="[KingQuery].[Facility_name].&amp;[Yusuf Dantsoho Memorial Hospital]" c="Yusuf Dantsoho Memorial Hospital" nd="1"/>
              <i n="[KingQuery].[Facility_name].&amp;[Zakari Isah Memorial Clinic]" c="Zakari Isah Memorial Clinic" nd="1"/>
              <i n="[KingQuery].[Facility_name].&amp;[Zamko Comprehensive Health Center]" c="Zamko Comprehensive Health Center" nd="1"/>
              <i n="[KingQuery].[Facility_name].&amp;[Zango-Kataf General Hospital]" c="Zango-Kataf General Hospital" nd="1"/>
            </range>
          </ranges>
        </level>
      </levels>
      <selections count="1">
        <selection n="[KingQuery].[Facility_name].[All]"/>
      </selections>
    </olap>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3" xr10:uid="{034F344B-CEC6-4182-B451-2D543D3C4CBC}" sourceName="[KingQuery].[FY]">
  <pivotTables>
    <pivotTable tabId="32" name="pvtRun1"/>
  </pivotTables>
  <data>
    <olap pivotCacheId="586809821">
      <levels count="2">
        <level uniqueName="[KingQuery].[FY].[(All)]" sourceCaption="(All)" count="0"/>
        <level uniqueName="[KingQuery].[FY].[FY]" sourceCaption="FY" count="2">
          <ranges>
            <range startItem="0">
              <i n="[KingQuery].[FY].&amp;[FY21]" c="FY21"/>
              <i n="[KingQuery].[FY].&amp;[Tar]" c="Tar" nd="1"/>
            </range>
          </ranges>
        </level>
      </levels>
      <selections count="1">
        <selection n="[KingQuery].[FY].[All]"/>
      </selections>
    </olap>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GA3" xr10:uid="{D40E8E0A-F264-4233-89F3-335513001B6E}" sourceName="[KingQuery].[LGA]">
  <pivotTables>
    <pivotTable tabId="32" name="pvtRun1"/>
  </pivotTables>
  <data>
    <olap pivotCacheId="586809821">
      <levels count="2">
        <level uniqueName="[KingQuery].[LGA].[(All)]" sourceCaption="(All)" count="0"/>
        <level uniqueName="[KingQuery].[LGA].[LGA]" sourceCaption="LGA" count="119">
          <ranges>
            <range startItem="0">
              <i n="[KingQuery].[LGA].&amp;[ek Ado-Ekiti]" c="ek Ado-Ekiti"/>
              <i n="[KingQuery].[LGA].&amp;[ek Ido-Osi]" c="ek Ido-Osi"/>
              <i n="[KingQuery].[LGA].&amp;[ek Ikere]" c="ek Ikere"/>
              <i n="[KingQuery].[LGA].&amp;[ek Ekiti East]" c="ek Ekiti East" nd="1"/>
              <i n="[KingQuery].[LGA].&amp;[ek Ekiti South-West]" c="ek Ekiti South-West" nd="1"/>
              <i n="[KingQuery].[LGA].&amp;[ek Emure]" c="ek Emure" nd="1"/>
              <i n="[KingQuery].[LGA].&amp;[ek Ijero]" c="ek Ijero" nd="1"/>
              <i n="[KingQuery].[LGA].&amp;[ek Ilejemeje]" c="ek Ilejemeje" nd="1"/>
              <i n="[KingQuery].[LGA].&amp;[ek Irepodun-Ifelodun]" c="ek Irepodun-Ifelodun" nd="1"/>
              <i n="[KingQuery].[LGA].&amp;[ek Oye]" c="ek Oye" nd="1"/>
              <i n="[KingQuery].[LGA].&amp;[kd Birnin Gwari]" c="kd Birnin Gwari" nd="1"/>
              <i n="[KingQuery].[LGA].&amp;[kd Chikun]" c="kd Chikun" nd="1"/>
              <i n="[KingQuery].[LGA].&amp;[kd Giwa]" c="kd Giwa" nd="1"/>
              <i n="[KingQuery].[LGA].&amp;[kd Igabi]" c="kd Igabi" nd="1"/>
              <i n="[KingQuery].[LGA].&amp;[kd Jaba]" c="kd Jaba" nd="1"/>
              <i n="[KingQuery].[LGA].&amp;[kd Jema'a]" c="kd Jema'a" nd="1"/>
              <i n="[KingQuery].[LGA].&amp;[kd Kachia]" c="kd Kachia" nd="1"/>
              <i n="[KingQuery].[LGA].&amp;[kd Kaduna North]" c="kd Kaduna North" nd="1"/>
              <i n="[KingQuery].[LGA].&amp;[kd Kaduna South]" c="kd Kaduna South" nd="1"/>
              <i n="[KingQuery].[LGA].&amp;[kd Kagarko]" c="kd Kagarko" nd="1"/>
              <i n="[KingQuery].[LGA].&amp;[kd Kajuru]" c="kd Kajuru" nd="1"/>
              <i n="[KingQuery].[LGA].&amp;[kd Kaura]" c="kd Kaura" nd="1"/>
              <i n="[KingQuery].[LGA].&amp;[kd Kauru]" c="kd Kauru" nd="1"/>
              <i n="[KingQuery].[LGA].&amp;[kd Kubau]" c="kd Kubau" nd="1"/>
              <i n="[KingQuery].[LGA].&amp;[kd Kudan]" c="kd Kudan" nd="1"/>
              <i n="[KingQuery].[LGA].&amp;[kd Lere]" c="kd Lere" nd="1"/>
              <i n="[KingQuery].[LGA].&amp;[kd Makarfi]" c="kd Makarfi" nd="1"/>
              <i n="[KingQuery].[LGA].&amp;[kd Sabon Gari]" c="kd Sabon Gari" nd="1"/>
              <i n="[KingQuery].[LGA].&amp;[kd Sanga]" c="kd Sanga" nd="1"/>
              <i n="[KingQuery].[LGA].&amp;[kd Soba]" c="kd Soba" nd="1"/>
              <i n="[KingQuery].[LGA].&amp;[kd Zango-Kataf]" c="kd Zango-Kataf" nd="1"/>
              <i n="[KingQuery].[LGA].&amp;[kd Zaria]" c="kd Zaria" nd="1"/>
              <i n="[KingQuery].[LGA].&amp;[ko Ankpa]" c="ko Ankpa" nd="1"/>
              <i n="[KingQuery].[LGA].&amp;[ko Dekina]" c="ko Dekina" nd="1"/>
              <i n="[KingQuery].[LGA].&amp;[ko Idah]" c="ko Idah" nd="1"/>
              <i n="[KingQuery].[LGA].&amp;[ko Kabba Bunu]" c="ko Kabba Bunu" nd="1"/>
              <i n="[KingQuery].[LGA].&amp;[ko Lokoja]" c="ko Lokoja" nd="1"/>
              <i n="[KingQuery].[LGA].&amp;[ko Ofu]" c="ko Ofu" nd="1"/>
              <i n="[KingQuery].[LGA].&amp;[ko Okehi]" c="ko Okehi" nd="1"/>
              <i n="[KingQuery].[LGA].&amp;[ko Okene]" c="ko Okene" nd="1"/>
              <i n="[KingQuery].[LGA].&amp;[ko Olamaboro]" c="ko Olamaboro" nd="1"/>
              <i n="[KingQuery].[LGA].&amp;[ko Omala]" c="ko Omala" nd="1"/>
              <i n="[KingQuery].[LGA].&amp;[kt Batsari]" c="kt Batsari" nd="1"/>
              <i n="[KingQuery].[LGA].&amp;[kt Baure]" c="kt Baure" nd="1"/>
              <i n="[KingQuery].[LGA].&amp;[kt Funtua]" c="kt Funtua" nd="1"/>
              <i n="[KingQuery].[LGA].&amp;[kt Ingawa]" c="kt Ingawa" nd="1"/>
              <i n="[KingQuery].[LGA].&amp;[kt Jibia]" c="kt Jibia" nd="1"/>
              <i n="[KingQuery].[LGA].&amp;[kt Kankara]" c="kt Kankara" nd="1"/>
              <i n="[KingQuery].[LGA].&amp;[kt Kankia]" c="kt Kankia" nd="1"/>
              <i n="[KingQuery].[LGA].&amp;[kt Katsina]" c="kt Katsina" nd="1"/>
              <i n="[KingQuery].[LGA].&amp;[kt Malumfashi]" c="kt Malumfashi" nd="1"/>
              <i n="[KingQuery].[LGA].&amp;[kt Mani]" c="kt Mani" nd="1"/>
              <i n="[KingQuery].[LGA].&amp;[kt Musawa]" c="kt Musawa" nd="1"/>
              <i n="[KingQuery].[LGA].&amp;[og Abeokuta North]" c="og Abeokuta North" nd="1"/>
              <i n="[KingQuery].[LGA].&amp;[og Abeokuta South]" c="og Abeokuta South" nd="1"/>
              <i n="[KingQuery].[LGA].&amp;[og Ado-Odo Ota]" c="og Ado-Odo Ota" nd="1"/>
              <i n="[KingQuery].[LGA].&amp;[og Ifo]" c="og Ifo" nd="1"/>
              <i n="[KingQuery].[LGA].&amp;[og Ijebu Ode]" c="og Ijebu Ode" nd="1"/>
              <i n="[KingQuery].[LGA].&amp;[og Imeko-Afon]" c="og Imeko-Afon" nd="1"/>
              <i n="[KingQuery].[LGA].&amp;[og Ipokia]" c="og Ipokia" nd="1"/>
              <i n="[KingQuery].[LGA].&amp;[og Remo North]" c="og Remo North" nd="1"/>
              <i n="[KingQuery].[LGA].&amp;[og Sagamu]" c="og Sagamu" nd="1"/>
              <i n="[KingQuery].[LGA].&amp;[og Yewa North]" c="og Yewa North" nd="1"/>
              <i n="[KingQuery].[LGA].&amp;[og Yewa South]" c="og Yewa South" nd="1"/>
              <i n="[KingQuery].[LGA].&amp;[on Akoko North East]" c="on Akoko North East" nd="1"/>
              <i n="[KingQuery].[LGA].&amp;[on Akoko North West]" c="on Akoko North West" nd="1"/>
              <i n="[KingQuery].[LGA].&amp;[on Akoko South East]" c="on Akoko South East" nd="1"/>
              <i n="[KingQuery].[LGA].&amp;[on Akoko South West]" c="on Akoko South West" nd="1"/>
              <i n="[KingQuery].[LGA].&amp;[on Akure North]" c="on Akure North" nd="1"/>
              <i n="[KingQuery].[LGA].&amp;[on Akure South]" c="on Akure South" nd="1"/>
              <i n="[KingQuery].[LGA].&amp;[on Idanre]" c="on Idanre" nd="1"/>
              <i n="[KingQuery].[LGA].&amp;[on Ilaje]" c="on Ilaje" nd="1"/>
              <i n="[KingQuery].[LGA].&amp;[on Ile Oluji Okeigbo]" c="on Ile Oluji Okeigbo" nd="1"/>
              <i n="[KingQuery].[LGA].&amp;[on Irele]" c="on Irele" nd="1"/>
              <i n="[KingQuery].[LGA].&amp;[on Odigbo]" c="on Odigbo" nd="1"/>
              <i n="[KingQuery].[LGA].&amp;[on Okitipupa]" c="on Okitipupa" nd="1"/>
              <i n="[KingQuery].[LGA].&amp;[on Ondo East]" c="on Ondo East" nd="1"/>
              <i n="[KingQuery].[LGA].&amp;[on Ondo West]" c="on Ondo West" nd="1"/>
              <i n="[KingQuery].[LGA].&amp;[on Ose]" c="on Ose" nd="1"/>
              <i n="[KingQuery].[LGA].&amp;[on Owo]" c="on Owo" nd="1"/>
              <i n="[KingQuery].[LGA].&amp;[os Ede South]" c="os Ede South" nd="1"/>
              <i n="[KingQuery].[LGA].&amp;[os Ife Central]" c="os Ife Central" nd="1"/>
              <i n="[KingQuery].[LGA].&amp;[os Ife North]" c="os Ife North" nd="1"/>
              <i n="[KingQuery].[LGA].&amp;[os Ila]" c="os Ila" nd="1"/>
              <i n="[KingQuery].[LGA].&amp;[os Irewole]" c="os Irewole" nd="1"/>
              <i n="[KingQuery].[LGA].&amp;[os Isokan]" c="os Isokan" nd="1"/>
              <i n="[KingQuery].[LGA].&amp;[os Iwo]" c="os Iwo" nd="1"/>
              <i n="[KingQuery].[LGA].&amp;[os Osogbo]" c="os Osogbo" nd="1"/>
              <i n="[KingQuery].[LGA].&amp;[oy Afijio]" c="oy Afijio" nd="1"/>
              <i n="[KingQuery].[LGA].&amp;[oy Akinyele]" c="oy Akinyele" nd="1"/>
              <i n="[KingQuery].[LGA].&amp;[oy Egbeda]" c="oy Egbeda" nd="1"/>
              <i n="[KingQuery].[LGA].&amp;[oy Ibadan North]" c="oy Ibadan North" nd="1"/>
              <i n="[KingQuery].[LGA].&amp;[oy Ibadan North-East]" c="oy Ibadan North-East" nd="1"/>
              <i n="[KingQuery].[LGA].&amp;[oy Ibadan South-East]" c="oy Ibadan South-East" nd="1"/>
              <i n="[KingQuery].[LGA].&amp;[oy Ibadan South-West]" c="oy Ibadan South-West" nd="1"/>
              <i n="[KingQuery].[LGA].&amp;[oy Ido]" c="oy Ido" nd="1"/>
              <i n="[KingQuery].[LGA].&amp;[oy Irepo]" c="oy Irepo" nd="1"/>
              <i n="[KingQuery].[LGA].&amp;[oy Iseyin]" c="oy Iseyin" nd="1"/>
              <i n="[KingQuery].[LGA].&amp;[oy Kajola]" c="oy Kajola" nd="1"/>
              <i n="[KingQuery].[LGA].&amp;[oy Ogbomoso North]" c="oy Ogbomoso North" nd="1"/>
              <i n="[KingQuery].[LGA].&amp;[oy Ogbomoso South]" c="oy Ogbomoso South" nd="1"/>
              <i n="[KingQuery].[LGA].&amp;[oy Olorunsogo]" c="oy Olorunsogo" nd="1"/>
              <i n="[KingQuery].[LGA].&amp;[oy Oluyole]" c="oy Oluyole" nd="1"/>
              <i n="[KingQuery].[LGA].&amp;[oy Orelope]" c="oy Orelope" nd="1"/>
              <i n="[KingQuery].[LGA].&amp;[oy Ori Ire]" c="oy Ori Ire" nd="1"/>
              <i n="[KingQuery].[LGA].&amp;[oy Saki West]" c="oy Saki West" nd="1"/>
              <i n="[KingQuery].[LGA].&amp;[pl Barkin Ladi]" c="pl Barkin Ladi" nd="1"/>
              <i n="[KingQuery].[LGA].&amp;[pl Bassa]" c="pl Bassa" nd="1"/>
              <i n="[KingQuery].[LGA].&amp;[pl Jos East]" c="pl Jos East" nd="1"/>
              <i n="[KingQuery].[LGA].&amp;[pl Jos North]" c="pl Jos North" nd="1"/>
              <i n="[KingQuery].[LGA].&amp;[pl Jos South]" c="pl Jos South" nd="1"/>
              <i n="[KingQuery].[LGA].&amp;[pl Kanam]" c="pl Kanam" nd="1"/>
              <i n="[KingQuery].[LGA].&amp;[pl Kanke]" c="pl Kanke" nd="1"/>
              <i n="[KingQuery].[LGA].&amp;[pl Langtang North]" c="pl Langtang North" nd="1"/>
              <i n="[KingQuery].[LGA].&amp;[pl Mangu]" c="pl Mangu" nd="1"/>
              <i n="[KingQuery].[LGA].&amp;[pl Mikang]" c="pl Mikang" nd="1"/>
              <i n="[KingQuery].[LGA].&amp;[pl Pankshin]" c="pl Pankshin" nd="1"/>
              <i n="[KingQuery].[LGA].&amp;[pl Qua'an Pan]" c="pl Qua'an Pan" nd="1"/>
              <i n="[KingQuery].[LGA].&amp;[pl Shendam]" c="pl Shendam" nd="1"/>
            </range>
          </ranges>
        </level>
      </levels>
      <selections count="1">
        <selection n="[KingQuery].[LGA].[All]"/>
      </selections>
    </olap>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3" xr10:uid="{1822A70D-8736-40B0-9E18-5F66A236D412}" sourceName="[KingQuery].[Month]">
  <pivotTables>
    <pivotTable tabId="32" name="pvtRun1"/>
  </pivotTables>
  <data>
    <olap pivotCacheId="586809821">
      <levels count="2">
        <level uniqueName="[KingQuery].[Month].[(All)]" sourceCaption="(All)" count="0"/>
        <level uniqueName="[KingQuery].[Month].[Month]" sourceCaption="Month" count="3">
          <ranges>
            <range startItem="0">
              <i n="[KingQuery].[Month].&amp;[Nov]" c="Nov"/>
              <i n="[KingQuery].[Month].&amp;[Oct]" c="Oct"/>
              <i n="[KingQuery].[Month].&amp;[Tar]" c="Tar" nd="1"/>
            </range>
          </ranges>
        </level>
      </levels>
      <selections count="1">
        <selection n="[KingQuery].[Month].[All]"/>
      </selections>
    </olap>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e_Partner2" xr10:uid="{D6D01A88-22D4-4F7D-AAB4-4128B1B96BAC}" sourceName="[KingQuery].[Prime_Partner]">
  <pivotTables>
    <pivotTable tabId="32" name="pvtRun1"/>
  </pivotTables>
  <data>
    <olap pivotCacheId="586809821">
      <levels count="2">
        <level uniqueName="[KingQuery].[Prime_Partner].[(All)]" sourceCaption="(All)" count="0"/>
        <level uniqueName="[KingQuery].[Prime_Partner].[Prime_Partner]" sourceCaption="Prime_Partner" count="3">
          <ranges>
            <range startItem="0">
              <i n="[KingQuery].[Prime_Partner].&amp;[APIN]" c="APIN"/>
              <i n="[KingQuery].[Prime_Partner].&amp;[CIHP]" c="CIHP" nd="1"/>
              <i n="[KingQuery].[Prime_Partner].&amp;[IHVN]" c="IHVN" nd="1"/>
            </range>
          </ranges>
        </level>
      </levels>
      <selections count="1">
        <selection n="[KingQuery].[Prime_Partner].[All]"/>
      </selections>
    </olap>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tr3" xr10:uid="{1E9317D0-FA98-4ABA-AA47-50568CD1B50B}" sourceName="[KingQuery].[Qtr]">
  <pivotTables>
    <pivotTable tabId="32" name="pvtRun1"/>
  </pivotTables>
  <data>
    <olap pivotCacheId="586809821">
      <levels count="2">
        <level uniqueName="[KingQuery].[Qtr].[(All)]" sourceCaption="(All)" count="0"/>
        <level uniqueName="[KingQuery].[Qtr].[Qtr]" sourceCaption="Qtr" count="2">
          <ranges>
            <range startItem="0">
              <i n="[KingQuery].[Qtr].&amp;[Qtr_1]" c="Qtr_1"/>
              <i n="[KingQuery].[Qtr].&amp;[Tar]" c="Tar" nd="1"/>
            </range>
          </ranges>
        </level>
      </levels>
      <selections count="1">
        <selection n="[KingQuery].[Qtr].[All]"/>
      </selections>
    </olap>
  </data>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F26D3EBA-A0FA-4FC7-B9B7-3289EF1E96DA}" sourceName="[KingQuery].[State]">
  <pivotTables>
    <pivotTable tabId="32" name="pvtRun1"/>
    <pivotTable tabId="32" name="pvtRun2"/>
    <pivotTable tabId="32" name="pvtRun3"/>
  </pivotTables>
  <data>
    <olap pivotCacheId="586809821">
      <levels count="2">
        <level uniqueName="[KingQuery].[State].[(All)]" sourceCaption="(All)" count="0"/>
        <level uniqueName="[KingQuery].[State].[State]" sourceCaption="State" count="9">
          <ranges>
            <range startItem="0">
              <i n="[KingQuery].[State].&amp;[Ekiti]" c="Ekiti"/>
              <i n="[KingQuery].[State].&amp;[Katsina]" c="Katsina"/>
              <i n="[KingQuery].[State].&amp;[Kogi]" c="Kogi"/>
              <i n="[KingQuery].[State].&amp;[Ogun]" c="Ogun"/>
              <i n="[KingQuery].[State].&amp;[Ondo]" c="Ondo"/>
              <i n="[KingQuery].[State].&amp;[Osun]" c="Osun"/>
              <i n="[KingQuery].[State].&amp;[Oyo]" c="Oyo"/>
              <i n="[KingQuery].[State].&amp;[Plateau]" c="Plateau"/>
              <i n="[KingQuery].[State].&amp;[Kaduna]" c="Kaduna" nd="1"/>
            </range>
          </ranges>
        </level>
      </levels>
      <selections count="1">
        <selection n="[KingQuery].[State].&amp;[Ekiti]"/>
      </selections>
    </olap>
  </data>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No3" xr10:uid="{1FCAA903-8741-4079-A8C7-34623E5BAA11}" sourceName="[KingQuery].[Week_No]">
  <pivotTables>
    <pivotTable tabId="32" name="pvtRun1"/>
  </pivotTables>
  <data>
    <olap pivotCacheId="586809821">
      <levels count="2">
        <level uniqueName="[KingQuery].[Week_No].[(All)]" sourceCaption="(All)" count="0"/>
        <level uniqueName="[KingQuery].[Week_No].[Week_No]" sourceCaption="Week_No" count="10">
          <ranges>
            <range startItem="0">
              <i n="[KingQuery].[Week_No].&amp;[1]" c="1"/>
              <i n="[KingQuery].[Week_No].&amp;[2]" c="2"/>
              <i n="[KingQuery].[Week_No].&amp;[3]" c="3"/>
              <i n="[KingQuery].[Week_No].&amp;[4]" c="4"/>
              <i n="[KingQuery].[Week_No].&amp;[5]" c="5"/>
              <i n="[KingQuery].[Week_No].&amp;[6]" c="6"/>
              <i n="[KingQuery].[Week_No].&amp;[7]" c="7"/>
              <i n="[KingQuery].[Week_No].&amp;[8]" c="8"/>
              <i n="[KingQuery].[Week_No].&amp;[9]" c="9"/>
              <i n="[KingQuery].[Week_No].&amp;[0]" c="0" nd="1"/>
            </range>
          </ranges>
        </level>
      </levels>
      <selections count="1">
        <selection n="[KingQuery].[Week_No].[All]"/>
      </selections>
    </olap>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K_Report_Date3" xr10:uid="{551FC123-E295-417B-AD57-3B3ED160E90C}" sourceName="[KingQuery].[WK_Report_Date]">
  <pivotTables>
    <pivotTable tabId="32" name="pvtRun1"/>
  </pivotTables>
  <data>
    <olap pivotCacheId="586809821">
      <levels count="2">
        <level uniqueName="[KingQuery].[WK_Report_Date].[(All)]" sourceCaption="(All)" count="0"/>
        <level uniqueName="[KingQuery].[WK_Report_Date].[WK_Report_Date]" sourceCaption="WK_Report_Date" count="10">
          <ranges>
            <range startItem="0">
              <i n="[KingQuery].[WK_Report_Date].&amp;[2020-10-02T00:00:00]" c="10/2/2020"/>
              <i n="[KingQuery].[WK_Report_Date].&amp;[2020-10-09T00:00:00]" c="10/9/2020"/>
              <i n="[KingQuery].[WK_Report_Date].&amp;[2020-10-16T00:00:00]" c="10/16/2020"/>
              <i n="[KingQuery].[WK_Report_Date].&amp;[2020-10-23T00:00:00]" c="10/23/2020"/>
              <i n="[KingQuery].[WK_Report_Date].&amp;[2020-10-30T00:00:00]" c="10/30/2020"/>
              <i n="[KingQuery].[WK_Report_Date].&amp;[2020-11-06T00:00:00]" c="11/6/2020"/>
              <i n="[KingQuery].[WK_Report_Date].&amp;[2020-11-13T00:00:00]" c="11/13/2020"/>
              <i n="[KingQuery].[WK_Report_Date].&amp;[2020-11-20T00:00:00]" c="11/20/2020"/>
              <i n="[KingQuery].[WK_Report_Date].&amp;[2020-11-27T00:00:00]" c="11/27/2020"/>
              <i n="[KingQuery].[WK_Report_Date].&amp;[2020-10-01T00:00:00]" c="10/1/2020" nd="1"/>
            </range>
          </ranges>
        </level>
      </levels>
      <selections count="1">
        <selection n="[KingQuery].[WK_Report_Date].[All]"/>
      </selections>
    </olap>
  </data>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e_Partner3" xr10:uid="{3BD8A8C7-DA4B-4C8F-8858-041C7A0226D4}" sourceName="[KingQuery].[Prime_Partner]">
  <pivotTables>
    <pivotTable tabId="13" name="MMD1"/>
    <pivotTable tabId="13" name="MMD2"/>
    <pivotTable tabId="13" name="MMD3"/>
    <pivotTable tabId="13" name="MMD4"/>
  </pivotTables>
  <data>
    <olap pivotCacheId="678492620">
      <levels count="2">
        <level uniqueName="[KingQuery].[Prime_Partner].[(All)]" sourceCaption="(All)" count="0"/>
        <level uniqueName="[KingQuery].[Prime_Partner].[Prime_Partner]" sourceCaption="Prime_Partner" count="3">
          <ranges>
            <range startItem="0">
              <i n="[KingQuery].[Prime_Partner].&amp;[APIN]" c="APIN"/>
              <i n="[KingQuery].[Prime_Partner].&amp;[CIHP]" c="CIHP"/>
              <i n="[KingQuery].[Prime_Partner].&amp;[IHVN]" c="IHVN"/>
            </range>
          </ranges>
        </level>
      </levels>
      <selections count="1">
        <selection n="[KingQuery].[Prime_Partner].[All]"/>
      </selections>
    </olap>
  </data>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e_Partner4" xr10:uid="{49E4850F-006D-4D8C-9BE6-9BA1C16DDF71}" sourceName="[KingQuery].[Prime_Partner]">
  <pivotTables>
    <pivotTable tabId="13" name="RET1"/>
    <pivotTable tabId="13" name="RET2"/>
    <pivotTable tabId="13" name="RET3"/>
    <pivotTable tabId="13" name="RET4"/>
    <pivotTable tabId="13" name="RET5"/>
  </pivotTables>
  <data>
    <olap pivotCacheId="678492620">
      <levels count="2">
        <level uniqueName="[KingQuery].[Prime_Partner].[(All)]" sourceCaption="(All)" count="0"/>
        <level uniqueName="[KingQuery].[Prime_Partner].[Prime_Partner]" sourceCaption="Prime_Partner" count="3">
          <ranges>
            <range startItem="0">
              <i n="[KingQuery].[Prime_Partner].&amp;[APIN]" c="APIN"/>
              <i n="[KingQuery].[Prime_Partner].&amp;[CIHP]" c="CIHP"/>
              <i n="[KingQuery].[Prime_Partner].&amp;[IHVN]" c="IHVN"/>
            </range>
          </ranges>
        </level>
      </levels>
      <selections count="1">
        <selection n="[KingQuery].[Prime_Partner].[All]"/>
      </selections>
    </olap>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3" xr10:uid="{9F63C6FE-9031-4D33-84B4-0A136C1EF306}" sourceName="[KingQuery].[State]">
  <pivotTables>
    <pivotTable tabId="32" name="MER1"/>
    <pivotTable tabId="32" name="MER2"/>
    <pivotTable tabId="32" name="MER3"/>
    <pivotTable tabId="32" name="MER4"/>
  </pivotTables>
  <data>
    <olap pivotCacheId="438907098">
      <levels count="2">
        <level uniqueName="[KingQuery].[State].[(All)]" sourceCaption="(All)" count="0"/>
        <level uniqueName="[KingQuery].[State].[State]" sourceCaption="State" count="9">
          <ranges>
            <range startItem="0">
              <i n="[KingQuery].[State].&amp;[Ekiti]" c="Ekiti"/>
              <i n="[KingQuery].[State].&amp;[Kaduna]" c="Kaduna"/>
              <i n="[KingQuery].[State].&amp;[Katsina]" c="Katsina"/>
              <i n="[KingQuery].[State].&amp;[Kogi]" c="Kogi"/>
              <i n="[KingQuery].[State].&amp;[Ogun]" c="Ogun"/>
              <i n="[KingQuery].[State].&amp;[Ondo]" c="Ondo"/>
              <i n="[KingQuery].[State].&amp;[Osun]" c="Osun"/>
              <i n="[KingQuery].[State].&amp;[Oyo]" c="Oyo"/>
              <i n="[KingQuery].[State].&amp;[Plateau]" c="Plateau"/>
            </range>
          </ranges>
        </level>
      </levels>
      <selections count="1">
        <selection n="[KingQuery].[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acility_name 5" xr10:uid="{A2D5A5EA-C815-4958-AF53-D9C796DC6511}" cache="Slicer_Facility_name2" caption="Facility_name" level="1" rowHeight="241300"/>
  <slicer name="FY 5" xr10:uid="{4304A2A9-6FF3-499D-A010-E41D4C2A521A}" cache="Slicer_FY2" caption="FY" level="1" rowHeight="241300"/>
  <slicer name="LGA 5" xr10:uid="{64AB4ED4-FF0E-4BA5-BDDC-EDB12AF6A76A}" cache="Slicer_LGA2" caption="LGA" level="1" rowHeight="241300"/>
  <slicer name="Month 5" xr10:uid="{69287603-683E-4A0E-9860-546DDB6BB198}" cache="Slicer_Month2" caption="Month" level="1" rowHeight="241300"/>
  <slicer name="Qtr 5" xr10:uid="{6B336E71-4024-40CD-BFA8-7EC4B333FB19}" cache="Slicer_Qtr2" caption="Qtr" level="1" rowHeight="241300"/>
  <slicer name="Prime_Partner 2" xr10:uid="{05F167DA-C2BD-4BDF-8B3A-42A64B37F4F2}" cache="Slicer_Prime_Partner1" caption="Prime_Partner" level="1" rowHeight="241300"/>
  <slicer name="Week_No 5" xr10:uid="{7AC60740-906F-4FD1-B003-AE2517300DCF}" cache="Slicer_Week_No2" caption="Week_No" startItem="6" level="1" rowHeight="241300"/>
  <slicer name="WK_Report_Date 5" xr10:uid="{B126A024-566E-4712-A3BE-9772DF215D3C}" cache="Slicer_WK_Report_Date2" caption="WK_Report_Date" startItem="5" level="1" rowHeight="241300"/>
  <slicer name="State 6" xr10:uid="{231DB8AA-288C-4A24-8880-54B796A72E08}" cache="Slicer_State3" caption="State"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acility_name 6" xr10:uid="{50961F21-429B-475C-AA63-26A6B3EAB0E7}" cache="Slicer_Facility_name3" caption="Facility_name" level="1" rowHeight="241300"/>
  <slicer name="FY 6" xr10:uid="{52A82666-6765-4AC2-88C1-D7666F6E218C}" cache="Slicer_FY3" caption="FY" level="1" rowHeight="241300"/>
  <slicer name="LGA 6" xr10:uid="{E1AEEFC5-6F48-4B5E-A909-F86C0704830A}" cache="Slicer_LGA3" caption="LGA" level="1" rowHeight="241300"/>
  <slicer name="Month 6" xr10:uid="{7C2E3C1B-CF09-4BA4-B71B-1AE8EFC53CC6}" cache="Slicer_Month3" caption="Month" level="1" rowHeight="241300"/>
  <slicer name="Prime_Partner 3" xr10:uid="{E3C9F83B-5939-4388-A709-04DD5BD15FFA}" cache="Slicer_Prime_Partner2" caption="Prime_Partner" level="1" rowHeight="241300"/>
  <slicer name="Qtr 6" xr10:uid="{F6FA3361-F630-4E96-8992-B93EBB33B104}" cache="Slicer_Qtr3" caption="Qtr" level="1" rowHeight="241300"/>
  <slicer name="State 5" xr10:uid="{89311FFD-65C8-4F56-9123-753F7406DD08}" cache="Slicer_State2" caption="State" level="1" rowHeight="241300"/>
  <slicer name="Week_No 6" xr10:uid="{57DD98AC-7C41-4352-BD4A-B07A306EB7AC}" cache="Slicer_Week_No3" caption="Week_No" startItem="7" level="1" rowHeight="241300"/>
  <slicer name="WK_Report_Date 6" xr10:uid="{5E2EF75B-77A5-4F00-8613-4BD0911428A7}" cache="Slicer_WK_Report_Date3" caption="WK_Report_Date"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acility_name 4" xr10:uid="{CDEFB7E7-A574-49A5-9E41-A5EE094D5877}" cache="Slicer_Facility_name1" caption="Facility_name" level="1" style="SlicerStyleLight5" rowHeight="241300"/>
  <slicer name="FY 4" xr10:uid="{E2FE8AB0-0139-4EE8-8942-07F873135608}" cache="Slicer_FY1" caption="FY" level="1" style="SlicerStyleLight5" rowHeight="241300"/>
  <slicer name="LGA 4" xr10:uid="{9A04618E-4408-49DE-9438-2E688C717A9A}" cache="Slicer_LGA1" caption="LGA" startItem="9" level="1" style="SlicerStyleLight5" rowHeight="241300"/>
  <slicer name="Month 4" xr10:uid="{F7F2DF5E-B84F-4937-AEB9-C6CFBAF947FA}" cache="Slicer_Month1" caption="Month" level="1" style="SlicerStyleLight5" rowHeight="241300"/>
  <slicer name="Qtr 4" xr10:uid="{76027A61-4B7C-4191-85E0-4AD88EA2FEF8}" cache="Slicer_Qtr1" caption="Qtr" level="1" style="SlicerStyleLight5" rowHeight="241300"/>
  <slicer name="State 4" xr10:uid="{722916C9-236B-4F0A-8C4F-E1251365F209}" cache="Slicer_State1" caption="State" level="1" style="SlicerStyleLight5" rowHeight="241300"/>
  <slicer name="Week_No 4" xr10:uid="{738C657C-352D-4A67-AA87-A8EE8E36AED3}" cache="Slicer_Week_No1" caption="Week_No" startItem="7" level="1" style="SlicerStyleLight5" rowHeight="241300"/>
  <slicer name="WK_Report_Date 4" xr10:uid="{3808A838-BD59-4A15-AD09-A64835FF26BB}" cache="Slicer_WK_Report_Date1" caption="WK_Report_Date" level="1" style="SlicerStyleLight5" rowHeight="241300"/>
  <slicer name="Prime_Partner 1" xr10:uid="{174BCD0F-5C8B-4E47-A6B5-0AEE0C0468BB}" cache="Slicer_Prime_Partner" caption="Prime_Partner" level="1" style="SlicerStyleLight5"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acility_name 2" xr10:uid="{BAFC3D98-CF96-410B-B5C9-4CEE36955236}" cache="Slicer_Facility_name1" caption="Facility_name" level="1" rowHeight="241300"/>
  <slicer name="Facility_name 3" xr10:uid="{C30C18D2-DC2C-4AB6-B159-779B6B0E8463}" cache="Slicer_Facility_name1" caption="Facility_name" startItem="12" level="1" style="SlicerStyleOther1" rowHeight="241300"/>
  <slicer name="FY 2" xr10:uid="{D7337E2B-0D54-497A-A5A9-5181FC4081AF}" cache="Slicer_FY1" caption="FY" level="1" rowHeight="241300"/>
  <slicer name="FY 3" xr10:uid="{BF86BF3F-D5EF-45E5-9D7D-6505B9047410}" cache="Slicer_FY1" caption="FY" level="1" style="SlicerStyleOther1" rowHeight="241300"/>
  <slicer name="LGA 2" xr10:uid="{EE516929-AA0A-4881-88A0-B35690CA5CA8}" cache="Slicer_LGA1" caption="LGA" startItem="18" level="1" rowHeight="241300"/>
  <slicer name="LGA 3" xr10:uid="{F8B6419C-293E-44D0-B8DA-2C55FBDC7E79}" cache="Slicer_LGA1" caption="LGA" startItem="18" level="1" style="SlicerStyleOther1" rowHeight="241300"/>
  <slicer name="Month 2" xr10:uid="{C0172034-3FA8-4A88-B2D3-5BF45DBE9261}" cache="Slicer_Month1" caption="Month" level="1" rowHeight="241300"/>
  <slicer name="Month 3" xr10:uid="{8F6F97B6-81B9-4DFB-9056-04C3591354F4}" cache="Slicer_Month1" caption="Month" level="1" style="SlicerStyleOther1" rowHeight="241300"/>
  <slicer name="Qtr 2" xr10:uid="{003EF6CF-72B2-4933-9AE0-9B94A1D61FD7}" cache="Slicer_Qtr1" caption="Qtr" level="1" rowHeight="241300"/>
  <slicer name="Qtr 3" xr10:uid="{7C39E44B-8EA2-44E8-8337-05B5384E8BE5}" cache="Slicer_Qtr1" caption="Qtr" level="1" style="SlicerStyleOther1" rowHeight="241300"/>
  <slicer name="State 2" xr10:uid="{41D4A117-DD1C-4EAF-8707-FC7853A90ED3}" cache="Slicer_State1" caption="State" level="1" rowHeight="241300"/>
  <slicer name="State 3" xr10:uid="{75C8B12E-3ECF-425A-880C-39E71070CDDE}" cache="Slicer_State1" caption="State" level="1" style="SlicerStyleOther1" rowHeight="241300"/>
  <slicer name="Week_No 2" xr10:uid="{194FE95E-BC73-4E9D-86B7-8A6BB9CE2671}" cache="Slicer_Week_No1" caption="Week_No" startItem="6" level="1" rowHeight="241300"/>
  <slicer name="Week_No 3" xr10:uid="{4F8C8839-C07B-47A2-BF22-95071A3EA0DB}" cache="Slicer_Week_No1" caption="Week_No" level="1" style="SlicerStyleOther1" rowHeight="241300"/>
  <slicer name="WK_Report_Date 2" xr10:uid="{DC80D87E-F9C1-4DE0-ACA4-76AA0E37B9CC}" cache="Slicer_WK_Report_Date1" caption="WK_Report_Date" level="1" rowHeight="241300"/>
  <slicer name="WK_Report_Date 3" xr10:uid="{6AE08E3A-3243-4C5D-B839-F1F085F37CDE}" cache="Slicer_WK_Report_Date1" caption="WK_Report_Date" level="1" style="SlicerStyleOther1" rowHeight="241300"/>
  <slicer name="Prime_Partner" xr10:uid="{AC4C6AC5-D6C5-4691-A7EE-E0A29B1349CD}" cache="Slicer_Prime_Partner" caption="Prime_Partner" level="1" style="SlicerStyleOther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acility_name" xr10:uid="{950B13D2-6449-4F31-9A4F-572FA305DA57}" cache="Slicer_Facility_name" caption="Facility_name" level="1" style="SlicerStyleLight6" rowHeight="241300"/>
  <slicer name="Facility_name 1" xr10:uid="{3928B048-1C20-4F90-946E-7A82C7F0A002}" cache="Slicer_Facility_name" caption="Facility_name" level="1" style="SlicerStyleLight4" rowHeight="241300"/>
  <slicer name="FY" xr10:uid="{2694874E-C4AF-4A04-8AD7-4402F9330339}" cache="Slicer_FY" caption="FY" level="1" style="SlicerStyleLight6" rowHeight="241300"/>
  <slicer name="FY 1" xr10:uid="{F24D8C19-850D-43A3-BFD7-61DE749AB37C}" cache="Slicer_FY" caption="FY" level="1" style="SlicerStyleLight4" rowHeight="241300"/>
  <slicer name="LGA" xr10:uid="{EF227005-E94C-47D3-A00A-8104433E661E}" cache="Slicer_LGA" caption="LGA" startItem="12" level="1" style="SlicerStyleLight6" rowHeight="241300"/>
  <slicer name="LGA 1" xr10:uid="{CC6DB93E-EBF9-4339-87A3-F05AC2108EF8}" cache="Slicer_LGA" caption="LGA" level="1" style="SlicerStyleLight4" rowHeight="241300"/>
  <slicer name="Month" xr10:uid="{5A6C9C99-6101-419B-BD4E-DBF9D6AB9334}" cache="Slicer_Month" caption="Month" level="1" style="SlicerStyleLight6" rowHeight="241300"/>
  <slicer name="Month 1" xr10:uid="{B2426DB4-33FB-4690-8CC6-67AF24672CEF}" cache="Slicer_Month" caption="Month" level="1" style="SlicerStyleLight4" rowHeight="241300"/>
  <slicer name="Qtr" xr10:uid="{0E74CEB4-8988-430B-9D88-E5D8E6FE2F6B}" cache="Slicer_Qtr" caption="Qtr" level="1" style="SlicerStyleLight6" rowHeight="241300"/>
  <slicer name="Qtr 1" xr10:uid="{48CFEAA5-7EF5-47CC-AB58-BEBFDC454273}" cache="Slicer_Qtr" caption="Qtr" level="1" style="SlicerStyleLight4" rowHeight="241300"/>
  <slicer name="Week_No" xr10:uid="{1ADEBFBD-0623-4136-9CFE-96CF98C307BF}" cache="Slicer_Week_No" caption="Week_No" startItem="7" level="1" style="SlicerStyleLight6" rowHeight="241300"/>
  <slicer name="Week_No 1" xr10:uid="{6F22F322-4369-4F63-97D9-4AFF6EB0741D}" cache="Slicer_Week_No" caption="Week_No" startItem="7" level="1" style="SlicerStyleLight4" rowHeight="241300"/>
  <slicer name="WK_Report_Date" xr10:uid="{B9F2865C-E90E-4B77-B6E5-C2D653A294A6}" cache="Slicer_WK_Report_Date" caption="WK_Report_Date" level="1" style="SlicerStyleLight6" rowHeight="241300"/>
  <slicer name="WK_Report_Date 1" xr10:uid="{CF2D9AC4-2404-4C69-9A6B-B229E00547E4}" cache="Slicer_WK_Report_Date" caption="WK_Report_Date" level="1" style="SlicerStyleLight4" rowHeight="241300"/>
  <slicer name="State" xr10:uid="{B6F703D5-270F-4EDD-91ED-309448B23ACA}" cache="Slicer_State" caption="State" startItem="3" level="1" style="SlicerStyleLight6" rowHeight="241300"/>
  <slicer name="State 1" xr10:uid="{53EAB44B-7837-4D16-B6BC-48059C8EE27C}" cache="Slicer_State" caption="State" level="1" style="SlicerStyleLight4" rowHeight="241300"/>
  <slicer name="Prime_Partner 4" xr10:uid="{55EBFB75-A44B-4772-BB71-485CE244DE84}" cache="Slicer_Prime_Partner3" caption="Prime_Partner" level="1" style="SlicerStyleLight6" rowHeight="241300"/>
  <slicer name="Prime_Partner 5" xr10:uid="{826EED05-A4BE-492E-9261-CAEF7AF284E5}" cache="Slicer_Prime_Partner4" caption="Prime_Partner" level="1" style="SlicerStyleLight4" rowHeight="241300"/>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909C9B1-6EE9-49F7-85A4-715F15EFB698}" name="hts_main_table" displayName="hts_main_table" ref="A4:P263" totalsRowShown="0" headerRowDxfId="273" dataDxfId="272">
  <autoFilter ref="A4:P263" xr:uid="{CAF0F0C0-C44E-4C48-8D4A-7BCBEE1E907F}"/>
  <tableColumns count="16">
    <tableColumn id="1" xr3:uid="{61B9D2A3-7FBF-4DE0-9369-90791D19F491}" name="Sn" dataDxfId="271"/>
    <tableColumn id="2" xr3:uid="{EB06E679-F704-4714-9848-FCD365208263}" name="State" dataDxfId="270"/>
    <tableColumn id="3" xr3:uid="{40497DE0-24F0-4738-AD88-F15A151FB77D}" name="LGA" dataDxfId="269"/>
    <tableColumn id="4" xr3:uid="{2A7ED295-66FA-4D85-9F2A-986BB229C0AD}" name="Facility" dataDxfId="268"/>
    <tableColumn id="5" xr3:uid="{DDA81D65-FC27-4EE4-88E2-87FFE66530DF}" name="CQI_Cat" dataDxfId="267"/>
    <tableColumn id="6" xr3:uid="{BE5C800F-18BB-4A8B-B925-3C843E72A078}" name="hts_OPD.attendance_r" dataDxfId="266"/>
    <tableColumn id="7" xr3:uid="{A63F65A3-142F-4833-811A-10B0C9FC09EF}" name="hts_Screened_r" dataDxfId="265"/>
    <tableColumn id="8" xr3:uid="{1AF3B994-B307-426E-A449-CF2A296EAC60}" name="hts_eligible4Testing_r" dataDxfId="264"/>
    <tableColumn id="9" xr3:uid="{F0D153E7-79FC-47E0-AD3C-2DE28EFEADD7}" name="hts_Tested_r" dataDxfId="263"/>
    <tableColumn id="10" xr3:uid="{FF060ED9-810A-462D-9077-2BE60CE6E7D8}" name="hts_Positive_r" dataDxfId="262"/>
    <tableColumn id="11" xr3:uid="{107C03D6-E6BB-4820-8797-17D88AEF7500}" name="hts_linked2ART_r" dataDxfId="261"/>
    <tableColumn id="12" xr3:uid="{2E4E55FE-D4D7-4856-911F-00F91DD36F13}" name="Date" dataDxfId="260"/>
    <tableColumn id="13" xr3:uid="{CD64A317-8078-4897-A336-91666F93AC2A}" name="Week" dataDxfId="259">
      <calculatedColumnFormula>(L5-calc!$O$2)/7+1</calculatedColumnFormula>
    </tableColumn>
    <tableColumn id="14" xr3:uid="{1118BD8E-E3B8-435A-8B7C-2263990A8B53}" name="Month" dataDxfId="258">
      <calculatedColumnFormula>TEXT(L5, "mmm")</calculatedColumnFormula>
    </tableColumn>
    <tableColumn id="15" xr3:uid="{E6E3F067-9F33-4DEE-AFF4-54E7176F9262}" name="Quarter" dataDxfId="257">
      <calculatedColumnFormula>"Qtr" &amp; VLOOKUP(MONTH(L5),calc!$D$3:$F$14,2,FALSE)</calculatedColumnFormula>
    </tableColumn>
    <tableColumn id="16" xr3:uid="{00DA9D45-1C7C-4F81-B365-8C9FACA7FB6C}" name="FY" dataDxfId="256">
      <calculatedColumnFormula>"FY" &amp; RIGHT(YEAR(L5) + VLOOKUP(MONTH(L5),{1,0;10,1},2,TRUE),2)</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4531C20-18D3-40DC-93CF-51B8E857A59E}" name="index_testing" displayName="index_testing" ref="A4:R326" totalsRowShown="0" headerRowDxfId="255" dataDxfId="253" headerRowBorderDxfId="254">
  <autoFilter ref="A4:R326" xr:uid="{2697DF89-DC65-47C5-A95E-DB33CFBBCE6C}"/>
  <tableColumns count="18">
    <tableColumn id="1" xr3:uid="{CDB26358-189A-40C1-BF85-ABC8C73B8ADC}" name="Sn" dataDxfId="252"/>
    <tableColumn id="2" xr3:uid="{98CE4155-7CCD-4E72-A7F6-E0931C01D6E6}" name="State" dataDxfId="251"/>
    <tableColumn id="14" xr3:uid="{9857F125-EB77-411E-A323-709196590DB0}" name="LGA" dataDxfId="250"/>
    <tableColumn id="3" xr3:uid="{2E459067-4145-4A84-ABA6-4B3DA8F59E2B}" name="Facility" dataDxfId="249"/>
    <tableColumn id="15" xr3:uid="{58028C7C-50B8-409C-B8F4-3AAB741E59B1}" name="CQI_Cat" dataDxfId="248"/>
    <tableColumn id="4" xr3:uid="{C336F718-1195-45A0-B138-DFEDE458AE8E}" name="ind_clients.seen_r" dataDxfId="247"/>
    <tableColumn id="5" xr3:uid="{3B5B6B5D-1B3D-4A3B-9A46-6F9A1F2A9BE7}" name="ind_Eligible4ind_r" dataDxfId="246"/>
    <tableColumn id="6" xr3:uid="{769D9766-67AA-499E-A4FE-BFBD01D44C39}" name="ind_offered.ind_r" dataDxfId="245"/>
    <tableColumn id="7" xr3:uid="{DCCBB0FD-D0D6-4C16-93FE-E1CC2E358A8C}" name="ind_accepted.ind_r" dataDxfId="244"/>
    <tableColumn id="8" xr3:uid="{29CE2DA8-B409-4E2F-ADFB-545C0F894E5F}" name="ind_Elicited_r" dataDxfId="243"/>
    <tableColumn id="10" xr3:uid="{E62294BB-EF5A-4210-B27C-2A78F501A779}" name="ind_Tested_r" dataDxfId="242"/>
    <tableColumn id="11" xr3:uid="{B0804CCD-DFDE-4B8D-A0F9-D39F867873E0}" name="ind_Positive_r" dataDxfId="241"/>
    <tableColumn id="12" xr3:uid="{9409E7DA-C1F3-413E-BE35-F13B541E682A}" name="ind_linked2ART_r" dataDxfId="240"/>
    <tableColumn id="20" xr3:uid="{E4344A69-74EB-41A4-9674-822A6C9A7DC3}" name="Date" dataDxfId="239"/>
    <tableColumn id="16" xr3:uid="{EDA45BF7-BC39-4D6A-A0B4-436B69A2E8DE}" name="Week" dataDxfId="238">
      <calculatedColumnFormula>(N5-calc!$O$2)/7+1</calculatedColumnFormula>
    </tableColumn>
    <tableColumn id="17" xr3:uid="{A78E2895-2234-4485-A1D4-5D72DE1569F6}" name="Month" dataDxfId="237">
      <calculatedColumnFormula>TEXT(N5, "mmm")</calculatedColumnFormula>
    </tableColumn>
    <tableColumn id="13" xr3:uid="{B078A9F4-FD5A-4DAE-B483-45DCF18D1D71}" name="Quarter" dataDxfId="236">
      <calculatedColumnFormula>"Qtr" &amp; VLOOKUP(MONTH(N5),calc!$D$3:$F$14,2,FALSE)</calculatedColumnFormula>
    </tableColumn>
    <tableColumn id="18" xr3:uid="{D15E1729-858F-4046-82E4-0CC88AB2C5D2}" name="FY" dataDxfId="235">
      <calculatedColumnFormula>"FY" &amp; RIGHT(YEAR(N5) + VLOOKUP(MONTH(N5),{1,0;10,1},2,TRUE),2)</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1068111-B902-45D5-ADA4-4BD4F0D0A9E1}" name="Table9" displayName="Table9" ref="A4:O234" totalsRowShown="0" headerRowDxfId="234" dataDxfId="233" tableBorderDxfId="232">
  <autoFilter ref="A4:O234" xr:uid="{D2DDFE94-4532-4B6E-B2F9-885C258DAF57}"/>
  <tableColumns count="15">
    <tableColumn id="1" xr3:uid="{C9DA632C-4990-492E-9A8B-E61DE9721528}" name="Sn" dataDxfId="231"/>
    <tableColumn id="2" xr3:uid="{BD353688-8929-4867-A114-3F7F0C7EF7A8}" name="State" dataDxfId="230"/>
    <tableColumn id="3" xr3:uid="{5E8081D5-966C-4515-B559-89AF4B41D414}" name="LGA" dataDxfId="229"/>
    <tableColumn id="4" xr3:uid="{66B8FF7D-AD1E-452B-AC24-D69029C9C08D}" name="Facility" dataDxfId="228"/>
    <tableColumn id="5" xr3:uid="{272BF2D4-9064-4B19-8361-2A9C91EBE735}" name="CQI_Cat" dataDxfId="227"/>
    <tableColumn id="6" xr3:uid="{6360348C-A050-41ED-AFB3-C21DFE79BF0B}" name="tps_clients.seen_r" dataDxfId="226"/>
    <tableColumn id="7" xr3:uid="{65D3C72A-3175-444B-A9E9-6506384BB50B}" name="tps_eligible4Testing_r" dataDxfId="225"/>
    <tableColumn id="8" xr3:uid="{1D80D3A3-3303-49FA-BB49-D08491490817}" name="tps_Tested_r" dataDxfId="224"/>
    <tableColumn id="9" xr3:uid="{1F9D5893-553F-4E24-B4C0-178FD982ED68}" name="tps_Positive_r" dataDxfId="223"/>
    <tableColumn id="10" xr3:uid="{2F8F0FF2-DDE4-4C5F-B031-CE6F30E0AA33}" name="tps_linked2ART_r" dataDxfId="222"/>
    <tableColumn id="11" xr3:uid="{05C9DAA3-3585-47EA-852A-72DC24499AD0}" name="Date" dataDxfId="221"/>
    <tableColumn id="12" xr3:uid="{A9DB7299-2BE2-41B4-938D-F7B6E2DB8FF1}" name="Week" dataDxfId="220">
      <calculatedColumnFormula>(K5-calc!$O$2)/7+1</calculatedColumnFormula>
    </tableColumn>
    <tableColumn id="13" xr3:uid="{BC983D73-62C0-4B20-8529-A76B52287642}" name="Month" dataDxfId="219">
      <calculatedColumnFormula>TEXT(K5, "mmm")</calculatedColumnFormula>
    </tableColumn>
    <tableColumn id="14" xr3:uid="{4BFAA29B-B39A-43D0-9440-D7D6FBE81F14}" name="Quarter" dataDxfId="218">
      <calculatedColumnFormula>"Qtr" &amp; VLOOKUP(MONTH(K5),calc!$D$3:$F$14,2,FALSE)</calculatedColumnFormula>
    </tableColumn>
    <tableColumn id="15" xr3:uid="{44C6DC21-9DE5-4D93-9EE7-B7C738EAC48E}" name="FY" dataDxfId="217">
      <calculatedColumnFormula>"FY" &amp; RIGHT(YEAR(K5) + VLOOKUP(MONTH(K5),{1,0;10,1},2,TRUE),2)</calculatedColumnFormula>
    </tableColumn>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F04B397-E5AD-4748-BCDF-519ED2F71730}" name="TableTarget" displayName="TableTarget" ref="A1:O198" totalsRowShown="0" headerRowDxfId="216" dataDxfId="215">
  <autoFilter ref="A1:O198" xr:uid="{166874D6-5375-4FEC-A7E8-337B05ABCB53}"/>
  <tableColumns count="15">
    <tableColumn id="1" xr3:uid="{59227E67-C828-4FBD-9C1D-B336375752A7}" name="State" dataDxfId="214"/>
    <tableColumn id="2" xr3:uid="{9667D031-E953-4A13-BA4B-13AEE9F91B86}" name="LGA" dataDxfId="213"/>
    <tableColumn id="3" xr3:uid="{E38CC948-6377-4383-833C-58BFDC339FAB}" name="Facility_name" dataDxfId="212"/>
    <tableColumn id="4" xr3:uid="{F18BA4AB-79DA-4BC8-A765-433301D9B90B}" name="TX_CURR_t" dataDxfId="211"/>
    <tableColumn id="5" xr3:uid="{0AC0175C-B339-4132-A34D-272FE5E0F2F4}" name="HTS_POS_t" dataDxfId="210"/>
    <tableColumn id="6" xr3:uid="{2182CAD9-99CE-4E67-A0E4-BCCC52BD1800}" name="TX_NET_NEW_t" dataDxfId="209"/>
    <tableColumn id="7" xr3:uid="{5FD950EA-6B61-4ED8-BC3A-D8D389BE8947}" name="TX_NEW_t" dataDxfId="208"/>
    <tableColumn id="10" xr3:uid="{274B6C1C-C73D-480F-B15A-BB73393F5A5D}" name="FY" dataDxfId="207"/>
    <tableColumn id="8" xr3:uid="{66043FEE-8D97-4D04-A263-E62D5F990493}" name="Target_Period" dataDxfId="206"/>
    <tableColumn id="11" xr3:uid="{44226687-4D38-4040-8A04-8D72636BF9B7}" name="WK_Report_Date" dataDxfId="205"/>
    <tableColumn id="12" xr3:uid="{0963DE6F-6589-439C-8F01-C785007AB93A}" name="Month" dataDxfId="204"/>
    <tableColumn id="13" xr3:uid="{2769B46D-9449-4555-BFA0-4C181A1D9543}" name="Qtr" dataDxfId="203"/>
    <tableColumn id="14" xr3:uid="{0912FED0-3D64-4A1F-9944-BD0961100FA1}" name="Week_No" dataDxfId="202"/>
    <tableColumn id="15" xr3:uid="{296C1714-225F-4AB1-8C36-E8EFCB8A78C8}" name="Prime_Partner" dataDxfId="201"/>
    <tableColumn id="9" xr3:uid="{3CF33968-6AA2-4A31-B53C-84AD3F58DDCA}" name="Facility_UnitUID" dataDxfId="200"/>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2C4807A-22F5-4C37-8ECA-E7ED3D15AAD0}" name="TableResults" displayName="TableResults" ref="A1:AW363" totalsRowShown="0" headerRowDxfId="78" dataDxfId="77">
  <autoFilter ref="A1:AW363" xr:uid="{32874A7C-721F-4E9A-980E-ECD700558BE2}"/>
  <tableColumns count="49">
    <tableColumn id="1" xr3:uid="{D31A96FE-833F-404E-9B94-E6A6661C5E77}" name="State" dataDxfId="76"/>
    <tableColumn id="2" xr3:uid="{0D8987D9-5815-490E-9746-E2EF5D15C93B}" name="Facility_name" dataDxfId="75"/>
    <tableColumn id="3" xr3:uid="{B1D900ED-EB4C-4B58-BC07-9C150B8B1FE4}" name="WK_Report_Date" dataDxfId="74"/>
    <tableColumn id="4" xr3:uid="{6BD148A4-0A07-4078-BC7A-BF8CB648A4DF}" name="TX_CURR_r" dataDxfId="73"/>
    <tableColumn id="5" xr3:uid="{8814D8E8-8CFA-4161-911E-E6416F757DF8}" name="HTS_POS_r" dataDxfId="72"/>
    <tableColumn id="6" xr3:uid="{22E9CD41-EF09-43DD-B2AC-6D324A26E8D4}" name="TX_NEW_r" dataDxfId="71"/>
    <tableColumn id="7" xr3:uid="{621FA105-DE08-4611-996E-7D79932D50B6}" name="TX_NET_NEW_r" dataDxfId="70"/>
    <tableColumn id="8" xr3:uid="{0CBBF4FF-B7F6-4FBB-9E3D-3CCE6BFFBB43}" name="hts_OPD_attendance" dataDxfId="69"/>
    <tableColumn id="9" xr3:uid="{135E5073-9E50-48B1-96C1-7574A7EB3398}" name="hts_Screened" dataDxfId="68"/>
    <tableColumn id="10" xr3:uid="{270012BF-C030-463A-9F69-D3E9D83D6752}" name="hts_eligible4Testing" dataDxfId="67"/>
    <tableColumn id="11" xr3:uid="{9CAD4674-0098-4865-ABE1-E0757EC9A911}" name="hts_Tested" dataDxfId="66"/>
    <tableColumn id="12" xr3:uid="{16FF285C-A8B0-4A0A-A89C-DFA0D1074192}" name="hts_Positive" dataDxfId="65"/>
    <tableColumn id="13" xr3:uid="{2DBD4357-71DB-4B99-851C-855AD19BD009}" name="hts_linked2ART" dataDxfId="64"/>
    <tableColumn id="14" xr3:uid="{C80A4C07-B9A7-4C1A-8EA6-B4B1CD429F9D}" name="indx_clients_seen" dataDxfId="63"/>
    <tableColumn id="15" xr3:uid="{08C7442D-FEF2-4FAC-BCC4-2AA07C5DB3CB}" name="indx_Eligible4Index" dataDxfId="62"/>
    <tableColumn id="16" xr3:uid="{23762DD4-FDDD-4EEA-99EF-4F61AA5CC3B9}" name="indx_offered_Index" dataDxfId="61"/>
    <tableColumn id="17" xr3:uid="{4484605B-C94C-4FAF-9B89-32B42BE4942B}" name="indx_accepted_Index" dataDxfId="60"/>
    <tableColumn id="18" xr3:uid="{73121CF4-EEBC-427F-81E9-6C8361E939CA}" name="indx_Elicited" dataDxfId="59"/>
    <tableColumn id="19" xr3:uid="{D29A08AE-2D31-4B61-BB2C-0F2C531673DE}" name="indx_Tested" dataDxfId="58"/>
    <tableColumn id="20" xr3:uid="{177B833B-9A74-4A27-B5E2-B0FC3EB1C6F0}" name="indx_Positive" dataDxfId="57"/>
    <tableColumn id="21" xr3:uid="{992C8475-9281-44A9-9F4E-7CB93680D5A3}" name="indx_linked2ART" dataDxfId="56"/>
    <tableColumn id="22" xr3:uid="{1A291B41-42FC-4157-9A74-5EED73CBF514}" name="otps_clients_seen" dataDxfId="55"/>
    <tableColumn id="48" xr3:uid="{074A4C45-60CA-4DC1-BECD-E5C1EAF769F1}" name="otps_screened" dataDxfId="54"/>
    <tableColumn id="23" xr3:uid="{F6039AAE-E8AB-4A53-9766-481176EFB2B9}" name="otps_eligible4Testing" dataDxfId="53"/>
    <tableColumn id="24" xr3:uid="{8EC98939-9A90-4F0E-B128-1E9D1EC1EAFE}" name="otps_Tested" dataDxfId="52"/>
    <tableColumn id="25" xr3:uid="{5D01F9CC-2EC0-4851-8CFF-A93F270DE337}" name="otps_Positive" dataDxfId="51"/>
    <tableColumn id="26" xr3:uid="{3F8424E6-95AE-41D5-82DF-5ECE692FF5B4}" name="otps_linked2ART" dataDxfId="50"/>
    <tableColumn id="27" xr3:uid="{9F7BCBBD-F79F-4B92-B80C-13A765C411F3}" name="ret_appt_scheduled" dataDxfId="49"/>
    <tableColumn id="28" xr3:uid="{3E59FB0B-2B05-4E9B-AE92-F5BB141259CC}" name="ret_missed_their_appt" dataDxfId="48"/>
    <tableColumn id="29" xr3:uid="{137E5158-D277-468E-A4B3-82F05A1DE5CC}" name="ret_texted_or_called" dataDxfId="47"/>
    <tableColumn id="30" xr3:uid="{6C80E672-84D0-4894-96BC-A08CBA965A39}" name="ret_visited" dataDxfId="46"/>
    <tableColumn id="31" xr3:uid="{FE75A6E9-74F9-4B49-A226-A075657A22DA}" name="ret_official_transfer_outs" dataDxfId="45"/>
    <tableColumn id="33" xr3:uid="{09DEF615-852A-4742-8B3F-069205265DEF}" name="ret_declined_restarting_ART" dataDxfId="44"/>
    <tableColumn id="34" xr3:uid="{E8678E46-3585-4B17-9CC6-1469D3822FDD}" name="ret_reported_died" dataDxfId="43"/>
    <tableColumn id="35" xr3:uid="{186AC93F-020F-4835-AB7E-BE76EE03E00B}" name="ret_reported_self_transferred" dataDxfId="42"/>
    <tableColumn id="36" xr3:uid="{3DBE3979-382C-4792-8436-51D871A39393}" name="ret_not_located" dataDxfId="41"/>
    <tableColumn id="37" xr3:uid="{8DCE11C7-D7C9-49B0-B943-026F107C8598}" name="ret_returned2care" dataDxfId="40"/>
    <tableColumn id="38" xr3:uid="{F7E563C5-9E7C-4FE2-8A3B-D2E6376D4148}" name="mmd_seen_in_DSD_ART" dataDxfId="39"/>
    <tableColumn id="39" xr3:uid="{CADCF02C-D573-4F9B-873A-5D75695B5260}" name="mmd_stableOnART" dataDxfId="38"/>
    <tableColumn id="40" xr3:uid="{D5BA1E00-BFC3-423B-B091-AFFB5BA342CF}" name="mmd_received3mth_mmd" dataDxfId="37"/>
    <tableColumn id="49" xr3:uid="{2C97E36C-6245-46F1-B39A-9A53E3B07D79}" name="Target_Period" dataDxfId="36"/>
    <tableColumn id="41" xr3:uid="{8068E2D7-BF62-43B3-A9A9-29FF7D4B4CE2}" name="Week_No" dataDxfId="35"/>
    <tableColumn id="42" xr3:uid="{79ED2AC4-3C2D-4D38-800B-E61BC25F2BF8}" name="Month" dataDxfId="34"/>
    <tableColumn id="43" xr3:uid="{66EE883A-57DA-4E9A-8CC5-5E508B222AE2}" name="Qtr" dataDxfId="33"/>
    <tableColumn id="44" xr3:uid="{60BF1EEF-50FF-4607-BFE1-265B7857796D}" name="FY" dataDxfId="32"/>
    <tableColumn id="45" xr3:uid="{B7B0F90C-1689-4D40-A222-5703F322CB67}" name="LGA" dataDxfId="31"/>
    <tableColumn id="46" xr3:uid="{BBC888AF-4FC3-4163-BB17-C32A60DC4F8A}" name="Facility_UnitUID" dataDxfId="30"/>
    <tableColumn id="47" xr3:uid="{0A6CF0B6-7151-464E-982C-9B0F8EFD3373}" name="Prime_Partner" dataDxfId="29"/>
    <tableColumn id="32" xr3:uid="{8B7D9712-EAC4-48AF-9600-DEE63E869DAC}" name="ret_tracked_missed_appt" dataDxfId="28"/>
  </tableColumns>
  <tableStyleInfo name="TableStyleLight2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C3DF8F2-414C-401E-B1C3-3A5D904A98B4}" name="R_T_Qry" displayName="R_T_Qry" ref="A1:AZ1212" totalsRowShown="0">
  <autoFilter ref="A1:AZ1212" xr:uid="{7C56D38E-9F3B-42D0-A812-B5806C49295C}">
    <filterColumn colId="43">
      <filters>
        <filter val="FY21"/>
      </filters>
    </filterColumn>
  </autoFilter>
  <tableColumns count="52">
    <tableColumn id="1" xr3:uid="{549C7D2B-8ADF-426F-A546-B60A4A5D2B73}" name="State"/>
    <tableColumn id="2" xr3:uid="{66C245CD-1A70-4ABF-B539-555A9079B8B9}" name="Facility_name"/>
    <tableColumn id="3" xr3:uid="{91F2FFBE-9A30-4AE0-9232-3F2228A97B9A}" name="WK_Report_Date" dataDxfId="189"/>
    <tableColumn id="4" xr3:uid="{D72BCF00-F0F3-4CB8-90FF-29843100D5C5}" name="TX_CURR_r" dataDxfId="188"/>
    <tableColumn id="5" xr3:uid="{53BDDF73-8E6F-40CD-B82F-E1783F6DFB47}" name="HTS_POS_r" dataDxfId="187"/>
    <tableColumn id="6" xr3:uid="{3C731E78-77D6-4628-B951-C46AB7BAA9BB}" name="TX_NEW_r" dataDxfId="186"/>
    <tableColumn id="7" xr3:uid="{57573428-390E-4714-AE0C-7361D123AE0E}" name="TX_NET_NEW_r" dataDxfId="185"/>
    <tableColumn id="8" xr3:uid="{8F3A913D-A89A-4FAC-8A8E-C9B3A3C22EA5}" name="hts_OPD_attendance" dataDxfId="184"/>
    <tableColumn id="9" xr3:uid="{2C2ECEB1-142B-4390-A7FC-A8B9B11934CE}" name="hts_Screened" dataDxfId="183"/>
    <tableColumn id="10" xr3:uid="{2EA728A5-6547-4EF7-A292-AA4CBEBB0C8D}" name="hts_eligible4Testing" dataDxfId="182"/>
    <tableColumn id="11" xr3:uid="{D02057E3-2844-4914-9575-6B50D59C18A1}" name="hts_Tested" dataDxfId="181"/>
    <tableColumn id="12" xr3:uid="{5FE73703-A0BA-4CA5-988A-9BDCBAD51D07}" name="hts_Positive" dataDxfId="180"/>
    <tableColumn id="13" xr3:uid="{7AF6442F-611C-4801-9CD1-E98BD62978C9}" name="hts_linked2ART" dataDxfId="179"/>
    <tableColumn id="14" xr3:uid="{01469E7B-3DCA-4A02-B464-CC5C697315F2}" name="indx_clients_seen" dataDxfId="178"/>
    <tableColumn id="15" xr3:uid="{F95B6538-DDB2-4564-BF34-966B8D83836D}" name="indx_Eligible4Index" dataDxfId="177"/>
    <tableColumn id="16" xr3:uid="{E744DCCF-5FCD-4539-8360-0724CED90758}" name="indx_offered_Index" dataDxfId="176"/>
    <tableColumn id="17" xr3:uid="{026ED93B-6F8A-4CE6-9A78-9C4167C99CCC}" name="indx_accepted_Index" dataDxfId="175"/>
    <tableColumn id="18" xr3:uid="{6C6207A3-50BE-4612-8F23-1CC822798F19}" name="indx_Elicited" dataDxfId="174"/>
    <tableColumn id="19" xr3:uid="{31CBCF19-5EB3-4654-B27A-C18C411B1F48}" name="indx_Tested" dataDxfId="173"/>
    <tableColumn id="20" xr3:uid="{59C3F298-FAD1-4024-BD7B-DB1B4E0CFBC5}" name="indx_Positive" dataDxfId="172"/>
    <tableColumn id="21" xr3:uid="{47B03D76-F847-4147-80A5-BDA5F80598CB}" name="indx_linked2ART" dataDxfId="171"/>
    <tableColumn id="22" xr3:uid="{5CDA9CF0-7969-4909-B9E6-4FEF71829938}" name="otps_clients_seen" dataDxfId="170"/>
    <tableColumn id="23" xr3:uid="{FF1DEA36-7EEC-46B0-BC7C-3CD90628495C}" name="otps_eligible4Testing" dataDxfId="169"/>
    <tableColumn id="24" xr3:uid="{CFA9A148-4843-467D-893F-27F3DF93965A}" name="otps_Tested" dataDxfId="168"/>
    <tableColumn id="25" xr3:uid="{C5BFB998-CD19-4E09-885E-E322F6723482}" name="otps_Positive" dataDxfId="167"/>
    <tableColumn id="26" xr3:uid="{B591AF7D-DA63-41F5-A834-47EF853EF5F9}" name="otps_linked2ART" dataDxfId="166"/>
    <tableColumn id="27" xr3:uid="{95189631-EAD4-4A6A-85A6-2FEBC599C7A3}" name="ret_appt_scheduled" dataDxfId="165"/>
    <tableColumn id="28" xr3:uid="{4E72E213-F170-4183-BFE5-A8D71AAEAB09}" name="ret_missed_their_appt" dataDxfId="164"/>
    <tableColumn id="29" xr3:uid="{CDE7119C-7D97-4FC6-9532-31E2E9722BCB}" name="ret_texted_or_called" dataDxfId="163"/>
    <tableColumn id="30" xr3:uid="{47A3E0E7-F50A-4ECB-A1D5-CB2F80773074}" name="ret_visited" dataDxfId="162"/>
    <tableColumn id="31" xr3:uid="{99020B05-27AD-4D24-971A-339EAD22C845}" name="ret_official_transfer_outs" dataDxfId="161"/>
    <tableColumn id="32" xr3:uid="{827527A8-494F-46F1-A607-920DBF30FBF0}" name="ret_tracked_missed_appt" dataDxfId="160"/>
    <tableColumn id="33" xr3:uid="{CA87DC3D-8C16-4906-BE1F-AEE39C6AF47F}" name="ret_declined_restarting_ART" dataDxfId="159"/>
    <tableColumn id="34" xr3:uid="{3170FB6B-12B8-4C77-A4AD-241A0FDF9A7E}" name="ret_reported_died" dataDxfId="158"/>
    <tableColumn id="35" xr3:uid="{B1195FBE-AF8D-4D02-812B-C5404A082FBD}" name="ret_reported_self_transferred" dataDxfId="157"/>
    <tableColumn id="36" xr3:uid="{724977BE-6489-4664-A8F2-9B5BD68F788D}" name="ret_not_located" dataDxfId="156"/>
    <tableColumn id="37" xr3:uid="{7D9FE420-6840-408F-99FB-454F5CF56BE9}" name="ret_returned2care" dataDxfId="155"/>
    <tableColumn id="38" xr3:uid="{0F26AF4F-B377-447C-8E55-32A9D1C93BDF}" name="mmd_seen_in_DSD_ART" dataDxfId="154"/>
    <tableColumn id="39" xr3:uid="{FED7FCCD-C48F-41B1-8776-ABDBF79E5B4E}" name="mmd_stableOnART" dataDxfId="153"/>
    <tableColumn id="40" xr3:uid="{635ADA75-1FF6-4BDE-AA0D-9CFEFB09E653}" name="mmd_received3mth_mmd" dataDxfId="152"/>
    <tableColumn id="41" xr3:uid="{BB1077E3-3953-440D-9332-7D3B964338C0}" name="Week_No" dataDxfId="151"/>
    <tableColumn id="42" xr3:uid="{FBB9D706-1AAC-4357-A8F1-AD8F5E1EA071}" name="Month"/>
    <tableColumn id="43" xr3:uid="{5B2985AA-8549-47E6-A3D1-24432E317FB4}" name="Qtr"/>
    <tableColumn id="44" xr3:uid="{0CFAD746-34AD-4075-A7CC-409096205235}" name="FY"/>
    <tableColumn id="45" xr3:uid="{8BA0A66D-2FF9-4098-88F9-39E4BFFEBE26}" name="LGA"/>
    <tableColumn id="46" xr3:uid="{0D9F7088-7C7C-449C-A681-E940BFD037C6}" name="Facility_UnitUID"/>
    <tableColumn id="47" xr3:uid="{BA4F8081-277E-4D7C-99AB-4757A92D93DF}" name="Prime_Partner"/>
    <tableColumn id="48" xr3:uid="{58EADDA1-D2EB-48B8-A321-F9EDEE1D224F}" name="TX_CURR_t" dataDxfId="150"/>
    <tableColumn id="49" xr3:uid="{69D7CDB5-90BE-41EC-85A3-146D0F9D262F}" name="HTS_POS_t" dataDxfId="149"/>
    <tableColumn id="50" xr3:uid="{ADCAB599-1F45-4BF0-8E52-3306476FFEC4}" name="TX_NET_NEW_t" dataDxfId="148"/>
    <tableColumn id="51" xr3:uid="{8F8DB599-AD6C-46C8-87C3-BE1C6E1A0FB8}" name="TX_NEW_t" dataDxfId="147"/>
    <tableColumn id="52" xr3:uid="{30590FC0-595A-402E-8DE0-64C1AA3D0A92}" name="Target_Period"/>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F3386F-7FDA-4920-918A-7F361798199D}" name="TableTarget_2" displayName="TableTarget_2" ref="A1:O198" tableType="queryTable" totalsRowShown="0">
  <autoFilter ref="A1:O198" xr:uid="{B2B8CA93-EE4B-4330-A696-851669EC6BCE}"/>
  <tableColumns count="15">
    <tableColumn id="1" xr3:uid="{910DEC03-5475-43C1-BF5D-144F7C24C395}" uniqueName="1" name="State" queryTableFieldId="1" dataDxfId="27"/>
    <tableColumn id="2" xr3:uid="{8B422FDE-6F22-44AD-9AB8-8166521EE0EA}" uniqueName="2" name="LGA" queryTableFieldId="2" dataDxfId="26"/>
    <tableColumn id="3" xr3:uid="{A8A53C13-5136-47A7-AB5E-A017BBD1EA48}" uniqueName="3" name="Facility_name" queryTableFieldId="3" dataDxfId="25"/>
    <tableColumn id="4" xr3:uid="{8513C629-77FF-45C6-8616-0F2CA90976C7}" uniqueName="4" name="TX_CURR_t" queryTableFieldId="4"/>
    <tableColumn id="5" xr3:uid="{C95AF425-C0A8-4E70-BE90-442A9D0C431D}" uniqueName="5" name="HTS_POS_t" queryTableFieldId="5"/>
    <tableColumn id="6" xr3:uid="{BD2272DF-AB85-43C5-A179-A67EBBF4132D}" uniqueName="6" name="TX_NET_NEW_t" queryTableFieldId="6"/>
    <tableColumn id="7" xr3:uid="{8676475E-92C3-4899-BD53-B71EF30B20DC}" uniqueName="7" name="TX_NEW_t" queryTableFieldId="7"/>
    <tableColumn id="10" xr3:uid="{6E4DC832-F551-4F9E-B0F4-739E94382FB4}" uniqueName="10" name="FY" queryTableFieldId="10"/>
    <tableColumn id="8" xr3:uid="{F23B3EE9-A471-4CCD-AF81-87305FD9E01B}" uniqueName="8" name="Target_Period" queryTableFieldId="8" dataDxfId="24"/>
    <tableColumn id="11" xr3:uid="{2D86BEC0-F722-4AAE-B8D6-555E3434F03D}" uniqueName="11" name="WK_Report_Date" queryTableFieldId="11" dataDxfId="23"/>
    <tableColumn id="12" xr3:uid="{2BFB86AE-AAC6-450C-BA12-CB21316084FA}" uniqueName="12" name="Month" queryTableFieldId="14"/>
    <tableColumn id="13" xr3:uid="{E67A306B-0747-4EDA-80CE-11E0E87C39F1}" uniqueName="13" name="Qtr" queryTableFieldId="15"/>
    <tableColumn id="14" xr3:uid="{BDF42A00-0B0F-4BC2-A919-08EE81950288}" uniqueName="14" name="Week_No" queryTableFieldId="16"/>
    <tableColumn id="15" xr3:uid="{D80F90A2-5753-42AC-B0F0-40D218635E0A}" uniqueName="15" name="Prime_Partner" queryTableFieldId="20"/>
    <tableColumn id="9" xr3:uid="{527B16D1-2CC2-4511-91CA-E953F3ABC5BB}" uniqueName="9" name="Facility_UnitUID" queryTableFieldId="9" dataDxfId="2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1B65E02-FEAA-46A3-9C40-EA232B770B1D}" name="TableResults_2" displayName="TableResults_2" ref="A1:AV363" tableType="queryTable" totalsRowShown="0">
  <autoFilter ref="A1:AV363" xr:uid="{A44F1540-11C0-4E2E-A3A9-169C3EF2F8ED}"/>
  <tableColumns count="48">
    <tableColumn id="1" xr3:uid="{2DDB7EDF-1D6B-48A2-B405-F8B2B0C30734}" uniqueName="1" name="State" queryTableFieldId="1" dataDxfId="21"/>
    <tableColumn id="2" xr3:uid="{25237F27-26D0-4CB1-A456-FB79A2D6E20C}" uniqueName="2" name="Facility_name" queryTableFieldId="2" dataDxfId="20"/>
    <tableColumn id="3" xr3:uid="{4FF1F538-EC7C-4A93-9330-1D07FAB85B61}" uniqueName="3" name="WK_Report_Date" queryTableFieldId="3" dataDxfId="19"/>
    <tableColumn id="4" xr3:uid="{A307372D-898C-48E1-90F4-D97CC89BCD01}" uniqueName="4" name="TX_CURR_r" queryTableFieldId="4"/>
    <tableColumn id="5" xr3:uid="{63339432-C931-4992-8FA9-F506139D1CC9}" uniqueName="5" name="HTS_POS_r" queryTableFieldId="5"/>
    <tableColumn id="6" xr3:uid="{60C0BFD5-12CF-4781-B232-0508A91B74E0}" uniqueName="6" name="TX_NEW_r" queryTableFieldId="6"/>
    <tableColumn id="7" xr3:uid="{4BB2049B-C699-4F91-B1FB-6963CF4EA6A6}" uniqueName="7" name="TX_NET_NEW_r" queryTableFieldId="7"/>
    <tableColumn id="8" xr3:uid="{9C3AF9A2-AAC7-4922-B127-1B5C552238E2}" uniqueName="8" name="hts_OPD_attendance" queryTableFieldId="8"/>
    <tableColumn id="9" xr3:uid="{3DD2D590-0CB2-42FF-A7C3-4E0B53F319E8}" uniqueName="9" name="hts_Screened" queryTableFieldId="9"/>
    <tableColumn id="10" xr3:uid="{B9DD37F1-B28E-4201-91A1-B9F3FF0F824C}" uniqueName="10" name="hts_eligible4Testing" queryTableFieldId="10"/>
    <tableColumn id="11" xr3:uid="{D3DF5485-C92B-4BD2-B2E0-AFD9541B2C56}" uniqueName="11" name="hts_Tested" queryTableFieldId="11"/>
    <tableColumn id="12" xr3:uid="{0EE81203-DA61-41A2-867D-344EC5938D4B}" uniqueName="12" name="hts_Positive" queryTableFieldId="12"/>
    <tableColumn id="13" xr3:uid="{307F3D89-0803-4FCF-B016-A544E625088F}" uniqueName="13" name="hts_linked2ART" queryTableFieldId="13"/>
    <tableColumn id="14" xr3:uid="{6445AC31-F271-4A0D-A020-907DDE6A7FE0}" uniqueName="14" name="indx_clients_seen" queryTableFieldId="14"/>
    <tableColumn id="15" xr3:uid="{933A5441-530D-4131-9D66-6B8F51C3CB6D}" uniqueName="15" name="indx_Eligible4Index" queryTableFieldId="15"/>
    <tableColumn id="16" xr3:uid="{18D15C2A-4431-477E-988C-4F7A570BF562}" uniqueName="16" name="indx_offered_Index" queryTableFieldId="16"/>
    <tableColumn id="17" xr3:uid="{30A11833-D45D-4224-BDCE-0DDEFC31E34B}" uniqueName="17" name="indx_accepted_Index" queryTableFieldId="17"/>
    <tableColumn id="18" xr3:uid="{8A27CDC9-3C3F-499F-A3EA-0D58B45BCEE3}" uniqueName="18" name="indx_Elicited" queryTableFieldId="18"/>
    <tableColumn id="19" xr3:uid="{FC21D535-B2A2-4D18-91C5-AC16E13A4D55}" uniqueName="19" name="indx_Tested" queryTableFieldId="19"/>
    <tableColumn id="20" xr3:uid="{04B428D8-082B-4133-BE7E-0FE41629458B}" uniqueName="20" name="indx_Positive" queryTableFieldId="20"/>
    <tableColumn id="21" xr3:uid="{FA7D17B3-5F43-4170-94FA-8D95DA65CDD6}" uniqueName="21" name="indx_linked2ART" queryTableFieldId="21"/>
    <tableColumn id="22" xr3:uid="{82E1F061-7082-4B6D-A521-C04DF39D1336}" uniqueName="22" name="otps_clients_seen" queryTableFieldId="22"/>
    <tableColumn id="48" xr3:uid="{D8D9AEBC-2454-4FE8-9525-AACD5EA23678}" uniqueName="48" name="otps_screened" queryTableFieldId="52" dataDxfId="18"/>
    <tableColumn id="23" xr3:uid="{28BBBC66-5820-48A8-B14F-77045442E334}" uniqueName="23" name="otps_eligible4Testing" queryTableFieldId="23"/>
    <tableColumn id="24" xr3:uid="{448A1EFE-8A14-450C-8324-6AE6799D0BFF}" uniqueName="24" name="otps_Tested" queryTableFieldId="24"/>
    <tableColumn id="25" xr3:uid="{0FA735CD-E43B-4AFB-BB72-76908B348C58}" uniqueName="25" name="otps_Positive" queryTableFieldId="25"/>
    <tableColumn id="26" xr3:uid="{3B358B86-5952-4F9E-9D35-571B14BF3A2D}" uniqueName="26" name="otps_linked2ART" queryTableFieldId="26"/>
    <tableColumn id="27" xr3:uid="{2B2F09A9-1809-44B0-9F5D-E9721F0A062D}" uniqueName="27" name="ret_appt_scheduled" queryTableFieldId="27"/>
    <tableColumn id="28" xr3:uid="{6D51E7DD-C287-401E-BC33-50D3990F0A2B}" uniqueName="28" name="ret_missed_their_appt" queryTableFieldId="28"/>
    <tableColumn id="29" xr3:uid="{33E815F8-0326-49BB-91FC-681516EAAFC8}" uniqueName="29" name="ret_texted_or_called" queryTableFieldId="29"/>
    <tableColumn id="30" xr3:uid="{29AC7B79-FA2A-4B82-9435-2CF072C3C5B8}" uniqueName="30" name="ret_visited" queryTableFieldId="30"/>
    <tableColumn id="31" xr3:uid="{F8D1B7E0-99B9-493E-9EF1-9A32CE13B6A0}" uniqueName="31" name="ret_official_transfer_outs" queryTableFieldId="31"/>
    <tableColumn id="33" xr3:uid="{FEC815D2-E136-4873-AA88-8E2E3B75273E}" uniqueName="33" name="ret_declined_restarting_ART" queryTableFieldId="33"/>
    <tableColumn id="34" xr3:uid="{ED7CA0D9-AA0D-40B4-8964-AE5FE4AAE190}" uniqueName="34" name="ret_reported_died" queryTableFieldId="34"/>
    <tableColumn id="35" xr3:uid="{A7366D09-5357-4E42-ABE5-01A610A31F6C}" uniqueName="35" name="ret_reported_self_transferred" queryTableFieldId="35"/>
    <tableColumn id="36" xr3:uid="{1AC864A9-F024-4C19-839F-1E57DA7896B0}" uniqueName="36" name="ret_not_located" queryTableFieldId="36"/>
    <tableColumn id="37" xr3:uid="{61784F5B-CBFF-4342-B2E7-4BEB7E09BB3B}" uniqueName="37" name="ret_returned2care" queryTableFieldId="37"/>
    <tableColumn id="38" xr3:uid="{D54E5076-F4BD-43C6-BF99-A86D2340967D}" uniqueName="38" name="mmd_seen_in_DSD_ART" queryTableFieldId="38"/>
    <tableColumn id="39" xr3:uid="{F415CE0D-2863-495F-A7CE-CF065E45A2F6}" uniqueName="39" name="mmd_stableOnART" queryTableFieldId="39"/>
    <tableColumn id="40" xr3:uid="{14930A9B-9323-4560-AF8B-9BD218E99F73}" uniqueName="40" name="mmd_received3mth_mmd" queryTableFieldId="40"/>
    <tableColumn id="49" xr3:uid="{B02306D4-6F24-4A3F-AC6B-C23111D203C9}" uniqueName="49" name="Target_Period" queryTableFieldId="50"/>
    <tableColumn id="41" xr3:uid="{C2409958-310D-4C33-B45F-29D399E10AF3}" uniqueName="41" name="Week_No" queryTableFieldId="41"/>
    <tableColumn id="42" xr3:uid="{E311DBFE-391D-43C2-A243-6C196B307867}" uniqueName="42" name="Month" queryTableFieldId="42" dataDxfId="17"/>
    <tableColumn id="43" xr3:uid="{292306F1-3AD3-44F1-83F0-4774841A345F}" uniqueName="43" name="Qtr" queryTableFieldId="43" dataDxfId="16"/>
    <tableColumn id="44" xr3:uid="{E5D2C0C9-4F09-43BE-B813-A58ED44EB1A6}" uniqueName="44" name="FY" queryTableFieldId="44" dataDxfId="15"/>
    <tableColumn id="45" xr3:uid="{323B94EF-DDA7-429E-BFB9-EC7B13D3D499}" uniqueName="45" name="LGA" queryTableFieldId="45" dataDxfId="14"/>
    <tableColumn id="46" xr3:uid="{7A37999D-3E0D-4C04-8F24-E3175E0F1FD1}" uniqueName="46" name="Facility_UnitUID" queryTableFieldId="46" dataDxfId="13"/>
    <tableColumn id="47" xr3:uid="{5E81197D-43F5-4284-B8E3-9BBCE5236C13}" uniqueName="47" name="Prime_Partner" queryTableFieldId="47" dataDxfId="1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8FCFB76-6231-4A27-9FC8-27C795C9B5C8}" name="KingQuery" displayName="KingQuery" ref="A1:BA560" tableType="queryTable" totalsRowShown="0">
  <autoFilter ref="A1:BA560" xr:uid="{7EB7118E-39C2-43F0-A7FB-C9E9D151458A}"/>
  <tableColumns count="53">
    <tableColumn id="1" xr3:uid="{DD0C57B2-243F-43A2-ADC7-18637A7F52ED}" uniqueName="1" name="State" queryTableFieldId="1" dataDxfId="11"/>
    <tableColumn id="2" xr3:uid="{6AD66B3B-637D-4DB0-92ED-BDF032D1BEF0}" uniqueName="2" name="Facility_name" queryTableFieldId="2" dataDxfId="10"/>
    <tableColumn id="3" xr3:uid="{5BB16007-A274-48C2-BD3A-B614FF64D6EB}" uniqueName="3" name="WK_Report_Date" queryTableFieldId="3" dataDxfId="9"/>
    <tableColumn id="4" xr3:uid="{E20D2CC8-008F-4F73-AA62-25A96C5DBC23}" uniqueName="4" name="TX_CURR_r" queryTableFieldId="4"/>
    <tableColumn id="5" xr3:uid="{BCA38153-2D6E-4302-817A-F856B303DC85}" uniqueName="5" name="HTS_POS_r" queryTableFieldId="5"/>
    <tableColumn id="6" xr3:uid="{C80B9269-8A5C-4B44-8D3F-CD5C0A7B0591}" uniqueName="6" name="TX_NEW_r" queryTableFieldId="6"/>
    <tableColumn id="7" xr3:uid="{79966C6B-7EED-4D2A-AF9D-6446251AA0A6}" uniqueName="7" name="TX_NET_NEW_r" queryTableFieldId="7"/>
    <tableColumn id="8" xr3:uid="{83E40CB2-A2CD-4516-8208-15F7ADB48FA7}" uniqueName="8" name="hts_OPD_attendance" queryTableFieldId="8"/>
    <tableColumn id="9" xr3:uid="{0F06C9EB-AFE1-4F87-A22A-E1EB69A92C4D}" uniqueName="9" name="hts_Screened" queryTableFieldId="9"/>
    <tableColumn id="10" xr3:uid="{7F9BEECF-67EB-4581-B032-39675E776843}" uniqueName="10" name="hts_eligible4Testing" queryTableFieldId="10"/>
    <tableColumn id="11" xr3:uid="{548B6593-8DC4-45B2-9B02-15390CCD0E86}" uniqueName="11" name="hts_Tested" queryTableFieldId="11"/>
    <tableColumn id="12" xr3:uid="{D7C4F56C-4E50-499B-8DAB-8944851D517D}" uniqueName="12" name="hts_Positive" queryTableFieldId="12"/>
    <tableColumn id="13" xr3:uid="{6076D954-467F-447F-ADAA-632412E3A681}" uniqueName="13" name="hts_linked2ART" queryTableFieldId="13"/>
    <tableColumn id="14" xr3:uid="{0ABCF4C1-24D5-4A6D-AFD4-F0DAC40B8790}" uniqueName="14" name="indx_clients_seen" queryTableFieldId="14"/>
    <tableColumn id="15" xr3:uid="{956C4746-8DB0-4DE7-85B5-D1860FFBC50A}" uniqueName="15" name="indx_Eligible4Index" queryTableFieldId="15"/>
    <tableColumn id="16" xr3:uid="{E5DB6205-7CF5-4F2D-98E5-6E90FC534A08}" uniqueName="16" name="indx_offered_Index" queryTableFieldId="16"/>
    <tableColumn id="17" xr3:uid="{8A3129F7-DA68-464D-A9F6-DD30996B9F62}" uniqueName="17" name="indx_accepted_Index" queryTableFieldId="17"/>
    <tableColumn id="18" xr3:uid="{9391CD4C-D5D5-4E82-BE28-FE393CCA756F}" uniqueName="18" name="indx_Elicited" queryTableFieldId="18"/>
    <tableColumn id="19" xr3:uid="{D9F46B48-BBB9-4B4B-94C8-B16B175591E8}" uniqueName="19" name="indx_Tested" queryTableFieldId="19"/>
    <tableColumn id="20" xr3:uid="{E6FDAB5B-7288-4E8D-9638-807DCF75A49C}" uniqueName="20" name="indx_Positive" queryTableFieldId="20"/>
    <tableColumn id="21" xr3:uid="{B51ECE89-7701-4E60-AEDF-05DFB961F5B9}" uniqueName="21" name="indx_linked2ART" queryTableFieldId="21"/>
    <tableColumn id="22" xr3:uid="{3EE89677-498E-4024-B630-5F5D49391027}" uniqueName="22" name="otps_clients_seen" queryTableFieldId="22"/>
    <tableColumn id="54" xr3:uid="{2DEB18F0-F6FE-44FE-9CD0-241AE304AEDA}" uniqueName="54" name="otps_screened" queryTableFieldId="69" dataDxfId="8"/>
    <tableColumn id="23" xr3:uid="{143CD782-DCCC-41E6-A94A-4A443C2A4FDE}" uniqueName="23" name="otps_eligible4Testing" queryTableFieldId="23"/>
    <tableColumn id="24" xr3:uid="{F8A0EC5E-9B10-4700-8C2A-B4B7D63A2A09}" uniqueName="24" name="otps_Tested" queryTableFieldId="24"/>
    <tableColumn id="25" xr3:uid="{C45D8395-3DDC-49D8-9DCC-FC5ED27087C5}" uniqueName="25" name="otps_Positive" queryTableFieldId="25"/>
    <tableColumn id="26" xr3:uid="{DA9541F2-0263-46A7-915D-98622BD528EA}" uniqueName="26" name="otps_linked2ART" queryTableFieldId="26"/>
    <tableColumn id="27" xr3:uid="{D2D5A5EB-E097-4F1C-BBA5-3A61B7B5B872}" uniqueName="27" name="ret_appt_scheduled" queryTableFieldId="27"/>
    <tableColumn id="28" xr3:uid="{BD3DA1A7-C779-48DF-871B-949399C70BAF}" uniqueName="28" name="ret_missed_their_appt" queryTableFieldId="28"/>
    <tableColumn id="29" xr3:uid="{BA5A4C0F-F0CE-45C7-AD24-B9D3801FF6CA}" uniqueName="29" name="ret_texted_or_called" queryTableFieldId="29"/>
    <tableColumn id="30" xr3:uid="{DBAA1534-D544-4CA0-AD91-AF7E3F28C06B}" uniqueName="30" name="ret_visited" queryTableFieldId="30"/>
    <tableColumn id="31" xr3:uid="{AE9A8997-36BE-4FBE-B832-F89478EFB326}" uniqueName="31" name="ret_official_transfer_outs" queryTableFieldId="31"/>
    <tableColumn id="33" xr3:uid="{A6BD91D8-8320-4EF6-86E0-03235C8FFE43}" uniqueName="33" name="ret_declined_restarting_ART" queryTableFieldId="33"/>
    <tableColumn id="34" xr3:uid="{45C361EE-18A3-4C39-A0FE-82CFB6AAEC13}" uniqueName="34" name="ret_reported_died" queryTableFieldId="34"/>
    <tableColumn id="35" xr3:uid="{B156AF46-6A7F-4F44-934A-182C183C1BCE}" uniqueName="35" name="ret_reported_self_transferred" queryTableFieldId="35"/>
    <tableColumn id="36" xr3:uid="{908E1D7A-0ACA-431A-B8C2-B3890E77D9D8}" uniqueName="36" name="ret_not_located" queryTableFieldId="36"/>
    <tableColumn id="37" xr3:uid="{7F7F27D4-3DBF-4947-80C0-77B73F98C204}" uniqueName="37" name="ret_returned2care" queryTableFieldId="37"/>
    <tableColumn id="38" xr3:uid="{5C7A56FE-0878-4F27-8D4B-8319C71C8532}" uniqueName="38" name="mmd_seen_in_DSD_ART" queryTableFieldId="38"/>
    <tableColumn id="39" xr3:uid="{CDEFEB1E-4AC3-4EF8-8F85-405227918414}" uniqueName="39" name="mmd_stableOnART" queryTableFieldId="39"/>
    <tableColumn id="40" xr3:uid="{4E50DB0E-1BC1-4C7C-B926-FCF2E99B637C}" uniqueName="40" name="mmd_received3mth_mmd" queryTableFieldId="40"/>
    <tableColumn id="52" xr3:uid="{38C7AF4F-5D46-4A75-A1B6-08A7425EB468}" uniqueName="52" name="Target_Period" queryTableFieldId="52" dataDxfId="7"/>
    <tableColumn id="41" xr3:uid="{FC4EA866-DC9C-4173-B50F-ED1C187AFCA5}" uniqueName="41" name="Week_No" queryTableFieldId="41" dataDxfId="6"/>
    <tableColumn id="42" xr3:uid="{38C1E79D-2ADC-45C6-9151-C375BBC1D6A1}" uniqueName="42" name="Month" queryTableFieldId="42" dataDxfId="5"/>
    <tableColumn id="43" xr3:uid="{1D6CCC57-818B-4CD4-B9C0-E3C4D37F2316}" uniqueName="43" name="Qtr" queryTableFieldId="43" dataDxfId="4"/>
    <tableColumn id="44" xr3:uid="{6FF49F37-12F7-4957-8E5D-6A22426C0529}" uniqueName="44" name="FY" queryTableFieldId="44" dataDxfId="3"/>
    <tableColumn id="45" xr3:uid="{4F819665-0453-4FC6-8F54-F564A52EE71C}" uniqueName="45" name="LGA" queryTableFieldId="45" dataDxfId="2"/>
    <tableColumn id="46" xr3:uid="{DE0A3281-DE70-4A00-9023-61C22E2B8878}" uniqueName="46" name="Facility_UnitUID" queryTableFieldId="46" dataDxfId="1"/>
    <tableColumn id="47" xr3:uid="{041F5D03-802E-4A86-9A51-2943746921D9}" uniqueName="47" name="Prime_Partner" queryTableFieldId="47" dataDxfId="0"/>
    <tableColumn id="48" xr3:uid="{16B4F661-5C7E-410A-9139-60E4E037360A}" uniqueName="48" name="TX_CURR_t" queryTableFieldId="48"/>
    <tableColumn id="49" xr3:uid="{BAC98CA9-2555-4F6A-9EAE-32625D9D8294}" uniqueName="49" name="HTS_POS_t" queryTableFieldId="49"/>
    <tableColumn id="50" xr3:uid="{B85A88F0-8DE6-4892-A9AC-AB0462B29DFD}" uniqueName="50" name="TX_NET_NEW_t" queryTableFieldId="50"/>
    <tableColumn id="51" xr3:uid="{B2D8C935-B9D0-4198-976D-4DF599719A47}" uniqueName="51" name="TX_NEW_t" queryTableFieldId="51"/>
    <tableColumn id="53" xr3:uid="{8C8BE916-3B82-4185-8E73-BA5591E4FC56}" uniqueName="53" name="Add Column2" queryTableFieldId="68"/>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2ADE4B2-EBB5-43BF-AB36-D62A157662D5}" name="Table10" displayName="Table10" ref="A4:U259" totalsRowShown="0" headerRowDxfId="119" dataDxfId="118" tableBorderDxfId="117">
  <autoFilter ref="A4:U259" xr:uid="{C3060CC9-C584-41B3-B249-6FA7D6FB883F}"/>
  <tableColumns count="21">
    <tableColumn id="1" xr3:uid="{AFC0F375-9659-434D-9168-5226CB41FEB4}" name="Sn" dataDxfId="116"/>
    <tableColumn id="2" xr3:uid="{1B597028-1450-4E34-B606-14BEF7948130}" name="State" dataDxfId="115"/>
    <tableColumn id="3" xr3:uid="{19A382F2-2336-42E2-8322-DB74AF3EA9DB}" name="LGA" dataDxfId="114"/>
    <tableColumn id="4" xr3:uid="{17416289-C0CF-45CE-A531-2E432283F56D}" name="Facility" dataDxfId="113"/>
    <tableColumn id="5" xr3:uid="{BBE27B46-87B3-4578-A3A7-A580315D2E3A}" name="CQI_Cat" dataDxfId="112"/>
    <tableColumn id="6" xr3:uid="{14B08DE8-0E23-4CF4-A3BF-EA5CF84C1072}" name="rtn_appt.scheduled_r" dataDxfId="111"/>
    <tableColumn id="7" xr3:uid="{E619C5AA-26E9-4D81-909E-30D744BEFD7D}" name="rtn_missed.their.appt_r" dataDxfId="110"/>
    <tableColumn id="8" xr3:uid="{1CB2220D-579B-45FC-BE0C-5808ED6E16FD}" name="rtn_texted.or.called_r" dataDxfId="109"/>
    <tableColumn id="9" xr3:uid="{02D66711-5DA6-4939-BC5F-03A3FE9F0677}" name="rtn_visited_r" dataDxfId="108"/>
    <tableColumn id="10" xr3:uid="{1D007F8E-5A87-4477-8E47-DF4490CD95B9}" name="rtn_official.trans.outs_r" dataDxfId="107"/>
    <tableColumn id="11" xr3:uid="{C42BD5EE-7A63-49F6-8234-B0539915DE43}" name="rtn_tracked.missed.appt_r" dataDxfId="106"/>
    <tableColumn id="12" xr3:uid="{C7F9F4C1-AA51-4B5F-BB66-44A751D4C10E}" name="rtn_declined.restarting.ART_r" dataDxfId="105"/>
    <tableColumn id="13" xr3:uid="{F4ED3C90-A229-41F3-819D-C3E24326EC45}" name="rtn_reported.died_r" dataDxfId="104"/>
    <tableColumn id="14" xr3:uid="{EB9D038A-B05B-4893-A27C-ECA82C8EFEB8}" name="rtn_reported.self.transferred_r" dataDxfId="103"/>
    <tableColumn id="15" xr3:uid="{AFF93098-EC1C-4D4A-B0F7-5A1BBE0E2E08}" name="rtn_not.located_r" dataDxfId="102"/>
    <tableColumn id="16" xr3:uid="{3F21CD1E-6470-4478-ADA2-4CDFD7235801}" name="rtn_returned2care_r" dataDxfId="101"/>
    <tableColumn id="17" xr3:uid="{A1229504-888A-4B37-9D99-59AEE3E01CD9}" name="Date" dataDxfId="100"/>
    <tableColumn id="18" xr3:uid="{D5DA069E-C538-4E5A-9087-085609377A3A}" name="Week" dataDxfId="99">
      <calculatedColumnFormula>(Q5-calc!$O$2)/7+1</calculatedColumnFormula>
    </tableColumn>
    <tableColumn id="19" xr3:uid="{4C62409B-4D8C-4542-B506-4D4FA8847BE2}" name="Month" dataDxfId="98">
      <calculatedColumnFormula>TEXT(Q5, "mmm")</calculatedColumnFormula>
    </tableColumn>
    <tableColumn id="20" xr3:uid="{C7D81335-F132-4C4B-888C-9F22DD755107}" name="Quarter" dataDxfId="97">
      <calculatedColumnFormula>"Qtr" &amp; VLOOKUP(MONTH(Q5),calc!$D$3:$F$14,2,FALSE)</calculatedColumnFormula>
    </tableColumn>
    <tableColumn id="21" xr3:uid="{8F59F0A7-BF7D-4A92-9B52-19B11F9C2664}" name="FY" dataDxfId="96">
      <calculatedColumnFormula>"FY" &amp; RIGHT(YEAR(Q5) + VLOOKUP(MONTH(Q5),{1,0;10,1},2,TRUE),2)</calculatedColumnFormula>
    </tableColumn>
  </tableColumns>
  <tableStyleInfo name="TableStyleMedium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C572BA3-5B8F-4F88-8D7A-200ED5AD7BEB}" name="mmd" displayName="mmd" ref="A4:M256" totalsRowShown="0" headerRowDxfId="95" dataDxfId="93" headerRowBorderDxfId="94" tableBorderDxfId="92" totalsRowBorderDxfId="91">
  <tableColumns count="13">
    <tableColumn id="1" xr3:uid="{53A3FF10-1AA1-4DA7-B52B-B8E86AF29102}" name="Sn" dataDxfId="90"/>
    <tableColumn id="2" xr3:uid="{657371FC-29FC-4F7F-92B3-68C160C57810}" name="State" dataDxfId="89"/>
    <tableColumn id="7" xr3:uid="{732104C1-0816-4ECB-8486-6F30FD9BB761}" name="LGA" dataDxfId="88"/>
    <tableColumn id="3" xr3:uid="{D4E3C4CD-D6B6-45E9-BC92-AF6E2477A40A}" name="Facility" dataDxfId="87"/>
    <tableColumn id="8" xr3:uid="{FDC93B0F-79D1-4F2D-A631-1FD0A106FA3D}" name="CQI_Cat" dataDxfId="86"/>
    <tableColumn id="4" xr3:uid="{E205B02F-0F08-48FA-9277-79593753F20C}" name="mmd_seen_in_DSD_ART_r" dataDxfId="85"/>
    <tableColumn id="5" xr3:uid="{914D27F1-EB0B-468B-833C-908784DC83F6}" name="mmd_stable.on.ART_r" dataDxfId="84"/>
    <tableColumn id="6" xr3:uid="{2887745A-E548-4EE6-BD70-77391BF18A9A}" name="mmd_received.3mth.mmd_r" dataDxfId="83"/>
    <tableColumn id="13" xr3:uid="{A780FA29-8D33-40F0-9ED5-6DBD4B165AAC}" name="Date"/>
    <tableColumn id="9" xr3:uid="{78C25560-0840-466C-98FD-9CCB9D76CF1F}" name="Week" dataDxfId="82">
      <calculatedColumnFormula>(I5-calc!$O$2)/7+1</calculatedColumnFormula>
    </tableColumn>
    <tableColumn id="10" xr3:uid="{030C3D03-0C58-41B6-B727-892012CB52C1}" name="Month" dataDxfId="81">
      <calculatedColumnFormula>TEXT(I5, "mmm")</calculatedColumnFormula>
    </tableColumn>
    <tableColumn id="11" xr3:uid="{0985D5E0-FC47-4C0E-9607-5937BD0CE889}" name="Quarter" dataDxfId="80">
      <calculatedColumnFormula>"Qtr" &amp; VLOOKUP(MONTH(I5),calc!$D$3:$F$14,2,FALSE)</calculatedColumnFormula>
    </tableColumn>
    <tableColumn id="12" xr3:uid="{98D5FE07-F5E5-4D04-88D5-4F3F4ACE4A59}" name="FY" dataDxfId="79">
      <calculatedColumnFormula>"FY" &amp; RIGHT(YEAR(I5) + VLOOKUP(MONTH(I5),{1,0;10,1},2,TRUE),2)</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9.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8" Type="http://schemas.openxmlformats.org/officeDocument/2006/relationships/printerSettings" Target="../printerSettings/printerSettings10.bin"/><Relationship Id="rId3" Type="http://schemas.openxmlformats.org/officeDocument/2006/relationships/pivotTable" Target="../pivotTables/pivotTable8.xml"/><Relationship Id="rId7" Type="http://schemas.openxmlformats.org/officeDocument/2006/relationships/pivotTable" Target="../pivotTables/pivotTable1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 Id="rId9"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ivotTable" Target="../pivotTables/pivotTable16.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pivotTable" Target="../pivotTables/pivotTable18.xml"/><Relationship Id="rId1" Type="http://schemas.openxmlformats.org/officeDocument/2006/relationships/pivotTable" Target="../pivotTables/pivotTable17.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3" Type="http://schemas.openxmlformats.org/officeDocument/2006/relationships/pivotTable" Target="../pivotTables/pivotTable31.xml"/><Relationship Id="rId18" Type="http://schemas.openxmlformats.org/officeDocument/2006/relationships/pivotTable" Target="../pivotTables/pivotTable36.xml"/><Relationship Id="rId26" Type="http://schemas.openxmlformats.org/officeDocument/2006/relationships/pivotTable" Target="../pivotTables/pivotTable44.xml"/><Relationship Id="rId21" Type="http://schemas.openxmlformats.org/officeDocument/2006/relationships/pivotTable" Target="../pivotTables/pivotTable39.xml"/><Relationship Id="rId34" Type="http://schemas.openxmlformats.org/officeDocument/2006/relationships/pivotTable" Target="../pivotTables/pivotTable52.xml"/><Relationship Id="rId7" Type="http://schemas.openxmlformats.org/officeDocument/2006/relationships/pivotTable" Target="../pivotTables/pivotTable25.xml"/><Relationship Id="rId12" Type="http://schemas.openxmlformats.org/officeDocument/2006/relationships/pivotTable" Target="../pivotTables/pivotTable30.xml"/><Relationship Id="rId17" Type="http://schemas.openxmlformats.org/officeDocument/2006/relationships/pivotTable" Target="../pivotTables/pivotTable35.xml"/><Relationship Id="rId25" Type="http://schemas.openxmlformats.org/officeDocument/2006/relationships/pivotTable" Target="../pivotTables/pivotTable43.xml"/><Relationship Id="rId33" Type="http://schemas.openxmlformats.org/officeDocument/2006/relationships/pivotTable" Target="../pivotTables/pivotTable51.xml"/><Relationship Id="rId38" Type="http://schemas.openxmlformats.org/officeDocument/2006/relationships/printerSettings" Target="../printerSettings/printerSettings23.bin"/><Relationship Id="rId2" Type="http://schemas.openxmlformats.org/officeDocument/2006/relationships/pivotTable" Target="../pivotTables/pivotTable20.xml"/><Relationship Id="rId16" Type="http://schemas.openxmlformats.org/officeDocument/2006/relationships/pivotTable" Target="../pivotTables/pivotTable34.xml"/><Relationship Id="rId20" Type="http://schemas.openxmlformats.org/officeDocument/2006/relationships/pivotTable" Target="../pivotTables/pivotTable38.xml"/><Relationship Id="rId29" Type="http://schemas.openxmlformats.org/officeDocument/2006/relationships/pivotTable" Target="../pivotTables/pivotTable47.xml"/><Relationship Id="rId1" Type="http://schemas.openxmlformats.org/officeDocument/2006/relationships/pivotTable" Target="../pivotTables/pivotTable19.xml"/><Relationship Id="rId6" Type="http://schemas.openxmlformats.org/officeDocument/2006/relationships/pivotTable" Target="../pivotTables/pivotTable24.xml"/><Relationship Id="rId11" Type="http://schemas.openxmlformats.org/officeDocument/2006/relationships/pivotTable" Target="../pivotTables/pivotTable29.xml"/><Relationship Id="rId24" Type="http://schemas.openxmlformats.org/officeDocument/2006/relationships/pivotTable" Target="../pivotTables/pivotTable42.xml"/><Relationship Id="rId32" Type="http://schemas.openxmlformats.org/officeDocument/2006/relationships/pivotTable" Target="../pivotTables/pivotTable50.xml"/><Relationship Id="rId37" Type="http://schemas.openxmlformats.org/officeDocument/2006/relationships/pivotTable" Target="../pivotTables/pivotTable55.xml"/><Relationship Id="rId5" Type="http://schemas.openxmlformats.org/officeDocument/2006/relationships/pivotTable" Target="../pivotTables/pivotTable23.xml"/><Relationship Id="rId15" Type="http://schemas.openxmlformats.org/officeDocument/2006/relationships/pivotTable" Target="../pivotTables/pivotTable33.xml"/><Relationship Id="rId23" Type="http://schemas.openxmlformats.org/officeDocument/2006/relationships/pivotTable" Target="../pivotTables/pivotTable41.xml"/><Relationship Id="rId28" Type="http://schemas.openxmlformats.org/officeDocument/2006/relationships/pivotTable" Target="../pivotTables/pivotTable46.xml"/><Relationship Id="rId36" Type="http://schemas.openxmlformats.org/officeDocument/2006/relationships/pivotTable" Target="../pivotTables/pivotTable54.xml"/><Relationship Id="rId10" Type="http://schemas.openxmlformats.org/officeDocument/2006/relationships/pivotTable" Target="../pivotTables/pivotTable28.xml"/><Relationship Id="rId19" Type="http://schemas.openxmlformats.org/officeDocument/2006/relationships/pivotTable" Target="../pivotTables/pivotTable37.xml"/><Relationship Id="rId31" Type="http://schemas.openxmlformats.org/officeDocument/2006/relationships/pivotTable" Target="../pivotTables/pivotTable49.xml"/><Relationship Id="rId4" Type="http://schemas.openxmlformats.org/officeDocument/2006/relationships/pivotTable" Target="../pivotTables/pivotTable22.xml"/><Relationship Id="rId9" Type="http://schemas.openxmlformats.org/officeDocument/2006/relationships/pivotTable" Target="../pivotTables/pivotTable27.xml"/><Relationship Id="rId14" Type="http://schemas.openxmlformats.org/officeDocument/2006/relationships/pivotTable" Target="../pivotTables/pivotTable32.xml"/><Relationship Id="rId22" Type="http://schemas.openxmlformats.org/officeDocument/2006/relationships/pivotTable" Target="../pivotTables/pivotTable40.xml"/><Relationship Id="rId27" Type="http://schemas.openxmlformats.org/officeDocument/2006/relationships/pivotTable" Target="../pivotTables/pivotTable45.xml"/><Relationship Id="rId30" Type="http://schemas.openxmlformats.org/officeDocument/2006/relationships/pivotTable" Target="../pivotTables/pivotTable48.xml"/><Relationship Id="rId35" Type="http://schemas.openxmlformats.org/officeDocument/2006/relationships/pivotTable" Target="../pivotTables/pivotTable53.xml"/><Relationship Id="rId8" Type="http://schemas.openxmlformats.org/officeDocument/2006/relationships/pivotTable" Target="../pivotTables/pivotTable26.xml"/><Relationship Id="rId3" Type="http://schemas.openxmlformats.org/officeDocument/2006/relationships/pivotTable" Target="../pivotTables/pivotTable21.xml"/></Relationships>
</file>

<file path=xl/worksheets/_rels/sheet24.xml.rels><?xml version="1.0" encoding="UTF-8" standalone="yes"?>
<Relationships xmlns="http://schemas.openxmlformats.org/package/2006/relationships"><Relationship Id="rId8" Type="http://schemas.openxmlformats.org/officeDocument/2006/relationships/pivotTable" Target="../pivotTables/pivotTable63.xml"/><Relationship Id="rId3" Type="http://schemas.openxmlformats.org/officeDocument/2006/relationships/pivotTable" Target="../pivotTables/pivotTable58.xml"/><Relationship Id="rId7" Type="http://schemas.openxmlformats.org/officeDocument/2006/relationships/pivotTable" Target="../pivotTables/pivotTable62.xml"/><Relationship Id="rId2" Type="http://schemas.openxmlformats.org/officeDocument/2006/relationships/pivotTable" Target="../pivotTables/pivotTable57.xml"/><Relationship Id="rId1" Type="http://schemas.openxmlformats.org/officeDocument/2006/relationships/pivotTable" Target="../pivotTables/pivotTable56.xml"/><Relationship Id="rId6" Type="http://schemas.openxmlformats.org/officeDocument/2006/relationships/pivotTable" Target="../pivotTables/pivotTable61.xml"/><Relationship Id="rId5" Type="http://schemas.openxmlformats.org/officeDocument/2006/relationships/pivotTable" Target="../pivotTables/pivotTable60.xml"/><Relationship Id="rId4" Type="http://schemas.openxmlformats.org/officeDocument/2006/relationships/pivotTable" Target="../pivotTables/pivotTable59.xml"/><Relationship Id="rId9"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8" Type="http://schemas.openxmlformats.org/officeDocument/2006/relationships/printerSettings" Target="../printerSettings/printerSettings25.bin"/><Relationship Id="rId3" Type="http://schemas.openxmlformats.org/officeDocument/2006/relationships/pivotTable" Target="../pivotTables/pivotTable66.xml"/><Relationship Id="rId7" Type="http://schemas.openxmlformats.org/officeDocument/2006/relationships/pivotTable" Target="../pivotTables/pivotTable70.xml"/><Relationship Id="rId2" Type="http://schemas.openxmlformats.org/officeDocument/2006/relationships/pivotTable" Target="../pivotTables/pivotTable65.xml"/><Relationship Id="rId1" Type="http://schemas.openxmlformats.org/officeDocument/2006/relationships/pivotTable" Target="../pivotTables/pivotTable64.xml"/><Relationship Id="rId6" Type="http://schemas.openxmlformats.org/officeDocument/2006/relationships/pivotTable" Target="../pivotTables/pivotTable69.xml"/><Relationship Id="rId5" Type="http://schemas.openxmlformats.org/officeDocument/2006/relationships/pivotTable" Target="../pivotTables/pivotTable68.xml"/><Relationship Id="rId4" Type="http://schemas.openxmlformats.org/officeDocument/2006/relationships/pivotTable" Target="../pivotTables/pivotTable67.xml"/><Relationship Id="rId9" Type="http://schemas.openxmlformats.org/officeDocument/2006/relationships/drawing" Target="../drawings/drawing9.xml"/></Relationships>
</file>

<file path=xl/worksheets/_rels/sheet26.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F659C-7D32-4146-8A02-2C70D5902A97}">
  <sheetPr>
    <tabColor theme="1"/>
  </sheetPr>
  <dimension ref="A1:H57"/>
  <sheetViews>
    <sheetView showGridLines="0" showRowColHeaders="0" tabSelected="1" zoomScale="80" zoomScaleNormal="80" workbookViewId="0">
      <selection activeCell="B28" sqref="B28"/>
    </sheetView>
  </sheetViews>
  <sheetFormatPr defaultRowHeight="14.5" x14ac:dyDescent="0.35"/>
  <cols>
    <col min="2" max="2" width="25.1796875" bestFit="1" customWidth="1"/>
    <col min="3" max="3" width="48.54296875" style="27" customWidth="1"/>
    <col min="4" max="4" width="29" customWidth="1"/>
    <col min="5" max="5" width="18" bestFit="1" customWidth="1"/>
  </cols>
  <sheetData>
    <row r="1" spans="1:5" ht="15" thickBot="1" x14ac:dyDescent="0.4"/>
    <row r="2" spans="1:5" ht="15" thickTop="1" x14ac:dyDescent="0.35">
      <c r="A2" s="273"/>
      <c r="B2" s="274" t="s">
        <v>872</v>
      </c>
      <c r="C2" s="275"/>
      <c r="D2" s="275"/>
      <c r="E2" s="276"/>
    </row>
    <row r="3" spans="1:5" x14ac:dyDescent="0.35">
      <c r="A3" s="273"/>
      <c r="B3" s="277"/>
      <c r="C3" s="278"/>
      <c r="D3" s="278"/>
      <c r="E3" s="279"/>
    </row>
    <row r="4" spans="1:5" x14ac:dyDescent="0.35">
      <c r="A4" s="273"/>
      <c r="B4" s="277"/>
      <c r="C4" s="278"/>
      <c r="D4" s="278"/>
      <c r="E4" s="279"/>
    </row>
    <row r="5" spans="1:5" x14ac:dyDescent="0.35">
      <c r="A5" s="273"/>
      <c r="B5" s="277"/>
      <c r="C5" s="278"/>
      <c r="D5" s="278"/>
      <c r="E5" s="279"/>
    </row>
    <row r="6" spans="1:5" x14ac:dyDescent="0.35">
      <c r="A6" s="273"/>
      <c r="B6" s="277"/>
      <c r="C6" s="278"/>
      <c r="D6" s="278"/>
      <c r="E6" s="279"/>
    </row>
    <row r="7" spans="1:5" ht="243" customHeight="1" thickBot="1" x14ac:dyDescent="0.4">
      <c r="A7" s="273"/>
      <c r="B7" s="280"/>
      <c r="C7" s="281"/>
      <c r="D7" s="281"/>
      <c r="E7" s="282"/>
    </row>
    <row r="8" spans="1:5" ht="7" customHeight="1" thickTop="1" thickBot="1" x14ac:dyDescent="0.4"/>
    <row r="9" spans="1:5" ht="16.5" thickTop="1" thickBot="1" x14ac:dyDescent="0.4">
      <c r="B9" s="219" t="s">
        <v>873</v>
      </c>
      <c r="C9" s="220" t="s">
        <v>874</v>
      </c>
      <c r="D9" s="219" t="s">
        <v>875</v>
      </c>
      <c r="E9" s="219" t="s">
        <v>876</v>
      </c>
    </row>
    <row r="10" spans="1:5" ht="30" thickTop="1" thickBot="1" x14ac:dyDescent="0.4">
      <c r="B10" s="221" t="s">
        <v>47</v>
      </c>
      <c r="C10" s="222" t="s">
        <v>877</v>
      </c>
      <c r="D10" s="223" t="s">
        <v>878</v>
      </c>
      <c r="E10" s="223" t="s">
        <v>879</v>
      </c>
    </row>
    <row r="11" spans="1:5" ht="30" thickTop="1" thickBot="1" x14ac:dyDescent="0.4">
      <c r="B11" s="221" t="s">
        <v>49</v>
      </c>
      <c r="C11" s="222" t="s">
        <v>880</v>
      </c>
      <c r="D11" s="223" t="s">
        <v>881</v>
      </c>
      <c r="E11" s="223" t="s">
        <v>879</v>
      </c>
    </row>
    <row r="12" spans="1:5" ht="30" thickTop="1" thickBot="1" x14ac:dyDescent="0.4">
      <c r="B12" s="221" t="s">
        <v>53</v>
      </c>
      <c r="C12" s="222" t="s">
        <v>882</v>
      </c>
      <c r="D12" s="223" t="s">
        <v>878</v>
      </c>
      <c r="E12" s="223" t="s">
        <v>879</v>
      </c>
    </row>
    <row r="13" spans="1:5" ht="30" thickTop="1" thickBot="1" x14ac:dyDescent="0.4">
      <c r="B13" s="221" t="s">
        <v>51</v>
      </c>
      <c r="C13" s="222" t="s">
        <v>883</v>
      </c>
      <c r="D13" s="223" t="s">
        <v>884</v>
      </c>
      <c r="E13" s="223" t="s">
        <v>879</v>
      </c>
    </row>
    <row r="14" spans="1:5" ht="44.5" thickTop="1" thickBot="1" x14ac:dyDescent="0.4">
      <c r="B14" s="221" t="s">
        <v>299</v>
      </c>
      <c r="C14" s="222" t="s">
        <v>885</v>
      </c>
      <c r="D14" s="223" t="s">
        <v>886</v>
      </c>
      <c r="E14" s="224" t="s">
        <v>887</v>
      </c>
    </row>
    <row r="15" spans="1:5" ht="44.5" thickTop="1" thickBot="1" x14ac:dyDescent="0.4">
      <c r="B15" s="221" t="s">
        <v>888</v>
      </c>
      <c r="C15" s="222" t="s">
        <v>889</v>
      </c>
      <c r="D15" s="223" t="s">
        <v>890</v>
      </c>
      <c r="E15" s="224" t="s">
        <v>887</v>
      </c>
    </row>
    <row r="16" spans="1:5" ht="59" thickTop="1" thickBot="1" x14ac:dyDescent="0.4">
      <c r="B16" s="221" t="s">
        <v>891</v>
      </c>
      <c r="C16" s="222" t="s">
        <v>892</v>
      </c>
      <c r="D16" s="223" t="s">
        <v>890</v>
      </c>
      <c r="E16" s="224" t="s">
        <v>887</v>
      </c>
    </row>
    <row r="17" spans="2:5" ht="30" thickTop="1" thickBot="1" x14ac:dyDescent="0.4">
      <c r="B17" s="221" t="s">
        <v>893</v>
      </c>
      <c r="C17" s="222" t="s">
        <v>894</v>
      </c>
      <c r="D17" s="223" t="s">
        <v>881</v>
      </c>
      <c r="E17" s="224" t="s">
        <v>887</v>
      </c>
    </row>
    <row r="18" spans="2:5" ht="30" thickTop="1" thickBot="1" x14ac:dyDescent="0.4">
      <c r="B18" s="221" t="s">
        <v>895</v>
      </c>
      <c r="C18" s="222" t="s">
        <v>896</v>
      </c>
      <c r="D18" s="223" t="s">
        <v>881</v>
      </c>
      <c r="E18" s="224" t="s">
        <v>887</v>
      </c>
    </row>
    <row r="19" spans="2:5" ht="44.5" thickTop="1" thickBot="1" x14ac:dyDescent="0.4">
      <c r="B19" s="221" t="s">
        <v>897</v>
      </c>
      <c r="C19" s="222" t="s">
        <v>898</v>
      </c>
      <c r="D19" s="223" t="s">
        <v>899</v>
      </c>
      <c r="E19" s="224" t="s">
        <v>887</v>
      </c>
    </row>
    <row r="20" spans="2:5" ht="44.5" thickTop="1" thickBot="1" x14ac:dyDescent="0.4">
      <c r="B20" s="221" t="s">
        <v>900</v>
      </c>
      <c r="C20" s="222" t="s">
        <v>901</v>
      </c>
      <c r="D20" s="223" t="s">
        <v>902</v>
      </c>
      <c r="E20" s="224" t="s">
        <v>887</v>
      </c>
    </row>
    <row r="21" spans="2:5" ht="63.5" customHeight="1" thickTop="1" thickBot="1" x14ac:dyDescent="0.4">
      <c r="B21" s="221" t="s">
        <v>256</v>
      </c>
      <c r="C21" s="222" t="s">
        <v>903</v>
      </c>
      <c r="D21" s="223" t="s">
        <v>902</v>
      </c>
      <c r="E21" s="224" t="s">
        <v>887</v>
      </c>
    </row>
    <row r="22" spans="2:5" ht="30" thickTop="1" thickBot="1" x14ac:dyDescent="0.4">
      <c r="B22" s="221" t="s">
        <v>301</v>
      </c>
      <c r="C22" s="222" t="s">
        <v>904</v>
      </c>
      <c r="D22" s="223" t="s">
        <v>902</v>
      </c>
      <c r="E22" s="224" t="s">
        <v>887</v>
      </c>
    </row>
    <row r="23" spans="2:5" ht="74" customHeight="1" thickTop="1" thickBot="1" x14ac:dyDescent="0.4">
      <c r="B23" s="221" t="s">
        <v>302</v>
      </c>
      <c r="C23" s="222" t="s">
        <v>905</v>
      </c>
      <c r="D23" s="223" t="s">
        <v>902</v>
      </c>
      <c r="E23" s="224" t="s">
        <v>887</v>
      </c>
    </row>
    <row r="24" spans="2:5" ht="30" thickTop="1" thickBot="1" x14ac:dyDescent="0.4">
      <c r="B24" s="221" t="s">
        <v>257</v>
      </c>
      <c r="C24" s="222" t="s">
        <v>906</v>
      </c>
      <c r="D24" s="223" t="s">
        <v>902</v>
      </c>
      <c r="E24" s="224" t="s">
        <v>887</v>
      </c>
    </row>
    <row r="25" spans="2:5" ht="28.5" customHeight="1" thickTop="1" thickBot="1" x14ac:dyDescent="0.4">
      <c r="B25" s="221" t="s">
        <v>258</v>
      </c>
      <c r="C25" s="222" t="s">
        <v>907</v>
      </c>
      <c r="D25" s="223" t="s">
        <v>902</v>
      </c>
      <c r="E25" s="224" t="s">
        <v>887</v>
      </c>
    </row>
    <row r="26" spans="2:5" ht="30" thickTop="1" thickBot="1" x14ac:dyDescent="0.4">
      <c r="B26" s="221" t="s">
        <v>259</v>
      </c>
      <c r="C26" s="222" t="s">
        <v>908</v>
      </c>
      <c r="D26" s="223" t="s">
        <v>902</v>
      </c>
      <c r="E26" s="224" t="s">
        <v>887</v>
      </c>
    </row>
    <row r="27" spans="2:5" ht="30" thickTop="1" thickBot="1" x14ac:dyDescent="0.4">
      <c r="B27" s="221" t="s">
        <v>260</v>
      </c>
      <c r="C27" s="222" t="s">
        <v>909</v>
      </c>
      <c r="D27" s="223" t="s">
        <v>881</v>
      </c>
      <c r="E27" s="224" t="s">
        <v>887</v>
      </c>
    </row>
    <row r="28" spans="2:5" ht="59" thickTop="1" thickBot="1" x14ac:dyDescent="0.4">
      <c r="B28" s="221" t="s">
        <v>303</v>
      </c>
      <c r="C28" s="222" t="s">
        <v>910</v>
      </c>
      <c r="D28" s="223" t="s">
        <v>881</v>
      </c>
      <c r="E28" s="224" t="s">
        <v>887</v>
      </c>
    </row>
    <row r="29" spans="2:5" ht="59" thickTop="1" thickBot="1" x14ac:dyDescent="0.4">
      <c r="B29" s="225" t="s">
        <v>911</v>
      </c>
      <c r="C29" s="222" t="s">
        <v>912</v>
      </c>
      <c r="D29" s="223" t="s">
        <v>890</v>
      </c>
      <c r="E29" s="224" t="s">
        <v>887</v>
      </c>
    </row>
    <row r="30" spans="2:5" ht="59" thickTop="1" thickBot="1" x14ac:dyDescent="0.4">
      <c r="B30" s="221" t="s">
        <v>304</v>
      </c>
      <c r="C30" s="222" t="s">
        <v>913</v>
      </c>
      <c r="D30" s="223" t="s">
        <v>890</v>
      </c>
      <c r="E30" s="224" t="s">
        <v>887</v>
      </c>
    </row>
    <row r="31" spans="2:5" ht="44.5" thickTop="1" thickBot="1" x14ac:dyDescent="0.4">
      <c r="B31" s="221" t="s">
        <v>305</v>
      </c>
      <c r="C31" s="222" t="s">
        <v>914</v>
      </c>
      <c r="D31" s="223" t="s">
        <v>881</v>
      </c>
      <c r="E31" s="224" t="s">
        <v>887</v>
      </c>
    </row>
    <row r="32" spans="2:5" ht="44.5" thickTop="1" thickBot="1" x14ac:dyDescent="0.4">
      <c r="B32" s="221" t="s">
        <v>306</v>
      </c>
      <c r="C32" s="222" t="s">
        <v>915</v>
      </c>
      <c r="D32" s="223" t="s">
        <v>881</v>
      </c>
      <c r="E32" s="224" t="s">
        <v>887</v>
      </c>
    </row>
    <row r="33" spans="2:5" ht="59" thickTop="1" thickBot="1" x14ac:dyDescent="0.4">
      <c r="B33" s="221" t="s">
        <v>307</v>
      </c>
      <c r="C33" s="222" t="s">
        <v>916</v>
      </c>
      <c r="D33" s="223" t="s">
        <v>899</v>
      </c>
      <c r="E33" s="224" t="s">
        <v>887</v>
      </c>
    </row>
    <row r="34" spans="2:5" ht="30" thickTop="1" thickBot="1" x14ac:dyDescent="0.4">
      <c r="B34" s="221" t="s">
        <v>308</v>
      </c>
      <c r="C34" s="222" t="s">
        <v>917</v>
      </c>
      <c r="D34" s="223" t="s">
        <v>918</v>
      </c>
      <c r="E34" s="224" t="s">
        <v>887</v>
      </c>
    </row>
    <row r="35" spans="2:5" ht="30" thickTop="1" thickBot="1" x14ac:dyDescent="0.4">
      <c r="B35" s="221" t="s">
        <v>309</v>
      </c>
      <c r="C35" s="222" t="s">
        <v>919</v>
      </c>
      <c r="D35" s="223" t="s">
        <v>878</v>
      </c>
      <c r="E35" s="224" t="s">
        <v>887</v>
      </c>
    </row>
    <row r="36" spans="2:5" ht="44.5" thickTop="1" thickBot="1" x14ac:dyDescent="0.4">
      <c r="B36" s="221" t="s">
        <v>310</v>
      </c>
      <c r="C36" s="222" t="s">
        <v>920</v>
      </c>
      <c r="D36" s="222" t="s">
        <v>921</v>
      </c>
      <c r="E36" s="224" t="s">
        <v>887</v>
      </c>
    </row>
    <row r="37" spans="2:5" ht="44.5" thickTop="1" thickBot="1" x14ac:dyDescent="0.4">
      <c r="B37" s="221" t="s">
        <v>261</v>
      </c>
      <c r="C37" s="222" t="s">
        <v>922</v>
      </c>
      <c r="D37" s="222" t="s">
        <v>921</v>
      </c>
      <c r="E37" s="224" t="s">
        <v>887</v>
      </c>
    </row>
    <row r="38" spans="2:5" ht="30" thickTop="1" thickBot="1" x14ac:dyDescent="0.4">
      <c r="B38" s="221" t="s">
        <v>311</v>
      </c>
      <c r="C38" s="222" t="s">
        <v>923</v>
      </c>
      <c r="D38" s="222" t="s">
        <v>921</v>
      </c>
      <c r="E38" s="224" t="s">
        <v>887</v>
      </c>
    </row>
    <row r="39" spans="2:5" ht="44.5" thickTop="1" thickBot="1" x14ac:dyDescent="0.4">
      <c r="B39" s="221" t="s">
        <v>924</v>
      </c>
      <c r="C39" s="222" t="s">
        <v>925</v>
      </c>
      <c r="D39" s="222" t="s">
        <v>921</v>
      </c>
      <c r="E39" s="224" t="s">
        <v>887</v>
      </c>
    </row>
    <row r="40" spans="2:5" ht="30" thickTop="1" thickBot="1" x14ac:dyDescent="0.4">
      <c r="B40" s="221" t="s">
        <v>314</v>
      </c>
      <c r="C40" s="222" t="s">
        <v>926</v>
      </c>
      <c r="D40" s="222" t="s">
        <v>921</v>
      </c>
      <c r="E40" s="224" t="s">
        <v>887</v>
      </c>
    </row>
    <row r="41" spans="2:5" ht="30" thickTop="1" thickBot="1" x14ac:dyDescent="0.4">
      <c r="B41" s="221" t="s">
        <v>315</v>
      </c>
      <c r="C41" s="222" t="s">
        <v>927</v>
      </c>
      <c r="D41" s="222" t="s">
        <v>921</v>
      </c>
      <c r="E41" s="224" t="s">
        <v>887</v>
      </c>
    </row>
    <row r="42" spans="2:5" ht="44.5" thickTop="1" thickBot="1" x14ac:dyDescent="0.4">
      <c r="B42" s="221" t="s">
        <v>316</v>
      </c>
      <c r="C42" s="222" t="s">
        <v>928</v>
      </c>
      <c r="D42" s="222" t="s">
        <v>921</v>
      </c>
      <c r="E42" s="224" t="s">
        <v>887</v>
      </c>
    </row>
    <row r="43" spans="2:5" ht="44.5" thickTop="1" thickBot="1" x14ac:dyDescent="0.4">
      <c r="B43" s="221" t="s">
        <v>262</v>
      </c>
      <c r="C43" s="222" t="s">
        <v>929</v>
      </c>
      <c r="D43" s="222" t="s">
        <v>921</v>
      </c>
      <c r="E43" s="224" t="s">
        <v>887</v>
      </c>
    </row>
    <row r="44" spans="2:5" ht="73.5" thickTop="1" thickBot="1" x14ac:dyDescent="0.4">
      <c r="B44" s="221" t="s">
        <v>930</v>
      </c>
      <c r="C44" s="222" t="s">
        <v>931</v>
      </c>
      <c r="D44" s="223" t="s">
        <v>878</v>
      </c>
      <c r="E44" s="224" t="s">
        <v>887</v>
      </c>
    </row>
    <row r="45" spans="2:5" ht="73.5" thickTop="1" thickBot="1" x14ac:dyDescent="0.4">
      <c r="B45" s="221" t="s">
        <v>932</v>
      </c>
      <c r="C45" s="222" t="s">
        <v>933</v>
      </c>
      <c r="D45" s="223" t="s">
        <v>878</v>
      </c>
      <c r="E45" s="224" t="s">
        <v>887</v>
      </c>
    </row>
    <row r="46" spans="2:5" ht="30" thickTop="1" thickBot="1" x14ac:dyDescent="0.4">
      <c r="B46" s="221" t="s">
        <v>934</v>
      </c>
      <c r="C46" s="222" t="s">
        <v>935</v>
      </c>
      <c r="D46" s="223" t="s">
        <v>878</v>
      </c>
      <c r="E46" s="224" t="s">
        <v>887</v>
      </c>
    </row>
    <row r="47" spans="2:5" ht="15" thickTop="1" x14ac:dyDescent="0.35"/>
    <row r="49" spans="2:8" x14ac:dyDescent="0.35">
      <c r="B49" s="262" t="s">
        <v>977</v>
      </c>
    </row>
    <row r="50" spans="2:8" x14ac:dyDescent="0.35">
      <c r="B50" s="263" t="s">
        <v>978</v>
      </c>
    </row>
    <row r="51" spans="2:8" x14ac:dyDescent="0.35">
      <c r="B51" s="263" t="s">
        <v>979</v>
      </c>
    </row>
    <row r="52" spans="2:8" x14ac:dyDescent="0.35">
      <c r="B52" s="264" t="s">
        <v>980</v>
      </c>
    </row>
    <row r="53" spans="2:8" x14ac:dyDescent="0.35">
      <c r="B53" s="265" t="s">
        <v>981</v>
      </c>
    </row>
    <row r="54" spans="2:8" x14ac:dyDescent="0.35">
      <c r="B54" s="265" t="s">
        <v>982</v>
      </c>
    </row>
    <row r="55" spans="2:8" x14ac:dyDescent="0.35">
      <c r="B55" s="265" t="s">
        <v>983</v>
      </c>
      <c r="H55" s="240"/>
    </row>
    <row r="56" spans="2:8" x14ac:dyDescent="0.35">
      <c r="B56" s="264" t="s">
        <v>984</v>
      </c>
      <c r="H56" s="240"/>
    </row>
    <row r="57" spans="2:8" x14ac:dyDescent="0.35">
      <c r="B57" s="265" t="s">
        <v>985</v>
      </c>
      <c r="H57" s="240"/>
    </row>
  </sheetData>
  <sheetProtection algorithmName="SHA-256" hashValue="AkgkM42WVgNzZOj7K0lsoPltBXRBKipnejdVYUN6mLw=" saltValue="2+1RWJv6j+bi/BNaHdokGg==" spinCount="100000" sheet="1" objects="1" scenarios="1"/>
  <mergeCells count="2">
    <mergeCell ref="A2:A7"/>
    <mergeCell ref="B2:E7"/>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FA760-9EB1-45CD-B00C-1B532D544F31}">
  <sheetPr codeName="Sheet1">
    <tabColor theme="1"/>
  </sheetPr>
  <dimension ref="A2:X55"/>
  <sheetViews>
    <sheetView showGridLines="0" showRowColHeaders="0" zoomScale="70" zoomScaleNormal="70" workbookViewId="0">
      <selection activeCell="M17" sqref="M17"/>
    </sheetView>
  </sheetViews>
  <sheetFormatPr defaultRowHeight="14.5" x14ac:dyDescent="0.35"/>
  <cols>
    <col min="1" max="1" width="2.54296875" style="30" customWidth="1"/>
    <col min="2" max="2" width="2.36328125" style="30" customWidth="1"/>
    <col min="3" max="3" width="14" style="30" customWidth="1"/>
    <col min="4" max="10" width="8.7265625" style="9"/>
    <col min="11" max="11" width="17.54296875" style="9" customWidth="1"/>
    <col min="12" max="12" width="2.54296875" style="30" customWidth="1"/>
    <col min="13" max="15" width="8.7265625" style="9"/>
    <col min="16" max="16" width="2.08984375" style="9" customWidth="1"/>
    <col min="17" max="17" width="20.26953125" style="9" bestFit="1" customWidth="1"/>
    <col min="18" max="16384" width="8.7265625" style="9"/>
  </cols>
  <sheetData>
    <row r="2" spans="2:24" x14ac:dyDescent="0.35">
      <c r="B2" s="106"/>
      <c r="C2" s="84"/>
      <c r="D2" s="85"/>
      <c r="E2" s="85"/>
      <c r="F2" s="85"/>
      <c r="G2" s="85"/>
      <c r="H2" s="85"/>
      <c r="I2" s="85"/>
      <c r="J2" s="85"/>
      <c r="K2" s="85"/>
      <c r="L2" s="84"/>
      <c r="M2" s="92"/>
      <c r="N2" s="85"/>
      <c r="O2" s="93"/>
      <c r="P2" s="85"/>
      <c r="Q2" s="85"/>
      <c r="R2" s="85"/>
      <c r="S2" s="85"/>
      <c r="T2" s="85"/>
      <c r="U2" s="85"/>
      <c r="V2" s="85"/>
      <c r="W2" s="85"/>
      <c r="X2" s="85"/>
    </row>
    <row r="3" spans="2:24" x14ac:dyDescent="0.35">
      <c r="B3" s="83"/>
      <c r="C3" s="84"/>
      <c r="D3" s="85"/>
      <c r="E3" s="85"/>
      <c r="F3" s="85"/>
      <c r="G3" s="85"/>
      <c r="H3" s="85"/>
      <c r="I3" s="85"/>
      <c r="J3" s="85"/>
      <c r="K3" s="93"/>
      <c r="L3" s="87"/>
      <c r="M3" s="94"/>
      <c r="N3" s="88"/>
      <c r="O3" s="95"/>
      <c r="Q3" s="92"/>
      <c r="R3" s="85"/>
      <c r="S3" s="85"/>
      <c r="T3" s="85"/>
      <c r="U3" s="85"/>
      <c r="V3" s="85"/>
      <c r="W3" s="85"/>
      <c r="X3" s="93"/>
    </row>
    <row r="4" spans="2:24" x14ac:dyDescent="0.35">
      <c r="B4" s="86"/>
      <c r="C4" s="210" t="s">
        <v>819</v>
      </c>
      <c r="D4" s="88"/>
      <c r="E4" s="88"/>
      <c r="F4" s="88"/>
      <c r="G4" s="88"/>
      <c r="H4" s="88"/>
      <c r="I4" s="88"/>
      <c r="J4" s="88"/>
      <c r="K4" s="95"/>
      <c r="L4" s="87"/>
      <c r="M4" s="94"/>
      <c r="N4" s="88"/>
      <c r="O4" s="95"/>
      <c r="Q4" s="211" t="s">
        <v>857</v>
      </c>
      <c r="R4" s="88"/>
      <c r="S4" s="88"/>
      <c r="T4" s="88"/>
      <c r="U4" s="88"/>
      <c r="V4" s="88"/>
      <c r="W4" s="88"/>
      <c r="X4" s="95"/>
    </row>
    <row r="5" spans="2:24" x14ac:dyDescent="0.35">
      <c r="B5" s="86"/>
      <c r="C5" s="266" t="s">
        <v>988</v>
      </c>
      <c r="D5" s="208" t="s">
        <v>987</v>
      </c>
      <c r="E5" s="208"/>
      <c r="F5" s="208"/>
      <c r="G5" s="208"/>
      <c r="H5" s="208"/>
      <c r="I5" s="208"/>
      <c r="J5" s="208"/>
      <c r="K5" s="209"/>
      <c r="L5" s="87"/>
      <c r="M5" s="94"/>
      <c r="N5" s="88"/>
      <c r="O5" s="95"/>
      <c r="Q5" s="231" t="s">
        <v>950</v>
      </c>
      <c r="R5" s="232"/>
      <c r="S5" s="232"/>
      <c r="T5" s="232"/>
      <c r="U5" s="232"/>
      <c r="V5" s="232"/>
      <c r="W5" s="232"/>
      <c r="X5" s="233"/>
    </row>
    <row r="6" spans="2:24" x14ac:dyDescent="0.35">
      <c r="B6" s="86"/>
      <c r="C6" s="87"/>
      <c r="D6" s="88"/>
      <c r="E6" s="88"/>
      <c r="F6" s="88"/>
      <c r="G6" s="88"/>
      <c r="H6" s="88"/>
      <c r="I6" s="88"/>
      <c r="J6" s="88"/>
      <c r="K6" s="95"/>
      <c r="L6" s="87"/>
      <c r="M6" s="94"/>
      <c r="N6" s="88"/>
      <c r="O6" s="95"/>
      <c r="Q6" s="231" t="s">
        <v>953</v>
      </c>
      <c r="R6" s="232"/>
      <c r="S6" s="232"/>
      <c r="T6" s="232"/>
      <c r="U6" s="232"/>
      <c r="V6" s="232"/>
      <c r="W6" s="232"/>
      <c r="X6" s="233"/>
    </row>
    <row r="7" spans="2:24" x14ac:dyDescent="0.35">
      <c r="B7" s="86"/>
      <c r="C7" s="283" t="s">
        <v>853</v>
      </c>
      <c r="D7" s="208" t="s">
        <v>820</v>
      </c>
      <c r="E7" s="208"/>
      <c r="F7" s="208"/>
      <c r="G7" s="208"/>
      <c r="H7" s="208"/>
      <c r="I7" s="208"/>
      <c r="J7" s="208"/>
      <c r="K7" s="209"/>
      <c r="L7" s="87"/>
      <c r="M7" s="94"/>
      <c r="N7" s="88"/>
      <c r="O7" s="95"/>
      <c r="Q7" s="212" t="s">
        <v>861</v>
      </c>
      <c r="R7" s="213" t="s">
        <v>858</v>
      </c>
      <c r="S7" s="213"/>
      <c r="T7" s="214"/>
      <c r="U7" s="214"/>
      <c r="V7" s="208"/>
      <c r="W7" s="208"/>
      <c r="X7" s="209"/>
    </row>
    <row r="8" spans="2:24" x14ac:dyDescent="0.35">
      <c r="B8" s="86"/>
      <c r="C8" s="283"/>
      <c r="D8" s="208" t="s">
        <v>821</v>
      </c>
      <c r="E8" s="208"/>
      <c r="F8" s="208"/>
      <c r="G8" s="208"/>
      <c r="H8" s="208"/>
      <c r="I8" s="208"/>
      <c r="J8" s="208"/>
      <c r="K8" s="209"/>
      <c r="L8" s="87"/>
      <c r="M8" s="94"/>
      <c r="N8" s="88"/>
      <c r="O8" s="95"/>
      <c r="Q8" s="212" t="s">
        <v>860</v>
      </c>
      <c r="R8" s="213" t="s">
        <v>859</v>
      </c>
      <c r="S8" s="213"/>
      <c r="T8" s="214"/>
      <c r="U8" s="214"/>
      <c r="V8" s="208"/>
      <c r="W8" s="208"/>
      <c r="X8" s="209"/>
    </row>
    <row r="9" spans="2:24" x14ac:dyDescent="0.35">
      <c r="B9" s="86"/>
      <c r="C9" s="283"/>
      <c r="D9" s="208" t="s">
        <v>822</v>
      </c>
      <c r="E9" s="208"/>
      <c r="F9" s="208"/>
      <c r="G9" s="208"/>
      <c r="H9" s="208"/>
      <c r="I9" s="208"/>
      <c r="J9" s="208"/>
      <c r="K9" s="209"/>
      <c r="L9" s="87"/>
      <c r="M9" s="96"/>
      <c r="N9" s="90"/>
      <c r="O9" s="97"/>
      <c r="Q9" s="215"/>
      <c r="R9" s="216"/>
      <c r="S9" s="216"/>
      <c r="T9" s="88"/>
      <c r="U9" s="88"/>
      <c r="V9" s="88"/>
      <c r="W9" s="88"/>
      <c r="X9" s="95"/>
    </row>
    <row r="10" spans="2:24" x14ac:dyDescent="0.35">
      <c r="B10" s="86"/>
      <c r="C10" s="283"/>
      <c r="D10" s="208" t="s">
        <v>823</v>
      </c>
      <c r="E10" s="208"/>
      <c r="F10" s="208"/>
      <c r="G10" s="208"/>
      <c r="H10" s="208"/>
      <c r="I10" s="208"/>
      <c r="J10" s="208"/>
      <c r="K10" s="209"/>
      <c r="L10" s="87"/>
      <c r="Q10" s="217" t="s">
        <v>862</v>
      </c>
      <c r="R10" s="218"/>
      <c r="S10" s="218"/>
      <c r="T10" s="208"/>
      <c r="U10" s="208"/>
      <c r="V10" s="208"/>
      <c r="W10" s="208"/>
      <c r="X10" s="209"/>
    </row>
    <row r="11" spans="2:24" x14ac:dyDescent="0.35">
      <c r="B11" s="86"/>
      <c r="C11" s="87"/>
      <c r="D11" s="88"/>
      <c r="E11" s="88"/>
      <c r="F11" s="88"/>
      <c r="G11" s="88"/>
      <c r="H11" s="88"/>
      <c r="I11" s="88"/>
      <c r="J11" s="88"/>
      <c r="K11" s="95"/>
      <c r="L11" s="87"/>
      <c r="Q11" s="217" t="s">
        <v>957</v>
      </c>
      <c r="R11" s="218"/>
      <c r="S11" s="218"/>
      <c r="T11" s="208"/>
      <c r="U11" s="208"/>
      <c r="V11" s="208"/>
      <c r="W11" s="208"/>
      <c r="X11" s="209"/>
    </row>
    <row r="12" spans="2:24" ht="14.5" customHeight="1" x14ac:dyDescent="0.35">
      <c r="B12" s="86"/>
      <c r="C12" s="285" t="s">
        <v>946</v>
      </c>
      <c r="D12" s="208" t="s">
        <v>947</v>
      </c>
      <c r="E12" s="208"/>
      <c r="F12" s="208"/>
      <c r="G12" s="208"/>
      <c r="H12" s="208"/>
      <c r="I12" s="208"/>
      <c r="J12" s="208"/>
      <c r="K12" s="209"/>
      <c r="L12" s="87"/>
      <c r="M12" s="88"/>
      <c r="N12" s="88"/>
      <c r="O12" s="88"/>
      <c r="Q12" s="217" t="s">
        <v>958</v>
      </c>
      <c r="R12" s="218"/>
      <c r="S12" s="218"/>
      <c r="T12" s="208"/>
      <c r="U12" s="208"/>
      <c r="V12" s="208"/>
      <c r="W12" s="208"/>
      <c r="X12" s="209"/>
    </row>
    <row r="13" spans="2:24" x14ac:dyDescent="0.35">
      <c r="B13" s="86"/>
      <c r="C13" s="286"/>
      <c r="D13" s="208" t="s">
        <v>948</v>
      </c>
      <c r="E13" s="208"/>
      <c r="F13" s="208"/>
      <c r="G13" s="208"/>
      <c r="H13" s="208"/>
      <c r="I13" s="208"/>
      <c r="J13" s="208"/>
      <c r="K13" s="209"/>
      <c r="L13" s="87"/>
      <c r="M13" s="88"/>
      <c r="N13" s="88"/>
      <c r="O13" s="88"/>
      <c r="Q13" s="215"/>
      <c r="R13" s="216"/>
      <c r="S13" s="216"/>
      <c r="T13" s="88"/>
      <c r="U13" s="88"/>
      <c r="V13" s="88"/>
      <c r="W13" s="88"/>
      <c r="X13" s="95"/>
    </row>
    <row r="14" spans="2:24" x14ac:dyDescent="0.35">
      <c r="B14" s="86"/>
      <c r="C14" s="287"/>
      <c r="D14" s="208" t="s">
        <v>949</v>
      </c>
      <c r="E14" s="208"/>
      <c r="F14" s="208"/>
      <c r="G14" s="208"/>
      <c r="H14" s="208"/>
      <c r="I14" s="208"/>
      <c r="J14" s="208"/>
      <c r="K14" s="209"/>
      <c r="L14" s="87"/>
      <c r="M14" s="88"/>
      <c r="N14" s="88"/>
      <c r="O14" s="88"/>
      <c r="Q14" s="231" t="s">
        <v>950</v>
      </c>
      <c r="R14" s="232"/>
      <c r="S14" s="232"/>
      <c r="T14" s="232"/>
      <c r="U14" s="232"/>
      <c r="V14" s="232"/>
      <c r="W14" s="232"/>
      <c r="X14" s="233"/>
    </row>
    <row r="15" spans="2:24" x14ac:dyDescent="0.35">
      <c r="B15" s="86"/>
      <c r="C15" s="87"/>
      <c r="D15" s="88"/>
      <c r="E15" s="88"/>
      <c r="F15" s="88"/>
      <c r="G15" s="88"/>
      <c r="H15" s="88"/>
      <c r="I15" s="88"/>
      <c r="J15" s="88"/>
      <c r="K15" s="95"/>
      <c r="L15" s="87"/>
      <c r="M15" s="88"/>
      <c r="N15" s="88"/>
      <c r="O15" s="88"/>
      <c r="Q15" s="231" t="s">
        <v>953</v>
      </c>
      <c r="R15" s="232"/>
      <c r="S15" s="232"/>
      <c r="T15" s="232"/>
      <c r="U15" s="232"/>
      <c r="V15" s="232"/>
      <c r="W15" s="232"/>
      <c r="X15" s="233"/>
    </row>
    <row r="16" spans="2:24" x14ac:dyDescent="0.35">
      <c r="B16" s="86"/>
      <c r="C16" s="283" t="s">
        <v>854</v>
      </c>
      <c r="D16" s="208" t="s">
        <v>824</v>
      </c>
      <c r="E16" s="208"/>
      <c r="F16" s="208"/>
      <c r="G16" s="208"/>
      <c r="H16" s="208"/>
      <c r="I16" s="208"/>
      <c r="J16" s="208"/>
      <c r="K16" s="209"/>
      <c r="L16" s="87"/>
      <c r="Q16" s="231" t="s">
        <v>951</v>
      </c>
      <c r="R16" s="232"/>
      <c r="S16" s="232"/>
      <c r="T16" s="232"/>
      <c r="U16" s="232"/>
      <c r="V16" s="232"/>
      <c r="W16" s="232"/>
      <c r="X16" s="233"/>
    </row>
    <row r="17" spans="2:24" x14ac:dyDescent="0.35">
      <c r="B17" s="86"/>
      <c r="C17" s="283"/>
      <c r="D17" s="208" t="s">
        <v>825</v>
      </c>
      <c r="E17" s="208"/>
      <c r="F17" s="208"/>
      <c r="G17" s="208"/>
      <c r="H17" s="208"/>
      <c r="I17" s="208"/>
      <c r="J17" s="208"/>
      <c r="K17" s="209"/>
      <c r="L17" s="87"/>
      <c r="Q17" s="234" t="s">
        <v>952</v>
      </c>
      <c r="R17" s="235"/>
      <c r="S17" s="235"/>
      <c r="T17" s="235"/>
      <c r="U17" s="235"/>
      <c r="V17" s="235"/>
      <c r="W17" s="235"/>
      <c r="X17" s="236"/>
    </row>
    <row r="18" spans="2:24" x14ac:dyDescent="0.35">
      <c r="B18" s="86"/>
      <c r="C18" s="283"/>
      <c r="D18" s="208" t="s">
        <v>826</v>
      </c>
      <c r="E18" s="208"/>
      <c r="F18" s="208"/>
      <c r="G18" s="208"/>
      <c r="H18" s="208"/>
      <c r="I18" s="208"/>
      <c r="J18" s="208"/>
      <c r="K18" s="209"/>
      <c r="L18" s="87"/>
      <c r="Q18" s="234" t="s">
        <v>954</v>
      </c>
      <c r="R18" s="235"/>
      <c r="S18" s="235"/>
      <c r="T18" s="235"/>
      <c r="U18" s="235"/>
      <c r="V18" s="235"/>
      <c r="W18" s="235"/>
      <c r="X18" s="236"/>
    </row>
    <row r="19" spans="2:24" x14ac:dyDescent="0.35">
      <c r="B19" s="86"/>
      <c r="C19" s="283"/>
      <c r="D19" s="208" t="s">
        <v>827</v>
      </c>
      <c r="E19" s="208"/>
      <c r="F19" s="208"/>
      <c r="G19" s="208"/>
      <c r="H19" s="208"/>
      <c r="I19" s="208"/>
      <c r="J19" s="208"/>
      <c r="K19" s="209"/>
      <c r="L19" s="87"/>
      <c r="Q19" s="234" t="s">
        <v>955</v>
      </c>
      <c r="R19" s="235"/>
      <c r="S19" s="235"/>
      <c r="T19" s="235"/>
      <c r="U19" s="235"/>
      <c r="V19" s="235"/>
      <c r="W19" s="235"/>
      <c r="X19" s="236"/>
    </row>
    <row r="20" spans="2:24" x14ac:dyDescent="0.35">
      <c r="B20" s="86"/>
      <c r="C20" s="283"/>
      <c r="D20" s="208" t="s">
        <v>828</v>
      </c>
      <c r="E20" s="208"/>
      <c r="F20" s="208"/>
      <c r="G20" s="208"/>
      <c r="H20" s="208"/>
      <c r="I20" s="208"/>
      <c r="J20" s="208"/>
      <c r="K20" s="209"/>
      <c r="L20" s="87"/>
      <c r="Q20" s="234" t="s">
        <v>956</v>
      </c>
      <c r="R20" s="235"/>
      <c r="S20" s="235"/>
      <c r="T20" s="235"/>
      <c r="U20" s="235"/>
      <c r="V20" s="235"/>
      <c r="W20" s="235"/>
      <c r="X20" s="236"/>
    </row>
    <row r="21" spans="2:24" x14ac:dyDescent="0.35">
      <c r="B21" s="86"/>
      <c r="C21" s="283"/>
      <c r="D21" s="208" t="s">
        <v>829</v>
      </c>
      <c r="E21" s="208"/>
      <c r="F21" s="208"/>
      <c r="G21" s="208"/>
      <c r="H21" s="208"/>
      <c r="I21" s="208"/>
      <c r="J21" s="208"/>
      <c r="K21" s="209"/>
      <c r="L21" s="87"/>
      <c r="Q21" s="234"/>
      <c r="R21" s="235"/>
      <c r="S21" s="235"/>
      <c r="T21" s="235"/>
      <c r="U21" s="235"/>
      <c r="V21" s="235"/>
      <c r="W21" s="235"/>
      <c r="X21" s="236"/>
    </row>
    <row r="22" spans="2:24" x14ac:dyDescent="0.35">
      <c r="B22" s="86"/>
      <c r="C22" s="283"/>
      <c r="D22" s="208" t="s">
        <v>830</v>
      </c>
      <c r="E22" s="208"/>
      <c r="F22" s="208"/>
      <c r="G22" s="208"/>
      <c r="H22" s="208"/>
      <c r="I22" s="208"/>
      <c r="J22" s="208"/>
      <c r="K22" s="209"/>
      <c r="L22" s="87"/>
      <c r="Q22" s="94"/>
      <c r="R22" s="88"/>
      <c r="S22" s="88"/>
      <c r="T22" s="88"/>
      <c r="U22" s="88"/>
      <c r="V22" s="88"/>
      <c r="W22" s="88"/>
      <c r="X22" s="95"/>
    </row>
    <row r="23" spans="2:24" x14ac:dyDescent="0.35">
      <c r="B23" s="86"/>
      <c r="C23" s="283"/>
      <c r="D23" s="208" t="s">
        <v>831</v>
      </c>
      <c r="E23" s="208"/>
      <c r="F23" s="208"/>
      <c r="G23" s="208"/>
      <c r="H23" s="208"/>
      <c r="I23" s="208"/>
      <c r="J23" s="208"/>
      <c r="K23" s="209"/>
      <c r="L23" s="87"/>
      <c r="Q23" s="96"/>
      <c r="R23" s="90"/>
      <c r="S23" s="90"/>
      <c r="T23" s="90"/>
      <c r="U23" s="90"/>
      <c r="V23" s="90"/>
      <c r="W23" s="90"/>
      <c r="X23" s="97"/>
    </row>
    <row r="24" spans="2:24" x14ac:dyDescent="0.35">
      <c r="B24" s="86"/>
      <c r="C24" s="87"/>
      <c r="D24" s="88"/>
      <c r="E24" s="88"/>
      <c r="F24" s="88"/>
      <c r="G24" s="88"/>
      <c r="H24" s="88"/>
      <c r="I24" s="88"/>
      <c r="J24" s="88"/>
      <c r="K24" s="95"/>
      <c r="L24" s="87"/>
    </row>
    <row r="25" spans="2:24" ht="14.5" customHeight="1" x14ac:dyDescent="0.35">
      <c r="B25" s="86"/>
      <c r="C25" s="284" t="s">
        <v>855</v>
      </c>
      <c r="D25" s="208" t="s">
        <v>832</v>
      </c>
      <c r="E25" s="208"/>
      <c r="F25" s="208"/>
      <c r="G25" s="208"/>
      <c r="H25" s="208"/>
      <c r="I25" s="208"/>
      <c r="J25" s="208"/>
      <c r="K25" s="209"/>
    </row>
    <row r="26" spans="2:24" x14ac:dyDescent="0.35">
      <c r="B26" s="86"/>
      <c r="C26" s="284"/>
      <c r="D26" s="208" t="s">
        <v>833</v>
      </c>
      <c r="E26" s="208"/>
      <c r="F26" s="208"/>
      <c r="G26" s="208"/>
      <c r="H26" s="208"/>
      <c r="I26" s="208"/>
      <c r="J26" s="208"/>
      <c r="K26" s="209"/>
    </row>
    <row r="27" spans="2:24" x14ac:dyDescent="0.35">
      <c r="B27" s="86"/>
      <c r="C27" s="284"/>
      <c r="D27" s="208" t="s">
        <v>834</v>
      </c>
      <c r="E27" s="208"/>
      <c r="F27" s="208"/>
      <c r="G27" s="208"/>
      <c r="H27" s="208"/>
      <c r="I27" s="208"/>
      <c r="J27" s="208"/>
      <c r="K27" s="209"/>
    </row>
    <row r="28" spans="2:24" x14ac:dyDescent="0.35">
      <c r="B28" s="86"/>
      <c r="C28" s="284"/>
      <c r="D28" s="208" t="s">
        <v>835</v>
      </c>
      <c r="E28" s="208"/>
      <c r="F28" s="208"/>
      <c r="G28" s="208"/>
      <c r="H28" s="208"/>
      <c r="I28" s="208"/>
      <c r="J28" s="208"/>
      <c r="K28" s="209"/>
    </row>
    <row r="29" spans="2:24" x14ac:dyDescent="0.35">
      <c r="B29" s="86"/>
      <c r="C29" s="284"/>
      <c r="D29" s="208" t="s">
        <v>836</v>
      </c>
      <c r="E29" s="208"/>
      <c r="F29" s="208"/>
      <c r="G29" s="208"/>
      <c r="H29" s="208"/>
      <c r="I29" s="208"/>
      <c r="J29" s="208"/>
      <c r="K29" s="209"/>
    </row>
    <row r="30" spans="2:24" x14ac:dyDescent="0.35">
      <c r="B30" s="86"/>
      <c r="C30" s="284"/>
      <c r="D30" s="208" t="s">
        <v>837</v>
      </c>
      <c r="E30" s="208"/>
      <c r="F30" s="208"/>
      <c r="G30" s="208"/>
      <c r="H30" s="208"/>
      <c r="I30" s="208"/>
      <c r="J30" s="208"/>
      <c r="K30" s="209"/>
    </row>
    <row r="31" spans="2:24" x14ac:dyDescent="0.35">
      <c r="B31" s="86"/>
      <c r="C31" s="284"/>
      <c r="D31" s="208" t="s">
        <v>838</v>
      </c>
      <c r="E31" s="208"/>
      <c r="F31" s="208"/>
      <c r="G31" s="208"/>
      <c r="H31" s="208"/>
      <c r="I31" s="208"/>
      <c r="J31" s="208"/>
      <c r="K31" s="209"/>
    </row>
    <row r="32" spans="2:24" x14ac:dyDescent="0.35">
      <c r="B32" s="86"/>
      <c r="C32" s="284"/>
      <c r="D32" s="208" t="s">
        <v>839</v>
      </c>
      <c r="E32" s="208"/>
      <c r="F32" s="208"/>
      <c r="G32" s="208"/>
      <c r="H32" s="208"/>
      <c r="I32" s="208"/>
      <c r="J32" s="208"/>
      <c r="K32" s="209"/>
    </row>
    <row r="33" spans="2:11" x14ac:dyDescent="0.35">
      <c r="B33" s="86"/>
      <c r="C33" s="284"/>
      <c r="D33" s="88"/>
      <c r="E33" s="88"/>
      <c r="F33" s="88"/>
      <c r="G33" s="88"/>
      <c r="H33" s="88"/>
      <c r="I33" s="88"/>
      <c r="J33" s="88"/>
      <c r="K33" s="95"/>
    </row>
    <row r="34" spans="2:11" x14ac:dyDescent="0.35">
      <c r="B34" s="86"/>
      <c r="C34" s="284"/>
      <c r="D34" s="208" t="s">
        <v>840</v>
      </c>
      <c r="E34" s="208"/>
      <c r="F34" s="208"/>
      <c r="G34" s="208"/>
      <c r="H34" s="208"/>
      <c r="I34" s="208"/>
      <c r="J34" s="208"/>
      <c r="K34" s="209"/>
    </row>
    <row r="35" spans="2:11" x14ac:dyDescent="0.35">
      <c r="B35" s="86"/>
      <c r="C35" s="284"/>
      <c r="D35" s="208" t="s">
        <v>841</v>
      </c>
      <c r="E35" s="208"/>
      <c r="F35" s="208"/>
      <c r="G35" s="208"/>
      <c r="H35" s="208"/>
      <c r="I35" s="208"/>
      <c r="J35" s="208"/>
      <c r="K35" s="209"/>
    </row>
    <row r="36" spans="2:11" x14ac:dyDescent="0.35">
      <c r="B36" s="86"/>
      <c r="C36" s="284"/>
      <c r="D36" s="208" t="s">
        <v>842</v>
      </c>
      <c r="E36" s="208"/>
      <c r="F36" s="208"/>
      <c r="G36" s="208"/>
      <c r="H36" s="208"/>
      <c r="I36" s="208"/>
      <c r="J36" s="208"/>
      <c r="K36" s="209"/>
    </row>
    <row r="37" spans="2:11" x14ac:dyDescent="0.35">
      <c r="B37" s="86"/>
      <c r="C37" s="284"/>
      <c r="D37" s="208" t="s">
        <v>843</v>
      </c>
      <c r="E37" s="208"/>
      <c r="F37" s="208"/>
      <c r="G37" s="208"/>
      <c r="H37" s="208"/>
      <c r="I37" s="208"/>
      <c r="J37" s="208"/>
      <c r="K37" s="209"/>
    </row>
    <row r="38" spans="2:11" x14ac:dyDescent="0.35">
      <c r="B38" s="86"/>
      <c r="C38" s="284"/>
      <c r="D38" s="208" t="s">
        <v>844</v>
      </c>
      <c r="E38" s="208"/>
      <c r="F38" s="208"/>
      <c r="G38" s="208"/>
      <c r="H38" s="208"/>
      <c r="I38" s="208"/>
      <c r="J38" s="208"/>
      <c r="K38" s="209"/>
    </row>
    <row r="39" spans="2:11" x14ac:dyDescent="0.35">
      <c r="B39" s="86"/>
      <c r="C39" s="284"/>
      <c r="D39" s="208" t="s">
        <v>845</v>
      </c>
      <c r="E39" s="208"/>
      <c r="F39" s="208"/>
      <c r="G39" s="208"/>
      <c r="H39" s="208"/>
      <c r="I39" s="208"/>
      <c r="J39" s="208"/>
      <c r="K39" s="209"/>
    </row>
    <row r="40" spans="2:11" x14ac:dyDescent="0.35">
      <c r="B40" s="86"/>
      <c r="C40" s="284"/>
      <c r="D40" s="208" t="s">
        <v>846</v>
      </c>
      <c r="E40" s="208"/>
      <c r="F40" s="208"/>
      <c r="G40" s="208"/>
      <c r="H40" s="208"/>
      <c r="I40" s="208"/>
      <c r="J40" s="208"/>
      <c r="K40" s="209"/>
    </row>
    <row r="41" spans="2:11" x14ac:dyDescent="0.35">
      <c r="B41" s="86"/>
      <c r="C41" s="284"/>
      <c r="D41" s="208" t="s">
        <v>847</v>
      </c>
      <c r="E41" s="208"/>
      <c r="F41" s="208"/>
      <c r="G41" s="208"/>
      <c r="H41" s="208"/>
      <c r="I41" s="208"/>
      <c r="J41" s="208"/>
      <c r="K41" s="209"/>
    </row>
    <row r="42" spans="2:11" x14ac:dyDescent="0.35">
      <c r="B42" s="86"/>
      <c r="C42" s="87"/>
      <c r="D42" s="88"/>
      <c r="E42" s="88"/>
      <c r="F42" s="88"/>
      <c r="G42" s="88"/>
      <c r="H42" s="88"/>
      <c r="I42" s="88"/>
      <c r="J42" s="88"/>
      <c r="K42" s="95"/>
    </row>
    <row r="43" spans="2:11" x14ac:dyDescent="0.35">
      <c r="B43" s="86"/>
      <c r="C43" s="284" t="s">
        <v>856</v>
      </c>
      <c r="D43" s="208" t="s">
        <v>994</v>
      </c>
      <c r="E43" s="208"/>
      <c r="F43" s="208"/>
      <c r="G43" s="208"/>
      <c r="H43" s="208"/>
      <c r="I43" s="208"/>
      <c r="J43" s="208"/>
      <c r="K43" s="209"/>
    </row>
    <row r="44" spans="2:11" x14ac:dyDescent="0.35">
      <c r="B44" s="86"/>
      <c r="C44" s="284"/>
      <c r="D44" s="208" t="s">
        <v>995</v>
      </c>
      <c r="E44" s="208"/>
      <c r="F44" s="208"/>
      <c r="G44" s="208"/>
      <c r="H44" s="208"/>
      <c r="I44" s="208"/>
      <c r="J44" s="208"/>
      <c r="K44" s="209"/>
    </row>
    <row r="45" spans="2:11" x14ac:dyDescent="0.35">
      <c r="B45" s="86"/>
      <c r="C45" s="284"/>
      <c r="D45" s="208" t="s">
        <v>996</v>
      </c>
      <c r="E45" s="208"/>
      <c r="F45" s="208"/>
      <c r="G45" s="208"/>
      <c r="H45" s="208"/>
      <c r="I45" s="208"/>
      <c r="J45" s="208"/>
      <c r="K45" s="209"/>
    </row>
    <row r="46" spans="2:11" x14ac:dyDescent="0.35">
      <c r="B46" s="86"/>
      <c r="C46" s="284"/>
      <c r="D46" s="208" t="s">
        <v>997</v>
      </c>
      <c r="E46" s="208"/>
      <c r="F46" s="208"/>
      <c r="G46" s="208"/>
      <c r="H46" s="208"/>
      <c r="I46" s="208"/>
      <c r="J46" s="208"/>
      <c r="K46" s="209"/>
    </row>
    <row r="47" spans="2:11" x14ac:dyDescent="0.35">
      <c r="B47" s="86"/>
      <c r="C47" s="284"/>
      <c r="D47" s="208" t="s">
        <v>848</v>
      </c>
      <c r="E47" s="208"/>
      <c r="F47" s="208"/>
      <c r="G47" s="208"/>
      <c r="H47" s="208"/>
      <c r="I47" s="208"/>
      <c r="J47" s="208"/>
      <c r="K47" s="209"/>
    </row>
    <row r="48" spans="2:11" x14ac:dyDescent="0.35">
      <c r="B48" s="86"/>
      <c r="C48" s="284"/>
      <c r="D48" s="88"/>
      <c r="E48" s="88"/>
      <c r="F48" s="88"/>
      <c r="G48" s="88"/>
      <c r="H48" s="88"/>
      <c r="I48" s="88"/>
      <c r="J48" s="88"/>
      <c r="K48" s="95"/>
    </row>
    <row r="49" spans="1:11" x14ac:dyDescent="0.35">
      <c r="B49" s="86"/>
      <c r="C49" s="284"/>
      <c r="D49" s="208" t="s">
        <v>849</v>
      </c>
      <c r="E49" s="208"/>
      <c r="F49" s="208"/>
      <c r="G49" s="208"/>
      <c r="H49" s="208"/>
      <c r="I49" s="208"/>
      <c r="J49" s="208"/>
      <c r="K49" s="209"/>
    </row>
    <row r="50" spans="1:11" x14ac:dyDescent="0.35">
      <c r="B50" s="86"/>
      <c r="C50" s="284"/>
      <c r="D50" s="208" t="s">
        <v>850</v>
      </c>
      <c r="E50" s="208"/>
      <c r="F50" s="208"/>
      <c r="G50" s="208"/>
      <c r="H50" s="208"/>
      <c r="I50" s="208"/>
      <c r="J50" s="208"/>
      <c r="K50" s="209"/>
    </row>
    <row r="51" spans="1:11" x14ac:dyDescent="0.35">
      <c r="B51" s="86"/>
      <c r="C51" s="284"/>
      <c r="D51" s="208" t="s">
        <v>851</v>
      </c>
      <c r="E51" s="208"/>
      <c r="F51" s="208"/>
      <c r="G51" s="208"/>
      <c r="H51" s="208"/>
      <c r="I51" s="208"/>
      <c r="J51" s="208"/>
      <c r="K51" s="209"/>
    </row>
    <row r="52" spans="1:11" x14ac:dyDescent="0.35">
      <c r="B52" s="86"/>
      <c r="C52" s="284"/>
      <c r="D52" s="208" t="s">
        <v>852</v>
      </c>
      <c r="E52" s="208"/>
      <c r="F52" s="208"/>
      <c r="G52" s="208"/>
      <c r="H52" s="208"/>
      <c r="I52" s="208"/>
      <c r="J52" s="208"/>
      <c r="K52" s="209"/>
    </row>
    <row r="53" spans="1:11" x14ac:dyDescent="0.35">
      <c r="B53" s="86"/>
      <c r="C53" s="87"/>
      <c r="D53" s="88"/>
      <c r="E53" s="88"/>
      <c r="F53" s="88"/>
      <c r="G53" s="88"/>
      <c r="H53" s="88"/>
      <c r="I53" s="88"/>
      <c r="J53" s="88"/>
      <c r="K53" s="95"/>
    </row>
    <row r="54" spans="1:11" x14ac:dyDescent="0.35">
      <c r="B54" s="86"/>
      <c r="C54" s="87"/>
      <c r="D54" s="88"/>
      <c r="E54" s="88"/>
      <c r="F54" s="88"/>
      <c r="G54" s="88"/>
      <c r="H54" s="88"/>
      <c r="I54" s="88"/>
      <c r="J54" s="88"/>
      <c r="K54" s="95"/>
    </row>
    <row r="55" spans="1:11" x14ac:dyDescent="0.35">
      <c r="A55" s="89"/>
      <c r="B55" s="89"/>
      <c r="C55" s="90"/>
      <c r="D55" s="90"/>
      <c r="E55" s="90"/>
      <c r="F55" s="90"/>
      <c r="G55" s="90"/>
      <c r="H55" s="90"/>
      <c r="I55" s="90"/>
      <c r="J55" s="90"/>
      <c r="K55" s="91"/>
    </row>
  </sheetData>
  <sheetProtection algorithmName="SHA-256" hashValue="JYB3oIPU5IqXlGrcHGVK+fvVx7Rlmp219hB0WmbghXk=" saltValue="+QQqtYSLoK1vWfre8Rs5ug==" spinCount="100000" sheet="1" objects="1" scenarios="1"/>
  <mergeCells count="5">
    <mergeCell ref="C7:C10"/>
    <mergeCell ref="C16:C23"/>
    <mergeCell ref="C25:C41"/>
    <mergeCell ref="C43:C52"/>
    <mergeCell ref="C12:C14"/>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AF650-044D-4188-86A6-E90A295F3C4D}">
  <sheetPr>
    <tabColor theme="9" tint="-0.499984740745262"/>
  </sheetPr>
  <dimension ref="B1:Z40"/>
  <sheetViews>
    <sheetView showGridLines="0" showRowColHeaders="0" zoomScale="80" zoomScaleNormal="80" workbookViewId="0">
      <pane xSplit="28" ySplit="27" topLeftCell="AC28" activePane="bottomRight" state="frozen"/>
      <selection pane="topRight" activeCell="AC1" sqref="AC1"/>
      <selection pane="bottomLeft" activeCell="A28" sqref="A28"/>
      <selection pane="bottomRight" activeCell="N28" sqref="N28"/>
    </sheetView>
  </sheetViews>
  <sheetFormatPr defaultRowHeight="14.5" x14ac:dyDescent="0.35"/>
  <cols>
    <col min="1" max="1" width="0.7265625" style="9" customWidth="1"/>
    <col min="2" max="2" width="20.36328125" style="9" bestFit="1" customWidth="1"/>
    <col min="3" max="12" width="6.1796875" style="9" customWidth="1"/>
    <col min="13" max="13" width="2.26953125" style="248" customWidth="1"/>
    <col min="14" max="14" width="23.7265625" style="9" bestFit="1" customWidth="1"/>
    <col min="15" max="15" width="3.08984375" style="248" customWidth="1"/>
    <col min="16" max="16" width="20.36328125" style="9" bestFit="1" customWidth="1"/>
    <col min="17" max="26" width="6.1796875" style="9" customWidth="1"/>
    <col min="27" max="16384" width="8.7265625" style="9"/>
  </cols>
  <sheetData>
    <row r="1" spans="2:26" x14ac:dyDescent="0.35">
      <c r="N1" s="258" t="s">
        <v>975</v>
      </c>
    </row>
    <row r="2" spans="2:26" ht="24.5" customHeight="1" x14ac:dyDescent="0.35">
      <c r="B2" s="259" t="s">
        <v>976</v>
      </c>
      <c r="C2" s="246" t="str">
        <f>map_forms_control!B26</f>
        <v>No of Facilities</v>
      </c>
      <c r="D2" s="246"/>
      <c r="E2" s="246"/>
      <c r="F2" s="246"/>
      <c r="G2" s="246"/>
      <c r="H2" s="246"/>
      <c r="I2" s="246"/>
      <c r="J2" s="246"/>
      <c r="K2" s="246"/>
      <c r="L2" s="246"/>
      <c r="P2" s="259" t="s">
        <v>976</v>
      </c>
      <c r="Q2" s="246" t="str">
        <f>map_forms_control!B27</f>
        <v>TX NET NEW.</v>
      </c>
      <c r="R2" s="246"/>
      <c r="S2" s="246"/>
      <c r="T2" s="246"/>
      <c r="U2" s="246"/>
      <c r="V2" s="246"/>
      <c r="W2" s="246"/>
      <c r="X2" s="246"/>
      <c r="Y2" s="246"/>
      <c r="Z2" s="246"/>
    </row>
    <row r="4" spans="2:26" x14ac:dyDescent="0.35">
      <c r="M4" s="237" t="s">
        <v>972</v>
      </c>
    </row>
    <row r="7" spans="2:26" x14ac:dyDescent="0.35">
      <c r="N7" s="247" t="s">
        <v>970</v>
      </c>
    </row>
    <row r="10" spans="2:26" x14ac:dyDescent="0.35">
      <c r="O10" s="238" t="s">
        <v>973</v>
      </c>
    </row>
    <row r="21" spans="2:26" s="245" customFormat="1" x14ac:dyDescent="0.35"/>
    <row r="24" spans="2:26" ht="15" thickBot="1" x14ac:dyDescent="0.4"/>
    <row r="25" spans="2:26" ht="36.5" customHeight="1" thickBot="1" x14ac:dyDescent="0.4">
      <c r="B25" s="250" t="s">
        <v>971</v>
      </c>
      <c r="C25" s="251" t="s">
        <v>55</v>
      </c>
      <c r="D25" s="251" t="s">
        <v>61</v>
      </c>
      <c r="E25" s="251" t="s">
        <v>5</v>
      </c>
      <c r="F25" s="251" t="s">
        <v>517</v>
      </c>
      <c r="G25" s="251" t="s">
        <v>132</v>
      </c>
      <c r="H25" s="251" t="s">
        <v>138</v>
      </c>
      <c r="I25" s="251" t="s">
        <v>43</v>
      </c>
      <c r="J25" s="251" t="s">
        <v>148</v>
      </c>
      <c r="K25" s="251" t="s">
        <v>10</v>
      </c>
      <c r="L25" s="251" t="s">
        <v>12</v>
      </c>
      <c r="M25" s="249"/>
      <c r="O25" s="249"/>
      <c r="P25" s="254" t="s">
        <v>974</v>
      </c>
      <c r="Q25" s="255" t="s">
        <v>55</v>
      </c>
      <c r="R25" s="255" t="s">
        <v>61</v>
      </c>
      <c r="S25" s="255" t="s">
        <v>5</v>
      </c>
      <c r="T25" s="255" t="s">
        <v>517</v>
      </c>
      <c r="U25" s="255" t="s">
        <v>132</v>
      </c>
      <c r="V25" s="255" t="s">
        <v>138</v>
      </c>
      <c r="W25" s="255" t="s">
        <v>43</v>
      </c>
      <c r="X25" s="255" t="s">
        <v>148</v>
      </c>
      <c r="Y25" s="255" t="s">
        <v>10</v>
      </c>
      <c r="Z25" s="255" t="s">
        <v>12</v>
      </c>
    </row>
    <row r="26" spans="2:26" ht="15" thickBot="1" x14ac:dyDescent="0.4">
      <c r="B26" s="252" t="str">
        <f>map_forms_control!B26</f>
        <v>No of Facilities</v>
      </c>
      <c r="C26" s="253">
        <f>VLOOKUP($B$26,map_forms_control!$B$4:$L$20,2,FALSE)</f>
        <v>38</v>
      </c>
      <c r="D26" s="253">
        <f>VLOOKUP($B$26,map_forms_control!$B$4:$L$20,3,FALSE)</f>
        <v>48</v>
      </c>
      <c r="E26" s="253">
        <f>VLOOKUP($B$26,map_forms_control!$B$4:$L$20,4,FALSE)</f>
        <v>41</v>
      </c>
      <c r="F26" s="253">
        <f>VLOOKUP($B$26,map_forms_control!$B$4:$L$20,5,FALSE)</f>
        <v>72</v>
      </c>
      <c r="G26" s="253">
        <f>VLOOKUP($B$26,map_forms_control!$B$4:$L$20,6,FALSE)</f>
        <v>60</v>
      </c>
      <c r="H26" s="253">
        <f>VLOOKUP($B$26,map_forms_control!$B$4:$L$20,7,FALSE)</f>
        <v>74</v>
      </c>
      <c r="I26" s="253">
        <f>VLOOKUP($B$26,map_forms_control!$B$4:$L$20,8,FALSE)</f>
        <v>46</v>
      </c>
      <c r="J26" s="253">
        <f>VLOOKUP($B$26,map_forms_control!$B$4:$L$20,9,FALSE)</f>
        <v>64</v>
      </c>
      <c r="K26" s="253">
        <f>VLOOKUP($B$26,map_forms_control!$B$4:$L$20,10,FALSE)</f>
        <v>116</v>
      </c>
      <c r="L26" s="253">
        <f>VLOOKUP($B$26,map_forms_control!$B$4:$L$20,11,FALSE)</f>
        <v>559</v>
      </c>
      <c r="P26" s="256" t="str">
        <f>map_forms_control!B27</f>
        <v>TX NET NEW.</v>
      </c>
      <c r="Q26" s="257">
        <v>2</v>
      </c>
      <c r="R26" s="257">
        <f>VLOOKUP($P$26,map_forms_control!$B$4:$L$20,3,FALSE)</f>
        <v>0</v>
      </c>
      <c r="S26" s="257">
        <f>VLOOKUP($P$26,map_forms_control!$B$4:$L$20,4,FALSE)</f>
        <v>44</v>
      </c>
      <c r="T26" s="257">
        <f>VLOOKUP($P$26,map_forms_control!$B$4:$L$20,5,FALSE)</f>
        <v>-32</v>
      </c>
      <c r="U26" s="257">
        <f>VLOOKUP($P$26,map_forms_control!$B$4:$L$20,6,FALSE)</f>
        <v>284</v>
      </c>
      <c r="V26" s="257">
        <f>VLOOKUP($P$26,map_forms_control!$B$4:$L$20,7,FALSE)</f>
        <v>400</v>
      </c>
      <c r="W26" s="257">
        <f>VLOOKUP($P$26,map_forms_control!$B$4:$L$20,8,FALSE)</f>
        <v>113</v>
      </c>
      <c r="X26" s="257">
        <f>VLOOKUP($P$26,map_forms_control!$B$4:$L$20,9,FALSE)</f>
        <v>356</v>
      </c>
      <c r="Y26" s="257">
        <f>VLOOKUP($P$26,map_forms_control!$B$4:$L$20,10,FALSE)</f>
        <v>-68</v>
      </c>
      <c r="Z26" s="257">
        <f>VLOOKUP($P$26,map_forms_control!$B$4:$L$20,11,FALSE)</f>
        <v>1131</v>
      </c>
    </row>
    <row r="28" spans="2:26" x14ac:dyDescent="0.35">
      <c r="M28" s="9"/>
      <c r="O28" s="9"/>
    </row>
    <row r="29" spans="2:26" x14ac:dyDescent="0.35">
      <c r="M29" s="9"/>
      <c r="O29" s="9"/>
    </row>
    <row r="30" spans="2:26" x14ac:dyDescent="0.35">
      <c r="M30" s="9"/>
      <c r="O30" s="9"/>
    </row>
    <row r="31" spans="2:26" x14ac:dyDescent="0.35">
      <c r="M31" s="9"/>
      <c r="O31" s="9"/>
    </row>
    <row r="32" spans="2:26" x14ac:dyDescent="0.35">
      <c r="M32" s="9"/>
      <c r="O32" s="9"/>
    </row>
    <row r="33" spans="13:15" x14ac:dyDescent="0.35">
      <c r="M33" s="9"/>
      <c r="O33" s="9"/>
    </row>
    <row r="34" spans="13:15" x14ac:dyDescent="0.35">
      <c r="M34" s="9"/>
      <c r="O34" s="9"/>
    </row>
    <row r="35" spans="13:15" x14ac:dyDescent="0.35">
      <c r="M35" s="9"/>
      <c r="O35" s="9"/>
    </row>
    <row r="36" spans="13:15" x14ac:dyDescent="0.35">
      <c r="M36" s="9"/>
      <c r="O36" s="9"/>
    </row>
    <row r="37" spans="13:15" x14ac:dyDescent="0.35">
      <c r="M37" s="9"/>
      <c r="O37" s="9"/>
    </row>
    <row r="38" spans="13:15" x14ac:dyDescent="0.35">
      <c r="M38" s="9"/>
      <c r="O38" s="9"/>
    </row>
    <row r="39" spans="13:15" x14ac:dyDescent="0.35">
      <c r="M39" s="9"/>
      <c r="O39" s="9"/>
    </row>
    <row r="40" spans="13:15" x14ac:dyDescent="0.35">
      <c r="M40" s="9"/>
      <c r="O40" s="9"/>
    </row>
  </sheetData>
  <sheetProtection algorithmName="SHA-256" hashValue="pvm6XzxBVpTlpp/MO8I9xXyj3GIHARng0lXumUR8ps8=" saltValue="8tjwGBeJ7vc4rDx3OH8ejA==" spinCount="100000" sheet="1" objects="1" scenarios="1"/>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49" r:id="rId4" name="List Box 1">
              <controlPr defaultSize="0" autoLine="0" autoPict="0">
                <anchor moveWithCells="1">
                  <from>
                    <xdr:col>12</xdr:col>
                    <xdr:colOff>603250</xdr:colOff>
                    <xdr:row>0</xdr:row>
                    <xdr:rowOff>177800</xdr:rowOff>
                  </from>
                  <to>
                    <xdr:col>14</xdr:col>
                    <xdr:colOff>19050</xdr:colOff>
                    <xdr:row>5</xdr:row>
                    <xdr:rowOff>120650</xdr:rowOff>
                  </to>
                </anchor>
              </controlPr>
            </control>
          </mc:Choice>
        </mc:AlternateContent>
        <mc:AlternateContent xmlns:mc="http://schemas.openxmlformats.org/markup-compatibility/2006">
          <mc:Choice Requires="x14">
            <control shapeId="2050" r:id="rId5" name="List Box 2">
              <controlPr defaultSize="0" autoLine="0" autoPict="0">
                <anchor moveWithCells="1">
                  <from>
                    <xdr:col>12</xdr:col>
                    <xdr:colOff>609600</xdr:colOff>
                    <xdr:row>7</xdr:row>
                    <xdr:rowOff>19050</xdr:rowOff>
                  </from>
                  <to>
                    <xdr:col>14</xdr:col>
                    <xdr:colOff>19050</xdr:colOff>
                    <xdr:row>12</xdr:row>
                    <xdr:rowOff>63500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C2D37-A776-4935-8A0C-D16D11716C7E}">
  <sheetPr codeName="Sheet2">
    <tabColor theme="9" tint="-0.499984740745262"/>
  </sheetPr>
  <dimension ref="A2:Z49"/>
  <sheetViews>
    <sheetView showRowColHeaders="0" zoomScale="70" zoomScaleNormal="70" workbookViewId="0"/>
  </sheetViews>
  <sheetFormatPr defaultRowHeight="14.5" x14ac:dyDescent="0.35"/>
  <cols>
    <col min="1" max="1" width="2.81640625" style="9" customWidth="1"/>
    <col min="2" max="2" width="11.36328125" style="9" bestFit="1" customWidth="1"/>
    <col min="3" max="3" width="13.90625" style="9" customWidth="1"/>
    <col min="4" max="21" width="8.7265625" style="9"/>
    <col min="22" max="22" width="12.08984375" style="9" customWidth="1"/>
    <col min="23" max="23" width="3.54296875" style="9" customWidth="1"/>
    <col min="24" max="16384" width="8.7265625" style="9"/>
  </cols>
  <sheetData>
    <row r="2" spans="1:26" ht="27.5" customHeight="1" x14ac:dyDescent="0.35">
      <c r="A2" s="189"/>
      <c r="B2" s="189"/>
      <c r="C2" s="189"/>
      <c r="D2" s="189"/>
      <c r="E2" s="189"/>
      <c r="F2" s="189"/>
      <c r="G2" s="189"/>
      <c r="H2" s="189"/>
      <c r="I2" s="189"/>
      <c r="J2" s="189"/>
      <c r="K2" s="189"/>
      <c r="L2" s="189" t="s">
        <v>812</v>
      </c>
      <c r="M2" s="189"/>
      <c r="N2" s="189"/>
      <c r="O2" s="189"/>
      <c r="P2" s="189"/>
      <c r="Q2" s="189"/>
      <c r="R2" s="189"/>
      <c r="S2" s="189"/>
      <c r="T2" s="189"/>
      <c r="U2" s="189"/>
      <c r="V2" s="189"/>
      <c r="W2" s="189"/>
      <c r="X2" s="189"/>
      <c r="Z2" s="260" t="s">
        <v>960</v>
      </c>
    </row>
    <row r="3" spans="1:26" x14ac:dyDescent="0.35">
      <c r="Z3" s="261" t="s">
        <v>961</v>
      </c>
    </row>
    <row r="4" spans="1:26" x14ac:dyDescent="0.35">
      <c r="Z4" s="261" t="s">
        <v>962</v>
      </c>
    </row>
    <row r="5" spans="1:26" x14ac:dyDescent="0.35">
      <c r="Z5" s="261" t="s">
        <v>963</v>
      </c>
    </row>
    <row r="6" spans="1:26" x14ac:dyDescent="0.35">
      <c r="Z6" s="260" t="s">
        <v>964</v>
      </c>
    </row>
    <row r="49" spans="1:24" ht="27.5" customHeight="1" x14ac:dyDescent="0.35">
      <c r="A49" s="189"/>
      <c r="B49" s="189"/>
      <c r="C49" s="189"/>
      <c r="D49" s="189"/>
      <c r="E49" s="189"/>
      <c r="F49" s="189"/>
      <c r="G49" s="189"/>
      <c r="H49" s="189"/>
      <c r="I49" s="189"/>
      <c r="J49" s="189"/>
      <c r="K49" s="189"/>
      <c r="L49" s="189"/>
      <c r="M49" s="189"/>
      <c r="N49" s="189"/>
      <c r="O49" s="189"/>
      <c r="P49" s="189"/>
      <c r="Q49" s="189"/>
      <c r="R49" s="189"/>
      <c r="S49" s="189"/>
      <c r="T49" s="189"/>
      <c r="U49" s="189"/>
      <c r="V49" s="189"/>
      <c r="W49" s="189"/>
      <c r="X49" s="189"/>
    </row>
  </sheetData>
  <sheetProtection algorithmName="SHA-256" hashValue="EYKMuzE/hvL3dnoYqQK3yfkA2L6adpUZN2NA9Ohw+90=" saltValue="yogeXvGF2hS27OWfIroSwQ==" spinCount="100000" sheet="1" objects="1" scenario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3F403-1370-490B-86EE-EEF21120E412}">
  <sheetPr>
    <tabColor theme="9" tint="-0.499984740745262"/>
  </sheetPr>
  <dimension ref="A2:Y14"/>
  <sheetViews>
    <sheetView zoomScale="60" zoomScaleNormal="60" workbookViewId="0">
      <selection activeCell="Y22" sqref="Y22"/>
    </sheetView>
  </sheetViews>
  <sheetFormatPr defaultRowHeight="14.5" x14ac:dyDescent="0.35"/>
  <cols>
    <col min="1" max="1" width="3.1796875" style="9" customWidth="1"/>
    <col min="2" max="16384" width="8.7265625" style="9"/>
  </cols>
  <sheetData>
    <row r="2" spans="1:25" ht="27.5" customHeight="1" x14ac:dyDescent="0.35">
      <c r="A2" s="189"/>
      <c r="B2" s="189"/>
      <c r="C2" s="189"/>
      <c r="D2" s="189"/>
      <c r="E2" s="189"/>
      <c r="F2" s="189"/>
      <c r="G2" s="189"/>
      <c r="H2" s="189"/>
      <c r="I2" s="189"/>
      <c r="J2" s="189"/>
      <c r="K2" s="189"/>
      <c r="L2" s="189" t="s">
        <v>869</v>
      </c>
      <c r="M2" s="189"/>
      <c r="N2" s="189"/>
      <c r="O2" s="189"/>
      <c r="P2" s="189"/>
      <c r="Q2" s="189"/>
      <c r="R2" s="189"/>
      <c r="S2" s="189"/>
      <c r="T2" s="189"/>
      <c r="U2" s="189"/>
      <c r="V2" s="189"/>
      <c r="W2" s="189"/>
      <c r="Y2" s="260" t="s">
        <v>960</v>
      </c>
    </row>
    <row r="3" spans="1:25" x14ac:dyDescent="0.35">
      <c r="Y3" s="261" t="s">
        <v>961</v>
      </c>
    </row>
    <row r="4" spans="1:25" x14ac:dyDescent="0.35">
      <c r="Y4" s="261" t="s">
        <v>962</v>
      </c>
    </row>
    <row r="5" spans="1:25" x14ac:dyDescent="0.35">
      <c r="Y5" s="261" t="s">
        <v>963</v>
      </c>
    </row>
    <row r="6" spans="1:25" x14ac:dyDescent="0.35">
      <c r="Y6" s="260" t="s">
        <v>964</v>
      </c>
    </row>
    <row r="14" spans="1:25" x14ac:dyDescent="0.35">
      <c r="Y14" s="125"/>
    </row>
  </sheetData>
  <sheetProtection algorithmName="SHA-256" hashValue="vslVa9najNKpHfOzwSMB2Q0EoP1FQ5rnHa0JHzyrFd8=" saltValue="R+CN3dgJRvvMpdvswr36VQ==" spinCount="100000" sheet="1" objects="1" scenario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1796D-29A3-4DB3-B7BD-2818BB883D13}">
  <sheetPr codeName="Sheet3">
    <tabColor theme="9" tint="-0.499984740745262"/>
  </sheetPr>
  <dimension ref="A2:AD143"/>
  <sheetViews>
    <sheetView showGridLines="0" showRowColHeaders="0" zoomScale="70" zoomScaleNormal="70" workbookViewId="0">
      <selection activeCell="W19" sqref="W19"/>
    </sheetView>
  </sheetViews>
  <sheetFormatPr defaultRowHeight="14.5" x14ac:dyDescent="0.35"/>
  <cols>
    <col min="1" max="1" width="1.6328125" style="9" customWidth="1"/>
    <col min="2" max="16384" width="8.7265625" style="9"/>
  </cols>
  <sheetData>
    <row r="2" spans="1:30" ht="27.5" customHeight="1" x14ac:dyDescent="0.35">
      <c r="A2" s="189"/>
      <c r="B2" s="189"/>
      <c r="C2" s="189"/>
      <c r="D2" s="189"/>
      <c r="E2" s="189"/>
      <c r="F2" s="189"/>
      <c r="G2" s="189"/>
      <c r="H2" s="189"/>
      <c r="I2" s="189" t="s">
        <v>412</v>
      </c>
      <c r="J2" s="189"/>
      <c r="K2" s="189"/>
      <c r="L2" s="189"/>
      <c r="M2" s="189"/>
      <c r="N2" s="189"/>
      <c r="O2" s="189"/>
      <c r="P2" s="189"/>
      <c r="Q2" s="189"/>
      <c r="R2" s="189"/>
      <c r="S2" s="189"/>
      <c r="T2" s="189"/>
    </row>
    <row r="7" spans="1:30" x14ac:dyDescent="0.35">
      <c r="AD7" s="125" t="s">
        <v>413</v>
      </c>
    </row>
    <row r="9" spans="1:30" x14ac:dyDescent="0.35">
      <c r="V9" s="260" t="s">
        <v>960</v>
      </c>
    </row>
    <row r="10" spans="1:30" x14ac:dyDescent="0.35">
      <c r="V10" s="261" t="s">
        <v>961</v>
      </c>
    </row>
    <row r="11" spans="1:30" x14ac:dyDescent="0.35">
      <c r="V11" s="261" t="s">
        <v>962</v>
      </c>
    </row>
    <row r="12" spans="1:30" x14ac:dyDescent="0.35">
      <c r="V12" s="261" t="s">
        <v>963</v>
      </c>
    </row>
    <row r="13" spans="1:30" x14ac:dyDescent="0.35">
      <c r="V13" s="260" t="s">
        <v>964</v>
      </c>
    </row>
    <row r="142" s="82" customFormat="1" ht="15" thickBot="1" x14ac:dyDescent="0.4"/>
    <row r="143" ht="15" thickTop="1" x14ac:dyDescent="0.35"/>
  </sheetData>
  <sheetProtection algorithmName="SHA-256" hashValue="4cjwM+MeEQNKVsEjiGqMa+cDYkL+tE1HME3iMb3RUrI=" saltValue="5/Er+7uyHiuL0hMUv7YQKw==" spinCount="100000" sheet="1" objects="1" scenario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59BA7-B5B6-4F7C-B3EA-91C35492329A}">
  <sheetPr>
    <tabColor theme="9" tint="-0.499984740745262"/>
  </sheetPr>
  <dimension ref="A2:AC78"/>
  <sheetViews>
    <sheetView showGridLines="0" showRowColHeaders="0" zoomScale="70" zoomScaleNormal="70" workbookViewId="0">
      <selection activeCell="AA4" sqref="AA4"/>
    </sheetView>
  </sheetViews>
  <sheetFormatPr defaultRowHeight="14.5" x14ac:dyDescent="0.35"/>
  <cols>
    <col min="1" max="16384" width="8.7265625" style="9"/>
  </cols>
  <sheetData>
    <row r="2" spans="1:22" ht="27.5" customHeight="1" x14ac:dyDescent="0.35">
      <c r="A2" s="188"/>
      <c r="B2" s="188"/>
      <c r="C2" s="188"/>
      <c r="D2" s="188"/>
      <c r="E2" s="188"/>
      <c r="F2" s="188"/>
      <c r="G2" s="188"/>
      <c r="H2" s="188" t="s">
        <v>376</v>
      </c>
      <c r="I2" s="188"/>
      <c r="J2" s="188"/>
      <c r="K2" s="188"/>
      <c r="L2" s="188"/>
      <c r="M2" s="188"/>
      <c r="N2" s="188"/>
      <c r="O2" s="188"/>
      <c r="P2" s="188"/>
      <c r="Q2" s="188"/>
      <c r="R2" s="188"/>
      <c r="S2" s="188"/>
      <c r="T2" s="188"/>
    </row>
    <row r="10" spans="1:22" x14ac:dyDescent="0.35">
      <c r="V10" s="260" t="s">
        <v>960</v>
      </c>
    </row>
    <row r="11" spans="1:22" x14ac:dyDescent="0.35">
      <c r="V11" s="261" t="s">
        <v>961</v>
      </c>
    </row>
    <row r="12" spans="1:22" x14ac:dyDescent="0.35">
      <c r="V12" s="261" t="s">
        <v>962</v>
      </c>
    </row>
    <row r="13" spans="1:22" x14ac:dyDescent="0.35">
      <c r="V13" s="261" t="s">
        <v>963</v>
      </c>
    </row>
    <row r="14" spans="1:22" x14ac:dyDescent="0.35">
      <c r="V14" s="260" t="s">
        <v>964</v>
      </c>
    </row>
    <row r="20" spans="29:29" x14ac:dyDescent="0.35">
      <c r="AC20" s="125" t="s">
        <v>414</v>
      </c>
    </row>
    <row r="78" spans="1:20" ht="27.5" customHeight="1" x14ac:dyDescent="0.35">
      <c r="A78" s="188"/>
      <c r="B78" s="188"/>
      <c r="C78" s="188"/>
      <c r="D78" s="188"/>
      <c r="E78" s="188"/>
      <c r="F78" s="188"/>
      <c r="G78" s="188"/>
      <c r="H78" s="188"/>
      <c r="I78" s="188" t="s">
        <v>375</v>
      </c>
      <c r="J78" s="188"/>
      <c r="K78" s="188"/>
      <c r="L78" s="188"/>
      <c r="M78" s="188"/>
      <c r="N78" s="188"/>
      <c r="O78" s="188"/>
      <c r="P78" s="188"/>
      <c r="Q78" s="188"/>
      <c r="R78" s="188"/>
      <c r="S78" s="188"/>
      <c r="T78" s="188"/>
    </row>
  </sheetData>
  <sheetProtection algorithmName="SHA-256" hashValue="2D6fXNlh1s7W14mWIuqF7053HxtBHnoEbmQEztouEdI=" saltValue="dLiS1I7CBWR/wJiHRfLAlA==" spinCount="100000" sheet="1" objects="1" scenario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EDC12-C2E0-4983-80E7-C088C0BC5FF6}">
  <sheetPr codeName="Sheet4">
    <tabColor theme="9" tint="-0.499984740745262"/>
  </sheetPr>
  <dimension ref="A2:AB71"/>
  <sheetViews>
    <sheetView showGridLines="0" showRowColHeaders="0" zoomScale="70" zoomScaleNormal="70" workbookViewId="0">
      <selection activeCell="S121" sqref="S121"/>
    </sheetView>
  </sheetViews>
  <sheetFormatPr defaultRowHeight="14.5" x14ac:dyDescent="0.35"/>
  <cols>
    <col min="1" max="16384" width="8.7265625" style="9"/>
  </cols>
  <sheetData>
    <row r="2" spans="1:28" ht="27.5" customHeight="1" x14ac:dyDescent="0.35">
      <c r="A2" s="267"/>
      <c r="B2" s="267"/>
      <c r="C2" s="267"/>
      <c r="D2" s="267"/>
      <c r="E2" s="267"/>
      <c r="F2" s="267"/>
      <c r="G2" s="267"/>
      <c r="H2" s="267"/>
      <c r="I2" s="267" t="s">
        <v>377</v>
      </c>
      <c r="J2" s="267"/>
      <c r="K2" s="267"/>
      <c r="L2" s="267"/>
      <c r="M2" s="267"/>
      <c r="N2" s="267"/>
      <c r="O2" s="267"/>
      <c r="P2" s="267"/>
      <c r="Q2" s="267"/>
      <c r="R2" s="267"/>
      <c r="S2" s="267"/>
      <c r="T2" s="267"/>
    </row>
    <row r="5" spans="1:28" x14ac:dyDescent="0.35">
      <c r="AB5" s="125"/>
    </row>
    <row r="12" spans="1:28" x14ac:dyDescent="0.35">
      <c r="W12" s="260" t="s">
        <v>960</v>
      </c>
    </row>
    <row r="13" spans="1:28" x14ac:dyDescent="0.35">
      <c r="W13" s="261" t="s">
        <v>961</v>
      </c>
    </row>
    <row r="14" spans="1:28" x14ac:dyDescent="0.35">
      <c r="W14" s="261" t="s">
        <v>962</v>
      </c>
    </row>
    <row r="15" spans="1:28" x14ac:dyDescent="0.35">
      <c r="W15" s="261" t="s">
        <v>963</v>
      </c>
    </row>
    <row r="16" spans="1:28" x14ac:dyDescent="0.35">
      <c r="W16" s="260" t="s">
        <v>964</v>
      </c>
    </row>
    <row r="33" spans="27:27" x14ac:dyDescent="0.35">
      <c r="AA33" s="125"/>
    </row>
    <row r="71" spans="1:20" ht="27.5" customHeight="1" x14ac:dyDescent="0.35">
      <c r="A71" s="187"/>
      <c r="B71" s="187"/>
      <c r="C71" s="187"/>
      <c r="D71" s="187"/>
      <c r="E71" s="187"/>
      <c r="F71" s="187"/>
      <c r="G71" s="187"/>
      <c r="H71" s="187"/>
      <c r="I71" s="187" t="s">
        <v>378</v>
      </c>
      <c r="J71" s="187"/>
      <c r="K71" s="187"/>
      <c r="L71" s="187"/>
      <c r="M71" s="187"/>
      <c r="N71" s="187"/>
      <c r="O71" s="187"/>
      <c r="P71" s="187"/>
      <c r="Q71" s="187"/>
      <c r="R71" s="187"/>
      <c r="S71" s="187"/>
      <c r="T71" s="187"/>
    </row>
  </sheetData>
  <sheetProtection algorithmName="SHA-256" hashValue="x+QSXKbPc8DPBdbjJ/rJuR+bUzxawFCXCzjsDXINjZc=" saltValue="CEuXqVma+sKLXsa29sg90A==" spinCount="100000" sheet="1" objects="1" scenario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A52E3-918F-43BD-83EB-1CE4E82BACDF}">
  <sheetPr codeName="Sheet6">
    <tabColor rgb="FFFFFF00"/>
  </sheetPr>
  <dimension ref="B2:E158"/>
  <sheetViews>
    <sheetView topLeftCell="A32" workbookViewId="0">
      <selection activeCell="AG1" sqref="AG1:AG1048576"/>
    </sheetView>
  </sheetViews>
  <sheetFormatPr defaultRowHeight="13" x14ac:dyDescent="0.3"/>
  <cols>
    <col min="1" max="1" width="8.7265625" style="71"/>
    <col min="2" max="2" width="11.6328125" style="71" bestFit="1" customWidth="1"/>
    <col min="3" max="3" width="13.08984375" style="71" bestFit="1" customWidth="1"/>
    <col min="4" max="4" width="18.08984375" style="71" bestFit="1" customWidth="1"/>
    <col min="5" max="5" width="11.1796875" style="71" bestFit="1" customWidth="1"/>
    <col min="6" max="16384" width="8.7265625" style="71"/>
  </cols>
  <sheetData>
    <row r="2" spans="2:5" x14ac:dyDescent="0.3">
      <c r="B2" s="69" t="s">
        <v>11</v>
      </c>
      <c r="C2" s="71" t="s">
        <v>209</v>
      </c>
      <c r="D2" s="71" t="s">
        <v>210</v>
      </c>
      <c r="E2" s="70" t="s">
        <v>21</v>
      </c>
    </row>
    <row r="3" spans="2:5" x14ac:dyDescent="0.3">
      <c r="B3" s="72" t="s">
        <v>61</v>
      </c>
      <c r="C3" s="73">
        <v>1244</v>
      </c>
      <c r="D3" s="73">
        <v>144</v>
      </c>
      <c r="E3" s="70">
        <v>0.14710610932475884</v>
      </c>
    </row>
    <row r="4" spans="2:5" x14ac:dyDescent="0.3">
      <c r="B4" s="72" t="s">
        <v>12</v>
      </c>
      <c r="C4" s="73">
        <v>1244</v>
      </c>
      <c r="D4" s="73">
        <v>144</v>
      </c>
      <c r="E4" s="70">
        <v>0.14710610932475884</v>
      </c>
    </row>
    <row r="5" spans="2:5" ht="14.5" x14ac:dyDescent="0.35">
      <c r="B5"/>
      <c r="C5"/>
      <c r="D5"/>
      <c r="E5"/>
    </row>
    <row r="6" spans="2:5" ht="14.5" x14ac:dyDescent="0.35">
      <c r="B6"/>
      <c r="C6"/>
      <c r="D6"/>
      <c r="E6"/>
    </row>
    <row r="7" spans="2:5" ht="14.5" x14ac:dyDescent="0.35">
      <c r="B7"/>
      <c r="C7"/>
      <c r="D7"/>
      <c r="E7"/>
    </row>
    <row r="8" spans="2:5" ht="14.5" x14ac:dyDescent="0.35">
      <c r="B8"/>
      <c r="C8"/>
      <c r="D8"/>
      <c r="E8"/>
    </row>
    <row r="9" spans="2:5" ht="14.5" x14ac:dyDescent="0.35">
      <c r="B9"/>
      <c r="C9"/>
      <c r="D9"/>
      <c r="E9"/>
    </row>
    <row r="10" spans="2:5" ht="14.5" x14ac:dyDescent="0.35">
      <c r="B10"/>
      <c r="C10"/>
      <c r="D10"/>
      <c r="E10"/>
    </row>
    <row r="11" spans="2:5" ht="14.5" x14ac:dyDescent="0.35">
      <c r="B11"/>
      <c r="C11"/>
      <c r="D11"/>
      <c r="E11"/>
    </row>
    <row r="21" spans="2:5" x14ac:dyDescent="0.3">
      <c r="B21" s="69" t="s">
        <v>11</v>
      </c>
      <c r="C21" s="71" t="s">
        <v>211</v>
      </c>
      <c r="D21" s="71" t="s">
        <v>212</v>
      </c>
      <c r="E21" s="71" t="s">
        <v>209</v>
      </c>
    </row>
    <row r="22" spans="2:5" x14ac:dyDescent="0.3">
      <c r="B22" s="72" t="s">
        <v>61</v>
      </c>
      <c r="C22" s="73">
        <v>2169</v>
      </c>
      <c r="D22" s="73">
        <v>144</v>
      </c>
      <c r="E22" s="73">
        <v>1244</v>
      </c>
    </row>
    <row r="23" spans="2:5" x14ac:dyDescent="0.3">
      <c r="B23" s="72" t="s">
        <v>12</v>
      </c>
      <c r="C23" s="73">
        <v>2169</v>
      </c>
      <c r="D23" s="73">
        <v>144</v>
      </c>
      <c r="E23" s="73">
        <v>1244</v>
      </c>
    </row>
    <row r="24" spans="2:5" ht="14.5" x14ac:dyDescent="0.35">
      <c r="B24"/>
      <c r="C24"/>
      <c r="D24"/>
      <c r="E24"/>
    </row>
    <row r="25" spans="2:5" ht="14.5" x14ac:dyDescent="0.35">
      <c r="B25"/>
      <c r="C25"/>
      <c r="D25"/>
      <c r="E25"/>
    </row>
    <row r="26" spans="2:5" ht="14.5" x14ac:dyDescent="0.35">
      <c r="B26"/>
      <c r="C26"/>
      <c r="D26"/>
      <c r="E26"/>
    </row>
    <row r="27" spans="2:5" ht="14.5" x14ac:dyDescent="0.35">
      <c r="B27"/>
      <c r="C27"/>
      <c r="D27"/>
      <c r="E27"/>
    </row>
    <row r="28" spans="2:5" ht="14.5" x14ac:dyDescent="0.35">
      <c r="B28"/>
      <c r="C28"/>
      <c r="D28"/>
      <c r="E28"/>
    </row>
    <row r="29" spans="2:5" ht="14.5" x14ac:dyDescent="0.35">
      <c r="B29"/>
      <c r="C29"/>
      <c r="D29"/>
      <c r="E29"/>
    </row>
    <row r="30" spans="2:5" ht="14.5" x14ac:dyDescent="0.35">
      <c r="B30"/>
      <c r="C30"/>
      <c r="D30"/>
      <c r="E30"/>
    </row>
    <row r="40" spans="2:5" x14ac:dyDescent="0.3">
      <c r="B40" s="69" t="s">
        <v>11</v>
      </c>
      <c r="C40" s="71" t="s">
        <v>211</v>
      </c>
      <c r="D40" s="71" t="s">
        <v>212</v>
      </c>
      <c r="E40" s="71" t="s">
        <v>209</v>
      </c>
    </row>
    <row r="41" spans="2:5" x14ac:dyDescent="0.3">
      <c r="B41" s="74">
        <v>44105</v>
      </c>
      <c r="C41" s="73">
        <v>4220</v>
      </c>
      <c r="D41" s="73">
        <v>84</v>
      </c>
      <c r="E41" s="73">
        <v>2009</v>
      </c>
    </row>
    <row r="42" spans="2:5" x14ac:dyDescent="0.3">
      <c r="B42" s="74">
        <v>44109</v>
      </c>
      <c r="C42" s="73">
        <v>3720</v>
      </c>
      <c r="D42" s="73">
        <v>84</v>
      </c>
      <c r="E42" s="73">
        <v>1881</v>
      </c>
    </row>
    <row r="43" spans="2:5" x14ac:dyDescent="0.3">
      <c r="B43" s="74">
        <v>44116</v>
      </c>
      <c r="C43" s="73">
        <v>3577</v>
      </c>
      <c r="D43" s="73">
        <v>84</v>
      </c>
      <c r="E43" s="73">
        <v>1901</v>
      </c>
    </row>
    <row r="44" spans="2:5" x14ac:dyDescent="0.3">
      <c r="B44" s="74">
        <v>44123</v>
      </c>
      <c r="C44" s="73">
        <v>94</v>
      </c>
      <c r="D44" s="73">
        <v>7</v>
      </c>
      <c r="E44" s="73">
        <v>52</v>
      </c>
    </row>
    <row r="45" spans="2:5" x14ac:dyDescent="0.3">
      <c r="B45" s="74" t="s">
        <v>12</v>
      </c>
      <c r="C45" s="73">
        <v>11611</v>
      </c>
      <c r="D45" s="73">
        <v>259</v>
      </c>
      <c r="E45" s="73">
        <v>5843</v>
      </c>
    </row>
    <row r="55" spans="2:5" x14ac:dyDescent="0.3">
      <c r="B55" s="69" t="s">
        <v>11</v>
      </c>
      <c r="C55" s="71" t="s">
        <v>209</v>
      </c>
      <c r="D55" s="71" t="s">
        <v>210</v>
      </c>
      <c r="E55" s="70" t="s">
        <v>21</v>
      </c>
    </row>
    <row r="56" spans="2:5" x14ac:dyDescent="0.3">
      <c r="B56" s="74">
        <v>44105</v>
      </c>
      <c r="C56" s="73">
        <v>2009</v>
      </c>
      <c r="D56" s="73">
        <v>84</v>
      </c>
      <c r="E56" s="70">
        <v>5.2762568442010951E-2</v>
      </c>
    </row>
    <row r="57" spans="2:5" x14ac:dyDescent="0.3">
      <c r="B57" s="74">
        <v>44109</v>
      </c>
      <c r="C57" s="73">
        <v>1881</v>
      </c>
      <c r="D57" s="73">
        <v>84</v>
      </c>
      <c r="E57" s="70">
        <v>7.8681552365762894E-2</v>
      </c>
    </row>
    <row r="58" spans="2:5" x14ac:dyDescent="0.3">
      <c r="B58" s="74">
        <v>44116</v>
      </c>
      <c r="C58" s="73">
        <v>1901</v>
      </c>
      <c r="D58" s="73">
        <v>84</v>
      </c>
      <c r="E58" s="70">
        <v>7.3645449763282481E-2</v>
      </c>
    </row>
    <row r="59" spans="2:5" x14ac:dyDescent="0.3">
      <c r="B59" s="74">
        <v>44123</v>
      </c>
      <c r="C59" s="73">
        <v>52</v>
      </c>
      <c r="D59" s="73">
        <v>7</v>
      </c>
      <c r="E59" s="70">
        <v>3.8461538461538464E-2</v>
      </c>
    </row>
    <row r="60" spans="2:5" x14ac:dyDescent="0.3">
      <c r="B60" s="74" t="s">
        <v>12</v>
      </c>
      <c r="C60" s="73">
        <v>5843</v>
      </c>
      <c r="D60" s="73">
        <v>259</v>
      </c>
      <c r="E60" s="70">
        <v>6.777340407325004E-2</v>
      </c>
    </row>
    <row r="61" spans="2:5" ht="14.5" x14ac:dyDescent="0.35">
      <c r="B61"/>
      <c r="C61"/>
      <c r="D61"/>
      <c r="E61"/>
    </row>
    <row r="62" spans="2:5" ht="14.5" x14ac:dyDescent="0.35">
      <c r="B62"/>
      <c r="C62"/>
      <c r="D62"/>
      <c r="E62"/>
    </row>
    <row r="63" spans="2:5" ht="14.5" x14ac:dyDescent="0.35">
      <c r="B63"/>
      <c r="C63"/>
      <c r="D63"/>
      <c r="E63"/>
    </row>
    <row r="64" spans="2:5" ht="14.5" x14ac:dyDescent="0.35">
      <c r="B64"/>
      <c r="C64"/>
      <c r="D64"/>
      <c r="E64"/>
    </row>
    <row r="73" spans="2:5" x14ac:dyDescent="0.3">
      <c r="B73" s="69" t="s">
        <v>11</v>
      </c>
      <c r="C73" s="71" t="s">
        <v>210</v>
      </c>
      <c r="D73" s="71" t="s">
        <v>213</v>
      </c>
      <c r="E73" s="71" t="s">
        <v>214</v>
      </c>
    </row>
    <row r="74" spans="2:5" x14ac:dyDescent="0.3">
      <c r="B74" s="72" t="s">
        <v>61</v>
      </c>
      <c r="C74" s="73">
        <v>183</v>
      </c>
      <c r="D74" s="73">
        <v>181</v>
      </c>
      <c r="E74" s="75">
        <v>0.98907103825136611</v>
      </c>
    </row>
    <row r="75" spans="2:5" x14ac:dyDescent="0.3">
      <c r="B75" s="72" t="s">
        <v>12</v>
      </c>
      <c r="C75" s="73">
        <v>183</v>
      </c>
      <c r="D75" s="73">
        <v>181</v>
      </c>
      <c r="E75" s="75">
        <v>0.98907103825136611</v>
      </c>
    </row>
    <row r="76" spans="2:5" ht="14.5" x14ac:dyDescent="0.35">
      <c r="B76"/>
      <c r="C76"/>
      <c r="D76"/>
      <c r="E76"/>
    </row>
    <row r="77" spans="2:5" ht="14.5" x14ac:dyDescent="0.35">
      <c r="B77"/>
      <c r="C77"/>
      <c r="D77"/>
      <c r="E77"/>
    </row>
    <row r="78" spans="2:5" ht="14.5" x14ac:dyDescent="0.35">
      <c r="B78"/>
      <c r="C78"/>
      <c r="D78"/>
      <c r="E78"/>
    </row>
    <row r="79" spans="2:5" ht="14.5" x14ac:dyDescent="0.35">
      <c r="B79"/>
      <c r="C79"/>
      <c r="D79"/>
      <c r="E79"/>
    </row>
    <row r="80" spans="2:5" ht="14.5" x14ac:dyDescent="0.35">
      <c r="B80"/>
      <c r="C80"/>
      <c r="D80"/>
      <c r="E80"/>
    </row>
    <row r="81" spans="2:5" ht="14.5" x14ac:dyDescent="0.35">
      <c r="B81"/>
      <c r="C81"/>
      <c r="D81"/>
      <c r="E81"/>
    </row>
    <row r="82" spans="2:5" ht="14.5" x14ac:dyDescent="0.35">
      <c r="B82"/>
      <c r="C82"/>
      <c r="D82"/>
      <c r="E82"/>
    </row>
    <row r="83" spans="2:5" ht="14.5" x14ac:dyDescent="0.35">
      <c r="B83"/>
      <c r="C83"/>
      <c r="D83"/>
      <c r="E83"/>
    </row>
    <row r="84" spans="2:5" ht="14.5" x14ac:dyDescent="0.35">
      <c r="B84"/>
      <c r="C84"/>
      <c r="D84"/>
      <c r="E84"/>
    </row>
    <row r="85" spans="2:5" ht="14.5" x14ac:dyDescent="0.35">
      <c r="B85"/>
      <c r="C85"/>
      <c r="D85"/>
      <c r="E85"/>
    </row>
    <row r="86" spans="2:5" ht="14.5" x14ac:dyDescent="0.35">
      <c r="B86"/>
      <c r="C86"/>
      <c r="D86"/>
      <c r="E86"/>
    </row>
    <row r="87" spans="2:5" ht="14.5" x14ac:dyDescent="0.35">
      <c r="B87"/>
      <c r="C87"/>
      <c r="D87"/>
      <c r="E87"/>
    </row>
    <row r="88" spans="2:5" ht="14.5" x14ac:dyDescent="0.35">
      <c r="B88"/>
      <c r="C88"/>
      <c r="D88"/>
      <c r="E88"/>
    </row>
    <row r="89" spans="2:5" ht="14.5" x14ac:dyDescent="0.35">
      <c r="B89"/>
      <c r="C89"/>
      <c r="D89"/>
      <c r="E89"/>
    </row>
    <row r="90" spans="2:5" ht="14.5" x14ac:dyDescent="0.35">
      <c r="B90"/>
      <c r="C90"/>
      <c r="D90"/>
      <c r="E90"/>
    </row>
    <row r="91" spans="2:5" ht="14.5" x14ac:dyDescent="0.35">
      <c r="B91"/>
      <c r="C91"/>
      <c r="D91"/>
      <c r="E91"/>
    </row>
    <row r="92" spans="2:5" ht="14.5" x14ac:dyDescent="0.35">
      <c r="B92"/>
      <c r="C92"/>
      <c r="D92"/>
      <c r="E92"/>
    </row>
    <row r="93" spans="2:5" ht="14.5" x14ac:dyDescent="0.35">
      <c r="B93"/>
      <c r="C93"/>
      <c r="D93"/>
      <c r="E93"/>
    </row>
    <row r="94" spans="2:5" ht="14.5" x14ac:dyDescent="0.35">
      <c r="B94"/>
      <c r="C94"/>
      <c r="D94"/>
      <c r="E94"/>
    </row>
    <row r="95" spans="2:5" ht="14.5" x14ac:dyDescent="0.35">
      <c r="B95"/>
      <c r="C95"/>
      <c r="D95"/>
      <c r="E95"/>
    </row>
    <row r="96" spans="2:5" ht="14.5" x14ac:dyDescent="0.35">
      <c r="B96"/>
      <c r="C96"/>
      <c r="D96"/>
      <c r="E96"/>
    </row>
    <row r="97" spans="2:5" ht="14.5" x14ac:dyDescent="0.35">
      <c r="B97"/>
      <c r="C97"/>
      <c r="D97"/>
      <c r="E97"/>
    </row>
    <row r="98" spans="2:5" ht="14.5" x14ac:dyDescent="0.35">
      <c r="B98"/>
      <c r="C98"/>
      <c r="D98"/>
      <c r="E98"/>
    </row>
    <row r="99" spans="2:5" ht="14.5" x14ac:dyDescent="0.35">
      <c r="B99"/>
      <c r="C99"/>
      <c r="D99"/>
      <c r="E99"/>
    </row>
    <row r="100" spans="2:5" ht="14.5" x14ac:dyDescent="0.35">
      <c r="B100"/>
      <c r="C100"/>
      <c r="D100"/>
      <c r="E100"/>
    </row>
    <row r="101" spans="2:5" ht="14.5" x14ac:dyDescent="0.35">
      <c r="B101"/>
      <c r="C101"/>
      <c r="D101"/>
      <c r="E101"/>
    </row>
    <row r="102" spans="2:5" ht="14.5" x14ac:dyDescent="0.35">
      <c r="B102"/>
      <c r="C102"/>
      <c r="D102"/>
      <c r="E102"/>
    </row>
    <row r="103" spans="2:5" ht="14.5" x14ac:dyDescent="0.35">
      <c r="B103"/>
      <c r="C103"/>
      <c r="D103"/>
      <c r="E103"/>
    </row>
    <row r="104" spans="2:5" ht="14.5" x14ac:dyDescent="0.35">
      <c r="B104"/>
      <c r="C104"/>
      <c r="D104"/>
      <c r="E104"/>
    </row>
    <row r="105" spans="2:5" ht="14.5" x14ac:dyDescent="0.35">
      <c r="B105"/>
      <c r="C105"/>
      <c r="D105"/>
      <c r="E105"/>
    </row>
    <row r="106" spans="2:5" ht="14.5" x14ac:dyDescent="0.35">
      <c r="B106"/>
      <c r="C106"/>
      <c r="D106"/>
      <c r="E106"/>
    </row>
    <row r="107" spans="2:5" ht="14.5" x14ac:dyDescent="0.35">
      <c r="B107"/>
      <c r="C107"/>
      <c r="D107"/>
      <c r="E107"/>
    </row>
    <row r="108" spans="2:5" ht="14.5" x14ac:dyDescent="0.35">
      <c r="B108"/>
      <c r="C108"/>
      <c r="D108"/>
      <c r="E108"/>
    </row>
    <row r="109" spans="2:5" ht="14.5" x14ac:dyDescent="0.35">
      <c r="B109"/>
      <c r="C109"/>
      <c r="D109"/>
      <c r="E109"/>
    </row>
    <row r="110" spans="2:5" ht="14.5" x14ac:dyDescent="0.35">
      <c r="B110"/>
      <c r="C110"/>
      <c r="D110"/>
      <c r="E110"/>
    </row>
    <row r="111" spans="2:5" ht="14.5" x14ac:dyDescent="0.35">
      <c r="B111"/>
      <c r="C111"/>
      <c r="D111"/>
      <c r="E111"/>
    </row>
    <row r="112" spans="2:5" ht="14.5" x14ac:dyDescent="0.35">
      <c r="B112"/>
      <c r="C112"/>
      <c r="D112"/>
      <c r="E112"/>
    </row>
    <row r="113" spans="2:5" ht="14.5" x14ac:dyDescent="0.35">
      <c r="B113"/>
      <c r="C113"/>
      <c r="D113"/>
      <c r="E113"/>
    </row>
    <row r="114" spans="2:5" ht="14.5" x14ac:dyDescent="0.35">
      <c r="B114"/>
      <c r="C114"/>
      <c r="D114"/>
      <c r="E114"/>
    </row>
    <row r="115" spans="2:5" ht="14.5" x14ac:dyDescent="0.35">
      <c r="B115"/>
      <c r="C115"/>
      <c r="D115"/>
      <c r="E115"/>
    </row>
    <row r="116" spans="2:5" ht="14.5" x14ac:dyDescent="0.35">
      <c r="B116"/>
      <c r="C116"/>
      <c r="D116"/>
      <c r="E116"/>
    </row>
    <row r="117" spans="2:5" ht="14.5" x14ac:dyDescent="0.35">
      <c r="B117"/>
      <c r="C117"/>
      <c r="D117"/>
      <c r="E117"/>
    </row>
    <row r="118" spans="2:5" ht="14.5" x14ac:dyDescent="0.35">
      <c r="B118"/>
      <c r="C118"/>
      <c r="D118"/>
      <c r="E118"/>
    </row>
    <row r="119" spans="2:5" ht="14.5" x14ac:dyDescent="0.35">
      <c r="B119"/>
      <c r="C119"/>
      <c r="D119"/>
      <c r="E119"/>
    </row>
    <row r="120" spans="2:5" ht="14.5" x14ac:dyDescent="0.35">
      <c r="B120"/>
      <c r="C120"/>
      <c r="D120"/>
      <c r="E120"/>
    </row>
    <row r="121" spans="2:5" ht="14.5" x14ac:dyDescent="0.35">
      <c r="B121"/>
      <c r="C121"/>
      <c r="D121"/>
      <c r="E121"/>
    </row>
    <row r="122" spans="2:5" ht="14.5" x14ac:dyDescent="0.35">
      <c r="B122"/>
      <c r="C122"/>
      <c r="D122"/>
      <c r="E122"/>
    </row>
    <row r="123" spans="2:5" ht="14.5" x14ac:dyDescent="0.35">
      <c r="B123"/>
      <c r="C123"/>
      <c r="D123"/>
      <c r="E123"/>
    </row>
    <row r="124" spans="2:5" ht="14.5" x14ac:dyDescent="0.35">
      <c r="B124"/>
      <c r="C124"/>
      <c r="D124"/>
      <c r="E124"/>
    </row>
    <row r="125" spans="2:5" ht="14.5" x14ac:dyDescent="0.35">
      <c r="B125"/>
      <c r="C125"/>
      <c r="D125"/>
      <c r="E125"/>
    </row>
    <row r="126" spans="2:5" ht="14.5" x14ac:dyDescent="0.35">
      <c r="B126"/>
      <c r="C126"/>
      <c r="D126"/>
      <c r="E126"/>
    </row>
    <row r="127" spans="2:5" ht="14.5" x14ac:dyDescent="0.35">
      <c r="B127"/>
      <c r="C127"/>
      <c r="D127"/>
      <c r="E127"/>
    </row>
    <row r="128" spans="2:5" ht="14.5" x14ac:dyDescent="0.35">
      <c r="B128"/>
      <c r="C128"/>
      <c r="D128"/>
      <c r="E128"/>
    </row>
    <row r="129" spans="2:5" ht="14.5" x14ac:dyDescent="0.35">
      <c r="B129"/>
      <c r="C129"/>
      <c r="D129"/>
      <c r="E129"/>
    </row>
    <row r="130" spans="2:5" ht="14.5" x14ac:dyDescent="0.35">
      <c r="B130"/>
      <c r="C130"/>
      <c r="D130"/>
      <c r="E130"/>
    </row>
    <row r="131" spans="2:5" ht="14.5" x14ac:dyDescent="0.35">
      <c r="B131"/>
      <c r="C131"/>
      <c r="D131"/>
      <c r="E131"/>
    </row>
    <row r="132" spans="2:5" ht="14.5" x14ac:dyDescent="0.35">
      <c r="B132"/>
      <c r="C132"/>
      <c r="D132"/>
      <c r="E132"/>
    </row>
    <row r="133" spans="2:5" ht="14.5" x14ac:dyDescent="0.35">
      <c r="B133"/>
      <c r="C133"/>
      <c r="D133"/>
      <c r="E133"/>
    </row>
    <row r="134" spans="2:5" ht="14.5" x14ac:dyDescent="0.35">
      <c r="B134"/>
      <c r="C134"/>
      <c r="D134"/>
      <c r="E134"/>
    </row>
    <row r="135" spans="2:5" ht="14.5" x14ac:dyDescent="0.35">
      <c r="B135"/>
      <c r="C135"/>
      <c r="D135"/>
      <c r="E135"/>
    </row>
    <row r="136" spans="2:5" ht="14.5" x14ac:dyDescent="0.35">
      <c r="B136"/>
      <c r="C136"/>
      <c r="D136"/>
      <c r="E136"/>
    </row>
    <row r="137" spans="2:5" ht="14.5" x14ac:dyDescent="0.35">
      <c r="B137"/>
      <c r="C137"/>
      <c r="D137"/>
      <c r="E137"/>
    </row>
    <row r="138" spans="2:5" ht="14.5" x14ac:dyDescent="0.35">
      <c r="B138"/>
      <c r="C138"/>
      <c r="D138"/>
      <c r="E138"/>
    </row>
    <row r="139" spans="2:5" ht="14.5" x14ac:dyDescent="0.35">
      <c r="B139"/>
      <c r="C139"/>
      <c r="D139"/>
      <c r="E139"/>
    </row>
    <row r="140" spans="2:5" ht="14.5" x14ac:dyDescent="0.35">
      <c r="B140"/>
      <c r="C140"/>
      <c r="D140"/>
      <c r="E140"/>
    </row>
    <row r="141" spans="2:5" ht="14.5" x14ac:dyDescent="0.35">
      <c r="B141"/>
      <c r="C141"/>
      <c r="D141"/>
      <c r="E141"/>
    </row>
    <row r="142" spans="2:5" ht="14.5" x14ac:dyDescent="0.35">
      <c r="B142"/>
      <c r="C142"/>
      <c r="D142"/>
      <c r="E142"/>
    </row>
    <row r="143" spans="2:5" ht="14.5" x14ac:dyDescent="0.35">
      <c r="B143"/>
      <c r="C143"/>
      <c r="D143"/>
      <c r="E143"/>
    </row>
    <row r="144" spans="2:5" ht="14.5" x14ac:dyDescent="0.35">
      <c r="B144"/>
      <c r="C144"/>
      <c r="D144"/>
      <c r="E144"/>
    </row>
    <row r="145" spans="2:5" ht="14.5" x14ac:dyDescent="0.35">
      <c r="B145"/>
      <c r="C145"/>
      <c r="D145"/>
      <c r="E145"/>
    </row>
    <row r="146" spans="2:5" ht="14.5" x14ac:dyDescent="0.35">
      <c r="B146"/>
      <c r="C146"/>
      <c r="D146"/>
      <c r="E146"/>
    </row>
    <row r="147" spans="2:5" ht="14.5" x14ac:dyDescent="0.35">
      <c r="B147"/>
      <c r="C147"/>
      <c r="D147"/>
      <c r="E147"/>
    </row>
    <row r="148" spans="2:5" ht="14.5" x14ac:dyDescent="0.35">
      <c r="B148"/>
      <c r="C148"/>
      <c r="D148"/>
      <c r="E148"/>
    </row>
    <row r="149" spans="2:5" ht="14.5" x14ac:dyDescent="0.35">
      <c r="B149"/>
      <c r="C149"/>
      <c r="D149"/>
      <c r="E149"/>
    </row>
    <row r="150" spans="2:5" ht="14.5" x14ac:dyDescent="0.35">
      <c r="B150"/>
      <c r="C150"/>
      <c r="D150"/>
      <c r="E150"/>
    </row>
    <row r="151" spans="2:5" ht="14.5" x14ac:dyDescent="0.35">
      <c r="B151"/>
      <c r="C151"/>
      <c r="D151"/>
      <c r="E151"/>
    </row>
    <row r="152" spans="2:5" ht="14.5" x14ac:dyDescent="0.35">
      <c r="B152"/>
      <c r="C152"/>
      <c r="D152"/>
      <c r="E152"/>
    </row>
    <row r="153" spans="2:5" ht="14.5" x14ac:dyDescent="0.35">
      <c r="B153"/>
      <c r="C153"/>
      <c r="D153"/>
      <c r="E153"/>
    </row>
    <row r="154" spans="2:5" ht="14.5" x14ac:dyDescent="0.35">
      <c r="B154"/>
      <c r="C154"/>
      <c r="D154"/>
      <c r="E154"/>
    </row>
    <row r="155" spans="2:5" ht="14.5" x14ac:dyDescent="0.35">
      <c r="B155"/>
      <c r="C155"/>
      <c r="D155"/>
      <c r="E155"/>
    </row>
    <row r="156" spans="2:5" ht="14.5" x14ac:dyDescent="0.35">
      <c r="B156"/>
      <c r="C156"/>
      <c r="D156"/>
      <c r="E156"/>
    </row>
    <row r="157" spans="2:5" ht="14.5" x14ac:dyDescent="0.35">
      <c r="B157"/>
      <c r="C157"/>
      <c r="D157"/>
      <c r="E157"/>
    </row>
    <row r="158" spans="2:5" ht="14.5" x14ac:dyDescent="0.35">
      <c r="B158"/>
      <c r="C158"/>
      <c r="D158"/>
      <c r="E158"/>
    </row>
  </sheetData>
  <pageMargins left="0.7" right="0.7" top="0.75" bottom="0.75" header="0.3" footer="0.3"/>
  <pageSetup orientation="portrait" r:id="rId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1A0C1-79E5-43D5-A0DA-DE47463B35FF}">
  <sheetPr codeName="Sheet7">
    <tabColor rgb="FFFFFF00"/>
  </sheetPr>
  <dimension ref="A3:E114"/>
  <sheetViews>
    <sheetView topLeftCell="A82" workbookViewId="0">
      <selection activeCell="G17" sqref="G17"/>
    </sheetView>
  </sheetViews>
  <sheetFormatPr defaultRowHeight="14.5" x14ac:dyDescent="0.35"/>
  <cols>
    <col min="1" max="1" width="18.7265625" customWidth="1"/>
    <col min="2" max="2" width="13" bestFit="1" customWidth="1"/>
    <col min="3" max="3" width="15.08984375" customWidth="1"/>
    <col min="4" max="4" width="15.54296875" customWidth="1"/>
    <col min="5" max="5" width="16.36328125" customWidth="1"/>
  </cols>
  <sheetData>
    <row r="3" spans="1:5" x14ac:dyDescent="0.35">
      <c r="A3" s="10" t="s">
        <v>11</v>
      </c>
      <c r="B3" t="s">
        <v>217</v>
      </c>
      <c r="C3" t="s">
        <v>216</v>
      </c>
      <c r="D3" t="s">
        <v>218</v>
      </c>
      <c r="E3" t="s">
        <v>219</v>
      </c>
    </row>
    <row r="4" spans="1:5" x14ac:dyDescent="0.35">
      <c r="A4" s="272" t="s">
        <v>55</v>
      </c>
      <c r="B4" s="12">
        <v>9</v>
      </c>
      <c r="C4" s="12">
        <v>9</v>
      </c>
      <c r="D4" s="12">
        <v>9</v>
      </c>
      <c r="E4" s="12">
        <v>9</v>
      </c>
    </row>
    <row r="5" spans="1:5" x14ac:dyDescent="0.35">
      <c r="A5" s="272" t="s">
        <v>61</v>
      </c>
      <c r="B5" s="12">
        <v>242</v>
      </c>
      <c r="C5" s="12">
        <v>197</v>
      </c>
      <c r="D5" s="12">
        <v>197</v>
      </c>
      <c r="E5" s="12">
        <v>195</v>
      </c>
    </row>
    <row r="6" spans="1:5" x14ac:dyDescent="0.35">
      <c r="A6" s="272" t="s">
        <v>5</v>
      </c>
      <c r="B6" s="12">
        <v>567</v>
      </c>
      <c r="C6" s="12">
        <v>20</v>
      </c>
      <c r="D6" s="12">
        <v>20</v>
      </c>
      <c r="E6" s="12">
        <v>18</v>
      </c>
    </row>
    <row r="7" spans="1:5" x14ac:dyDescent="0.35">
      <c r="A7" s="272" t="s">
        <v>132</v>
      </c>
      <c r="B7" s="12">
        <v>213</v>
      </c>
      <c r="C7" s="12">
        <v>82</v>
      </c>
      <c r="D7" s="12">
        <v>82</v>
      </c>
      <c r="E7" s="12">
        <v>81</v>
      </c>
    </row>
    <row r="8" spans="1:5" x14ac:dyDescent="0.35">
      <c r="A8" s="272" t="s">
        <v>138</v>
      </c>
      <c r="B8" s="12">
        <v>44</v>
      </c>
      <c r="C8" s="12">
        <v>44</v>
      </c>
      <c r="D8" s="12">
        <v>44</v>
      </c>
      <c r="E8" s="12">
        <v>44</v>
      </c>
    </row>
    <row r="9" spans="1:5" x14ac:dyDescent="0.35">
      <c r="A9" s="272" t="s">
        <v>43</v>
      </c>
      <c r="B9" s="12">
        <v>590</v>
      </c>
      <c r="C9" s="12">
        <v>30</v>
      </c>
      <c r="D9" s="12">
        <v>30</v>
      </c>
      <c r="E9" s="12">
        <v>30</v>
      </c>
    </row>
    <row r="10" spans="1:5" x14ac:dyDescent="0.35">
      <c r="A10" s="272" t="s">
        <v>148</v>
      </c>
      <c r="B10" s="12">
        <v>1051</v>
      </c>
      <c r="C10" s="12">
        <v>150</v>
      </c>
      <c r="D10" s="12">
        <v>150</v>
      </c>
      <c r="E10" s="12">
        <v>71</v>
      </c>
    </row>
    <row r="11" spans="1:5" x14ac:dyDescent="0.35">
      <c r="A11" s="272" t="s">
        <v>12</v>
      </c>
      <c r="B11" s="12">
        <v>2716</v>
      </c>
      <c r="C11" s="12">
        <v>532</v>
      </c>
      <c r="D11" s="12">
        <v>532</v>
      </c>
      <c r="E11" s="12">
        <v>448</v>
      </c>
    </row>
    <row r="21" spans="1:5" x14ac:dyDescent="0.35">
      <c r="A21" s="10" t="s">
        <v>11</v>
      </c>
      <c r="B21" t="s">
        <v>217</v>
      </c>
      <c r="C21" t="s">
        <v>216</v>
      </c>
      <c r="D21" t="s">
        <v>218</v>
      </c>
      <c r="E21" t="s">
        <v>219</v>
      </c>
    </row>
    <row r="22" spans="1:5" x14ac:dyDescent="0.35">
      <c r="A22" s="18" t="s">
        <v>215</v>
      </c>
      <c r="B22" s="12">
        <v>609</v>
      </c>
      <c r="C22" s="12">
        <v>177</v>
      </c>
      <c r="D22" s="12">
        <v>177</v>
      </c>
      <c r="E22" s="12">
        <v>151</v>
      </c>
    </row>
    <row r="23" spans="1:5" x14ac:dyDescent="0.35">
      <c r="A23" s="18" t="s">
        <v>18</v>
      </c>
      <c r="B23" s="12">
        <v>723</v>
      </c>
      <c r="C23" s="12">
        <v>192</v>
      </c>
      <c r="D23" s="12">
        <v>192</v>
      </c>
      <c r="E23" s="12">
        <v>163</v>
      </c>
    </row>
    <row r="24" spans="1:5" x14ac:dyDescent="0.35">
      <c r="A24" s="18" t="s">
        <v>19</v>
      </c>
      <c r="B24" s="12">
        <v>1183</v>
      </c>
      <c r="C24" s="12">
        <v>155</v>
      </c>
      <c r="D24" s="12">
        <v>155</v>
      </c>
      <c r="E24" s="12">
        <v>126</v>
      </c>
    </row>
    <row r="25" spans="1:5" x14ac:dyDescent="0.35">
      <c r="A25" s="18" t="s">
        <v>20</v>
      </c>
      <c r="B25" s="12">
        <v>201</v>
      </c>
      <c r="C25" s="12">
        <v>8</v>
      </c>
      <c r="D25" s="12">
        <v>8</v>
      </c>
      <c r="E25" s="12">
        <v>8</v>
      </c>
    </row>
    <row r="26" spans="1:5" x14ac:dyDescent="0.35">
      <c r="A26" s="18" t="s">
        <v>12</v>
      </c>
      <c r="B26" s="12">
        <v>2716</v>
      </c>
      <c r="C26" s="12">
        <v>532</v>
      </c>
      <c r="D26" s="12">
        <v>532</v>
      </c>
      <c r="E26" s="12">
        <v>448</v>
      </c>
    </row>
    <row r="41" spans="1:4" x14ac:dyDescent="0.35">
      <c r="A41" s="10" t="s">
        <v>11</v>
      </c>
      <c r="B41" t="s">
        <v>218</v>
      </c>
      <c r="C41" t="s">
        <v>219</v>
      </c>
      <c r="D41" t="s">
        <v>220</v>
      </c>
    </row>
    <row r="42" spans="1:4" x14ac:dyDescent="0.35">
      <c r="A42" s="272" t="s">
        <v>55</v>
      </c>
      <c r="B42" s="12">
        <v>9</v>
      </c>
      <c r="C42" s="12">
        <v>9</v>
      </c>
      <c r="D42" s="19">
        <v>1</v>
      </c>
    </row>
    <row r="43" spans="1:4" x14ac:dyDescent="0.35">
      <c r="A43" s="272" t="s">
        <v>61</v>
      </c>
      <c r="B43" s="12">
        <v>197</v>
      </c>
      <c r="C43" s="12">
        <v>195</v>
      </c>
      <c r="D43" s="19">
        <v>0.98984771573604058</v>
      </c>
    </row>
    <row r="44" spans="1:4" x14ac:dyDescent="0.35">
      <c r="A44" s="272" t="s">
        <v>5</v>
      </c>
      <c r="B44" s="12">
        <v>20</v>
      </c>
      <c r="C44" s="12">
        <v>18</v>
      </c>
      <c r="D44" s="19">
        <v>0.9</v>
      </c>
    </row>
    <row r="45" spans="1:4" x14ac:dyDescent="0.35">
      <c r="A45" s="272" t="s">
        <v>132</v>
      </c>
      <c r="B45" s="12">
        <v>82</v>
      </c>
      <c r="C45" s="12">
        <v>81</v>
      </c>
      <c r="D45" s="19">
        <v>0.98780487804878048</v>
      </c>
    </row>
    <row r="46" spans="1:4" x14ac:dyDescent="0.35">
      <c r="A46" s="272" t="s">
        <v>138</v>
      </c>
      <c r="B46" s="12">
        <v>44</v>
      </c>
      <c r="C46" s="12">
        <v>44</v>
      </c>
      <c r="D46" s="19">
        <v>1</v>
      </c>
    </row>
    <row r="47" spans="1:4" x14ac:dyDescent="0.35">
      <c r="A47" s="272" t="s">
        <v>43</v>
      </c>
      <c r="B47" s="12">
        <v>30</v>
      </c>
      <c r="C47" s="12">
        <v>30</v>
      </c>
      <c r="D47" s="19">
        <v>1</v>
      </c>
    </row>
    <row r="48" spans="1:4" x14ac:dyDescent="0.35">
      <c r="A48" s="272" t="s">
        <v>148</v>
      </c>
      <c r="B48" s="12">
        <v>150</v>
      </c>
      <c r="C48" s="12">
        <v>71</v>
      </c>
      <c r="D48" s="19">
        <v>0.47333333333333333</v>
      </c>
    </row>
    <row r="49" spans="1:4" x14ac:dyDescent="0.35">
      <c r="A49" s="272" t="s">
        <v>12</v>
      </c>
      <c r="B49" s="12">
        <v>532</v>
      </c>
      <c r="C49" s="12">
        <v>448</v>
      </c>
      <c r="D49" s="19">
        <v>0.84210526315789469</v>
      </c>
    </row>
    <row r="69" spans="1:5" x14ac:dyDescent="0.35">
      <c r="A69" s="10" t="s">
        <v>11</v>
      </c>
      <c r="B69" t="s">
        <v>221</v>
      </c>
      <c r="C69" t="s">
        <v>222</v>
      </c>
      <c r="D69" t="s">
        <v>223</v>
      </c>
      <c r="E69" t="s">
        <v>224</v>
      </c>
    </row>
    <row r="70" spans="1:5" x14ac:dyDescent="0.35">
      <c r="A70" s="272" t="s">
        <v>55</v>
      </c>
      <c r="B70" s="12">
        <v>14</v>
      </c>
      <c r="C70" s="12">
        <v>10</v>
      </c>
      <c r="D70" s="12">
        <v>12</v>
      </c>
      <c r="E70" s="12">
        <v>0</v>
      </c>
    </row>
    <row r="71" spans="1:5" x14ac:dyDescent="0.35">
      <c r="A71" s="272" t="s">
        <v>61</v>
      </c>
      <c r="B71" s="12">
        <v>405</v>
      </c>
      <c r="C71" s="12">
        <v>354</v>
      </c>
      <c r="D71" s="12">
        <v>240</v>
      </c>
      <c r="E71" s="12">
        <v>99</v>
      </c>
    </row>
    <row r="72" spans="1:5" x14ac:dyDescent="0.35">
      <c r="A72" s="272" t="s">
        <v>5</v>
      </c>
      <c r="B72" s="12">
        <v>55</v>
      </c>
      <c r="C72" s="12">
        <v>44</v>
      </c>
      <c r="D72" s="12">
        <v>9</v>
      </c>
      <c r="E72" s="12">
        <v>26</v>
      </c>
    </row>
    <row r="73" spans="1:5" x14ac:dyDescent="0.35">
      <c r="A73" s="272" t="s">
        <v>132</v>
      </c>
      <c r="B73" s="12">
        <v>85</v>
      </c>
      <c r="C73" s="12">
        <v>74</v>
      </c>
      <c r="D73" s="12">
        <v>15</v>
      </c>
      <c r="E73" s="12">
        <v>13</v>
      </c>
    </row>
    <row r="74" spans="1:5" x14ac:dyDescent="0.35">
      <c r="A74" s="272" t="s">
        <v>138</v>
      </c>
      <c r="B74" s="12">
        <v>67</v>
      </c>
      <c r="C74" s="12">
        <v>58</v>
      </c>
      <c r="D74" s="12">
        <v>18</v>
      </c>
      <c r="E74" s="12">
        <v>19</v>
      </c>
    </row>
    <row r="75" spans="1:5" x14ac:dyDescent="0.35">
      <c r="A75" s="272" t="s">
        <v>43</v>
      </c>
      <c r="B75" s="12">
        <v>89</v>
      </c>
      <c r="C75" s="12">
        <v>73</v>
      </c>
      <c r="D75" s="12">
        <v>16</v>
      </c>
      <c r="E75" s="12">
        <v>9</v>
      </c>
    </row>
    <row r="76" spans="1:5" x14ac:dyDescent="0.35">
      <c r="A76" s="272" t="s">
        <v>148</v>
      </c>
      <c r="B76" s="12">
        <v>116</v>
      </c>
      <c r="C76" s="12">
        <v>101</v>
      </c>
      <c r="D76" s="12">
        <v>12</v>
      </c>
      <c r="E76" s="12">
        <v>19</v>
      </c>
    </row>
    <row r="77" spans="1:5" x14ac:dyDescent="0.35">
      <c r="A77" s="272" t="s">
        <v>12</v>
      </c>
      <c r="B77" s="12">
        <v>831</v>
      </c>
      <c r="C77" s="12">
        <v>714</v>
      </c>
      <c r="D77" s="12">
        <v>322</v>
      </c>
      <c r="E77" s="12">
        <v>185</v>
      </c>
    </row>
    <row r="83" spans="1:5" x14ac:dyDescent="0.35">
      <c r="A83" s="10" t="s">
        <v>11</v>
      </c>
      <c r="B83" t="s">
        <v>221</v>
      </c>
      <c r="C83" t="s">
        <v>222</v>
      </c>
      <c r="D83" t="s">
        <v>223</v>
      </c>
      <c r="E83" t="s">
        <v>224</v>
      </c>
    </row>
    <row r="84" spans="1:5" x14ac:dyDescent="0.35">
      <c r="A84" s="18" t="s">
        <v>215</v>
      </c>
      <c r="B84" s="12">
        <v>259</v>
      </c>
      <c r="C84" s="12">
        <v>213</v>
      </c>
      <c r="D84" s="12">
        <v>121</v>
      </c>
      <c r="E84" s="12">
        <v>53</v>
      </c>
    </row>
    <row r="85" spans="1:5" x14ac:dyDescent="0.35">
      <c r="A85" s="18" t="s">
        <v>18</v>
      </c>
      <c r="B85" s="12">
        <v>316</v>
      </c>
      <c r="C85" s="12">
        <v>277</v>
      </c>
      <c r="D85" s="12">
        <v>121</v>
      </c>
      <c r="E85" s="12">
        <v>81</v>
      </c>
    </row>
    <row r="86" spans="1:5" x14ac:dyDescent="0.35">
      <c r="A86" s="18" t="s">
        <v>19</v>
      </c>
      <c r="B86" s="12">
        <v>233</v>
      </c>
      <c r="C86" s="12">
        <v>208</v>
      </c>
      <c r="D86" s="12">
        <v>73</v>
      </c>
      <c r="E86" s="12">
        <v>49</v>
      </c>
    </row>
    <row r="87" spans="1:5" x14ac:dyDescent="0.35">
      <c r="A87" s="18" t="s">
        <v>20</v>
      </c>
      <c r="B87" s="12">
        <v>23</v>
      </c>
      <c r="C87" s="12">
        <v>16</v>
      </c>
      <c r="D87" s="12">
        <v>7</v>
      </c>
      <c r="E87" s="12">
        <v>2</v>
      </c>
    </row>
    <row r="88" spans="1:5" x14ac:dyDescent="0.35">
      <c r="A88" s="18" t="s">
        <v>12</v>
      </c>
      <c r="B88" s="12">
        <v>831</v>
      </c>
      <c r="C88" s="12">
        <v>714</v>
      </c>
      <c r="D88" s="12">
        <v>322</v>
      </c>
      <c r="E88" s="12">
        <v>185</v>
      </c>
    </row>
    <row r="92" spans="1:5" x14ac:dyDescent="0.35">
      <c r="A92" s="10" t="s">
        <v>11</v>
      </c>
      <c r="B92" t="s">
        <v>222</v>
      </c>
      <c r="C92" t="s">
        <v>223</v>
      </c>
      <c r="D92" t="s">
        <v>224</v>
      </c>
      <c r="E92" t="s">
        <v>225</v>
      </c>
    </row>
    <row r="93" spans="1:5" x14ac:dyDescent="0.35">
      <c r="A93" s="272" t="s">
        <v>55</v>
      </c>
      <c r="B93" s="12">
        <v>10</v>
      </c>
      <c r="C93" s="12">
        <v>0</v>
      </c>
      <c r="D93" s="12">
        <v>0</v>
      </c>
      <c r="E93" s="19">
        <v>0</v>
      </c>
    </row>
    <row r="94" spans="1:5" x14ac:dyDescent="0.35">
      <c r="A94" s="272" t="s">
        <v>61</v>
      </c>
      <c r="B94" s="12">
        <v>354</v>
      </c>
      <c r="C94" s="12">
        <v>99</v>
      </c>
      <c r="D94" s="12">
        <v>99</v>
      </c>
      <c r="E94" s="19">
        <v>0.27966101694915252</v>
      </c>
    </row>
    <row r="95" spans="1:5" x14ac:dyDescent="0.35">
      <c r="A95" s="272" t="s">
        <v>5</v>
      </c>
      <c r="B95" s="12">
        <v>44</v>
      </c>
      <c r="C95" s="12">
        <v>26</v>
      </c>
      <c r="D95" s="12">
        <v>26</v>
      </c>
      <c r="E95" s="19">
        <v>0.59090909090909094</v>
      </c>
    </row>
    <row r="96" spans="1:5" x14ac:dyDescent="0.35">
      <c r="A96" s="272" t="s">
        <v>132</v>
      </c>
      <c r="B96" s="12">
        <v>74</v>
      </c>
      <c r="C96" s="12">
        <v>13</v>
      </c>
      <c r="D96" s="12">
        <v>13</v>
      </c>
      <c r="E96" s="19">
        <v>0.17567567567567569</v>
      </c>
    </row>
    <row r="97" spans="1:5" x14ac:dyDescent="0.35">
      <c r="A97" s="272" t="s">
        <v>138</v>
      </c>
      <c r="B97" s="12">
        <v>58</v>
      </c>
      <c r="C97" s="12">
        <v>19</v>
      </c>
      <c r="D97" s="12">
        <v>19</v>
      </c>
      <c r="E97" s="19">
        <v>0.32758620689655171</v>
      </c>
    </row>
    <row r="98" spans="1:5" x14ac:dyDescent="0.35">
      <c r="A98" s="272" t="s">
        <v>43</v>
      </c>
      <c r="B98" s="12">
        <v>73</v>
      </c>
      <c r="C98" s="12">
        <v>9</v>
      </c>
      <c r="D98" s="12">
        <v>9</v>
      </c>
      <c r="E98" s="19">
        <v>0.12328767123287671</v>
      </c>
    </row>
    <row r="99" spans="1:5" x14ac:dyDescent="0.35">
      <c r="A99" s="272" t="s">
        <v>148</v>
      </c>
      <c r="B99" s="12">
        <v>101</v>
      </c>
      <c r="C99" s="12">
        <v>19</v>
      </c>
      <c r="D99" s="12">
        <v>19</v>
      </c>
      <c r="E99" s="19">
        <v>0.18811881188118812</v>
      </c>
    </row>
    <row r="100" spans="1:5" x14ac:dyDescent="0.35">
      <c r="A100" s="272" t="s">
        <v>12</v>
      </c>
      <c r="B100" s="12">
        <v>714</v>
      </c>
      <c r="C100" s="12">
        <v>185</v>
      </c>
      <c r="D100" s="12">
        <v>185</v>
      </c>
      <c r="E100" s="19">
        <v>0.25910364145658266</v>
      </c>
    </row>
    <row r="109" spans="1:5" x14ac:dyDescent="0.35">
      <c r="A109" s="10" t="s">
        <v>11</v>
      </c>
      <c r="B109" t="s">
        <v>222</v>
      </c>
      <c r="C109" t="s">
        <v>223</v>
      </c>
      <c r="D109" t="s">
        <v>224</v>
      </c>
      <c r="E109" t="s">
        <v>225</v>
      </c>
    </row>
    <row r="110" spans="1:5" x14ac:dyDescent="0.35">
      <c r="A110" s="18" t="s">
        <v>215</v>
      </c>
      <c r="B110" s="12">
        <v>213</v>
      </c>
      <c r="C110" s="12">
        <v>53</v>
      </c>
      <c r="D110" s="12">
        <v>53</v>
      </c>
      <c r="E110" s="19">
        <v>0.24882629107981222</v>
      </c>
    </row>
    <row r="111" spans="1:5" x14ac:dyDescent="0.35">
      <c r="A111" s="18" t="s">
        <v>18</v>
      </c>
      <c r="B111" s="12">
        <v>277</v>
      </c>
      <c r="C111" s="12">
        <v>81</v>
      </c>
      <c r="D111" s="12">
        <v>81</v>
      </c>
      <c r="E111" s="19">
        <v>0.29241877256317689</v>
      </c>
    </row>
    <row r="112" spans="1:5" x14ac:dyDescent="0.35">
      <c r="A112" s="18" t="s">
        <v>19</v>
      </c>
      <c r="B112" s="12">
        <v>208</v>
      </c>
      <c r="C112" s="12">
        <v>49</v>
      </c>
      <c r="D112" s="12">
        <v>49</v>
      </c>
      <c r="E112" s="19">
        <v>0.23557692307692307</v>
      </c>
    </row>
    <row r="113" spans="1:5" x14ac:dyDescent="0.35">
      <c r="A113" s="18" t="s">
        <v>20</v>
      </c>
      <c r="B113" s="12">
        <v>16</v>
      </c>
      <c r="C113" s="12">
        <v>2</v>
      </c>
      <c r="D113" s="12">
        <v>2</v>
      </c>
      <c r="E113" s="19">
        <v>0.125</v>
      </c>
    </row>
    <row r="114" spans="1:5" x14ac:dyDescent="0.35">
      <c r="A114" s="18" t="s">
        <v>12</v>
      </c>
      <c r="B114" s="12">
        <v>714</v>
      </c>
      <c r="C114" s="12">
        <v>185</v>
      </c>
      <c r="D114" s="12">
        <v>185</v>
      </c>
      <c r="E114" s="19">
        <v>0.25910364145658266</v>
      </c>
    </row>
  </sheetData>
  <pageMargins left="0.7" right="0.7" top="0.75" bottom="0.75" header="0.3" footer="0.3"/>
  <pageSetup orientation="portrait" r:id="rId8"/>
  <drawing r:id="rId9"/>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F166B-80FB-47D9-B78C-125D09267869}">
  <sheetPr codeName="Sheet9">
    <tabColor rgb="FFFF0000"/>
  </sheetPr>
  <dimension ref="A1:W263"/>
  <sheetViews>
    <sheetView zoomScale="150" zoomScaleNormal="150" workbookViewId="0">
      <pane ySplit="4" topLeftCell="A5" activePane="bottomLeft" state="frozen"/>
      <selection activeCell="R5" sqref="R5"/>
      <selection pane="bottomLeft" activeCell="R5" sqref="R5"/>
    </sheetView>
  </sheetViews>
  <sheetFormatPr defaultRowHeight="13" x14ac:dyDescent="0.3"/>
  <cols>
    <col min="1" max="2" width="8.7265625" style="30"/>
    <col min="3" max="3" width="22.26953125" style="30" bestFit="1" customWidth="1"/>
    <col min="4" max="4" width="27.1796875" style="30" customWidth="1"/>
    <col min="5" max="5" width="8.81640625" style="30" customWidth="1"/>
    <col min="6" max="11" width="8.7265625" style="39"/>
    <col min="12" max="12" width="8.7265625" style="30"/>
    <col min="13" max="14" width="8.7265625" style="59"/>
    <col min="15" max="15" width="9.36328125" style="35" customWidth="1"/>
    <col min="16" max="16" width="10.453125" style="59" customWidth="1"/>
    <col min="17" max="21" width="8.7265625" style="30"/>
    <col min="22" max="22" width="11.90625" style="30" bestFit="1" customWidth="1"/>
    <col min="23" max="16384" width="8.7265625" style="30"/>
  </cols>
  <sheetData>
    <row r="1" spans="1:23" ht="6.5" customHeight="1" x14ac:dyDescent="0.3">
      <c r="F1" s="30"/>
      <c r="G1" s="30"/>
      <c r="H1" s="30"/>
      <c r="I1" s="30"/>
      <c r="J1" s="30"/>
      <c r="K1" s="30"/>
      <c r="M1" s="30"/>
      <c r="N1" s="30"/>
      <c r="O1" s="30"/>
      <c r="P1" s="30"/>
      <c r="S1" s="42"/>
      <c r="T1" s="39"/>
      <c r="U1" s="39"/>
      <c r="V1" s="39"/>
      <c r="W1" s="39"/>
    </row>
    <row r="2" spans="1:23" ht="13.5" thickBot="1" x14ac:dyDescent="0.35">
      <c r="B2" s="40" t="s">
        <v>42</v>
      </c>
      <c r="C2" s="41">
        <f ca="1">NOW()</f>
        <v>44168.214908796297</v>
      </c>
      <c r="F2" s="30"/>
      <c r="G2" s="30"/>
      <c r="H2" s="30"/>
      <c r="I2" s="30"/>
      <c r="J2" s="30"/>
      <c r="K2" s="30"/>
      <c r="M2" s="30"/>
      <c r="N2" s="30"/>
      <c r="O2" s="30"/>
      <c r="P2" s="30"/>
      <c r="S2" s="42"/>
      <c r="T2" s="39"/>
      <c r="U2" s="39"/>
      <c r="V2" s="39"/>
      <c r="W2" s="39"/>
    </row>
    <row r="3" spans="1:23" ht="6" customHeight="1" thickBot="1" x14ac:dyDescent="0.35">
      <c r="F3" s="30"/>
      <c r="G3" s="30"/>
      <c r="H3" s="30"/>
      <c r="I3" s="30"/>
      <c r="J3" s="30"/>
      <c r="K3" s="30"/>
      <c r="M3" s="30"/>
      <c r="N3" s="30"/>
      <c r="O3" s="30"/>
      <c r="P3" s="30"/>
      <c r="S3" s="42"/>
      <c r="T3" s="39"/>
      <c r="U3" s="39"/>
      <c r="V3" s="39"/>
      <c r="W3" s="39"/>
    </row>
    <row r="4" spans="1:23" ht="92.5" customHeight="1" thickBot="1" x14ac:dyDescent="0.4">
      <c r="A4" s="4" t="s">
        <v>0</v>
      </c>
      <c r="B4" s="4" t="s">
        <v>1</v>
      </c>
      <c r="C4" s="4" t="s">
        <v>46</v>
      </c>
      <c r="D4" s="4" t="s">
        <v>2</v>
      </c>
      <c r="E4" s="63" t="s">
        <v>45</v>
      </c>
      <c r="F4" s="20" t="s">
        <v>164</v>
      </c>
      <c r="G4" s="20" t="s">
        <v>165</v>
      </c>
      <c r="H4" s="20" t="s">
        <v>166</v>
      </c>
      <c r="I4" s="20" t="s">
        <v>167</v>
      </c>
      <c r="J4" s="20" t="s">
        <v>168</v>
      </c>
      <c r="K4" s="20" t="s">
        <v>169</v>
      </c>
      <c r="L4" s="50" t="s">
        <v>15</v>
      </c>
      <c r="M4" s="51" t="s">
        <v>3</v>
      </c>
      <c r="N4" s="52" t="s">
        <v>4</v>
      </c>
      <c r="O4" s="52" t="s">
        <v>27</v>
      </c>
      <c r="P4" s="53" t="s">
        <v>9</v>
      </c>
    </row>
    <row r="5" spans="1:23" ht="14" thickTop="1" thickBot="1" x14ac:dyDescent="0.35">
      <c r="A5" s="55">
        <v>1</v>
      </c>
      <c r="B5" s="55" t="s">
        <v>55</v>
      </c>
      <c r="C5" s="55"/>
      <c r="D5" s="55" t="s">
        <v>56</v>
      </c>
      <c r="E5" s="54" t="s">
        <v>170</v>
      </c>
      <c r="F5" s="56">
        <v>30</v>
      </c>
      <c r="G5" s="56">
        <v>30</v>
      </c>
      <c r="H5" s="56">
        <v>3</v>
      </c>
      <c r="I5" s="56">
        <v>3</v>
      </c>
      <c r="J5" s="56">
        <v>1</v>
      </c>
      <c r="K5" s="56">
        <v>1</v>
      </c>
      <c r="L5" s="57">
        <v>44105</v>
      </c>
      <c r="M5" s="48">
        <f>(L5-calc!$O$2)/7+1</f>
        <v>1</v>
      </c>
      <c r="N5" s="49" t="str">
        <f t="shared" ref="N5:N68" si="0">TEXT(L5, "mmm")</f>
        <v>Oct</v>
      </c>
      <c r="O5" s="49" t="str">
        <f>"Qtr" &amp; VLOOKUP(MONTH(L5),calc!$D$3:$F$14,2,FALSE)</f>
        <v>Qtr1</v>
      </c>
      <c r="P5" s="49" t="str">
        <f>"FY" &amp; RIGHT(YEAR(L5) + VLOOKUP(MONTH(L5),{1,0;10,1},2,TRUE),2)</f>
        <v>FY21</v>
      </c>
    </row>
    <row r="6" spans="1:23" ht="13.5" thickBot="1" x14ac:dyDescent="0.35">
      <c r="A6" s="62"/>
      <c r="B6" s="62" t="s">
        <v>55</v>
      </c>
      <c r="C6" s="55"/>
      <c r="D6" s="62" t="s">
        <v>59</v>
      </c>
      <c r="E6" s="54" t="s">
        <v>170</v>
      </c>
      <c r="F6" s="56">
        <v>32</v>
      </c>
      <c r="G6" s="56">
        <v>32</v>
      </c>
      <c r="H6" s="56">
        <v>9</v>
      </c>
      <c r="I6" s="56">
        <v>9</v>
      </c>
      <c r="J6" s="56">
        <v>3</v>
      </c>
      <c r="K6" s="56">
        <v>3</v>
      </c>
      <c r="L6" s="58">
        <v>44105</v>
      </c>
      <c r="M6" s="48">
        <f>(L6-calc!$O$2)/7+1</f>
        <v>1</v>
      </c>
      <c r="N6" s="49" t="str">
        <f t="shared" si="0"/>
        <v>Oct</v>
      </c>
      <c r="O6" s="49" t="str">
        <f>"Qtr" &amp; VLOOKUP(MONTH(L6),calc!$D$3:$F$14,2,FALSE)</f>
        <v>Qtr1</v>
      </c>
      <c r="P6" s="49" t="str">
        <f>"FY" &amp; RIGHT(YEAR(L6) + VLOOKUP(MONTH(L6),{1,0;10,1},2,TRUE),2)</f>
        <v>FY21</v>
      </c>
    </row>
    <row r="7" spans="1:23" ht="13.5" thickBot="1" x14ac:dyDescent="0.35">
      <c r="A7" s="62"/>
      <c r="B7" s="62" t="s">
        <v>55</v>
      </c>
      <c r="C7" s="54"/>
      <c r="D7" s="62" t="s">
        <v>60</v>
      </c>
      <c r="E7" s="54" t="s">
        <v>170</v>
      </c>
      <c r="F7" s="56">
        <v>28</v>
      </c>
      <c r="G7" s="56">
        <v>28</v>
      </c>
      <c r="H7" s="56">
        <v>7</v>
      </c>
      <c r="I7" s="56">
        <v>7</v>
      </c>
      <c r="J7" s="56">
        <v>1</v>
      </c>
      <c r="K7" s="56">
        <v>1</v>
      </c>
      <c r="L7" s="58">
        <v>44105</v>
      </c>
      <c r="M7" s="48">
        <f>(L7-calc!$O$2)/7+1</f>
        <v>1</v>
      </c>
      <c r="N7" s="49" t="str">
        <f t="shared" si="0"/>
        <v>Oct</v>
      </c>
      <c r="O7" s="49" t="str">
        <f>"Qtr" &amp; VLOOKUP(MONTH(L7),calc!$D$3:$F$14,2,FALSE)</f>
        <v>Qtr1</v>
      </c>
      <c r="P7" s="49" t="str">
        <f>"FY" &amp; RIGHT(YEAR(L7) + VLOOKUP(MONTH(L7),{1,0;10,1},2,TRUE),2)</f>
        <v>FY21</v>
      </c>
    </row>
    <row r="8" spans="1:23" ht="13.5" thickBot="1" x14ac:dyDescent="0.35">
      <c r="A8" s="62"/>
      <c r="B8" s="62" t="s">
        <v>61</v>
      </c>
      <c r="C8" s="54" t="s">
        <v>62</v>
      </c>
      <c r="D8" s="62" t="s">
        <v>63</v>
      </c>
      <c r="E8" s="54" t="s">
        <v>170</v>
      </c>
      <c r="F8" s="56">
        <v>421</v>
      </c>
      <c r="G8" s="56">
        <v>20</v>
      </c>
      <c r="H8" s="56">
        <v>8</v>
      </c>
      <c r="I8" s="56">
        <v>8</v>
      </c>
      <c r="J8" s="56">
        <v>2</v>
      </c>
      <c r="K8" s="56">
        <v>2</v>
      </c>
      <c r="L8" s="58">
        <v>44105</v>
      </c>
      <c r="M8" s="48">
        <f>(L8-calc!$O$2)/7+1</f>
        <v>1</v>
      </c>
      <c r="N8" s="49" t="str">
        <f t="shared" si="0"/>
        <v>Oct</v>
      </c>
      <c r="O8" s="49" t="str">
        <f>"Qtr" &amp; VLOOKUP(MONTH(L8),calc!$D$3:$F$14,2,FALSE)</f>
        <v>Qtr1</v>
      </c>
      <c r="P8" s="49" t="str">
        <f>"FY" &amp; RIGHT(YEAR(L8) + VLOOKUP(MONTH(L8),{1,0;10,1},2,TRUE),2)</f>
        <v>FY21</v>
      </c>
    </row>
    <row r="9" spans="1:23" ht="13.5" thickBot="1" x14ac:dyDescent="0.35">
      <c r="A9" s="62"/>
      <c r="B9" s="62" t="s">
        <v>61</v>
      </c>
      <c r="C9" s="54" t="s">
        <v>64</v>
      </c>
      <c r="D9" s="62" t="s">
        <v>65</v>
      </c>
      <c r="E9" s="54" t="s">
        <v>170</v>
      </c>
      <c r="F9" s="56">
        <v>156</v>
      </c>
      <c r="G9" s="56">
        <v>60</v>
      </c>
      <c r="H9" s="56">
        <v>50</v>
      </c>
      <c r="I9" s="56">
        <v>50</v>
      </c>
      <c r="J9" s="56">
        <v>0</v>
      </c>
      <c r="K9" s="56">
        <v>0</v>
      </c>
      <c r="L9" s="58">
        <v>44105</v>
      </c>
      <c r="M9" s="48">
        <f>(L9-calc!$O$2)/7+1</f>
        <v>1</v>
      </c>
      <c r="N9" s="49" t="str">
        <f t="shared" si="0"/>
        <v>Oct</v>
      </c>
      <c r="O9" s="49" t="str">
        <f>"Qtr" &amp; VLOOKUP(MONTH(L9),calc!$D$3:$F$14,2,FALSE)</f>
        <v>Qtr1</v>
      </c>
      <c r="P9" s="49" t="str">
        <f>"FY" &amp; RIGHT(YEAR(L9) + VLOOKUP(MONTH(L9),{1,0;10,1},2,TRUE),2)</f>
        <v>FY21</v>
      </c>
    </row>
    <row r="10" spans="1:23" ht="13.5" thickBot="1" x14ac:dyDescent="0.35">
      <c r="A10" s="62"/>
      <c r="B10" s="62" t="s">
        <v>61</v>
      </c>
      <c r="C10" s="54" t="s">
        <v>66</v>
      </c>
      <c r="D10" s="62" t="s">
        <v>67</v>
      </c>
      <c r="E10" s="54" t="s">
        <v>170</v>
      </c>
      <c r="F10" s="56">
        <v>0</v>
      </c>
      <c r="G10" s="56">
        <v>0</v>
      </c>
      <c r="H10" s="56">
        <v>0</v>
      </c>
      <c r="I10" s="56">
        <v>0</v>
      </c>
      <c r="J10" s="56">
        <v>0</v>
      </c>
      <c r="K10" s="56">
        <v>0</v>
      </c>
      <c r="L10" s="58">
        <v>44105</v>
      </c>
      <c r="M10" s="48">
        <f>(L10-calc!$O$2)/7+1</f>
        <v>1</v>
      </c>
      <c r="N10" s="49" t="str">
        <f t="shared" si="0"/>
        <v>Oct</v>
      </c>
      <c r="O10" s="49" t="str">
        <f>"Qtr" &amp; VLOOKUP(MONTH(L10),calc!$D$3:$F$14,2,FALSE)</f>
        <v>Qtr1</v>
      </c>
      <c r="P10" s="49" t="str">
        <f>"FY" &amp; RIGHT(YEAR(L10) + VLOOKUP(MONTH(L10),{1,0;10,1},2,TRUE),2)</f>
        <v>FY21</v>
      </c>
    </row>
    <row r="11" spans="1:23" ht="13.5" thickBot="1" x14ac:dyDescent="0.35">
      <c r="A11" s="62"/>
      <c r="B11" s="62" t="s">
        <v>61</v>
      </c>
      <c r="C11" s="54" t="s">
        <v>68</v>
      </c>
      <c r="D11" s="62" t="s">
        <v>69</v>
      </c>
      <c r="E11" s="54" t="s">
        <v>170</v>
      </c>
      <c r="F11" s="56">
        <v>0</v>
      </c>
      <c r="G11" s="56">
        <v>0</v>
      </c>
      <c r="H11" s="56">
        <v>0</v>
      </c>
      <c r="I11" s="56">
        <v>0</v>
      </c>
      <c r="J11" s="56">
        <v>0</v>
      </c>
      <c r="K11" s="56">
        <v>0</v>
      </c>
      <c r="L11" s="58">
        <v>44105</v>
      </c>
      <c r="M11" s="48">
        <f>(L11-calc!$O$2)/7+1</f>
        <v>1</v>
      </c>
      <c r="N11" s="49" t="str">
        <f t="shared" si="0"/>
        <v>Oct</v>
      </c>
      <c r="O11" s="49" t="str">
        <f>"Qtr" &amp; VLOOKUP(MONTH(L11),calc!$D$3:$F$14,2,FALSE)</f>
        <v>Qtr1</v>
      </c>
      <c r="P11" s="49" t="str">
        <f>"FY" &amp; RIGHT(YEAR(L11) + VLOOKUP(MONTH(L11),{1,0;10,1},2,TRUE),2)</f>
        <v>FY21</v>
      </c>
    </row>
    <row r="12" spans="1:23" ht="13.5" thickBot="1" x14ac:dyDescent="0.35">
      <c r="A12" s="62"/>
      <c r="B12" s="62" t="s">
        <v>61</v>
      </c>
      <c r="C12" s="54" t="s">
        <v>68</v>
      </c>
      <c r="D12" s="62" t="s">
        <v>70</v>
      </c>
      <c r="E12" s="54" t="s">
        <v>170</v>
      </c>
      <c r="F12" s="56">
        <v>30</v>
      </c>
      <c r="G12" s="56">
        <v>30</v>
      </c>
      <c r="H12" s="56">
        <v>20</v>
      </c>
      <c r="I12" s="56">
        <v>20</v>
      </c>
      <c r="J12" s="56">
        <v>2</v>
      </c>
      <c r="K12" s="56">
        <v>2</v>
      </c>
      <c r="L12" s="58">
        <v>44105</v>
      </c>
      <c r="M12" s="48">
        <f>(L12-calc!$O$2)/7+1</f>
        <v>1</v>
      </c>
      <c r="N12" s="49" t="str">
        <f t="shared" si="0"/>
        <v>Oct</v>
      </c>
      <c r="O12" s="49" t="str">
        <f>"Qtr" &amp; VLOOKUP(MONTH(L12),calc!$D$3:$F$14,2,FALSE)</f>
        <v>Qtr1</v>
      </c>
      <c r="P12" s="49" t="str">
        <f>"FY" &amp; RIGHT(YEAR(L12) + VLOOKUP(MONTH(L12),{1,0;10,1},2,TRUE),2)</f>
        <v>FY21</v>
      </c>
    </row>
    <row r="13" spans="1:23" ht="13.5" thickBot="1" x14ac:dyDescent="0.35">
      <c r="A13" s="62"/>
      <c r="B13" s="62" t="s">
        <v>61</v>
      </c>
      <c r="C13" s="54" t="s">
        <v>71</v>
      </c>
      <c r="D13" s="62" t="s">
        <v>72</v>
      </c>
      <c r="E13" s="54" t="s">
        <v>170</v>
      </c>
      <c r="F13" s="56">
        <v>0</v>
      </c>
      <c r="G13" s="56">
        <v>0</v>
      </c>
      <c r="H13" s="56">
        <v>0</v>
      </c>
      <c r="I13" s="56">
        <v>0</v>
      </c>
      <c r="J13" s="56">
        <v>0</v>
      </c>
      <c r="K13" s="56">
        <v>0</v>
      </c>
      <c r="L13" s="58">
        <v>44105</v>
      </c>
      <c r="M13" s="48">
        <f>(L13-calc!$O$2)/7+1</f>
        <v>1</v>
      </c>
      <c r="N13" s="49" t="str">
        <f t="shared" si="0"/>
        <v>Oct</v>
      </c>
      <c r="O13" s="49" t="str">
        <f>"Qtr" &amp; VLOOKUP(MONTH(L13),calc!$D$3:$F$14,2,FALSE)</f>
        <v>Qtr1</v>
      </c>
      <c r="P13" s="49" t="str">
        <f>"FY" &amp; RIGHT(YEAR(L13) + VLOOKUP(MONTH(L13),{1,0;10,1},2,TRUE),2)</f>
        <v>FY21</v>
      </c>
    </row>
    <row r="14" spans="1:23" ht="13.5" thickBot="1" x14ac:dyDescent="0.35">
      <c r="A14" s="62"/>
      <c r="B14" s="62" t="s">
        <v>61</v>
      </c>
      <c r="C14" s="54" t="s">
        <v>73</v>
      </c>
      <c r="D14" s="62" t="s">
        <v>74</v>
      </c>
      <c r="E14" s="54" t="s">
        <v>170</v>
      </c>
      <c r="F14" s="56">
        <v>0</v>
      </c>
      <c r="G14" s="56">
        <v>0</v>
      </c>
      <c r="H14" s="56">
        <v>0</v>
      </c>
      <c r="I14" s="56">
        <v>0</v>
      </c>
      <c r="J14" s="56">
        <v>0</v>
      </c>
      <c r="K14" s="56">
        <v>0</v>
      </c>
      <c r="L14" s="58">
        <v>44105</v>
      </c>
      <c r="M14" s="48">
        <f>(L14-calc!$O$2)/7+1</f>
        <v>1</v>
      </c>
      <c r="N14" s="49" t="str">
        <f t="shared" si="0"/>
        <v>Oct</v>
      </c>
      <c r="O14" s="49" t="str">
        <f>"Qtr" &amp; VLOOKUP(MONTH(L14),calc!$D$3:$F$14,2,FALSE)</f>
        <v>Qtr1</v>
      </c>
      <c r="P14" s="49" t="str">
        <f>"FY" &amp; RIGHT(YEAR(L14) + VLOOKUP(MONTH(L14),{1,0;10,1},2,TRUE),2)</f>
        <v>FY21</v>
      </c>
    </row>
    <row r="15" spans="1:23" ht="13.5" thickBot="1" x14ac:dyDescent="0.35">
      <c r="A15" s="62"/>
      <c r="B15" s="62" t="s">
        <v>61</v>
      </c>
      <c r="C15" s="54" t="s">
        <v>68</v>
      </c>
      <c r="D15" s="62" t="s">
        <v>75</v>
      </c>
      <c r="E15" s="54" t="s">
        <v>170</v>
      </c>
      <c r="F15" s="56">
        <v>0</v>
      </c>
      <c r="G15" s="56">
        <v>0</v>
      </c>
      <c r="H15" s="56">
        <v>0</v>
      </c>
      <c r="I15" s="56">
        <v>0</v>
      </c>
      <c r="J15" s="56">
        <v>0</v>
      </c>
      <c r="K15" s="56">
        <v>0</v>
      </c>
      <c r="L15" s="58">
        <v>44105</v>
      </c>
      <c r="M15" s="48">
        <f>(L15-calc!$O$2)/7+1</f>
        <v>1</v>
      </c>
      <c r="N15" s="49" t="str">
        <f t="shared" si="0"/>
        <v>Oct</v>
      </c>
      <c r="O15" s="49" t="str">
        <f>"Qtr" &amp; VLOOKUP(MONTH(L15),calc!$D$3:$F$14,2,FALSE)</f>
        <v>Qtr1</v>
      </c>
      <c r="P15" s="49" t="str">
        <f>"FY" &amp; RIGHT(YEAR(L15) + VLOOKUP(MONTH(L15),{1,0;10,1},2,TRUE),2)</f>
        <v>FY21</v>
      </c>
    </row>
    <row r="16" spans="1:23" ht="13.5" thickBot="1" x14ac:dyDescent="0.35">
      <c r="A16" s="62"/>
      <c r="B16" s="62" t="s">
        <v>61</v>
      </c>
      <c r="C16" s="54" t="s">
        <v>73</v>
      </c>
      <c r="D16" s="62" t="s">
        <v>76</v>
      </c>
      <c r="E16" s="54" t="s">
        <v>170</v>
      </c>
      <c r="F16" s="56">
        <v>0</v>
      </c>
      <c r="G16" s="56">
        <v>0</v>
      </c>
      <c r="H16" s="56">
        <v>0</v>
      </c>
      <c r="I16" s="56">
        <v>0</v>
      </c>
      <c r="J16" s="56">
        <v>0</v>
      </c>
      <c r="K16" s="56">
        <v>0</v>
      </c>
      <c r="L16" s="58">
        <v>44105</v>
      </c>
      <c r="M16" s="48">
        <f>(L16-calc!$O$2)/7+1</f>
        <v>1</v>
      </c>
      <c r="N16" s="49" t="str">
        <f t="shared" si="0"/>
        <v>Oct</v>
      </c>
      <c r="O16" s="49" t="str">
        <f>"Qtr" &amp; VLOOKUP(MONTH(L16),calc!$D$3:$F$14,2,FALSE)</f>
        <v>Qtr1</v>
      </c>
      <c r="P16" s="49" t="str">
        <f>"FY" &amp; RIGHT(YEAR(L16) + VLOOKUP(MONTH(L16),{1,0;10,1},2,TRUE),2)</f>
        <v>FY21</v>
      </c>
    </row>
    <row r="17" spans="1:16" ht="13.5" thickBot="1" x14ac:dyDescent="0.35">
      <c r="A17" s="62"/>
      <c r="B17" s="62" t="s">
        <v>61</v>
      </c>
      <c r="C17" s="54" t="s">
        <v>62</v>
      </c>
      <c r="D17" s="62" t="s">
        <v>77</v>
      </c>
      <c r="E17" s="54" t="s">
        <v>170</v>
      </c>
      <c r="F17" s="56">
        <v>0</v>
      </c>
      <c r="G17" s="56">
        <v>0</v>
      </c>
      <c r="H17" s="56">
        <v>0</v>
      </c>
      <c r="I17" s="56">
        <v>0</v>
      </c>
      <c r="J17" s="56">
        <v>0</v>
      </c>
      <c r="K17" s="56">
        <v>0</v>
      </c>
      <c r="L17" s="58">
        <v>44105</v>
      </c>
      <c r="M17" s="48">
        <f>(L17-calc!$O$2)/7+1</f>
        <v>1</v>
      </c>
      <c r="N17" s="49" t="str">
        <f t="shared" si="0"/>
        <v>Oct</v>
      </c>
      <c r="O17" s="49" t="str">
        <f>"Qtr" &amp; VLOOKUP(MONTH(L17),calc!$D$3:$F$14,2,FALSE)</f>
        <v>Qtr1</v>
      </c>
      <c r="P17" s="49" t="str">
        <f>"FY" &amp; RIGHT(YEAR(L17) + VLOOKUP(MONTH(L17),{1,0;10,1},2,TRUE),2)</f>
        <v>FY21</v>
      </c>
    </row>
    <row r="18" spans="1:16" ht="13.5" thickBot="1" x14ac:dyDescent="0.35">
      <c r="A18" s="62"/>
      <c r="B18" s="62" t="s">
        <v>61</v>
      </c>
      <c r="C18" s="54" t="s">
        <v>78</v>
      </c>
      <c r="D18" s="62" t="s">
        <v>79</v>
      </c>
      <c r="E18" s="54" t="s">
        <v>170</v>
      </c>
      <c r="F18" s="56">
        <v>228</v>
      </c>
      <c r="G18" s="56">
        <v>69</v>
      </c>
      <c r="H18" s="56">
        <v>47</v>
      </c>
      <c r="I18" s="56">
        <v>47</v>
      </c>
      <c r="J18" s="56">
        <v>2</v>
      </c>
      <c r="K18" s="56">
        <v>2</v>
      </c>
      <c r="L18" s="58">
        <v>44105</v>
      </c>
      <c r="M18" s="48">
        <f>(L18-calc!$O$2)/7+1</f>
        <v>1</v>
      </c>
      <c r="N18" s="49" t="str">
        <f t="shared" si="0"/>
        <v>Oct</v>
      </c>
      <c r="O18" s="49" t="str">
        <f>"Qtr" &amp; VLOOKUP(MONTH(L18),calc!$D$3:$F$14,2,FALSE)</f>
        <v>Qtr1</v>
      </c>
      <c r="P18" s="49" t="str">
        <f>"FY" &amp; RIGHT(YEAR(L18) + VLOOKUP(MONTH(L18),{1,0;10,1},2,TRUE),2)</f>
        <v>FY21</v>
      </c>
    </row>
    <row r="19" spans="1:16" ht="13.5" thickBot="1" x14ac:dyDescent="0.35">
      <c r="A19" s="62"/>
      <c r="B19" s="62" t="s">
        <v>61</v>
      </c>
      <c r="C19" s="54" t="s">
        <v>80</v>
      </c>
      <c r="D19" s="62" t="s">
        <v>81</v>
      </c>
      <c r="E19" s="54" t="s">
        <v>170</v>
      </c>
      <c r="F19" s="56">
        <v>179</v>
      </c>
      <c r="G19" s="56">
        <v>60</v>
      </c>
      <c r="H19" s="56">
        <v>35</v>
      </c>
      <c r="I19" s="56">
        <v>35</v>
      </c>
      <c r="J19" s="56">
        <v>7</v>
      </c>
      <c r="K19" s="56">
        <v>7</v>
      </c>
      <c r="L19" s="58">
        <v>44105</v>
      </c>
      <c r="M19" s="48">
        <f>(L19-calc!$O$2)/7+1</f>
        <v>1</v>
      </c>
      <c r="N19" s="49" t="str">
        <f t="shared" si="0"/>
        <v>Oct</v>
      </c>
      <c r="O19" s="49" t="str">
        <f>"Qtr" &amp; VLOOKUP(MONTH(L19),calc!$D$3:$F$14,2,FALSE)</f>
        <v>Qtr1</v>
      </c>
      <c r="P19" s="49" t="str">
        <f>"FY" &amp; RIGHT(YEAR(L19) + VLOOKUP(MONTH(L19),{1,0;10,1},2,TRUE),2)</f>
        <v>FY21</v>
      </c>
    </row>
    <row r="20" spans="1:16" ht="13.5" thickBot="1" x14ac:dyDescent="0.35">
      <c r="A20" s="62"/>
      <c r="B20" s="62" t="s">
        <v>61</v>
      </c>
      <c r="C20" s="54" t="s">
        <v>71</v>
      </c>
      <c r="D20" s="62" t="s">
        <v>82</v>
      </c>
      <c r="E20" s="54" t="s">
        <v>170</v>
      </c>
      <c r="F20" s="56">
        <v>615</v>
      </c>
      <c r="G20" s="56">
        <v>40</v>
      </c>
      <c r="H20" s="56">
        <v>23</v>
      </c>
      <c r="I20" s="56">
        <v>23</v>
      </c>
      <c r="J20" s="56">
        <v>2</v>
      </c>
      <c r="K20" s="56">
        <v>2</v>
      </c>
      <c r="L20" s="58">
        <v>44105</v>
      </c>
      <c r="M20" s="48">
        <f>(L20-calc!$O$2)/7+1</f>
        <v>1</v>
      </c>
      <c r="N20" s="49" t="str">
        <f t="shared" si="0"/>
        <v>Oct</v>
      </c>
      <c r="O20" s="49" t="str">
        <f>"Qtr" &amp; VLOOKUP(MONTH(L20),calc!$D$3:$F$14,2,FALSE)</f>
        <v>Qtr1</v>
      </c>
      <c r="P20" s="49" t="str">
        <f>"FY" &amp; RIGHT(YEAR(L20) + VLOOKUP(MONTH(L20),{1,0;10,1},2,TRUE),2)</f>
        <v>FY21</v>
      </c>
    </row>
    <row r="21" spans="1:16" ht="13.5" thickBot="1" x14ac:dyDescent="0.35">
      <c r="A21" s="62"/>
      <c r="B21" s="62" t="s">
        <v>61</v>
      </c>
      <c r="C21" s="54" t="s">
        <v>83</v>
      </c>
      <c r="D21" s="62" t="s">
        <v>84</v>
      </c>
      <c r="E21" s="54" t="s">
        <v>170</v>
      </c>
      <c r="F21" s="56">
        <v>28</v>
      </c>
      <c r="G21" s="56">
        <v>28</v>
      </c>
      <c r="H21" s="56">
        <v>28</v>
      </c>
      <c r="I21" s="56">
        <v>28</v>
      </c>
      <c r="J21" s="56">
        <v>2</v>
      </c>
      <c r="K21" s="56">
        <v>2</v>
      </c>
      <c r="L21" s="58">
        <v>44105</v>
      </c>
      <c r="M21" s="48">
        <f>(L21-calc!$O$2)/7+1</f>
        <v>1</v>
      </c>
      <c r="N21" s="49" t="str">
        <f t="shared" si="0"/>
        <v>Oct</v>
      </c>
      <c r="O21" s="49" t="str">
        <f>"Qtr" &amp; VLOOKUP(MONTH(L21),calc!$D$3:$F$14,2,FALSE)</f>
        <v>Qtr1</v>
      </c>
      <c r="P21" s="49" t="str">
        <f>"FY" &amp; RIGHT(YEAR(L21) + VLOOKUP(MONTH(L21),{1,0;10,1},2,TRUE),2)</f>
        <v>FY21</v>
      </c>
    </row>
    <row r="22" spans="1:16" ht="13.5" thickBot="1" x14ac:dyDescent="0.35">
      <c r="A22" s="62"/>
      <c r="B22" s="62" t="s">
        <v>61</v>
      </c>
      <c r="C22" s="54" t="s">
        <v>66</v>
      </c>
      <c r="D22" s="62" t="s">
        <v>85</v>
      </c>
      <c r="E22" s="54" t="s">
        <v>170</v>
      </c>
      <c r="F22" s="56">
        <v>150</v>
      </c>
      <c r="G22" s="56">
        <v>0</v>
      </c>
      <c r="H22" s="56">
        <v>0</v>
      </c>
      <c r="I22" s="56">
        <v>0</v>
      </c>
      <c r="J22" s="56">
        <v>0</v>
      </c>
      <c r="K22" s="56">
        <v>0</v>
      </c>
      <c r="L22" s="58">
        <v>44105</v>
      </c>
      <c r="M22" s="48">
        <f>(L22-calc!$O$2)/7+1</f>
        <v>1</v>
      </c>
      <c r="N22" s="49" t="str">
        <f t="shared" si="0"/>
        <v>Oct</v>
      </c>
      <c r="O22" s="49" t="str">
        <f>"Qtr" &amp; VLOOKUP(MONTH(L22),calc!$D$3:$F$14,2,FALSE)</f>
        <v>Qtr1</v>
      </c>
      <c r="P22" s="49" t="str">
        <f>"FY" &amp; RIGHT(YEAR(L22) + VLOOKUP(MONTH(L22),{1,0;10,1},2,TRUE),2)</f>
        <v>FY21</v>
      </c>
    </row>
    <row r="23" spans="1:16" ht="13.5" thickBot="1" x14ac:dyDescent="0.35">
      <c r="A23" s="62"/>
      <c r="B23" s="62" t="s">
        <v>61</v>
      </c>
      <c r="C23" s="54" t="s">
        <v>71</v>
      </c>
      <c r="D23" s="62" t="s">
        <v>86</v>
      </c>
      <c r="E23" s="54" t="s">
        <v>170</v>
      </c>
      <c r="F23" s="56">
        <v>327</v>
      </c>
      <c r="G23" s="56">
        <v>15</v>
      </c>
      <c r="H23" s="56">
        <v>7</v>
      </c>
      <c r="I23" s="56">
        <v>7</v>
      </c>
      <c r="J23" s="56">
        <v>0</v>
      </c>
      <c r="K23" s="56">
        <v>0</v>
      </c>
      <c r="L23" s="58">
        <v>44105</v>
      </c>
      <c r="M23" s="48">
        <f>(L23-calc!$O$2)/7+1</f>
        <v>1</v>
      </c>
      <c r="N23" s="49" t="str">
        <f t="shared" si="0"/>
        <v>Oct</v>
      </c>
      <c r="O23" s="49" t="str">
        <f>"Qtr" &amp; VLOOKUP(MONTH(L23),calc!$D$3:$F$14,2,FALSE)</f>
        <v>Qtr1</v>
      </c>
      <c r="P23" s="49" t="str">
        <f>"FY" &amp; RIGHT(YEAR(L23) + VLOOKUP(MONTH(L23),{1,0;10,1},2,TRUE),2)</f>
        <v>FY21</v>
      </c>
    </row>
    <row r="24" spans="1:16" ht="13.5" thickBot="1" x14ac:dyDescent="0.35">
      <c r="A24" s="62"/>
      <c r="B24" s="62" t="s">
        <v>61</v>
      </c>
      <c r="C24" s="54" t="s">
        <v>87</v>
      </c>
      <c r="D24" s="62" t="s">
        <v>88</v>
      </c>
      <c r="E24" s="54" t="s">
        <v>170</v>
      </c>
      <c r="F24" s="56">
        <v>0</v>
      </c>
      <c r="G24" s="56">
        <v>0</v>
      </c>
      <c r="H24" s="56">
        <v>0</v>
      </c>
      <c r="I24" s="56">
        <v>0</v>
      </c>
      <c r="J24" s="56">
        <v>0</v>
      </c>
      <c r="K24" s="56">
        <v>0</v>
      </c>
      <c r="L24" s="58">
        <v>44105</v>
      </c>
      <c r="M24" s="48">
        <f>(L24-calc!$O$2)/7+1</f>
        <v>1</v>
      </c>
      <c r="N24" s="49" t="str">
        <f t="shared" si="0"/>
        <v>Oct</v>
      </c>
      <c r="O24" s="49" t="str">
        <f>"Qtr" &amp; VLOOKUP(MONTH(L24),calc!$D$3:$F$14,2,FALSE)</f>
        <v>Qtr1</v>
      </c>
      <c r="P24" s="49" t="str">
        <f>"FY" &amp; RIGHT(YEAR(L24) + VLOOKUP(MONTH(L24),{1,0;10,1},2,TRUE),2)</f>
        <v>FY21</v>
      </c>
    </row>
    <row r="25" spans="1:16" ht="13.5" thickBot="1" x14ac:dyDescent="0.35">
      <c r="A25" s="62"/>
      <c r="B25" s="62" t="s">
        <v>61</v>
      </c>
      <c r="C25" s="54" t="s">
        <v>89</v>
      </c>
      <c r="D25" s="62" t="s">
        <v>90</v>
      </c>
      <c r="E25" s="54" t="s">
        <v>170</v>
      </c>
      <c r="F25" s="56">
        <v>0</v>
      </c>
      <c r="G25" s="56">
        <v>0</v>
      </c>
      <c r="H25" s="56">
        <v>0</v>
      </c>
      <c r="I25" s="56">
        <v>0</v>
      </c>
      <c r="J25" s="56">
        <v>0</v>
      </c>
      <c r="K25" s="56">
        <v>0</v>
      </c>
      <c r="L25" s="58">
        <v>44105</v>
      </c>
      <c r="M25" s="48">
        <f>(L25-calc!$O$2)/7+1</f>
        <v>1</v>
      </c>
      <c r="N25" s="49" t="str">
        <f t="shared" si="0"/>
        <v>Oct</v>
      </c>
      <c r="O25" s="49" t="str">
        <f>"Qtr" &amp; VLOOKUP(MONTH(L25),calc!$D$3:$F$14,2,FALSE)</f>
        <v>Qtr1</v>
      </c>
      <c r="P25" s="49" t="str">
        <f>"FY" &amp; RIGHT(YEAR(L25) + VLOOKUP(MONTH(L25),{1,0;10,1},2,TRUE),2)</f>
        <v>FY21</v>
      </c>
    </row>
    <row r="26" spans="1:16" ht="13.5" thickBot="1" x14ac:dyDescent="0.35">
      <c r="A26" s="62"/>
      <c r="B26" s="62" t="s">
        <v>61</v>
      </c>
      <c r="C26" s="54" t="s">
        <v>91</v>
      </c>
      <c r="D26" s="62" t="s">
        <v>92</v>
      </c>
      <c r="E26" s="54" t="s">
        <v>170</v>
      </c>
      <c r="F26" s="56">
        <v>0</v>
      </c>
      <c r="G26" s="56">
        <v>0</v>
      </c>
      <c r="H26" s="56">
        <v>0</v>
      </c>
      <c r="I26" s="56">
        <v>0</v>
      </c>
      <c r="J26" s="56">
        <v>0</v>
      </c>
      <c r="K26" s="56">
        <v>0</v>
      </c>
      <c r="L26" s="58">
        <v>44105</v>
      </c>
      <c r="M26" s="48">
        <f>(L26-calc!$O$2)/7+1</f>
        <v>1</v>
      </c>
      <c r="N26" s="49" t="str">
        <f t="shared" si="0"/>
        <v>Oct</v>
      </c>
      <c r="O26" s="49" t="str">
        <f>"Qtr" &amp; VLOOKUP(MONTH(L26),calc!$D$3:$F$14,2,FALSE)</f>
        <v>Qtr1</v>
      </c>
      <c r="P26" s="49" t="str">
        <f>"FY" &amp; RIGHT(YEAR(L26) + VLOOKUP(MONTH(L26),{1,0;10,1},2,TRUE),2)</f>
        <v>FY21</v>
      </c>
    </row>
    <row r="27" spans="1:16" ht="13.5" thickBot="1" x14ac:dyDescent="0.35">
      <c r="A27" s="62"/>
      <c r="B27" s="62" t="s">
        <v>61</v>
      </c>
      <c r="C27" s="54" t="s">
        <v>93</v>
      </c>
      <c r="D27" s="62" t="s">
        <v>94</v>
      </c>
      <c r="E27" s="54" t="s">
        <v>170</v>
      </c>
      <c r="F27" s="56">
        <v>0</v>
      </c>
      <c r="G27" s="56">
        <v>0</v>
      </c>
      <c r="H27" s="56">
        <v>0</v>
      </c>
      <c r="I27" s="56">
        <v>0</v>
      </c>
      <c r="J27" s="56">
        <v>0</v>
      </c>
      <c r="K27" s="56">
        <v>0</v>
      </c>
      <c r="L27" s="58">
        <v>44105</v>
      </c>
      <c r="M27" s="48">
        <f>(L27-calc!$O$2)/7+1</f>
        <v>1</v>
      </c>
      <c r="N27" s="49" t="str">
        <f t="shared" si="0"/>
        <v>Oct</v>
      </c>
      <c r="O27" s="49" t="str">
        <f>"Qtr" &amp; VLOOKUP(MONTH(L27),calc!$D$3:$F$14,2,FALSE)</f>
        <v>Qtr1</v>
      </c>
      <c r="P27" s="49" t="str">
        <f>"FY" &amp; RIGHT(YEAR(L27) + VLOOKUP(MONTH(L27),{1,0;10,1},2,TRUE),2)</f>
        <v>FY21</v>
      </c>
    </row>
    <row r="28" spans="1:16" ht="13.5" thickBot="1" x14ac:dyDescent="0.35">
      <c r="A28" s="62"/>
      <c r="B28" s="62" t="s">
        <v>61</v>
      </c>
      <c r="C28" s="54" t="s">
        <v>71</v>
      </c>
      <c r="D28" s="62" t="s">
        <v>95</v>
      </c>
      <c r="E28" s="54" t="s">
        <v>170</v>
      </c>
      <c r="F28" s="56">
        <v>0</v>
      </c>
      <c r="G28" s="56">
        <v>0</v>
      </c>
      <c r="H28" s="56">
        <v>0</v>
      </c>
      <c r="I28" s="56">
        <v>0</v>
      </c>
      <c r="J28" s="56">
        <v>0</v>
      </c>
      <c r="K28" s="56">
        <v>0</v>
      </c>
      <c r="L28" s="58">
        <v>44105</v>
      </c>
      <c r="M28" s="48">
        <f>(L28-calc!$O$2)/7+1</f>
        <v>1</v>
      </c>
      <c r="N28" s="49" t="str">
        <f t="shared" si="0"/>
        <v>Oct</v>
      </c>
      <c r="O28" s="49" t="str">
        <f>"Qtr" &amp; VLOOKUP(MONTH(L28),calc!$D$3:$F$14,2,FALSE)</f>
        <v>Qtr1</v>
      </c>
      <c r="P28" s="49" t="str">
        <f>"FY" &amp; RIGHT(YEAR(L28) + VLOOKUP(MONTH(L28),{1,0;10,1},2,TRUE),2)</f>
        <v>FY21</v>
      </c>
    </row>
    <row r="29" spans="1:16" ht="13.5" thickBot="1" x14ac:dyDescent="0.35">
      <c r="A29" s="62"/>
      <c r="B29" s="62" t="s">
        <v>61</v>
      </c>
      <c r="C29" s="54" t="s">
        <v>73</v>
      </c>
      <c r="D29" s="62" t="s">
        <v>96</v>
      </c>
      <c r="E29" s="54" t="s">
        <v>170</v>
      </c>
      <c r="F29" s="56">
        <v>340</v>
      </c>
      <c r="G29" s="56">
        <v>28</v>
      </c>
      <c r="H29" s="56">
        <v>9</v>
      </c>
      <c r="I29" s="56">
        <v>9</v>
      </c>
      <c r="J29" s="56">
        <v>2</v>
      </c>
      <c r="K29" s="56">
        <v>2</v>
      </c>
      <c r="L29" s="58">
        <v>44105</v>
      </c>
      <c r="M29" s="48">
        <f>(L29-calc!$O$2)/7+1</f>
        <v>1</v>
      </c>
      <c r="N29" s="49" t="str">
        <f t="shared" si="0"/>
        <v>Oct</v>
      </c>
      <c r="O29" s="49" t="str">
        <f>"Qtr" &amp; VLOOKUP(MONTH(L29),calc!$D$3:$F$14,2,FALSE)</f>
        <v>Qtr1</v>
      </c>
      <c r="P29" s="49" t="str">
        <f>"FY" &amp; RIGHT(YEAR(L29) + VLOOKUP(MONTH(L29),{1,0;10,1},2,TRUE),2)</f>
        <v>FY21</v>
      </c>
    </row>
    <row r="30" spans="1:16" ht="13.5" thickBot="1" x14ac:dyDescent="0.35">
      <c r="A30" s="62"/>
      <c r="B30" s="62" t="s">
        <v>61</v>
      </c>
      <c r="C30" s="54" t="s">
        <v>97</v>
      </c>
      <c r="D30" s="62" t="s">
        <v>98</v>
      </c>
      <c r="E30" s="54" t="s">
        <v>170</v>
      </c>
      <c r="F30" s="56">
        <v>0</v>
      </c>
      <c r="G30" s="56">
        <v>0</v>
      </c>
      <c r="H30" s="56">
        <v>0</v>
      </c>
      <c r="I30" s="56">
        <v>0</v>
      </c>
      <c r="J30" s="56">
        <v>0</v>
      </c>
      <c r="K30" s="56">
        <v>0</v>
      </c>
      <c r="L30" s="58">
        <v>44105</v>
      </c>
      <c r="M30" s="48">
        <f>(L30-calc!$O$2)/7+1</f>
        <v>1</v>
      </c>
      <c r="N30" s="49" t="str">
        <f t="shared" si="0"/>
        <v>Oct</v>
      </c>
      <c r="O30" s="49" t="str">
        <f>"Qtr" &amp; VLOOKUP(MONTH(L30),calc!$D$3:$F$14,2,FALSE)</f>
        <v>Qtr1</v>
      </c>
      <c r="P30" s="49" t="str">
        <f>"FY" &amp; RIGHT(YEAR(L30) + VLOOKUP(MONTH(L30),{1,0;10,1},2,TRUE),2)</f>
        <v>FY21</v>
      </c>
    </row>
    <row r="31" spans="1:16" ht="13.5" thickBot="1" x14ac:dyDescent="0.35">
      <c r="A31" s="62"/>
      <c r="B31" s="62" t="s">
        <v>61</v>
      </c>
      <c r="C31" s="54" t="s">
        <v>97</v>
      </c>
      <c r="D31" s="62" t="s">
        <v>99</v>
      </c>
      <c r="E31" s="54" t="s">
        <v>170</v>
      </c>
      <c r="F31" s="56">
        <v>274</v>
      </c>
      <c r="G31" s="56">
        <v>49</v>
      </c>
      <c r="H31" s="56">
        <v>26</v>
      </c>
      <c r="I31" s="56">
        <v>26</v>
      </c>
      <c r="J31" s="56">
        <v>4</v>
      </c>
      <c r="K31" s="56">
        <v>4</v>
      </c>
      <c r="L31" s="58">
        <v>44105</v>
      </c>
      <c r="M31" s="48">
        <f>(L31-calc!$O$2)/7+1</f>
        <v>1</v>
      </c>
      <c r="N31" s="49" t="str">
        <f t="shared" si="0"/>
        <v>Oct</v>
      </c>
      <c r="O31" s="49" t="str">
        <f>"Qtr" &amp; VLOOKUP(MONTH(L31),calc!$D$3:$F$14,2,FALSE)</f>
        <v>Qtr1</v>
      </c>
      <c r="P31" s="49" t="str">
        <f>"FY" &amp; RIGHT(YEAR(L31) + VLOOKUP(MONTH(L31),{1,0;10,1},2,TRUE),2)</f>
        <v>FY21</v>
      </c>
    </row>
    <row r="32" spans="1:16" ht="13.5" thickBot="1" x14ac:dyDescent="0.35">
      <c r="A32" s="62"/>
      <c r="B32" s="62" t="s">
        <v>61</v>
      </c>
      <c r="C32" s="54" t="s">
        <v>100</v>
      </c>
      <c r="D32" s="62" t="s">
        <v>101</v>
      </c>
      <c r="E32" s="54" t="s">
        <v>170</v>
      </c>
      <c r="F32" s="56">
        <v>213</v>
      </c>
      <c r="G32" s="56">
        <v>65</v>
      </c>
      <c r="H32" s="56">
        <v>37</v>
      </c>
      <c r="I32" s="56">
        <v>37</v>
      </c>
      <c r="J32" s="56">
        <v>2</v>
      </c>
      <c r="K32" s="56">
        <v>2</v>
      </c>
      <c r="L32" s="58">
        <v>44105</v>
      </c>
      <c r="M32" s="48">
        <f>(L32-calc!$O$2)/7+1</f>
        <v>1</v>
      </c>
      <c r="N32" s="49" t="str">
        <f t="shared" si="0"/>
        <v>Oct</v>
      </c>
      <c r="O32" s="49" t="str">
        <f>"Qtr" &amp; VLOOKUP(MONTH(L32),calc!$D$3:$F$14,2,FALSE)</f>
        <v>Qtr1</v>
      </c>
      <c r="P32" s="49" t="str">
        <f>"FY" &amp; RIGHT(YEAR(L32) + VLOOKUP(MONTH(L32),{1,0;10,1},2,TRUE),2)</f>
        <v>FY21</v>
      </c>
    </row>
    <row r="33" spans="1:16" ht="13.5" thickBot="1" x14ac:dyDescent="0.35">
      <c r="A33" s="62"/>
      <c r="B33" s="62" t="s">
        <v>61</v>
      </c>
      <c r="C33" s="54" t="s">
        <v>102</v>
      </c>
      <c r="D33" s="62" t="s">
        <v>103</v>
      </c>
      <c r="E33" s="54" t="s">
        <v>170</v>
      </c>
      <c r="F33" s="56">
        <v>0</v>
      </c>
      <c r="G33" s="56">
        <v>0</v>
      </c>
      <c r="H33" s="56">
        <v>0</v>
      </c>
      <c r="I33" s="56">
        <v>0</v>
      </c>
      <c r="J33" s="56">
        <v>0</v>
      </c>
      <c r="K33" s="56">
        <v>0</v>
      </c>
      <c r="L33" s="58">
        <v>44105</v>
      </c>
      <c r="M33" s="48">
        <f>(L33-calc!$O$2)/7+1</f>
        <v>1</v>
      </c>
      <c r="N33" s="49" t="str">
        <f t="shared" si="0"/>
        <v>Oct</v>
      </c>
      <c r="O33" s="49" t="str">
        <f>"Qtr" &amp; VLOOKUP(MONTH(L33),calc!$D$3:$F$14,2,FALSE)</f>
        <v>Qtr1</v>
      </c>
      <c r="P33" s="49" t="str">
        <f>"FY" &amp; RIGHT(YEAR(L33) + VLOOKUP(MONTH(L33),{1,0;10,1},2,TRUE),2)</f>
        <v>FY21</v>
      </c>
    </row>
    <row r="34" spans="1:16" ht="13.5" thickBot="1" x14ac:dyDescent="0.35">
      <c r="A34" s="62"/>
      <c r="B34" s="62" t="s">
        <v>61</v>
      </c>
      <c r="C34" s="54" t="s">
        <v>68</v>
      </c>
      <c r="D34" s="62" t="s">
        <v>104</v>
      </c>
      <c r="E34" s="54" t="s">
        <v>170</v>
      </c>
      <c r="F34" s="56">
        <v>386</v>
      </c>
      <c r="G34" s="56">
        <v>22</v>
      </c>
      <c r="H34" s="56">
        <v>13</v>
      </c>
      <c r="I34" s="56">
        <v>13</v>
      </c>
      <c r="J34" s="56">
        <v>8</v>
      </c>
      <c r="K34" s="56">
        <v>8</v>
      </c>
      <c r="L34" s="58">
        <v>44105</v>
      </c>
      <c r="M34" s="48">
        <f>(L34-calc!$O$2)/7+1</f>
        <v>1</v>
      </c>
      <c r="N34" s="49" t="str">
        <f t="shared" si="0"/>
        <v>Oct</v>
      </c>
      <c r="O34" s="49" t="str">
        <f>"Qtr" &amp; VLOOKUP(MONTH(L34),calc!$D$3:$F$14,2,FALSE)</f>
        <v>Qtr1</v>
      </c>
      <c r="P34" s="49" t="str">
        <f>"FY" &amp; RIGHT(YEAR(L34) + VLOOKUP(MONTH(L34),{1,0;10,1},2,TRUE),2)</f>
        <v>FY21</v>
      </c>
    </row>
    <row r="35" spans="1:16" ht="13.5" thickBot="1" x14ac:dyDescent="0.35">
      <c r="A35" s="62"/>
      <c r="B35" s="62" t="s">
        <v>61</v>
      </c>
      <c r="C35" s="54" t="s">
        <v>64</v>
      </c>
      <c r="D35" s="62" t="s">
        <v>105</v>
      </c>
      <c r="E35" s="54" t="s">
        <v>170</v>
      </c>
      <c r="F35" s="56">
        <v>70</v>
      </c>
      <c r="G35" s="56">
        <v>18</v>
      </c>
      <c r="H35" s="56">
        <v>5</v>
      </c>
      <c r="I35" s="56">
        <v>5</v>
      </c>
      <c r="J35" s="56">
        <v>2</v>
      </c>
      <c r="K35" s="56">
        <v>2</v>
      </c>
      <c r="L35" s="58">
        <v>44105</v>
      </c>
      <c r="M35" s="48">
        <f>(L35-calc!$O$2)/7+1</f>
        <v>1</v>
      </c>
      <c r="N35" s="49" t="str">
        <f t="shared" si="0"/>
        <v>Oct</v>
      </c>
      <c r="O35" s="49" t="str">
        <f>"Qtr" &amp; VLOOKUP(MONTH(L35),calc!$D$3:$F$14,2,FALSE)</f>
        <v>Qtr1</v>
      </c>
      <c r="P35" s="49" t="str">
        <f>"FY" &amp; RIGHT(YEAR(L35) + VLOOKUP(MONTH(L35),{1,0;10,1},2,TRUE),2)</f>
        <v>FY21</v>
      </c>
    </row>
    <row r="36" spans="1:16" ht="13.5" thickBot="1" x14ac:dyDescent="0.35">
      <c r="A36" s="62"/>
      <c r="B36" s="62" t="s">
        <v>61</v>
      </c>
      <c r="C36" s="54" t="s">
        <v>106</v>
      </c>
      <c r="D36" s="62" t="s">
        <v>107</v>
      </c>
      <c r="E36" s="54" t="s">
        <v>170</v>
      </c>
      <c r="F36" s="56">
        <v>98</v>
      </c>
      <c r="G36" s="56">
        <v>21</v>
      </c>
      <c r="H36" s="56">
        <v>5</v>
      </c>
      <c r="I36" s="56">
        <v>5</v>
      </c>
      <c r="J36" s="56">
        <v>2</v>
      </c>
      <c r="K36" s="56">
        <v>2</v>
      </c>
      <c r="L36" s="58">
        <v>44105</v>
      </c>
      <c r="M36" s="48">
        <f>(L36-calc!$O$2)/7+1</f>
        <v>1</v>
      </c>
      <c r="N36" s="49" t="str">
        <f t="shared" si="0"/>
        <v>Oct</v>
      </c>
      <c r="O36" s="49" t="str">
        <f>"Qtr" &amp; VLOOKUP(MONTH(L36),calc!$D$3:$F$14,2,FALSE)</f>
        <v>Qtr1</v>
      </c>
      <c r="P36" s="49" t="str">
        <f>"FY" &amp; RIGHT(YEAR(L36) + VLOOKUP(MONTH(L36),{1,0;10,1},2,TRUE),2)</f>
        <v>FY21</v>
      </c>
    </row>
    <row r="37" spans="1:16" ht="13.5" thickBot="1" x14ac:dyDescent="0.35">
      <c r="A37" s="62"/>
      <c r="B37" s="62" t="s">
        <v>61</v>
      </c>
      <c r="C37" s="54" t="s">
        <v>108</v>
      </c>
      <c r="D37" s="62" t="s">
        <v>109</v>
      </c>
      <c r="E37" s="54" t="s">
        <v>170</v>
      </c>
      <c r="F37" s="56">
        <v>119</v>
      </c>
      <c r="G37" s="56">
        <v>9</v>
      </c>
      <c r="H37" s="56">
        <v>3</v>
      </c>
      <c r="I37" s="56">
        <v>3</v>
      </c>
      <c r="J37" s="56">
        <v>1</v>
      </c>
      <c r="K37" s="56">
        <v>1</v>
      </c>
      <c r="L37" s="58">
        <v>44105</v>
      </c>
      <c r="M37" s="48">
        <f>(L37-calc!$O$2)/7+1</f>
        <v>1</v>
      </c>
      <c r="N37" s="49" t="str">
        <f t="shared" si="0"/>
        <v>Oct</v>
      </c>
      <c r="O37" s="49" t="str">
        <f>"Qtr" &amp; VLOOKUP(MONTH(L37),calc!$D$3:$F$14,2,FALSE)</f>
        <v>Qtr1</v>
      </c>
      <c r="P37" s="49" t="str">
        <f>"FY" &amp; RIGHT(YEAR(L37) + VLOOKUP(MONTH(L37),{1,0;10,1},2,TRUE),2)</f>
        <v>FY21</v>
      </c>
    </row>
    <row r="38" spans="1:16" ht="13.5" thickBot="1" x14ac:dyDescent="0.35">
      <c r="A38" s="62"/>
      <c r="B38" s="62" t="s">
        <v>61</v>
      </c>
      <c r="C38" s="54" t="s">
        <v>110</v>
      </c>
      <c r="D38" s="62" t="s">
        <v>111</v>
      </c>
      <c r="E38" s="54" t="s">
        <v>170</v>
      </c>
      <c r="F38" s="56">
        <v>0</v>
      </c>
      <c r="G38" s="56">
        <v>0</v>
      </c>
      <c r="H38" s="56">
        <v>0</v>
      </c>
      <c r="I38" s="56">
        <v>0</v>
      </c>
      <c r="J38" s="56">
        <v>0</v>
      </c>
      <c r="K38" s="56">
        <v>0</v>
      </c>
      <c r="L38" s="58">
        <v>44105</v>
      </c>
      <c r="M38" s="48">
        <f>(L38-calc!$O$2)/7+1</f>
        <v>1</v>
      </c>
      <c r="N38" s="49" t="str">
        <f t="shared" si="0"/>
        <v>Oct</v>
      </c>
      <c r="O38" s="49" t="str">
        <f>"Qtr" &amp; VLOOKUP(MONTH(L38),calc!$D$3:$F$14,2,FALSE)</f>
        <v>Qtr1</v>
      </c>
      <c r="P38" s="49" t="str">
        <f>"FY" &amp; RIGHT(YEAR(L38) + VLOOKUP(MONTH(L38),{1,0;10,1},2,TRUE),2)</f>
        <v>FY21</v>
      </c>
    </row>
    <row r="39" spans="1:16" ht="13.5" thickBot="1" x14ac:dyDescent="0.35">
      <c r="A39" s="62"/>
      <c r="B39" s="62" t="s">
        <v>61</v>
      </c>
      <c r="C39" s="54" t="s">
        <v>71</v>
      </c>
      <c r="D39" s="62" t="s">
        <v>112</v>
      </c>
      <c r="E39" s="54" t="s">
        <v>170</v>
      </c>
      <c r="F39" s="56">
        <v>198</v>
      </c>
      <c r="G39" s="56">
        <v>25</v>
      </c>
      <c r="H39" s="56">
        <v>8</v>
      </c>
      <c r="I39" s="56">
        <v>8</v>
      </c>
      <c r="J39" s="56">
        <v>0</v>
      </c>
      <c r="K39" s="56">
        <v>0</v>
      </c>
      <c r="L39" s="58">
        <v>44105</v>
      </c>
      <c r="M39" s="48">
        <f>(L39-calc!$O$2)/7+1</f>
        <v>1</v>
      </c>
      <c r="N39" s="49" t="str">
        <f t="shared" si="0"/>
        <v>Oct</v>
      </c>
      <c r="O39" s="49" t="str">
        <f>"Qtr" &amp; VLOOKUP(MONTH(L39),calc!$D$3:$F$14,2,FALSE)</f>
        <v>Qtr1</v>
      </c>
      <c r="P39" s="49" t="str">
        <f>"FY" &amp; RIGHT(YEAR(L39) + VLOOKUP(MONTH(L39),{1,0;10,1},2,TRUE),2)</f>
        <v>FY21</v>
      </c>
    </row>
    <row r="40" spans="1:16" ht="13.5" thickBot="1" x14ac:dyDescent="0.35">
      <c r="A40" s="62"/>
      <c r="B40" s="62" t="s">
        <v>61</v>
      </c>
      <c r="C40" s="54" t="s">
        <v>102</v>
      </c>
      <c r="D40" s="62" t="s">
        <v>113</v>
      </c>
      <c r="E40" s="54" t="s">
        <v>170</v>
      </c>
      <c r="F40" s="56">
        <v>0</v>
      </c>
      <c r="G40" s="56">
        <v>0</v>
      </c>
      <c r="H40" s="56">
        <v>0</v>
      </c>
      <c r="I40" s="56">
        <v>0</v>
      </c>
      <c r="J40" s="56">
        <v>0</v>
      </c>
      <c r="K40" s="56">
        <v>0</v>
      </c>
      <c r="L40" s="58">
        <v>44105</v>
      </c>
      <c r="M40" s="48">
        <f>(L40-calc!$O$2)/7+1</f>
        <v>1</v>
      </c>
      <c r="N40" s="49" t="str">
        <f t="shared" si="0"/>
        <v>Oct</v>
      </c>
      <c r="O40" s="49" t="str">
        <f>"Qtr" &amp; VLOOKUP(MONTH(L40),calc!$D$3:$F$14,2,FALSE)</f>
        <v>Qtr1</v>
      </c>
      <c r="P40" s="49" t="str">
        <f>"FY" &amp; RIGHT(YEAR(L40) + VLOOKUP(MONTH(L40),{1,0;10,1},2,TRUE),2)</f>
        <v>FY21</v>
      </c>
    </row>
    <row r="41" spans="1:16" ht="13.5" thickBot="1" x14ac:dyDescent="0.35">
      <c r="A41" s="62"/>
      <c r="B41" s="62" t="s">
        <v>61</v>
      </c>
      <c r="C41" s="54" t="s">
        <v>71</v>
      </c>
      <c r="D41" s="62" t="s">
        <v>114</v>
      </c>
      <c r="E41" s="54" t="s">
        <v>170</v>
      </c>
      <c r="F41" s="56">
        <v>85</v>
      </c>
      <c r="G41" s="56">
        <v>29</v>
      </c>
      <c r="H41" s="56">
        <v>11</v>
      </c>
      <c r="I41" s="56">
        <v>11</v>
      </c>
      <c r="J41" s="56">
        <v>0</v>
      </c>
      <c r="K41" s="56">
        <v>0</v>
      </c>
      <c r="L41" s="58">
        <v>44105</v>
      </c>
      <c r="M41" s="48">
        <f>(L41-calc!$O$2)/7+1</f>
        <v>1</v>
      </c>
      <c r="N41" s="49" t="str">
        <f t="shared" si="0"/>
        <v>Oct</v>
      </c>
      <c r="O41" s="49" t="str">
        <f>"Qtr" &amp; VLOOKUP(MONTH(L41),calc!$D$3:$F$14,2,FALSE)</f>
        <v>Qtr1</v>
      </c>
      <c r="P41" s="49" t="str">
        <f>"FY" &amp; RIGHT(YEAR(L41) + VLOOKUP(MONTH(L41),{1,0;10,1},2,TRUE),2)</f>
        <v>FY21</v>
      </c>
    </row>
    <row r="42" spans="1:16" ht="13.5" thickBot="1" x14ac:dyDescent="0.35">
      <c r="A42" s="62"/>
      <c r="B42" s="62" t="s">
        <v>61</v>
      </c>
      <c r="C42" s="54" t="s">
        <v>68</v>
      </c>
      <c r="D42" s="62" t="s">
        <v>115</v>
      </c>
      <c r="E42" s="54" t="s">
        <v>170</v>
      </c>
      <c r="F42" s="56">
        <v>0</v>
      </c>
      <c r="G42" s="56">
        <v>0</v>
      </c>
      <c r="H42" s="56">
        <v>0</v>
      </c>
      <c r="I42" s="56">
        <v>0</v>
      </c>
      <c r="J42" s="56">
        <v>0</v>
      </c>
      <c r="K42" s="56">
        <v>0</v>
      </c>
      <c r="L42" s="58">
        <v>44105</v>
      </c>
      <c r="M42" s="48">
        <f>(L42-calc!$O$2)/7+1</f>
        <v>1</v>
      </c>
      <c r="N42" s="49" t="str">
        <f t="shared" si="0"/>
        <v>Oct</v>
      </c>
      <c r="O42" s="49" t="str">
        <f>"Qtr" &amp; VLOOKUP(MONTH(L42),calc!$D$3:$F$14,2,FALSE)</f>
        <v>Qtr1</v>
      </c>
      <c r="P42" s="49" t="str">
        <f>"FY" &amp; RIGHT(YEAR(L42) + VLOOKUP(MONTH(L42),{1,0;10,1},2,TRUE),2)</f>
        <v>FY21</v>
      </c>
    </row>
    <row r="43" spans="1:16" ht="13.5" thickBot="1" x14ac:dyDescent="0.35">
      <c r="A43" s="62"/>
      <c r="B43" s="62" t="s">
        <v>61</v>
      </c>
      <c r="C43" s="54" t="s">
        <v>66</v>
      </c>
      <c r="D43" s="62" t="s">
        <v>116</v>
      </c>
      <c r="E43" s="54" t="s">
        <v>170</v>
      </c>
      <c r="F43" s="56">
        <v>168</v>
      </c>
      <c r="G43" s="56">
        <v>13</v>
      </c>
      <c r="H43" s="56">
        <v>5</v>
      </c>
      <c r="I43" s="56">
        <v>5</v>
      </c>
      <c r="J43" s="56">
        <v>0</v>
      </c>
      <c r="K43" s="56">
        <v>0</v>
      </c>
      <c r="L43" s="58">
        <v>44105</v>
      </c>
      <c r="M43" s="48">
        <f>(L43-calc!$O$2)/7+1</f>
        <v>1</v>
      </c>
      <c r="N43" s="49" t="str">
        <f t="shared" si="0"/>
        <v>Oct</v>
      </c>
      <c r="O43" s="49" t="str">
        <f>"Qtr" &amp; VLOOKUP(MONTH(L43),calc!$D$3:$F$14,2,FALSE)</f>
        <v>Qtr1</v>
      </c>
      <c r="P43" s="49" t="str">
        <f>"FY" &amp; RIGHT(YEAR(L43) + VLOOKUP(MONTH(L43),{1,0;10,1},2,TRUE),2)</f>
        <v>FY21</v>
      </c>
    </row>
    <row r="44" spans="1:16" ht="13.5" thickBot="1" x14ac:dyDescent="0.35">
      <c r="A44" s="62"/>
      <c r="B44" s="62" t="s">
        <v>61</v>
      </c>
      <c r="C44" s="54" t="s">
        <v>117</v>
      </c>
      <c r="D44" s="62" t="s">
        <v>118</v>
      </c>
      <c r="E44" s="54" t="s">
        <v>170</v>
      </c>
      <c r="F44" s="56">
        <v>227</v>
      </c>
      <c r="G44" s="56">
        <v>0</v>
      </c>
      <c r="H44" s="56">
        <v>0</v>
      </c>
      <c r="I44" s="56">
        <v>0</v>
      </c>
      <c r="J44" s="56">
        <v>0</v>
      </c>
      <c r="K44" s="56">
        <v>0</v>
      </c>
      <c r="L44" s="58">
        <v>44105</v>
      </c>
      <c r="M44" s="48">
        <f>(L44-calc!$O$2)/7+1</f>
        <v>1</v>
      </c>
      <c r="N44" s="49" t="str">
        <f t="shared" si="0"/>
        <v>Oct</v>
      </c>
      <c r="O44" s="49" t="str">
        <f>"Qtr" &amp; VLOOKUP(MONTH(L44),calc!$D$3:$F$14,2,FALSE)</f>
        <v>Qtr1</v>
      </c>
      <c r="P44" s="49" t="str">
        <f>"FY" &amp; RIGHT(YEAR(L44) + VLOOKUP(MONTH(L44),{1,0;10,1},2,TRUE),2)</f>
        <v>FY21</v>
      </c>
    </row>
    <row r="45" spans="1:16" ht="13.5" thickBot="1" x14ac:dyDescent="0.35">
      <c r="A45" s="62"/>
      <c r="B45" s="62" t="s">
        <v>61</v>
      </c>
      <c r="C45" s="54" t="s">
        <v>68</v>
      </c>
      <c r="D45" s="62" t="s">
        <v>119</v>
      </c>
      <c r="E45" s="54" t="s">
        <v>170</v>
      </c>
      <c r="F45" s="56">
        <v>0</v>
      </c>
      <c r="G45" s="56">
        <v>0</v>
      </c>
      <c r="H45" s="56">
        <v>0</v>
      </c>
      <c r="I45" s="56">
        <v>0</v>
      </c>
      <c r="J45" s="56">
        <v>0</v>
      </c>
      <c r="K45" s="56">
        <v>0</v>
      </c>
      <c r="L45" s="58">
        <v>44105</v>
      </c>
      <c r="M45" s="48">
        <f>(L45-calc!$O$2)/7+1</f>
        <v>1</v>
      </c>
      <c r="N45" s="49" t="str">
        <f t="shared" si="0"/>
        <v>Oct</v>
      </c>
      <c r="O45" s="49" t="str">
        <f>"Qtr" &amp; VLOOKUP(MONTH(L45),calc!$D$3:$F$14,2,FALSE)</f>
        <v>Qtr1</v>
      </c>
      <c r="P45" s="49" t="str">
        <f>"FY" &amp; RIGHT(YEAR(L45) + VLOOKUP(MONTH(L45),{1,0;10,1},2,TRUE),2)</f>
        <v>FY21</v>
      </c>
    </row>
    <row r="46" spans="1:16" ht="13.5" thickBot="1" x14ac:dyDescent="0.35">
      <c r="A46" s="62"/>
      <c r="B46" s="62" t="s">
        <v>61</v>
      </c>
      <c r="C46" s="54" t="s">
        <v>120</v>
      </c>
      <c r="D46" s="62" t="s">
        <v>121</v>
      </c>
      <c r="E46" s="54" t="s">
        <v>170</v>
      </c>
      <c r="F46" s="56">
        <v>0</v>
      </c>
      <c r="G46" s="56">
        <v>0</v>
      </c>
      <c r="H46" s="56">
        <v>0</v>
      </c>
      <c r="I46" s="56">
        <v>0</v>
      </c>
      <c r="J46" s="56">
        <v>0</v>
      </c>
      <c r="K46" s="56">
        <v>0</v>
      </c>
      <c r="L46" s="58">
        <v>44105</v>
      </c>
      <c r="M46" s="48">
        <f>(L46-calc!$O$2)/7+1</f>
        <v>1</v>
      </c>
      <c r="N46" s="49" t="str">
        <f t="shared" si="0"/>
        <v>Oct</v>
      </c>
      <c r="O46" s="49" t="str">
        <f>"Qtr" &amp; VLOOKUP(MONTH(L46),calc!$D$3:$F$14,2,FALSE)</f>
        <v>Qtr1</v>
      </c>
      <c r="P46" s="49" t="str">
        <f>"FY" &amp; RIGHT(YEAR(L46) + VLOOKUP(MONTH(L46),{1,0;10,1},2,TRUE),2)</f>
        <v>FY21</v>
      </c>
    </row>
    <row r="47" spans="1:16" ht="13.5" thickBot="1" x14ac:dyDescent="0.35">
      <c r="A47" s="62"/>
      <c r="B47" s="62" t="s">
        <v>61</v>
      </c>
      <c r="C47" s="54" t="s">
        <v>64</v>
      </c>
      <c r="D47" s="62" t="s">
        <v>122</v>
      </c>
      <c r="E47" s="54" t="s">
        <v>170</v>
      </c>
      <c r="F47" s="56">
        <v>500</v>
      </c>
      <c r="G47" s="56">
        <v>0</v>
      </c>
      <c r="H47" s="56">
        <v>0</v>
      </c>
      <c r="I47" s="56">
        <v>0</v>
      </c>
      <c r="J47" s="56">
        <v>0</v>
      </c>
      <c r="K47" s="56">
        <v>0</v>
      </c>
      <c r="L47" s="58">
        <v>44105</v>
      </c>
      <c r="M47" s="48">
        <f>(L47-calc!$O$2)/7+1</f>
        <v>1</v>
      </c>
      <c r="N47" s="49" t="str">
        <f t="shared" si="0"/>
        <v>Oct</v>
      </c>
      <c r="O47" s="49" t="str">
        <f>"Qtr" &amp; VLOOKUP(MONTH(L47),calc!$D$3:$F$14,2,FALSE)</f>
        <v>Qtr1</v>
      </c>
      <c r="P47" s="49" t="str">
        <f>"FY" &amp; RIGHT(YEAR(L47) + VLOOKUP(MONTH(L47),{1,0;10,1},2,TRUE),2)</f>
        <v>FY21</v>
      </c>
    </row>
    <row r="48" spans="1:16" ht="13.5" thickBot="1" x14ac:dyDescent="0.35">
      <c r="A48" s="62"/>
      <c r="B48" s="62" t="s">
        <v>61</v>
      </c>
      <c r="C48" s="54" t="s">
        <v>64</v>
      </c>
      <c r="D48" s="62" t="s">
        <v>123</v>
      </c>
      <c r="E48" s="54" t="s">
        <v>170</v>
      </c>
      <c r="F48" s="56">
        <v>422</v>
      </c>
      <c r="G48" s="56">
        <v>47</v>
      </c>
      <c r="H48" s="56">
        <v>29</v>
      </c>
      <c r="I48" s="56">
        <v>29</v>
      </c>
      <c r="J48" s="56">
        <v>5</v>
      </c>
      <c r="K48" s="56">
        <v>5</v>
      </c>
      <c r="L48" s="58">
        <v>44105</v>
      </c>
      <c r="M48" s="48">
        <f>(L48-calc!$O$2)/7+1</f>
        <v>1</v>
      </c>
      <c r="N48" s="49" t="str">
        <f t="shared" si="0"/>
        <v>Oct</v>
      </c>
      <c r="O48" s="49" t="str">
        <f>"Qtr" &amp; VLOOKUP(MONTH(L48),calc!$D$3:$F$14,2,FALSE)</f>
        <v>Qtr1</v>
      </c>
      <c r="P48" s="49" t="str">
        <f>"FY" &amp; RIGHT(YEAR(L48) + VLOOKUP(MONTH(L48),{1,0;10,1},2,TRUE),2)</f>
        <v>FY21</v>
      </c>
    </row>
    <row r="49" spans="1:16" ht="13.5" thickBot="1" x14ac:dyDescent="0.35">
      <c r="A49" s="62"/>
      <c r="B49" s="62" t="s">
        <v>61</v>
      </c>
      <c r="C49" s="54" t="s">
        <v>71</v>
      </c>
      <c r="D49" s="62" t="s">
        <v>124</v>
      </c>
      <c r="E49" s="54" t="s">
        <v>170</v>
      </c>
      <c r="F49" s="56">
        <v>498</v>
      </c>
      <c r="G49" s="56">
        <v>19</v>
      </c>
      <c r="H49" s="56">
        <v>8</v>
      </c>
      <c r="I49" s="56">
        <v>8</v>
      </c>
      <c r="J49" s="56">
        <v>1</v>
      </c>
      <c r="K49" s="56">
        <v>1</v>
      </c>
      <c r="L49" s="58">
        <v>44105</v>
      </c>
      <c r="M49" s="48">
        <f>(L49-calc!$O$2)/7+1</f>
        <v>1</v>
      </c>
      <c r="N49" s="49" t="str">
        <f t="shared" si="0"/>
        <v>Oct</v>
      </c>
      <c r="O49" s="49" t="str">
        <f>"Qtr" &amp; VLOOKUP(MONTH(L49),calc!$D$3:$F$14,2,FALSE)</f>
        <v>Qtr1</v>
      </c>
      <c r="P49" s="49" t="str">
        <f>"FY" &amp; RIGHT(YEAR(L49) + VLOOKUP(MONTH(L49),{1,0;10,1},2,TRUE),2)</f>
        <v>FY21</v>
      </c>
    </row>
    <row r="50" spans="1:16" ht="13.5" thickBot="1" x14ac:dyDescent="0.35">
      <c r="A50" s="62"/>
      <c r="B50" s="62" t="s">
        <v>61</v>
      </c>
      <c r="C50" s="54" t="s">
        <v>125</v>
      </c>
      <c r="D50" s="62" t="s">
        <v>126</v>
      </c>
      <c r="E50" s="54" t="s">
        <v>170</v>
      </c>
      <c r="F50" s="56">
        <v>80</v>
      </c>
      <c r="G50" s="56">
        <v>11</v>
      </c>
      <c r="H50" s="56">
        <v>3</v>
      </c>
      <c r="I50" s="56">
        <v>3</v>
      </c>
      <c r="J50" s="56">
        <v>3</v>
      </c>
      <c r="K50" s="56">
        <v>1</v>
      </c>
      <c r="L50" s="58">
        <v>44105</v>
      </c>
      <c r="M50" s="48">
        <f>(L50-calc!$O$2)/7+1</f>
        <v>1</v>
      </c>
      <c r="N50" s="49" t="str">
        <f t="shared" si="0"/>
        <v>Oct</v>
      </c>
      <c r="O50" s="49" t="str">
        <f>"Qtr" &amp; VLOOKUP(MONTH(L50),calc!$D$3:$F$14,2,FALSE)</f>
        <v>Qtr1</v>
      </c>
      <c r="P50" s="49" t="str">
        <f>"FY" &amp; RIGHT(YEAR(L50) + VLOOKUP(MONTH(L50),{1,0;10,1},2,TRUE),2)</f>
        <v>FY21</v>
      </c>
    </row>
    <row r="51" spans="1:16" ht="13.5" thickBot="1" x14ac:dyDescent="0.35">
      <c r="A51" s="62"/>
      <c r="B51" s="62" t="s">
        <v>61</v>
      </c>
      <c r="C51" s="54" t="s">
        <v>102</v>
      </c>
      <c r="D51" s="62" t="s">
        <v>127</v>
      </c>
      <c r="E51" s="54" t="s">
        <v>170</v>
      </c>
      <c r="F51" s="56">
        <v>0</v>
      </c>
      <c r="G51" s="56">
        <v>0</v>
      </c>
      <c r="H51" s="56">
        <v>0</v>
      </c>
      <c r="I51" s="56">
        <v>0</v>
      </c>
      <c r="J51" s="56">
        <v>0</v>
      </c>
      <c r="K51" s="56">
        <v>0</v>
      </c>
      <c r="L51" s="58">
        <v>44105</v>
      </c>
      <c r="M51" s="48">
        <f>(L51-calc!$O$2)/7+1</f>
        <v>1</v>
      </c>
      <c r="N51" s="49" t="str">
        <f t="shared" si="0"/>
        <v>Oct</v>
      </c>
      <c r="O51" s="49" t="str">
        <f>"Qtr" &amp; VLOOKUP(MONTH(L51),calc!$D$3:$F$14,2,FALSE)</f>
        <v>Qtr1</v>
      </c>
      <c r="P51" s="49" t="str">
        <f>"FY" &amp; RIGHT(YEAR(L51) + VLOOKUP(MONTH(L51),{1,0;10,1},2,TRUE),2)</f>
        <v>FY21</v>
      </c>
    </row>
    <row r="52" spans="1:16" ht="13.5" thickBot="1" x14ac:dyDescent="0.35">
      <c r="A52" s="62"/>
      <c r="B52" s="62" t="s">
        <v>61</v>
      </c>
      <c r="C52" s="54" t="s">
        <v>91</v>
      </c>
      <c r="D52" s="62" t="s">
        <v>128</v>
      </c>
      <c r="E52" s="54" t="s">
        <v>170</v>
      </c>
      <c r="F52" s="56">
        <v>0</v>
      </c>
      <c r="G52" s="56">
        <v>0</v>
      </c>
      <c r="H52" s="56">
        <v>0</v>
      </c>
      <c r="I52" s="56">
        <v>0</v>
      </c>
      <c r="J52" s="56">
        <v>0</v>
      </c>
      <c r="K52" s="56">
        <v>0</v>
      </c>
      <c r="L52" s="58">
        <v>44105</v>
      </c>
      <c r="M52" s="48">
        <f>(L52-calc!$O$2)/7+1</f>
        <v>1</v>
      </c>
      <c r="N52" s="49" t="str">
        <f t="shared" si="0"/>
        <v>Oct</v>
      </c>
      <c r="O52" s="49" t="str">
        <f>"Qtr" &amp; VLOOKUP(MONTH(L52),calc!$D$3:$F$14,2,FALSE)</f>
        <v>Qtr1</v>
      </c>
      <c r="P52" s="49" t="str">
        <f>"FY" &amp; RIGHT(YEAR(L52) + VLOOKUP(MONTH(L52),{1,0;10,1},2,TRUE),2)</f>
        <v>FY21</v>
      </c>
    </row>
    <row r="53" spans="1:16" ht="13.5" thickBot="1" x14ac:dyDescent="0.35">
      <c r="A53" s="62"/>
      <c r="B53" s="62" t="s">
        <v>61</v>
      </c>
      <c r="C53" s="54" t="s">
        <v>71</v>
      </c>
      <c r="D53" s="62" t="s">
        <v>129</v>
      </c>
      <c r="E53" s="54" t="s">
        <v>170</v>
      </c>
      <c r="F53" s="56">
        <v>389</v>
      </c>
      <c r="G53" s="56">
        <v>47</v>
      </c>
      <c r="H53" s="56">
        <v>28</v>
      </c>
      <c r="I53" s="56">
        <v>28</v>
      </c>
      <c r="J53" s="56">
        <v>8</v>
      </c>
      <c r="K53" s="56">
        <v>8</v>
      </c>
      <c r="L53" s="58">
        <v>44105</v>
      </c>
      <c r="M53" s="48">
        <f>(L53-calc!$O$2)/7+1</f>
        <v>1</v>
      </c>
      <c r="N53" s="49" t="str">
        <f t="shared" si="0"/>
        <v>Oct</v>
      </c>
      <c r="O53" s="49" t="str">
        <f>"Qtr" &amp; VLOOKUP(MONTH(L53),calc!$D$3:$F$14,2,FALSE)</f>
        <v>Qtr1</v>
      </c>
      <c r="P53" s="49" t="str">
        <f>"FY" &amp; RIGHT(YEAR(L53) + VLOOKUP(MONTH(L53),{1,0;10,1},2,TRUE),2)</f>
        <v>FY21</v>
      </c>
    </row>
    <row r="54" spans="1:16" ht="13.5" thickBot="1" x14ac:dyDescent="0.35">
      <c r="A54" s="62"/>
      <c r="B54" s="62" t="s">
        <v>61</v>
      </c>
      <c r="C54" s="54" t="s">
        <v>68</v>
      </c>
      <c r="D54" s="62" t="s">
        <v>130</v>
      </c>
      <c r="E54" s="54" t="s">
        <v>170</v>
      </c>
      <c r="F54" s="56">
        <v>166</v>
      </c>
      <c r="G54" s="56">
        <v>0</v>
      </c>
      <c r="H54" s="56">
        <v>0</v>
      </c>
      <c r="I54" s="56">
        <v>0</v>
      </c>
      <c r="J54" s="56">
        <v>0</v>
      </c>
      <c r="K54" s="56">
        <v>0</v>
      </c>
      <c r="L54" s="58">
        <v>44105</v>
      </c>
      <c r="M54" s="48">
        <f>(L54-calc!$O$2)/7+1</f>
        <v>1</v>
      </c>
      <c r="N54" s="49" t="str">
        <f t="shared" si="0"/>
        <v>Oct</v>
      </c>
      <c r="O54" s="49" t="str">
        <f>"Qtr" &amp; VLOOKUP(MONTH(L54),calc!$D$3:$F$14,2,FALSE)</f>
        <v>Qtr1</v>
      </c>
      <c r="P54" s="49" t="str">
        <f>"FY" &amp; RIGHT(YEAR(L54) + VLOOKUP(MONTH(L54),{1,0;10,1},2,TRUE),2)</f>
        <v>FY21</v>
      </c>
    </row>
    <row r="55" spans="1:16" ht="13.5" thickBot="1" x14ac:dyDescent="0.35">
      <c r="A55" s="62"/>
      <c r="B55" s="62" t="s">
        <v>61</v>
      </c>
      <c r="C55" s="54" t="s">
        <v>125</v>
      </c>
      <c r="D55" s="62" t="s">
        <v>131</v>
      </c>
      <c r="E55" s="54" t="s">
        <v>170</v>
      </c>
      <c r="F55" s="56">
        <v>0</v>
      </c>
      <c r="G55" s="56">
        <v>0</v>
      </c>
      <c r="H55" s="56">
        <v>0</v>
      </c>
      <c r="I55" s="56">
        <v>0</v>
      </c>
      <c r="J55" s="56">
        <v>0</v>
      </c>
      <c r="K55" s="56">
        <v>0</v>
      </c>
      <c r="L55" s="58">
        <v>44105</v>
      </c>
      <c r="M55" s="48">
        <f>(L55-calc!$O$2)/7+1</f>
        <v>1</v>
      </c>
      <c r="N55" s="49" t="str">
        <f t="shared" si="0"/>
        <v>Oct</v>
      </c>
      <c r="O55" s="49" t="str">
        <f>"Qtr" &amp; VLOOKUP(MONTH(L55),calc!$D$3:$F$14,2,FALSE)</f>
        <v>Qtr1</v>
      </c>
      <c r="P55" s="49" t="str">
        <f>"FY" &amp; RIGHT(YEAR(L55) + VLOOKUP(MONTH(L55),{1,0;10,1},2,TRUE),2)</f>
        <v>FY21</v>
      </c>
    </row>
    <row r="56" spans="1:16" ht="13.5" thickBot="1" x14ac:dyDescent="0.35">
      <c r="A56" s="62"/>
      <c r="B56" s="62" t="s">
        <v>5</v>
      </c>
      <c r="C56" s="54"/>
      <c r="D56" s="62" t="s">
        <v>6</v>
      </c>
      <c r="E56" s="54" t="s">
        <v>170</v>
      </c>
      <c r="F56" s="56">
        <v>0</v>
      </c>
      <c r="G56" s="56">
        <v>0</v>
      </c>
      <c r="H56" s="56">
        <v>0</v>
      </c>
      <c r="I56" s="56">
        <v>0</v>
      </c>
      <c r="J56" s="56">
        <v>0</v>
      </c>
      <c r="K56" s="56">
        <v>0</v>
      </c>
      <c r="L56" s="58">
        <v>44105</v>
      </c>
      <c r="M56" s="48">
        <f>(L56-calc!$O$2)/7+1</f>
        <v>1</v>
      </c>
      <c r="N56" s="49" t="str">
        <f t="shared" si="0"/>
        <v>Oct</v>
      </c>
      <c r="O56" s="49" t="str">
        <f>"Qtr" &amp; VLOOKUP(MONTH(L56),calc!$D$3:$F$14,2,FALSE)</f>
        <v>Qtr1</v>
      </c>
      <c r="P56" s="49" t="str">
        <f>"FY" &amp; RIGHT(YEAR(L56) + VLOOKUP(MONTH(L56),{1,0;10,1},2,TRUE),2)</f>
        <v>FY21</v>
      </c>
    </row>
    <row r="57" spans="1:16" ht="13.5" thickBot="1" x14ac:dyDescent="0.35">
      <c r="A57" s="62"/>
      <c r="B57" s="62" t="s">
        <v>5</v>
      </c>
      <c r="C57" s="54"/>
      <c r="D57" s="62" t="s">
        <v>7</v>
      </c>
      <c r="E57" s="54" t="s">
        <v>170</v>
      </c>
      <c r="F57" s="56">
        <v>0</v>
      </c>
      <c r="G57" s="56">
        <v>0</v>
      </c>
      <c r="H57" s="56">
        <v>0</v>
      </c>
      <c r="I57" s="56">
        <v>0</v>
      </c>
      <c r="J57" s="56">
        <v>0</v>
      </c>
      <c r="K57" s="56">
        <v>0</v>
      </c>
      <c r="L57" s="58">
        <v>44105</v>
      </c>
      <c r="M57" s="48">
        <f>(L57-calc!$O$2)/7+1</f>
        <v>1</v>
      </c>
      <c r="N57" s="49" t="str">
        <f t="shared" si="0"/>
        <v>Oct</v>
      </c>
      <c r="O57" s="49" t="str">
        <f>"Qtr" &amp; VLOOKUP(MONTH(L57),calc!$D$3:$F$14,2,FALSE)</f>
        <v>Qtr1</v>
      </c>
      <c r="P57" s="49" t="str">
        <f>"FY" &amp; RIGHT(YEAR(L57) + VLOOKUP(MONTH(L57),{1,0;10,1},2,TRUE),2)</f>
        <v>FY21</v>
      </c>
    </row>
    <row r="58" spans="1:16" ht="13.5" thickBot="1" x14ac:dyDescent="0.35">
      <c r="A58" s="62"/>
      <c r="B58" s="62" t="s">
        <v>5</v>
      </c>
      <c r="C58" s="54"/>
      <c r="D58" s="62" t="s">
        <v>8</v>
      </c>
      <c r="E58" s="54" t="s">
        <v>170</v>
      </c>
      <c r="F58" s="56">
        <v>0</v>
      </c>
      <c r="G58" s="56">
        <v>0</v>
      </c>
      <c r="H58" s="56">
        <v>0</v>
      </c>
      <c r="I58" s="56">
        <v>0</v>
      </c>
      <c r="J58" s="56">
        <v>0</v>
      </c>
      <c r="K58" s="56">
        <v>0</v>
      </c>
      <c r="L58" s="58">
        <v>44105</v>
      </c>
      <c r="M58" s="48">
        <f>(L58-calc!$O$2)/7+1</f>
        <v>1</v>
      </c>
      <c r="N58" s="49" t="str">
        <f t="shared" si="0"/>
        <v>Oct</v>
      </c>
      <c r="O58" s="49" t="str">
        <f>"Qtr" &amp; VLOOKUP(MONTH(L58),calc!$D$3:$F$14,2,FALSE)</f>
        <v>Qtr1</v>
      </c>
      <c r="P58" s="49" t="str">
        <f>"FY" &amp; RIGHT(YEAR(L58) + VLOOKUP(MONTH(L58),{1,0;10,1},2,TRUE),2)</f>
        <v>FY21</v>
      </c>
    </row>
    <row r="59" spans="1:16" ht="13.5" thickBot="1" x14ac:dyDescent="0.35">
      <c r="A59" s="62"/>
      <c r="B59" s="62" t="s">
        <v>132</v>
      </c>
      <c r="C59" s="54"/>
      <c r="D59" s="62" t="s">
        <v>133</v>
      </c>
      <c r="E59" s="54" t="s">
        <v>170</v>
      </c>
      <c r="F59" s="56">
        <v>201</v>
      </c>
      <c r="G59" s="56">
        <v>201</v>
      </c>
      <c r="H59" s="56">
        <v>44</v>
      </c>
      <c r="I59" s="56">
        <v>44</v>
      </c>
      <c r="J59" s="56">
        <v>2</v>
      </c>
      <c r="K59" s="56">
        <v>2</v>
      </c>
      <c r="L59" s="58">
        <v>44105</v>
      </c>
      <c r="M59" s="48">
        <f>(L59-calc!$O$2)/7+1</f>
        <v>1</v>
      </c>
      <c r="N59" s="49" t="str">
        <f t="shared" si="0"/>
        <v>Oct</v>
      </c>
      <c r="O59" s="49" t="str">
        <f>"Qtr" &amp; VLOOKUP(MONTH(L59),calc!$D$3:$F$14,2,FALSE)</f>
        <v>Qtr1</v>
      </c>
      <c r="P59" s="49" t="str">
        <f>"FY" &amp; RIGHT(YEAR(L59) + VLOOKUP(MONTH(L59),{1,0;10,1},2,TRUE),2)</f>
        <v>FY21</v>
      </c>
    </row>
    <row r="60" spans="1:16" ht="13.5" thickBot="1" x14ac:dyDescent="0.35">
      <c r="A60" s="62"/>
      <c r="B60" s="62" t="s">
        <v>132</v>
      </c>
      <c r="C60" s="54"/>
      <c r="D60" s="62" t="s">
        <v>134</v>
      </c>
      <c r="E60" s="54" t="s">
        <v>170</v>
      </c>
      <c r="F60" s="56">
        <v>102</v>
      </c>
      <c r="G60" s="56">
        <v>102</v>
      </c>
      <c r="H60" s="56">
        <v>10</v>
      </c>
      <c r="I60" s="56">
        <v>10</v>
      </c>
      <c r="J60" s="56">
        <v>0</v>
      </c>
      <c r="K60" s="56">
        <v>0</v>
      </c>
      <c r="L60" s="58">
        <v>44105</v>
      </c>
      <c r="M60" s="48">
        <f>(L60-calc!$O$2)/7+1</f>
        <v>1</v>
      </c>
      <c r="N60" s="49" t="str">
        <f t="shared" si="0"/>
        <v>Oct</v>
      </c>
      <c r="O60" s="49" t="str">
        <f>"Qtr" &amp; VLOOKUP(MONTH(L60),calc!$D$3:$F$14,2,FALSE)</f>
        <v>Qtr1</v>
      </c>
      <c r="P60" s="49" t="str">
        <f>"FY" &amp; RIGHT(YEAR(L60) + VLOOKUP(MONTH(L60),{1,0;10,1},2,TRUE),2)</f>
        <v>FY21</v>
      </c>
    </row>
    <row r="61" spans="1:16" ht="13.5" thickBot="1" x14ac:dyDescent="0.35">
      <c r="A61" s="62"/>
      <c r="B61" s="62" t="s">
        <v>132</v>
      </c>
      <c r="C61" s="54"/>
      <c r="D61" s="62" t="s">
        <v>135</v>
      </c>
      <c r="E61" s="54" t="s">
        <v>170</v>
      </c>
      <c r="F61" s="56">
        <v>215</v>
      </c>
      <c r="G61" s="56">
        <v>215</v>
      </c>
      <c r="H61" s="56">
        <v>41</v>
      </c>
      <c r="I61" s="56">
        <v>41</v>
      </c>
      <c r="J61" s="56">
        <v>1</v>
      </c>
      <c r="K61" s="56">
        <v>1</v>
      </c>
      <c r="L61" s="58">
        <v>44105</v>
      </c>
      <c r="M61" s="48">
        <f>(L61-calc!$O$2)/7+1</f>
        <v>1</v>
      </c>
      <c r="N61" s="49" t="str">
        <f t="shared" si="0"/>
        <v>Oct</v>
      </c>
      <c r="O61" s="49" t="str">
        <f>"Qtr" &amp; VLOOKUP(MONTH(L61),calc!$D$3:$F$14,2,FALSE)</f>
        <v>Qtr1</v>
      </c>
      <c r="P61" s="49" t="str">
        <f>"FY" &amp; RIGHT(YEAR(L61) + VLOOKUP(MONTH(L61),{1,0;10,1},2,TRUE),2)</f>
        <v>FY21</v>
      </c>
    </row>
    <row r="62" spans="1:16" ht="13.5" thickBot="1" x14ac:dyDescent="0.35">
      <c r="A62" s="62"/>
      <c r="B62" s="62" t="s">
        <v>132</v>
      </c>
      <c r="C62" s="54"/>
      <c r="D62" s="62" t="s">
        <v>136</v>
      </c>
      <c r="E62" s="54" t="s">
        <v>170</v>
      </c>
      <c r="F62" s="56">
        <v>906</v>
      </c>
      <c r="G62" s="56">
        <v>906</v>
      </c>
      <c r="H62" s="56">
        <v>187</v>
      </c>
      <c r="I62" s="56">
        <v>187</v>
      </c>
      <c r="J62" s="56">
        <v>2</v>
      </c>
      <c r="K62" s="56">
        <v>2</v>
      </c>
      <c r="L62" s="58">
        <v>44105</v>
      </c>
      <c r="M62" s="48">
        <f>(L62-calc!$O$2)/7+1</f>
        <v>1</v>
      </c>
      <c r="N62" s="49" t="str">
        <f t="shared" si="0"/>
        <v>Oct</v>
      </c>
      <c r="O62" s="49" t="str">
        <f>"Qtr" &amp; VLOOKUP(MONTH(L62),calc!$D$3:$F$14,2,FALSE)</f>
        <v>Qtr1</v>
      </c>
      <c r="P62" s="49" t="str">
        <f>"FY" &amp; RIGHT(YEAR(L62) + VLOOKUP(MONTH(L62),{1,0;10,1},2,TRUE),2)</f>
        <v>FY21</v>
      </c>
    </row>
    <row r="63" spans="1:16" ht="13.5" thickBot="1" x14ac:dyDescent="0.35">
      <c r="A63" s="62"/>
      <c r="B63" s="62" t="s">
        <v>132</v>
      </c>
      <c r="C63" s="54"/>
      <c r="D63" s="62" t="s">
        <v>137</v>
      </c>
      <c r="E63" s="54" t="s">
        <v>170</v>
      </c>
      <c r="F63" s="56">
        <v>75</v>
      </c>
      <c r="G63" s="56">
        <v>75</v>
      </c>
      <c r="H63" s="56">
        <v>19</v>
      </c>
      <c r="I63" s="56">
        <v>19</v>
      </c>
      <c r="J63" s="56">
        <v>2</v>
      </c>
      <c r="K63" s="56">
        <v>2</v>
      </c>
      <c r="L63" s="58">
        <v>44105</v>
      </c>
      <c r="M63" s="48">
        <f>(L63-calc!$O$2)/7+1</f>
        <v>1</v>
      </c>
      <c r="N63" s="49" t="str">
        <f t="shared" si="0"/>
        <v>Oct</v>
      </c>
      <c r="O63" s="49" t="str">
        <f>"Qtr" &amp; VLOOKUP(MONTH(L63),calc!$D$3:$F$14,2,FALSE)</f>
        <v>Qtr1</v>
      </c>
      <c r="P63" s="49" t="str">
        <f>"FY" &amp; RIGHT(YEAR(L63) + VLOOKUP(MONTH(L63),{1,0;10,1},2,TRUE),2)</f>
        <v>FY21</v>
      </c>
    </row>
    <row r="64" spans="1:16" ht="13.5" thickBot="1" x14ac:dyDescent="0.35">
      <c r="A64" s="62"/>
      <c r="B64" s="62" t="s">
        <v>138</v>
      </c>
      <c r="C64" s="54"/>
      <c r="D64" s="62" t="s">
        <v>171</v>
      </c>
      <c r="E64" s="54" t="s">
        <v>170</v>
      </c>
      <c r="F64" s="56">
        <v>85</v>
      </c>
      <c r="G64" s="56">
        <v>85</v>
      </c>
      <c r="H64" s="56">
        <v>53</v>
      </c>
      <c r="I64" s="56">
        <v>53</v>
      </c>
      <c r="J64" s="56">
        <v>3</v>
      </c>
      <c r="K64" s="56">
        <v>3</v>
      </c>
      <c r="L64" s="58">
        <v>44105</v>
      </c>
      <c r="M64" s="48">
        <f>(L64-calc!$O$2)/7+1</f>
        <v>1</v>
      </c>
      <c r="N64" s="49" t="str">
        <f t="shared" si="0"/>
        <v>Oct</v>
      </c>
      <c r="O64" s="49" t="str">
        <f>"Qtr" &amp; VLOOKUP(MONTH(L64),calc!$D$3:$F$14,2,FALSE)</f>
        <v>Qtr1</v>
      </c>
      <c r="P64" s="49" t="str">
        <f>"FY" &amp; RIGHT(YEAR(L64) + VLOOKUP(MONTH(L64),{1,0;10,1},2,TRUE),2)</f>
        <v>FY21</v>
      </c>
    </row>
    <row r="65" spans="1:16" ht="13.5" thickBot="1" x14ac:dyDescent="0.35">
      <c r="A65" s="62"/>
      <c r="B65" s="62" t="s">
        <v>138</v>
      </c>
      <c r="C65" s="54"/>
      <c r="D65" s="62" t="s">
        <v>172</v>
      </c>
      <c r="E65" s="54" t="s">
        <v>170</v>
      </c>
      <c r="F65" s="56">
        <v>49</v>
      </c>
      <c r="G65" s="56">
        <v>49</v>
      </c>
      <c r="H65" s="56">
        <v>32</v>
      </c>
      <c r="I65" s="56">
        <v>32</v>
      </c>
      <c r="J65" s="56">
        <v>2</v>
      </c>
      <c r="K65" s="56">
        <v>2</v>
      </c>
      <c r="L65" s="58">
        <v>44105</v>
      </c>
      <c r="M65" s="48">
        <f>(L65-calc!$O$2)/7+1</f>
        <v>1</v>
      </c>
      <c r="N65" s="49" t="str">
        <f t="shared" si="0"/>
        <v>Oct</v>
      </c>
      <c r="O65" s="49" t="str">
        <f>"Qtr" &amp; VLOOKUP(MONTH(L65),calc!$D$3:$F$14,2,FALSE)</f>
        <v>Qtr1</v>
      </c>
      <c r="P65" s="49" t="str">
        <f>"FY" &amp; RIGHT(YEAR(L65) + VLOOKUP(MONTH(L65),{1,0;10,1},2,TRUE),2)</f>
        <v>FY21</v>
      </c>
    </row>
    <row r="66" spans="1:16" ht="13.5" thickBot="1" x14ac:dyDescent="0.35">
      <c r="A66" s="62"/>
      <c r="B66" s="62" t="s">
        <v>138</v>
      </c>
      <c r="C66" s="54"/>
      <c r="D66" s="62" t="s">
        <v>173</v>
      </c>
      <c r="E66" s="54" t="s">
        <v>170</v>
      </c>
      <c r="F66" s="56">
        <v>34</v>
      </c>
      <c r="G66" s="56">
        <v>34</v>
      </c>
      <c r="H66" s="56">
        <v>27</v>
      </c>
      <c r="I66" s="56">
        <v>27</v>
      </c>
      <c r="J66" s="56">
        <v>1</v>
      </c>
      <c r="K66" s="56">
        <v>1</v>
      </c>
      <c r="L66" s="58">
        <v>44105</v>
      </c>
      <c r="M66" s="48">
        <f>(L66-calc!$O$2)/7+1</f>
        <v>1</v>
      </c>
      <c r="N66" s="49" t="str">
        <f t="shared" si="0"/>
        <v>Oct</v>
      </c>
      <c r="O66" s="49" t="str">
        <f>"Qtr" &amp; VLOOKUP(MONTH(L66),calc!$D$3:$F$14,2,FALSE)</f>
        <v>Qtr1</v>
      </c>
      <c r="P66" s="49" t="str">
        <f>"FY" &amp; RIGHT(YEAR(L66) + VLOOKUP(MONTH(L66),{1,0;10,1},2,TRUE),2)</f>
        <v>FY21</v>
      </c>
    </row>
    <row r="67" spans="1:16" ht="13.5" thickBot="1" x14ac:dyDescent="0.35">
      <c r="A67" s="62"/>
      <c r="B67" s="62" t="s">
        <v>138</v>
      </c>
      <c r="C67" s="54"/>
      <c r="D67" s="62" t="s">
        <v>174</v>
      </c>
      <c r="E67" s="54" t="s">
        <v>170</v>
      </c>
      <c r="F67" s="56">
        <v>37</v>
      </c>
      <c r="G67" s="56">
        <v>37</v>
      </c>
      <c r="H67" s="56">
        <v>26</v>
      </c>
      <c r="I67" s="56">
        <v>26</v>
      </c>
      <c r="J67" s="56">
        <v>1</v>
      </c>
      <c r="K67" s="56">
        <v>1</v>
      </c>
      <c r="L67" s="58">
        <v>44105</v>
      </c>
      <c r="M67" s="48">
        <f>(L67-calc!$O$2)/7+1</f>
        <v>1</v>
      </c>
      <c r="N67" s="49" t="str">
        <f t="shared" si="0"/>
        <v>Oct</v>
      </c>
      <c r="O67" s="49" t="str">
        <f>"Qtr" &amp; VLOOKUP(MONTH(L67),calc!$D$3:$F$14,2,FALSE)</f>
        <v>Qtr1</v>
      </c>
      <c r="P67" s="49" t="str">
        <f>"FY" &amp; RIGHT(YEAR(L67) + VLOOKUP(MONTH(L67),{1,0;10,1},2,TRUE),2)</f>
        <v>FY21</v>
      </c>
    </row>
    <row r="68" spans="1:16" ht="13.5" thickBot="1" x14ac:dyDescent="0.35">
      <c r="A68" s="62"/>
      <c r="B68" s="62" t="s">
        <v>138</v>
      </c>
      <c r="C68" s="54"/>
      <c r="D68" s="62" t="s">
        <v>175</v>
      </c>
      <c r="E68" s="54" t="s">
        <v>170</v>
      </c>
      <c r="F68" s="56">
        <v>58</v>
      </c>
      <c r="G68" s="56">
        <v>58</v>
      </c>
      <c r="H68" s="56">
        <v>45</v>
      </c>
      <c r="I68" s="56">
        <v>45</v>
      </c>
      <c r="J68" s="56">
        <v>4</v>
      </c>
      <c r="K68" s="56">
        <v>4</v>
      </c>
      <c r="L68" s="58">
        <v>44105</v>
      </c>
      <c r="M68" s="48">
        <f>(L68-calc!$O$2)/7+1</f>
        <v>1</v>
      </c>
      <c r="N68" s="49" t="str">
        <f t="shared" si="0"/>
        <v>Oct</v>
      </c>
      <c r="O68" s="49" t="str">
        <f>"Qtr" &amp; VLOOKUP(MONTH(L68),calc!$D$3:$F$14,2,FALSE)</f>
        <v>Qtr1</v>
      </c>
      <c r="P68" s="49" t="str">
        <f>"FY" &amp; RIGHT(YEAR(L68) + VLOOKUP(MONTH(L68),{1,0;10,1},2,TRUE),2)</f>
        <v>FY21</v>
      </c>
    </row>
    <row r="69" spans="1:16" ht="13.5" thickBot="1" x14ac:dyDescent="0.35">
      <c r="A69" s="62"/>
      <c r="B69" s="62" t="s">
        <v>138</v>
      </c>
      <c r="C69" s="54"/>
      <c r="D69" s="62" t="s">
        <v>176</v>
      </c>
      <c r="E69" s="54" t="s">
        <v>170</v>
      </c>
      <c r="F69" s="56">
        <v>52</v>
      </c>
      <c r="G69" s="56">
        <v>52</v>
      </c>
      <c r="H69" s="56">
        <v>41</v>
      </c>
      <c r="I69" s="56">
        <v>41</v>
      </c>
      <c r="J69" s="56">
        <v>2</v>
      </c>
      <c r="K69" s="56">
        <v>2</v>
      </c>
      <c r="L69" s="58">
        <v>44105</v>
      </c>
      <c r="M69" s="48">
        <f>(L69-calc!$O$2)/7+1</f>
        <v>1</v>
      </c>
      <c r="N69" s="49" t="str">
        <f t="shared" ref="N69:N132" si="1">TEXT(L69, "mmm")</f>
        <v>Oct</v>
      </c>
      <c r="O69" s="49" t="str">
        <f>"Qtr" &amp; VLOOKUP(MONTH(L69),calc!$D$3:$F$14,2,FALSE)</f>
        <v>Qtr1</v>
      </c>
      <c r="P69" s="49" t="str">
        <f>"FY" &amp; RIGHT(YEAR(L69) + VLOOKUP(MONTH(L69),{1,0;10,1},2,TRUE),2)</f>
        <v>FY21</v>
      </c>
    </row>
    <row r="70" spans="1:16" ht="13.5" thickBot="1" x14ac:dyDescent="0.35">
      <c r="A70" s="62"/>
      <c r="B70" s="62" t="s">
        <v>43</v>
      </c>
      <c r="C70" s="54"/>
      <c r="D70" s="62" t="s">
        <v>145</v>
      </c>
      <c r="E70" s="54" t="s">
        <v>170</v>
      </c>
      <c r="F70" s="56">
        <v>2</v>
      </c>
      <c r="G70" s="56">
        <v>2</v>
      </c>
      <c r="H70" s="56">
        <v>0</v>
      </c>
      <c r="I70" s="56">
        <v>0</v>
      </c>
      <c r="J70" s="56">
        <v>0</v>
      </c>
      <c r="K70" s="56">
        <v>0</v>
      </c>
      <c r="L70" s="58">
        <v>44105</v>
      </c>
      <c r="M70" s="48">
        <f>(L70-calc!$O$2)/7+1</f>
        <v>1</v>
      </c>
      <c r="N70" s="49" t="str">
        <f t="shared" si="1"/>
        <v>Oct</v>
      </c>
      <c r="O70" s="49" t="str">
        <f>"Qtr" &amp; VLOOKUP(MONTH(L70),calc!$D$3:$F$14,2,FALSE)</f>
        <v>Qtr1</v>
      </c>
      <c r="P70" s="49" t="str">
        <f>"FY" &amp; RIGHT(YEAR(L70) + VLOOKUP(MONTH(L70),{1,0;10,1},2,TRUE),2)</f>
        <v>FY21</v>
      </c>
    </row>
    <row r="71" spans="1:16" ht="13.5" thickBot="1" x14ac:dyDescent="0.35">
      <c r="A71" s="62"/>
      <c r="B71" s="62" t="s">
        <v>43</v>
      </c>
      <c r="C71" s="54"/>
      <c r="D71" s="62" t="s">
        <v>146</v>
      </c>
      <c r="E71" s="54" t="s">
        <v>170</v>
      </c>
      <c r="F71" s="56">
        <v>3</v>
      </c>
      <c r="G71" s="56">
        <v>3</v>
      </c>
      <c r="H71" s="56">
        <v>0</v>
      </c>
      <c r="I71" s="56">
        <v>0</v>
      </c>
      <c r="J71" s="56">
        <v>0</v>
      </c>
      <c r="K71" s="56">
        <v>0</v>
      </c>
      <c r="L71" s="58">
        <v>44105</v>
      </c>
      <c r="M71" s="48">
        <f>(L71-calc!$O$2)/7+1</f>
        <v>1</v>
      </c>
      <c r="N71" s="49" t="str">
        <f t="shared" si="1"/>
        <v>Oct</v>
      </c>
      <c r="O71" s="49" t="str">
        <f>"Qtr" &amp; VLOOKUP(MONTH(L71),calc!$D$3:$F$14,2,FALSE)</f>
        <v>Qtr1</v>
      </c>
      <c r="P71" s="49" t="str">
        <f>"FY" &amp; RIGHT(YEAR(L71) + VLOOKUP(MONTH(L71),{1,0;10,1},2,TRUE),2)</f>
        <v>FY21</v>
      </c>
    </row>
    <row r="72" spans="1:16" ht="13.5" thickBot="1" x14ac:dyDescent="0.35">
      <c r="A72" s="62"/>
      <c r="B72" s="62" t="s">
        <v>43</v>
      </c>
      <c r="C72" s="54"/>
      <c r="D72" s="62" t="s">
        <v>44</v>
      </c>
      <c r="E72" s="54" t="s">
        <v>170</v>
      </c>
      <c r="F72" s="56">
        <v>2</v>
      </c>
      <c r="G72" s="56">
        <v>2</v>
      </c>
      <c r="H72" s="56">
        <v>2</v>
      </c>
      <c r="I72" s="56">
        <v>2</v>
      </c>
      <c r="J72" s="56">
        <v>0</v>
      </c>
      <c r="K72" s="56">
        <v>0</v>
      </c>
      <c r="L72" s="58">
        <v>44105</v>
      </c>
      <c r="M72" s="48">
        <f>(L72-calc!$O$2)/7+1</f>
        <v>1</v>
      </c>
      <c r="N72" s="49" t="str">
        <f t="shared" si="1"/>
        <v>Oct</v>
      </c>
      <c r="O72" s="49" t="str">
        <f>"Qtr" &amp; VLOOKUP(MONTH(L72),calc!$D$3:$F$14,2,FALSE)</f>
        <v>Qtr1</v>
      </c>
      <c r="P72" s="49" t="str">
        <f>"FY" &amp; RIGHT(YEAR(L72) + VLOOKUP(MONTH(L72),{1,0;10,1},2,TRUE),2)</f>
        <v>FY21</v>
      </c>
    </row>
    <row r="73" spans="1:16" ht="13.5" thickBot="1" x14ac:dyDescent="0.35">
      <c r="A73" s="62"/>
      <c r="B73" s="62" t="s">
        <v>43</v>
      </c>
      <c r="C73" s="54"/>
      <c r="D73" s="62" t="s">
        <v>147</v>
      </c>
      <c r="E73" s="54" t="s">
        <v>170</v>
      </c>
      <c r="F73" s="56">
        <v>7</v>
      </c>
      <c r="G73" s="56">
        <v>4</v>
      </c>
      <c r="H73" s="56">
        <v>4</v>
      </c>
      <c r="I73" s="56">
        <v>4</v>
      </c>
      <c r="J73" s="56">
        <v>0</v>
      </c>
      <c r="K73" s="56">
        <v>0</v>
      </c>
      <c r="L73" s="58">
        <v>44105</v>
      </c>
      <c r="M73" s="48">
        <f>(L73-calc!$O$2)/7+1</f>
        <v>1</v>
      </c>
      <c r="N73" s="49" t="str">
        <f t="shared" si="1"/>
        <v>Oct</v>
      </c>
      <c r="O73" s="49" t="str">
        <f>"Qtr" &amp; VLOOKUP(MONTH(L73),calc!$D$3:$F$14,2,FALSE)</f>
        <v>Qtr1</v>
      </c>
      <c r="P73" s="49" t="str">
        <f>"FY" &amp; RIGHT(YEAR(L73) + VLOOKUP(MONTH(L73),{1,0;10,1},2,TRUE),2)</f>
        <v>FY21</v>
      </c>
    </row>
    <row r="74" spans="1:16" ht="13.5" thickBot="1" x14ac:dyDescent="0.35">
      <c r="A74" s="62"/>
      <c r="B74" s="62" t="s">
        <v>148</v>
      </c>
      <c r="C74" s="54"/>
      <c r="D74" s="62" t="s">
        <v>149</v>
      </c>
      <c r="E74" s="54" t="s">
        <v>170</v>
      </c>
      <c r="F74" s="56">
        <v>316</v>
      </c>
      <c r="G74" s="56">
        <v>316</v>
      </c>
      <c r="H74" s="56">
        <v>242</v>
      </c>
      <c r="I74" s="56">
        <v>242</v>
      </c>
      <c r="J74" s="56">
        <v>1</v>
      </c>
      <c r="K74" s="56">
        <v>1</v>
      </c>
      <c r="L74" s="58">
        <v>44105</v>
      </c>
      <c r="M74" s="48">
        <f>(L74-calc!$O$2)/7+1</f>
        <v>1</v>
      </c>
      <c r="N74" s="49" t="str">
        <f t="shared" si="1"/>
        <v>Oct</v>
      </c>
      <c r="O74" s="49" t="str">
        <f>"Qtr" &amp; VLOOKUP(MONTH(L74),calc!$D$3:$F$14,2,FALSE)</f>
        <v>Qtr1</v>
      </c>
      <c r="P74" s="49" t="str">
        <f>"FY" &amp; RIGHT(YEAR(L74) + VLOOKUP(MONTH(L74),{1,0;10,1},2,TRUE),2)</f>
        <v>FY21</v>
      </c>
    </row>
    <row r="75" spans="1:16" ht="13.5" thickBot="1" x14ac:dyDescent="0.35">
      <c r="A75" s="62"/>
      <c r="B75" s="62" t="s">
        <v>148</v>
      </c>
      <c r="C75" s="54"/>
      <c r="D75" s="62" t="s">
        <v>150</v>
      </c>
      <c r="E75" s="54" t="s">
        <v>170</v>
      </c>
      <c r="F75" s="56">
        <v>411</v>
      </c>
      <c r="G75" s="56">
        <v>411</v>
      </c>
      <c r="H75" s="56">
        <v>291</v>
      </c>
      <c r="I75" s="56">
        <v>291</v>
      </c>
      <c r="J75" s="56">
        <v>2</v>
      </c>
      <c r="K75" s="56">
        <v>2</v>
      </c>
      <c r="L75" s="58">
        <v>44105</v>
      </c>
      <c r="M75" s="48">
        <f>(L75-calc!$O$2)/7+1</f>
        <v>1</v>
      </c>
      <c r="N75" s="49" t="str">
        <f t="shared" si="1"/>
        <v>Oct</v>
      </c>
      <c r="O75" s="49" t="str">
        <f>"Qtr" &amp; VLOOKUP(MONTH(L75),calc!$D$3:$F$14,2,FALSE)</f>
        <v>Qtr1</v>
      </c>
      <c r="P75" s="49" t="str">
        <f>"FY" &amp; RIGHT(YEAR(L75) + VLOOKUP(MONTH(L75),{1,0;10,1},2,TRUE),2)</f>
        <v>FY21</v>
      </c>
    </row>
    <row r="76" spans="1:16" ht="13.5" thickBot="1" x14ac:dyDescent="0.35">
      <c r="A76" s="62"/>
      <c r="B76" s="62" t="s">
        <v>148</v>
      </c>
      <c r="C76" s="54"/>
      <c r="D76" s="62" t="s">
        <v>151</v>
      </c>
      <c r="E76" s="54" t="s">
        <v>170</v>
      </c>
      <c r="F76" s="56">
        <v>52</v>
      </c>
      <c r="G76" s="56">
        <v>52</v>
      </c>
      <c r="H76" s="56">
        <v>38</v>
      </c>
      <c r="I76" s="56">
        <v>38</v>
      </c>
      <c r="J76" s="56">
        <v>2</v>
      </c>
      <c r="K76" s="56">
        <v>2</v>
      </c>
      <c r="L76" s="58">
        <v>44105</v>
      </c>
      <c r="M76" s="48">
        <f>(L76-calc!$O$2)/7+1</f>
        <v>1</v>
      </c>
      <c r="N76" s="49" t="str">
        <f t="shared" si="1"/>
        <v>Oct</v>
      </c>
      <c r="O76" s="49" t="str">
        <f>"Qtr" &amp; VLOOKUP(MONTH(L76),calc!$D$3:$F$14,2,FALSE)</f>
        <v>Qtr1</v>
      </c>
      <c r="P76" s="49" t="str">
        <f>"FY" &amp; RIGHT(YEAR(L76) + VLOOKUP(MONTH(L76),{1,0;10,1},2,TRUE),2)</f>
        <v>FY21</v>
      </c>
    </row>
    <row r="77" spans="1:16" ht="13.5" thickBot="1" x14ac:dyDescent="0.35">
      <c r="A77" s="62"/>
      <c r="B77" s="62" t="s">
        <v>148</v>
      </c>
      <c r="C77" s="54"/>
      <c r="D77" s="62" t="s">
        <v>152</v>
      </c>
      <c r="E77" s="54" t="s">
        <v>170</v>
      </c>
      <c r="F77" s="56">
        <v>264</v>
      </c>
      <c r="G77" s="56">
        <v>264</v>
      </c>
      <c r="H77" s="56">
        <v>159</v>
      </c>
      <c r="I77" s="56">
        <v>159</v>
      </c>
      <c r="J77" s="56">
        <v>0</v>
      </c>
      <c r="K77" s="56">
        <v>0</v>
      </c>
      <c r="L77" s="58">
        <v>44105</v>
      </c>
      <c r="M77" s="48">
        <f>(L77-calc!$O$2)/7+1</f>
        <v>1</v>
      </c>
      <c r="N77" s="49" t="str">
        <f t="shared" si="1"/>
        <v>Oct</v>
      </c>
      <c r="O77" s="49" t="str">
        <f>"Qtr" &amp; VLOOKUP(MONTH(L77),calc!$D$3:$F$14,2,FALSE)</f>
        <v>Qtr1</v>
      </c>
      <c r="P77" s="49" t="str">
        <f>"FY" &amp; RIGHT(YEAR(L77) + VLOOKUP(MONTH(L77),{1,0;10,1},2,TRUE),2)</f>
        <v>FY21</v>
      </c>
    </row>
    <row r="78" spans="1:16" ht="13.5" thickBot="1" x14ac:dyDescent="0.35">
      <c r="A78" s="62"/>
      <c r="B78" s="62" t="s">
        <v>10</v>
      </c>
      <c r="C78" s="54"/>
      <c r="D78" s="62" t="s">
        <v>153</v>
      </c>
      <c r="E78" s="54" t="s">
        <v>170</v>
      </c>
      <c r="F78" s="56">
        <v>97</v>
      </c>
      <c r="G78" s="56">
        <v>59</v>
      </c>
      <c r="H78" s="56">
        <v>49</v>
      </c>
      <c r="I78" s="56">
        <v>49</v>
      </c>
      <c r="J78" s="56">
        <v>3</v>
      </c>
      <c r="K78" s="56">
        <v>3</v>
      </c>
      <c r="L78" s="58">
        <v>44105</v>
      </c>
      <c r="M78" s="48">
        <f>(L78-calc!$O$2)/7+1</f>
        <v>1</v>
      </c>
      <c r="N78" s="49" t="str">
        <f t="shared" si="1"/>
        <v>Oct</v>
      </c>
      <c r="O78" s="49" t="str">
        <f>"Qtr" &amp; VLOOKUP(MONTH(L78),calc!$D$3:$F$14,2,FALSE)</f>
        <v>Qtr1</v>
      </c>
      <c r="P78" s="49" t="str">
        <f>"FY" &amp; RIGHT(YEAR(L78) + VLOOKUP(MONTH(L78),{1,0;10,1},2,TRUE),2)</f>
        <v>FY21</v>
      </c>
    </row>
    <row r="79" spans="1:16" ht="13.5" thickBot="1" x14ac:dyDescent="0.35">
      <c r="A79" s="62"/>
      <c r="B79" s="62" t="s">
        <v>10</v>
      </c>
      <c r="C79" s="54"/>
      <c r="D79" s="62" t="s">
        <v>154</v>
      </c>
      <c r="E79" s="54" t="s">
        <v>170</v>
      </c>
      <c r="F79" s="56">
        <v>93</v>
      </c>
      <c r="G79" s="56">
        <v>77</v>
      </c>
      <c r="H79" s="56">
        <v>69</v>
      </c>
      <c r="I79" s="56">
        <v>69</v>
      </c>
      <c r="J79" s="56">
        <v>5</v>
      </c>
      <c r="K79" s="56">
        <v>5</v>
      </c>
      <c r="L79" s="58">
        <v>44105</v>
      </c>
      <c r="M79" s="48">
        <f>(L79-calc!$O$2)/7+1</f>
        <v>1</v>
      </c>
      <c r="N79" s="49" t="str">
        <f t="shared" si="1"/>
        <v>Oct</v>
      </c>
      <c r="O79" s="49" t="str">
        <f>"Qtr" &amp; VLOOKUP(MONTH(L79),calc!$D$3:$F$14,2,FALSE)</f>
        <v>Qtr1</v>
      </c>
      <c r="P79" s="49" t="str">
        <f>"FY" &amp; RIGHT(YEAR(L79) + VLOOKUP(MONTH(L79),{1,0;10,1},2,TRUE),2)</f>
        <v>FY21</v>
      </c>
    </row>
    <row r="80" spans="1:16" ht="13.5" thickBot="1" x14ac:dyDescent="0.35">
      <c r="A80" s="62"/>
      <c r="B80" s="62" t="s">
        <v>10</v>
      </c>
      <c r="C80" s="54"/>
      <c r="D80" s="62" t="s">
        <v>155</v>
      </c>
      <c r="E80" s="54" t="s">
        <v>170</v>
      </c>
      <c r="F80" s="56">
        <v>102</v>
      </c>
      <c r="G80" s="56">
        <v>79</v>
      </c>
      <c r="H80" s="56">
        <v>36</v>
      </c>
      <c r="I80" s="56">
        <v>36</v>
      </c>
      <c r="J80" s="56">
        <v>2</v>
      </c>
      <c r="K80" s="56">
        <v>2</v>
      </c>
      <c r="L80" s="58">
        <v>44105</v>
      </c>
      <c r="M80" s="48">
        <f>(L80-calc!$O$2)/7+1</f>
        <v>1</v>
      </c>
      <c r="N80" s="49" t="str">
        <f t="shared" si="1"/>
        <v>Oct</v>
      </c>
      <c r="O80" s="49" t="str">
        <f>"Qtr" &amp; VLOOKUP(MONTH(L80),calc!$D$3:$F$14,2,FALSE)</f>
        <v>Qtr1</v>
      </c>
      <c r="P80" s="49" t="str">
        <f>"FY" &amp; RIGHT(YEAR(L80) + VLOOKUP(MONTH(L80),{1,0;10,1},2,TRUE),2)</f>
        <v>FY21</v>
      </c>
    </row>
    <row r="81" spans="1:16" ht="13.5" thickBot="1" x14ac:dyDescent="0.35">
      <c r="A81" s="62"/>
      <c r="B81" s="62" t="s">
        <v>10</v>
      </c>
      <c r="C81" s="54"/>
      <c r="D81" s="62" t="s">
        <v>156</v>
      </c>
      <c r="E81" s="54" t="s">
        <v>170</v>
      </c>
      <c r="F81" s="56">
        <v>66</v>
      </c>
      <c r="G81" s="56">
        <v>45</v>
      </c>
      <c r="H81" s="56">
        <v>30</v>
      </c>
      <c r="I81" s="56">
        <v>30</v>
      </c>
      <c r="J81" s="56">
        <v>2</v>
      </c>
      <c r="K81" s="56">
        <v>2</v>
      </c>
      <c r="L81" s="58">
        <v>44105</v>
      </c>
      <c r="M81" s="48">
        <f>(L81-calc!$O$2)/7+1</f>
        <v>1</v>
      </c>
      <c r="N81" s="49" t="str">
        <f t="shared" si="1"/>
        <v>Oct</v>
      </c>
      <c r="O81" s="49" t="str">
        <f>"Qtr" &amp; VLOOKUP(MONTH(L81),calc!$D$3:$F$14,2,FALSE)</f>
        <v>Qtr1</v>
      </c>
      <c r="P81" s="49" t="str">
        <f>"FY" &amp; RIGHT(YEAR(L81) + VLOOKUP(MONTH(L81),{1,0;10,1},2,TRUE),2)</f>
        <v>FY21</v>
      </c>
    </row>
    <row r="82" spans="1:16" ht="13.5" thickBot="1" x14ac:dyDescent="0.35">
      <c r="A82" s="62"/>
      <c r="B82" s="62" t="s">
        <v>10</v>
      </c>
      <c r="C82" s="54"/>
      <c r="D82" s="62" t="s">
        <v>157</v>
      </c>
      <c r="E82" s="54" t="s">
        <v>170</v>
      </c>
      <c r="F82" s="56">
        <v>72</v>
      </c>
      <c r="G82" s="56">
        <v>54</v>
      </c>
      <c r="H82" s="56">
        <v>28</v>
      </c>
      <c r="I82" s="56">
        <v>28</v>
      </c>
      <c r="J82" s="56">
        <v>2</v>
      </c>
      <c r="K82" s="56">
        <v>2</v>
      </c>
      <c r="L82" s="58">
        <v>44105</v>
      </c>
      <c r="M82" s="48">
        <f>(L82-calc!$O$2)/7+1</f>
        <v>1</v>
      </c>
      <c r="N82" s="49" t="str">
        <f t="shared" si="1"/>
        <v>Oct</v>
      </c>
      <c r="O82" s="49" t="str">
        <f>"Qtr" &amp; VLOOKUP(MONTH(L82),calc!$D$3:$F$14,2,FALSE)</f>
        <v>Qtr1</v>
      </c>
      <c r="P82" s="49" t="str">
        <f>"FY" &amp; RIGHT(YEAR(L82) + VLOOKUP(MONTH(L82),{1,0;10,1},2,TRUE),2)</f>
        <v>FY21</v>
      </c>
    </row>
    <row r="83" spans="1:16" ht="13.5" thickBot="1" x14ac:dyDescent="0.35">
      <c r="A83" s="62"/>
      <c r="B83" s="62" t="s">
        <v>10</v>
      </c>
      <c r="C83" s="54"/>
      <c r="D83" s="62" t="s">
        <v>158</v>
      </c>
      <c r="E83" s="54" t="s">
        <v>170</v>
      </c>
      <c r="F83" s="56">
        <v>58</v>
      </c>
      <c r="G83" s="56">
        <v>36</v>
      </c>
      <c r="H83" s="56">
        <v>18</v>
      </c>
      <c r="I83" s="56">
        <v>18</v>
      </c>
      <c r="J83" s="56">
        <v>1</v>
      </c>
      <c r="K83" s="56">
        <v>1</v>
      </c>
      <c r="L83" s="58">
        <v>44105</v>
      </c>
      <c r="M83" s="48">
        <f>(L83-calc!$O$2)/7+1</f>
        <v>1</v>
      </c>
      <c r="N83" s="49" t="str">
        <f t="shared" si="1"/>
        <v>Oct</v>
      </c>
      <c r="O83" s="49" t="str">
        <f>"Qtr" &amp; VLOOKUP(MONTH(L83),calc!$D$3:$F$14,2,FALSE)</f>
        <v>Qtr1</v>
      </c>
      <c r="P83" s="49" t="str">
        <f>"FY" &amp; RIGHT(YEAR(L83) + VLOOKUP(MONTH(L83),{1,0;10,1},2,TRUE),2)</f>
        <v>FY21</v>
      </c>
    </row>
    <row r="84" spans="1:16" ht="13.5" thickBot="1" x14ac:dyDescent="0.35">
      <c r="A84" s="62"/>
      <c r="B84" s="62" t="s">
        <v>10</v>
      </c>
      <c r="C84" s="54"/>
      <c r="D84" s="62" t="s">
        <v>159</v>
      </c>
      <c r="E84" s="54" t="s">
        <v>170</v>
      </c>
      <c r="F84" s="56">
        <v>70</v>
      </c>
      <c r="G84" s="56">
        <v>43</v>
      </c>
      <c r="H84" s="56">
        <v>29</v>
      </c>
      <c r="I84" s="56">
        <v>29</v>
      </c>
      <c r="J84" s="56">
        <v>2</v>
      </c>
      <c r="K84" s="56">
        <v>2</v>
      </c>
      <c r="L84" s="58">
        <v>44105</v>
      </c>
      <c r="M84" s="48">
        <f>(L84-calc!$O$2)/7+1</f>
        <v>1</v>
      </c>
      <c r="N84" s="49" t="str">
        <f t="shared" si="1"/>
        <v>Oct</v>
      </c>
      <c r="O84" s="49" t="str">
        <f>"Qtr" &amp; VLOOKUP(MONTH(L84),calc!$D$3:$F$14,2,FALSE)</f>
        <v>Qtr1</v>
      </c>
      <c r="P84" s="49" t="str">
        <f>"FY" &amp; RIGHT(YEAR(L84) + VLOOKUP(MONTH(L84),{1,0;10,1},2,TRUE),2)</f>
        <v>FY21</v>
      </c>
    </row>
    <row r="85" spans="1:16" ht="13.5" thickBot="1" x14ac:dyDescent="0.35">
      <c r="A85" s="62"/>
      <c r="B85" s="62" t="s">
        <v>10</v>
      </c>
      <c r="C85" s="54"/>
      <c r="D85" s="62" t="s">
        <v>160</v>
      </c>
      <c r="E85" s="54" t="s">
        <v>170</v>
      </c>
      <c r="F85" s="56">
        <v>26</v>
      </c>
      <c r="G85" s="56">
        <v>18</v>
      </c>
      <c r="H85" s="56">
        <v>12</v>
      </c>
      <c r="I85" s="56">
        <v>12</v>
      </c>
      <c r="J85" s="56">
        <v>1</v>
      </c>
      <c r="K85" s="56">
        <v>1</v>
      </c>
      <c r="L85" s="58">
        <v>44105</v>
      </c>
      <c r="M85" s="48">
        <f>(L85-calc!$O$2)/7+1</f>
        <v>1</v>
      </c>
      <c r="N85" s="49" t="str">
        <f t="shared" si="1"/>
        <v>Oct</v>
      </c>
      <c r="O85" s="49" t="str">
        <f>"Qtr" &amp; VLOOKUP(MONTH(L85),calc!$D$3:$F$14,2,FALSE)</f>
        <v>Qtr1</v>
      </c>
      <c r="P85" s="49" t="str">
        <f>"FY" &amp; RIGHT(YEAR(L85) + VLOOKUP(MONTH(L85),{1,0;10,1},2,TRUE),2)</f>
        <v>FY21</v>
      </c>
    </row>
    <row r="86" spans="1:16" ht="13.5" thickBot="1" x14ac:dyDescent="0.35">
      <c r="A86" s="62"/>
      <c r="B86" s="62" t="s">
        <v>10</v>
      </c>
      <c r="C86" s="54"/>
      <c r="D86" s="62" t="s">
        <v>161</v>
      </c>
      <c r="E86" s="54" t="s">
        <v>170</v>
      </c>
      <c r="F86" s="56">
        <v>74</v>
      </c>
      <c r="G86" s="56">
        <v>48</v>
      </c>
      <c r="H86" s="56">
        <v>18</v>
      </c>
      <c r="I86" s="56">
        <v>18</v>
      </c>
      <c r="J86" s="56">
        <v>1</v>
      </c>
      <c r="K86" s="56">
        <v>1</v>
      </c>
      <c r="L86" s="58">
        <v>44105</v>
      </c>
      <c r="M86" s="48">
        <f>(L86-calc!$O$2)/7+1</f>
        <v>1</v>
      </c>
      <c r="N86" s="49" t="str">
        <f t="shared" si="1"/>
        <v>Oct</v>
      </c>
      <c r="O86" s="49" t="str">
        <f>"Qtr" &amp; VLOOKUP(MONTH(L86),calc!$D$3:$F$14,2,FALSE)</f>
        <v>Qtr1</v>
      </c>
      <c r="P86" s="49" t="str">
        <f>"FY" &amp; RIGHT(YEAR(L86) + VLOOKUP(MONTH(L86),{1,0;10,1},2,TRUE),2)</f>
        <v>FY21</v>
      </c>
    </row>
    <row r="87" spans="1:16" ht="13.5" thickBot="1" x14ac:dyDescent="0.35">
      <c r="A87" s="62"/>
      <c r="B87" s="62" t="s">
        <v>10</v>
      </c>
      <c r="C87" s="54"/>
      <c r="D87" s="62" t="s">
        <v>162</v>
      </c>
      <c r="E87" s="54" t="s">
        <v>170</v>
      </c>
      <c r="F87" s="56">
        <v>68</v>
      </c>
      <c r="G87" s="56">
        <v>46</v>
      </c>
      <c r="H87" s="56">
        <v>17</v>
      </c>
      <c r="I87" s="56">
        <v>17</v>
      </c>
      <c r="J87" s="56">
        <v>1</v>
      </c>
      <c r="K87" s="56">
        <v>1</v>
      </c>
      <c r="L87" s="58">
        <v>44105</v>
      </c>
      <c r="M87" s="48">
        <f>(L87-calc!$O$2)/7+1</f>
        <v>1</v>
      </c>
      <c r="N87" s="49" t="str">
        <f t="shared" si="1"/>
        <v>Oct</v>
      </c>
      <c r="O87" s="49" t="str">
        <f>"Qtr" &amp; VLOOKUP(MONTH(L87),calc!$D$3:$F$14,2,FALSE)</f>
        <v>Qtr1</v>
      </c>
      <c r="P87" s="49" t="str">
        <f>"FY" &amp; RIGHT(YEAR(L87) + VLOOKUP(MONTH(L87),{1,0;10,1},2,TRUE),2)</f>
        <v>FY21</v>
      </c>
    </row>
    <row r="88" spans="1:16" ht="13.5" thickBot="1" x14ac:dyDescent="0.35">
      <c r="A88" s="62"/>
      <c r="B88" s="62" t="s">
        <v>10</v>
      </c>
      <c r="C88" s="54"/>
      <c r="D88" s="62" t="s">
        <v>163</v>
      </c>
      <c r="E88" s="54" t="s">
        <v>170</v>
      </c>
      <c r="F88" s="56">
        <v>50</v>
      </c>
      <c r="G88" s="56">
        <v>32</v>
      </c>
      <c r="H88" s="56">
        <v>15</v>
      </c>
      <c r="I88" s="56">
        <v>15</v>
      </c>
      <c r="J88" s="56">
        <v>1</v>
      </c>
      <c r="K88" s="56">
        <v>1</v>
      </c>
      <c r="L88" s="58">
        <v>44105</v>
      </c>
      <c r="M88" s="48">
        <f>(L88-calc!$O$2)/7+1</f>
        <v>1</v>
      </c>
      <c r="N88" s="49" t="str">
        <f t="shared" si="1"/>
        <v>Oct</v>
      </c>
      <c r="O88" s="49" t="str">
        <f>"Qtr" &amp; VLOOKUP(MONTH(L88),calc!$D$3:$F$14,2,FALSE)</f>
        <v>Qtr1</v>
      </c>
      <c r="P88" s="49" t="str">
        <f>"FY" &amp; RIGHT(YEAR(L88) + VLOOKUP(MONTH(L88),{1,0;10,1},2,TRUE),2)</f>
        <v>FY21</v>
      </c>
    </row>
    <row r="89" spans="1:16" ht="13.5" thickBot="1" x14ac:dyDescent="0.35">
      <c r="A89" s="62"/>
      <c r="B89" s="62" t="s">
        <v>55</v>
      </c>
      <c r="C89" s="54"/>
      <c r="D89" s="62" t="s">
        <v>56</v>
      </c>
      <c r="E89" s="54" t="s">
        <v>170</v>
      </c>
      <c r="F89" s="56">
        <v>45</v>
      </c>
      <c r="G89" s="56">
        <v>45</v>
      </c>
      <c r="H89" s="56">
        <v>16</v>
      </c>
      <c r="I89" s="56">
        <v>16</v>
      </c>
      <c r="J89" s="56">
        <v>3</v>
      </c>
      <c r="K89" s="56">
        <v>3</v>
      </c>
      <c r="L89" s="58">
        <v>44109</v>
      </c>
      <c r="M89" s="48">
        <f>(L89-calc!$O$2)/7+1</f>
        <v>1.5714285714285714</v>
      </c>
      <c r="N89" s="49" t="str">
        <f t="shared" si="1"/>
        <v>Oct</v>
      </c>
      <c r="O89" s="49" t="str">
        <f>"Qtr" &amp; VLOOKUP(MONTH(L89),calc!$D$3:$F$14,2,FALSE)</f>
        <v>Qtr1</v>
      </c>
      <c r="P89" s="49" t="str">
        <f>"FY" &amp; RIGHT(YEAR(L89) + VLOOKUP(MONTH(L89),{1,0;10,1},2,TRUE),2)</f>
        <v>FY21</v>
      </c>
    </row>
    <row r="90" spans="1:16" ht="13.5" thickBot="1" x14ac:dyDescent="0.35">
      <c r="A90" s="62"/>
      <c r="B90" s="62" t="s">
        <v>55</v>
      </c>
      <c r="C90" s="54"/>
      <c r="D90" s="62" t="s">
        <v>59</v>
      </c>
      <c r="E90" s="54" t="s">
        <v>170</v>
      </c>
      <c r="F90" s="56">
        <v>40</v>
      </c>
      <c r="G90" s="56">
        <v>40</v>
      </c>
      <c r="H90" s="56">
        <v>22</v>
      </c>
      <c r="I90" s="56">
        <v>22</v>
      </c>
      <c r="J90" s="56">
        <v>4</v>
      </c>
      <c r="K90" s="56">
        <v>4</v>
      </c>
      <c r="L90" s="58">
        <v>44109</v>
      </c>
      <c r="M90" s="48">
        <f>(L90-calc!$O$2)/7+1</f>
        <v>1.5714285714285714</v>
      </c>
      <c r="N90" s="49" t="str">
        <f t="shared" si="1"/>
        <v>Oct</v>
      </c>
      <c r="O90" s="49" t="str">
        <f>"Qtr" &amp; VLOOKUP(MONTH(L90),calc!$D$3:$F$14,2,FALSE)</f>
        <v>Qtr1</v>
      </c>
      <c r="P90" s="49" t="str">
        <f>"FY" &amp; RIGHT(YEAR(L90) + VLOOKUP(MONTH(L90),{1,0;10,1},2,TRUE),2)</f>
        <v>FY21</v>
      </c>
    </row>
    <row r="91" spans="1:16" ht="13.5" thickBot="1" x14ac:dyDescent="0.35">
      <c r="A91" s="62"/>
      <c r="B91" s="62" t="s">
        <v>55</v>
      </c>
      <c r="C91" s="54"/>
      <c r="D91" s="62" t="s">
        <v>60</v>
      </c>
      <c r="E91" s="54" t="s">
        <v>170</v>
      </c>
      <c r="F91" s="56">
        <v>29</v>
      </c>
      <c r="G91" s="56">
        <v>29</v>
      </c>
      <c r="H91" s="56">
        <v>17</v>
      </c>
      <c r="I91" s="56">
        <v>17</v>
      </c>
      <c r="J91" s="56">
        <v>0</v>
      </c>
      <c r="K91" s="56">
        <v>0</v>
      </c>
      <c r="L91" s="58">
        <v>44109</v>
      </c>
      <c r="M91" s="48">
        <f>(L91-calc!$O$2)/7+1</f>
        <v>1.5714285714285714</v>
      </c>
      <c r="N91" s="49" t="str">
        <f t="shared" si="1"/>
        <v>Oct</v>
      </c>
      <c r="O91" s="49" t="str">
        <f>"Qtr" &amp; VLOOKUP(MONTH(L91),calc!$D$3:$F$14,2,FALSE)</f>
        <v>Qtr1</v>
      </c>
      <c r="P91" s="49" t="str">
        <f>"FY" &amp; RIGHT(YEAR(L91) + VLOOKUP(MONTH(L91),{1,0;10,1},2,TRUE),2)</f>
        <v>FY21</v>
      </c>
    </row>
    <row r="92" spans="1:16" ht="13.5" thickBot="1" x14ac:dyDescent="0.35">
      <c r="A92" s="62"/>
      <c r="B92" s="62" t="s">
        <v>61</v>
      </c>
      <c r="C92" s="54" t="s">
        <v>62</v>
      </c>
      <c r="D92" s="62" t="s">
        <v>63</v>
      </c>
      <c r="E92" s="54" t="s">
        <v>170</v>
      </c>
      <c r="F92" s="56">
        <v>480</v>
      </c>
      <c r="G92" s="56">
        <v>11</v>
      </c>
      <c r="H92" s="56">
        <v>5</v>
      </c>
      <c r="I92" s="56">
        <v>5</v>
      </c>
      <c r="J92" s="56">
        <v>3</v>
      </c>
      <c r="K92" s="56">
        <v>3</v>
      </c>
      <c r="L92" s="58">
        <v>44109</v>
      </c>
      <c r="M92" s="48">
        <f>(L92-calc!$O$2)/7+1</f>
        <v>1.5714285714285714</v>
      </c>
      <c r="N92" s="49" t="str">
        <f t="shared" si="1"/>
        <v>Oct</v>
      </c>
      <c r="O92" s="49" t="str">
        <f>"Qtr" &amp; VLOOKUP(MONTH(L92),calc!$D$3:$F$14,2,FALSE)</f>
        <v>Qtr1</v>
      </c>
      <c r="P92" s="49" t="str">
        <f>"FY" &amp; RIGHT(YEAR(L92) + VLOOKUP(MONTH(L92),{1,0;10,1},2,TRUE),2)</f>
        <v>FY21</v>
      </c>
    </row>
    <row r="93" spans="1:16" ht="13.5" thickBot="1" x14ac:dyDescent="0.35">
      <c r="A93" s="62"/>
      <c r="B93" s="62" t="s">
        <v>61</v>
      </c>
      <c r="C93" s="54" t="s">
        <v>64</v>
      </c>
      <c r="D93" s="62" t="s">
        <v>65</v>
      </c>
      <c r="E93" s="54" t="s">
        <v>170</v>
      </c>
      <c r="F93" s="56">
        <v>69</v>
      </c>
      <c r="G93" s="56">
        <v>0</v>
      </c>
      <c r="H93" s="56">
        <v>0</v>
      </c>
      <c r="I93" s="56">
        <v>0</v>
      </c>
      <c r="J93" s="56">
        <v>0</v>
      </c>
      <c r="K93" s="56">
        <v>0</v>
      </c>
      <c r="L93" s="58">
        <v>44109</v>
      </c>
      <c r="M93" s="48">
        <f>(L93-calc!$O$2)/7+1</f>
        <v>1.5714285714285714</v>
      </c>
      <c r="N93" s="49" t="str">
        <f t="shared" si="1"/>
        <v>Oct</v>
      </c>
      <c r="O93" s="49" t="str">
        <f>"Qtr" &amp; VLOOKUP(MONTH(L93),calc!$D$3:$F$14,2,FALSE)</f>
        <v>Qtr1</v>
      </c>
      <c r="P93" s="49" t="str">
        <f>"FY" &amp; RIGHT(YEAR(L93) + VLOOKUP(MONTH(L93),{1,0;10,1},2,TRUE),2)</f>
        <v>FY21</v>
      </c>
    </row>
    <row r="94" spans="1:16" ht="13.5" thickBot="1" x14ac:dyDescent="0.35">
      <c r="A94" s="62"/>
      <c r="B94" s="62" t="s">
        <v>61</v>
      </c>
      <c r="C94" s="54" t="s">
        <v>66</v>
      </c>
      <c r="D94" s="62" t="s">
        <v>67</v>
      </c>
      <c r="E94" s="54" t="s">
        <v>170</v>
      </c>
      <c r="F94" s="56">
        <v>0</v>
      </c>
      <c r="G94" s="56">
        <v>0</v>
      </c>
      <c r="H94" s="56">
        <v>0</v>
      </c>
      <c r="I94" s="56">
        <v>0</v>
      </c>
      <c r="J94" s="56">
        <v>0</v>
      </c>
      <c r="K94" s="56">
        <v>0</v>
      </c>
      <c r="L94" s="58">
        <v>44109</v>
      </c>
      <c r="M94" s="48">
        <f>(L94-calc!$O$2)/7+1</f>
        <v>1.5714285714285714</v>
      </c>
      <c r="N94" s="49" t="str">
        <f t="shared" si="1"/>
        <v>Oct</v>
      </c>
      <c r="O94" s="49" t="str">
        <f>"Qtr" &amp; VLOOKUP(MONTH(L94),calc!$D$3:$F$14,2,FALSE)</f>
        <v>Qtr1</v>
      </c>
      <c r="P94" s="49" t="str">
        <f>"FY" &amp; RIGHT(YEAR(L94) + VLOOKUP(MONTH(L94),{1,0;10,1},2,TRUE),2)</f>
        <v>FY21</v>
      </c>
    </row>
    <row r="95" spans="1:16" ht="13.5" thickBot="1" x14ac:dyDescent="0.35">
      <c r="A95" s="62"/>
      <c r="B95" s="62" t="s">
        <v>61</v>
      </c>
      <c r="C95" s="54" t="s">
        <v>68</v>
      </c>
      <c r="D95" s="62" t="s">
        <v>69</v>
      </c>
      <c r="E95" s="54" t="s">
        <v>170</v>
      </c>
      <c r="F95" s="56">
        <v>0</v>
      </c>
      <c r="G95" s="56">
        <v>0</v>
      </c>
      <c r="H95" s="56">
        <v>0</v>
      </c>
      <c r="I95" s="56">
        <v>0</v>
      </c>
      <c r="J95" s="56">
        <v>0</v>
      </c>
      <c r="K95" s="56">
        <v>0</v>
      </c>
      <c r="L95" s="58">
        <v>44109</v>
      </c>
      <c r="M95" s="48">
        <f>(L95-calc!$O$2)/7+1</f>
        <v>1.5714285714285714</v>
      </c>
      <c r="N95" s="49" t="str">
        <f t="shared" si="1"/>
        <v>Oct</v>
      </c>
      <c r="O95" s="49" t="str">
        <f>"Qtr" &amp; VLOOKUP(MONTH(L95),calc!$D$3:$F$14,2,FALSE)</f>
        <v>Qtr1</v>
      </c>
      <c r="P95" s="49" t="str">
        <f>"FY" &amp; RIGHT(YEAR(L95) + VLOOKUP(MONTH(L95),{1,0;10,1},2,TRUE),2)</f>
        <v>FY21</v>
      </c>
    </row>
    <row r="96" spans="1:16" ht="13.5" thickBot="1" x14ac:dyDescent="0.35">
      <c r="A96" s="62"/>
      <c r="B96" s="62" t="s">
        <v>61</v>
      </c>
      <c r="C96" s="54" t="s">
        <v>68</v>
      </c>
      <c r="D96" s="62" t="s">
        <v>70</v>
      </c>
      <c r="E96" s="54" t="s">
        <v>170</v>
      </c>
      <c r="F96" s="56">
        <v>40</v>
      </c>
      <c r="G96" s="56">
        <v>40</v>
      </c>
      <c r="H96" s="56">
        <v>30</v>
      </c>
      <c r="I96" s="56">
        <v>30</v>
      </c>
      <c r="J96" s="56">
        <v>5</v>
      </c>
      <c r="K96" s="56">
        <v>5</v>
      </c>
      <c r="L96" s="58">
        <v>44109</v>
      </c>
      <c r="M96" s="48">
        <f>(L96-calc!$O$2)/7+1</f>
        <v>1.5714285714285714</v>
      </c>
      <c r="N96" s="49" t="str">
        <f t="shared" si="1"/>
        <v>Oct</v>
      </c>
      <c r="O96" s="49" t="str">
        <f>"Qtr" &amp; VLOOKUP(MONTH(L96),calc!$D$3:$F$14,2,FALSE)</f>
        <v>Qtr1</v>
      </c>
      <c r="P96" s="49" t="str">
        <f>"FY" &amp; RIGHT(YEAR(L96) + VLOOKUP(MONTH(L96),{1,0;10,1},2,TRUE),2)</f>
        <v>FY21</v>
      </c>
    </row>
    <row r="97" spans="1:16" ht="13.5" thickBot="1" x14ac:dyDescent="0.35">
      <c r="A97" s="62"/>
      <c r="B97" s="62" t="s">
        <v>61</v>
      </c>
      <c r="C97" s="54" t="s">
        <v>71</v>
      </c>
      <c r="D97" s="62" t="s">
        <v>72</v>
      </c>
      <c r="E97" s="54" t="s">
        <v>170</v>
      </c>
      <c r="F97" s="56">
        <v>0</v>
      </c>
      <c r="G97" s="56">
        <v>0</v>
      </c>
      <c r="H97" s="56">
        <v>0</v>
      </c>
      <c r="I97" s="56">
        <v>0</v>
      </c>
      <c r="J97" s="56">
        <v>0</v>
      </c>
      <c r="K97" s="56">
        <v>0</v>
      </c>
      <c r="L97" s="58">
        <v>44109</v>
      </c>
      <c r="M97" s="48">
        <f>(L97-calc!$O$2)/7+1</f>
        <v>1.5714285714285714</v>
      </c>
      <c r="N97" s="49" t="str">
        <f t="shared" si="1"/>
        <v>Oct</v>
      </c>
      <c r="O97" s="49" t="str">
        <f>"Qtr" &amp; VLOOKUP(MONTH(L97),calc!$D$3:$F$14,2,FALSE)</f>
        <v>Qtr1</v>
      </c>
      <c r="P97" s="49" t="str">
        <f>"FY" &amp; RIGHT(YEAR(L97) + VLOOKUP(MONTH(L97),{1,0;10,1},2,TRUE),2)</f>
        <v>FY21</v>
      </c>
    </row>
    <row r="98" spans="1:16" ht="13.5" thickBot="1" x14ac:dyDescent="0.35">
      <c r="A98" s="62"/>
      <c r="B98" s="62" t="s">
        <v>61</v>
      </c>
      <c r="C98" s="54" t="s">
        <v>73</v>
      </c>
      <c r="D98" s="62" t="s">
        <v>74</v>
      </c>
      <c r="E98" s="54" t="s">
        <v>170</v>
      </c>
      <c r="F98" s="56">
        <v>0</v>
      </c>
      <c r="G98" s="56">
        <v>0</v>
      </c>
      <c r="H98" s="56">
        <v>0</v>
      </c>
      <c r="I98" s="56">
        <v>0</v>
      </c>
      <c r="J98" s="56">
        <v>0</v>
      </c>
      <c r="K98" s="56">
        <v>0</v>
      </c>
      <c r="L98" s="58">
        <v>44109</v>
      </c>
      <c r="M98" s="48">
        <f>(L98-calc!$O$2)/7+1</f>
        <v>1.5714285714285714</v>
      </c>
      <c r="N98" s="49" t="str">
        <f t="shared" si="1"/>
        <v>Oct</v>
      </c>
      <c r="O98" s="49" t="str">
        <f>"Qtr" &amp; VLOOKUP(MONTH(L98),calc!$D$3:$F$14,2,FALSE)</f>
        <v>Qtr1</v>
      </c>
      <c r="P98" s="49" t="str">
        <f>"FY" &amp; RIGHT(YEAR(L98) + VLOOKUP(MONTH(L98),{1,0;10,1},2,TRUE),2)</f>
        <v>FY21</v>
      </c>
    </row>
    <row r="99" spans="1:16" ht="13.5" thickBot="1" x14ac:dyDescent="0.35">
      <c r="A99" s="62"/>
      <c r="B99" s="62" t="s">
        <v>61</v>
      </c>
      <c r="C99" s="54" t="s">
        <v>68</v>
      </c>
      <c r="D99" s="62" t="s">
        <v>75</v>
      </c>
      <c r="E99" s="54" t="s">
        <v>170</v>
      </c>
      <c r="F99" s="56">
        <v>0</v>
      </c>
      <c r="G99" s="56">
        <v>0</v>
      </c>
      <c r="H99" s="56">
        <v>0</v>
      </c>
      <c r="I99" s="56">
        <v>0</v>
      </c>
      <c r="J99" s="56">
        <v>0</v>
      </c>
      <c r="K99" s="56">
        <v>0</v>
      </c>
      <c r="L99" s="58">
        <v>44109</v>
      </c>
      <c r="M99" s="48">
        <f>(L99-calc!$O$2)/7+1</f>
        <v>1.5714285714285714</v>
      </c>
      <c r="N99" s="49" t="str">
        <f t="shared" si="1"/>
        <v>Oct</v>
      </c>
      <c r="O99" s="49" t="str">
        <f>"Qtr" &amp; VLOOKUP(MONTH(L99),calc!$D$3:$F$14,2,FALSE)</f>
        <v>Qtr1</v>
      </c>
      <c r="P99" s="49" t="str">
        <f>"FY" &amp; RIGHT(YEAR(L99) + VLOOKUP(MONTH(L99),{1,0;10,1},2,TRUE),2)</f>
        <v>FY21</v>
      </c>
    </row>
    <row r="100" spans="1:16" ht="13.5" thickBot="1" x14ac:dyDescent="0.35">
      <c r="A100" s="62"/>
      <c r="B100" s="62" t="s">
        <v>61</v>
      </c>
      <c r="C100" s="54" t="s">
        <v>73</v>
      </c>
      <c r="D100" s="62" t="s">
        <v>76</v>
      </c>
      <c r="E100" s="54" t="s">
        <v>170</v>
      </c>
      <c r="F100" s="56">
        <v>0</v>
      </c>
      <c r="G100" s="56">
        <v>0</v>
      </c>
      <c r="H100" s="56">
        <v>0</v>
      </c>
      <c r="I100" s="56">
        <v>0</v>
      </c>
      <c r="J100" s="56">
        <v>0</v>
      </c>
      <c r="K100" s="56">
        <v>0</v>
      </c>
      <c r="L100" s="58">
        <v>44109</v>
      </c>
      <c r="M100" s="48">
        <f>(L100-calc!$O$2)/7+1</f>
        <v>1.5714285714285714</v>
      </c>
      <c r="N100" s="49" t="str">
        <f t="shared" si="1"/>
        <v>Oct</v>
      </c>
      <c r="O100" s="49" t="str">
        <f>"Qtr" &amp; VLOOKUP(MONTH(L100),calc!$D$3:$F$14,2,FALSE)</f>
        <v>Qtr1</v>
      </c>
      <c r="P100" s="49" t="str">
        <f>"FY" &amp; RIGHT(YEAR(L100) + VLOOKUP(MONTH(L100),{1,0;10,1},2,TRUE),2)</f>
        <v>FY21</v>
      </c>
    </row>
    <row r="101" spans="1:16" ht="13.5" thickBot="1" x14ac:dyDescent="0.35">
      <c r="A101" s="62"/>
      <c r="B101" s="62" t="s">
        <v>61</v>
      </c>
      <c r="C101" s="54" t="s">
        <v>62</v>
      </c>
      <c r="D101" s="62" t="s">
        <v>77</v>
      </c>
      <c r="E101" s="54" t="s">
        <v>170</v>
      </c>
      <c r="F101" s="56">
        <v>0</v>
      </c>
      <c r="G101" s="56">
        <v>0</v>
      </c>
      <c r="H101" s="56">
        <v>0</v>
      </c>
      <c r="I101" s="56">
        <v>0</v>
      </c>
      <c r="J101" s="56">
        <v>0</v>
      </c>
      <c r="K101" s="56">
        <v>0</v>
      </c>
      <c r="L101" s="58">
        <v>44109</v>
      </c>
      <c r="M101" s="48">
        <f>(L101-calc!$O$2)/7+1</f>
        <v>1.5714285714285714</v>
      </c>
      <c r="N101" s="49" t="str">
        <f t="shared" si="1"/>
        <v>Oct</v>
      </c>
      <c r="O101" s="49" t="str">
        <f>"Qtr" &amp; VLOOKUP(MONTH(L101),calc!$D$3:$F$14,2,FALSE)</f>
        <v>Qtr1</v>
      </c>
      <c r="P101" s="49" t="str">
        <f>"FY" &amp; RIGHT(YEAR(L101) + VLOOKUP(MONTH(L101),{1,0;10,1},2,TRUE),2)</f>
        <v>FY21</v>
      </c>
    </row>
    <row r="102" spans="1:16" ht="13.5" thickBot="1" x14ac:dyDescent="0.35">
      <c r="A102" s="62"/>
      <c r="B102" s="62" t="s">
        <v>61</v>
      </c>
      <c r="C102" s="54" t="s">
        <v>78</v>
      </c>
      <c r="D102" s="62" t="s">
        <v>79</v>
      </c>
      <c r="E102" s="54" t="s">
        <v>170</v>
      </c>
      <c r="F102" s="56">
        <v>228</v>
      </c>
      <c r="G102" s="56">
        <v>85</v>
      </c>
      <c r="H102" s="56">
        <v>65</v>
      </c>
      <c r="I102" s="56">
        <v>65</v>
      </c>
      <c r="J102" s="56">
        <v>6</v>
      </c>
      <c r="K102" s="56">
        <v>6</v>
      </c>
      <c r="L102" s="58">
        <v>44109</v>
      </c>
      <c r="M102" s="48">
        <f>(L102-calc!$O$2)/7+1</f>
        <v>1.5714285714285714</v>
      </c>
      <c r="N102" s="49" t="str">
        <f t="shared" si="1"/>
        <v>Oct</v>
      </c>
      <c r="O102" s="49" t="str">
        <f>"Qtr" &amp; VLOOKUP(MONTH(L102),calc!$D$3:$F$14,2,FALSE)</f>
        <v>Qtr1</v>
      </c>
      <c r="P102" s="49" t="str">
        <f>"FY" &amp; RIGHT(YEAR(L102) + VLOOKUP(MONTH(L102),{1,0;10,1},2,TRUE),2)</f>
        <v>FY21</v>
      </c>
    </row>
    <row r="103" spans="1:16" ht="13.5" thickBot="1" x14ac:dyDescent="0.35">
      <c r="A103" s="62"/>
      <c r="B103" s="62" t="s">
        <v>61</v>
      </c>
      <c r="C103" s="54" t="s">
        <v>80</v>
      </c>
      <c r="D103" s="62" t="s">
        <v>81</v>
      </c>
      <c r="E103" s="54" t="s">
        <v>170</v>
      </c>
      <c r="F103" s="56">
        <v>198</v>
      </c>
      <c r="G103" s="56">
        <v>78</v>
      </c>
      <c r="H103" s="56">
        <v>60</v>
      </c>
      <c r="I103" s="56">
        <v>60</v>
      </c>
      <c r="J103" s="56">
        <v>3</v>
      </c>
      <c r="K103" s="56">
        <v>3</v>
      </c>
      <c r="L103" s="58">
        <v>44109</v>
      </c>
      <c r="M103" s="48">
        <f>(L103-calc!$O$2)/7+1</f>
        <v>1.5714285714285714</v>
      </c>
      <c r="N103" s="49" t="str">
        <f t="shared" si="1"/>
        <v>Oct</v>
      </c>
      <c r="O103" s="49" t="str">
        <f>"Qtr" &amp; VLOOKUP(MONTH(L103),calc!$D$3:$F$14,2,FALSE)</f>
        <v>Qtr1</v>
      </c>
      <c r="P103" s="49" t="str">
        <f>"FY" &amp; RIGHT(YEAR(L103) + VLOOKUP(MONTH(L103),{1,0;10,1},2,TRUE),2)</f>
        <v>FY21</v>
      </c>
    </row>
    <row r="104" spans="1:16" ht="13.5" thickBot="1" x14ac:dyDescent="0.35">
      <c r="A104" s="62"/>
      <c r="B104" s="62" t="s">
        <v>61</v>
      </c>
      <c r="C104" s="54" t="s">
        <v>71</v>
      </c>
      <c r="D104" s="62" t="s">
        <v>82</v>
      </c>
      <c r="E104" s="54" t="s">
        <v>170</v>
      </c>
      <c r="F104" s="56">
        <v>633</v>
      </c>
      <c r="G104" s="56">
        <v>45</v>
      </c>
      <c r="H104" s="56">
        <v>22</v>
      </c>
      <c r="I104" s="56">
        <v>22</v>
      </c>
      <c r="J104" s="56">
        <v>5</v>
      </c>
      <c r="K104" s="56">
        <v>5</v>
      </c>
      <c r="L104" s="58">
        <v>44109</v>
      </c>
      <c r="M104" s="48">
        <f>(L104-calc!$O$2)/7+1</f>
        <v>1.5714285714285714</v>
      </c>
      <c r="N104" s="49" t="str">
        <f t="shared" si="1"/>
        <v>Oct</v>
      </c>
      <c r="O104" s="49" t="str">
        <f>"Qtr" &amp; VLOOKUP(MONTH(L104),calc!$D$3:$F$14,2,FALSE)</f>
        <v>Qtr1</v>
      </c>
      <c r="P104" s="49" t="str">
        <f>"FY" &amp; RIGHT(YEAR(L104) + VLOOKUP(MONTH(L104),{1,0;10,1},2,TRUE),2)</f>
        <v>FY21</v>
      </c>
    </row>
    <row r="105" spans="1:16" ht="13.5" thickBot="1" x14ac:dyDescent="0.35">
      <c r="A105" s="62"/>
      <c r="B105" s="62" t="s">
        <v>61</v>
      </c>
      <c r="C105" s="54" t="s">
        <v>83</v>
      </c>
      <c r="D105" s="62" t="s">
        <v>84</v>
      </c>
      <c r="E105" s="54" t="s">
        <v>170</v>
      </c>
      <c r="F105" s="56">
        <v>11</v>
      </c>
      <c r="G105" s="56">
        <v>8</v>
      </c>
      <c r="H105" s="56">
        <v>5</v>
      </c>
      <c r="I105" s="56">
        <v>5</v>
      </c>
      <c r="J105" s="56">
        <v>2</v>
      </c>
      <c r="K105" s="56">
        <v>2</v>
      </c>
      <c r="L105" s="58">
        <v>44109</v>
      </c>
      <c r="M105" s="48">
        <f>(L105-calc!$O$2)/7+1</f>
        <v>1.5714285714285714</v>
      </c>
      <c r="N105" s="49" t="str">
        <f t="shared" si="1"/>
        <v>Oct</v>
      </c>
      <c r="O105" s="49" t="str">
        <f>"Qtr" &amp; VLOOKUP(MONTH(L105),calc!$D$3:$F$14,2,FALSE)</f>
        <v>Qtr1</v>
      </c>
      <c r="P105" s="49" t="str">
        <f>"FY" &amp; RIGHT(YEAR(L105) + VLOOKUP(MONTH(L105),{1,0;10,1},2,TRUE),2)</f>
        <v>FY21</v>
      </c>
    </row>
    <row r="106" spans="1:16" ht="13.5" thickBot="1" x14ac:dyDescent="0.35">
      <c r="A106" s="62"/>
      <c r="B106" s="62" t="s">
        <v>61</v>
      </c>
      <c r="C106" s="54" t="s">
        <v>66</v>
      </c>
      <c r="D106" s="62" t="s">
        <v>85</v>
      </c>
      <c r="E106" s="54" t="s">
        <v>170</v>
      </c>
      <c r="F106" s="56">
        <v>300</v>
      </c>
      <c r="G106" s="56">
        <v>20</v>
      </c>
      <c r="H106" s="56">
        <v>5</v>
      </c>
      <c r="I106" s="56">
        <v>5</v>
      </c>
      <c r="J106" s="56">
        <v>3</v>
      </c>
      <c r="K106" s="56">
        <v>3</v>
      </c>
      <c r="L106" s="58">
        <v>44109</v>
      </c>
      <c r="M106" s="48">
        <f>(L106-calc!$O$2)/7+1</f>
        <v>1.5714285714285714</v>
      </c>
      <c r="N106" s="49" t="str">
        <f t="shared" si="1"/>
        <v>Oct</v>
      </c>
      <c r="O106" s="49" t="str">
        <f>"Qtr" &amp; VLOOKUP(MONTH(L106),calc!$D$3:$F$14,2,FALSE)</f>
        <v>Qtr1</v>
      </c>
      <c r="P106" s="49" t="str">
        <f>"FY" &amp; RIGHT(YEAR(L106) + VLOOKUP(MONTH(L106),{1,0;10,1},2,TRUE),2)</f>
        <v>FY21</v>
      </c>
    </row>
    <row r="107" spans="1:16" ht="13.5" thickBot="1" x14ac:dyDescent="0.35">
      <c r="A107" s="62"/>
      <c r="B107" s="62" t="s">
        <v>61</v>
      </c>
      <c r="C107" s="54" t="s">
        <v>71</v>
      </c>
      <c r="D107" s="62" t="s">
        <v>86</v>
      </c>
      <c r="E107" s="54" t="s">
        <v>170</v>
      </c>
      <c r="F107" s="56">
        <v>238</v>
      </c>
      <c r="G107" s="56">
        <v>21</v>
      </c>
      <c r="H107" s="56">
        <v>9</v>
      </c>
      <c r="I107" s="56">
        <v>9</v>
      </c>
      <c r="J107" s="56">
        <v>0</v>
      </c>
      <c r="K107" s="56">
        <v>0</v>
      </c>
      <c r="L107" s="58">
        <v>44109</v>
      </c>
      <c r="M107" s="48">
        <f>(L107-calc!$O$2)/7+1</f>
        <v>1.5714285714285714</v>
      </c>
      <c r="N107" s="49" t="str">
        <f t="shared" si="1"/>
        <v>Oct</v>
      </c>
      <c r="O107" s="49" t="str">
        <f>"Qtr" &amp; VLOOKUP(MONTH(L107),calc!$D$3:$F$14,2,FALSE)</f>
        <v>Qtr1</v>
      </c>
      <c r="P107" s="49" t="str">
        <f>"FY" &amp; RIGHT(YEAR(L107) + VLOOKUP(MONTH(L107),{1,0;10,1},2,TRUE),2)</f>
        <v>FY21</v>
      </c>
    </row>
    <row r="108" spans="1:16" ht="13.5" thickBot="1" x14ac:dyDescent="0.35">
      <c r="A108" s="62"/>
      <c r="B108" s="62" t="s">
        <v>61</v>
      </c>
      <c r="C108" s="54" t="s">
        <v>87</v>
      </c>
      <c r="D108" s="62" t="s">
        <v>88</v>
      </c>
      <c r="E108" s="54" t="s">
        <v>170</v>
      </c>
      <c r="F108" s="56">
        <v>0</v>
      </c>
      <c r="G108" s="56">
        <v>0</v>
      </c>
      <c r="H108" s="56">
        <v>0</v>
      </c>
      <c r="I108" s="56">
        <v>0</v>
      </c>
      <c r="J108" s="56">
        <v>0</v>
      </c>
      <c r="K108" s="56">
        <v>0</v>
      </c>
      <c r="L108" s="58">
        <v>44109</v>
      </c>
      <c r="M108" s="48">
        <f>(L108-calc!$O$2)/7+1</f>
        <v>1.5714285714285714</v>
      </c>
      <c r="N108" s="49" t="str">
        <f t="shared" si="1"/>
        <v>Oct</v>
      </c>
      <c r="O108" s="49" t="str">
        <f>"Qtr" &amp; VLOOKUP(MONTH(L108),calc!$D$3:$F$14,2,FALSE)</f>
        <v>Qtr1</v>
      </c>
      <c r="P108" s="49" t="str">
        <f>"FY" &amp; RIGHT(YEAR(L108) + VLOOKUP(MONTH(L108),{1,0;10,1},2,TRUE),2)</f>
        <v>FY21</v>
      </c>
    </row>
    <row r="109" spans="1:16" ht="13.5" thickBot="1" x14ac:dyDescent="0.35">
      <c r="A109" s="62"/>
      <c r="B109" s="62" t="s">
        <v>61</v>
      </c>
      <c r="C109" s="54" t="s">
        <v>89</v>
      </c>
      <c r="D109" s="62" t="s">
        <v>90</v>
      </c>
      <c r="E109" s="54" t="s">
        <v>170</v>
      </c>
      <c r="F109" s="56">
        <v>0</v>
      </c>
      <c r="G109" s="56">
        <v>0</v>
      </c>
      <c r="H109" s="56">
        <v>0</v>
      </c>
      <c r="I109" s="56">
        <v>0</v>
      </c>
      <c r="J109" s="56">
        <v>0</v>
      </c>
      <c r="K109" s="56">
        <v>0</v>
      </c>
      <c r="L109" s="58">
        <v>44109</v>
      </c>
      <c r="M109" s="48">
        <f>(L109-calc!$O$2)/7+1</f>
        <v>1.5714285714285714</v>
      </c>
      <c r="N109" s="49" t="str">
        <f t="shared" si="1"/>
        <v>Oct</v>
      </c>
      <c r="O109" s="49" t="str">
        <f>"Qtr" &amp; VLOOKUP(MONTH(L109),calc!$D$3:$F$14,2,FALSE)</f>
        <v>Qtr1</v>
      </c>
      <c r="P109" s="49" t="str">
        <f>"FY" &amp; RIGHT(YEAR(L109) + VLOOKUP(MONTH(L109),{1,0;10,1},2,TRUE),2)</f>
        <v>FY21</v>
      </c>
    </row>
    <row r="110" spans="1:16" ht="13.5" thickBot="1" x14ac:dyDescent="0.35">
      <c r="A110" s="62"/>
      <c r="B110" s="62" t="s">
        <v>61</v>
      </c>
      <c r="C110" s="54" t="s">
        <v>91</v>
      </c>
      <c r="D110" s="62" t="s">
        <v>92</v>
      </c>
      <c r="E110" s="54" t="s">
        <v>170</v>
      </c>
      <c r="F110" s="56">
        <v>0</v>
      </c>
      <c r="G110" s="56">
        <v>0</v>
      </c>
      <c r="H110" s="56">
        <v>0</v>
      </c>
      <c r="I110" s="56">
        <v>0</v>
      </c>
      <c r="J110" s="56">
        <v>0</v>
      </c>
      <c r="K110" s="56">
        <v>0</v>
      </c>
      <c r="L110" s="58">
        <v>44109</v>
      </c>
      <c r="M110" s="48">
        <f>(L110-calc!$O$2)/7+1</f>
        <v>1.5714285714285714</v>
      </c>
      <c r="N110" s="49" t="str">
        <f t="shared" si="1"/>
        <v>Oct</v>
      </c>
      <c r="O110" s="49" t="str">
        <f>"Qtr" &amp; VLOOKUP(MONTH(L110),calc!$D$3:$F$14,2,FALSE)</f>
        <v>Qtr1</v>
      </c>
      <c r="P110" s="49" t="str">
        <f>"FY" &amp; RIGHT(YEAR(L110) + VLOOKUP(MONTH(L110),{1,0;10,1},2,TRUE),2)</f>
        <v>FY21</v>
      </c>
    </row>
    <row r="111" spans="1:16" ht="13.5" thickBot="1" x14ac:dyDescent="0.35">
      <c r="A111" s="62"/>
      <c r="B111" s="62" t="s">
        <v>61</v>
      </c>
      <c r="C111" s="54" t="s">
        <v>93</v>
      </c>
      <c r="D111" s="62" t="s">
        <v>94</v>
      </c>
      <c r="E111" s="54" t="s">
        <v>170</v>
      </c>
      <c r="F111" s="56">
        <v>0</v>
      </c>
      <c r="G111" s="56">
        <v>0</v>
      </c>
      <c r="H111" s="56">
        <v>0</v>
      </c>
      <c r="I111" s="56">
        <v>0</v>
      </c>
      <c r="J111" s="56">
        <v>0</v>
      </c>
      <c r="K111" s="56">
        <v>0</v>
      </c>
      <c r="L111" s="58">
        <v>44109</v>
      </c>
      <c r="M111" s="48">
        <f>(L111-calc!$O$2)/7+1</f>
        <v>1.5714285714285714</v>
      </c>
      <c r="N111" s="49" t="str">
        <f t="shared" si="1"/>
        <v>Oct</v>
      </c>
      <c r="O111" s="49" t="str">
        <f>"Qtr" &amp; VLOOKUP(MONTH(L111),calc!$D$3:$F$14,2,FALSE)</f>
        <v>Qtr1</v>
      </c>
      <c r="P111" s="49" t="str">
        <f>"FY" &amp; RIGHT(YEAR(L111) + VLOOKUP(MONTH(L111),{1,0;10,1},2,TRUE),2)</f>
        <v>FY21</v>
      </c>
    </row>
    <row r="112" spans="1:16" ht="13.5" thickBot="1" x14ac:dyDescent="0.35">
      <c r="A112" s="62"/>
      <c r="B112" s="62" t="s">
        <v>61</v>
      </c>
      <c r="C112" s="54" t="s">
        <v>71</v>
      </c>
      <c r="D112" s="62" t="s">
        <v>95</v>
      </c>
      <c r="E112" s="54" t="s">
        <v>170</v>
      </c>
      <c r="F112" s="56">
        <v>0</v>
      </c>
      <c r="G112" s="56">
        <v>0</v>
      </c>
      <c r="H112" s="56">
        <v>0</v>
      </c>
      <c r="I112" s="56">
        <v>0</v>
      </c>
      <c r="J112" s="56">
        <v>0</v>
      </c>
      <c r="K112" s="56">
        <v>0</v>
      </c>
      <c r="L112" s="58">
        <v>44109</v>
      </c>
      <c r="M112" s="48">
        <f>(L112-calc!$O$2)/7+1</f>
        <v>1.5714285714285714</v>
      </c>
      <c r="N112" s="49" t="str">
        <f t="shared" si="1"/>
        <v>Oct</v>
      </c>
      <c r="O112" s="49" t="str">
        <f>"Qtr" &amp; VLOOKUP(MONTH(L112),calc!$D$3:$F$14,2,FALSE)</f>
        <v>Qtr1</v>
      </c>
      <c r="P112" s="49" t="str">
        <f>"FY" &amp; RIGHT(YEAR(L112) + VLOOKUP(MONTH(L112),{1,0;10,1},2,TRUE),2)</f>
        <v>FY21</v>
      </c>
    </row>
    <row r="113" spans="1:16" ht="13.5" thickBot="1" x14ac:dyDescent="0.35">
      <c r="A113" s="62"/>
      <c r="B113" s="62" t="s">
        <v>61</v>
      </c>
      <c r="C113" s="54" t="s">
        <v>73</v>
      </c>
      <c r="D113" s="62" t="s">
        <v>96</v>
      </c>
      <c r="E113" s="54" t="s">
        <v>170</v>
      </c>
      <c r="F113" s="56">
        <v>372</v>
      </c>
      <c r="G113" s="56">
        <v>19</v>
      </c>
      <c r="H113" s="56">
        <v>6</v>
      </c>
      <c r="I113" s="56">
        <v>6</v>
      </c>
      <c r="J113" s="56">
        <v>1</v>
      </c>
      <c r="K113" s="56">
        <v>1</v>
      </c>
      <c r="L113" s="58">
        <v>44109</v>
      </c>
      <c r="M113" s="48">
        <f>(L113-calc!$O$2)/7+1</f>
        <v>1.5714285714285714</v>
      </c>
      <c r="N113" s="49" t="str">
        <f t="shared" si="1"/>
        <v>Oct</v>
      </c>
      <c r="O113" s="49" t="str">
        <f>"Qtr" &amp; VLOOKUP(MONTH(L113),calc!$D$3:$F$14,2,FALSE)</f>
        <v>Qtr1</v>
      </c>
      <c r="P113" s="49" t="str">
        <f>"FY" &amp; RIGHT(YEAR(L113) + VLOOKUP(MONTH(L113),{1,0;10,1},2,TRUE),2)</f>
        <v>FY21</v>
      </c>
    </row>
    <row r="114" spans="1:16" ht="13.5" thickBot="1" x14ac:dyDescent="0.35">
      <c r="A114" s="62"/>
      <c r="B114" s="62" t="s">
        <v>61</v>
      </c>
      <c r="C114" s="54" t="s">
        <v>97</v>
      </c>
      <c r="D114" s="62" t="s">
        <v>98</v>
      </c>
      <c r="E114" s="54" t="s">
        <v>170</v>
      </c>
      <c r="F114" s="56">
        <v>0</v>
      </c>
      <c r="G114" s="56">
        <v>0</v>
      </c>
      <c r="H114" s="56" t="s">
        <v>58</v>
      </c>
      <c r="I114" s="56">
        <v>0</v>
      </c>
      <c r="J114" s="56">
        <v>0</v>
      </c>
      <c r="K114" s="56">
        <v>0</v>
      </c>
      <c r="L114" s="58">
        <v>44109</v>
      </c>
      <c r="M114" s="48">
        <f>(L114-calc!$O$2)/7+1</f>
        <v>1.5714285714285714</v>
      </c>
      <c r="N114" s="49" t="str">
        <f t="shared" si="1"/>
        <v>Oct</v>
      </c>
      <c r="O114" s="49" t="str">
        <f>"Qtr" &amp; VLOOKUP(MONTH(L114),calc!$D$3:$F$14,2,FALSE)</f>
        <v>Qtr1</v>
      </c>
      <c r="P114" s="49" t="str">
        <f>"FY" &amp; RIGHT(YEAR(L114) + VLOOKUP(MONTH(L114),{1,0;10,1},2,TRUE),2)</f>
        <v>FY21</v>
      </c>
    </row>
    <row r="115" spans="1:16" ht="13.5" thickBot="1" x14ac:dyDescent="0.35">
      <c r="A115" s="62"/>
      <c r="B115" s="62" t="s">
        <v>61</v>
      </c>
      <c r="C115" s="54" t="s">
        <v>97</v>
      </c>
      <c r="D115" s="62" t="s">
        <v>99</v>
      </c>
      <c r="E115" s="54" t="s">
        <v>170</v>
      </c>
      <c r="F115" s="56">
        <v>224</v>
      </c>
      <c r="G115" s="56">
        <v>35</v>
      </c>
      <c r="H115" s="56">
        <v>26</v>
      </c>
      <c r="I115" s="56">
        <v>26</v>
      </c>
      <c r="J115" s="56">
        <v>2</v>
      </c>
      <c r="K115" s="56">
        <v>2</v>
      </c>
      <c r="L115" s="58">
        <v>44109</v>
      </c>
      <c r="M115" s="48">
        <f>(L115-calc!$O$2)/7+1</f>
        <v>1.5714285714285714</v>
      </c>
      <c r="N115" s="49" t="str">
        <f t="shared" si="1"/>
        <v>Oct</v>
      </c>
      <c r="O115" s="49" t="str">
        <f>"Qtr" &amp; VLOOKUP(MONTH(L115),calc!$D$3:$F$14,2,FALSE)</f>
        <v>Qtr1</v>
      </c>
      <c r="P115" s="49" t="str">
        <f>"FY" &amp; RIGHT(YEAR(L115) + VLOOKUP(MONTH(L115),{1,0;10,1},2,TRUE),2)</f>
        <v>FY21</v>
      </c>
    </row>
    <row r="116" spans="1:16" ht="13.5" thickBot="1" x14ac:dyDescent="0.35">
      <c r="A116" s="62"/>
      <c r="B116" s="62" t="s">
        <v>61</v>
      </c>
      <c r="C116" s="54" t="s">
        <v>100</v>
      </c>
      <c r="D116" s="62" t="s">
        <v>101</v>
      </c>
      <c r="E116" s="54" t="s">
        <v>170</v>
      </c>
      <c r="F116" s="56">
        <v>202</v>
      </c>
      <c r="G116" s="56">
        <v>57</v>
      </c>
      <c r="H116" s="56">
        <v>33</v>
      </c>
      <c r="I116" s="56">
        <v>33</v>
      </c>
      <c r="J116" s="56">
        <v>0</v>
      </c>
      <c r="K116" s="56">
        <v>0</v>
      </c>
      <c r="L116" s="58">
        <v>44109</v>
      </c>
      <c r="M116" s="48">
        <f>(L116-calc!$O$2)/7+1</f>
        <v>1.5714285714285714</v>
      </c>
      <c r="N116" s="49" t="str">
        <f t="shared" si="1"/>
        <v>Oct</v>
      </c>
      <c r="O116" s="49" t="str">
        <f>"Qtr" &amp; VLOOKUP(MONTH(L116),calc!$D$3:$F$14,2,FALSE)</f>
        <v>Qtr1</v>
      </c>
      <c r="P116" s="49" t="str">
        <f>"FY" &amp; RIGHT(YEAR(L116) + VLOOKUP(MONTH(L116),{1,0;10,1},2,TRUE),2)</f>
        <v>FY21</v>
      </c>
    </row>
    <row r="117" spans="1:16" ht="13.5" thickBot="1" x14ac:dyDescent="0.35">
      <c r="A117" s="62"/>
      <c r="B117" s="62" t="s">
        <v>61</v>
      </c>
      <c r="C117" s="54" t="s">
        <v>102</v>
      </c>
      <c r="D117" s="62" t="s">
        <v>103</v>
      </c>
      <c r="E117" s="54" t="s">
        <v>170</v>
      </c>
      <c r="F117" s="56">
        <v>0</v>
      </c>
      <c r="G117" s="56">
        <v>0</v>
      </c>
      <c r="H117" s="56">
        <v>0</v>
      </c>
      <c r="I117" s="56">
        <v>0</v>
      </c>
      <c r="J117" s="56">
        <v>0</v>
      </c>
      <c r="K117" s="56">
        <v>0</v>
      </c>
      <c r="L117" s="58">
        <v>44109</v>
      </c>
      <c r="M117" s="48">
        <f>(L117-calc!$O$2)/7+1</f>
        <v>1.5714285714285714</v>
      </c>
      <c r="N117" s="49" t="str">
        <f t="shared" si="1"/>
        <v>Oct</v>
      </c>
      <c r="O117" s="49" t="str">
        <f>"Qtr" &amp; VLOOKUP(MONTH(L117),calc!$D$3:$F$14,2,FALSE)</f>
        <v>Qtr1</v>
      </c>
      <c r="P117" s="49" t="str">
        <f>"FY" &amp; RIGHT(YEAR(L117) + VLOOKUP(MONTH(L117),{1,0;10,1},2,TRUE),2)</f>
        <v>FY21</v>
      </c>
    </row>
    <row r="118" spans="1:16" ht="13.5" thickBot="1" x14ac:dyDescent="0.35">
      <c r="A118" s="62"/>
      <c r="B118" s="62" t="s">
        <v>61</v>
      </c>
      <c r="C118" s="54" t="s">
        <v>68</v>
      </c>
      <c r="D118" s="62" t="s">
        <v>104</v>
      </c>
      <c r="E118" s="54" t="s">
        <v>170</v>
      </c>
      <c r="F118" s="56">
        <v>287</v>
      </c>
      <c r="G118" s="56">
        <v>30</v>
      </c>
      <c r="H118" s="56">
        <v>14</v>
      </c>
      <c r="I118" s="56">
        <v>14</v>
      </c>
      <c r="J118" s="56">
        <v>4</v>
      </c>
      <c r="K118" s="56">
        <v>4</v>
      </c>
      <c r="L118" s="58">
        <v>44109</v>
      </c>
      <c r="M118" s="48">
        <f>(L118-calc!$O$2)/7+1</f>
        <v>1.5714285714285714</v>
      </c>
      <c r="N118" s="49" t="str">
        <f t="shared" si="1"/>
        <v>Oct</v>
      </c>
      <c r="O118" s="49" t="str">
        <f>"Qtr" &amp; VLOOKUP(MONTH(L118),calc!$D$3:$F$14,2,FALSE)</f>
        <v>Qtr1</v>
      </c>
      <c r="P118" s="49" t="str">
        <f>"FY" &amp; RIGHT(YEAR(L118) + VLOOKUP(MONTH(L118),{1,0;10,1},2,TRUE),2)</f>
        <v>FY21</v>
      </c>
    </row>
    <row r="119" spans="1:16" ht="13.5" thickBot="1" x14ac:dyDescent="0.35">
      <c r="A119" s="62"/>
      <c r="B119" s="62" t="s">
        <v>61</v>
      </c>
      <c r="C119" s="54" t="s">
        <v>64</v>
      </c>
      <c r="D119" s="62" t="s">
        <v>105</v>
      </c>
      <c r="E119" s="54" t="s">
        <v>170</v>
      </c>
      <c r="F119" s="56">
        <v>0</v>
      </c>
      <c r="G119" s="56">
        <v>0</v>
      </c>
      <c r="H119" s="56">
        <v>0</v>
      </c>
      <c r="I119" s="56">
        <v>0</v>
      </c>
      <c r="J119" s="56">
        <v>0</v>
      </c>
      <c r="K119" s="56">
        <v>0</v>
      </c>
      <c r="L119" s="58">
        <v>44109</v>
      </c>
      <c r="M119" s="48">
        <f>(L119-calc!$O$2)/7+1</f>
        <v>1.5714285714285714</v>
      </c>
      <c r="N119" s="49" t="str">
        <f t="shared" si="1"/>
        <v>Oct</v>
      </c>
      <c r="O119" s="49" t="str">
        <f>"Qtr" &amp; VLOOKUP(MONTH(L119),calc!$D$3:$F$14,2,FALSE)</f>
        <v>Qtr1</v>
      </c>
      <c r="P119" s="49" t="str">
        <f>"FY" &amp; RIGHT(YEAR(L119) + VLOOKUP(MONTH(L119),{1,0;10,1},2,TRUE),2)</f>
        <v>FY21</v>
      </c>
    </row>
    <row r="120" spans="1:16" ht="13.5" thickBot="1" x14ac:dyDescent="0.35">
      <c r="A120" s="62"/>
      <c r="B120" s="62" t="s">
        <v>61</v>
      </c>
      <c r="C120" s="54" t="s">
        <v>106</v>
      </c>
      <c r="D120" s="62" t="s">
        <v>107</v>
      </c>
      <c r="E120" s="54" t="s">
        <v>170</v>
      </c>
      <c r="F120" s="56">
        <v>96</v>
      </c>
      <c r="G120" s="56">
        <v>11</v>
      </c>
      <c r="H120" s="56">
        <v>2</v>
      </c>
      <c r="I120" s="56">
        <v>2</v>
      </c>
      <c r="J120" s="56">
        <v>0</v>
      </c>
      <c r="K120" s="56">
        <v>0</v>
      </c>
      <c r="L120" s="58">
        <v>44109</v>
      </c>
      <c r="M120" s="48">
        <f>(L120-calc!$O$2)/7+1</f>
        <v>1.5714285714285714</v>
      </c>
      <c r="N120" s="49" t="str">
        <f t="shared" si="1"/>
        <v>Oct</v>
      </c>
      <c r="O120" s="49" t="str">
        <f>"Qtr" &amp; VLOOKUP(MONTH(L120),calc!$D$3:$F$14,2,FALSE)</f>
        <v>Qtr1</v>
      </c>
      <c r="P120" s="49" t="str">
        <f>"FY" &amp; RIGHT(YEAR(L120) + VLOOKUP(MONTH(L120),{1,0;10,1},2,TRUE),2)</f>
        <v>FY21</v>
      </c>
    </row>
    <row r="121" spans="1:16" ht="13.5" thickBot="1" x14ac:dyDescent="0.35">
      <c r="A121" s="62"/>
      <c r="B121" s="62" t="s">
        <v>61</v>
      </c>
      <c r="C121" s="54" t="s">
        <v>108</v>
      </c>
      <c r="D121" s="62" t="s">
        <v>109</v>
      </c>
      <c r="E121" s="54" t="s">
        <v>170</v>
      </c>
      <c r="F121" s="56">
        <v>95</v>
      </c>
      <c r="G121" s="56">
        <v>11</v>
      </c>
      <c r="H121" s="56">
        <v>4</v>
      </c>
      <c r="I121" s="56">
        <v>4</v>
      </c>
      <c r="J121" s="56">
        <v>1</v>
      </c>
      <c r="K121" s="56">
        <v>1</v>
      </c>
      <c r="L121" s="58">
        <v>44109</v>
      </c>
      <c r="M121" s="48">
        <f>(L121-calc!$O$2)/7+1</f>
        <v>1.5714285714285714</v>
      </c>
      <c r="N121" s="49" t="str">
        <f t="shared" si="1"/>
        <v>Oct</v>
      </c>
      <c r="O121" s="49" t="str">
        <f>"Qtr" &amp; VLOOKUP(MONTH(L121),calc!$D$3:$F$14,2,FALSE)</f>
        <v>Qtr1</v>
      </c>
      <c r="P121" s="49" t="str">
        <f>"FY" &amp; RIGHT(YEAR(L121) + VLOOKUP(MONTH(L121),{1,0;10,1},2,TRUE),2)</f>
        <v>FY21</v>
      </c>
    </row>
    <row r="122" spans="1:16" ht="13.5" thickBot="1" x14ac:dyDescent="0.35">
      <c r="A122" s="62"/>
      <c r="B122" s="62" t="s">
        <v>61</v>
      </c>
      <c r="C122" s="54" t="s">
        <v>110</v>
      </c>
      <c r="D122" s="62" t="s">
        <v>111</v>
      </c>
      <c r="E122" s="54" t="s">
        <v>170</v>
      </c>
      <c r="F122" s="56">
        <v>0</v>
      </c>
      <c r="G122" s="56">
        <v>0</v>
      </c>
      <c r="H122" s="56">
        <v>0</v>
      </c>
      <c r="I122" s="56">
        <v>0</v>
      </c>
      <c r="J122" s="56" t="s">
        <v>58</v>
      </c>
      <c r="K122" s="56">
        <v>0</v>
      </c>
      <c r="L122" s="58">
        <v>44109</v>
      </c>
      <c r="M122" s="48">
        <f>(L122-calc!$O$2)/7+1</f>
        <v>1.5714285714285714</v>
      </c>
      <c r="N122" s="49" t="str">
        <f t="shared" si="1"/>
        <v>Oct</v>
      </c>
      <c r="O122" s="49" t="str">
        <f>"Qtr" &amp; VLOOKUP(MONTH(L122),calc!$D$3:$F$14,2,FALSE)</f>
        <v>Qtr1</v>
      </c>
      <c r="P122" s="49" t="str">
        <f>"FY" &amp; RIGHT(YEAR(L122) + VLOOKUP(MONTH(L122),{1,0;10,1},2,TRUE),2)</f>
        <v>FY21</v>
      </c>
    </row>
    <row r="123" spans="1:16" ht="13.5" thickBot="1" x14ac:dyDescent="0.35">
      <c r="A123" s="62"/>
      <c r="B123" s="62" t="s">
        <v>61</v>
      </c>
      <c r="C123" s="54" t="s">
        <v>71</v>
      </c>
      <c r="D123" s="62" t="s">
        <v>112</v>
      </c>
      <c r="E123" s="54" t="s">
        <v>170</v>
      </c>
      <c r="F123" s="56">
        <v>94</v>
      </c>
      <c r="G123" s="56">
        <v>17</v>
      </c>
      <c r="H123" s="56">
        <v>5</v>
      </c>
      <c r="I123" s="56">
        <v>5</v>
      </c>
      <c r="J123" s="56">
        <v>9</v>
      </c>
      <c r="K123" s="56">
        <v>9</v>
      </c>
      <c r="L123" s="58">
        <v>44109</v>
      </c>
      <c r="M123" s="48">
        <f>(L123-calc!$O$2)/7+1</f>
        <v>1.5714285714285714</v>
      </c>
      <c r="N123" s="49" t="str">
        <f t="shared" si="1"/>
        <v>Oct</v>
      </c>
      <c r="O123" s="49" t="str">
        <f>"Qtr" &amp; VLOOKUP(MONTH(L123),calc!$D$3:$F$14,2,FALSE)</f>
        <v>Qtr1</v>
      </c>
      <c r="P123" s="49" t="str">
        <f>"FY" &amp; RIGHT(YEAR(L123) + VLOOKUP(MONTH(L123),{1,0;10,1},2,TRUE),2)</f>
        <v>FY21</v>
      </c>
    </row>
    <row r="124" spans="1:16" ht="13.5" thickBot="1" x14ac:dyDescent="0.35">
      <c r="A124" s="62"/>
      <c r="B124" s="62" t="s">
        <v>61</v>
      </c>
      <c r="C124" s="54" t="s">
        <v>102</v>
      </c>
      <c r="D124" s="62" t="s">
        <v>113</v>
      </c>
      <c r="E124" s="54" t="s">
        <v>170</v>
      </c>
      <c r="F124" s="56">
        <v>0</v>
      </c>
      <c r="G124" s="56">
        <v>0</v>
      </c>
      <c r="H124" s="56">
        <v>0</v>
      </c>
      <c r="I124" s="56">
        <v>0</v>
      </c>
      <c r="J124" s="56">
        <v>0</v>
      </c>
      <c r="K124" s="56">
        <v>0</v>
      </c>
      <c r="L124" s="58">
        <v>44109</v>
      </c>
      <c r="M124" s="48">
        <f>(L124-calc!$O$2)/7+1</f>
        <v>1.5714285714285714</v>
      </c>
      <c r="N124" s="49" t="str">
        <f t="shared" si="1"/>
        <v>Oct</v>
      </c>
      <c r="O124" s="49" t="str">
        <f>"Qtr" &amp; VLOOKUP(MONTH(L124),calc!$D$3:$F$14,2,FALSE)</f>
        <v>Qtr1</v>
      </c>
      <c r="P124" s="49" t="str">
        <f>"FY" &amp; RIGHT(YEAR(L124) + VLOOKUP(MONTH(L124),{1,0;10,1},2,TRUE),2)</f>
        <v>FY21</v>
      </c>
    </row>
    <row r="125" spans="1:16" ht="13.5" thickBot="1" x14ac:dyDescent="0.35">
      <c r="A125" s="62"/>
      <c r="B125" s="62" t="s">
        <v>61</v>
      </c>
      <c r="C125" s="54" t="s">
        <v>71</v>
      </c>
      <c r="D125" s="62" t="s">
        <v>114</v>
      </c>
      <c r="E125" s="54" t="s">
        <v>170</v>
      </c>
      <c r="F125" s="56">
        <v>306</v>
      </c>
      <c r="G125" s="56">
        <v>34</v>
      </c>
      <c r="H125" s="56">
        <v>16</v>
      </c>
      <c r="I125" s="56">
        <v>16</v>
      </c>
      <c r="J125" s="56">
        <v>1</v>
      </c>
      <c r="K125" s="56">
        <v>1</v>
      </c>
      <c r="L125" s="58">
        <v>44109</v>
      </c>
      <c r="M125" s="48">
        <f>(L125-calc!$O$2)/7+1</f>
        <v>1.5714285714285714</v>
      </c>
      <c r="N125" s="49" t="str">
        <f t="shared" si="1"/>
        <v>Oct</v>
      </c>
      <c r="O125" s="49" t="str">
        <f>"Qtr" &amp; VLOOKUP(MONTH(L125),calc!$D$3:$F$14,2,FALSE)</f>
        <v>Qtr1</v>
      </c>
      <c r="P125" s="49" t="str">
        <f>"FY" &amp; RIGHT(YEAR(L125) + VLOOKUP(MONTH(L125),{1,0;10,1},2,TRUE),2)</f>
        <v>FY21</v>
      </c>
    </row>
    <row r="126" spans="1:16" ht="13.5" thickBot="1" x14ac:dyDescent="0.35">
      <c r="A126" s="62"/>
      <c r="B126" s="62" t="s">
        <v>61</v>
      </c>
      <c r="C126" s="54" t="s">
        <v>68</v>
      </c>
      <c r="D126" s="62" t="s">
        <v>115</v>
      </c>
      <c r="E126" s="54" t="s">
        <v>170</v>
      </c>
      <c r="F126" s="56">
        <v>0</v>
      </c>
      <c r="G126" s="56">
        <v>0</v>
      </c>
      <c r="H126" s="56">
        <v>0</v>
      </c>
      <c r="I126" s="56">
        <v>0</v>
      </c>
      <c r="J126" s="56">
        <v>0</v>
      </c>
      <c r="K126" s="56">
        <v>0</v>
      </c>
      <c r="L126" s="58">
        <v>44109</v>
      </c>
      <c r="M126" s="48">
        <f>(L126-calc!$O$2)/7+1</f>
        <v>1.5714285714285714</v>
      </c>
      <c r="N126" s="49" t="str">
        <f t="shared" si="1"/>
        <v>Oct</v>
      </c>
      <c r="O126" s="49" t="str">
        <f>"Qtr" &amp; VLOOKUP(MONTH(L126),calc!$D$3:$F$14,2,FALSE)</f>
        <v>Qtr1</v>
      </c>
      <c r="P126" s="49" t="str">
        <f>"FY" &amp; RIGHT(YEAR(L126) + VLOOKUP(MONTH(L126),{1,0;10,1},2,TRUE),2)</f>
        <v>FY21</v>
      </c>
    </row>
    <row r="127" spans="1:16" ht="13.5" thickBot="1" x14ac:dyDescent="0.35">
      <c r="A127" s="62"/>
      <c r="B127" s="62" t="s">
        <v>61</v>
      </c>
      <c r="C127" s="54" t="s">
        <v>66</v>
      </c>
      <c r="D127" s="62" t="s">
        <v>116</v>
      </c>
      <c r="E127" s="54" t="s">
        <v>170</v>
      </c>
      <c r="F127" s="56">
        <v>281</v>
      </c>
      <c r="G127" s="56">
        <v>0</v>
      </c>
      <c r="H127" s="56">
        <v>0</v>
      </c>
      <c r="I127" s="56">
        <v>0</v>
      </c>
      <c r="J127" s="56">
        <v>0</v>
      </c>
      <c r="K127" s="56">
        <v>0</v>
      </c>
      <c r="L127" s="58">
        <v>44109</v>
      </c>
      <c r="M127" s="48">
        <f>(L127-calc!$O$2)/7+1</f>
        <v>1.5714285714285714</v>
      </c>
      <c r="N127" s="49" t="str">
        <f t="shared" si="1"/>
        <v>Oct</v>
      </c>
      <c r="O127" s="49" t="str">
        <f>"Qtr" &amp; VLOOKUP(MONTH(L127),calc!$D$3:$F$14,2,FALSE)</f>
        <v>Qtr1</v>
      </c>
      <c r="P127" s="49" t="str">
        <f>"FY" &amp; RIGHT(YEAR(L127) + VLOOKUP(MONTH(L127),{1,0;10,1},2,TRUE),2)</f>
        <v>FY21</v>
      </c>
    </row>
    <row r="128" spans="1:16" ht="13.5" thickBot="1" x14ac:dyDescent="0.35">
      <c r="A128" s="62"/>
      <c r="B128" s="62" t="s">
        <v>61</v>
      </c>
      <c r="C128" s="54" t="s">
        <v>117</v>
      </c>
      <c r="D128" s="62" t="s">
        <v>118</v>
      </c>
      <c r="E128" s="54" t="s">
        <v>170</v>
      </c>
      <c r="F128" s="56">
        <v>203</v>
      </c>
      <c r="G128" s="56">
        <v>98</v>
      </c>
      <c r="H128" s="56">
        <v>71</v>
      </c>
      <c r="I128" s="56">
        <v>71</v>
      </c>
      <c r="J128" s="56">
        <v>11</v>
      </c>
      <c r="K128" s="56">
        <v>11</v>
      </c>
      <c r="L128" s="58">
        <v>44109</v>
      </c>
      <c r="M128" s="48">
        <f>(L128-calc!$O$2)/7+1</f>
        <v>1.5714285714285714</v>
      </c>
      <c r="N128" s="49" t="str">
        <f t="shared" si="1"/>
        <v>Oct</v>
      </c>
      <c r="O128" s="49" t="str">
        <f>"Qtr" &amp; VLOOKUP(MONTH(L128),calc!$D$3:$F$14,2,FALSE)</f>
        <v>Qtr1</v>
      </c>
      <c r="P128" s="49" t="str">
        <f>"FY" &amp; RIGHT(YEAR(L128) + VLOOKUP(MONTH(L128),{1,0;10,1},2,TRUE),2)</f>
        <v>FY21</v>
      </c>
    </row>
    <row r="129" spans="1:16" ht="13.5" thickBot="1" x14ac:dyDescent="0.35">
      <c r="A129" s="62"/>
      <c r="B129" s="62" t="s">
        <v>61</v>
      </c>
      <c r="C129" s="54" t="s">
        <v>68</v>
      </c>
      <c r="D129" s="62" t="s">
        <v>119</v>
      </c>
      <c r="E129" s="54" t="s">
        <v>170</v>
      </c>
      <c r="F129" s="56">
        <v>0</v>
      </c>
      <c r="G129" s="56">
        <v>0</v>
      </c>
      <c r="H129" s="56">
        <v>0</v>
      </c>
      <c r="I129" s="56">
        <v>0</v>
      </c>
      <c r="J129" s="56">
        <v>0</v>
      </c>
      <c r="K129" s="56">
        <v>0</v>
      </c>
      <c r="L129" s="58">
        <v>44109</v>
      </c>
      <c r="M129" s="48">
        <f>(L129-calc!$O$2)/7+1</f>
        <v>1.5714285714285714</v>
      </c>
      <c r="N129" s="49" t="str">
        <f t="shared" si="1"/>
        <v>Oct</v>
      </c>
      <c r="O129" s="49" t="str">
        <f>"Qtr" &amp; VLOOKUP(MONTH(L129),calc!$D$3:$F$14,2,FALSE)</f>
        <v>Qtr1</v>
      </c>
      <c r="P129" s="49" t="str">
        <f>"FY" &amp; RIGHT(YEAR(L129) + VLOOKUP(MONTH(L129),{1,0;10,1},2,TRUE),2)</f>
        <v>FY21</v>
      </c>
    </row>
    <row r="130" spans="1:16" ht="13.5" thickBot="1" x14ac:dyDescent="0.35">
      <c r="A130" s="62"/>
      <c r="B130" s="62" t="s">
        <v>61</v>
      </c>
      <c r="C130" s="54" t="s">
        <v>120</v>
      </c>
      <c r="D130" s="62" t="s">
        <v>121</v>
      </c>
      <c r="E130" s="54" t="s">
        <v>170</v>
      </c>
      <c r="F130" s="56">
        <v>0</v>
      </c>
      <c r="G130" s="56">
        <v>0</v>
      </c>
      <c r="H130" s="56">
        <v>0</v>
      </c>
      <c r="I130" s="56">
        <v>0</v>
      </c>
      <c r="J130" s="56">
        <v>0</v>
      </c>
      <c r="K130" s="56">
        <v>0</v>
      </c>
      <c r="L130" s="58">
        <v>44109</v>
      </c>
      <c r="M130" s="48">
        <f>(L130-calc!$O$2)/7+1</f>
        <v>1.5714285714285714</v>
      </c>
      <c r="N130" s="49" t="str">
        <f t="shared" si="1"/>
        <v>Oct</v>
      </c>
      <c r="O130" s="49" t="str">
        <f>"Qtr" &amp; VLOOKUP(MONTH(L130),calc!$D$3:$F$14,2,FALSE)</f>
        <v>Qtr1</v>
      </c>
      <c r="P130" s="49" t="str">
        <f>"FY" &amp; RIGHT(YEAR(L130) + VLOOKUP(MONTH(L130),{1,0;10,1},2,TRUE),2)</f>
        <v>FY21</v>
      </c>
    </row>
    <row r="131" spans="1:16" ht="13.5" thickBot="1" x14ac:dyDescent="0.35">
      <c r="A131" s="62"/>
      <c r="B131" s="62" t="s">
        <v>61</v>
      </c>
      <c r="C131" s="54" t="s">
        <v>64</v>
      </c>
      <c r="D131" s="62" t="s">
        <v>122</v>
      </c>
      <c r="E131" s="54" t="s">
        <v>170</v>
      </c>
      <c r="F131" s="56">
        <v>409</v>
      </c>
      <c r="G131" s="56">
        <v>17</v>
      </c>
      <c r="H131" s="56">
        <v>6</v>
      </c>
      <c r="I131" s="56">
        <v>6</v>
      </c>
      <c r="J131" s="56">
        <v>2</v>
      </c>
      <c r="K131" s="56">
        <v>2</v>
      </c>
      <c r="L131" s="58">
        <v>44109</v>
      </c>
      <c r="M131" s="48">
        <f>(L131-calc!$O$2)/7+1</f>
        <v>1.5714285714285714</v>
      </c>
      <c r="N131" s="49" t="str">
        <f t="shared" si="1"/>
        <v>Oct</v>
      </c>
      <c r="O131" s="49" t="str">
        <f>"Qtr" &amp; VLOOKUP(MONTH(L131),calc!$D$3:$F$14,2,FALSE)</f>
        <v>Qtr1</v>
      </c>
      <c r="P131" s="49" t="str">
        <f>"FY" &amp; RIGHT(YEAR(L131) + VLOOKUP(MONTH(L131),{1,0;10,1},2,TRUE),2)</f>
        <v>FY21</v>
      </c>
    </row>
    <row r="132" spans="1:16" ht="13.5" thickBot="1" x14ac:dyDescent="0.35">
      <c r="A132" s="62"/>
      <c r="B132" s="62" t="s">
        <v>61</v>
      </c>
      <c r="C132" s="54" t="s">
        <v>64</v>
      </c>
      <c r="D132" s="62" t="s">
        <v>123</v>
      </c>
      <c r="E132" s="54" t="s">
        <v>170</v>
      </c>
      <c r="F132" s="56">
        <v>273</v>
      </c>
      <c r="G132" s="56">
        <v>51</v>
      </c>
      <c r="H132" s="56">
        <v>34</v>
      </c>
      <c r="I132" s="56">
        <v>34</v>
      </c>
      <c r="J132" s="56">
        <v>4</v>
      </c>
      <c r="K132" s="56">
        <v>4</v>
      </c>
      <c r="L132" s="58">
        <v>44109</v>
      </c>
      <c r="M132" s="48">
        <f>(L132-calc!$O$2)/7+1</f>
        <v>1.5714285714285714</v>
      </c>
      <c r="N132" s="49" t="str">
        <f t="shared" si="1"/>
        <v>Oct</v>
      </c>
      <c r="O132" s="49" t="str">
        <f>"Qtr" &amp; VLOOKUP(MONTH(L132),calc!$D$3:$F$14,2,FALSE)</f>
        <v>Qtr1</v>
      </c>
      <c r="P132" s="49" t="str">
        <f>"FY" &amp; RIGHT(YEAR(L132) + VLOOKUP(MONTH(L132),{1,0;10,1},2,TRUE),2)</f>
        <v>FY21</v>
      </c>
    </row>
    <row r="133" spans="1:16" ht="13.5" thickBot="1" x14ac:dyDescent="0.35">
      <c r="A133" s="62"/>
      <c r="B133" s="62" t="s">
        <v>61</v>
      </c>
      <c r="C133" s="54" t="s">
        <v>71</v>
      </c>
      <c r="D133" s="62" t="s">
        <v>124</v>
      </c>
      <c r="E133" s="54" t="s">
        <v>170</v>
      </c>
      <c r="F133" s="56">
        <v>332</v>
      </c>
      <c r="G133" s="56">
        <v>23</v>
      </c>
      <c r="H133" s="56">
        <v>10</v>
      </c>
      <c r="I133" s="56">
        <v>10</v>
      </c>
      <c r="J133" s="56">
        <v>1</v>
      </c>
      <c r="K133" s="56">
        <v>1</v>
      </c>
      <c r="L133" s="58">
        <v>44109</v>
      </c>
      <c r="M133" s="48">
        <f>(L133-calc!$O$2)/7+1</f>
        <v>1.5714285714285714</v>
      </c>
      <c r="N133" s="49" t="str">
        <f t="shared" ref="N133:N196" si="2">TEXT(L133, "mmm")</f>
        <v>Oct</v>
      </c>
      <c r="O133" s="49" t="str">
        <f>"Qtr" &amp; VLOOKUP(MONTH(L133),calc!$D$3:$F$14,2,FALSE)</f>
        <v>Qtr1</v>
      </c>
      <c r="P133" s="49" t="str">
        <f>"FY" &amp; RIGHT(YEAR(L133) + VLOOKUP(MONTH(L133),{1,0;10,1},2,TRUE),2)</f>
        <v>FY21</v>
      </c>
    </row>
    <row r="134" spans="1:16" ht="13.5" thickBot="1" x14ac:dyDescent="0.35">
      <c r="A134" s="62"/>
      <c r="B134" s="62" t="s">
        <v>61</v>
      </c>
      <c r="C134" s="54" t="s">
        <v>125</v>
      </c>
      <c r="D134" s="62" t="s">
        <v>126</v>
      </c>
      <c r="E134" s="54" t="s">
        <v>170</v>
      </c>
      <c r="F134" s="56">
        <v>82</v>
      </c>
      <c r="G134" s="56">
        <v>13</v>
      </c>
      <c r="H134" s="56">
        <v>6</v>
      </c>
      <c r="I134" s="56">
        <v>6</v>
      </c>
      <c r="J134" s="56">
        <v>2</v>
      </c>
      <c r="K134" s="56">
        <v>2</v>
      </c>
      <c r="L134" s="58">
        <v>44109</v>
      </c>
      <c r="M134" s="48">
        <f>(L134-calc!$O$2)/7+1</f>
        <v>1.5714285714285714</v>
      </c>
      <c r="N134" s="49" t="str">
        <f t="shared" si="2"/>
        <v>Oct</v>
      </c>
      <c r="O134" s="49" t="str">
        <f>"Qtr" &amp; VLOOKUP(MONTH(L134),calc!$D$3:$F$14,2,FALSE)</f>
        <v>Qtr1</v>
      </c>
      <c r="P134" s="49" t="str">
        <f>"FY" &amp; RIGHT(YEAR(L134) + VLOOKUP(MONTH(L134),{1,0;10,1},2,TRUE),2)</f>
        <v>FY21</v>
      </c>
    </row>
    <row r="135" spans="1:16" ht="13.5" thickBot="1" x14ac:dyDescent="0.35">
      <c r="A135" s="62"/>
      <c r="B135" s="62" t="s">
        <v>61</v>
      </c>
      <c r="C135" s="54" t="s">
        <v>102</v>
      </c>
      <c r="D135" s="62" t="s">
        <v>127</v>
      </c>
      <c r="E135" s="54" t="s">
        <v>170</v>
      </c>
      <c r="F135" s="56">
        <v>0</v>
      </c>
      <c r="G135" s="56">
        <v>0</v>
      </c>
      <c r="H135" s="56">
        <v>0</v>
      </c>
      <c r="I135" s="56">
        <v>0</v>
      </c>
      <c r="J135" s="56">
        <v>0</v>
      </c>
      <c r="K135" s="56">
        <v>0</v>
      </c>
      <c r="L135" s="58">
        <v>44109</v>
      </c>
      <c r="M135" s="48">
        <f>(L135-calc!$O$2)/7+1</f>
        <v>1.5714285714285714</v>
      </c>
      <c r="N135" s="49" t="str">
        <f t="shared" si="2"/>
        <v>Oct</v>
      </c>
      <c r="O135" s="49" t="str">
        <f>"Qtr" &amp; VLOOKUP(MONTH(L135),calc!$D$3:$F$14,2,FALSE)</f>
        <v>Qtr1</v>
      </c>
      <c r="P135" s="49" t="str">
        <f>"FY" &amp; RIGHT(YEAR(L135) + VLOOKUP(MONTH(L135),{1,0;10,1},2,TRUE),2)</f>
        <v>FY21</v>
      </c>
    </row>
    <row r="136" spans="1:16" ht="13.5" thickBot="1" x14ac:dyDescent="0.35">
      <c r="A136" s="62"/>
      <c r="B136" s="62" t="s">
        <v>61</v>
      </c>
      <c r="C136" s="54" t="s">
        <v>91</v>
      </c>
      <c r="D136" s="62" t="s">
        <v>128</v>
      </c>
      <c r="E136" s="54" t="s">
        <v>170</v>
      </c>
      <c r="F136" s="56">
        <v>0</v>
      </c>
      <c r="G136" s="56">
        <v>0</v>
      </c>
      <c r="H136" s="56">
        <v>0</v>
      </c>
      <c r="I136" s="56">
        <v>0</v>
      </c>
      <c r="J136" s="56">
        <v>0</v>
      </c>
      <c r="K136" s="56">
        <v>0</v>
      </c>
      <c r="L136" s="58">
        <v>44109</v>
      </c>
      <c r="M136" s="48">
        <f>(L136-calc!$O$2)/7+1</f>
        <v>1.5714285714285714</v>
      </c>
      <c r="N136" s="49" t="str">
        <f t="shared" si="2"/>
        <v>Oct</v>
      </c>
      <c r="O136" s="49" t="str">
        <f>"Qtr" &amp; VLOOKUP(MONTH(L136),calc!$D$3:$F$14,2,FALSE)</f>
        <v>Qtr1</v>
      </c>
      <c r="P136" s="49" t="str">
        <f>"FY" &amp; RIGHT(YEAR(L136) + VLOOKUP(MONTH(L136),{1,0;10,1},2,TRUE),2)</f>
        <v>FY21</v>
      </c>
    </row>
    <row r="137" spans="1:16" ht="13.5" thickBot="1" x14ac:dyDescent="0.35">
      <c r="A137" s="62"/>
      <c r="B137" s="62" t="s">
        <v>61</v>
      </c>
      <c r="C137" s="54" t="s">
        <v>71</v>
      </c>
      <c r="D137" s="62" t="s">
        <v>129</v>
      </c>
      <c r="E137" s="54" t="s">
        <v>170</v>
      </c>
      <c r="F137" s="56">
        <v>239</v>
      </c>
      <c r="G137" s="56">
        <v>49</v>
      </c>
      <c r="H137" s="56">
        <v>25</v>
      </c>
      <c r="I137" s="56">
        <v>25</v>
      </c>
      <c r="J137" s="56">
        <v>1</v>
      </c>
      <c r="K137" s="56">
        <v>1</v>
      </c>
      <c r="L137" s="58">
        <v>44109</v>
      </c>
      <c r="M137" s="48">
        <f>(L137-calc!$O$2)/7+1</f>
        <v>1.5714285714285714</v>
      </c>
      <c r="N137" s="49" t="str">
        <f t="shared" si="2"/>
        <v>Oct</v>
      </c>
      <c r="O137" s="49" t="str">
        <f>"Qtr" &amp; VLOOKUP(MONTH(L137),calc!$D$3:$F$14,2,FALSE)</f>
        <v>Qtr1</v>
      </c>
      <c r="P137" s="49" t="str">
        <f>"FY" &amp; RIGHT(YEAR(L137) + VLOOKUP(MONTH(L137),{1,0;10,1},2,TRUE),2)</f>
        <v>FY21</v>
      </c>
    </row>
    <row r="138" spans="1:16" ht="13.5" thickBot="1" x14ac:dyDescent="0.35">
      <c r="A138" s="62"/>
      <c r="B138" s="62" t="s">
        <v>61</v>
      </c>
      <c r="C138" s="54" t="s">
        <v>68</v>
      </c>
      <c r="D138" s="62" t="s">
        <v>130</v>
      </c>
      <c r="E138" s="54" t="s">
        <v>170</v>
      </c>
      <c r="F138" s="56">
        <v>145</v>
      </c>
      <c r="G138" s="56">
        <v>7</v>
      </c>
      <c r="H138" s="56">
        <v>1</v>
      </c>
      <c r="I138" s="56">
        <v>1</v>
      </c>
      <c r="J138" s="56">
        <v>0</v>
      </c>
      <c r="K138" s="56">
        <v>0</v>
      </c>
      <c r="L138" s="58">
        <v>44109</v>
      </c>
      <c r="M138" s="48">
        <f>(L138-calc!$O$2)/7+1</f>
        <v>1.5714285714285714</v>
      </c>
      <c r="N138" s="49" t="str">
        <f t="shared" si="2"/>
        <v>Oct</v>
      </c>
      <c r="O138" s="49" t="str">
        <f>"Qtr" &amp; VLOOKUP(MONTH(L138),calc!$D$3:$F$14,2,FALSE)</f>
        <v>Qtr1</v>
      </c>
      <c r="P138" s="49" t="str">
        <f>"FY" &amp; RIGHT(YEAR(L138) + VLOOKUP(MONTH(L138),{1,0;10,1},2,TRUE),2)</f>
        <v>FY21</v>
      </c>
    </row>
    <row r="139" spans="1:16" ht="13.5" thickBot="1" x14ac:dyDescent="0.35">
      <c r="A139" s="62"/>
      <c r="B139" s="62" t="s">
        <v>61</v>
      </c>
      <c r="C139" s="54" t="s">
        <v>125</v>
      </c>
      <c r="D139" s="62" t="s">
        <v>131</v>
      </c>
      <c r="E139" s="54" t="s">
        <v>170</v>
      </c>
      <c r="F139" s="56">
        <v>101</v>
      </c>
      <c r="G139" s="56">
        <v>9</v>
      </c>
      <c r="H139" s="56">
        <v>4</v>
      </c>
      <c r="I139" s="56">
        <v>4</v>
      </c>
      <c r="J139" s="56">
        <v>0</v>
      </c>
      <c r="K139" s="56">
        <v>0</v>
      </c>
      <c r="L139" s="58">
        <v>44109</v>
      </c>
      <c r="M139" s="48">
        <f>(L139-calc!$O$2)/7+1</f>
        <v>1.5714285714285714</v>
      </c>
      <c r="N139" s="49" t="str">
        <f t="shared" si="2"/>
        <v>Oct</v>
      </c>
      <c r="O139" s="49" t="str">
        <f>"Qtr" &amp; VLOOKUP(MONTH(L139),calc!$D$3:$F$14,2,FALSE)</f>
        <v>Qtr1</v>
      </c>
      <c r="P139" s="49" t="str">
        <f>"FY" &amp; RIGHT(YEAR(L139) + VLOOKUP(MONTH(L139),{1,0;10,1},2,TRUE),2)</f>
        <v>FY21</v>
      </c>
    </row>
    <row r="140" spans="1:16" ht="13.5" thickBot="1" x14ac:dyDescent="0.35">
      <c r="A140" s="62"/>
      <c r="B140" s="62" t="s">
        <v>5</v>
      </c>
      <c r="C140" s="54"/>
      <c r="D140" s="62" t="s">
        <v>6</v>
      </c>
      <c r="E140" s="54" t="s">
        <v>170</v>
      </c>
      <c r="F140" s="56">
        <v>35</v>
      </c>
      <c r="G140" s="56">
        <v>35</v>
      </c>
      <c r="H140" s="56">
        <v>35</v>
      </c>
      <c r="I140" s="56">
        <v>35</v>
      </c>
      <c r="J140" s="56">
        <v>1</v>
      </c>
      <c r="K140" s="56">
        <v>1</v>
      </c>
      <c r="L140" s="58">
        <v>44109</v>
      </c>
      <c r="M140" s="48">
        <f>(L140-calc!$O$2)/7+1</f>
        <v>1.5714285714285714</v>
      </c>
      <c r="N140" s="49" t="str">
        <f t="shared" si="2"/>
        <v>Oct</v>
      </c>
      <c r="O140" s="49" t="str">
        <f>"Qtr" &amp; VLOOKUP(MONTH(L140),calc!$D$3:$F$14,2,FALSE)</f>
        <v>Qtr1</v>
      </c>
      <c r="P140" s="49" t="str">
        <f>"FY" &amp; RIGHT(YEAR(L140) + VLOOKUP(MONTH(L140),{1,0;10,1},2,TRUE),2)</f>
        <v>FY21</v>
      </c>
    </row>
    <row r="141" spans="1:16" ht="13.5" thickBot="1" x14ac:dyDescent="0.35">
      <c r="A141" s="62"/>
      <c r="B141" s="62" t="s">
        <v>5</v>
      </c>
      <c r="C141" s="54"/>
      <c r="D141" s="62" t="s">
        <v>7</v>
      </c>
      <c r="E141" s="54" t="s">
        <v>170</v>
      </c>
      <c r="F141" s="56">
        <v>34</v>
      </c>
      <c r="G141" s="56">
        <v>33</v>
      </c>
      <c r="H141" s="56">
        <v>33</v>
      </c>
      <c r="I141" s="56">
        <v>33</v>
      </c>
      <c r="J141" s="56">
        <v>3</v>
      </c>
      <c r="K141" s="56">
        <v>3</v>
      </c>
      <c r="L141" s="58">
        <v>44109</v>
      </c>
      <c r="M141" s="48">
        <f>(L141-calc!$O$2)/7+1</f>
        <v>1.5714285714285714</v>
      </c>
      <c r="N141" s="49" t="str">
        <f t="shared" si="2"/>
        <v>Oct</v>
      </c>
      <c r="O141" s="49" t="str">
        <f>"Qtr" &amp; VLOOKUP(MONTH(L141),calc!$D$3:$F$14,2,FALSE)</f>
        <v>Qtr1</v>
      </c>
      <c r="P141" s="49" t="str">
        <f>"FY" &amp; RIGHT(YEAR(L141) + VLOOKUP(MONTH(L141),{1,0;10,1},2,TRUE),2)</f>
        <v>FY21</v>
      </c>
    </row>
    <row r="142" spans="1:16" ht="13.5" thickBot="1" x14ac:dyDescent="0.35">
      <c r="A142" s="62"/>
      <c r="B142" s="62" t="s">
        <v>5</v>
      </c>
      <c r="C142" s="54"/>
      <c r="D142" s="62" t="s">
        <v>8</v>
      </c>
      <c r="E142" s="54" t="s">
        <v>170</v>
      </c>
      <c r="F142" s="56">
        <v>61</v>
      </c>
      <c r="G142" s="56">
        <v>61</v>
      </c>
      <c r="H142" s="56">
        <v>48</v>
      </c>
      <c r="I142" s="56">
        <v>48</v>
      </c>
      <c r="J142" s="56">
        <v>4</v>
      </c>
      <c r="K142" s="56">
        <v>4</v>
      </c>
      <c r="L142" s="58">
        <v>44109</v>
      </c>
      <c r="M142" s="48">
        <f>(L142-calc!$O$2)/7+1</f>
        <v>1.5714285714285714</v>
      </c>
      <c r="N142" s="49" t="str">
        <f t="shared" si="2"/>
        <v>Oct</v>
      </c>
      <c r="O142" s="49" t="str">
        <f>"Qtr" &amp; VLOOKUP(MONTH(L142),calc!$D$3:$F$14,2,FALSE)</f>
        <v>Qtr1</v>
      </c>
      <c r="P142" s="49" t="str">
        <f>"FY" &amp; RIGHT(YEAR(L142) + VLOOKUP(MONTH(L142),{1,0;10,1},2,TRUE),2)</f>
        <v>FY21</v>
      </c>
    </row>
    <row r="143" spans="1:16" ht="13.5" thickBot="1" x14ac:dyDescent="0.35">
      <c r="A143" s="62"/>
      <c r="B143" s="62" t="s">
        <v>132</v>
      </c>
      <c r="C143" s="54"/>
      <c r="D143" s="62" t="s">
        <v>133</v>
      </c>
      <c r="E143" s="54" t="s">
        <v>170</v>
      </c>
      <c r="F143" s="56">
        <v>134</v>
      </c>
      <c r="G143" s="56">
        <v>134</v>
      </c>
      <c r="H143" s="56">
        <v>23</v>
      </c>
      <c r="I143" s="56">
        <v>23</v>
      </c>
      <c r="J143" s="56">
        <v>3</v>
      </c>
      <c r="K143" s="56">
        <v>0</v>
      </c>
      <c r="L143" s="58">
        <v>44109</v>
      </c>
      <c r="M143" s="48">
        <f>(L143-calc!$O$2)/7+1</f>
        <v>1.5714285714285714</v>
      </c>
      <c r="N143" s="49" t="str">
        <f t="shared" si="2"/>
        <v>Oct</v>
      </c>
      <c r="O143" s="49" t="str">
        <f>"Qtr" &amp; VLOOKUP(MONTH(L143),calc!$D$3:$F$14,2,FALSE)</f>
        <v>Qtr1</v>
      </c>
      <c r="P143" s="49" t="str">
        <f>"FY" &amp; RIGHT(YEAR(L143) + VLOOKUP(MONTH(L143),{1,0;10,1},2,TRUE),2)</f>
        <v>FY21</v>
      </c>
    </row>
    <row r="144" spans="1:16" ht="13.5" thickBot="1" x14ac:dyDescent="0.35">
      <c r="A144" s="62"/>
      <c r="B144" s="62" t="s">
        <v>132</v>
      </c>
      <c r="C144" s="54"/>
      <c r="D144" s="62" t="s">
        <v>134</v>
      </c>
      <c r="E144" s="54" t="s">
        <v>170</v>
      </c>
      <c r="F144" s="56">
        <v>232</v>
      </c>
      <c r="G144" s="56">
        <v>231</v>
      </c>
      <c r="H144" s="56">
        <v>28</v>
      </c>
      <c r="I144" s="56">
        <v>28</v>
      </c>
      <c r="J144" s="56">
        <v>4</v>
      </c>
      <c r="K144" s="56">
        <v>4</v>
      </c>
      <c r="L144" s="58">
        <v>44109</v>
      </c>
      <c r="M144" s="48">
        <f>(L144-calc!$O$2)/7+1</f>
        <v>1.5714285714285714</v>
      </c>
      <c r="N144" s="49" t="str">
        <f t="shared" si="2"/>
        <v>Oct</v>
      </c>
      <c r="O144" s="49" t="str">
        <f>"Qtr" &amp; VLOOKUP(MONTH(L144),calc!$D$3:$F$14,2,FALSE)</f>
        <v>Qtr1</v>
      </c>
      <c r="P144" s="49" t="str">
        <f>"FY" &amp; RIGHT(YEAR(L144) + VLOOKUP(MONTH(L144),{1,0;10,1},2,TRUE),2)</f>
        <v>FY21</v>
      </c>
    </row>
    <row r="145" spans="1:16" ht="13.5" thickBot="1" x14ac:dyDescent="0.35">
      <c r="A145" s="62"/>
      <c r="B145" s="62" t="s">
        <v>132</v>
      </c>
      <c r="C145" s="54"/>
      <c r="D145" s="62" t="s">
        <v>135</v>
      </c>
      <c r="E145" s="54" t="s">
        <v>170</v>
      </c>
      <c r="F145" s="56">
        <v>112</v>
      </c>
      <c r="G145" s="56">
        <v>112</v>
      </c>
      <c r="H145" s="56">
        <v>33</v>
      </c>
      <c r="I145" s="56">
        <v>33</v>
      </c>
      <c r="J145" s="56">
        <v>2</v>
      </c>
      <c r="K145" s="56">
        <v>2</v>
      </c>
      <c r="L145" s="58">
        <v>44109</v>
      </c>
      <c r="M145" s="48">
        <f>(L145-calc!$O$2)/7+1</f>
        <v>1.5714285714285714</v>
      </c>
      <c r="N145" s="49" t="str">
        <f t="shared" si="2"/>
        <v>Oct</v>
      </c>
      <c r="O145" s="49" t="str">
        <f>"Qtr" &amp; VLOOKUP(MONTH(L145),calc!$D$3:$F$14,2,FALSE)</f>
        <v>Qtr1</v>
      </c>
      <c r="P145" s="49" t="str">
        <f>"FY" &amp; RIGHT(YEAR(L145) + VLOOKUP(MONTH(L145),{1,0;10,1},2,TRUE),2)</f>
        <v>FY21</v>
      </c>
    </row>
    <row r="146" spans="1:16" ht="13.5" thickBot="1" x14ac:dyDescent="0.35">
      <c r="A146" s="62"/>
      <c r="B146" s="62" t="s">
        <v>132</v>
      </c>
      <c r="C146" s="54"/>
      <c r="D146" s="62" t="s">
        <v>136</v>
      </c>
      <c r="E146" s="54" t="s">
        <v>170</v>
      </c>
      <c r="F146" s="56">
        <v>703</v>
      </c>
      <c r="G146" s="56">
        <v>703</v>
      </c>
      <c r="H146" s="56">
        <v>201</v>
      </c>
      <c r="I146" s="56">
        <v>201</v>
      </c>
      <c r="J146" s="56">
        <v>2</v>
      </c>
      <c r="K146" s="56">
        <v>2</v>
      </c>
      <c r="L146" s="58">
        <v>44109</v>
      </c>
      <c r="M146" s="48">
        <f>(L146-calc!$O$2)/7+1</f>
        <v>1.5714285714285714</v>
      </c>
      <c r="N146" s="49" t="str">
        <f t="shared" si="2"/>
        <v>Oct</v>
      </c>
      <c r="O146" s="49" t="str">
        <f>"Qtr" &amp; VLOOKUP(MONTH(L146),calc!$D$3:$F$14,2,FALSE)</f>
        <v>Qtr1</v>
      </c>
      <c r="P146" s="49" t="str">
        <f>"FY" &amp; RIGHT(YEAR(L146) + VLOOKUP(MONTH(L146),{1,0;10,1},2,TRUE),2)</f>
        <v>FY21</v>
      </c>
    </row>
    <row r="147" spans="1:16" ht="13.5" thickBot="1" x14ac:dyDescent="0.35">
      <c r="A147" s="62"/>
      <c r="B147" s="62" t="s">
        <v>132</v>
      </c>
      <c r="C147" s="54"/>
      <c r="D147" s="62" t="s">
        <v>137</v>
      </c>
      <c r="E147" s="54" t="s">
        <v>170</v>
      </c>
      <c r="F147" s="56">
        <v>84</v>
      </c>
      <c r="G147" s="56">
        <v>84</v>
      </c>
      <c r="H147" s="56">
        <v>15</v>
      </c>
      <c r="I147" s="56">
        <v>15</v>
      </c>
      <c r="J147" s="56">
        <v>0</v>
      </c>
      <c r="K147" s="56">
        <v>0</v>
      </c>
      <c r="L147" s="58">
        <v>44109</v>
      </c>
      <c r="M147" s="48">
        <f>(L147-calc!$O$2)/7+1</f>
        <v>1.5714285714285714</v>
      </c>
      <c r="N147" s="49" t="str">
        <f t="shared" si="2"/>
        <v>Oct</v>
      </c>
      <c r="O147" s="49" t="str">
        <f>"Qtr" &amp; VLOOKUP(MONTH(L147),calc!$D$3:$F$14,2,FALSE)</f>
        <v>Qtr1</v>
      </c>
      <c r="P147" s="49" t="str">
        <f>"FY" &amp; RIGHT(YEAR(L147) + VLOOKUP(MONTH(L147),{1,0;10,1},2,TRUE),2)</f>
        <v>FY21</v>
      </c>
    </row>
    <row r="148" spans="1:16" ht="13.5" thickBot="1" x14ac:dyDescent="0.35">
      <c r="A148" s="62"/>
      <c r="B148" s="62" t="s">
        <v>138</v>
      </c>
      <c r="C148" s="54"/>
      <c r="D148" s="62" t="s">
        <v>171</v>
      </c>
      <c r="E148" s="54" t="s">
        <v>170</v>
      </c>
      <c r="F148" s="56">
        <v>67</v>
      </c>
      <c r="G148" s="56">
        <v>67</v>
      </c>
      <c r="H148" s="56">
        <v>48</v>
      </c>
      <c r="I148" s="56">
        <v>48</v>
      </c>
      <c r="J148" s="56">
        <v>4</v>
      </c>
      <c r="K148" s="56">
        <v>4</v>
      </c>
      <c r="L148" s="58">
        <v>44109</v>
      </c>
      <c r="M148" s="48">
        <f>(L148-calc!$O$2)/7+1</f>
        <v>1.5714285714285714</v>
      </c>
      <c r="N148" s="49" t="str">
        <f t="shared" si="2"/>
        <v>Oct</v>
      </c>
      <c r="O148" s="49" t="str">
        <f>"Qtr" &amp; VLOOKUP(MONTH(L148),calc!$D$3:$F$14,2,FALSE)</f>
        <v>Qtr1</v>
      </c>
      <c r="P148" s="49" t="str">
        <f>"FY" &amp; RIGHT(YEAR(L148) + VLOOKUP(MONTH(L148),{1,0;10,1},2,TRUE),2)</f>
        <v>FY21</v>
      </c>
    </row>
    <row r="149" spans="1:16" ht="13.5" thickBot="1" x14ac:dyDescent="0.35">
      <c r="A149" s="62"/>
      <c r="B149" s="62" t="s">
        <v>138</v>
      </c>
      <c r="C149" s="54"/>
      <c r="D149" s="62" t="s">
        <v>172</v>
      </c>
      <c r="E149" s="54" t="s">
        <v>170</v>
      </c>
      <c r="F149" s="56">
        <v>48</v>
      </c>
      <c r="G149" s="56">
        <v>48</v>
      </c>
      <c r="H149" s="56">
        <v>31</v>
      </c>
      <c r="I149" s="56">
        <v>31</v>
      </c>
      <c r="J149" s="56">
        <v>2</v>
      </c>
      <c r="K149" s="56">
        <v>2</v>
      </c>
      <c r="L149" s="58">
        <v>44109</v>
      </c>
      <c r="M149" s="48">
        <f>(L149-calc!$O$2)/7+1</f>
        <v>1.5714285714285714</v>
      </c>
      <c r="N149" s="49" t="str">
        <f t="shared" si="2"/>
        <v>Oct</v>
      </c>
      <c r="O149" s="49" t="str">
        <f>"Qtr" &amp; VLOOKUP(MONTH(L149),calc!$D$3:$F$14,2,FALSE)</f>
        <v>Qtr1</v>
      </c>
      <c r="P149" s="49" t="str">
        <f>"FY" &amp; RIGHT(YEAR(L149) + VLOOKUP(MONTH(L149),{1,0;10,1},2,TRUE),2)</f>
        <v>FY21</v>
      </c>
    </row>
    <row r="150" spans="1:16" ht="13.5" thickBot="1" x14ac:dyDescent="0.35">
      <c r="A150" s="62"/>
      <c r="B150" s="62" t="s">
        <v>138</v>
      </c>
      <c r="C150" s="54"/>
      <c r="D150" s="62" t="s">
        <v>173</v>
      </c>
      <c r="E150" s="54" t="s">
        <v>170</v>
      </c>
      <c r="F150" s="56">
        <v>33</v>
      </c>
      <c r="G150" s="56">
        <v>33</v>
      </c>
      <c r="H150" s="56">
        <v>22</v>
      </c>
      <c r="I150" s="56">
        <v>22</v>
      </c>
      <c r="J150" s="56">
        <v>1</v>
      </c>
      <c r="K150" s="56">
        <v>1</v>
      </c>
      <c r="L150" s="58">
        <v>44109</v>
      </c>
      <c r="M150" s="48">
        <f>(L150-calc!$O$2)/7+1</f>
        <v>1.5714285714285714</v>
      </c>
      <c r="N150" s="49" t="str">
        <f t="shared" si="2"/>
        <v>Oct</v>
      </c>
      <c r="O150" s="49" t="str">
        <f>"Qtr" &amp; VLOOKUP(MONTH(L150),calc!$D$3:$F$14,2,FALSE)</f>
        <v>Qtr1</v>
      </c>
      <c r="P150" s="49" t="str">
        <f>"FY" &amp; RIGHT(YEAR(L150) + VLOOKUP(MONTH(L150),{1,0;10,1},2,TRUE),2)</f>
        <v>FY21</v>
      </c>
    </row>
    <row r="151" spans="1:16" ht="13.5" thickBot="1" x14ac:dyDescent="0.35">
      <c r="A151" s="62"/>
      <c r="B151" s="62" t="s">
        <v>138</v>
      </c>
      <c r="C151" s="54"/>
      <c r="D151" s="62" t="s">
        <v>174</v>
      </c>
      <c r="E151" s="54" t="s">
        <v>170</v>
      </c>
      <c r="F151" s="56">
        <v>41</v>
      </c>
      <c r="G151" s="56">
        <v>41</v>
      </c>
      <c r="H151" s="56">
        <v>29</v>
      </c>
      <c r="I151" s="56">
        <v>29</v>
      </c>
      <c r="J151" s="56">
        <v>1</v>
      </c>
      <c r="K151" s="56">
        <v>1</v>
      </c>
      <c r="L151" s="58">
        <v>44109</v>
      </c>
      <c r="M151" s="48">
        <f>(L151-calc!$O$2)/7+1</f>
        <v>1.5714285714285714</v>
      </c>
      <c r="N151" s="49" t="str">
        <f t="shared" si="2"/>
        <v>Oct</v>
      </c>
      <c r="O151" s="49" t="str">
        <f>"Qtr" &amp; VLOOKUP(MONTH(L151),calc!$D$3:$F$14,2,FALSE)</f>
        <v>Qtr1</v>
      </c>
      <c r="P151" s="49" t="str">
        <f>"FY" &amp; RIGHT(YEAR(L151) + VLOOKUP(MONTH(L151),{1,0;10,1},2,TRUE),2)</f>
        <v>FY21</v>
      </c>
    </row>
    <row r="152" spans="1:16" ht="13.5" thickBot="1" x14ac:dyDescent="0.35">
      <c r="A152" s="62"/>
      <c r="B152" s="62" t="s">
        <v>138</v>
      </c>
      <c r="C152" s="54"/>
      <c r="D152" s="62" t="s">
        <v>175</v>
      </c>
      <c r="E152" s="54" t="s">
        <v>170</v>
      </c>
      <c r="F152" s="56">
        <v>74</v>
      </c>
      <c r="G152" s="56">
        <v>74</v>
      </c>
      <c r="H152" s="56">
        <v>53</v>
      </c>
      <c r="I152" s="56">
        <v>53</v>
      </c>
      <c r="J152" s="56">
        <v>5</v>
      </c>
      <c r="K152" s="56">
        <v>5</v>
      </c>
      <c r="L152" s="58">
        <v>44109</v>
      </c>
      <c r="M152" s="48">
        <f>(L152-calc!$O$2)/7+1</f>
        <v>1.5714285714285714</v>
      </c>
      <c r="N152" s="49" t="str">
        <f t="shared" si="2"/>
        <v>Oct</v>
      </c>
      <c r="O152" s="49" t="str">
        <f>"Qtr" &amp; VLOOKUP(MONTH(L152),calc!$D$3:$F$14,2,FALSE)</f>
        <v>Qtr1</v>
      </c>
      <c r="P152" s="49" t="str">
        <f>"FY" &amp; RIGHT(YEAR(L152) + VLOOKUP(MONTH(L152),{1,0;10,1},2,TRUE),2)</f>
        <v>FY21</v>
      </c>
    </row>
    <row r="153" spans="1:16" ht="13.5" thickBot="1" x14ac:dyDescent="0.35">
      <c r="A153" s="62"/>
      <c r="B153" s="62" t="s">
        <v>138</v>
      </c>
      <c r="C153" s="54"/>
      <c r="D153" s="62" t="s">
        <v>176</v>
      </c>
      <c r="E153" s="54" t="s">
        <v>170</v>
      </c>
      <c r="F153" s="56">
        <v>61</v>
      </c>
      <c r="G153" s="56">
        <v>61</v>
      </c>
      <c r="H153" s="56">
        <v>48</v>
      </c>
      <c r="I153" s="56">
        <v>48</v>
      </c>
      <c r="J153" s="56">
        <v>3</v>
      </c>
      <c r="K153" s="56">
        <v>3</v>
      </c>
      <c r="L153" s="58">
        <v>44109</v>
      </c>
      <c r="M153" s="48">
        <f>(L153-calc!$O$2)/7+1</f>
        <v>1.5714285714285714</v>
      </c>
      <c r="N153" s="49" t="str">
        <f t="shared" si="2"/>
        <v>Oct</v>
      </c>
      <c r="O153" s="49" t="str">
        <f>"Qtr" &amp; VLOOKUP(MONTH(L153),calc!$D$3:$F$14,2,FALSE)</f>
        <v>Qtr1</v>
      </c>
      <c r="P153" s="49" t="str">
        <f>"FY" &amp; RIGHT(YEAR(L153) + VLOOKUP(MONTH(L153),{1,0;10,1},2,TRUE),2)</f>
        <v>FY21</v>
      </c>
    </row>
    <row r="154" spans="1:16" ht="13.5" thickBot="1" x14ac:dyDescent="0.35">
      <c r="A154" s="62"/>
      <c r="B154" s="62" t="s">
        <v>43</v>
      </c>
      <c r="C154" s="54"/>
      <c r="D154" s="62" t="s">
        <v>145</v>
      </c>
      <c r="E154" s="54" t="s">
        <v>170</v>
      </c>
      <c r="F154" s="56">
        <v>0</v>
      </c>
      <c r="G154" s="56">
        <v>0</v>
      </c>
      <c r="H154" s="56">
        <v>0</v>
      </c>
      <c r="I154" s="56">
        <v>0</v>
      </c>
      <c r="J154" s="56">
        <v>0</v>
      </c>
      <c r="K154" s="56">
        <v>0</v>
      </c>
      <c r="L154" s="58">
        <v>44109</v>
      </c>
      <c r="M154" s="48">
        <f>(L154-calc!$O$2)/7+1</f>
        <v>1.5714285714285714</v>
      </c>
      <c r="N154" s="49" t="str">
        <f t="shared" si="2"/>
        <v>Oct</v>
      </c>
      <c r="O154" s="49" t="str">
        <f>"Qtr" &amp; VLOOKUP(MONTH(L154),calc!$D$3:$F$14,2,FALSE)</f>
        <v>Qtr1</v>
      </c>
      <c r="P154" s="49" t="str">
        <f>"FY" &amp; RIGHT(YEAR(L154) + VLOOKUP(MONTH(L154),{1,0;10,1},2,TRUE),2)</f>
        <v>FY21</v>
      </c>
    </row>
    <row r="155" spans="1:16" ht="13.5" thickBot="1" x14ac:dyDescent="0.35">
      <c r="A155" s="62"/>
      <c r="B155" s="62" t="s">
        <v>43</v>
      </c>
      <c r="C155" s="54"/>
      <c r="D155" s="62" t="s">
        <v>146</v>
      </c>
      <c r="E155" s="54" t="s">
        <v>170</v>
      </c>
      <c r="F155" s="56">
        <v>4</v>
      </c>
      <c r="G155" s="56">
        <v>4</v>
      </c>
      <c r="H155" s="56">
        <v>2</v>
      </c>
      <c r="I155" s="56">
        <v>2</v>
      </c>
      <c r="J155" s="56">
        <v>0</v>
      </c>
      <c r="K155" s="56">
        <v>0</v>
      </c>
      <c r="L155" s="58">
        <v>44109</v>
      </c>
      <c r="M155" s="48">
        <f>(L155-calc!$O$2)/7+1</f>
        <v>1.5714285714285714</v>
      </c>
      <c r="N155" s="49" t="str">
        <f t="shared" si="2"/>
        <v>Oct</v>
      </c>
      <c r="O155" s="49" t="str">
        <f>"Qtr" &amp; VLOOKUP(MONTH(L155),calc!$D$3:$F$14,2,FALSE)</f>
        <v>Qtr1</v>
      </c>
      <c r="P155" s="49" t="str">
        <f>"FY" &amp; RIGHT(YEAR(L155) + VLOOKUP(MONTH(L155),{1,0;10,1},2,TRUE),2)</f>
        <v>FY21</v>
      </c>
    </row>
    <row r="156" spans="1:16" ht="13.5" thickBot="1" x14ac:dyDescent="0.35">
      <c r="A156" s="62"/>
      <c r="B156" s="62" t="s">
        <v>43</v>
      </c>
      <c r="C156" s="54"/>
      <c r="D156" s="62" t="s">
        <v>44</v>
      </c>
      <c r="E156" s="54" t="s">
        <v>170</v>
      </c>
      <c r="F156" s="56">
        <v>12</v>
      </c>
      <c r="G156" s="56">
        <v>10</v>
      </c>
      <c r="H156" s="56">
        <v>8</v>
      </c>
      <c r="I156" s="56">
        <v>8</v>
      </c>
      <c r="J156" s="56">
        <v>1</v>
      </c>
      <c r="K156" s="56">
        <v>1</v>
      </c>
      <c r="L156" s="58">
        <v>44109</v>
      </c>
      <c r="M156" s="48">
        <f>(L156-calc!$O$2)/7+1</f>
        <v>1.5714285714285714</v>
      </c>
      <c r="N156" s="49" t="str">
        <f t="shared" si="2"/>
        <v>Oct</v>
      </c>
      <c r="O156" s="49" t="str">
        <f>"Qtr" &amp; VLOOKUP(MONTH(L156),calc!$D$3:$F$14,2,FALSE)</f>
        <v>Qtr1</v>
      </c>
      <c r="P156" s="49" t="str">
        <f>"FY" &amp; RIGHT(YEAR(L156) + VLOOKUP(MONTH(L156),{1,0;10,1},2,TRUE),2)</f>
        <v>FY21</v>
      </c>
    </row>
    <row r="157" spans="1:16" ht="13.5" thickBot="1" x14ac:dyDescent="0.35">
      <c r="A157" s="62"/>
      <c r="B157" s="62" t="s">
        <v>43</v>
      </c>
      <c r="C157" s="54"/>
      <c r="D157" s="62" t="s">
        <v>147</v>
      </c>
      <c r="E157" s="54" t="s">
        <v>170</v>
      </c>
      <c r="F157" s="56">
        <v>47</v>
      </c>
      <c r="G157" s="56">
        <v>42</v>
      </c>
      <c r="H157" s="56">
        <v>30</v>
      </c>
      <c r="I157" s="56">
        <v>30</v>
      </c>
      <c r="J157" s="56">
        <v>1</v>
      </c>
      <c r="K157" s="56">
        <v>1</v>
      </c>
      <c r="L157" s="58">
        <v>44109</v>
      </c>
      <c r="M157" s="48">
        <f>(L157-calc!$O$2)/7+1</f>
        <v>1.5714285714285714</v>
      </c>
      <c r="N157" s="49" t="str">
        <f t="shared" si="2"/>
        <v>Oct</v>
      </c>
      <c r="O157" s="49" t="str">
        <f>"Qtr" &amp; VLOOKUP(MONTH(L157),calc!$D$3:$F$14,2,FALSE)</f>
        <v>Qtr1</v>
      </c>
      <c r="P157" s="49" t="str">
        <f>"FY" &amp; RIGHT(YEAR(L157) + VLOOKUP(MONTH(L157),{1,0;10,1},2,TRUE),2)</f>
        <v>FY21</v>
      </c>
    </row>
    <row r="158" spans="1:16" ht="13.5" thickBot="1" x14ac:dyDescent="0.35">
      <c r="A158" s="62"/>
      <c r="B158" s="62" t="s">
        <v>148</v>
      </c>
      <c r="C158" s="54"/>
      <c r="D158" s="62" t="s">
        <v>149</v>
      </c>
      <c r="E158" s="54" t="s">
        <v>170</v>
      </c>
      <c r="F158" s="56">
        <v>82</v>
      </c>
      <c r="G158" s="56">
        <v>82</v>
      </c>
      <c r="H158" s="56">
        <v>55</v>
      </c>
      <c r="I158" s="56">
        <v>55</v>
      </c>
      <c r="J158" s="56">
        <v>3</v>
      </c>
      <c r="K158" s="56">
        <v>3</v>
      </c>
      <c r="L158" s="58">
        <v>44109</v>
      </c>
      <c r="M158" s="48">
        <f>(L158-calc!$O$2)/7+1</f>
        <v>1.5714285714285714</v>
      </c>
      <c r="N158" s="49" t="str">
        <f t="shared" si="2"/>
        <v>Oct</v>
      </c>
      <c r="O158" s="49" t="str">
        <f>"Qtr" &amp; VLOOKUP(MONTH(L158),calc!$D$3:$F$14,2,FALSE)</f>
        <v>Qtr1</v>
      </c>
      <c r="P158" s="49" t="str">
        <f>"FY" &amp; RIGHT(YEAR(L158) + VLOOKUP(MONTH(L158),{1,0;10,1},2,TRUE),2)</f>
        <v>FY21</v>
      </c>
    </row>
    <row r="159" spans="1:16" ht="13.5" thickBot="1" x14ac:dyDescent="0.35">
      <c r="A159" s="62"/>
      <c r="B159" s="62" t="s">
        <v>148</v>
      </c>
      <c r="C159" s="54"/>
      <c r="D159" s="62" t="s">
        <v>150</v>
      </c>
      <c r="E159" s="54" t="s">
        <v>170</v>
      </c>
      <c r="F159" s="56">
        <v>236</v>
      </c>
      <c r="G159" s="56">
        <v>236</v>
      </c>
      <c r="H159" s="56">
        <v>160</v>
      </c>
      <c r="I159" s="56">
        <v>160</v>
      </c>
      <c r="J159" s="56">
        <v>9</v>
      </c>
      <c r="K159" s="56">
        <v>9</v>
      </c>
      <c r="L159" s="58">
        <v>44109</v>
      </c>
      <c r="M159" s="48">
        <f>(L159-calc!$O$2)/7+1</f>
        <v>1.5714285714285714</v>
      </c>
      <c r="N159" s="49" t="str">
        <f t="shared" si="2"/>
        <v>Oct</v>
      </c>
      <c r="O159" s="49" t="str">
        <f>"Qtr" &amp; VLOOKUP(MONTH(L159),calc!$D$3:$F$14,2,FALSE)</f>
        <v>Qtr1</v>
      </c>
      <c r="P159" s="49" t="str">
        <f>"FY" &amp; RIGHT(YEAR(L159) + VLOOKUP(MONTH(L159),{1,0;10,1},2,TRUE),2)</f>
        <v>FY21</v>
      </c>
    </row>
    <row r="160" spans="1:16" ht="13.5" thickBot="1" x14ac:dyDescent="0.35">
      <c r="A160" s="62"/>
      <c r="B160" s="62" t="s">
        <v>148</v>
      </c>
      <c r="C160" s="54"/>
      <c r="D160" s="62" t="s">
        <v>151</v>
      </c>
      <c r="E160" s="54" t="s">
        <v>170</v>
      </c>
      <c r="F160" s="56">
        <v>71</v>
      </c>
      <c r="G160" s="56">
        <v>71</v>
      </c>
      <c r="H160" s="56">
        <v>57</v>
      </c>
      <c r="I160" s="56">
        <v>57</v>
      </c>
      <c r="J160" s="56">
        <v>1</v>
      </c>
      <c r="K160" s="56">
        <v>1</v>
      </c>
      <c r="L160" s="58">
        <v>44109</v>
      </c>
      <c r="M160" s="48">
        <f>(L160-calc!$O$2)/7+1</f>
        <v>1.5714285714285714</v>
      </c>
      <c r="N160" s="49" t="str">
        <f t="shared" si="2"/>
        <v>Oct</v>
      </c>
      <c r="O160" s="49" t="str">
        <f>"Qtr" &amp; VLOOKUP(MONTH(L160),calc!$D$3:$F$14,2,FALSE)</f>
        <v>Qtr1</v>
      </c>
      <c r="P160" s="49" t="str">
        <f>"FY" &amp; RIGHT(YEAR(L160) + VLOOKUP(MONTH(L160),{1,0;10,1},2,TRUE),2)</f>
        <v>FY21</v>
      </c>
    </row>
    <row r="161" spans="1:16" ht="13.5" thickBot="1" x14ac:dyDescent="0.35">
      <c r="A161" s="62"/>
      <c r="B161" s="62" t="s">
        <v>148</v>
      </c>
      <c r="C161" s="54"/>
      <c r="D161" s="62" t="s">
        <v>152</v>
      </c>
      <c r="E161" s="54" t="s">
        <v>170</v>
      </c>
      <c r="F161" s="56">
        <v>55</v>
      </c>
      <c r="G161" s="56">
        <v>55</v>
      </c>
      <c r="H161" s="56">
        <v>31</v>
      </c>
      <c r="I161" s="56">
        <v>31</v>
      </c>
      <c r="J161" s="56">
        <v>1</v>
      </c>
      <c r="K161" s="56">
        <v>1</v>
      </c>
      <c r="L161" s="58">
        <v>44109</v>
      </c>
      <c r="M161" s="48">
        <f>(L161-calc!$O$2)/7+1</f>
        <v>1.5714285714285714</v>
      </c>
      <c r="N161" s="49" t="str">
        <f t="shared" si="2"/>
        <v>Oct</v>
      </c>
      <c r="O161" s="49" t="str">
        <f>"Qtr" &amp; VLOOKUP(MONTH(L161),calc!$D$3:$F$14,2,FALSE)</f>
        <v>Qtr1</v>
      </c>
      <c r="P161" s="49" t="str">
        <f>"FY" &amp; RIGHT(YEAR(L161) + VLOOKUP(MONTH(L161),{1,0;10,1},2,TRUE),2)</f>
        <v>FY21</v>
      </c>
    </row>
    <row r="162" spans="1:16" ht="13.5" thickBot="1" x14ac:dyDescent="0.35">
      <c r="A162" s="62"/>
      <c r="B162" s="62" t="s">
        <v>10</v>
      </c>
      <c r="C162" s="54"/>
      <c r="D162" s="62" t="s">
        <v>153</v>
      </c>
      <c r="E162" s="54" t="s">
        <v>170</v>
      </c>
      <c r="F162" s="56">
        <v>101</v>
      </c>
      <c r="G162" s="56">
        <v>65</v>
      </c>
      <c r="H162" s="56">
        <v>52</v>
      </c>
      <c r="I162" s="56">
        <v>52</v>
      </c>
      <c r="J162" s="56">
        <v>3</v>
      </c>
      <c r="K162" s="56">
        <v>3</v>
      </c>
      <c r="L162" s="58">
        <v>44109</v>
      </c>
      <c r="M162" s="48">
        <f>(L162-calc!$O$2)/7+1</f>
        <v>1.5714285714285714</v>
      </c>
      <c r="N162" s="49" t="str">
        <f t="shared" si="2"/>
        <v>Oct</v>
      </c>
      <c r="O162" s="49" t="str">
        <f>"Qtr" &amp; VLOOKUP(MONTH(L162),calc!$D$3:$F$14,2,FALSE)</f>
        <v>Qtr1</v>
      </c>
      <c r="P162" s="49" t="str">
        <f>"FY" &amp; RIGHT(YEAR(L162) + VLOOKUP(MONTH(L162),{1,0;10,1},2,TRUE),2)</f>
        <v>FY21</v>
      </c>
    </row>
    <row r="163" spans="1:16" ht="13.5" thickBot="1" x14ac:dyDescent="0.35">
      <c r="A163" s="62"/>
      <c r="B163" s="62" t="s">
        <v>10</v>
      </c>
      <c r="C163" s="54"/>
      <c r="D163" s="62" t="s">
        <v>154</v>
      </c>
      <c r="E163" s="54" t="s">
        <v>170</v>
      </c>
      <c r="F163" s="56">
        <v>125</v>
      </c>
      <c r="G163" s="56">
        <v>93</v>
      </c>
      <c r="H163" s="56">
        <v>71</v>
      </c>
      <c r="I163" s="56">
        <v>71</v>
      </c>
      <c r="J163" s="56">
        <v>4</v>
      </c>
      <c r="K163" s="56">
        <v>4</v>
      </c>
      <c r="L163" s="58">
        <v>44109</v>
      </c>
      <c r="M163" s="48">
        <f>(L163-calc!$O$2)/7+1</f>
        <v>1.5714285714285714</v>
      </c>
      <c r="N163" s="49" t="str">
        <f t="shared" si="2"/>
        <v>Oct</v>
      </c>
      <c r="O163" s="49" t="str">
        <f>"Qtr" &amp; VLOOKUP(MONTH(L163),calc!$D$3:$F$14,2,FALSE)</f>
        <v>Qtr1</v>
      </c>
      <c r="P163" s="49" t="str">
        <f>"FY" &amp; RIGHT(YEAR(L163) + VLOOKUP(MONTH(L163),{1,0;10,1},2,TRUE),2)</f>
        <v>FY21</v>
      </c>
    </row>
    <row r="164" spans="1:16" ht="13.5" thickBot="1" x14ac:dyDescent="0.35">
      <c r="A164" s="62"/>
      <c r="B164" s="62" t="s">
        <v>10</v>
      </c>
      <c r="C164" s="54"/>
      <c r="D164" s="62" t="s">
        <v>155</v>
      </c>
      <c r="E164" s="54" t="s">
        <v>170</v>
      </c>
      <c r="F164" s="56">
        <v>88</v>
      </c>
      <c r="G164" s="56">
        <v>59</v>
      </c>
      <c r="H164" s="56">
        <v>31</v>
      </c>
      <c r="I164" s="56">
        <v>31</v>
      </c>
      <c r="J164" s="56">
        <v>2</v>
      </c>
      <c r="K164" s="56">
        <v>2</v>
      </c>
      <c r="L164" s="58">
        <v>44109</v>
      </c>
      <c r="M164" s="48">
        <f>(L164-calc!$O$2)/7+1</f>
        <v>1.5714285714285714</v>
      </c>
      <c r="N164" s="49" t="str">
        <f t="shared" si="2"/>
        <v>Oct</v>
      </c>
      <c r="O164" s="49" t="str">
        <f>"Qtr" &amp; VLOOKUP(MONTH(L164),calc!$D$3:$F$14,2,FALSE)</f>
        <v>Qtr1</v>
      </c>
      <c r="P164" s="49" t="str">
        <f>"FY" &amp; RIGHT(YEAR(L164) + VLOOKUP(MONTH(L164),{1,0;10,1},2,TRUE),2)</f>
        <v>FY21</v>
      </c>
    </row>
    <row r="165" spans="1:16" ht="13.5" thickBot="1" x14ac:dyDescent="0.35">
      <c r="A165" s="62"/>
      <c r="B165" s="62" t="s">
        <v>10</v>
      </c>
      <c r="C165" s="54"/>
      <c r="D165" s="62" t="s">
        <v>156</v>
      </c>
      <c r="E165" s="54" t="s">
        <v>170</v>
      </c>
      <c r="F165" s="56">
        <v>112</v>
      </c>
      <c r="G165" s="56">
        <v>79</v>
      </c>
      <c r="H165" s="56">
        <v>41</v>
      </c>
      <c r="I165" s="56">
        <v>41</v>
      </c>
      <c r="J165" s="56">
        <v>3</v>
      </c>
      <c r="K165" s="56">
        <v>3</v>
      </c>
      <c r="L165" s="58">
        <v>44109</v>
      </c>
      <c r="M165" s="48">
        <f>(L165-calc!$O$2)/7+1</f>
        <v>1.5714285714285714</v>
      </c>
      <c r="N165" s="49" t="str">
        <f t="shared" si="2"/>
        <v>Oct</v>
      </c>
      <c r="O165" s="49" t="str">
        <f>"Qtr" &amp; VLOOKUP(MONTH(L165),calc!$D$3:$F$14,2,FALSE)</f>
        <v>Qtr1</v>
      </c>
      <c r="P165" s="49" t="str">
        <f>"FY" &amp; RIGHT(YEAR(L165) + VLOOKUP(MONTH(L165),{1,0;10,1},2,TRUE),2)</f>
        <v>FY21</v>
      </c>
    </row>
    <row r="166" spans="1:16" ht="13.5" thickBot="1" x14ac:dyDescent="0.35">
      <c r="A166" s="62"/>
      <c r="B166" s="62" t="s">
        <v>10</v>
      </c>
      <c r="C166" s="54"/>
      <c r="D166" s="62" t="s">
        <v>157</v>
      </c>
      <c r="E166" s="54" t="s">
        <v>170</v>
      </c>
      <c r="F166" s="56">
        <v>96</v>
      </c>
      <c r="G166" s="56">
        <v>60</v>
      </c>
      <c r="H166" s="56">
        <v>31</v>
      </c>
      <c r="I166" s="56">
        <v>31</v>
      </c>
      <c r="J166" s="56">
        <v>2</v>
      </c>
      <c r="K166" s="56">
        <v>2</v>
      </c>
      <c r="L166" s="58">
        <v>44109</v>
      </c>
      <c r="M166" s="48">
        <f>(L166-calc!$O$2)/7+1</f>
        <v>1.5714285714285714</v>
      </c>
      <c r="N166" s="49" t="str">
        <f t="shared" si="2"/>
        <v>Oct</v>
      </c>
      <c r="O166" s="49" t="str">
        <f>"Qtr" &amp; VLOOKUP(MONTH(L166),calc!$D$3:$F$14,2,FALSE)</f>
        <v>Qtr1</v>
      </c>
      <c r="P166" s="49" t="str">
        <f>"FY" &amp; RIGHT(YEAR(L166) + VLOOKUP(MONTH(L166),{1,0;10,1},2,TRUE),2)</f>
        <v>FY21</v>
      </c>
    </row>
    <row r="167" spans="1:16" ht="13.5" thickBot="1" x14ac:dyDescent="0.35">
      <c r="A167" s="62"/>
      <c r="B167" s="62" t="s">
        <v>10</v>
      </c>
      <c r="C167" s="54"/>
      <c r="D167" s="62" t="s">
        <v>158</v>
      </c>
      <c r="E167" s="54" t="s">
        <v>170</v>
      </c>
      <c r="F167" s="56">
        <v>58</v>
      </c>
      <c r="G167" s="56">
        <v>44</v>
      </c>
      <c r="H167" s="56">
        <v>34</v>
      </c>
      <c r="I167" s="56">
        <v>34</v>
      </c>
      <c r="J167" s="56">
        <v>2</v>
      </c>
      <c r="K167" s="56">
        <v>2</v>
      </c>
      <c r="L167" s="58">
        <v>44109</v>
      </c>
      <c r="M167" s="48">
        <f>(L167-calc!$O$2)/7+1</f>
        <v>1.5714285714285714</v>
      </c>
      <c r="N167" s="49" t="str">
        <f t="shared" si="2"/>
        <v>Oct</v>
      </c>
      <c r="O167" s="49" t="str">
        <f>"Qtr" &amp; VLOOKUP(MONTH(L167),calc!$D$3:$F$14,2,FALSE)</f>
        <v>Qtr1</v>
      </c>
      <c r="P167" s="49" t="str">
        <f>"FY" &amp; RIGHT(YEAR(L167) + VLOOKUP(MONTH(L167),{1,0;10,1},2,TRUE),2)</f>
        <v>FY21</v>
      </c>
    </row>
    <row r="168" spans="1:16" ht="13.5" thickBot="1" x14ac:dyDescent="0.35">
      <c r="A168" s="62"/>
      <c r="B168" s="62" t="s">
        <v>10</v>
      </c>
      <c r="C168" s="54"/>
      <c r="D168" s="62" t="s">
        <v>159</v>
      </c>
      <c r="E168" s="54" t="s">
        <v>170</v>
      </c>
      <c r="F168" s="56">
        <v>82</v>
      </c>
      <c r="G168" s="56">
        <v>52</v>
      </c>
      <c r="H168" s="56">
        <v>30</v>
      </c>
      <c r="I168" s="56">
        <v>30</v>
      </c>
      <c r="J168" s="56">
        <v>2</v>
      </c>
      <c r="K168" s="56">
        <v>2</v>
      </c>
      <c r="L168" s="58">
        <v>44109</v>
      </c>
      <c r="M168" s="48">
        <f>(L168-calc!$O$2)/7+1</f>
        <v>1.5714285714285714</v>
      </c>
      <c r="N168" s="49" t="str">
        <f t="shared" si="2"/>
        <v>Oct</v>
      </c>
      <c r="O168" s="49" t="str">
        <f>"Qtr" &amp; VLOOKUP(MONTH(L168),calc!$D$3:$F$14,2,FALSE)</f>
        <v>Qtr1</v>
      </c>
      <c r="P168" s="49" t="str">
        <f>"FY" &amp; RIGHT(YEAR(L168) + VLOOKUP(MONTH(L168),{1,0;10,1},2,TRUE),2)</f>
        <v>FY21</v>
      </c>
    </row>
    <row r="169" spans="1:16" ht="13.5" thickBot="1" x14ac:dyDescent="0.35">
      <c r="A169" s="62"/>
      <c r="B169" s="62" t="s">
        <v>10</v>
      </c>
      <c r="C169" s="54"/>
      <c r="D169" s="62" t="s">
        <v>160</v>
      </c>
      <c r="E169" s="54" t="s">
        <v>170</v>
      </c>
      <c r="F169" s="56">
        <v>46</v>
      </c>
      <c r="G169" s="56">
        <v>36</v>
      </c>
      <c r="H169" s="56">
        <v>25</v>
      </c>
      <c r="I169" s="56">
        <v>25</v>
      </c>
      <c r="J169" s="56">
        <v>2</v>
      </c>
      <c r="K169" s="56">
        <v>2</v>
      </c>
      <c r="L169" s="58">
        <v>44109</v>
      </c>
      <c r="M169" s="48">
        <f>(L169-calc!$O$2)/7+1</f>
        <v>1.5714285714285714</v>
      </c>
      <c r="N169" s="49" t="str">
        <f t="shared" si="2"/>
        <v>Oct</v>
      </c>
      <c r="O169" s="49" t="str">
        <f>"Qtr" &amp; VLOOKUP(MONTH(L169),calc!$D$3:$F$14,2,FALSE)</f>
        <v>Qtr1</v>
      </c>
      <c r="P169" s="49" t="str">
        <f>"FY" &amp; RIGHT(YEAR(L169) + VLOOKUP(MONTH(L169),{1,0;10,1},2,TRUE),2)</f>
        <v>FY21</v>
      </c>
    </row>
    <row r="170" spans="1:16" ht="13.5" thickBot="1" x14ac:dyDescent="0.35">
      <c r="A170" s="62"/>
      <c r="B170" s="62" t="s">
        <v>10</v>
      </c>
      <c r="C170" s="54"/>
      <c r="D170" s="62" t="s">
        <v>161</v>
      </c>
      <c r="E170" s="54" t="s">
        <v>170</v>
      </c>
      <c r="F170" s="56">
        <v>64</v>
      </c>
      <c r="G170" s="56">
        <v>41</v>
      </c>
      <c r="H170" s="56">
        <v>18</v>
      </c>
      <c r="I170" s="56">
        <v>18</v>
      </c>
      <c r="J170" s="56">
        <v>1</v>
      </c>
      <c r="K170" s="56">
        <v>1</v>
      </c>
      <c r="L170" s="58">
        <v>44109</v>
      </c>
      <c r="M170" s="48">
        <f>(L170-calc!$O$2)/7+1</f>
        <v>1.5714285714285714</v>
      </c>
      <c r="N170" s="49" t="str">
        <f t="shared" si="2"/>
        <v>Oct</v>
      </c>
      <c r="O170" s="49" t="str">
        <f>"Qtr" &amp; VLOOKUP(MONTH(L170),calc!$D$3:$F$14,2,FALSE)</f>
        <v>Qtr1</v>
      </c>
      <c r="P170" s="49" t="str">
        <f>"FY" &amp; RIGHT(YEAR(L170) + VLOOKUP(MONTH(L170),{1,0;10,1},2,TRUE),2)</f>
        <v>FY21</v>
      </c>
    </row>
    <row r="171" spans="1:16" ht="13.5" thickBot="1" x14ac:dyDescent="0.35">
      <c r="A171" s="62"/>
      <c r="B171" s="62" t="s">
        <v>10</v>
      </c>
      <c r="C171" s="54"/>
      <c r="D171" s="62" t="s">
        <v>162</v>
      </c>
      <c r="E171" s="54" t="s">
        <v>170</v>
      </c>
      <c r="F171" s="56">
        <v>68</v>
      </c>
      <c r="G171" s="56">
        <v>47</v>
      </c>
      <c r="H171" s="56">
        <v>22</v>
      </c>
      <c r="I171" s="56">
        <v>22</v>
      </c>
      <c r="J171" s="56">
        <v>2</v>
      </c>
      <c r="K171" s="56">
        <v>2</v>
      </c>
      <c r="L171" s="58">
        <v>44109</v>
      </c>
      <c r="M171" s="48">
        <f>(L171-calc!$O$2)/7+1</f>
        <v>1.5714285714285714</v>
      </c>
      <c r="N171" s="49" t="str">
        <f t="shared" si="2"/>
        <v>Oct</v>
      </c>
      <c r="O171" s="49" t="str">
        <f>"Qtr" &amp; VLOOKUP(MONTH(L171),calc!$D$3:$F$14,2,FALSE)</f>
        <v>Qtr1</v>
      </c>
      <c r="P171" s="49" t="str">
        <f>"FY" &amp; RIGHT(YEAR(L171) + VLOOKUP(MONTH(L171),{1,0;10,1},2,TRUE),2)</f>
        <v>FY21</v>
      </c>
    </row>
    <row r="172" spans="1:16" ht="13.5" thickBot="1" x14ac:dyDescent="0.35">
      <c r="A172" s="62"/>
      <c r="B172" s="62" t="s">
        <v>10</v>
      </c>
      <c r="C172" s="54"/>
      <c r="D172" s="62" t="s">
        <v>163</v>
      </c>
      <c r="E172" s="54" t="s">
        <v>170</v>
      </c>
      <c r="F172" s="56">
        <v>39</v>
      </c>
      <c r="G172" s="56">
        <v>24</v>
      </c>
      <c r="H172" s="56">
        <v>17</v>
      </c>
      <c r="I172" s="56">
        <v>17</v>
      </c>
      <c r="J172" s="56">
        <v>1</v>
      </c>
      <c r="K172" s="56">
        <v>1</v>
      </c>
      <c r="L172" s="58">
        <v>44109</v>
      </c>
      <c r="M172" s="48">
        <f>(L172-calc!$O$2)/7+1</f>
        <v>1.5714285714285714</v>
      </c>
      <c r="N172" s="49" t="str">
        <f t="shared" si="2"/>
        <v>Oct</v>
      </c>
      <c r="O172" s="49" t="str">
        <f>"Qtr" &amp; VLOOKUP(MONTH(L172),calc!$D$3:$F$14,2,FALSE)</f>
        <v>Qtr1</v>
      </c>
      <c r="P172" s="49" t="str">
        <f>"FY" &amp; RIGHT(YEAR(L172) + VLOOKUP(MONTH(L172),{1,0;10,1},2,TRUE),2)</f>
        <v>FY21</v>
      </c>
    </row>
    <row r="173" spans="1:16" ht="13.5" thickBot="1" x14ac:dyDescent="0.35">
      <c r="A173" s="62"/>
      <c r="B173" s="62" t="s">
        <v>55</v>
      </c>
      <c r="C173" s="54"/>
      <c r="D173" s="62" t="s">
        <v>56</v>
      </c>
      <c r="E173" s="54" t="s">
        <v>170</v>
      </c>
      <c r="F173" s="56">
        <v>15</v>
      </c>
      <c r="G173" s="56">
        <v>15</v>
      </c>
      <c r="H173" s="56">
        <v>0</v>
      </c>
      <c r="I173" s="56">
        <v>0</v>
      </c>
      <c r="J173" s="56">
        <v>0</v>
      </c>
      <c r="K173" s="56">
        <v>0</v>
      </c>
      <c r="L173" s="58">
        <v>44116</v>
      </c>
      <c r="M173" s="48">
        <f>(L173-calc!$O$2)/7+1</f>
        <v>2.5714285714285712</v>
      </c>
      <c r="N173" s="49" t="str">
        <f t="shared" si="2"/>
        <v>Oct</v>
      </c>
      <c r="O173" s="49" t="str">
        <f>"Qtr" &amp; VLOOKUP(MONTH(L173),calc!$D$3:$F$14,2,FALSE)</f>
        <v>Qtr1</v>
      </c>
      <c r="P173" s="49" t="str">
        <f>"FY" &amp; RIGHT(YEAR(L173) + VLOOKUP(MONTH(L173),{1,0;10,1},2,TRUE),2)</f>
        <v>FY21</v>
      </c>
    </row>
    <row r="174" spans="1:16" ht="13.5" thickBot="1" x14ac:dyDescent="0.35">
      <c r="A174" s="62"/>
      <c r="B174" s="62" t="s">
        <v>55</v>
      </c>
      <c r="C174" s="54"/>
      <c r="D174" s="62" t="s">
        <v>59</v>
      </c>
      <c r="E174" s="54" t="s">
        <v>170</v>
      </c>
      <c r="F174" s="56">
        <v>37</v>
      </c>
      <c r="G174" s="56">
        <v>37</v>
      </c>
      <c r="H174" s="56">
        <v>26</v>
      </c>
      <c r="I174" s="56">
        <v>13</v>
      </c>
      <c r="J174" s="56">
        <v>3</v>
      </c>
      <c r="K174" s="56">
        <v>5</v>
      </c>
      <c r="L174" s="58">
        <v>44116</v>
      </c>
      <c r="M174" s="48">
        <f>(L174-calc!$O$2)/7+1</f>
        <v>2.5714285714285712</v>
      </c>
      <c r="N174" s="49" t="str">
        <f t="shared" si="2"/>
        <v>Oct</v>
      </c>
      <c r="O174" s="49" t="str">
        <f>"Qtr" &amp; VLOOKUP(MONTH(L174),calc!$D$3:$F$14,2,FALSE)</f>
        <v>Qtr1</v>
      </c>
      <c r="P174" s="49" t="str">
        <f>"FY" &amp; RIGHT(YEAR(L174) + VLOOKUP(MONTH(L174),{1,0;10,1},2,TRUE),2)</f>
        <v>FY21</v>
      </c>
    </row>
    <row r="175" spans="1:16" ht="13.5" thickBot="1" x14ac:dyDescent="0.35">
      <c r="A175" s="62"/>
      <c r="B175" s="62" t="s">
        <v>55</v>
      </c>
      <c r="C175" s="54"/>
      <c r="D175" s="62" t="s">
        <v>60</v>
      </c>
      <c r="E175" s="54" t="s">
        <v>170</v>
      </c>
      <c r="F175" s="56">
        <v>19</v>
      </c>
      <c r="G175" s="56">
        <v>19</v>
      </c>
      <c r="H175" s="56">
        <v>15</v>
      </c>
      <c r="I175" s="56">
        <v>10</v>
      </c>
      <c r="J175" s="56">
        <v>0</v>
      </c>
      <c r="K175" s="56">
        <v>0</v>
      </c>
      <c r="L175" s="58">
        <v>44116</v>
      </c>
      <c r="M175" s="48">
        <f>(L175-calc!$O$2)/7+1</f>
        <v>2.5714285714285712</v>
      </c>
      <c r="N175" s="49" t="str">
        <f t="shared" si="2"/>
        <v>Oct</v>
      </c>
      <c r="O175" s="49" t="str">
        <f>"Qtr" &amp; VLOOKUP(MONTH(L175),calc!$D$3:$F$14,2,FALSE)</f>
        <v>Qtr1</v>
      </c>
      <c r="P175" s="49" t="str">
        <f>"FY" &amp; RIGHT(YEAR(L175) + VLOOKUP(MONTH(L175),{1,0;10,1},2,TRUE),2)</f>
        <v>FY21</v>
      </c>
    </row>
    <row r="176" spans="1:16" ht="13.5" thickBot="1" x14ac:dyDescent="0.35">
      <c r="A176" s="62"/>
      <c r="B176" s="62" t="s">
        <v>61</v>
      </c>
      <c r="C176" s="54" t="s">
        <v>62</v>
      </c>
      <c r="D176" s="62" t="s">
        <v>63</v>
      </c>
      <c r="E176" s="54" t="s">
        <v>170</v>
      </c>
      <c r="F176" s="56">
        <v>750</v>
      </c>
      <c r="G176" s="56">
        <v>15</v>
      </c>
      <c r="H176" s="56">
        <v>5</v>
      </c>
      <c r="I176" s="56">
        <v>5</v>
      </c>
      <c r="J176" s="56">
        <v>0</v>
      </c>
      <c r="K176" s="56">
        <v>0</v>
      </c>
      <c r="L176" s="58">
        <v>44116</v>
      </c>
      <c r="M176" s="48">
        <f>(L176-calc!$O$2)/7+1</f>
        <v>2.5714285714285712</v>
      </c>
      <c r="N176" s="49" t="str">
        <f t="shared" si="2"/>
        <v>Oct</v>
      </c>
      <c r="O176" s="49" t="str">
        <f>"Qtr" &amp; VLOOKUP(MONTH(L176),calc!$D$3:$F$14,2,FALSE)</f>
        <v>Qtr1</v>
      </c>
      <c r="P176" s="49" t="str">
        <f>"FY" &amp; RIGHT(YEAR(L176) + VLOOKUP(MONTH(L176),{1,0;10,1},2,TRUE),2)</f>
        <v>FY21</v>
      </c>
    </row>
    <row r="177" spans="1:16" ht="13.5" thickBot="1" x14ac:dyDescent="0.35">
      <c r="A177" s="62"/>
      <c r="B177" s="62" t="s">
        <v>61</v>
      </c>
      <c r="C177" s="54" t="s">
        <v>64</v>
      </c>
      <c r="D177" s="62" t="s">
        <v>65</v>
      </c>
      <c r="E177" s="54" t="s">
        <v>170</v>
      </c>
      <c r="F177" s="56">
        <v>102</v>
      </c>
      <c r="G177" s="56">
        <v>12</v>
      </c>
      <c r="H177" s="56">
        <v>5</v>
      </c>
      <c r="I177" s="56">
        <v>5</v>
      </c>
      <c r="J177" s="56">
        <v>2</v>
      </c>
      <c r="K177" s="56">
        <v>2</v>
      </c>
      <c r="L177" s="58">
        <v>44116</v>
      </c>
      <c r="M177" s="48">
        <f>(L177-calc!$O$2)/7+1</f>
        <v>2.5714285714285712</v>
      </c>
      <c r="N177" s="49" t="str">
        <f t="shared" si="2"/>
        <v>Oct</v>
      </c>
      <c r="O177" s="49" t="str">
        <f>"Qtr" &amp; VLOOKUP(MONTH(L177),calc!$D$3:$F$14,2,FALSE)</f>
        <v>Qtr1</v>
      </c>
      <c r="P177" s="49" t="str">
        <f>"FY" &amp; RIGHT(YEAR(L177) + VLOOKUP(MONTH(L177),{1,0;10,1},2,TRUE),2)</f>
        <v>FY21</v>
      </c>
    </row>
    <row r="178" spans="1:16" ht="13.5" thickBot="1" x14ac:dyDescent="0.35">
      <c r="A178" s="62"/>
      <c r="B178" s="62" t="s">
        <v>61</v>
      </c>
      <c r="C178" s="54" t="s">
        <v>66</v>
      </c>
      <c r="D178" s="62" t="s">
        <v>67</v>
      </c>
      <c r="E178" s="54" t="s">
        <v>170</v>
      </c>
      <c r="F178" s="56">
        <v>0</v>
      </c>
      <c r="G178" s="56">
        <v>0</v>
      </c>
      <c r="H178" s="56">
        <v>0</v>
      </c>
      <c r="I178" s="56">
        <v>0</v>
      </c>
      <c r="J178" s="56">
        <v>0</v>
      </c>
      <c r="K178" s="56">
        <v>0</v>
      </c>
      <c r="L178" s="58">
        <v>44116</v>
      </c>
      <c r="M178" s="48">
        <f>(L178-calc!$O$2)/7+1</f>
        <v>2.5714285714285712</v>
      </c>
      <c r="N178" s="49" t="str">
        <f t="shared" si="2"/>
        <v>Oct</v>
      </c>
      <c r="O178" s="49" t="str">
        <f>"Qtr" &amp; VLOOKUP(MONTH(L178),calc!$D$3:$F$14,2,FALSE)</f>
        <v>Qtr1</v>
      </c>
      <c r="P178" s="49" t="str">
        <f>"FY" &amp; RIGHT(YEAR(L178) + VLOOKUP(MONTH(L178),{1,0;10,1},2,TRUE),2)</f>
        <v>FY21</v>
      </c>
    </row>
    <row r="179" spans="1:16" ht="13.5" thickBot="1" x14ac:dyDescent="0.35">
      <c r="A179" s="62"/>
      <c r="B179" s="62" t="s">
        <v>61</v>
      </c>
      <c r="C179" s="54" t="s">
        <v>68</v>
      </c>
      <c r="D179" s="62" t="s">
        <v>69</v>
      </c>
      <c r="E179" s="54" t="s">
        <v>170</v>
      </c>
      <c r="F179" s="56">
        <v>0</v>
      </c>
      <c r="G179" s="56">
        <v>0</v>
      </c>
      <c r="H179" s="56">
        <v>0</v>
      </c>
      <c r="I179" s="56">
        <v>0</v>
      </c>
      <c r="J179" s="56">
        <v>0</v>
      </c>
      <c r="K179" s="56">
        <v>0</v>
      </c>
      <c r="L179" s="58">
        <v>44116</v>
      </c>
      <c r="M179" s="48">
        <f>(L179-calc!$O$2)/7+1</f>
        <v>2.5714285714285712</v>
      </c>
      <c r="N179" s="49" t="str">
        <f t="shared" si="2"/>
        <v>Oct</v>
      </c>
      <c r="O179" s="49" t="str">
        <f>"Qtr" &amp; VLOOKUP(MONTH(L179),calc!$D$3:$F$14,2,FALSE)</f>
        <v>Qtr1</v>
      </c>
      <c r="P179" s="49" t="str">
        <f>"FY" &amp; RIGHT(YEAR(L179) + VLOOKUP(MONTH(L179),{1,0;10,1},2,TRUE),2)</f>
        <v>FY21</v>
      </c>
    </row>
    <row r="180" spans="1:16" ht="13.5" thickBot="1" x14ac:dyDescent="0.35">
      <c r="A180" s="62"/>
      <c r="B180" s="62" t="s">
        <v>61</v>
      </c>
      <c r="C180" s="54" t="s">
        <v>68</v>
      </c>
      <c r="D180" s="62" t="s">
        <v>70</v>
      </c>
      <c r="E180" s="54" t="s">
        <v>170</v>
      </c>
      <c r="F180" s="56">
        <v>30</v>
      </c>
      <c r="G180" s="56">
        <v>30</v>
      </c>
      <c r="H180" s="56">
        <v>20</v>
      </c>
      <c r="I180" s="56">
        <v>20</v>
      </c>
      <c r="J180" s="56">
        <v>3</v>
      </c>
      <c r="K180" s="56">
        <v>3</v>
      </c>
      <c r="L180" s="58">
        <v>44116</v>
      </c>
      <c r="M180" s="48">
        <f>(L180-calc!$O$2)/7+1</f>
        <v>2.5714285714285712</v>
      </c>
      <c r="N180" s="49" t="str">
        <f t="shared" si="2"/>
        <v>Oct</v>
      </c>
      <c r="O180" s="49" t="str">
        <f>"Qtr" &amp; VLOOKUP(MONTH(L180),calc!$D$3:$F$14,2,FALSE)</f>
        <v>Qtr1</v>
      </c>
      <c r="P180" s="49" t="str">
        <f>"FY" &amp; RIGHT(YEAR(L180) + VLOOKUP(MONTH(L180),{1,0;10,1},2,TRUE),2)</f>
        <v>FY21</v>
      </c>
    </row>
    <row r="181" spans="1:16" ht="13.5" thickBot="1" x14ac:dyDescent="0.35">
      <c r="A181" s="62"/>
      <c r="B181" s="62" t="s">
        <v>61</v>
      </c>
      <c r="C181" s="54" t="s">
        <v>71</v>
      </c>
      <c r="D181" s="62" t="s">
        <v>72</v>
      </c>
      <c r="E181" s="54" t="s">
        <v>170</v>
      </c>
      <c r="F181" s="56">
        <v>0</v>
      </c>
      <c r="G181" s="56">
        <v>0</v>
      </c>
      <c r="H181" s="56">
        <v>0</v>
      </c>
      <c r="I181" s="56">
        <v>0</v>
      </c>
      <c r="J181" s="56">
        <v>0</v>
      </c>
      <c r="K181" s="56">
        <v>0</v>
      </c>
      <c r="L181" s="58">
        <v>44116</v>
      </c>
      <c r="M181" s="48">
        <f>(L181-calc!$O$2)/7+1</f>
        <v>2.5714285714285712</v>
      </c>
      <c r="N181" s="49" t="str">
        <f t="shared" si="2"/>
        <v>Oct</v>
      </c>
      <c r="O181" s="49" t="str">
        <f>"Qtr" &amp; VLOOKUP(MONTH(L181),calc!$D$3:$F$14,2,FALSE)</f>
        <v>Qtr1</v>
      </c>
      <c r="P181" s="49" t="str">
        <f>"FY" &amp; RIGHT(YEAR(L181) + VLOOKUP(MONTH(L181),{1,0;10,1},2,TRUE),2)</f>
        <v>FY21</v>
      </c>
    </row>
    <row r="182" spans="1:16" ht="13.5" thickBot="1" x14ac:dyDescent="0.35">
      <c r="A182" s="62"/>
      <c r="B182" s="62" t="s">
        <v>61</v>
      </c>
      <c r="C182" s="54" t="s">
        <v>73</v>
      </c>
      <c r="D182" s="62" t="s">
        <v>74</v>
      </c>
      <c r="E182" s="54" t="s">
        <v>170</v>
      </c>
      <c r="F182" s="56">
        <v>0</v>
      </c>
      <c r="G182" s="56">
        <v>0</v>
      </c>
      <c r="H182" s="56">
        <v>0</v>
      </c>
      <c r="I182" s="56">
        <v>0</v>
      </c>
      <c r="J182" s="56">
        <v>0</v>
      </c>
      <c r="K182" s="56">
        <v>0</v>
      </c>
      <c r="L182" s="58">
        <v>44116</v>
      </c>
      <c r="M182" s="48">
        <f>(L182-calc!$O$2)/7+1</f>
        <v>2.5714285714285712</v>
      </c>
      <c r="N182" s="49" t="str">
        <f t="shared" si="2"/>
        <v>Oct</v>
      </c>
      <c r="O182" s="49" t="str">
        <f>"Qtr" &amp; VLOOKUP(MONTH(L182),calc!$D$3:$F$14,2,FALSE)</f>
        <v>Qtr1</v>
      </c>
      <c r="P182" s="49" t="str">
        <f>"FY" &amp; RIGHT(YEAR(L182) + VLOOKUP(MONTH(L182),{1,0;10,1},2,TRUE),2)</f>
        <v>FY21</v>
      </c>
    </row>
    <row r="183" spans="1:16" ht="13.5" thickBot="1" x14ac:dyDescent="0.35">
      <c r="A183" s="62"/>
      <c r="B183" s="62" t="s">
        <v>61</v>
      </c>
      <c r="C183" s="54" t="s">
        <v>68</v>
      </c>
      <c r="D183" s="62" t="s">
        <v>75</v>
      </c>
      <c r="E183" s="54" t="s">
        <v>170</v>
      </c>
      <c r="F183" s="56">
        <v>0</v>
      </c>
      <c r="G183" s="56">
        <v>0</v>
      </c>
      <c r="H183" s="56">
        <v>0</v>
      </c>
      <c r="I183" s="56">
        <v>0</v>
      </c>
      <c r="J183" s="56">
        <v>0</v>
      </c>
      <c r="K183" s="56">
        <v>0</v>
      </c>
      <c r="L183" s="58">
        <v>44116</v>
      </c>
      <c r="M183" s="48">
        <f>(L183-calc!$O$2)/7+1</f>
        <v>2.5714285714285712</v>
      </c>
      <c r="N183" s="49" t="str">
        <f t="shared" si="2"/>
        <v>Oct</v>
      </c>
      <c r="O183" s="49" t="str">
        <f>"Qtr" &amp; VLOOKUP(MONTH(L183),calc!$D$3:$F$14,2,FALSE)</f>
        <v>Qtr1</v>
      </c>
      <c r="P183" s="49" t="str">
        <f>"FY" &amp; RIGHT(YEAR(L183) + VLOOKUP(MONTH(L183),{1,0;10,1},2,TRUE),2)</f>
        <v>FY21</v>
      </c>
    </row>
    <row r="184" spans="1:16" ht="13.5" thickBot="1" x14ac:dyDescent="0.35">
      <c r="A184" s="62"/>
      <c r="B184" s="62" t="s">
        <v>61</v>
      </c>
      <c r="C184" s="54" t="s">
        <v>73</v>
      </c>
      <c r="D184" s="62" t="s">
        <v>76</v>
      </c>
      <c r="E184" s="54" t="s">
        <v>170</v>
      </c>
      <c r="F184" s="56">
        <v>0</v>
      </c>
      <c r="G184" s="56">
        <v>0</v>
      </c>
      <c r="H184" s="56">
        <v>0</v>
      </c>
      <c r="I184" s="56">
        <v>0</v>
      </c>
      <c r="J184" s="56">
        <v>0</v>
      </c>
      <c r="K184" s="56">
        <v>0</v>
      </c>
      <c r="L184" s="58">
        <v>44116</v>
      </c>
      <c r="M184" s="48">
        <f>(L184-calc!$O$2)/7+1</f>
        <v>2.5714285714285712</v>
      </c>
      <c r="N184" s="49" t="str">
        <f t="shared" si="2"/>
        <v>Oct</v>
      </c>
      <c r="O184" s="49" t="str">
        <f>"Qtr" &amp; VLOOKUP(MONTH(L184),calc!$D$3:$F$14,2,FALSE)</f>
        <v>Qtr1</v>
      </c>
      <c r="P184" s="49" t="str">
        <f>"FY" &amp; RIGHT(YEAR(L184) + VLOOKUP(MONTH(L184),{1,0;10,1},2,TRUE),2)</f>
        <v>FY21</v>
      </c>
    </row>
    <row r="185" spans="1:16" ht="13.5" thickBot="1" x14ac:dyDescent="0.35">
      <c r="A185" s="62"/>
      <c r="B185" s="62" t="s">
        <v>61</v>
      </c>
      <c r="C185" s="54" t="s">
        <v>62</v>
      </c>
      <c r="D185" s="62" t="s">
        <v>77</v>
      </c>
      <c r="E185" s="54" t="s">
        <v>170</v>
      </c>
      <c r="F185" s="56">
        <v>0</v>
      </c>
      <c r="G185" s="56">
        <v>0</v>
      </c>
      <c r="H185" s="56">
        <v>0</v>
      </c>
      <c r="I185" s="56">
        <v>0</v>
      </c>
      <c r="J185" s="56">
        <v>0</v>
      </c>
      <c r="K185" s="56">
        <v>0</v>
      </c>
      <c r="L185" s="58">
        <v>44116</v>
      </c>
      <c r="M185" s="48">
        <f>(L185-calc!$O$2)/7+1</f>
        <v>2.5714285714285712</v>
      </c>
      <c r="N185" s="49" t="str">
        <f t="shared" si="2"/>
        <v>Oct</v>
      </c>
      <c r="O185" s="49" t="str">
        <f>"Qtr" &amp; VLOOKUP(MONTH(L185),calc!$D$3:$F$14,2,FALSE)</f>
        <v>Qtr1</v>
      </c>
      <c r="P185" s="49" t="str">
        <f>"FY" &amp; RIGHT(YEAR(L185) + VLOOKUP(MONTH(L185),{1,0;10,1},2,TRUE),2)</f>
        <v>FY21</v>
      </c>
    </row>
    <row r="186" spans="1:16" ht="13.5" thickBot="1" x14ac:dyDescent="0.35">
      <c r="A186" s="62"/>
      <c r="B186" s="62" t="s">
        <v>61</v>
      </c>
      <c r="C186" s="54" t="s">
        <v>78</v>
      </c>
      <c r="D186" s="62" t="s">
        <v>79</v>
      </c>
      <c r="E186" s="54" t="s">
        <v>170</v>
      </c>
      <c r="F186" s="56">
        <v>211</v>
      </c>
      <c r="G186" s="56">
        <v>60</v>
      </c>
      <c r="H186" s="56">
        <v>44</v>
      </c>
      <c r="I186" s="56">
        <v>44</v>
      </c>
      <c r="J186" s="56">
        <v>4</v>
      </c>
      <c r="K186" s="56">
        <v>4</v>
      </c>
      <c r="L186" s="58">
        <v>44116</v>
      </c>
      <c r="M186" s="48">
        <f>(L186-calc!$O$2)/7+1</f>
        <v>2.5714285714285712</v>
      </c>
      <c r="N186" s="49" t="str">
        <f t="shared" si="2"/>
        <v>Oct</v>
      </c>
      <c r="O186" s="49" t="str">
        <f>"Qtr" &amp; VLOOKUP(MONTH(L186),calc!$D$3:$F$14,2,FALSE)</f>
        <v>Qtr1</v>
      </c>
      <c r="P186" s="49" t="str">
        <f>"FY" &amp; RIGHT(YEAR(L186) + VLOOKUP(MONTH(L186),{1,0;10,1},2,TRUE),2)</f>
        <v>FY21</v>
      </c>
    </row>
    <row r="187" spans="1:16" ht="13.5" thickBot="1" x14ac:dyDescent="0.35">
      <c r="A187" s="62"/>
      <c r="B187" s="62" t="s">
        <v>61</v>
      </c>
      <c r="C187" s="54" t="s">
        <v>80</v>
      </c>
      <c r="D187" s="62" t="s">
        <v>81</v>
      </c>
      <c r="E187" s="54" t="s">
        <v>170</v>
      </c>
      <c r="F187" s="56">
        <v>145</v>
      </c>
      <c r="G187" s="56">
        <v>61</v>
      </c>
      <c r="H187" s="56">
        <v>45</v>
      </c>
      <c r="I187" s="56">
        <v>45</v>
      </c>
      <c r="J187" s="56">
        <v>7</v>
      </c>
      <c r="K187" s="56">
        <v>7</v>
      </c>
      <c r="L187" s="58">
        <v>44116</v>
      </c>
      <c r="M187" s="48">
        <f>(L187-calc!$O$2)/7+1</f>
        <v>2.5714285714285712</v>
      </c>
      <c r="N187" s="49" t="str">
        <f t="shared" si="2"/>
        <v>Oct</v>
      </c>
      <c r="O187" s="49" t="str">
        <f>"Qtr" &amp; VLOOKUP(MONTH(L187),calc!$D$3:$F$14,2,FALSE)</f>
        <v>Qtr1</v>
      </c>
      <c r="P187" s="49" t="str">
        <f>"FY" &amp; RIGHT(YEAR(L187) + VLOOKUP(MONTH(L187),{1,0;10,1},2,TRUE),2)</f>
        <v>FY21</v>
      </c>
    </row>
    <row r="188" spans="1:16" ht="13.5" thickBot="1" x14ac:dyDescent="0.35">
      <c r="A188" s="62"/>
      <c r="B188" s="62" t="s">
        <v>61</v>
      </c>
      <c r="C188" s="54" t="s">
        <v>71</v>
      </c>
      <c r="D188" s="62" t="s">
        <v>82</v>
      </c>
      <c r="E188" s="54" t="s">
        <v>170</v>
      </c>
      <c r="F188" s="56">
        <v>746</v>
      </c>
      <c r="G188" s="56">
        <v>50</v>
      </c>
      <c r="H188" s="56">
        <v>28</v>
      </c>
      <c r="I188" s="56">
        <v>28</v>
      </c>
      <c r="J188" s="56">
        <v>8</v>
      </c>
      <c r="K188" s="56">
        <v>8</v>
      </c>
      <c r="L188" s="58">
        <v>44116</v>
      </c>
      <c r="M188" s="48">
        <f>(L188-calc!$O$2)/7+1</f>
        <v>2.5714285714285712</v>
      </c>
      <c r="N188" s="49" t="str">
        <f t="shared" si="2"/>
        <v>Oct</v>
      </c>
      <c r="O188" s="49" t="str">
        <f>"Qtr" &amp; VLOOKUP(MONTH(L188),calc!$D$3:$F$14,2,FALSE)</f>
        <v>Qtr1</v>
      </c>
      <c r="P188" s="49" t="str">
        <f>"FY" &amp; RIGHT(YEAR(L188) + VLOOKUP(MONTH(L188),{1,0;10,1},2,TRUE),2)</f>
        <v>FY21</v>
      </c>
    </row>
    <row r="189" spans="1:16" ht="13.5" thickBot="1" x14ac:dyDescent="0.35">
      <c r="A189" s="62"/>
      <c r="B189" s="62" t="s">
        <v>61</v>
      </c>
      <c r="C189" s="54" t="s">
        <v>83</v>
      </c>
      <c r="D189" s="62" t="s">
        <v>84</v>
      </c>
      <c r="E189" s="54" t="s">
        <v>170</v>
      </c>
      <c r="F189" s="56">
        <v>12</v>
      </c>
      <c r="G189" s="56">
        <v>11</v>
      </c>
      <c r="H189" s="56">
        <v>9</v>
      </c>
      <c r="I189" s="56">
        <v>9</v>
      </c>
      <c r="J189" s="56">
        <v>6</v>
      </c>
      <c r="K189" s="56">
        <v>6</v>
      </c>
      <c r="L189" s="58">
        <v>44116</v>
      </c>
      <c r="M189" s="48">
        <f>(L189-calc!$O$2)/7+1</f>
        <v>2.5714285714285712</v>
      </c>
      <c r="N189" s="49" t="str">
        <f t="shared" si="2"/>
        <v>Oct</v>
      </c>
      <c r="O189" s="49" t="str">
        <f>"Qtr" &amp; VLOOKUP(MONTH(L189),calc!$D$3:$F$14,2,FALSE)</f>
        <v>Qtr1</v>
      </c>
      <c r="P189" s="49" t="str">
        <f>"FY" &amp; RIGHT(YEAR(L189) + VLOOKUP(MONTH(L189),{1,0;10,1},2,TRUE),2)</f>
        <v>FY21</v>
      </c>
    </row>
    <row r="190" spans="1:16" ht="13.5" thickBot="1" x14ac:dyDescent="0.35">
      <c r="A190" s="62"/>
      <c r="B190" s="62" t="s">
        <v>61</v>
      </c>
      <c r="C190" s="54" t="s">
        <v>66</v>
      </c>
      <c r="D190" s="62" t="s">
        <v>85</v>
      </c>
      <c r="E190" s="54" t="s">
        <v>170</v>
      </c>
      <c r="F190" s="56">
        <v>287</v>
      </c>
      <c r="G190" s="56">
        <v>27</v>
      </c>
      <c r="H190" s="56">
        <v>8</v>
      </c>
      <c r="I190" s="56">
        <v>8</v>
      </c>
      <c r="J190" s="56">
        <v>4</v>
      </c>
      <c r="K190" s="56">
        <v>4</v>
      </c>
      <c r="L190" s="58">
        <v>44116</v>
      </c>
      <c r="M190" s="48">
        <f>(L190-calc!$O$2)/7+1</f>
        <v>2.5714285714285712</v>
      </c>
      <c r="N190" s="49" t="str">
        <f t="shared" si="2"/>
        <v>Oct</v>
      </c>
      <c r="O190" s="49" t="str">
        <f>"Qtr" &amp; VLOOKUP(MONTH(L190),calc!$D$3:$F$14,2,FALSE)</f>
        <v>Qtr1</v>
      </c>
      <c r="P190" s="49" t="str">
        <f>"FY" &amp; RIGHT(YEAR(L190) + VLOOKUP(MONTH(L190),{1,0;10,1},2,TRUE),2)</f>
        <v>FY21</v>
      </c>
    </row>
    <row r="191" spans="1:16" ht="13.5" thickBot="1" x14ac:dyDescent="0.35">
      <c r="A191" s="62"/>
      <c r="B191" s="62" t="s">
        <v>61</v>
      </c>
      <c r="C191" s="54" t="s">
        <v>71</v>
      </c>
      <c r="D191" s="62" t="s">
        <v>86</v>
      </c>
      <c r="E191" s="54" t="s">
        <v>170</v>
      </c>
      <c r="F191" s="56">
        <v>192</v>
      </c>
      <c r="G191" s="56">
        <v>23</v>
      </c>
      <c r="H191" s="56">
        <v>9</v>
      </c>
      <c r="I191" s="56">
        <v>9</v>
      </c>
      <c r="J191" s="56">
        <v>0</v>
      </c>
      <c r="K191" s="56">
        <v>0</v>
      </c>
      <c r="L191" s="58">
        <v>44116</v>
      </c>
      <c r="M191" s="48">
        <f>(L191-calc!$O$2)/7+1</f>
        <v>2.5714285714285712</v>
      </c>
      <c r="N191" s="49" t="str">
        <f t="shared" si="2"/>
        <v>Oct</v>
      </c>
      <c r="O191" s="49" t="str">
        <f>"Qtr" &amp; VLOOKUP(MONTH(L191),calc!$D$3:$F$14,2,FALSE)</f>
        <v>Qtr1</v>
      </c>
      <c r="P191" s="49" t="str">
        <f>"FY" &amp; RIGHT(YEAR(L191) + VLOOKUP(MONTH(L191),{1,0;10,1},2,TRUE),2)</f>
        <v>FY21</v>
      </c>
    </row>
    <row r="192" spans="1:16" ht="13.5" thickBot="1" x14ac:dyDescent="0.35">
      <c r="A192" s="62"/>
      <c r="B192" s="62" t="s">
        <v>61</v>
      </c>
      <c r="C192" s="54" t="s">
        <v>87</v>
      </c>
      <c r="D192" s="62" t="s">
        <v>88</v>
      </c>
      <c r="E192" s="54" t="s">
        <v>170</v>
      </c>
      <c r="F192" s="56">
        <v>0</v>
      </c>
      <c r="G192" s="56">
        <v>0</v>
      </c>
      <c r="H192" s="56">
        <v>0</v>
      </c>
      <c r="I192" s="56">
        <v>0</v>
      </c>
      <c r="J192" s="56">
        <v>0</v>
      </c>
      <c r="K192" s="56">
        <v>0</v>
      </c>
      <c r="L192" s="58">
        <v>44116</v>
      </c>
      <c r="M192" s="48">
        <f>(L192-calc!$O$2)/7+1</f>
        <v>2.5714285714285712</v>
      </c>
      <c r="N192" s="49" t="str">
        <f t="shared" si="2"/>
        <v>Oct</v>
      </c>
      <c r="O192" s="49" t="str">
        <f>"Qtr" &amp; VLOOKUP(MONTH(L192),calc!$D$3:$F$14,2,FALSE)</f>
        <v>Qtr1</v>
      </c>
      <c r="P192" s="49" t="str">
        <f>"FY" &amp; RIGHT(YEAR(L192) + VLOOKUP(MONTH(L192),{1,0;10,1},2,TRUE),2)</f>
        <v>FY21</v>
      </c>
    </row>
    <row r="193" spans="1:16" ht="13.5" thickBot="1" x14ac:dyDescent="0.35">
      <c r="A193" s="62"/>
      <c r="B193" s="62" t="s">
        <v>61</v>
      </c>
      <c r="C193" s="54" t="s">
        <v>89</v>
      </c>
      <c r="D193" s="62" t="s">
        <v>90</v>
      </c>
      <c r="E193" s="54" t="s">
        <v>170</v>
      </c>
      <c r="F193" s="56">
        <v>0</v>
      </c>
      <c r="G193" s="56">
        <v>0</v>
      </c>
      <c r="H193" s="56">
        <v>0</v>
      </c>
      <c r="I193" s="56">
        <v>0</v>
      </c>
      <c r="J193" s="56">
        <v>0</v>
      </c>
      <c r="K193" s="56">
        <v>0</v>
      </c>
      <c r="L193" s="58">
        <v>44116</v>
      </c>
      <c r="M193" s="48">
        <f>(L193-calc!$O$2)/7+1</f>
        <v>2.5714285714285712</v>
      </c>
      <c r="N193" s="49" t="str">
        <f t="shared" si="2"/>
        <v>Oct</v>
      </c>
      <c r="O193" s="49" t="str">
        <f>"Qtr" &amp; VLOOKUP(MONTH(L193),calc!$D$3:$F$14,2,FALSE)</f>
        <v>Qtr1</v>
      </c>
      <c r="P193" s="49" t="str">
        <f>"FY" &amp; RIGHT(YEAR(L193) + VLOOKUP(MONTH(L193),{1,0;10,1},2,TRUE),2)</f>
        <v>FY21</v>
      </c>
    </row>
    <row r="194" spans="1:16" ht="13.5" thickBot="1" x14ac:dyDescent="0.35">
      <c r="A194" s="62"/>
      <c r="B194" s="62" t="s">
        <v>61</v>
      </c>
      <c r="C194" s="54" t="s">
        <v>91</v>
      </c>
      <c r="D194" s="62" t="s">
        <v>92</v>
      </c>
      <c r="E194" s="54" t="s">
        <v>170</v>
      </c>
      <c r="F194" s="56">
        <v>0</v>
      </c>
      <c r="G194" s="56">
        <v>0</v>
      </c>
      <c r="H194" s="56">
        <v>0</v>
      </c>
      <c r="I194" s="56">
        <v>0</v>
      </c>
      <c r="J194" s="56">
        <v>0</v>
      </c>
      <c r="K194" s="56">
        <v>0</v>
      </c>
      <c r="L194" s="58">
        <v>44116</v>
      </c>
      <c r="M194" s="48">
        <f>(L194-calc!$O$2)/7+1</f>
        <v>2.5714285714285712</v>
      </c>
      <c r="N194" s="49" t="str">
        <f t="shared" si="2"/>
        <v>Oct</v>
      </c>
      <c r="O194" s="49" t="str">
        <f>"Qtr" &amp; VLOOKUP(MONTH(L194),calc!$D$3:$F$14,2,FALSE)</f>
        <v>Qtr1</v>
      </c>
      <c r="P194" s="49" t="str">
        <f>"FY" &amp; RIGHT(YEAR(L194) + VLOOKUP(MONTH(L194),{1,0;10,1},2,TRUE),2)</f>
        <v>FY21</v>
      </c>
    </row>
    <row r="195" spans="1:16" ht="13.5" thickBot="1" x14ac:dyDescent="0.35">
      <c r="A195" s="62"/>
      <c r="B195" s="62" t="s">
        <v>61</v>
      </c>
      <c r="C195" s="54" t="s">
        <v>93</v>
      </c>
      <c r="D195" s="62" t="s">
        <v>94</v>
      </c>
      <c r="E195" s="54" t="s">
        <v>170</v>
      </c>
      <c r="F195" s="56">
        <v>0</v>
      </c>
      <c r="G195" s="56">
        <v>0</v>
      </c>
      <c r="H195" s="56">
        <v>0</v>
      </c>
      <c r="I195" s="56">
        <v>0</v>
      </c>
      <c r="J195" s="56">
        <v>0</v>
      </c>
      <c r="K195" s="56">
        <v>0</v>
      </c>
      <c r="L195" s="58">
        <v>44116</v>
      </c>
      <c r="M195" s="48">
        <f>(L195-calc!$O$2)/7+1</f>
        <v>2.5714285714285712</v>
      </c>
      <c r="N195" s="49" t="str">
        <f t="shared" si="2"/>
        <v>Oct</v>
      </c>
      <c r="O195" s="49" t="str">
        <f>"Qtr" &amp; VLOOKUP(MONTH(L195),calc!$D$3:$F$14,2,FALSE)</f>
        <v>Qtr1</v>
      </c>
      <c r="P195" s="49" t="str">
        <f>"FY" &amp; RIGHT(YEAR(L195) + VLOOKUP(MONTH(L195),{1,0;10,1},2,TRUE),2)</f>
        <v>FY21</v>
      </c>
    </row>
    <row r="196" spans="1:16" ht="13.5" thickBot="1" x14ac:dyDescent="0.35">
      <c r="A196" s="62"/>
      <c r="B196" s="62" t="s">
        <v>61</v>
      </c>
      <c r="C196" s="54" t="s">
        <v>71</v>
      </c>
      <c r="D196" s="62" t="s">
        <v>95</v>
      </c>
      <c r="E196" s="54" t="s">
        <v>170</v>
      </c>
      <c r="F196" s="56">
        <v>0</v>
      </c>
      <c r="G196" s="56">
        <v>0</v>
      </c>
      <c r="H196" s="56">
        <v>0</v>
      </c>
      <c r="I196" s="56">
        <v>0</v>
      </c>
      <c r="J196" s="56">
        <v>0</v>
      </c>
      <c r="K196" s="56">
        <v>0</v>
      </c>
      <c r="L196" s="58">
        <v>44116</v>
      </c>
      <c r="M196" s="48">
        <f>(L196-calc!$O$2)/7+1</f>
        <v>2.5714285714285712</v>
      </c>
      <c r="N196" s="49" t="str">
        <f t="shared" si="2"/>
        <v>Oct</v>
      </c>
      <c r="O196" s="49" t="str">
        <f>"Qtr" &amp; VLOOKUP(MONTH(L196),calc!$D$3:$F$14,2,FALSE)</f>
        <v>Qtr1</v>
      </c>
      <c r="P196" s="49" t="str">
        <f>"FY" &amp; RIGHT(YEAR(L196) + VLOOKUP(MONTH(L196),{1,0;10,1},2,TRUE),2)</f>
        <v>FY21</v>
      </c>
    </row>
    <row r="197" spans="1:16" ht="13.5" thickBot="1" x14ac:dyDescent="0.35">
      <c r="A197" s="62"/>
      <c r="B197" s="62" t="s">
        <v>61</v>
      </c>
      <c r="C197" s="54" t="s">
        <v>73</v>
      </c>
      <c r="D197" s="62" t="s">
        <v>96</v>
      </c>
      <c r="E197" s="54" t="s">
        <v>170</v>
      </c>
      <c r="F197" s="56">
        <v>728</v>
      </c>
      <c r="G197" s="56">
        <v>32</v>
      </c>
      <c r="H197" s="56">
        <v>15</v>
      </c>
      <c r="I197" s="56">
        <v>15</v>
      </c>
      <c r="J197" s="56">
        <v>2</v>
      </c>
      <c r="K197" s="56">
        <v>2</v>
      </c>
      <c r="L197" s="58">
        <v>44116</v>
      </c>
      <c r="M197" s="48">
        <f>(L197-calc!$O$2)/7+1</f>
        <v>2.5714285714285712</v>
      </c>
      <c r="N197" s="49" t="str">
        <f t="shared" ref="N197:N260" si="3">TEXT(L197, "mmm")</f>
        <v>Oct</v>
      </c>
      <c r="O197" s="49" t="str">
        <f>"Qtr" &amp; VLOOKUP(MONTH(L197),calc!$D$3:$F$14,2,FALSE)</f>
        <v>Qtr1</v>
      </c>
      <c r="P197" s="49" t="str">
        <f>"FY" &amp; RIGHT(YEAR(L197) + VLOOKUP(MONTH(L197),{1,0;10,1},2,TRUE),2)</f>
        <v>FY21</v>
      </c>
    </row>
    <row r="198" spans="1:16" ht="13.5" thickBot="1" x14ac:dyDescent="0.35">
      <c r="A198" s="62"/>
      <c r="B198" s="62" t="s">
        <v>61</v>
      </c>
      <c r="C198" s="54" t="s">
        <v>97</v>
      </c>
      <c r="D198" s="62" t="s">
        <v>98</v>
      </c>
      <c r="E198" s="54" t="s">
        <v>170</v>
      </c>
      <c r="F198" s="56">
        <v>0</v>
      </c>
      <c r="G198" s="56">
        <v>0</v>
      </c>
      <c r="H198" s="56">
        <v>0</v>
      </c>
      <c r="I198" s="56">
        <v>0</v>
      </c>
      <c r="J198" s="56">
        <v>0</v>
      </c>
      <c r="K198" s="56">
        <v>0</v>
      </c>
      <c r="L198" s="58">
        <v>44116</v>
      </c>
      <c r="M198" s="48">
        <f>(L198-calc!$O$2)/7+1</f>
        <v>2.5714285714285712</v>
      </c>
      <c r="N198" s="49" t="str">
        <f t="shared" si="3"/>
        <v>Oct</v>
      </c>
      <c r="O198" s="49" t="str">
        <f>"Qtr" &amp; VLOOKUP(MONTH(L198),calc!$D$3:$F$14,2,FALSE)</f>
        <v>Qtr1</v>
      </c>
      <c r="P198" s="49" t="str">
        <f>"FY" &amp; RIGHT(YEAR(L198) + VLOOKUP(MONTH(L198),{1,0;10,1},2,TRUE),2)</f>
        <v>FY21</v>
      </c>
    </row>
    <row r="199" spans="1:16" ht="13.5" thickBot="1" x14ac:dyDescent="0.35">
      <c r="A199" s="62"/>
      <c r="B199" s="62" t="s">
        <v>61</v>
      </c>
      <c r="C199" s="54" t="s">
        <v>97</v>
      </c>
      <c r="D199" s="62" t="s">
        <v>99</v>
      </c>
      <c r="E199" s="54" t="s">
        <v>170</v>
      </c>
      <c r="F199" s="56">
        <v>231</v>
      </c>
      <c r="G199" s="56">
        <v>28</v>
      </c>
      <c r="H199" s="56">
        <v>15</v>
      </c>
      <c r="I199" s="56">
        <v>15</v>
      </c>
      <c r="J199" s="56">
        <v>2</v>
      </c>
      <c r="K199" s="56">
        <v>2</v>
      </c>
      <c r="L199" s="58">
        <v>44116</v>
      </c>
      <c r="M199" s="48">
        <f>(L199-calc!$O$2)/7+1</f>
        <v>2.5714285714285712</v>
      </c>
      <c r="N199" s="49" t="str">
        <f t="shared" si="3"/>
        <v>Oct</v>
      </c>
      <c r="O199" s="49" t="str">
        <f>"Qtr" &amp; VLOOKUP(MONTH(L199),calc!$D$3:$F$14,2,FALSE)</f>
        <v>Qtr1</v>
      </c>
      <c r="P199" s="49" t="str">
        <f>"FY" &amp; RIGHT(YEAR(L199) + VLOOKUP(MONTH(L199),{1,0;10,1},2,TRUE),2)</f>
        <v>FY21</v>
      </c>
    </row>
    <row r="200" spans="1:16" ht="13.5" thickBot="1" x14ac:dyDescent="0.35">
      <c r="A200" s="62"/>
      <c r="B200" s="62" t="s">
        <v>61</v>
      </c>
      <c r="C200" s="54" t="s">
        <v>100</v>
      </c>
      <c r="D200" s="62" t="s">
        <v>101</v>
      </c>
      <c r="E200" s="54" t="s">
        <v>170</v>
      </c>
      <c r="F200" s="56">
        <v>0</v>
      </c>
      <c r="G200" s="56">
        <v>0</v>
      </c>
      <c r="H200" s="56">
        <v>0</v>
      </c>
      <c r="I200" s="56">
        <v>0</v>
      </c>
      <c r="J200" s="56">
        <v>0</v>
      </c>
      <c r="K200" s="56">
        <v>0</v>
      </c>
      <c r="L200" s="58">
        <v>44116</v>
      </c>
      <c r="M200" s="48">
        <f>(L200-calc!$O$2)/7+1</f>
        <v>2.5714285714285712</v>
      </c>
      <c r="N200" s="49" t="str">
        <f t="shared" si="3"/>
        <v>Oct</v>
      </c>
      <c r="O200" s="49" t="str">
        <f>"Qtr" &amp; VLOOKUP(MONTH(L200),calc!$D$3:$F$14,2,FALSE)</f>
        <v>Qtr1</v>
      </c>
      <c r="P200" s="49" t="str">
        <f>"FY" &amp; RIGHT(YEAR(L200) + VLOOKUP(MONTH(L200),{1,0;10,1},2,TRUE),2)</f>
        <v>FY21</v>
      </c>
    </row>
    <row r="201" spans="1:16" ht="13.5" thickBot="1" x14ac:dyDescent="0.35">
      <c r="A201" s="62"/>
      <c r="B201" s="62" t="s">
        <v>61</v>
      </c>
      <c r="C201" s="54" t="s">
        <v>102</v>
      </c>
      <c r="D201" s="62" t="s">
        <v>103</v>
      </c>
      <c r="E201" s="54" t="s">
        <v>170</v>
      </c>
      <c r="F201" s="56">
        <v>0</v>
      </c>
      <c r="G201" s="56">
        <v>0</v>
      </c>
      <c r="H201" s="56">
        <v>0</v>
      </c>
      <c r="I201" s="56">
        <v>0</v>
      </c>
      <c r="J201" s="56">
        <v>0</v>
      </c>
      <c r="K201" s="56">
        <v>0</v>
      </c>
      <c r="L201" s="58">
        <v>44116</v>
      </c>
      <c r="M201" s="48">
        <f>(L201-calc!$O$2)/7+1</f>
        <v>2.5714285714285712</v>
      </c>
      <c r="N201" s="49" t="str">
        <f t="shared" si="3"/>
        <v>Oct</v>
      </c>
      <c r="O201" s="49" t="str">
        <f>"Qtr" &amp; VLOOKUP(MONTH(L201),calc!$D$3:$F$14,2,FALSE)</f>
        <v>Qtr1</v>
      </c>
      <c r="P201" s="49" t="str">
        <f>"FY" &amp; RIGHT(YEAR(L201) + VLOOKUP(MONTH(L201),{1,0;10,1},2,TRUE),2)</f>
        <v>FY21</v>
      </c>
    </row>
    <row r="202" spans="1:16" ht="13.5" thickBot="1" x14ac:dyDescent="0.35">
      <c r="A202" s="62"/>
      <c r="B202" s="62" t="s">
        <v>61</v>
      </c>
      <c r="C202" s="54" t="s">
        <v>68</v>
      </c>
      <c r="D202" s="62" t="s">
        <v>104</v>
      </c>
      <c r="E202" s="54" t="s">
        <v>170</v>
      </c>
      <c r="F202" s="56">
        <v>324</v>
      </c>
      <c r="G202" s="56">
        <v>17</v>
      </c>
      <c r="H202" s="56">
        <v>5</v>
      </c>
      <c r="I202" s="56">
        <v>5</v>
      </c>
      <c r="J202" s="56">
        <v>1</v>
      </c>
      <c r="K202" s="56">
        <v>1</v>
      </c>
      <c r="L202" s="58">
        <v>44116</v>
      </c>
      <c r="M202" s="48">
        <f>(L202-calc!$O$2)/7+1</f>
        <v>2.5714285714285712</v>
      </c>
      <c r="N202" s="49" t="str">
        <f t="shared" si="3"/>
        <v>Oct</v>
      </c>
      <c r="O202" s="49" t="str">
        <f>"Qtr" &amp; VLOOKUP(MONTH(L202),calc!$D$3:$F$14,2,FALSE)</f>
        <v>Qtr1</v>
      </c>
      <c r="P202" s="49" t="str">
        <f>"FY" &amp; RIGHT(YEAR(L202) + VLOOKUP(MONTH(L202),{1,0;10,1},2,TRUE),2)</f>
        <v>FY21</v>
      </c>
    </row>
    <row r="203" spans="1:16" ht="13.5" thickBot="1" x14ac:dyDescent="0.35">
      <c r="A203" s="62"/>
      <c r="B203" s="62" t="s">
        <v>61</v>
      </c>
      <c r="C203" s="54" t="s">
        <v>64</v>
      </c>
      <c r="D203" s="62" t="s">
        <v>105</v>
      </c>
      <c r="E203" s="54" t="s">
        <v>170</v>
      </c>
      <c r="F203" s="56">
        <v>0</v>
      </c>
      <c r="G203" s="56">
        <v>0</v>
      </c>
      <c r="H203" s="56">
        <v>0</v>
      </c>
      <c r="I203" s="56">
        <v>0</v>
      </c>
      <c r="J203" s="56">
        <v>0</v>
      </c>
      <c r="K203" s="56">
        <v>0</v>
      </c>
      <c r="L203" s="58">
        <v>44116</v>
      </c>
      <c r="M203" s="48">
        <f>(L203-calc!$O$2)/7+1</f>
        <v>2.5714285714285712</v>
      </c>
      <c r="N203" s="49" t="str">
        <f t="shared" si="3"/>
        <v>Oct</v>
      </c>
      <c r="O203" s="49" t="str">
        <f>"Qtr" &amp; VLOOKUP(MONTH(L203),calc!$D$3:$F$14,2,FALSE)</f>
        <v>Qtr1</v>
      </c>
      <c r="P203" s="49" t="str">
        <f>"FY" &amp; RIGHT(YEAR(L203) + VLOOKUP(MONTH(L203),{1,0;10,1},2,TRUE),2)</f>
        <v>FY21</v>
      </c>
    </row>
    <row r="204" spans="1:16" ht="13.5" thickBot="1" x14ac:dyDescent="0.35">
      <c r="A204" s="62"/>
      <c r="B204" s="62" t="s">
        <v>61</v>
      </c>
      <c r="C204" s="54" t="s">
        <v>106</v>
      </c>
      <c r="D204" s="62" t="s">
        <v>107</v>
      </c>
      <c r="E204" s="54" t="s">
        <v>170</v>
      </c>
      <c r="F204" s="56">
        <v>83</v>
      </c>
      <c r="G204" s="56">
        <v>8</v>
      </c>
      <c r="H204" s="56">
        <v>3</v>
      </c>
      <c r="I204" s="56">
        <v>3</v>
      </c>
      <c r="J204" s="56">
        <v>1</v>
      </c>
      <c r="K204" s="56">
        <v>1</v>
      </c>
      <c r="L204" s="58">
        <v>44116</v>
      </c>
      <c r="M204" s="48">
        <f>(L204-calc!$O$2)/7+1</f>
        <v>2.5714285714285712</v>
      </c>
      <c r="N204" s="49" t="str">
        <f t="shared" si="3"/>
        <v>Oct</v>
      </c>
      <c r="O204" s="49" t="str">
        <f>"Qtr" &amp; VLOOKUP(MONTH(L204),calc!$D$3:$F$14,2,FALSE)</f>
        <v>Qtr1</v>
      </c>
      <c r="P204" s="49" t="str">
        <f>"FY" &amp; RIGHT(YEAR(L204) + VLOOKUP(MONTH(L204),{1,0;10,1},2,TRUE),2)</f>
        <v>FY21</v>
      </c>
    </row>
    <row r="205" spans="1:16" ht="13.5" thickBot="1" x14ac:dyDescent="0.35">
      <c r="A205" s="62"/>
      <c r="B205" s="62" t="s">
        <v>61</v>
      </c>
      <c r="C205" s="54" t="s">
        <v>108</v>
      </c>
      <c r="D205" s="62" t="s">
        <v>109</v>
      </c>
      <c r="E205" s="54" t="s">
        <v>170</v>
      </c>
      <c r="F205" s="56">
        <v>108</v>
      </c>
      <c r="G205" s="56">
        <v>17</v>
      </c>
      <c r="H205" s="56">
        <v>8</v>
      </c>
      <c r="I205" s="56">
        <v>8</v>
      </c>
      <c r="J205" s="56">
        <v>0</v>
      </c>
      <c r="K205" s="56">
        <v>0</v>
      </c>
      <c r="L205" s="58">
        <v>44116</v>
      </c>
      <c r="M205" s="48">
        <f>(L205-calc!$O$2)/7+1</f>
        <v>2.5714285714285712</v>
      </c>
      <c r="N205" s="49" t="str">
        <f t="shared" si="3"/>
        <v>Oct</v>
      </c>
      <c r="O205" s="49" t="str">
        <f>"Qtr" &amp; VLOOKUP(MONTH(L205),calc!$D$3:$F$14,2,FALSE)</f>
        <v>Qtr1</v>
      </c>
      <c r="P205" s="49" t="str">
        <f>"FY" &amp; RIGHT(YEAR(L205) + VLOOKUP(MONTH(L205),{1,0;10,1},2,TRUE),2)</f>
        <v>FY21</v>
      </c>
    </row>
    <row r="206" spans="1:16" ht="13.5" thickBot="1" x14ac:dyDescent="0.35">
      <c r="A206" s="62"/>
      <c r="B206" s="62" t="s">
        <v>61</v>
      </c>
      <c r="C206" s="54" t="s">
        <v>110</v>
      </c>
      <c r="D206" s="62" t="s">
        <v>111</v>
      </c>
      <c r="E206" s="54" t="s">
        <v>170</v>
      </c>
      <c r="F206" s="56">
        <v>0</v>
      </c>
      <c r="G206" s="56">
        <v>0</v>
      </c>
      <c r="H206" s="56">
        <v>0</v>
      </c>
      <c r="I206" s="56">
        <v>0</v>
      </c>
      <c r="J206" s="56">
        <v>0</v>
      </c>
      <c r="K206" s="56">
        <v>0</v>
      </c>
      <c r="L206" s="58">
        <v>44116</v>
      </c>
      <c r="M206" s="48">
        <f>(L206-calc!$O$2)/7+1</f>
        <v>2.5714285714285712</v>
      </c>
      <c r="N206" s="49" t="str">
        <f t="shared" si="3"/>
        <v>Oct</v>
      </c>
      <c r="O206" s="49" t="str">
        <f>"Qtr" &amp; VLOOKUP(MONTH(L206),calc!$D$3:$F$14,2,FALSE)</f>
        <v>Qtr1</v>
      </c>
      <c r="P206" s="49" t="str">
        <f>"FY" &amp; RIGHT(YEAR(L206) + VLOOKUP(MONTH(L206),{1,0;10,1},2,TRUE),2)</f>
        <v>FY21</v>
      </c>
    </row>
    <row r="207" spans="1:16" ht="13.5" thickBot="1" x14ac:dyDescent="0.35">
      <c r="A207" s="62"/>
      <c r="B207" s="62" t="s">
        <v>61</v>
      </c>
      <c r="C207" s="54" t="s">
        <v>71</v>
      </c>
      <c r="D207" s="62" t="s">
        <v>112</v>
      </c>
      <c r="E207" s="54" t="s">
        <v>170</v>
      </c>
      <c r="F207" s="56">
        <v>156</v>
      </c>
      <c r="G207" s="56">
        <v>21</v>
      </c>
      <c r="H207" s="56">
        <v>10</v>
      </c>
      <c r="I207" s="56">
        <v>10</v>
      </c>
      <c r="J207" s="56">
        <v>0</v>
      </c>
      <c r="K207" s="56">
        <v>0</v>
      </c>
      <c r="L207" s="58">
        <v>44116</v>
      </c>
      <c r="M207" s="48">
        <f>(L207-calc!$O$2)/7+1</f>
        <v>2.5714285714285712</v>
      </c>
      <c r="N207" s="49" t="str">
        <f t="shared" si="3"/>
        <v>Oct</v>
      </c>
      <c r="O207" s="49" t="str">
        <f>"Qtr" &amp; VLOOKUP(MONTH(L207),calc!$D$3:$F$14,2,FALSE)</f>
        <v>Qtr1</v>
      </c>
      <c r="P207" s="49" t="str">
        <f>"FY" &amp; RIGHT(YEAR(L207) + VLOOKUP(MONTH(L207),{1,0;10,1},2,TRUE),2)</f>
        <v>FY21</v>
      </c>
    </row>
    <row r="208" spans="1:16" ht="13.5" thickBot="1" x14ac:dyDescent="0.35">
      <c r="A208" s="62"/>
      <c r="B208" s="62" t="s">
        <v>61</v>
      </c>
      <c r="C208" s="54" t="s">
        <v>102</v>
      </c>
      <c r="D208" s="62" t="s">
        <v>113</v>
      </c>
      <c r="E208" s="54" t="s">
        <v>170</v>
      </c>
      <c r="F208" s="56">
        <v>0</v>
      </c>
      <c r="G208" s="56">
        <v>0</v>
      </c>
      <c r="H208" s="56">
        <v>0</v>
      </c>
      <c r="I208" s="56">
        <v>0</v>
      </c>
      <c r="J208" s="56">
        <v>0</v>
      </c>
      <c r="K208" s="56">
        <v>0</v>
      </c>
      <c r="L208" s="58">
        <v>44116</v>
      </c>
      <c r="M208" s="48">
        <f>(L208-calc!$O$2)/7+1</f>
        <v>2.5714285714285712</v>
      </c>
      <c r="N208" s="49" t="str">
        <f t="shared" si="3"/>
        <v>Oct</v>
      </c>
      <c r="O208" s="49" t="str">
        <f>"Qtr" &amp; VLOOKUP(MONTH(L208),calc!$D$3:$F$14,2,FALSE)</f>
        <v>Qtr1</v>
      </c>
      <c r="P208" s="49" t="str">
        <f>"FY" &amp; RIGHT(YEAR(L208) + VLOOKUP(MONTH(L208),{1,0;10,1},2,TRUE),2)</f>
        <v>FY21</v>
      </c>
    </row>
    <row r="209" spans="1:16" ht="13.5" thickBot="1" x14ac:dyDescent="0.35">
      <c r="A209" s="62"/>
      <c r="B209" s="62" t="s">
        <v>61</v>
      </c>
      <c r="C209" s="54" t="s">
        <v>71</v>
      </c>
      <c r="D209" s="62" t="s">
        <v>114</v>
      </c>
      <c r="E209" s="54" t="s">
        <v>170</v>
      </c>
      <c r="F209" s="56">
        <v>206</v>
      </c>
      <c r="G209" s="56">
        <v>13</v>
      </c>
      <c r="H209" s="56">
        <v>5</v>
      </c>
      <c r="I209" s="56">
        <v>5</v>
      </c>
      <c r="J209" s="56">
        <v>0</v>
      </c>
      <c r="K209" s="56">
        <v>0</v>
      </c>
      <c r="L209" s="58">
        <v>44116</v>
      </c>
      <c r="M209" s="48">
        <f>(L209-calc!$O$2)/7+1</f>
        <v>2.5714285714285712</v>
      </c>
      <c r="N209" s="49" t="str">
        <f t="shared" si="3"/>
        <v>Oct</v>
      </c>
      <c r="O209" s="49" t="str">
        <f>"Qtr" &amp; VLOOKUP(MONTH(L209),calc!$D$3:$F$14,2,FALSE)</f>
        <v>Qtr1</v>
      </c>
      <c r="P209" s="49" t="str">
        <f>"FY" &amp; RIGHT(YEAR(L209) + VLOOKUP(MONTH(L209),{1,0;10,1},2,TRUE),2)</f>
        <v>FY21</v>
      </c>
    </row>
    <row r="210" spans="1:16" ht="13.5" thickBot="1" x14ac:dyDescent="0.35">
      <c r="A210" s="62"/>
      <c r="B210" s="62" t="s">
        <v>61</v>
      </c>
      <c r="C210" s="54" t="s">
        <v>68</v>
      </c>
      <c r="D210" s="62" t="s">
        <v>115</v>
      </c>
      <c r="E210" s="54" t="s">
        <v>170</v>
      </c>
      <c r="F210" s="56">
        <v>0</v>
      </c>
      <c r="G210" s="56">
        <v>0</v>
      </c>
      <c r="H210" s="56">
        <v>0</v>
      </c>
      <c r="I210" s="56">
        <v>0</v>
      </c>
      <c r="J210" s="56">
        <v>0</v>
      </c>
      <c r="K210" s="56">
        <v>0</v>
      </c>
      <c r="L210" s="58">
        <v>44116</v>
      </c>
      <c r="M210" s="48">
        <f>(L210-calc!$O$2)/7+1</f>
        <v>2.5714285714285712</v>
      </c>
      <c r="N210" s="49" t="str">
        <f t="shared" si="3"/>
        <v>Oct</v>
      </c>
      <c r="O210" s="49" t="str">
        <f>"Qtr" &amp; VLOOKUP(MONTH(L210),calc!$D$3:$F$14,2,FALSE)</f>
        <v>Qtr1</v>
      </c>
      <c r="P210" s="49" t="str">
        <f>"FY" &amp; RIGHT(YEAR(L210) + VLOOKUP(MONTH(L210),{1,0;10,1},2,TRUE),2)</f>
        <v>FY21</v>
      </c>
    </row>
    <row r="211" spans="1:16" ht="13.5" thickBot="1" x14ac:dyDescent="0.35">
      <c r="A211" s="62"/>
      <c r="B211" s="62" t="s">
        <v>61</v>
      </c>
      <c r="C211" s="54" t="s">
        <v>66</v>
      </c>
      <c r="D211" s="62" t="s">
        <v>116</v>
      </c>
      <c r="E211" s="54" t="s">
        <v>170</v>
      </c>
      <c r="F211" s="56">
        <v>347</v>
      </c>
      <c r="G211" s="56">
        <v>0</v>
      </c>
      <c r="H211" s="56">
        <v>0</v>
      </c>
      <c r="I211" s="56">
        <v>0</v>
      </c>
      <c r="J211" s="56">
        <v>0</v>
      </c>
      <c r="K211" s="56">
        <v>0</v>
      </c>
      <c r="L211" s="58">
        <v>44116</v>
      </c>
      <c r="M211" s="48">
        <f>(L211-calc!$O$2)/7+1</f>
        <v>2.5714285714285712</v>
      </c>
      <c r="N211" s="49" t="str">
        <f t="shared" si="3"/>
        <v>Oct</v>
      </c>
      <c r="O211" s="49" t="str">
        <f>"Qtr" &amp; VLOOKUP(MONTH(L211),calc!$D$3:$F$14,2,FALSE)</f>
        <v>Qtr1</v>
      </c>
      <c r="P211" s="49" t="str">
        <f>"FY" &amp; RIGHT(YEAR(L211) + VLOOKUP(MONTH(L211),{1,0;10,1},2,TRUE),2)</f>
        <v>FY21</v>
      </c>
    </row>
    <row r="212" spans="1:16" ht="13.5" thickBot="1" x14ac:dyDescent="0.35">
      <c r="A212" s="62"/>
      <c r="B212" s="62" t="s">
        <v>61</v>
      </c>
      <c r="C212" s="54" t="s">
        <v>117</v>
      </c>
      <c r="D212" s="62" t="s">
        <v>118</v>
      </c>
      <c r="E212" s="54" t="s">
        <v>170</v>
      </c>
      <c r="F212" s="56">
        <v>134</v>
      </c>
      <c r="G212" s="56">
        <v>67</v>
      </c>
      <c r="H212" s="56">
        <v>54</v>
      </c>
      <c r="I212" s="56">
        <v>54</v>
      </c>
      <c r="J212" s="56">
        <v>6</v>
      </c>
      <c r="K212" s="56">
        <v>6</v>
      </c>
      <c r="L212" s="58">
        <v>44116</v>
      </c>
      <c r="M212" s="48">
        <f>(L212-calc!$O$2)/7+1</f>
        <v>2.5714285714285712</v>
      </c>
      <c r="N212" s="49" t="str">
        <f t="shared" si="3"/>
        <v>Oct</v>
      </c>
      <c r="O212" s="49" t="str">
        <f>"Qtr" &amp; VLOOKUP(MONTH(L212),calc!$D$3:$F$14,2,FALSE)</f>
        <v>Qtr1</v>
      </c>
      <c r="P212" s="49" t="str">
        <f>"FY" &amp; RIGHT(YEAR(L212) + VLOOKUP(MONTH(L212),{1,0;10,1},2,TRUE),2)</f>
        <v>FY21</v>
      </c>
    </row>
    <row r="213" spans="1:16" ht="13.5" thickBot="1" x14ac:dyDescent="0.35">
      <c r="A213" s="62"/>
      <c r="B213" s="62" t="s">
        <v>61</v>
      </c>
      <c r="C213" s="54" t="s">
        <v>68</v>
      </c>
      <c r="D213" s="62" t="s">
        <v>119</v>
      </c>
      <c r="E213" s="54" t="s">
        <v>170</v>
      </c>
      <c r="F213" s="56">
        <v>0</v>
      </c>
      <c r="G213" s="56">
        <v>0</v>
      </c>
      <c r="H213" s="56">
        <v>0</v>
      </c>
      <c r="I213" s="56">
        <v>0</v>
      </c>
      <c r="J213" s="56">
        <v>0</v>
      </c>
      <c r="K213" s="56">
        <v>0</v>
      </c>
      <c r="L213" s="58">
        <v>44116</v>
      </c>
      <c r="M213" s="48">
        <f>(L213-calc!$O$2)/7+1</f>
        <v>2.5714285714285712</v>
      </c>
      <c r="N213" s="49" t="str">
        <f t="shared" si="3"/>
        <v>Oct</v>
      </c>
      <c r="O213" s="49" t="str">
        <f>"Qtr" &amp; VLOOKUP(MONTH(L213),calc!$D$3:$F$14,2,FALSE)</f>
        <v>Qtr1</v>
      </c>
      <c r="P213" s="49" t="str">
        <f>"FY" &amp; RIGHT(YEAR(L213) + VLOOKUP(MONTH(L213),{1,0;10,1},2,TRUE),2)</f>
        <v>FY21</v>
      </c>
    </row>
    <row r="214" spans="1:16" ht="13.5" thickBot="1" x14ac:dyDescent="0.35">
      <c r="A214" s="62"/>
      <c r="B214" s="62" t="s">
        <v>61</v>
      </c>
      <c r="C214" s="54" t="s">
        <v>120</v>
      </c>
      <c r="D214" s="62" t="s">
        <v>121</v>
      </c>
      <c r="E214" s="54" t="s">
        <v>170</v>
      </c>
      <c r="F214" s="56">
        <v>0</v>
      </c>
      <c r="G214" s="56">
        <v>0</v>
      </c>
      <c r="H214" s="56">
        <v>0</v>
      </c>
      <c r="I214" s="56">
        <v>0</v>
      </c>
      <c r="J214" s="56">
        <v>0</v>
      </c>
      <c r="K214" s="56">
        <v>0</v>
      </c>
      <c r="L214" s="58">
        <v>44116</v>
      </c>
      <c r="M214" s="48">
        <f>(L214-calc!$O$2)/7+1</f>
        <v>2.5714285714285712</v>
      </c>
      <c r="N214" s="49" t="str">
        <f t="shared" si="3"/>
        <v>Oct</v>
      </c>
      <c r="O214" s="49" t="str">
        <f>"Qtr" &amp; VLOOKUP(MONTH(L214),calc!$D$3:$F$14,2,FALSE)</f>
        <v>Qtr1</v>
      </c>
      <c r="P214" s="49" t="str">
        <f>"FY" &amp; RIGHT(YEAR(L214) + VLOOKUP(MONTH(L214),{1,0;10,1},2,TRUE),2)</f>
        <v>FY21</v>
      </c>
    </row>
    <row r="215" spans="1:16" ht="13.5" thickBot="1" x14ac:dyDescent="0.35">
      <c r="A215" s="62"/>
      <c r="B215" s="62" t="s">
        <v>61</v>
      </c>
      <c r="C215" s="54" t="s">
        <v>64</v>
      </c>
      <c r="D215" s="62" t="s">
        <v>122</v>
      </c>
      <c r="E215" s="54" t="s">
        <v>170</v>
      </c>
      <c r="F215" s="56">
        <v>432</v>
      </c>
      <c r="G215" s="56">
        <v>37</v>
      </c>
      <c r="H215" s="56">
        <v>20</v>
      </c>
      <c r="I215" s="56">
        <v>20</v>
      </c>
      <c r="J215" s="56">
        <v>4</v>
      </c>
      <c r="K215" s="56">
        <v>4</v>
      </c>
      <c r="L215" s="58">
        <v>44116</v>
      </c>
      <c r="M215" s="48">
        <f>(L215-calc!$O$2)/7+1</f>
        <v>2.5714285714285712</v>
      </c>
      <c r="N215" s="49" t="str">
        <f t="shared" si="3"/>
        <v>Oct</v>
      </c>
      <c r="O215" s="49" t="str">
        <f>"Qtr" &amp; VLOOKUP(MONTH(L215),calc!$D$3:$F$14,2,FALSE)</f>
        <v>Qtr1</v>
      </c>
      <c r="P215" s="49" t="str">
        <f>"FY" &amp; RIGHT(YEAR(L215) + VLOOKUP(MONTH(L215),{1,0;10,1},2,TRUE),2)</f>
        <v>FY21</v>
      </c>
    </row>
    <row r="216" spans="1:16" ht="13.5" thickBot="1" x14ac:dyDescent="0.35">
      <c r="A216" s="62"/>
      <c r="B216" s="62" t="s">
        <v>61</v>
      </c>
      <c r="C216" s="54" t="s">
        <v>64</v>
      </c>
      <c r="D216" s="62" t="s">
        <v>123</v>
      </c>
      <c r="E216" s="54" t="s">
        <v>170</v>
      </c>
      <c r="F216" s="56">
        <v>310</v>
      </c>
      <c r="G216" s="56">
        <v>36</v>
      </c>
      <c r="H216" s="56">
        <v>20</v>
      </c>
      <c r="I216" s="56">
        <v>20</v>
      </c>
      <c r="J216" s="56">
        <v>1</v>
      </c>
      <c r="K216" s="56">
        <v>1</v>
      </c>
      <c r="L216" s="58">
        <v>44116</v>
      </c>
      <c r="M216" s="48">
        <f>(L216-calc!$O$2)/7+1</f>
        <v>2.5714285714285712</v>
      </c>
      <c r="N216" s="49" t="str">
        <f t="shared" si="3"/>
        <v>Oct</v>
      </c>
      <c r="O216" s="49" t="str">
        <f>"Qtr" &amp; VLOOKUP(MONTH(L216),calc!$D$3:$F$14,2,FALSE)</f>
        <v>Qtr1</v>
      </c>
      <c r="P216" s="49" t="str">
        <f>"FY" &amp; RIGHT(YEAR(L216) + VLOOKUP(MONTH(L216),{1,0;10,1},2,TRUE),2)</f>
        <v>FY21</v>
      </c>
    </row>
    <row r="217" spans="1:16" ht="13.5" thickBot="1" x14ac:dyDescent="0.35">
      <c r="A217" s="62"/>
      <c r="B217" s="62" t="s">
        <v>61</v>
      </c>
      <c r="C217" s="54" t="s">
        <v>71</v>
      </c>
      <c r="D217" s="62" t="s">
        <v>124</v>
      </c>
      <c r="E217" s="54" t="s">
        <v>170</v>
      </c>
      <c r="F217" s="56">
        <v>427</v>
      </c>
      <c r="G217" s="56">
        <v>33</v>
      </c>
      <c r="H217" s="56">
        <v>15</v>
      </c>
      <c r="I217" s="56">
        <v>15</v>
      </c>
      <c r="J217" s="56">
        <v>3</v>
      </c>
      <c r="K217" s="56">
        <v>3</v>
      </c>
      <c r="L217" s="58">
        <v>44116</v>
      </c>
      <c r="M217" s="48">
        <f>(L217-calc!$O$2)/7+1</f>
        <v>2.5714285714285712</v>
      </c>
      <c r="N217" s="49" t="str">
        <f t="shared" si="3"/>
        <v>Oct</v>
      </c>
      <c r="O217" s="49" t="str">
        <f>"Qtr" &amp; VLOOKUP(MONTH(L217),calc!$D$3:$F$14,2,FALSE)</f>
        <v>Qtr1</v>
      </c>
      <c r="P217" s="49" t="str">
        <f>"FY" &amp; RIGHT(YEAR(L217) + VLOOKUP(MONTH(L217),{1,0;10,1},2,TRUE),2)</f>
        <v>FY21</v>
      </c>
    </row>
    <row r="218" spans="1:16" ht="13.5" thickBot="1" x14ac:dyDescent="0.35">
      <c r="A218" s="62"/>
      <c r="B218" s="62" t="s">
        <v>61</v>
      </c>
      <c r="C218" s="54" t="s">
        <v>125</v>
      </c>
      <c r="D218" s="62" t="s">
        <v>126</v>
      </c>
      <c r="E218" s="54" t="s">
        <v>170</v>
      </c>
      <c r="F218" s="56">
        <v>90</v>
      </c>
      <c r="G218" s="56">
        <v>15</v>
      </c>
      <c r="H218" s="56">
        <v>7</v>
      </c>
      <c r="I218" s="56">
        <v>7</v>
      </c>
      <c r="J218" s="56">
        <v>2</v>
      </c>
      <c r="K218" s="56">
        <v>2</v>
      </c>
      <c r="L218" s="58">
        <v>44116</v>
      </c>
      <c r="M218" s="48">
        <f>(L218-calc!$O$2)/7+1</f>
        <v>2.5714285714285712</v>
      </c>
      <c r="N218" s="49" t="str">
        <f t="shared" si="3"/>
        <v>Oct</v>
      </c>
      <c r="O218" s="49" t="str">
        <f>"Qtr" &amp; VLOOKUP(MONTH(L218),calc!$D$3:$F$14,2,FALSE)</f>
        <v>Qtr1</v>
      </c>
      <c r="P218" s="49" t="str">
        <f>"FY" &amp; RIGHT(YEAR(L218) + VLOOKUP(MONTH(L218),{1,0;10,1},2,TRUE),2)</f>
        <v>FY21</v>
      </c>
    </row>
    <row r="219" spans="1:16" ht="13.5" thickBot="1" x14ac:dyDescent="0.35">
      <c r="A219" s="62"/>
      <c r="B219" s="62" t="s">
        <v>61</v>
      </c>
      <c r="C219" s="54" t="s">
        <v>102</v>
      </c>
      <c r="D219" s="62" t="s">
        <v>127</v>
      </c>
      <c r="E219" s="54" t="s">
        <v>170</v>
      </c>
      <c r="F219" s="56">
        <v>0</v>
      </c>
      <c r="G219" s="56">
        <v>0</v>
      </c>
      <c r="H219" s="56">
        <v>0</v>
      </c>
      <c r="I219" s="56">
        <v>0</v>
      </c>
      <c r="J219" s="56">
        <v>0</v>
      </c>
      <c r="K219" s="56">
        <v>0</v>
      </c>
      <c r="L219" s="58">
        <v>44116</v>
      </c>
      <c r="M219" s="48">
        <f>(L219-calc!$O$2)/7+1</f>
        <v>2.5714285714285712</v>
      </c>
      <c r="N219" s="49" t="str">
        <f t="shared" si="3"/>
        <v>Oct</v>
      </c>
      <c r="O219" s="49" t="str">
        <f>"Qtr" &amp; VLOOKUP(MONTH(L219),calc!$D$3:$F$14,2,FALSE)</f>
        <v>Qtr1</v>
      </c>
      <c r="P219" s="49" t="str">
        <f>"FY" &amp; RIGHT(YEAR(L219) + VLOOKUP(MONTH(L219),{1,0;10,1},2,TRUE),2)</f>
        <v>FY21</v>
      </c>
    </row>
    <row r="220" spans="1:16" ht="13.5" thickBot="1" x14ac:dyDescent="0.35">
      <c r="A220" s="62"/>
      <c r="B220" s="62" t="s">
        <v>61</v>
      </c>
      <c r="C220" s="54" t="s">
        <v>91</v>
      </c>
      <c r="D220" s="62" t="s">
        <v>128</v>
      </c>
      <c r="E220" s="54" t="s">
        <v>170</v>
      </c>
      <c r="F220" s="56">
        <v>0</v>
      </c>
      <c r="G220" s="56">
        <v>0</v>
      </c>
      <c r="H220" s="56">
        <v>0</v>
      </c>
      <c r="I220" s="56">
        <v>0</v>
      </c>
      <c r="J220" s="56">
        <v>0</v>
      </c>
      <c r="K220" s="56">
        <v>0</v>
      </c>
      <c r="L220" s="58">
        <v>44116</v>
      </c>
      <c r="M220" s="48">
        <f>(L220-calc!$O$2)/7+1</f>
        <v>2.5714285714285712</v>
      </c>
      <c r="N220" s="49" t="str">
        <f t="shared" si="3"/>
        <v>Oct</v>
      </c>
      <c r="O220" s="49" t="str">
        <f>"Qtr" &amp; VLOOKUP(MONTH(L220),calc!$D$3:$F$14,2,FALSE)</f>
        <v>Qtr1</v>
      </c>
      <c r="P220" s="49" t="str">
        <f>"FY" &amp; RIGHT(YEAR(L220) + VLOOKUP(MONTH(L220),{1,0;10,1},2,TRUE),2)</f>
        <v>FY21</v>
      </c>
    </row>
    <row r="221" spans="1:16" ht="13.5" thickBot="1" x14ac:dyDescent="0.35">
      <c r="A221" s="62"/>
      <c r="B221" s="62" t="s">
        <v>61</v>
      </c>
      <c r="C221" s="54" t="s">
        <v>71</v>
      </c>
      <c r="D221" s="62" t="s">
        <v>129</v>
      </c>
      <c r="E221" s="54" t="s">
        <v>170</v>
      </c>
      <c r="F221" s="56">
        <v>292</v>
      </c>
      <c r="G221" s="56">
        <v>37</v>
      </c>
      <c r="H221" s="56">
        <v>21</v>
      </c>
      <c r="I221" s="56">
        <v>21</v>
      </c>
      <c r="J221" s="56">
        <v>6</v>
      </c>
      <c r="K221" s="56">
        <v>6</v>
      </c>
      <c r="L221" s="58">
        <v>44116</v>
      </c>
      <c r="M221" s="48">
        <f>(L221-calc!$O$2)/7+1</f>
        <v>2.5714285714285712</v>
      </c>
      <c r="N221" s="49" t="str">
        <f t="shared" si="3"/>
        <v>Oct</v>
      </c>
      <c r="O221" s="49" t="str">
        <f>"Qtr" &amp; VLOOKUP(MONTH(L221),calc!$D$3:$F$14,2,FALSE)</f>
        <v>Qtr1</v>
      </c>
      <c r="P221" s="49" t="str">
        <f>"FY" &amp; RIGHT(YEAR(L221) + VLOOKUP(MONTH(L221),{1,0;10,1},2,TRUE),2)</f>
        <v>FY21</v>
      </c>
    </row>
    <row r="222" spans="1:16" ht="13.5" thickBot="1" x14ac:dyDescent="0.35">
      <c r="A222" s="62"/>
      <c r="B222" s="62" t="s">
        <v>61</v>
      </c>
      <c r="C222" s="54" t="s">
        <v>68</v>
      </c>
      <c r="D222" s="62" t="s">
        <v>130</v>
      </c>
      <c r="E222" s="54" t="s">
        <v>170</v>
      </c>
      <c r="F222" s="56">
        <v>132</v>
      </c>
      <c r="G222" s="56">
        <v>0</v>
      </c>
      <c r="H222" s="56">
        <v>0</v>
      </c>
      <c r="I222" s="56">
        <v>0</v>
      </c>
      <c r="J222" s="56">
        <v>0</v>
      </c>
      <c r="K222" s="56">
        <v>0</v>
      </c>
      <c r="L222" s="58">
        <v>44116</v>
      </c>
      <c r="M222" s="48">
        <f>(L222-calc!$O$2)/7+1</f>
        <v>2.5714285714285712</v>
      </c>
      <c r="N222" s="49" t="str">
        <f t="shared" si="3"/>
        <v>Oct</v>
      </c>
      <c r="O222" s="49" t="str">
        <f>"Qtr" &amp; VLOOKUP(MONTH(L222),calc!$D$3:$F$14,2,FALSE)</f>
        <v>Qtr1</v>
      </c>
      <c r="P222" s="49" t="str">
        <f>"FY" &amp; RIGHT(YEAR(L222) + VLOOKUP(MONTH(L222),{1,0;10,1},2,TRUE),2)</f>
        <v>FY21</v>
      </c>
    </row>
    <row r="223" spans="1:16" ht="13.5" thickBot="1" x14ac:dyDescent="0.35">
      <c r="A223" s="62"/>
      <c r="B223" s="62" t="s">
        <v>61</v>
      </c>
      <c r="C223" s="54" t="s">
        <v>125</v>
      </c>
      <c r="D223" s="62" t="s">
        <v>131</v>
      </c>
      <c r="E223" s="54" t="s">
        <v>170</v>
      </c>
      <c r="F223" s="56">
        <v>68</v>
      </c>
      <c r="G223" s="56">
        <v>5</v>
      </c>
      <c r="H223" s="56">
        <v>1</v>
      </c>
      <c r="I223" s="56">
        <v>1</v>
      </c>
      <c r="J223" s="56">
        <v>0</v>
      </c>
      <c r="K223" s="56">
        <v>0</v>
      </c>
      <c r="L223" s="58">
        <v>44116</v>
      </c>
      <c r="M223" s="48">
        <f>(L223-calc!$O$2)/7+1</f>
        <v>2.5714285714285712</v>
      </c>
      <c r="N223" s="49" t="str">
        <f t="shared" si="3"/>
        <v>Oct</v>
      </c>
      <c r="O223" s="49" t="str">
        <f>"Qtr" &amp; VLOOKUP(MONTH(L223),calc!$D$3:$F$14,2,FALSE)</f>
        <v>Qtr1</v>
      </c>
      <c r="P223" s="49" t="str">
        <f>"FY" &amp; RIGHT(YEAR(L223) + VLOOKUP(MONTH(L223),{1,0;10,1},2,TRUE),2)</f>
        <v>FY21</v>
      </c>
    </row>
    <row r="224" spans="1:16" ht="13.5" thickBot="1" x14ac:dyDescent="0.35">
      <c r="A224" s="62"/>
      <c r="B224" s="62" t="s">
        <v>5</v>
      </c>
      <c r="C224" s="54"/>
      <c r="D224" s="62" t="s">
        <v>6</v>
      </c>
      <c r="E224" s="54" t="s">
        <v>170</v>
      </c>
      <c r="F224" s="56">
        <v>8</v>
      </c>
      <c r="G224" s="56">
        <v>8</v>
      </c>
      <c r="H224" s="56">
        <v>8</v>
      </c>
      <c r="I224" s="56">
        <v>8</v>
      </c>
      <c r="J224" s="56">
        <v>1</v>
      </c>
      <c r="K224" s="56">
        <v>1</v>
      </c>
      <c r="L224" s="58">
        <v>44116</v>
      </c>
      <c r="M224" s="48">
        <f>(L224-calc!$O$2)/7+1</f>
        <v>2.5714285714285712</v>
      </c>
      <c r="N224" s="49" t="str">
        <f t="shared" si="3"/>
        <v>Oct</v>
      </c>
      <c r="O224" s="49" t="str">
        <f>"Qtr" &amp; VLOOKUP(MONTH(L224),calc!$D$3:$F$14,2,FALSE)</f>
        <v>Qtr1</v>
      </c>
      <c r="P224" s="49" t="str">
        <f>"FY" &amp; RIGHT(YEAR(L224) + VLOOKUP(MONTH(L224),{1,0;10,1},2,TRUE),2)</f>
        <v>FY21</v>
      </c>
    </row>
    <row r="225" spans="1:16" ht="13.5" thickBot="1" x14ac:dyDescent="0.35">
      <c r="A225" s="62"/>
      <c r="B225" s="62" t="s">
        <v>5</v>
      </c>
      <c r="C225" s="54"/>
      <c r="D225" s="62" t="s">
        <v>7</v>
      </c>
      <c r="E225" s="54" t="s">
        <v>170</v>
      </c>
      <c r="F225" s="56">
        <v>29</v>
      </c>
      <c r="G225" s="56">
        <v>25</v>
      </c>
      <c r="H225" s="56">
        <v>25</v>
      </c>
      <c r="I225" s="56">
        <v>25</v>
      </c>
      <c r="J225" s="56">
        <v>2</v>
      </c>
      <c r="K225" s="56">
        <v>2</v>
      </c>
      <c r="L225" s="58">
        <v>44116</v>
      </c>
      <c r="M225" s="48">
        <f>(L225-calc!$O$2)/7+1</f>
        <v>2.5714285714285712</v>
      </c>
      <c r="N225" s="49" t="str">
        <f t="shared" si="3"/>
        <v>Oct</v>
      </c>
      <c r="O225" s="49" t="str">
        <f>"Qtr" &amp; VLOOKUP(MONTH(L225),calc!$D$3:$F$14,2,FALSE)</f>
        <v>Qtr1</v>
      </c>
      <c r="P225" s="49" t="str">
        <f>"FY" &amp; RIGHT(YEAR(L225) + VLOOKUP(MONTH(L225),{1,0;10,1},2,TRUE),2)</f>
        <v>FY21</v>
      </c>
    </row>
    <row r="226" spans="1:16" ht="13.5" thickBot="1" x14ac:dyDescent="0.35">
      <c r="A226" s="62"/>
      <c r="B226" s="62" t="s">
        <v>5</v>
      </c>
      <c r="C226" s="54"/>
      <c r="D226" s="62" t="s">
        <v>8</v>
      </c>
      <c r="E226" s="54" t="s">
        <v>170</v>
      </c>
      <c r="F226" s="56">
        <v>88</v>
      </c>
      <c r="G226" s="56">
        <v>88</v>
      </c>
      <c r="H226" s="56">
        <v>58</v>
      </c>
      <c r="I226" s="56">
        <v>58</v>
      </c>
      <c r="J226" s="56">
        <v>5</v>
      </c>
      <c r="K226" s="56">
        <v>5</v>
      </c>
      <c r="L226" s="58">
        <v>44116</v>
      </c>
      <c r="M226" s="48">
        <f>(L226-calc!$O$2)/7+1</f>
        <v>2.5714285714285712</v>
      </c>
      <c r="N226" s="49" t="str">
        <f t="shared" si="3"/>
        <v>Oct</v>
      </c>
      <c r="O226" s="49" t="str">
        <f>"Qtr" &amp; VLOOKUP(MONTH(L226),calc!$D$3:$F$14,2,FALSE)</f>
        <v>Qtr1</v>
      </c>
      <c r="P226" s="49" t="str">
        <f>"FY" &amp; RIGHT(YEAR(L226) + VLOOKUP(MONTH(L226),{1,0;10,1},2,TRUE),2)</f>
        <v>FY21</v>
      </c>
    </row>
    <row r="227" spans="1:16" ht="13.5" thickBot="1" x14ac:dyDescent="0.35">
      <c r="A227" s="62"/>
      <c r="B227" s="62" t="s">
        <v>132</v>
      </c>
      <c r="C227" s="54"/>
      <c r="D227" s="62" t="s">
        <v>133</v>
      </c>
      <c r="E227" s="54" t="s">
        <v>170</v>
      </c>
      <c r="F227" s="56">
        <v>78</v>
      </c>
      <c r="G227" s="56">
        <v>78</v>
      </c>
      <c r="H227" s="56">
        <v>12</v>
      </c>
      <c r="I227" s="56">
        <v>12</v>
      </c>
      <c r="J227" s="56">
        <v>0</v>
      </c>
      <c r="K227" s="56">
        <v>0</v>
      </c>
      <c r="L227" s="58">
        <v>44116</v>
      </c>
      <c r="M227" s="48">
        <f>(L227-calc!$O$2)/7+1</f>
        <v>2.5714285714285712</v>
      </c>
      <c r="N227" s="49" t="str">
        <f t="shared" si="3"/>
        <v>Oct</v>
      </c>
      <c r="O227" s="49" t="str">
        <f>"Qtr" &amp; VLOOKUP(MONTH(L227),calc!$D$3:$F$14,2,FALSE)</f>
        <v>Qtr1</v>
      </c>
      <c r="P227" s="49" t="str">
        <f>"FY" &amp; RIGHT(YEAR(L227) + VLOOKUP(MONTH(L227),{1,0;10,1},2,TRUE),2)</f>
        <v>FY21</v>
      </c>
    </row>
    <row r="228" spans="1:16" ht="13.5" thickBot="1" x14ac:dyDescent="0.35">
      <c r="A228" s="62"/>
      <c r="B228" s="62" t="s">
        <v>132</v>
      </c>
      <c r="C228" s="54"/>
      <c r="D228" s="62" t="s">
        <v>134</v>
      </c>
      <c r="E228" s="54" t="s">
        <v>170</v>
      </c>
      <c r="F228" s="56">
        <v>185</v>
      </c>
      <c r="G228" s="56">
        <v>185</v>
      </c>
      <c r="H228" s="56">
        <v>50</v>
      </c>
      <c r="I228" s="56">
        <v>50</v>
      </c>
      <c r="J228" s="56">
        <v>2</v>
      </c>
      <c r="K228" s="56">
        <v>1</v>
      </c>
      <c r="L228" s="58">
        <v>44116</v>
      </c>
      <c r="M228" s="48">
        <f>(L228-calc!$O$2)/7+1</f>
        <v>2.5714285714285712</v>
      </c>
      <c r="N228" s="49" t="str">
        <f t="shared" si="3"/>
        <v>Oct</v>
      </c>
      <c r="O228" s="49" t="str">
        <f>"Qtr" &amp; VLOOKUP(MONTH(L228),calc!$D$3:$F$14,2,FALSE)</f>
        <v>Qtr1</v>
      </c>
      <c r="P228" s="49" t="str">
        <f>"FY" &amp; RIGHT(YEAR(L228) + VLOOKUP(MONTH(L228),{1,0;10,1},2,TRUE),2)</f>
        <v>FY21</v>
      </c>
    </row>
    <row r="229" spans="1:16" ht="13.5" thickBot="1" x14ac:dyDescent="0.35">
      <c r="A229" s="62"/>
      <c r="B229" s="62" t="s">
        <v>132</v>
      </c>
      <c r="C229" s="54"/>
      <c r="D229" s="62" t="s">
        <v>135</v>
      </c>
      <c r="E229" s="54" t="s">
        <v>170</v>
      </c>
      <c r="F229" s="56">
        <v>98</v>
      </c>
      <c r="G229" s="56">
        <v>98</v>
      </c>
      <c r="H229" s="56">
        <v>16</v>
      </c>
      <c r="I229" s="56">
        <v>16</v>
      </c>
      <c r="J229" s="56">
        <v>1</v>
      </c>
      <c r="K229" s="56">
        <v>1</v>
      </c>
      <c r="L229" s="58">
        <v>44116</v>
      </c>
      <c r="M229" s="48">
        <f>(L229-calc!$O$2)/7+1</f>
        <v>2.5714285714285712</v>
      </c>
      <c r="N229" s="49" t="str">
        <f t="shared" si="3"/>
        <v>Oct</v>
      </c>
      <c r="O229" s="49" t="str">
        <f>"Qtr" &amp; VLOOKUP(MONTH(L229),calc!$D$3:$F$14,2,FALSE)</f>
        <v>Qtr1</v>
      </c>
      <c r="P229" s="49" t="str">
        <f>"FY" &amp; RIGHT(YEAR(L229) + VLOOKUP(MONTH(L229),{1,0;10,1},2,TRUE),2)</f>
        <v>FY21</v>
      </c>
    </row>
    <row r="230" spans="1:16" ht="13.5" thickBot="1" x14ac:dyDescent="0.35">
      <c r="A230" s="62"/>
      <c r="B230" s="62" t="s">
        <v>132</v>
      </c>
      <c r="C230" s="54"/>
      <c r="D230" s="62" t="s">
        <v>136</v>
      </c>
      <c r="E230" s="54" t="s">
        <v>170</v>
      </c>
      <c r="F230" s="56">
        <v>470</v>
      </c>
      <c r="G230" s="56">
        <v>470</v>
      </c>
      <c r="H230" s="56">
        <v>125</v>
      </c>
      <c r="I230" s="56">
        <v>125</v>
      </c>
      <c r="J230" s="56">
        <v>2</v>
      </c>
      <c r="K230" s="56">
        <v>2</v>
      </c>
      <c r="L230" s="58">
        <v>44116</v>
      </c>
      <c r="M230" s="48">
        <f>(L230-calc!$O$2)/7+1</f>
        <v>2.5714285714285712</v>
      </c>
      <c r="N230" s="49" t="str">
        <f t="shared" si="3"/>
        <v>Oct</v>
      </c>
      <c r="O230" s="49" t="str">
        <f>"Qtr" &amp; VLOOKUP(MONTH(L230),calc!$D$3:$F$14,2,FALSE)</f>
        <v>Qtr1</v>
      </c>
      <c r="P230" s="49" t="str">
        <f>"FY" &amp; RIGHT(YEAR(L230) + VLOOKUP(MONTH(L230),{1,0;10,1},2,TRUE),2)</f>
        <v>FY21</v>
      </c>
    </row>
    <row r="231" spans="1:16" ht="13.5" thickBot="1" x14ac:dyDescent="0.35">
      <c r="A231" s="62"/>
      <c r="B231" s="62" t="s">
        <v>132</v>
      </c>
      <c r="C231" s="54"/>
      <c r="D231" s="62" t="s">
        <v>137</v>
      </c>
      <c r="E231" s="54" t="s">
        <v>170</v>
      </c>
      <c r="F231" s="56">
        <v>29</v>
      </c>
      <c r="G231" s="56">
        <v>29</v>
      </c>
      <c r="H231" s="56">
        <v>9</v>
      </c>
      <c r="I231" s="56">
        <v>9</v>
      </c>
      <c r="J231" s="56">
        <v>0</v>
      </c>
      <c r="K231" s="56">
        <v>0</v>
      </c>
      <c r="L231" s="58">
        <v>44116</v>
      </c>
      <c r="M231" s="48">
        <f>(L231-calc!$O$2)/7+1</f>
        <v>2.5714285714285712</v>
      </c>
      <c r="N231" s="49" t="str">
        <f t="shared" si="3"/>
        <v>Oct</v>
      </c>
      <c r="O231" s="49" t="str">
        <f>"Qtr" &amp; VLOOKUP(MONTH(L231),calc!$D$3:$F$14,2,FALSE)</f>
        <v>Qtr1</v>
      </c>
      <c r="P231" s="49" t="str">
        <f>"FY" &amp; RIGHT(YEAR(L231) + VLOOKUP(MONTH(L231),{1,0;10,1},2,TRUE),2)</f>
        <v>FY21</v>
      </c>
    </row>
    <row r="232" spans="1:16" ht="13.5" thickBot="1" x14ac:dyDescent="0.35">
      <c r="A232" s="62"/>
      <c r="B232" s="62" t="s">
        <v>138</v>
      </c>
      <c r="C232" s="54"/>
      <c r="D232" s="62" t="s">
        <v>171</v>
      </c>
      <c r="E232" s="54" t="s">
        <v>170</v>
      </c>
      <c r="F232" s="56">
        <v>34</v>
      </c>
      <c r="G232" s="56">
        <v>34</v>
      </c>
      <c r="H232" s="56">
        <v>25</v>
      </c>
      <c r="I232" s="56">
        <v>25</v>
      </c>
      <c r="J232" s="56">
        <v>2</v>
      </c>
      <c r="K232" s="56">
        <v>2</v>
      </c>
      <c r="L232" s="58">
        <v>44116</v>
      </c>
      <c r="M232" s="48">
        <f>(L232-calc!$O$2)/7+1</f>
        <v>2.5714285714285712</v>
      </c>
      <c r="N232" s="49" t="str">
        <f t="shared" si="3"/>
        <v>Oct</v>
      </c>
      <c r="O232" s="49" t="str">
        <f>"Qtr" &amp; VLOOKUP(MONTH(L232),calc!$D$3:$F$14,2,FALSE)</f>
        <v>Qtr1</v>
      </c>
      <c r="P232" s="49" t="str">
        <f>"FY" &amp; RIGHT(YEAR(L232) + VLOOKUP(MONTH(L232),{1,0;10,1},2,TRUE),2)</f>
        <v>FY21</v>
      </c>
    </row>
    <row r="233" spans="1:16" ht="13.5" thickBot="1" x14ac:dyDescent="0.35">
      <c r="A233" s="62"/>
      <c r="B233" s="62" t="s">
        <v>138</v>
      </c>
      <c r="C233" s="54"/>
      <c r="D233" s="62" t="s">
        <v>172</v>
      </c>
      <c r="E233" s="54" t="s">
        <v>170</v>
      </c>
      <c r="F233" s="56">
        <v>37</v>
      </c>
      <c r="G233" s="56">
        <v>37</v>
      </c>
      <c r="H233" s="56">
        <v>29</v>
      </c>
      <c r="I233" s="56">
        <v>29</v>
      </c>
      <c r="J233" s="56">
        <v>2</v>
      </c>
      <c r="K233" s="56">
        <v>2</v>
      </c>
      <c r="L233" s="58">
        <v>44116</v>
      </c>
      <c r="M233" s="48">
        <f>(L233-calc!$O$2)/7+1</f>
        <v>2.5714285714285712</v>
      </c>
      <c r="N233" s="49" t="str">
        <f t="shared" si="3"/>
        <v>Oct</v>
      </c>
      <c r="O233" s="49" t="str">
        <f>"Qtr" &amp; VLOOKUP(MONTH(L233),calc!$D$3:$F$14,2,FALSE)</f>
        <v>Qtr1</v>
      </c>
      <c r="P233" s="49" t="str">
        <f>"FY" &amp; RIGHT(YEAR(L233) + VLOOKUP(MONTH(L233),{1,0;10,1},2,TRUE),2)</f>
        <v>FY21</v>
      </c>
    </row>
    <row r="234" spans="1:16" ht="13.5" thickBot="1" x14ac:dyDescent="0.35">
      <c r="A234" s="62"/>
      <c r="B234" s="62" t="s">
        <v>138</v>
      </c>
      <c r="C234" s="54"/>
      <c r="D234" s="62" t="s">
        <v>173</v>
      </c>
      <c r="E234" s="54" t="s">
        <v>170</v>
      </c>
      <c r="F234" s="56">
        <v>22</v>
      </c>
      <c r="G234" s="56">
        <v>22</v>
      </c>
      <c r="H234" s="56">
        <v>17</v>
      </c>
      <c r="I234" s="56">
        <v>17</v>
      </c>
      <c r="J234" s="56">
        <v>1</v>
      </c>
      <c r="K234" s="56">
        <v>1</v>
      </c>
      <c r="L234" s="58">
        <v>44116</v>
      </c>
      <c r="M234" s="48">
        <f>(L234-calc!$O$2)/7+1</f>
        <v>2.5714285714285712</v>
      </c>
      <c r="N234" s="49" t="str">
        <f t="shared" si="3"/>
        <v>Oct</v>
      </c>
      <c r="O234" s="49" t="str">
        <f>"Qtr" &amp; VLOOKUP(MONTH(L234),calc!$D$3:$F$14,2,FALSE)</f>
        <v>Qtr1</v>
      </c>
      <c r="P234" s="49" t="str">
        <f>"FY" &amp; RIGHT(YEAR(L234) + VLOOKUP(MONTH(L234),{1,0;10,1},2,TRUE),2)</f>
        <v>FY21</v>
      </c>
    </row>
    <row r="235" spans="1:16" ht="13.5" thickBot="1" x14ac:dyDescent="0.35">
      <c r="A235" s="62"/>
      <c r="B235" s="62" t="s">
        <v>138</v>
      </c>
      <c r="C235" s="54"/>
      <c r="D235" s="62" t="s">
        <v>174</v>
      </c>
      <c r="E235" s="54" t="s">
        <v>170</v>
      </c>
      <c r="F235" s="56">
        <v>39</v>
      </c>
      <c r="G235" s="56">
        <v>39</v>
      </c>
      <c r="H235" s="56">
        <v>34</v>
      </c>
      <c r="I235" s="56">
        <v>34</v>
      </c>
      <c r="J235" s="56">
        <v>2</v>
      </c>
      <c r="K235" s="56">
        <v>2</v>
      </c>
      <c r="L235" s="58">
        <v>44116</v>
      </c>
      <c r="M235" s="48">
        <f>(L235-calc!$O$2)/7+1</f>
        <v>2.5714285714285712</v>
      </c>
      <c r="N235" s="49" t="str">
        <f t="shared" si="3"/>
        <v>Oct</v>
      </c>
      <c r="O235" s="49" t="str">
        <f>"Qtr" &amp; VLOOKUP(MONTH(L235),calc!$D$3:$F$14,2,FALSE)</f>
        <v>Qtr1</v>
      </c>
      <c r="P235" s="49" t="str">
        <f>"FY" &amp; RIGHT(YEAR(L235) + VLOOKUP(MONTH(L235),{1,0;10,1},2,TRUE),2)</f>
        <v>FY21</v>
      </c>
    </row>
    <row r="236" spans="1:16" ht="13.5" thickBot="1" x14ac:dyDescent="0.35">
      <c r="A236" s="62"/>
      <c r="B236" s="62" t="s">
        <v>138</v>
      </c>
      <c r="C236" s="54"/>
      <c r="D236" s="62" t="s">
        <v>175</v>
      </c>
      <c r="E236" s="54" t="s">
        <v>170</v>
      </c>
      <c r="F236" s="56">
        <v>53</v>
      </c>
      <c r="G236" s="56">
        <v>53</v>
      </c>
      <c r="H236" s="56">
        <v>41</v>
      </c>
      <c r="I236" s="56">
        <v>41</v>
      </c>
      <c r="J236" s="56">
        <v>3</v>
      </c>
      <c r="K236" s="56">
        <v>3</v>
      </c>
      <c r="L236" s="58">
        <v>44116</v>
      </c>
      <c r="M236" s="48">
        <f>(L236-calc!$O$2)/7+1</f>
        <v>2.5714285714285712</v>
      </c>
      <c r="N236" s="49" t="str">
        <f t="shared" si="3"/>
        <v>Oct</v>
      </c>
      <c r="O236" s="49" t="str">
        <f>"Qtr" &amp; VLOOKUP(MONTH(L236),calc!$D$3:$F$14,2,FALSE)</f>
        <v>Qtr1</v>
      </c>
      <c r="P236" s="49" t="str">
        <f>"FY" &amp; RIGHT(YEAR(L236) + VLOOKUP(MONTH(L236),{1,0;10,1},2,TRUE),2)</f>
        <v>FY21</v>
      </c>
    </row>
    <row r="237" spans="1:16" ht="13.5" thickBot="1" x14ac:dyDescent="0.35">
      <c r="A237" s="62"/>
      <c r="B237" s="62" t="s">
        <v>138</v>
      </c>
      <c r="C237" s="54"/>
      <c r="D237" s="62" t="s">
        <v>176</v>
      </c>
      <c r="E237" s="54" t="s">
        <v>170</v>
      </c>
      <c r="F237" s="56">
        <v>43</v>
      </c>
      <c r="G237" s="56">
        <v>43</v>
      </c>
      <c r="H237" s="56">
        <v>27</v>
      </c>
      <c r="I237" s="56">
        <v>27</v>
      </c>
      <c r="J237" s="56">
        <v>2</v>
      </c>
      <c r="K237" s="56">
        <v>2</v>
      </c>
      <c r="L237" s="58">
        <v>44116</v>
      </c>
      <c r="M237" s="48">
        <f>(L237-calc!$O$2)/7+1</f>
        <v>2.5714285714285712</v>
      </c>
      <c r="N237" s="49" t="str">
        <f t="shared" si="3"/>
        <v>Oct</v>
      </c>
      <c r="O237" s="49" t="str">
        <f>"Qtr" &amp; VLOOKUP(MONTH(L237),calc!$D$3:$F$14,2,FALSE)</f>
        <v>Qtr1</v>
      </c>
      <c r="P237" s="49" t="str">
        <f>"FY" &amp; RIGHT(YEAR(L237) + VLOOKUP(MONTH(L237),{1,0;10,1},2,TRUE),2)</f>
        <v>FY21</v>
      </c>
    </row>
    <row r="238" spans="1:16" ht="13.5" thickBot="1" x14ac:dyDescent="0.35">
      <c r="A238" s="62"/>
      <c r="B238" s="62" t="s">
        <v>43</v>
      </c>
      <c r="C238" s="54"/>
      <c r="D238" s="62" t="s">
        <v>145</v>
      </c>
      <c r="E238" s="54" t="s">
        <v>170</v>
      </c>
      <c r="F238" s="56">
        <v>6</v>
      </c>
      <c r="G238" s="56">
        <v>4</v>
      </c>
      <c r="H238" s="56">
        <v>3</v>
      </c>
      <c r="I238" s="56">
        <v>3</v>
      </c>
      <c r="J238" s="56">
        <v>0</v>
      </c>
      <c r="K238" s="56">
        <v>0</v>
      </c>
      <c r="L238" s="58">
        <v>44116</v>
      </c>
      <c r="M238" s="48">
        <f>(L238-calc!$O$2)/7+1</f>
        <v>2.5714285714285712</v>
      </c>
      <c r="N238" s="49" t="str">
        <f t="shared" si="3"/>
        <v>Oct</v>
      </c>
      <c r="O238" s="49" t="str">
        <f>"Qtr" &amp; VLOOKUP(MONTH(L238),calc!$D$3:$F$14,2,FALSE)</f>
        <v>Qtr1</v>
      </c>
      <c r="P238" s="49" t="str">
        <f>"FY" &amp; RIGHT(YEAR(L238) + VLOOKUP(MONTH(L238),{1,0;10,1},2,TRUE),2)</f>
        <v>FY21</v>
      </c>
    </row>
    <row r="239" spans="1:16" ht="13.5" thickBot="1" x14ac:dyDescent="0.35">
      <c r="A239" s="62"/>
      <c r="B239" s="62" t="s">
        <v>43</v>
      </c>
      <c r="C239" s="54"/>
      <c r="D239" s="62" t="s">
        <v>146</v>
      </c>
      <c r="E239" s="54" t="s">
        <v>170</v>
      </c>
      <c r="F239" s="56">
        <v>3</v>
      </c>
      <c r="G239" s="56">
        <v>3</v>
      </c>
      <c r="H239" s="56">
        <v>2</v>
      </c>
      <c r="I239" s="56">
        <v>2</v>
      </c>
      <c r="J239" s="56">
        <v>0</v>
      </c>
      <c r="K239" s="56">
        <v>0</v>
      </c>
      <c r="L239" s="58">
        <v>44116</v>
      </c>
      <c r="M239" s="48">
        <f>(L239-calc!$O$2)/7+1</f>
        <v>2.5714285714285712</v>
      </c>
      <c r="N239" s="49" t="str">
        <f t="shared" si="3"/>
        <v>Oct</v>
      </c>
      <c r="O239" s="49" t="str">
        <f>"Qtr" &amp; VLOOKUP(MONTH(L239),calc!$D$3:$F$14,2,FALSE)</f>
        <v>Qtr1</v>
      </c>
      <c r="P239" s="49" t="str">
        <f>"FY" &amp; RIGHT(YEAR(L239) + VLOOKUP(MONTH(L239),{1,0;10,1},2,TRUE),2)</f>
        <v>FY21</v>
      </c>
    </row>
    <row r="240" spans="1:16" ht="13.5" thickBot="1" x14ac:dyDescent="0.35">
      <c r="A240" s="62"/>
      <c r="B240" s="62" t="s">
        <v>43</v>
      </c>
      <c r="C240" s="54"/>
      <c r="D240" s="62" t="s">
        <v>44</v>
      </c>
      <c r="E240" s="54" t="s">
        <v>170</v>
      </c>
      <c r="F240" s="56">
        <v>9</v>
      </c>
      <c r="G240" s="56">
        <v>8</v>
      </c>
      <c r="H240" s="56">
        <v>5</v>
      </c>
      <c r="I240" s="56">
        <v>5</v>
      </c>
      <c r="J240" s="56">
        <v>1</v>
      </c>
      <c r="K240" s="56">
        <v>1</v>
      </c>
      <c r="L240" s="58">
        <v>44116</v>
      </c>
      <c r="M240" s="48">
        <f>(L240-calc!$O$2)/7+1</f>
        <v>2.5714285714285712</v>
      </c>
      <c r="N240" s="49" t="str">
        <f t="shared" si="3"/>
        <v>Oct</v>
      </c>
      <c r="O240" s="49" t="str">
        <f>"Qtr" &amp; VLOOKUP(MONTH(L240),calc!$D$3:$F$14,2,FALSE)</f>
        <v>Qtr1</v>
      </c>
      <c r="P240" s="49" t="str">
        <f>"FY" &amp; RIGHT(YEAR(L240) + VLOOKUP(MONTH(L240),{1,0;10,1},2,TRUE),2)</f>
        <v>FY21</v>
      </c>
    </row>
    <row r="241" spans="1:16" ht="13.5" thickBot="1" x14ac:dyDescent="0.35">
      <c r="A241" s="62"/>
      <c r="B241" s="62" t="s">
        <v>43</v>
      </c>
      <c r="C241" s="54"/>
      <c r="D241" s="62" t="s">
        <v>147</v>
      </c>
      <c r="E241" s="54" t="s">
        <v>170</v>
      </c>
      <c r="F241" s="56">
        <v>47</v>
      </c>
      <c r="G241" s="56">
        <v>45</v>
      </c>
      <c r="H241" s="56">
        <v>30</v>
      </c>
      <c r="I241" s="56">
        <v>30</v>
      </c>
      <c r="J241" s="56">
        <v>0</v>
      </c>
      <c r="K241" s="56">
        <v>0</v>
      </c>
      <c r="L241" s="58">
        <v>44116</v>
      </c>
      <c r="M241" s="48">
        <f>(L241-calc!$O$2)/7+1</f>
        <v>2.5714285714285712</v>
      </c>
      <c r="N241" s="49" t="str">
        <f t="shared" si="3"/>
        <v>Oct</v>
      </c>
      <c r="O241" s="49" t="str">
        <f>"Qtr" &amp; VLOOKUP(MONTH(L241),calc!$D$3:$F$14,2,FALSE)</f>
        <v>Qtr1</v>
      </c>
      <c r="P241" s="49" t="str">
        <f>"FY" &amp; RIGHT(YEAR(L241) + VLOOKUP(MONTH(L241),{1,0;10,1},2,TRUE),2)</f>
        <v>FY21</v>
      </c>
    </row>
    <row r="242" spans="1:16" ht="13.5" thickBot="1" x14ac:dyDescent="0.35">
      <c r="A242" s="62"/>
      <c r="B242" s="62" t="s">
        <v>148</v>
      </c>
      <c r="C242" s="54"/>
      <c r="D242" s="62" t="s">
        <v>149</v>
      </c>
      <c r="E242" s="54" t="s">
        <v>170</v>
      </c>
      <c r="F242" s="56">
        <v>97</v>
      </c>
      <c r="G242" s="56">
        <v>97</v>
      </c>
      <c r="H242" s="56">
        <v>61</v>
      </c>
      <c r="I242" s="56">
        <v>61</v>
      </c>
      <c r="J242" s="56">
        <v>4</v>
      </c>
      <c r="K242" s="56">
        <v>4</v>
      </c>
      <c r="L242" s="58">
        <v>44116</v>
      </c>
      <c r="M242" s="48">
        <f>(L242-calc!$O$2)/7+1</f>
        <v>2.5714285714285712</v>
      </c>
      <c r="N242" s="49" t="str">
        <f t="shared" si="3"/>
        <v>Oct</v>
      </c>
      <c r="O242" s="49" t="str">
        <f>"Qtr" &amp; VLOOKUP(MONTH(L242),calc!$D$3:$F$14,2,FALSE)</f>
        <v>Qtr1</v>
      </c>
      <c r="P242" s="49" t="str">
        <f>"FY" &amp; RIGHT(YEAR(L242) + VLOOKUP(MONTH(L242),{1,0;10,1},2,TRUE),2)</f>
        <v>FY21</v>
      </c>
    </row>
    <row r="243" spans="1:16" ht="13.5" thickBot="1" x14ac:dyDescent="0.35">
      <c r="A243" s="62"/>
      <c r="B243" s="62" t="s">
        <v>148</v>
      </c>
      <c r="C243" s="54"/>
      <c r="D243" s="62" t="s">
        <v>150</v>
      </c>
      <c r="E243" s="54" t="s">
        <v>170</v>
      </c>
      <c r="F243" s="56">
        <v>378</v>
      </c>
      <c r="G243" s="56">
        <v>378</v>
      </c>
      <c r="H243" s="56">
        <v>245</v>
      </c>
      <c r="I243" s="56">
        <v>245</v>
      </c>
      <c r="J243" s="56">
        <v>6</v>
      </c>
      <c r="K243" s="56">
        <v>6</v>
      </c>
      <c r="L243" s="58">
        <v>44116</v>
      </c>
      <c r="M243" s="48">
        <f>(L243-calc!$O$2)/7+1</f>
        <v>2.5714285714285712</v>
      </c>
      <c r="N243" s="49" t="str">
        <f t="shared" si="3"/>
        <v>Oct</v>
      </c>
      <c r="O243" s="49" t="str">
        <f>"Qtr" &amp; VLOOKUP(MONTH(L243),calc!$D$3:$F$14,2,FALSE)</f>
        <v>Qtr1</v>
      </c>
      <c r="P243" s="49" t="str">
        <f>"FY" &amp; RIGHT(YEAR(L243) + VLOOKUP(MONTH(L243),{1,0;10,1},2,TRUE),2)</f>
        <v>FY21</v>
      </c>
    </row>
    <row r="244" spans="1:16" ht="13.5" thickBot="1" x14ac:dyDescent="0.35">
      <c r="A244" s="62"/>
      <c r="B244" s="62" t="s">
        <v>148</v>
      </c>
      <c r="C244" s="54"/>
      <c r="D244" s="62" t="s">
        <v>151</v>
      </c>
      <c r="E244" s="54" t="s">
        <v>170</v>
      </c>
      <c r="F244" s="56">
        <v>189</v>
      </c>
      <c r="G244" s="56">
        <v>189</v>
      </c>
      <c r="H244" s="56">
        <v>93</v>
      </c>
      <c r="I244" s="56">
        <v>93</v>
      </c>
      <c r="J244" s="56">
        <v>4</v>
      </c>
      <c r="K244" s="56">
        <v>4</v>
      </c>
      <c r="L244" s="58">
        <v>44116</v>
      </c>
      <c r="M244" s="48">
        <f>(L244-calc!$O$2)/7+1</f>
        <v>2.5714285714285712</v>
      </c>
      <c r="N244" s="49" t="str">
        <f t="shared" si="3"/>
        <v>Oct</v>
      </c>
      <c r="O244" s="49" t="str">
        <f>"Qtr" &amp; VLOOKUP(MONTH(L244),calc!$D$3:$F$14,2,FALSE)</f>
        <v>Qtr1</v>
      </c>
      <c r="P244" s="49" t="str">
        <f>"FY" &amp; RIGHT(YEAR(L244) + VLOOKUP(MONTH(L244),{1,0;10,1},2,TRUE),2)</f>
        <v>FY21</v>
      </c>
    </row>
    <row r="245" spans="1:16" ht="13.5" thickBot="1" x14ac:dyDescent="0.35">
      <c r="A245" s="62"/>
      <c r="B245" s="62" t="s">
        <v>148</v>
      </c>
      <c r="C245" s="54"/>
      <c r="D245" s="62" t="s">
        <v>152</v>
      </c>
      <c r="E245" s="54" t="s">
        <v>170</v>
      </c>
      <c r="F245" s="56">
        <v>244</v>
      </c>
      <c r="G245" s="56">
        <v>244</v>
      </c>
      <c r="H245" s="56">
        <v>128</v>
      </c>
      <c r="I245" s="56">
        <v>128</v>
      </c>
      <c r="J245" s="56">
        <v>1</v>
      </c>
      <c r="K245" s="56">
        <v>1</v>
      </c>
      <c r="L245" s="58">
        <v>44116</v>
      </c>
      <c r="M245" s="48">
        <f>(L245-calc!$O$2)/7+1</f>
        <v>2.5714285714285712</v>
      </c>
      <c r="N245" s="49" t="str">
        <f t="shared" si="3"/>
        <v>Oct</v>
      </c>
      <c r="O245" s="49" t="str">
        <f>"Qtr" &amp; VLOOKUP(MONTH(L245),calc!$D$3:$F$14,2,FALSE)</f>
        <v>Qtr1</v>
      </c>
      <c r="P245" s="49" t="str">
        <f>"FY" &amp; RIGHT(YEAR(L245) + VLOOKUP(MONTH(L245),{1,0;10,1},2,TRUE),2)</f>
        <v>FY21</v>
      </c>
    </row>
    <row r="246" spans="1:16" ht="13.5" thickBot="1" x14ac:dyDescent="0.35">
      <c r="A246" s="62"/>
      <c r="B246" s="62" t="s">
        <v>10</v>
      </c>
      <c r="C246" s="54"/>
      <c r="D246" s="62" t="s">
        <v>153</v>
      </c>
      <c r="E246" s="54" t="s">
        <v>170</v>
      </c>
      <c r="F246" s="56">
        <v>112</v>
      </c>
      <c r="G246" s="56">
        <v>69</v>
      </c>
      <c r="H246" s="56">
        <v>59</v>
      </c>
      <c r="I246" s="56">
        <v>59</v>
      </c>
      <c r="J246" s="56">
        <v>5</v>
      </c>
      <c r="K246" s="56">
        <v>5</v>
      </c>
      <c r="L246" s="58">
        <v>44116</v>
      </c>
      <c r="M246" s="48">
        <f>(L246-calc!$O$2)/7+1</f>
        <v>2.5714285714285712</v>
      </c>
      <c r="N246" s="49" t="str">
        <f t="shared" si="3"/>
        <v>Oct</v>
      </c>
      <c r="O246" s="49" t="str">
        <f>"Qtr" &amp; VLOOKUP(MONTH(L246),calc!$D$3:$F$14,2,FALSE)</f>
        <v>Qtr1</v>
      </c>
      <c r="P246" s="49" t="str">
        <f>"FY" &amp; RIGHT(YEAR(L246) + VLOOKUP(MONTH(L246),{1,0;10,1},2,TRUE),2)</f>
        <v>FY21</v>
      </c>
    </row>
    <row r="247" spans="1:16" ht="13.5" thickBot="1" x14ac:dyDescent="0.35">
      <c r="A247" s="62"/>
      <c r="B247" s="62" t="s">
        <v>10</v>
      </c>
      <c r="C247" s="54"/>
      <c r="D247" s="62" t="s">
        <v>154</v>
      </c>
      <c r="E247" s="54" t="s">
        <v>170</v>
      </c>
      <c r="F247" s="56">
        <v>184</v>
      </c>
      <c r="G247" s="56">
        <v>119</v>
      </c>
      <c r="H247" s="56">
        <v>107</v>
      </c>
      <c r="I247" s="56">
        <v>107</v>
      </c>
      <c r="J247" s="56">
        <v>8</v>
      </c>
      <c r="K247" s="56">
        <v>8</v>
      </c>
      <c r="L247" s="58">
        <v>44116</v>
      </c>
      <c r="M247" s="48">
        <f>(L247-calc!$O$2)/7+1</f>
        <v>2.5714285714285712</v>
      </c>
      <c r="N247" s="49" t="str">
        <f t="shared" si="3"/>
        <v>Oct</v>
      </c>
      <c r="O247" s="49" t="str">
        <f>"Qtr" &amp; VLOOKUP(MONTH(L247),calc!$D$3:$F$14,2,FALSE)</f>
        <v>Qtr1</v>
      </c>
      <c r="P247" s="49" t="str">
        <f>"FY" &amp; RIGHT(YEAR(L247) + VLOOKUP(MONTH(L247),{1,0;10,1},2,TRUE),2)</f>
        <v>FY21</v>
      </c>
    </row>
    <row r="248" spans="1:16" ht="13.5" thickBot="1" x14ac:dyDescent="0.35">
      <c r="A248" s="62"/>
      <c r="B248" s="62" t="s">
        <v>10</v>
      </c>
      <c r="C248" s="54"/>
      <c r="D248" s="62" t="s">
        <v>155</v>
      </c>
      <c r="E248" s="54" t="s">
        <v>170</v>
      </c>
      <c r="F248" s="56">
        <v>94</v>
      </c>
      <c r="G248" s="56">
        <v>76</v>
      </c>
      <c r="H248" s="56">
        <v>51</v>
      </c>
      <c r="I248" s="56">
        <v>51</v>
      </c>
      <c r="J248" s="56">
        <v>3</v>
      </c>
      <c r="K248" s="56">
        <v>3</v>
      </c>
      <c r="L248" s="58">
        <v>44116</v>
      </c>
      <c r="M248" s="48">
        <f>(L248-calc!$O$2)/7+1</f>
        <v>2.5714285714285712</v>
      </c>
      <c r="N248" s="49" t="str">
        <f t="shared" si="3"/>
        <v>Oct</v>
      </c>
      <c r="O248" s="49" t="str">
        <f>"Qtr" &amp; VLOOKUP(MONTH(L248),calc!$D$3:$F$14,2,FALSE)</f>
        <v>Qtr1</v>
      </c>
      <c r="P248" s="49" t="str">
        <f>"FY" &amp; RIGHT(YEAR(L248) + VLOOKUP(MONTH(L248),{1,0;10,1},2,TRUE),2)</f>
        <v>FY21</v>
      </c>
    </row>
    <row r="249" spans="1:16" ht="13.5" thickBot="1" x14ac:dyDescent="0.35">
      <c r="A249" s="62"/>
      <c r="B249" s="62" t="s">
        <v>10</v>
      </c>
      <c r="C249" s="54"/>
      <c r="D249" s="62" t="s">
        <v>156</v>
      </c>
      <c r="E249" s="54" t="s">
        <v>170</v>
      </c>
      <c r="F249" s="56">
        <v>82</v>
      </c>
      <c r="G249" s="56">
        <v>59</v>
      </c>
      <c r="H249" s="56">
        <v>31</v>
      </c>
      <c r="I249" s="56">
        <v>31</v>
      </c>
      <c r="J249" s="56">
        <v>2</v>
      </c>
      <c r="K249" s="56">
        <v>2</v>
      </c>
      <c r="L249" s="58">
        <v>44116</v>
      </c>
      <c r="M249" s="48">
        <f>(L249-calc!$O$2)/7+1</f>
        <v>2.5714285714285712</v>
      </c>
      <c r="N249" s="49" t="str">
        <f t="shared" si="3"/>
        <v>Oct</v>
      </c>
      <c r="O249" s="49" t="str">
        <f>"Qtr" &amp; VLOOKUP(MONTH(L249),calc!$D$3:$F$14,2,FALSE)</f>
        <v>Qtr1</v>
      </c>
      <c r="P249" s="49" t="str">
        <f>"FY" &amp; RIGHT(YEAR(L249) + VLOOKUP(MONTH(L249),{1,0;10,1},2,TRUE),2)</f>
        <v>FY21</v>
      </c>
    </row>
    <row r="250" spans="1:16" ht="13.5" thickBot="1" x14ac:dyDescent="0.35">
      <c r="A250" s="62"/>
      <c r="B250" s="62" t="s">
        <v>10</v>
      </c>
      <c r="C250" s="54"/>
      <c r="D250" s="62" t="s">
        <v>157</v>
      </c>
      <c r="E250" s="54" t="s">
        <v>170</v>
      </c>
      <c r="F250" s="56">
        <v>105</v>
      </c>
      <c r="G250" s="56">
        <v>89</v>
      </c>
      <c r="H250" s="56">
        <v>68</v>
      </c>
      <c r="I250" s="56">
        <v>68</v>
      </c>
      <c r="J250" s="56">
        <v>6</v>
      </c>
      <c r="K250" s="56">
        <v>6</v>
      </c>
      <c r="L250" s="58">
        <v>44116</v>
      </c>
      <c r="M250" s="48">
        <f>(L250-calc!$O$2)/7+1</f>
        <v>2.5714285714285712</v>
      </c>
      <c r="N250" s="49" t="str">
        <f t="shared" si="3"/>
        <v>Oct</v>
      </c>
      <c r="O250" s="49" t="str">
        <f>"Qtr" &amp; VLOOKUP(MONTH(L250),calc!$D$3:$F$14,2,FALSE)</f>
        <v>Qtr1</v>
      </c>
      <c r="P250" s="49" t="str">
        <f>"FY" &amp; RIGHT(YEAR(L250) + VLOOKUP(MONTH(L250),{1,0;10,1},2,TRUE),2)</f>
        <v>FY21</v>
      </c>
    </row>
    <row r="251" spans="1:16" ht="13.5" thickBot="1" x14ac:dyDescent="0.35">
      <c r="A251" s="62"/>
      <c r="B251" s="62" t="s">
        <v>10</v>
      </c>
      <c r="C251" s="54"/>
      <c r="D251" s="62" t="s">
        <v>158</v>
      </c>
      <c r="E251" s="54" t="s">
        <v>170</v>
      </c>
      <c r="F251" s="56">
        <v>79</v>
      </c>
      <c r="G251" s="56">
        <v>55</v>
      </c>
      <c r="H251" s="56">
        <v>34</v>
      </c>
      <c r="I251" s="56">
        <v>34</v>
      </c>
      <c r="J251" s="56">
        <v>2</v>
      </c>
      <c r="K251" s="56">
        <v>2</v>
      </c>
      <c r="L251" s="58">
        <v>44116</v>
      </c>
      <c r="M251" s="48">
        <f>(L251-calc!$O$2)/7+1</f>
        <v>2.5714285714285712</v>
      </c>
      <c r="N251" s="49" t="str">
        <f t="shared" si="3"/>
        <v>Oct</v>
      </c>
      <c r="O251" s="49" t="str">
        <f>"Qtr" &amp; VLOOKUP(MONTH(L251),calc!$D$3:$F$14,2,FALSE)</f>
        <v>Qtr1</v>
      </c>
      <c r="P251" s="49" t="str">
        <f>"FY" &amp; RIGHT(YEAR(L251) + VLOOKUP(MONTH(L251),{1,0;10,1},2,TRUE),2)</f>
        <v>FY21</v>
      </c>
    </row>
    <row r="252" spans="1:16" ht="13.5" thickBot="1" x14ac:dyDescent="0.35">
      <c r="A252" s="62"/>
      <c r="B252" s="62" t="s">
        <v>10</v>
      </c>
      <c r="C252" s="54"/>
      <c r="D252" s="62" t="s">
        <v>159</v>
      </c>
      <c r="E252" s="54" t="s">
        <v>170</v>
      </c>
      <c r="F252" s="56">
        <v>41</v>
      </c>
      <c r="G252" s="56">
        <v>25</v>
      </c>
      <c r="H252" s="56">
        <v>18</v>
      </c>
      <c r="I252" s="56">
        <v>18</v>
      </c>
      <c r="J252" s="56">
        <v>1</v>
      </c>
      <c r="K252" s="56">
        <v>1</v>
      </c>
      <c r="L252" s="58">
        <v>44116</v>
      </c>
      <c r="M252" s="48">
        <f>(L252-calc!$O$2)/7+1</f>
        <v>2.5714285714285712</v>
      </c>
      <c r="N252" s="49" t="str">
        <f t="shared" si="3"/>
        <v>Oct</v>
      </c>
      <c r="O252" s="49" t="str">
        <f>"Qtr" &amp; VLOOKUP(MONTH(L252),calc!$D$3:$F$14,2,FALSE)</f>
        <v>Qtr1</v>
      </c>
      <c r="P252" s="49" t="str">
        <f>"FY" &amp; RIGHT(YEAR(L252) + VLOOKUP(MONTH(L252),{1,0;10,1},2,TRUE),2)</f>
        <v>FY21</v>
      </c>
    </row>
    <row r="253" spans="1:16" ht="13.5" thickBot="1" x14ac:dyDescent="0.35">
      <c r="A253" s="62"/>
      <c r="B253" s="62" t="s">
        <v>10</v>
      </c>
      <c r="C253" s="54"/>
      <c r="D253" s="62" t="s">
        <v>160</v>
      </c>
      <c r="E253" s="54" t="s">
        <v>170</v>
      </c>
      <c r="F253" s="56">
        <v>70</v>
      </c>
      <c r="G253" s="56">
        <v>52</v>
      </c>
      <c r="H253" s="56">
        <v>28</v>
      </c>
      <c r="I253" s="56">
        <v>28</v>
      </c>
      <c r="J253" s="56">
        <v>3</v>
      </c>
      <c r="K253" s="56">
        <v>3</v>
      </c>
      <c r="L253" s="58">
        <v>44116</v>
      </c>
      <c r="M253" s="48">
        <f>(L253-calc!$O$2)/7+1</f>
        <v>2.5714285714285712</v>
      </c>
      <c r="N253" s="49" t="str">
        <f t="shared" si="3"/>
        <v>Oct</v>
      </c>
      <c r="O253" s="49" t="str">
        <f>"Qtr" &amp; VLOOKUP(MONTH(L253),calc!$D$3:$F$14,2,FALSE)</f>
        <v>Qtr1</v>
      </c>
      <c r="P253" s="49" t="str">
        <f>"FY" &amp; RIGHT(YEAR(L253) + VLOOKUP(MONTH(L253),{1,0;10,1},2,TRUE),2)</f>
        <v>FY21</v>
      </c>
    </row>
    <row r="254" spans="1:16" ht="13.5" thickBot="1" x14ac:dyDescent="0.35">
      <c r="A254" s="62"/>
      <c r="B254" s="62" t="s">
        <v>10</v>
      </c>
      <c r="C254" s="54"/>
      <c r="D254" s="62" t="s">
        <v>161</v>
      </c>
      <c r="E254" s="54" t="s">
        <v>170</v>
      </c>
      <c r="F254" s="56">
        <v>61</v>
      </c>
      <c r="G254" s="56">
        <v>54</v>
      </c>
      <c r="H254" s="56">
        <v>32</v>
      </c>
      <c r="I254" s="56">
        <v>32</v>
      </c>
      <c r="J254" s="56">
        <v>2</v>
      </c>
      <c r="K254" s="56">
        <v>2</v>
      </c>
      <c r="L254" s="58">
        <v>44116</v>
      </c>
      <c r="M254" s="48">
        <f>(L254-calc!$O$2)/7+1</f>
        <v>2.5714285714285712</v>
      </c>
      <c r="N254" s="49" t="str">
        <f t="shared" si="3"/>
        <v>Oct</v>
      </c>
      <c r="O254" s="49" t="str">
        <f>"Qtr" &amp; VLOOKUP(MONTH(L254),calc!$D$3:$F$14,2,FALSE)</f>
        <v>Qtr1</v>
      </c>
      <c r="P254" s="49" t="str">
        <f>"FY" &amp; RIGHT(YEAR(L254) + VLOOKUP(MONTH(L254),{1,0;10,1},2,TRUE),2)</f>
        <v>FY21</v>
      </c>
    </row>
    <row r="255" spans="1:16" ht="13.5" thickBot="1" x14ac:dyDescent="0.35">
      <c r="A255" s="62"/>
      <c r="B255" s="62" t="s">
        <v>10</v>
      </c>
      <c r="C255" s="54"/>
      <c r="D255" s="62" t="s">
        <v>162</v>
      </c>
      <c r="E255" s="54" t="s">
        <v>170</v>
      </c>
      <c r="F255" s="56">
        <v>53</v>
      </c>
      <c r="G255" s="56">
        <v>37</v>
      </c>
      <c r="H255" s="56">
        <v>18</v>
      </c>
      <c r="I255" s="56">
        <v>18</v>
      </c>
      <c r="J255" s="56">
        <v>1</v>
      </c>
      <c r="K255" s="56">
        <v>1</v>
      </c>
      <c r="L255" s="58">
        <v>44116</v>
      </c>
      <c r="M255" s="48">
        <f>(L255-calc!$O$2)/7+1</f>
        <v>2.5714285714285712</v>
      </c>
      <c r="N255" s="49" t="str">
        <f t="shared" si="3"/>
        <v>Oct</v>
      </c>
      <c r="O255" s="49" t="str">
        <f>"Qtr" &amp; VLOOKUP(MONTH(L255),calc!$D$3:$F$14,2,FALSE)</f>
        <v>Qtr1</v>
      </c>
      <c r="P255" s="49" t="str">
        <f>"FY" &amp; RIGHT(YEAR(L255) + VLOOKUP(MONTH(L255),{1,0;10,1},2,TRUE),2)</f>
        <v>FY21</v>
      </c>
    </row>
    <row r="256" spans="1:16" ht="13.5" thickBot="1" x14ac:dyDescent="0.35">
      <c r="A256" s="62"/>
      <c r="B256" s="62" t="s">
        <v>10</v>
      </c>
      <c r="C256" s="54"/>
      <c r="D256" s="62" t="s">
        <v>163</v>
      </c>
      <c r="E256" s="54" t="s">
        <v>170</v>
      </c>
      <c r="F256" s="56">
        <v>58</v>
      </c>
      <c r="G256" s="56">
        <v>39</v>
      </c>
      <c r="H256" s="56">
        <v>17</v>
      </c>
      <c r="I256" s="56">
        <v>17</v>
      </c>
      <c r="J256" s="56">
        <v>1</v>
      </c>
      <c r="K256" s="56">
        <v>1</v>
      </c>
      <c r="L256" s="58">
        <v>44116</v>
      </c>
      <c r="M256" s="48">
        <f>(L256-calc!$O$2)/7+1</f>
        <v>2.5714285714285712</v>
      </c>
      <c r="N256" s="49" t="str">
        <f t="shared" si="3"/>
        <v>Oct</v>
      </c>
      <c r="O256" s="49" t="str">
        <f>"Qtr" &amp; VLOOKUP(MONTH(L256),calc!$D$3:$F$14,2,FALSE)</f>
        <v>Qtr1</v>
      </c>
      <c r="P256" s="49" t="str">
        <f>"FY" &amp; RIGHT(YEAR(L256) + VLOOKUP(MONTH(L256),{1,0;10,1},2,TRUE),2)</f>
        <v>FY21</v>
      </c>
    </row>
    <row r="257" spans="1:16" ht="13.5" thickBot="1" x14ac:dyDescent="0.35">
      <c r="A257" s="62"/>
      <c r="B257" s="62" t="s">
        <v>55</v>
      </c>
      <c r="C257" s="54"/>
      <c r="D257" s="62" t="s">
        <v>56</v>
      </c>
      <c r="E257" s="54" t="s">
        <v>170</v>
      </c>
      <c r="F257" s="56">
        <v>15</v>
      </c>
      <c r="G257" s="56">
        <v>15</v>
      </c>
      <c r="H257" s="56">
        <v>0</v>
      </c>
      <c r="I257" s="56">
        <v>0</v>
      </c>
      <c r="J257" s="56">
        <v>0</v>
      </c>
      <c r="K257" s="56">
        <v>0</v>
      </c>
      <c r="L257" s="58">
        <v>44123</v>
      </c>
      <c r="M257" s="48">
        <f>(L257-calc!$O$2)/7+1</f>
        <v>3.5714285714285716</v>
      </c>
      <c r="N257" s="49" t="str">
        <f t="shared" si="3"/>
        <v>Oct</v>
      </c>
      <c r="O257" s="49" t="str">
        <f>"Qtr" &amp; VLOOKUP(MONTH(L257),calc!$D$3:$F$14,2,FALSE)</f>
        <v>Qtr1</v>
      </c>
      <c r="P257" s="49" t="str">
        <f>"FY" &amp; RIGHT(YEAR(L257) + VLOOKUP(MONTH(L257),{1,0;10,1},2,TRUE),2)</f>
        <v>FY21</v>
      </c>
    </row>
    <row r="258" spans="1:16" ht="13.5" thickBot="1" x14ac:dyDescent="0.35">
      <c r="A258" s="62"/>
      <c r="B258" s="62" t="s">
        <v>55</v>
      </c>
      <c r="C258" s="54"/>
      <c r="D258" s="62" t="s">
        <v>59</v>
      </c>
      <c r="E258" s="54" t="s">
        <v>170</v>
      </c>
      <c r="F258" s="56">
        <v>20</v>
      </c>
      <c r="G258" s="56">
        <v>20</v>
      </c>
      <c r="H258" s="56">
        <v>13</v>
      </c>
      <c r="I258" s="56">
        <v>13</v>
      </c>
      <c r="J258" s="56">
        <v>2</v>
      </c>
      <c r="K258" s="56">
        <v>2</v>
      </c>
      <c r="L258" s="58">
        <v>44123</v>
      </c>
      <c r="M258" s="48">
        <f>(L258-calc!$O$2)/7+1</f>
        <v>3.5714285714285716</v>
      </c>
      <c r="N258" s="49" t="str">
        <f t="shared" si="3"/>
        <v>Oct</v>
      </c>
      <c r="O258" s="49" t="str">
        <f>"Qtr" &amp; VLOOKUP(MONTH(L258),calc!$D$3:$F$14,2,FALSE)</f>
        <v>Qtr1</v>
      </c>
      <c r="P258" s="49" t="str">
        <f>"FY" &amp; RIGHT(YEAR(L258) + VLOOKUP(MONTH(L258),{1,0;10,1},2,TRUE),2)</f>
        <v>FY21</v>
      </c>
    </row>
    <row r="259" spans="1:16" ht="13.5" thickBot="1" x14ac:dyDescent="0.35">
      <c r="A259" s="62"/>
      <c r="B259" s="62" t="s">
        <v>55</v>
      </c>
      <c r="C259" s="54"/>
      <c r="D259" s="62" t="s">
        <v>60</v>
      </c>
      <c r="E259" s="54" t="s">
        <v>170</v>
      </c>
      <c r="F259" s="56">
        <v>12</v>
      </c>
      <c r="G259" s="56">
        <v>12</v>
      </c>
      <c r="H259" s="56">
        <v>5</v>
      </c>
      <c r="I259" s="56">
        <v>5</v>
      </c>
      <c r="J259" s="56">
        <v>0</v>
      </c>
      <c r="K259" s="56">
        <v>0</v>
      </c>
      <c r="L259" s="58">
        <v>44123</v>
      </c>
      <c r="M259" s="48">
        <f>(L259-calc!$O$2)/7+1</f>
        <v>3.5714285714285716</v>
      </c>
      <c r="N259" s="49" t="str">
        <f t="shared" si="3"/>
        <v>Oct</v>
      </c>
      <c r="O259" s="49" t="str">
        <f>"Qtr" &amp; VLOOKUP(MONTH(L259),calc!$D$3:$F$14,2,FALSE)</f>
        <v>Qtr1</v>
      </c>
      <c r="P259" s="49" t="str">
        <f>"FY" &amp; RIGHT(YEAR(L259) + VLOOKUP(MONTH(L259),{1,0;10,1},2,TRUE),2)</f>
        <v>FY21</v>
      </c>
    </row>
    <row r="260" spans="1:16" ht="13.5" thickBot="1" x14ac:dyDescent="0.35">
      <c r="A260" s="62"/>
      <c r="B260" s="62" t="s">
        <v>43</v>
      </c>
      <c r="C260" s="54"/>
      <c r="D260" s="62" t="s">
        <v>145</v>
      </c>
      <c r="E260" s="54" t="s">
        <v>170</v>
      </c>
      <c r="F260" s="56">
        <v>8</v>
      </c>
      <c r="G260" s="56">
        <v>6</v>
      </c>
      <c r="H260" s="56">
        <v>4</v>
      </c>
      <c r="I260" s="56">
        <v>4</v>
      </c>
      <c r="J260" s="56">
        <v>0</v>
      </c>
      <c r="K260" s="56">
        <v>0</v>
      </c>
      <c r="L260" s="58">
        <v>44123</v>
      </c>
      <c r="M260" s="48">
        <f>(L260-calc!$O$2)/7+1</f>
        <v>3.5714285714285716</v>
      </c>
      <c r="N260" s="49" t="str">
        <f t="shared" si="3"/>
        <v>Oct</v>
      </c>
      <c r="O260" s="49" t="str">
        <f>"Qtr" &amp; VLOOKUP(MONTH(L260),calc!$D$3:$F$14,2,FALSE)</f>
        <v>Qtr1</v>
      </c>
      <c r="P260" s="49" t="str">
        <f>"FY" &amp; RIGHT(YEAR(L260) + VLOOKUP(MONTH(L260),{1,0;10,1},2,TRUE),2)</f>
        <v>FY21</v>
      </c>
    </row>
    <row r="261" spans="1:16" ht="13.5" thickBot="1" x14ac:dyDescent="0.35">
      <c r="A261" s="62"/>
      <c r="B261" s="62" t="s">
        <v>43</v>
      </c>
      <c r="C261" s="54"/>
      <c r="D261" s="62" t="s">
        <v>146</v>
      </c>
      <c r="E261" s="54" t="s">
        <v>170</v>
      </c>
      <c r="F261" s="56">
        <v>2</v>
      </c>
      <c r="G261" s="56">
        <v>2</v>
      </c>
      <c r="H261" s="56">
        <v>1</v>
      </c>
      <c r="I261" s="56">
        <v>1</v>
      </c>
      <c r="J261" s="56">
        <v>0</v>
      </c>
      <c r="K261" s="56">
        <v>0</v>
      </c>
      <c r="L261" s="58">
        <v>44123</v>
      </c>
      <c r="M261" s="48">
        <f>(L261-calc!$O$2)/7+1</f>
        <v>3.5714285714285716</v>
      </c>
      <c r="N261" s="49" t="str">
        <f>TEXT(L261, "mmm")</f>
        <v>Oct</v>
      </c>
      <c r="O261" s="49" t="str">
        <f>"Qtr" &amp; VLOOKUP(MONTH(L261),calc!$D$3:$F$14,2,FALSE)</f>
        <v>Qtr1</v>
      </c>
      <c r="P261" s="49" t="str">
        <f>"FY" &amp; RIGHT(YEAR(L261) + VLOOKUP(MONTH(L261),{1,0;10,1},2,TRUE),2)</f>
        <v>FY21</v>
      </c>
    </row>
    <row r="262" spans="1:16" ht="13.5" thickBot="1" x14ac:dyDescent="0.35">
      <c r="A262" s="62"/>
      <c r="B262" s="62" t="s">
        <v>43</v>
      </c>
      <c r="C262" s="54"/>
      <c r="D262" s="62" t="s">
        <v>44</v>
      </c>
      <c r="E262" s="54" t="s">
        <v>170</v>
      </c>
      <c r="F262" s="56">
        <v>7</v>
      </c>
      <c r="G262" s="56">
        <v>7</v>
      </c>
      <c r="H262" s="56">
        <v>4</v>
      </c>
      <c r="I262" s="56">
        <v>4</v>
      </c>
      <c r="J262" s="56">
        <v>0</v>
      </c>
      <c r="K262" s="56">
        <v>0</v>
      </c>
      <c r="L262" s="58">
        <v>44123</v>
      </c>
      <c r="M262" s="48">
        <f>(L262-calc!$O$2)/7+1</f>
        <v>3.5714285714285716</v>
      </c>
      <c r="N262" s="49" t="str">
        <f>TEXT(L262, "mmm")</f>
        <v>Oct</v>
      </c>
      <c r="O262" s="49" t="str">
        <f>"Qtr" &amp; VLOOKUP(MONTH(L262),calc!$D$3:$F$14,2,FALSE)</f>
        <v>Qtr1</v>
      </c>
      <c r="P262" s="49" t="str">
        <f>"FY" &amp; RIGHT(YEAR(L262) + VLOOKUP(MONTH(L262),{1,0;10,1},2,TRUE),2)</f>
        <v>FY21</v>
      </c>
    </row>
    <row r="263" spans="1:16" x14ac:dyDescent="0.3">
      <c r="A263" s="62"/>
      <c r="B263" s="62" t="s">
        <v>43</v>
      </c>
      <c r="C263" s="54"/>
      <c r="D263" s="62" t="s">
        <v>147</v>
      </c>
      <c r="E263" s="54" t="s">
        <v>170</v>
      </c>
      <c r="F263" s="56">
        <v>35</v>
      </c>
      <c r="G263" s="56">
        <v>32</v>
      </c>
      <c r="H263" s="56">
        <v>25</v>
      </c>
      <c r="I263" s="56">
        <v>25</v>
      </c>
      <c r="J263" s="56">
        <v>0</v>
      </c>
      <c r="K263" s="56">
        <v>0</v>
      </c>
      <c r="L263" s="58">
        <v>44123</v>
      </c>
      <c r="M263" s="48">
        <f>(L263-calc!$O$2)/7+1</f>
        <v>3.5714285714285716</v>
      </c>
      <c r="N263" s="49" t="str">
        <f>TEXT(L263, "mmm")</f>
        <v>Oct</v>
      </c>
      <c r="O263" s="49" t="str">
        <f>"Qtr" &amp; VLOOKUP(MONTH(L263),calc!$D$3:$F$14,2,FALSE)</f>
        <v>Qtr1</v>
      </c>
      <c r="P263" s="49" t="str">
        <f>"FY" &amp; RIGHT(YEAR(L263) + VLOOKUP(MONTH(L263),{1,0;10,1},2,TRUE),2)</f>
        <v>FY21</v>
      </c>
    </row>
  </sheetData>
  <phoneticPr fontId="3" type="noConversion"/>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22E1C-8348-4A91-B7CF-0DC2CCFF0EAE}">
  <sheetPr codeName="Sheet10">
    <tabColor rgb="FFFF0000"/>
  </sheetPr>
  <dimension ref="A1:V326"/>
  <sheetViews>
    <sheetView zoomScale="80" zoomScaleNormal="80" workbookViewId="0">
      <selection activeCell="R5" sqref="R5"/>
    </sheetView>
  </sheetViews>
  <sheetFormatPr defaultRowHeight="13" x14ac:dyDescent="0.3"/>
  <cols>
    <col min="1" max="2" width="8.7265625" style="2"/>
    <col min="3" max="3" width="22.7265625" style="2" bestFit="1" customWidth="1"/>
    <col min="4" max="5" width="27.1796875" style="2" customWidth="1"/>
    <col min="6" max="13" width="8.7265625" style="21"/>
    <col min="14" max="14" width="8.7265625" style="15"/>
    <col min="15" max="17" width="8.7265625" style="2"/>
    <col min="18" max="18" width="11" style="2" customWidth="1"/>
    <col min="19" max="16384" width="8.7265625" style="2"/>
  </cols>
  <sheetData>
    <row r="1" spans="1:22" s="30" customFormat="1" ht="6.5" customHeight="1" x14ac:dyDescent="0.3">
      <c r="S1" s="42"/>
      <c r="T1" s="39"/>
      <c r="U1" s="39"/>
      <c r="V1" s="39"/>
    </row>
    <row r="2" spans="1:22" s="30" customFormat="1" ht="13.5" thickBot="1" x14ac:dyDescent="0.35">
      <c r="B2" s="40" t="s">
        <v>42</v>
      </c>
      <c r="C2" s="41">
        <f ca="1">NOW()</f>
        <v>44168.214908796297</v>
      </c>
      <c r="S2" s="42"/>
      <c r="T2" s="39"/>
      <c r="U2" s="39"/>
      <c r="V2" s="39"/>
    </row>
    <row r="3" spans="1:22" s="30" customFormat="1" ht="6" customHeight="1" thickBot="1" x14ac:dyDescent="0.35">
      <c r="S3" s="42"/>
      <c r="T3" s="39"/>
      <c r="U3" s="39"/>
      <c r="V3" s="39"/>
    </row>
    <row r="4" spans="1:22" s="3" customFormat="1" ht="79" thickBot="1" x14ac:dyDescent="0.4">
      <c r="A4" s="4" t="s">
        <v>0</v>
      </c>
      <c r="B4" s="4" t="s">
        <v>1</v>
      </c>
      <c r="C4" s="4" t="s">
        <v>46</v>
      </c>
      <c r="D4" s="4" t="s">
        <v>2</v>
      </c>
      <c r="E4" s="4" t="s">
        <v>45</v>
      </c>
      <c r="F4" s="22" t="s">
        <v>177</v>
      </c>
      <c r="G4" s="22" t="s">
        <v>178</v>
      </c>
      <c r="H4" s="22" t="s">
        <v>179</v>
      </c>
      <c r="I4" s="22" t="s">
        <v>180</v>
      </c>
      <c r="J4" s="22" t="s">
        <v>181</v>
      </c>
      <c r="K4" s="22" t="s">
        <v>182</v>
      </c>
      <c r="L4" s="22" t="s">
        <v>183</v>
      </c>
      <c r="M4" s="22" t="s">
        <v>184</v>
      </c>
      <c r="N4" s="14" t="s">
        <v>15</v>
      </c>
      <c r="O4" s="43" t="s">
        <v>3</v>
      </c>
      <c r="P4" s="33" t="s">
        <v>4</v>
      </c>
      <c r="Q4" s="33" t="s">
        <v>27</v>
      </c>
      <c r="R4" s="34" t="s">
        <v>9</v>
      </c>
    </row>
    <row r="5" spans="1:22" ht="13.5" thickBot="1" x14ac:dyDescent="0.35">
      <c r="A5" s="7">
        <v>1</v>
      </c>
      <c r="B5" s="7" t="s">
        <v>55</v>
      </c>
      <c r="C5" s="7"/>
      <c r="D5" s="7" t="s">
        <v>56</v>
      </c>
      <c r="E5" s="7" t="s">
        <v>185</v>
      </c>
      <c r="F5" s="23">
        <v>2</v>
      </c>
      <c r="G5" s="23">
        <v>2</v>
      </c>
      <c r="H5" s="23">
        <v>2</v>
      </c>
      <c r="I5" s="23">
        <v>2</v>
      </c>
      <c r="J5" s="23">
        <v>3</v>
      </c>
      <c r="K5" s="23">
        <v>2</v>
      </c>
      <c r="L5" s="23">
        <v>0</v>
      </c>
      <c r="M5" s="23">
        <v>0</v>
      </c>
      <c r="N5" s="44">
        <v>44105</v>
      </c>
      <c r="O5" s="45">
        <f>(N5-calc!$O$2)/7+1</f>
        <v>1</v>
      </c>
      <c r="P5" s="36" t="str">
        <f>TEXT(N5, "mmm")</f>
        <v>Oct</v>
      </c>
      <c r="Q5" s="36" t="str">
        <f>"Qtr" &amp; VLOOKUP(MONTH(N5),calc!$D$3:$F$14,2,FALSE)</f>
        <v>Qtr1</v>
      </c>
      <c r="R5" s="36" t="str">
        <f>"FY" &amp; RIGHT(YEAR(N5) + VLOOKUP(MONTH(N5),{1,0;10,1},2,TRUE),2)</f>
        <v>FY21</v>
      </c>
    </row>
    <row r="6" spans="1:22" ht="13.5" thickBot="1" x14ac:dyDescent="0.35">
      <c r="A6" s="54"/>
      <c r="B6" s="54" t="s">
        <v>55</v>
      </c>
      <c r="C6" s="7"/>
      <c r="D6" s="54" t="s">
        <v>59</v>
      </c>
      <c r="E6" s="8" t="s">
        <v>185</v>
      </c>
      <c r="F6" s="24">
        <v>1</v>
      </c>
      <c r="G6" s="24">
        <v>1</v>
      </c>
      <c r="H6" s="24">
        <v>1</v>
      </c>
      <c r="I6" s="24">
        <v>1</v>
      </c>
      <c r="J6" s="24">
        <v>1</v>
      </c>
      <c r="K6" s="24">
        <v>1</v>
      </c>
      <c r="L6" s="24">
        <v>0</v>
      </c>
      <c r="M6" s="24">
        <v>0</v>
      </c>
      <c r="N6" s="17">
        <v>44105</v>
      </c>
      <c r="O6" s="45">
        <f>(N6-calc!$O$2)/7+1</f>
        <v>1</v>
      </c>
      <c r="P6" s="36" t="str">
        <f t="shared" ref="P6:P69" si="0">TEXT(N6, "mmm")</f>
        <v>Oct</v>
      </c>
      <c r="Q6" s="36" t="str">
        <f>"Qtr" &amp; VLOOKUP(MONTH(N6),calc!$D$3:$F$14,2,FALSE)</f>
        <v>Qtr1</v>
      </c>
      <c r="R6" s="36" t="str">
        <f>"FY" &amp; RIGHT(YEAR(N6) + VLOOKUP(MONTH(N6),{1,0;10,1},2,TRUE),2)</f>
        <v>FY21</v>
      </c>
    </row>
    <row r="7" spans="1:22" ht="13.5" thickBot="1" x14ac:dyDescent="0.35">
      <c r="A7" s="54"/>
      <c r="B7" s="54" t="s">
        <v>55</v>
      </c>
      <c r="C7" s="8"/>
      <c r="D7" s="54" t="s">
        <v>60</v>
      </c>
      <c r="E7" s="8" t="s">
        <v>185</v>
      </c>
      <c r="F7" s="24">
        <v>1</v>
      </c>
      <c r="G7" s="24">
        <v>1</v>
      </c>
      <c r="H7" s="24">
        <v>1</v>
      </c>
      <c r="I7" s="24">
        <v>1</v>
      </c>
      <c r="J7" s="24">
        <v>2</v>
      </c>
      <c r="K7" s="24">
        <v>2</v>
      </c>
      <c r="L7" s="24">
        <v>0</v>
      </c>
      <c r="M7" s="24">
        <v>0</v>
      </c>
      <c r="N7" s="17">
        <v>44105</v>
      </c>
      <c r="O7" s="45">
        <f>(N7-calc!$O$2)/7+1</f>
        <v>1</v>
      </c>
      <c r="P7" s="36" t="str">
        <f t="shared" si="0"/>
        <v>Oct</v>
      </c>
      <c r="Q7" s="36" t="str">
        <f>"Qtr" &amp; VLOOKUP(MONTH(N7),calc!$D$3:$F$14,2,FALSE)</f>
        <v>Qtr1</v>
      </c>
      <c r="R7" s="36" t="str">
        <f>"FY" &amp; RIGHT(YEAR(N7) + VLOOKUP(MONTH(N7),{1,0;10,1},2,TRUE),2)</f>
        <v>FY21</v>
      </c>
    </row>
    <row r="8" spans="1:22" ht="13.5" thickBot="1" x14ac:dyDescent="0.35">
      <c r="A8" s="54"/>
      <c r="B8" s="54" t="s">
        <v>61</v>
      </c>
      <c r="C8" s="8" t="s">
        <v>62</v>
      </c>
      <c r="D8" s="54" t="s">
        <v>63</v>
      </c>
      <c r="E8" s="8" t="s">
        <v>185</v>
      </c>
      <c r="F8" s="24">
        <v>2</v>
      </c>
      <c r="G8" s="24">
        <v>2</v>
      </c>
      <c r="H8" s="24">
        <v>2</v>
      </c>
      <c r="I8" s="24">
        <v>2</v>
      </c>
      <c r="J8" s="24">
        <v>6</v>
      </c>
      <c r="K8" s="24">
        <v>6</v>
      </c>
      <c r="L8" s="24">
        <v>1</v>
      </c>
      <c r="M8" s="24">
        <v>1</v>
      </c>
      <c r="N8" s="17">
        <v>44105</v>
      </c>
      <c r="O8" s="45">
        <f>(N8-calc!$O$2)/7+1</f>
        <v>1</v>
      </c>
      <c r="P8" s="36" t="str">
        <f t="shared" si="0"/>
        <v>Oct</v>
      </c>
      <c r="Q8" s="36" t="str">
        <f>"Qtr" &amp; VLOOKUP(MONTH(N8),calc!$D$3:$F$14,2,FALSE)</f>
        <v>Qtr1</v>
      </c>
      <c r="R8" s="36" t="str">
        <f>"FY" &amp; RIGHT(YEAR(N8) + VLOOKUP(MONTH(N8),{1,0;10,1},2,TRUE),2)</f>
        <v>FY21</v>
      </c>
    </row>
    <row r="9" spans="1:22" ht="13.5" thickBot="1" x14ac:dyDescent="0.35">
      <c r="A9" s="54"/>
      <c r="B9" s="54" t="s">
        <v>61</v>
      </c>
      <c r="C9" s="8" t="s">
        <v>64</v>
      </c>
      <c r="D9" s="54" t="s">
        <v>65</v>
      </c>
      <c r="E9" s="8" t="s">
        <v>185</v>
      </c>
      <c r="F9" s="24">
        <v>1</v>
      </c>
      <c r="G9" s="24">
        <v>1</v>
      </c>
      <c r="H9" s="24">
        <v>1</v>
      </c>
      <c r="I9" s="24">
        <v>1</v>
      </c>
      <c r="J9" s="24">
        <v>1</v>
      </c>
      <c r="K9" s="24">
        <v>1</v>
      </c>
      <c r="L9" s="24">
        <v>0</v>
      </c>
      <c r="M9" s="24">
        <v>0</v>
      </c>
      <c r="N9" s="17">
        <v>44105</v>
      </c>
      <c r="O9" s="45">
        <f>(N9-calc!$O$2)/7+1</f>
        <v>1</v>
      </c>
      <c r="P9" s="36" t="str">
        <f t="shared" si="0"/>
        <v>Oct</v>
      </c>
      <c r="Q9" s="36" t="str">
        <f>"Qtr" &amp; VLOOKUP(MONTH(N9),calc!$D$3:$F$14,2,FALSE)</f>
        <v>Qtr1</v>
      </c>
      <c r="R9" s="36" t="str">
        <f>"FY" &amp; RIGHT(YEAR(N9) + VLOOKUP(MONTH(N9),{1,0;10,1},2,TRUE),2)</f>
        <v>FY21</v>
      </c>
    </row>
    <row r="10" spans="1:22" ht="13.5" thickBot="1" x14ac:dyDescent="0.35">
      <c r="A10" s="54"/>
      <c r="B10" s="54" t="s">
        <v>61</v>
      </c>
      <c r="C10" s="8" t="s">
        <v>66</v>
      </c>
      <c r="D10" s="54" t="s">
        <v>67</v>
      </c>
      <c r="E10" s="8" t="s">
        <v>185</v>
      </c>
      <c r="F10" s="24">
        <v>0</v>
      </c>
      <c r="G10" s="24">
        <v>0</v>
      </c>
      <c r="H10" s="24">
        <v>0</v>
      </c>
      <c r="I10" s="24">
        <v>0</v>
      </c>
      <c r="J10" s="24">
        <v>0</v>
      </c>
      <c r="K10" s="24">
        <v>0</v>
      </c>
      <c r="L10" s="24">
        <v>0</v>
      </c>
      <c r="M10" s="24">
        <v>0</v>
      </c>
      <c r="N10" s="17">
        <v>44105</v>
      </c>
      <c r="O10" s="45">
        <f>(N10-calc!$O$2)/7+1</f>
        <v>1</v>
      </c>
      <c r="P10" s="36" t="str">
        <f t="shared" si="0"/>
        <v>Oct</v>
      </c>
      <c r="Q10" s="36" t="str">
        <f>"Qtr" &amp; VLOOKUP(MONTH(N10),calc!$D$3:$F$14,2,FALSE)</f>
        <v>Qtr1</v>
      </c>
      <c r="R10" s="36" t="str">
        <f>"FY" &amp; RIGHT(YEAR(N10) + VLOOKUP(MONTH(N10),{1,0;10,1},2,TRUE),2)</f>
        <v>FY21</v>
      </c>
    </row>
    <row r="11" spans="1:22" ht="13.5" thickBot="1" x14ac:dyDescent="0.35">
      <c r="A11" s="54"/>
      <c r="B11" s="54" t="s">
        <v>61</v>
      </c>
      <c r="C11" s="8" t="s">
        <v>68</v>
      </c>
      <c r="D11" s="54" t="s">
        <v>69</v>
      </c>
      <c r="E11" s="8" t="s">
        <v>185</v>
      </c>
      <c r="F11" s="24">
        <v>0</v>
      </c>
      <c r="G11" s="24">
        <v>0</v>
      </c>
      <c r="H11" s="24">
        <v>0</v>
      </c>
      <c r="I11" s="24">
        <v>0</v>
      </c>
      <c r="J11" s="24">
        <v>0</v>
      </c>
      <c r="K11" s="24">
        <v>0</v>
      </c>
      <c r="L11" s="24">
        <v>0</v>
      </c>
      <c r="M11" s="24">
        <v>0</v>
      </c>
      <c r="N11" s="17">
        <v>44105</v>
      </c>
      <c r="O11" s="45">
        <f>(N11-calc!$O$2)/7+1</f>
        <v>1</v>
      </c>
      <c r="P11" s="36" t="str">
        <f t="shared" si="0"/>
        <v>Oct</v>
      </c>
      <c r="Q11" s="36" t="str">
        <f>"Qtr" &amp; VLOOKUP(MONTH(N11),calc!$D$3:$F$14,2,FALSE)</f>
        <v>Qtr1</v>
      </c>
      <c r="R11" s="36" t="str">
        <f>"FY" &amp; RIGHT(YEAR(N11) + VLOOKUP(MONTH(N11),{1,0;10,1},2,TRUE),2)</f>
        <v>FY21</v>
      </c>
    </row>
    <row r="12" spans="1:22" ht="13.5" thickBot="1" x14ac:dyDescent="0.35">
      <c r="A12" s="54"/>
      <c r="B12" s="54" t="s">
        <v>61</v>
      </c>
      <c r="C12" s="8" t="s">
        <v>68</v>
      </c>
      <c r="D12" s="54" t="s">
        <v>70</v>
      </c>
      <c r="E12" s="8" t="s">
        <v>185</v>
      </c>
      <c r="F12" s="24">
        <v>2</v>
      </c>
      <c r="G12" s="24">
        <v>2</v>
      </c>
      <c r="H12" s="24">
        <v>2</v>
      </c>
      <c r="I12" s="24">
        <v>2</v>
      </c>
      <c r="J12" s="24">
        <v>9</v>
      </c>
      <c r="K12" s="24">
        <v>9</v>
      </c>
      <c r="L12" s="24">
        <v>2</v>
      </c>
      <c r="M12" s="24">
        <v>2</v>
      </c>
      <c r="N12" s="17">
        <v>44105</v>
      </c>
      <c r="O12" s="45">
        <f>(N12-calc!$O$2)/7+1</f>
        <v>1</v>
      </c>
      <c r="P12" s="36" t="str">
        <f t="shared" si="0"/>
        <v>Oct</v>
      </c>
      <c r="Q12" s="36" t="str">
        <f>"Qtr" &amp; VLOOKUP(MONTH(N12),calc!$D$3:$F$14,2,FALSE)</f>
        <v>Qtr1</v>
      </c>
      <c r="R12" s="36" t="str">
        <f>"FY" &amp; RIGHT(YEAR(N12) + VLOOKUP(MONTH(N12),{1,0;10,1},2,TRUE),2)</f>
        <v>FY21</v>
      </c>
    </row>
    <row r="13" spans="1:22" ht="13.5" thickBot="1" x14ac:dyDescent="0.35">
      <c r="A13" s="54"/>
      <c r="B13" s="54" t="s">
        <v>61</v>
      </c>
      <c r="C13" s="8" t="s">
        <v>71</v>
      </c>
      <c r="D13" s="54" t="s">
        <v>72</v>
      </c>
      <c r="E13" s="8" t="s">
        <v>185</v>
      </c>
      <c r="F13" s="24">
        <v>0</v>
      </c>
      <c r="G13" s="24">
        <v>0</v>
      </c>
      <c r="H13" s="24">
        <v>0</v>
      </c>
      <c r="I13" s="24">
        <v>0</v>
      </c>
      <c r="J13" s="24">
        <v>0</v>
      </c>
      <c r="K13" s="24">
        <v>0</v>
      </c>
      <c r="L13" s="24">
        <v>0</v>
      </c>
      <c r="M13" s="24">
        <v>0</v>
      </c>
      <c r="N13" s="17">
        <v>44105</v>
      </c>
      <c r="O13" s="45">
        <f>(N13-calc!$O$2)/7+1</f>
        <v>1</v>
      </c>
      <c r="P13" s="36" t="str">
        <f t="shared" si="0"/>
        <v>Oct</v>
      </c>
      <c r="Q13" s="36" t="str">
        <f>"Qtr" &amp; VLOOKUP(MONTH(N13),calc!$D$3:$F$14,2,FALSE)</f>
        <v>Qtr1</v>
      </c>
      <c r="R13" s="36" t="str">
        <f>"FY" &amp; RIGHT(YEAR(N13) + VLOOKUP(MONTH(N13),{1,0;10,1},2,TRUE),2)</f>
        <v>FY21</v>
      </c>
    </row>
    <row r="14" spans="1:22" ht="13.5" thickBot="1" x14ac:dyDescent="0.35">
      <c r="A14" s="54"/>
      <c r="B14" s="54" t="s">
        <v>61</v>
      </c>
      <c r="C14" s="8" t="s">
        <v>73</v>
      </c>
      <c r="D14" s="54" t="s">
        <v>74</v>
      </c>
      <c r="E14" s="8" t="s">
        <v>185</v>
      </c>
      <c r="F14" s="24">
        <v>0</v>
      </c>
      <c r="G14" s="24">
        <v>0</v>
      </c>
      <c r="H14" s="24">
        <v>0</v>
      </c>
      <c r="I14" s="24">
        <v>0</v>
      </c>
      <c r="J14" s="24">
        <v>0</v>
      </c>
      <c r="K14" s="24">
        <v>0</v>
      </c>
      <c r="L14" s="24">
        <v>0</v>
      </c>
      <c r="M14" s="24">
        <v>0</v>
      </c>
      <c r="N14" s="17">
        <v>44105</v>
      </c>
      <c r="O14" s="45">
        <f>(N14-calc!$O$2)/7+1</f>
        <v>1</v>
      </c>
      <c r="P14" s="36" t="str">
        <f t="shared" si="0"/>
        <v>Oct</v>
      </c>
      <c r="Q14" s="36" t="str">
        <f>"Qtr" &amp; VLOOKUP(MONTH(N14),calc!$D$3:$F$14,2,FALSE)</f>
        <v>Qtr1</v>
      </c>
      <c r="R14" s="36" t="str">
        <f>"FY" &amp; RIGHT(YEAR(N14) + VLOOKUP(MONTH(N14),{1,0;10,1},2,TRUE),2)</f>
        <v>FY21</v>
      </c>
    </row>
    <row r="15" spans="1:22" ht="13.5" thickBot="1" x14ac:dyDescent="0.35">
      <c r="A15" s="54"/>
      <c r="B15" s="54" t="s">
        <v>61</v>
      </c>
      <c r="C15" s="8" t="s">
        <v>68</v>
      </c>
      <c r="D15" s="54" t="s">
        <v>75</v>
      </c>
      <c r="E15" s="8" t="s">
        <v>185</v>
      </c>
      <c r="F15" s="24">
        <v>0</v>
      </c>
      <c r="G15" s="24">
        <v>0</v>
      </c>
      <c r="H15" s="24">
        <v>0</v>
      </c>
      <c r="I15" s="24">
        <v>0</v>
      </c>
      <c r="J15" s="24">
        <v>0</v>
      </c>
      <c r="K15" s="24">
        <v>0</v>
      </c>
      <c r="L15" s="24">
        <v>0</v>
      </c>
      <c r="M15" s="24">
        <v>0</v>
      </c>
      <c r="N15" s="17">
        <v>44105</v>
      </c>
      <c r="O15" s="45">
        <f>(N15-calc!$O$2)/7+1</f>
        <v>1</v>
      </c>
      <c r="P15" s="36" t="str">
        <f t="shared" si="0"/>
        <v>Oct</v>
      </c>
      <c r="Q15" s="36" t="str">
        <f>"Qtr" &amp; VLOOKUP(MONTH(N15),calc!$D$3:$F$14,2,FALSE)</f>
        <v>Qtr1</v>
      </c>
      <c r="R15" s="36" t="str">
        <f>"FY" &amp; RIGHT(YEAR(N15) + VLOOKUP(MONTH(N15),{1,0;10,1},2,TRUE),2)</f>
        <v>FY21</v>
      </c>
    </row>
    <row r="16" spans="1:22" ht="13.5" thickBot="1" x14ac:dyDescent="0.35">
      <c r="A16" s="54"/>
      <c r="B16" s="54" t="s">
        <v>61</v>
      </c>
      <c r="C16" s="8" t="s">
        <v>73</v>
      </c>
      <c r="D16" s="54" t="s">
        <v>76</v>
      </c>
      <c r="E16" s="8" t="s">
        <v>185</v>
      </c>
      <c r="F16" s="24">
        <v>0</v>
      </c>
      <c r="G16" s="24">
        <v>0</v>
      </c>
      <c r="H16" s="24">
        <v>0</v>
      </c>
      <c r="I16" s="24">
        <v>0</v>
      </c>
      <c r="J16" s="24">
        <v>0</v>
      </c>
      <c r="K16" s="24">
        <v>0</v>
      </c>
      <c r="L16" s="24">
        <v>0</v>
      </c>
      <c r="M16" s="24">
        <v>0</v>
      </c>
      <c r="N16" s="17">
        <v>44105</v>
      </c>
      <c r="O16" s="45">
        <f>(N16-calc!$O$2)/7+1</f>
        <v>1</v>
      </c>
      <c r="P16" s="36" t="str">
        <f t="shared" si="0"/>
        <v>Oct</v>
      </c>
      <c r="Q16" s="36" t="str">
        <f>"Qtr" &amp; VLOOKUP(MONTH(N16),calc!$D$3:$F$14,2,FALSE)</f>
        <v>Qtr1</v>
      </c>
      <c r="R16" s="36" t="str">
        <f>"FY" &amp; RIGHT(YEAR(N16) + VLOOKUP(MONTH(N16),{1,0;10,1},2,TRUE),2)</f>
        <v>FY21</v>
      </c>
    </row>
    <row r="17" spans="1:18" ht="13.5" thickBot="1" x14ac:dyDescent="0.35">
      <c r="A17" s="54"/>
      <c r="B17" s="54" t="s">
        <v>61</v>
      </c>
      <c r="C17" s="8" t="s">
        <v>62</v>
      </c>
      <c r="D17" s="54" t="s">
        <v>77</v>
      </c>
      <c r="E17" s="8" t="s">
        <v>185</v>
      </c>
      <c r="F17" s="24">
        <v>0</v>
      </c>
      <c r="G17" s="24">
        <v>0</v>
      </c>
      <c r="H17" s="24">
        <v>0</v>
      </c>
      <c r="I17" s="24">
        <v>0</v>
      </c>
      <c r="J17" s="24">
        <v>0</v>
      </c>
      <c r="K17" s="24">
        <v>0</v>
      </c>
      <c r="L17" s="24">
        <v>0</v>
      </c>
      <c r="M17" s="24">
        <v>0</v>
      </c>
      <c r="N17" s="17">
        <v>44105</v>
      </c>
      <c r="O17" s="45">
        <f>(N17-calc!$O$2)/7+1</f>
        <v>1</v>
      </c>
      <c r="P17" s="36" t="str">
        <f t="shared" si="0"/>
        <v>Oct</v>
      </c>
      <c r="Q17" s="36" t="str">
        <f>"Qtr" &amp; VLOOKUP(MONTH(N17),calc!$D$3:$F$14,2,FALSE)</f>
        <v>Qtr1</v>
      </c>
      <c r="R17" s="36" t="str">
        <f>"FY" &amp; RIGHT(YEAR(N17) + VLOOKUP(MONTH(N17),{1,0;10,1},2,TRUE),2)</f>
        <v>FY21</v>
      </c>
    </row>
    <row r="18" spans="1:18" ht="13.5" thickBot="1" x14ac:dyDescent="0.35">
      <c r="A18" s="54"/>
      <c r="B18" s="54" t="s">
        <v>61</v>
      </c>
      <c r="C18" s="8" t="s">
        <v>78</v>
      </c>
      <c r="D18" s="54" t="s">
        <v>79</v>
      </c>
      <c r="E18" s="8" t="s">
        <v>185</v>
      </c>
      <c r="F18" s="24">
        <v>2</v>
      </c>
      <c r="G18" s="24">
        <v>1</v>
      </c>
      <c r="H18" s="24">
        <v>1</v>
      </c>
      <c r="I18" s="24">
        <v>1</v>
      </c>
      <c r="J18" s="24">
        <v>1</v>
      </c>
      <c r="K18" s="24">
        <v>1</v>
      </c>
      <c r="L18" s="24">
        <v>1</v>
      </c>
      <c r="M18" s="24">
        <v>1</v>
      </c>
      <c r="N18" s="17">
        <v>44105</v>
      </c>
      <c r="O18" s="45">
        <f>(N18-calc!$O$2)/7+1</f>
        <v>1</v>
      </c>
      <c r="P18" s="36" t="str">
        <f t="shared" si="0"/>
        <v>Oct</v>
      </c>
      <c r="Q18" s="36" t="str">
        <f>"Qtr" &amp; VLOOKUP(MONTH(N18),calc!$D$3:$F$14,2,FALSE)</f>
        <v>Qtr1</v>
      </c>
      <c r="R18" s="36" t="str">
        <f>"FY" &amp; RIGHT(YEAR(N18) + VLOOKUP(MONTH(N18),{1,0;10,1},2,TRUE),2)</f>
        <v>FY21</v>
      </c>
    </row>
    <row r="19" spans="1:18" ht="13.5" thickBot="1" x14ac:dyDescent="0.35">
      <c r="A19" s="54"/>
      <c r="B19" s="54" t="s">
        <v>61</v>
      </c>
      <c r="C19" s="8" t="s">
        <v>80</v>
      </c>
      <c r="D19" s="54" t="s">
        <v>81</v>
      </c>
      <c r="E19" s="8" t="s">
        <v>185</v>
      </c>
      <c r="F19" s="24">
        <v>7</v>
      </c>
      <c r="G19" s="24">
        <v>5</v>
      </c>
      <c r="H19" s="24">
        <v>5</v>
      </c>
      <c r="I19" s="24">
        <v>5</v>
      </c>
      <c r="J19" s="24">
        <v>11</v>
      </c>
      <c r="K19" s="24">
        <v>11</v>
      </c>
      <c r="L19" s="24">
        <v>3</v>
      </c>
      <c r="M19" s="24">
        <v>3</v>
      </c>
      <c r="N19" s="17">
        <v>44105</v>
      </c>
      <c r="O19" s="45">
        <f>(N19-calc!$O$2)/7+1</f>
        <v>1</v>
      </c>
      <c r="P19" s="36" t="str">
        <f t="shared" si="0"/>
        <v>Oct</v>
      </c>
      <c r="Q19" s="36" t="str">
        <f>"Qtr" &amp; VLOOKUP(MONTH(N19),calc!$D$3:$F$14,2,FALSE)</f>
        <v>Qtr1</v>
      </c>
      <c r="R19" s="36" t="str">
        <f>"FY" &amp; RIGHT(YEAR(N19) + VLOOKUP(MONTH(N19),{1,0;10,1},2,TRUE),2)</f>
        <v>FY21</v>
      </c>
    </row>
    <row r="20" spans="1:18" ht="13.5" thickBot="1" x14ac:dyDescent="0.35">
      <c r="A20" s="54"/>
      <c r="B20" s="54" t="s">
        <v>61</v>
      </c>
      <c r="C20" s="8" t="s">
        <v>71</v>
      </c>
      <c r="D20" s="54" t="s">
        <v>82</v>
      </c>
      <c r="E20" s="8" t="s">
        <v>185</v>
      </c>
      <c r="F20" s="24">
        <v>6</v>
      </c>
      <c r="G20" s="24">
        <v>6</v>
      </c>
      <c r="H20" s="24">
        <v>6</v>
      </c>
      <c r="I20" s="24">
        <v>6</v>
      </c>
      <c r="J20" s="24">
        <v>6</v>
      </c>
      <c r="K20" s="24">
        <v>6</v>
      </c>
      <c r="L20" s="24">
        <v>0</v>
      </c>
      <c r="M20" s="24">
        <v>0</v>
      </c>
      <c r="N20" s="17">
        <v>44105</v>
      </c>
      <c r="O20" s="45">
        <f>(N20-calc!$O$2)/7+1</f>
        <v>1</v>
      </c>
      <c r="P20" s="36" t="str">
        <f t="shared" si="0"/>
        <v>Oct</v>
      </c>
      <c r="Q20" s="36" t="str">
        <f>"Qtr" &amp; VLOOKUP(MONTH(N20),calc!$D$3:$F$14,2,FALSE)</f>
        <v>Qtr1</v>
      </c>
      <c r="R20" s="36" t="str">
        <f>"FY" &amp; RIGHT(YEAR(N20) + VLOOKUP(MONTH(N20),{1,0;10,1},2,TRUE),2)</f>
        <v>FY21</v>
      </c>
    </row>
    <row r="21" spans="1:18" ht="13.5" thickBot="1" x14ac:dyDescent="0.35">
      <c r="A21" s="54"/>
      <c r="B21" s="54" t="s">
        <v>61</v>
      </c>
      <c r="C21" s="8" t="s">
        <v>83</v>
      </c>
      <c r="D21" s="54" t="s">
        <v>84</v>
      </c>
      <c r="E21" s="8" t="s">
        <v>185</v>
      </c>
      <c r="F21" s="24">
        <v>2</v>
      </c>
      <c r="G21" s="24">
        <v>2</v>
      </c>
      <c r="H21" s="24">
        <v>2</v>
      </c>
      <c r="I21" s="24">
        <v>2</v>
      </c>
      <c r="J21" s="24">
        <v>11</v>
      </c>
      <c r="K21" s="24">
        <v>11</v>
      </c>
      <c r="L21" s="24">
        <v>2</v>
      </c>
      <c r="M21" s="24">
        <v>2</v>
      </c>
      <c r="N21" s="17">
        <v>44105</v>
      </c>
      <c r="O21" s="45">
        <f>(N21-calc!$O$2)/7+1</f>
        <v>1</v>
      </c>
      <c r="P21" s="36" t="str">
        <f t="shared" si="0"/>
        <v>Oct</v>
      </c>
      <c r="Q21" s="36" t="str">
        <f>"Qtr" &amp; VLOOKUP(MONTH(N21),calc!$D$3:$F$14,2,FALSE)</f>
        <v>Qtr1</v>
      </c>
      <c r="R21" s="36" t="str">
        <f>"FY" &amp; RIGHT(YEAR(N21) + VLOOKUP(MONTH(N21),{1,0;10,1},2,TRUE),2)</f>
        <v>FY21</v>
      </c>
    </row>
    <row r="22" spans="1:18" ht="13.5" thickBot="1" x14ac:dyDescent="0.35">
      <c r="A22" s="54"/>
      <c r="B22" s="54" t="s">
        <v>61</v>
      </c>
      <c r="C22" s="8" t="s">
        <v>66</v>
      </c>
      <c r="D22" s="54" t="s">
        <v>85</v>
      </c>
      <c r="E22" s="8" t="s">
        <v>185</v>
      </c>
      <c r="F22" s="24">
        <v>0</v>
      </c>
      <c r="G22" s="24">
        <v>0</v>
      </c>
      <c r="H22" s="24">
        <v>0</v>
      </c>
      <c r="I22" s="24">
        <v>0</v>
      </c>
      <c r="J22" s="24">
        <v>0</v>
      </c>
      <c r="K22" s="24">
        <v>0</v>
      </c>
      <c r="L22" s="24">
        <v>0</v>
      </c>
      <c r="M22" s="24">
        <v>0</v>
      </c>
      <c r="N22" s="17">
        <v>44105</v>
      </c>
      <c r="O22" s="45">
        <f>(N22-calc!$O$2)/7+1</f>
        <v>1</v>
      </c>
      <c r="P22" s="36" t="str">
        <f t="shared" si="0"/>
        <v>Oct</v>
      </c>
      <c r="Q22" s="36" t="str">
        <f>"Qtr" &amp; VLOOKUP(MONTH(N22),calc!$D$3:$F$14,2,FALSE)</f>
        <v>Qtr1</v>
      </c>
      <c r="R22" s="36" t="str">
        <f>"FY" &amp; RIGHT(YEAR(N22) + VLOOKUP(MONTH(N22),{1,0;10,1},2,TRUE),2)</f>
        <v>FY21</v>
      </c>
    </row>
    <row r="23" spans="1:18" ht="13.5" thickBot="1" x14ac:dyDescent="0.35">
      <c r="A23" s="54"/>
      <c r="B23" s="54" t="s">
        <v>61</v>
      </c>
      <c r="C23" s="8" t="s">
        <v>71</v>
      </c>
      <c r="D23" s="54" t="s">
        <v>86</v>
      </c>
      <c r="E23" s="8" t="s">
        <v>185</v>
      </c>
      <c r="F23" s="24">
        <v>0</v>
      </c>
      <c r="G23" s="24">
        <v>0</v>
      </c>
      <c r="H23" s="24">
        <v>0</v>
      </c>
      <c r="I23" s="24">
        <v>0</v>
      </c>
      <c r="J23" s="24">
        <v>0</v>
      </c>
      <c r="K23" s="24">
        <v>0</v>
      </c>
      <c r="L23" s="24">
        <v>0</v>
      </c>
      <c r="M23" s="24">
        <v>0</v>
      </c>
      <c r="N23" s="17">
        <v>44105</v>
      </c>
      <c r="O23" s="45">
        <f>(N23-calc!$O$2)/7+1</f>
        <v>1</v>
      </c>
      <c r="P23" s="36" t="str">
        <f t="shared" si="0"/>
        <v>Oct</v>
      </c>
      <c r="Q23" s="36" t="str">
        <f>"Qtr" &amp; VLOOKUP(MONTH(N23),calc!$D$3:$F$14,2,FALSE)</f>
        <v>Qtr1</v>
      </c>
      <c r="R23" s="36" t="str">
        <f>"FY" &amp; RIGHT(YEAR(N23) + VLOOKUP(MONTH(N23),{1,0;10,1},2,TRUE),2)</f>
        <v>FY21</v>
      </c>
    </row>
    <row r="24" spans="1:18" ht="13.5" thickBot="1" x14ac:dyDescent="0.35">
      <c r="A24" s="54"/>
      <c r="B24" s="54" t="s">
        <v>61</v>
      </c>
      <c r="C24" s="8" t="s">
        <v>87</v>
      </c>
      <c r="D24" s="54" t="s">
        <v>88</v>
      </c>
      <c r="E24" s="8" t="s">
        <v>185</v>
      </c>
      <c r="F24" s="24">
        <v>0</v>
      </c>
      <c r="G24" s="24">
        <v>0</v>
      </c>
      <c r="H24" s="24">
        <v>0</v>
      </c>
      <c r="I24" s="24">
        <v>0</v>
      </c>
      <c r="J24" s="24">
        <v>0</v>
      </c>
      <c r="K24" s="24">
        <v>0</v>
      </c>
      <c r="L24" s="24">
        <v>0</v>
      </c>
      <c r="M24" s="24">
        <v>0</v>
      </c>
      <c r="N24" s="17">
        <v>44105</v>
      </c>
      <c r="O24" s="45">
        <f>(N24-calc!$O$2)/7+1</f>
        <v>1</v>
      </c>
      <c r="P24" s="36" t="str">
        <f t="shared" si="0"/>
        <v>Oct</v>
      </c>
      <c r="Q24" s="36" t="str">
        <f>"Qtr" &amp; VLOOKUP(MONTH(N24),calc!$D$3:$F$14,2,FALSE)</f>
        <v>Qtr1</v>
      </c>
      <c r="R24" s="36" t="str">
        <f>"FY" &amp; RIGHT(YEAR(N24) + VLOOKUP(MONTH(N24),{1,0;10,1},2,TRUE),2)</f>
        <v>FY21</v>
      </c>
    </row>
    <row r="25" spans="1:18" ht="13.5" thickBot="1" x14ac:dyDescent="0.35">
      <c r="A25" s="54"/>
      <c r="B25" s="54" t="s">
        <v>61</v>
      </c>
      <c r="C25" s="8" t="s">
        <v>89</v>
      </c>
      <c r="D25" s="54" t="s">
        <v>90</v>
      </c>
      <c r="E25" s="8" t="s">
        <v>185</v>
      </c>
      <c r="F25" s="24">
        <v>0</v>
      </c>
      <c r="G25" s="24">
        <v>0</v>
      </c>
      <c r="H25" s="24">
        <v>0</v>
      </c>
      <c r="I25" s="24">
        <v>0</v>
      </c>
      <c r="J25" s="24">
        <v>0</v>
      </c>
      <c r="K25" s="24">
        <v>0</v>
      </c>
      <c r="L25" s="24">
        <v>0</v>
      </c>
      <c r="M25" s="24">
        <v>0</v>
      </c>
      <c r="N25" s="17">
        <v>44105</v>
      </c>
      <c r="O25" s="45">
        <f>(N25-calc!$O$2)/7+1</f>
        <v>1</v>
      </c>
      <c r="P25" s="36" t="str">
        <f t="shared" si="0"/>
        <v>Oct</v>
      </c>
      <c r="Q25" s="36" t="str">
        <f>"Qtr" &amp; VLOOKUP(MONTH(N25),calc!$D$3:$F$14,2,FALSE)</f>
        <v>Qtr1</v>
      </c>
      <c r="R25" s="36" t="str">
        <f>"FY" &amp; RIGHT(YEAR(N25) + VLOOKUP(MONTH(N25),{1,0;10,1},2,TRUE),2)</f>
        <v>FY21</v>
      </c>
    </row>
    <row r="26" spans="1:18" ht="13.5" thickBot="1" x14ac:dyDescent="0.35">
      <c r="A26" s="54"/>
      <c r="B26" s="54" t="s">
        <v>61</v>
      </c>
      <c r="C26" s="8" t="s">
        <v>91</v>
      </c>
      <c r="D26" s="54" t="s">
        <v>92</v>
      </c>
      <c r="E26" s="8" t="s">
        <v>185</v>
      </c>
      <c r="F26" s="24">
        <v>0</v>
      </c>
      <c r="G26" s="24">
        <v>0</v>
      </c>
      <c r="H26" s="24">
        <v>0</v>
      </c>
      <c r="I26" s="24">
        <v>0</v>
      </c>
      <c r="J26" s="24">
        <v>0</v>
      </c>
      <c r="K26" s="24">
        <v>0</v>
      </c>
      <c r="L26" s="24">
        <v>0</v>
      </c>
      <c r="M26" s="24">
        <v>0</v>
      </c>
      <c r="N26" s="17">
        <v>44105</v>
      </c>
      <c r="O26" s="45">
        <f>(N26-calc!$O$2)/7+1</f>
        <v>1</v>
      </c>
      <c r="P26" s="36" t="str">
        <f t="shared" si="0"/>
        <v>Oct</v>
      </c>
      <c r="Q26" s="36" t="str">
        <f>"Qtr" &amp; VLOOKUP(MONTH(N26),calc!$D$3:$F$14,2,FALSE)</f>
        <v>Qtr1</v>
      </c>
      <c r="R26" s="36" t="str">
        <f>"FY" &amp; RIGHT(YEAR(N26) + VLOOKUP(MONTH(N26),{1,0;10,1},2,TRUE),2)</f>
        <v>FY21</v>
      </c>
    </row>
    <row r="27" spans="1:18" ht="13.5" thickBot="1" x14ac:dyDescent="0.35">
      <c r="A27" s="54"/>
      <c r="B27" s="54" t="s">
        <v>61</v>
      </c>
      <c r="C27" s="8" t="s">
        <v>93</v>
      </c>
      <c r="D27" s="54" t="s">
        <v>94</v>
      </c>
      <c r="E27" s="8" t="s">
        <v>185</v>
      </c>
      <c r="F27" s="24">
        <v>0</v>
      </c>
      <c r="G27" s="24">
        <v>0</v>
      </c>
      <c r="H27" s="24">
        <v>0</v>
      </c>
      <c r="I27" s="24">
        <v>0</v>
      </c>
      <c r="J27" s="24">
        <v>0</v>
      </c>
      <c r="K27" s="24">
        <v>0</v>
      </c>
      <c r="L27" s="24">
        <v>0</v>
      </c>
      <c r="M27" s="24">
        <v>0</v>
      </c>
      <c r="N27" s="17">
        <v>44105</v>
      </c>
      <c r="O27" s="45">
        <f>(N27-calc!$O$2)/7+1</f>
        <v>1</v>
      </c>
      <c r="P27" s="36" t="str">
        <f t="shared" si="0"/>
        <v>Oct</v>
      </c>
      <c r="Q27" s="36" t="str">
        <f>"Qtr" &amp; VLOOKUP(MONTH(N27),calc!$D$3:$F$14,2,FALSE)</f>
        <v>Qtr1</v>
      </c>
      <c r="R27" s="36" t="str">
        <f>"FY" &amp; RIGHT(YEAR(N27) + VLOOKUP(MONTH(N27),{1,0;10,1},2,TRUE),2)</f>
        <v>FY21</v>
      </c>
    </row>
    <row r="28" spans="1:18" ht="13.5" thickBot="1" x14ac:dyDescent="0.35">
      <c r="A28" s="54"/>
      <c r="B28" s="54" t="s">
        <v>61</v>
      </c>
      <c r="C28" s="8" t="s">
        <v>71</v>
      </c>
      <c r="D28" s="54" t="s">
        <v>95</v>
      </c>
      <c r="E28" s="8" t="s">
        <v>185</v>
      </c>
      <c r="F28" s="24">
        <v>0</v>
      </c>
      <c r="G28" s="24">
        <v>0</v>
      </c>
      <c r="H28" s="24">
        <v>0</v>
      </c>
      <c r="I28" s="24">
        <v>0</v>
      </c>
      <c r="J28" s="24">
        <v>0</v>
      </c>
      <c r="K28" s="24">
        <v>0</v>
      </c>
      <c r="L28" s="24">
        <v>0</v>
      </c>
      <c r="M28" s="24">
        <v>0</v>
      </c>
      <c r="N28" s="17">
        <v>44105</v>
      </c>
      <c r="O28" s="45">
        <f>(N28-calc!$O$2)/7+1</f>
        <v>1</v>
      </c>
      <c r="P28" s="36" t="str">
        <f t="shared" si="0"/>
        <v>Oct</v>
      </c>
      <c r="Q28" s="36" t="str">
        <f>"Qtr" &amp; VLOOKUP(MONTH(N28),calc!$D$3:$F$14,2,FALSE)</f>
        <v>Qtr1</v>
      </c>
      <c r="R28" s="36" t="str">
        <f>"FY" &amp; RIGHT(YEAR(N28) + VLOOKUP(MONTH(N28),{1,0;10,1},2,TRUE),2)</f>
        <v>FY21</v>
      </c>
    </row>
    <row r="29" spans="1:18" ht="13.5" thickBot="1" x14ac:dyDescent="0.35">
      <c r="A29" s="54"/>
      <c r="B29" s="54" t="s">
        <v>61</v>
      </c>
      <c r="C29" s="8" t="s">
        <v>73</v>
      </c>
      <c r="D29" s="54" t="s">
        <v>96</v>
      </c>
      <c r="E29" s="8" t="s">
        <v>185</v>
      </c>
      <c r="F29" s="24">
        <v>2</v>
      </c>
      <c r="G29" s="24">
        <v>1</v>
      </c>
      <c r="H29" s="24">
        <v>1</v>
      </c>
      <c r="I29" s="24">
        <v>1</v>
      </c>
      <c r="J29" s="24">
        <v>1</v>
      </c>
      <c r="K29" s="24">
        <v>0</v>
      </c>
      <c r="L29" s="24">
        <v>0</v>
      </c>
      <c r="M29" s="24">
        <v>0</v>
      </c>
      <c r="N29" s="17">
        <v>44105</v>
      </c>
      <c r="O29" s="45">
        <f>(N29-calc!$O$2)/7+1</f>
        <v>1</v>
      </c>
      <c r="P29" s="36" t="str">
        <f t="shared" si="0"/>
        <v>Oct</v>
      </c>
      <c r="Q29" s="36" t="str">
        <f>"Qtr" &amp; VLOOKUP(MONTH(N29),calc!$D$3:$F$14,2,FALSE)</f>
        <v>Qtr1</v>
      </c>
      <c r="R29" s="36" t="str">
        <f>"FY" &amp; RIGHT(YEAR(N29) + VLOOKUP(MONTH(N29),{1,0;10,1},2,TRUE),2)</f>
        <v>FY21</v>
      </c>
    </row>
    <row r="30" spans="1:18" ht="13.5" thickBot="1" x14ac:dyDescent="0.35">
      <c r="A30" s="54"/>
      <c r="B30" s="54" t="s">
        <v>61</v>
      </c>
      <c r="C30" s="8" t="s">
        <v>97</v>
      </c>
      <c r="D30" s="54" t="s">
        <v>98</v>
      </c>
      <c r="E30" s="8" t="s">
        <v>185</v>
      </c>
      <c r="F30" s="24">
        <v>0</v>
      </c>
      <c r="G30" s="24">
        <v>0</v>
      </c>
      <c r="H30" s="24">
        <v>0</v>
      </c>
      <c r="I30" s="24">
        <v>0</v>
      </c>
      <c r="J30" s="24">
        <v>0</v>
      </c>
      <c r="K30" s="24">
        <v>0</v>
      </c>
      <c r="L30" s="24">
        <v>0</v>
      </c>
      <c r="M30" s="24">
        <v>0</v>
      </c>
      <c r="N30" s="17">
        <v>44105</v>
      </c>
      <c r="O30" s="45">
        <f>(N30-calc!$O$2)/7+1</f>
        <v>1</v>
      </c>
      <c r="P30" s="36" t="str">
        <f t="shared" si="0"/>
        <v>Oct</v>
      </c>
      <c r="Q30" s="36" t="str">
        <f>"Qtr" &amp; VLOOKUP(MONTH(N30),calc!$D$3:$F$14,2,FALSE)</f>
        <v>Qtr1</v>
      </c>
      <c r="R30" s="36" t="str">
        <f>"FY" &amp; RIGHT(YEAR(N30) + VLOOKUP(MONTH(N30),{1,0;10,1},2,TRUE),2)</f>
        <v>FY21</v>
      </c>
    </row>
    <row r="31" spans="1:18" ht="13.5" thickBot="1" x14ac:dyDescent="0.35">
      <c r="A31" s="54"/>
      <c r="B31" s="54" t="s">
        <v>61</v>
      </c>
      <c r="C31" s="8" t="s">
        <v>97</v>
      </c>
      <c r="D31" s="54" t="s">
        <v>99</v>
      </c>
      <c r="E31" s="8" t="s">
        <v>185</v>
      </c>
      <c r="F31" s="24">
        <v>5</v>
      </c>
      <c r="G31" s="24">
        <v>5</v>
      </c>
      <c r="H31" s="24">
        <v>5</v>
      </c>
      <c r="I31" s="24">
        <v>5</v>
      </c>
      <c r="J31" s="24">
        <v>8</v>
      </c>
      <c r="K31" s="24">
        <v>7</v>
      </c>
      <c r="L31" s="24">
        <v>1</v>
      </c>
      <c r="M31" s="24">
        <v>1</v>
      </c>
      <c r="N31" s="17">
        <v>44105</v>
      </c>
      <c r="O31" s="45">
        <f>(N31-calc!$O$2)/7+1</f>
        <v>1</v>
      </c>
      <c r="P31" s="36" t="str">
        <f t="shared" si="0"/>
        <v>Oct</v>
      </c>
      <c r="Q31" s="36" t="str">
        <f>"Qtr" &amp; VLOOKUP(MONTH(N31),calc!$D$3:$F$14,2,FALSE)</f>
        <v>Qtr1</v>
      </c>
      <c r="R31" s="36" t="str">
        <f>"FY" &amp; RIGHT(YEAR(N31) + VLOOKUP(MONTH(N31),{1,0;10,1},2,TRUE),2)</f>
        <v>FY21</v>
      </c>
    </row>
    <row r="32" spans="1:18" ht="13.5" thickBot="1" x14ac:dyDescent="0.35">
      <c r="A32" s="54"/>
      <c r="B32" s="54" t="s">
        <v>61</v>
      </c>
      <c r="C32" s="8" t="s">
        <v>100</v>
      </c>
      <c r="D32" s="54" t="s">
        <v>101</v>
      </c>
      <c r="E32" s="8" t="s">
        <v>185</v>
      </c>
      <c r="F32" s="24">
        <v>2</v>
      </c>
      <c r="G32" s="24">
        <v>2</v>
      </c>
      <c r="H32" s="24">
        <v>2</v>
      </c>
      <c r="I32" s="24">
        <v>2</v>
      </c>
      <c r="J32" s="24">
        <v>2</v>
      </c>
      <c r="K32" s="24">
        <v>2</v>
      </c>
      <c r="L32" s="24">
        <v>0</v>
      </c>
      <c r="M32" s="24">
        <v>0</v>
      </c>
      <c r="N32" s="17">
        <v>44105</v>
      </c>
      <c r="O32" s="45">
        <f>(N32-calc!$O$2)/7+1</f>
        <v>1</v>
      </c>
      <c r="P32" s="36" t="str">
        <f t="shared" si="0"/>
        <v>Oct</v>
      </c>
      <c r="Q32" s="36" t="str">
        <f>"Qtr" &amp; VLOOKUP(MONTH(N32),calc!$D$3:$F$14,2,FALSE)</f>
        <v>Qtr1</v>
      </c>
      <c r="R32" s="36" t="str">
        <f>"FY" &amp; RIGHT(YEAR(N32) + VLOOKUP(MONTH(N32),{1,0;10,1},2,TRUE),2)</f>
        <v>FY21</v>
      </c>
    </row>
    <row r="33" spans="1:18" ht="13.5" thickBot="1" x14ac:dyDescent="0.35">
      <c r="A33" s="54"/>
      <c r="B33" s="54" t="s">
        <v>61</v>
      </c>
      <c r="C33" s="8" t="s">
        <v>102</v>
      </c>
      <c r="D33" s="54" t="s">
        <v>103</v>
      </c>
      <c r="E33" s="8" t="s">
        <v>185</v>
      </c>
      <c r="F33" s="24">
        <v>0</v>
      </c>
      <c r="G33" s="24">
        <v>0</v>
      </c>
      <c r="H33" s="24">
        <v>0</v>
      </c>
      <c r="I33" s="24">
        <v>0</v>
      </c>
      <c r="J33" s="24">
        <v>0</v>
      </c>
      <c r="K33" s="24">
        <v>0</v>
      </c>
      <c r="L33" s="24">
        <v>0</v>
      </c>
      <c r="M33" s="24">
        <v>0</v>
      </c>
      <c r="N33" s="17">
        <v>44105</v>
      </c>
      <c r="O33" s="45">
        <f>(N33-calc!$O$2)/7+1</f>
        <v>1</v>
      </c>
      <c r="P33" s="36" t="str">
        <f t="shared" si="0"/>
        <v>Oct</v>
      </c>
      <c r="Q33" s="36" t="str">
        <f>"Qtr" &amp; VLOOKUP(MONTH(N33),calc!$D$3:$F$14,2,FALSE)</f>
        <v>Qtr1</v>
      </c>
      <c r="R33" s="36" t="str">
        <f>"FY" &amp; RIGHT(YEAR(N33) + VLOOKUP(MONTH(N33),{1,0;10,1},2,TRUE),2)</f>
        <v>FY21</v>
      </c>
    </row>
    <row r="34" spans="1:18" ht="13.5" thickBot="1" x14ac:dyDescent="0.35">
      <c r="A34" s="54"/>
      <c r="B34" s="54" t="s">
        <v>61</v>
      </c>
      <c r="C34" s="8" t="s">
        <v>68</v>
      </c>
      <c r="D34" s="54" t="s">
        <v>104</v>
      </c>
      <c r="E34" s="8" t="s">
        <v>185</v>
      </c>
      <c r="F34" s="24">
        <v>2</v>
      </c>
      <c r="G34" s="24">
        <v>2</v>
      </c>
      <c r="H34" s="24">
        <v>2</v>
      </c>
      <c r="I34" s="24">
        <v>2</v>
      </c>
      <c r="J34" s="24">
        <v>4</v>
      </c>
      <c r="K34" s="24">
        <v>4</v>
      </c>
      <c r="L34" s="24">
        <v>4</v>
      </c>
      <c r="M34" s="24">
        <v>4</v>
      </c>
      <c r="N34" s="17">
        <v>44105</v>
      </c>
      <c r="O34" s="45">
        <f>(N34-calc!$O$2)/7+1</f>
        <v>1</v>
      </c>
      <c r="P34" s="36" t="str">
        <f t="shared" si="0"/>
        <v>Oct</v>
      </c>
      <c r="Q34" s="36" t="str">
        <f>"Qtr" &amp; VLOOKUP(MONTH(N34),calc!$D$3:$F$14,2,FALSE)</f>
        <v>Qtr1</v>
      </c>
      <c r="R34" s="36" t="str">
        <f>"FY" &amp; RIGHT(YEAR(N34) + VLOOKUP(MONTH(N34),{1,0;10,1},2,TRUE),2)</f>
        <v>FY21</v>
      </c>
    </row>
    <row r="35" spans="1:18" ht="13.5" thickBot="1" x14ac:dyDescent="0.35">
      <c r="A35" s="54"/>
      <c r="B35" s="54" t="s">
        <v>61</v>
      </c>
      <c r="C35" s="8" t="s">
        <v>64</v>
      </c>
      <c r="D35" s="54" t="s">
        <v>105</v>
      </c>
      <c r="E35" s="8" t="s">
        <v>185</v>
      </c>
      <c r="F35" s="24">
        <v>0</v>
      </c>
      <c r="G35" s="24">
        <v>0</v>
      </c>
      <c r="H35" s="24">
        <v>0</v>
      </c>
      <c r="I35" s="24">
        <v>0</v>
      </c>
      <c r="J35" s="24">
        <v>0</v>
      </c>
      <c r="K35" s="24">
        <v>0</v>
      </c>
      <c r="L35" s="24">
        <v>0</v>
      </c>
      <c r="M35" s="24">
        <v>0</v>
      </c>
      <c r="N35" s="17">
        <v>44105</v>
      </c>
      <c r="O35" s="45">
        <f>(N35-calc!$O$2)/7+1</f>
        <v>1</v>
      </c>
      <c r="P35" s="36" t="str">
        <f t="shared" si="0"/>
        <v>Oct</v>
      </c>
      <c r="Q35" s="36" t="str">
        <f>"Qtr" &amp; VLOOKUP(MONTH(N35),calc!$D$3:$F$14,2,FALSE)</f>
        <v>Qtr1</v>
      </c>
      <c r="R35" s="36" t="str">
        <f>"FY" &amp; RIGHT(YEAR(N35) + VLOOKUP(MONTH(N35),{1,0;10,1},2,TRUE),2)</f>
        <v>FY21</v>
      </c>
    </row>
    <row r="36" spans="1:18" ht="13.5" thickBot="1" x14ac:dyDescent="0.35">
      <c r="A36" s="54"/>
      <c r="B36" s="54" t="s">
        <v>61</v>
      </c>
      <c r="C36" s="8" t="s">
        <v>106</v>
      </c>
      <c r="D36" s="54" t="s">
        <v>107</v>
      </c>
      <c r="E36" s="8" t="s">
        <v>185</v>
      </c>
      <c r="F36" s="24">
        <v>2</v>
      </c>
      <c r="G36" s="24">
        <v>2</v>
      </c>
      <c r="H36" s="24">
        <v>2</v>
      </c>
      <c r="I36" s="24">
        <v>2</v>
      </c>
      <c r="J36" s="24">
        <v>2</v>
      </c>
      <c r="K36" s="24">
        <v>2</v>
      </c>
      <c r="L36" s="24">
        <v>1</v>
      </c>
      <c r="M36" s="24">
        <v>1</v>
      </c>
      <c r="N36" s="17">
        <v>44105</v>
      </c>
      <c r="O36" s="45">
        <f>(N36-calc!$O$2)/7+1</f>
        <v>1</v>
      </c>
      <c r="P36" s="36" t="str">
        <f t="shared" si="0"/>
        <v>Oct</v>
      </c>
      <c r="Q36" s="36" t="str">
        <f>"Qtr" &amp; VLOOKUP(MONTH(N36),calc!$D$3:$F$14,2,FALSE)</f>
        <v>Qtr1</v>
      </c>
      <c r="R36" s="36" t="str">
        <f>"FY" &amp; RIGHT(YEAR(N36) + VLOOKUP(MONTH(N36),{1,0;10,1},2,TRUE),2)</f>
        <v>FY21</v>
      </c>
    </row>
    <row r="37" spans="1:18" ht="13.5" thickBot="1" x14ac:dyDescent="0.35">
      <c r="A37" s="54"/>
      <c r="B37" s="54" t="s">
        <v>61</v>
      </c>
      <c r="C37" s="8" t="s">
        <v>108</v>
      </c>
      <c r="D37" s="54" t="s">
        <v>109</v>
      </c>
      <c r="E37" s="8" t="s">
        <v>185</v>
      </c>
      <c r="F37" s="24">
        <v>0</v>
      </c>
      <c r="G37" s="24">
        <v>0</v>
      </c>
      <c r="H37" s="24">
        <v>0</v>
      </c>
      <c r="I37" s="24">
        <v>0</v>
      </c>
      <c r="J37" s="24">
        <v>0</v>
      </c>
      <c r="K37" s="24">
        <v>0</v>
      </c>
      <c r="L37" s="24">
        <v>0</v>
      </c>
      <c r="M37" s="24">
        <v>0</v>
      </c>
      <c r="N37" s="17">
        <v>44105</v>
      </c>
      <c r="O37" s="45">
        <f>(N37-calc!$O$2)/7+1</f>
        <v>1</v>
      </c>
      <c r="P37" s="36" t="str">
        <f t="shared" si="0"/>
        <v>Oct</v>
      </c>
      <c r="Q37" s="36" t="str">
        <f>"Qtr" &amp; VLOOKUP(MONTH(N37),calc!$D$3:$F$14,2,FALSE)</f>
        <v>Qtr1</v>
      </c>
      <c r="R37" s="36" t="str">
        <f>"FY" &amp; RIGHT(YEAR(N37) + VLOOKUP(MONTH(N37),{1,0;10,1},2,TRUE),2)</f>
        <v>FY21</v>
      </c>
    </row>
    <row r="38" spans="1:18" ht="13.5" thickBot="1" x14ac:dyDescent="0.35">
      <c r="A38" s="54"/>
      <c r="B38" s="54" t="s">
        <v>61</v>
      </c>
      <c r="C38" s="8" t="s">
        <v>110</v>
      </c>
      <c r="D38" s="54" t="s">
        <v>111</v>
      </c>
      <c r="E38" s="8" t="s">
        <v>185</v>
      </c>
      <c r="F38" s="24">
        <v>0</v>
      </c>
      <c r="G38" s="24">
        <v>0</v>
      </c>
      <c r="H38" s="24">
        <v>0</v>
      </c>
      <c r="I38" s="24">
        <v>0</v>
      </c>
      <c r="J38" s="24">
        <v>0</v>
      </c>
      <c r="K38" s="24">
        <v>0</v>
      </c>
      <c r="L38" s="24">
        <v>0</v>
      </c>
      <c r="M38" s="24">
        <v>0</v>
      </c>
      <c r="N38" s="17">
        <v>44105</v>
      </c>
      <c r="O38" s="45">
        <f>(N38-calc!$O$2)/7+1</f>
        <v>1</v>
      </c>
      <c r="P38" s="36" t="str">
        <f t="shared" si="0"/>
        <v>Oct</v>
      </c>
      <c r="Q38" s="36" t="str">
        <f>"Qtr" &amp; VLOOKUP(MONTH(N38),calc!$D$3:$F$14,2,FALSE)</f>
        <v>Qtr1</v>
      </c>
      <c r="R38" s="36" t="str">
        <f>"FY" &amp; RIGHT(YEAR(N38) + VLOOKUP(MONTH(N38),{1,0;10,1},2,TRUE),2)</f>
        <v>FY21</v>
      </c>
    </row>
    <row r="39" spans="1:18" ht="13.5" thickBot="1" x14ac:dyDescent="0.35">
      <c r="A39" s="54"/>
      <c r="B39" s="54" t="s">
        <v>61</v>
      </c>
      <c r="C39" s="8" t="s">
        <v>71</v>
      </c>
      <c r="D39" s="54" t="s">
        <v>112</v>
      </c>
      <c r="E39" s="8" t="s">
        <v>185</v>
      </c>
      <c r="F39" s="24">
        <v>0</v>
      </c>
      <c r="G39" s="24">
        <v>0</v>
      </c>
      <c r="H39" s="24">
        <v>0</v>
      </c>
      <c r="I39" s="24">
        <v>0</v>
      </c>
      <c r="J39" s="24">
        <v>0</v>
      </c>
      <c r="K39" s="24">
        <v>0</v>
      </c>
      <c r="L39" s="24">
        <v>0</v>
      </c>
      <c r="M39" s="24">
        <v>0</v>
      </c>
      <c r="N39" s="17">
        <v>44105</v>
      </c>
      <c r="O39" s="45">
        <f>(N39-calc!$O$2)/7+1</f>
        <v>1</v>
      </c>
      <c r="P39" s="36" t="str">
        <f t="shared" si="0"/>
        <v>Oct</v>
      </c>
      <c r="Q39" s="36" t="str">
        <f>"Qtr" &amp; VLOOKUP(MONTH(N39),calc!$D$3:$F$14,2,FALSE)</f>
        <v>Qtr1</v>
      </c>
      <c r="R39" s="36" t="str">
        <f>"FY" &amp; RIGHT(YEAR(N39) + VLOOKUP(MONTH(N39),{1,0;10,1},2,TRUE),2)</f>
        <v>FY21</v>
      </c>
    </row>
    <row r="40" spans="1:18" ht="13.5" thickBot="1" x14ac:dyDescent="0.35">
      <c r="A40" s="54"/>
      <c r="B40" s="54" t="s">
        <v>61</v>
      </c>
      <c r="C40" s="8" t="s">
        <v>102</v>
      </c>
      <c r="D40" s="54" t="s">
        <v>113</v>
      </c>
      <c r="E40" s="8" t="s">
        <v>185</v>
      </c>
      <c r="F40" s="24">
        <v>0</v>
      </c>
      <c r="G40" s="24">
        <v>0</v>
      </c>
      <c r="H40" s="24">
        <v>0</v>
      </c>
      <c r="I40" s="24">
        <v>0</v>
      </c>
      <c r="J40" s="24">
        <v>0</v>
      </c>
      <c r="K40" s="24">
        <v>0</v>
      </c>
      <c r="L40" s="24">
        <v>0</v>
      </c>
      <c r="M40" s="24">
        <v>0</v>
      </c>
      <c r="N40" s="17">
        <v>44105</v>
      </c>
      <c r="O40" s="45">
        <f>(N40-calc!$O$2)/7+1</f>
        <v>1</v>
      </c>
      <c r="P40" s="36" t="str">
        <f t="shared" si="0"/>
        <v>Oct</v>
      </c>
      <c r="Q40" s="36" t="str">
        <f>"Qtr" &amp; VLOOKUP(MONTH(N40),calc!$D$3:$F$14,2,FALSE)</f>
        <v>Qtr1</v>
      </c>
      <c r="R40" s="36" t="str">
        <f>"FY" &amp; RIGHT(YEAR(N40) + VLOOKUP(MONTH(N40),{1,0;10,1},2,TRUE),2)</f>
        <v>FY21</v>
      </c>
    </row>
    <row r="41" spans="1:18" ht="13.5" thickBot="1" x14ac:dyDescent="0.35">
      <c r="A41" s="54"/>
      <c r="B41" s="54" t="s">
        <v>61</v>
      </c>
      <c r="C41" s="8" t="s">
        <v>71</v>
      </c>
      <c r="D41" s="54" t="s">
        <v>114</v>
      </c>
      <c r="E41" s="8" t="s">
        <v>185</v>
      </c>
      <c r="F41" s="24">
        <v>0</v>
      </c>
      <c r="G41" s="24">
        <v>0</v>
      </c>
      <c r="H41" s="24">
        <v>0</v>
      </c>
      <c r="I41" s="24">
        <v>0</v>
      </c>
      <c r="J41" s="24">
        <v>0</v>
      </c>
      <c r="K41" s="24">
        <v>0</v>
      </c>
      <c r="L41" s="24">
        <v>0</v>
      </c>
      <c r="M41" s="24">
        <v>0</v>
      </c>
      <c r="N41" s="17">
        <v>44105</v>
      </c>
      <c r="O41" s="45">
        <f>(N41-calc!$O$2)/7+1</f>
        <v>1</v>
      </c>
      <c r="P41" s="36" t="str">
        <f t="shared" si="0"/>
        <v>Oct</v>
      </c>
      <c r="Q41" s="36" t="str">
        <f>"Qtr" &amp; VLOOKUP(MONTH(N41),calc!$D$3:$F$14,2,FALSE)</f>
        <v>Qtr1</v>
      </c>
      <c r="R41" s="36" t="str">
        <f>"FY" &amp; RIGHT(YEAR(N41) + VLOOKUP(MONTH(N41),{1,0;10,1},2,TRUE),2)</f>
        <v>FY21</v>
      </c>
    </row>
    <row r="42" spans="1:18" ht="13.5" thickBot="1" x14ac:dyDescent="0.35">
      <c r="A42" s="54"/>
      <c r="B42" s="54" t="s">
        <v>61</v>
      </c>
      <c r="C42" s="8" t="s">
        <v>68</v>
      </c>
      <c r="D42" s="54" t="s">
        <v>115</v>
      </c>
      <c r="E42" s="8" t="s">
        <v>185</v>
      </c>
      <c r="F42" s="24">
        <v>0</v>
      </c>
      <c r="G42" s="24">
        <v>0</v>
      </c>
      <c r="H42" s="24">
        <v>0</v>
      </c>
      <c r="I42" s="24">
        <v>0</v>
      </c>
      <c r="J42" s="24">
        <v>0</v>
      </c>
      <c r="K42" s="24">
        <v>0</v>
      </c>
      <c r="L42" s="24">
        <v>0</v>
      </c>
      <c r="M42" s="24">
        <v>0</v>
      </c>
      <c r="N42" s="17">
        <v>44105</v>
      </c>
      <c r="O42" s="45">
        <f>(N42-calc!$O$2)/7+1</f>
        <v>1</v>
      </c>
      <c r="P42" s="36" t="str">
        <f t="shared" si="0"/>
        <v>Oct</v>
      </c>
      <c r="Q42" s="36" t="str">
        <f>"Qtr" &amp; VLOOKUP(MONTH(N42),calc!$D$3:$F$14,2,FALSE)</f>
        <v>Qtr1</v>
      </c>
      <c r="R42" s="36" t="str">
        <f>"FY" &amp; RIGHT(YEAR(N42) + VLOOKUP(MONTH(N42),{1,0;10,1},2,TRUE),2)</f>
        <v>FY21</v>
      </c>
    </row>
    <row r="43" spans="1:18" ht="13.5" thickBot="1" x14ac:dyDescent="0.35">
      <c r="A43" s="54"/>
      <c r="B43" s="54" t="s">
        <v>61</v>
      </c>
      <c r="C43" s="8" t="s">
        <v>66</v>
      </c>
      <c r="D43" s="54" t="s">
        <v>116</v>
      </c>
      <c r="E43" s="8" t="s">
        <v>185</v>
      </c>
      <c r="F43" s="24">
        <v>0</v>
      </c>
      <c r="G43" s="24">
        <v>0</v>
      </c>
      <c r="H43" s="24">
        <v>0</v>
      </c>
      <c r="I43" s="24">
        <v>0</v>
      </c>
      <c r="J43" s="24">
        <v>0</v>
      </c>
      <c r="K43" s="24">
        <v>0</v>
      </c>
      <c r="L43" s="24">
        <v>0</v>
      </c>
      <c r="M43" s="24">
        <v>0</v>
      </c>
      <c r="N43" s="17">
        <v>44105</v>
      </c>
      <c r="O43" s="45">
        <f>(N43-calc!$O$2)/7+1</f>
        <v>1</v>
      </c>
      <c r="P43" s="36" t="str">
        <f t="shared" si="0"/>
        <v>Oct</v>
      </c>
      <c r="Q43" s="36" t="str">
        <f>"Qtr" &amp; VLOOKUP(MONTH(N43),calc!$D$3:$F$14,2,FALSE)</f>
        <v>Qtr1</v>
      </c>
      <c r="R43" s="36" t="str">
        <f>"FY" &amp; RIGHT(YEAR(N43) + VLOOKUP(MONTH(N43),{1,0;10,1},2,TRUE),2)</f>
        <v>FY21</v>
      </c>
    </row>
    <row r="44" spans="1:18" ht="13.5" thickBot="1" x14ac:dyDescent="0.35">
      <c r="A44" s="54"/>
      <c r="B44" s="54" t="s">
        <v>61</v>
      </c>
      <c r="C44" s="8" t="s">
        <v>117</v>
      </c>
      <c r="D44" s="54" t="s">
        <v>118</v>
      </c>
      <c r="E44" s="8" t="s">
        <v>185</v>
      </c>
      <c r="F44" s="24">
        <v>0</v>
      </c>
      <c r="G44" s="24">
        <v>0</v>
      </c>
      <c r="H44" s="24">
        <v>0</v>
      </c>
      <c r="I44" s="24">
        <v>0</v>
      </c>
      <c r="J44" s="24">
        <v>0</v>
      </c>
      <c r="K44" s="24">
        <v>0</v>
      </c>
      <c r="L44" s="24">
        <v>0</v>
      </c>
      <c r="M44" s="24">
        <v>0</v>
      </c>
      <c r="N44" s="17">
        <v>44105</v>
      </c>
      <c r="O44" s="45">
        <f>(N44-calc!$O$2)/7+1</f>
        <v>1</v>
      </c>
      <c r="P44" s="36" t="str">
        <f t="shared" si="0"/>
        <v>Oct</v>
      </c>
      <c r="Q44" s="36" t="str">
        <f>"Qtr" &amp; VLOOKUP(MONTH(N44),calc!$D$3:$F$14,2,FALSE)</f>
        <v>Qtr1</v>
      </c>
      <c r="R44" s="36" t="str">
        <f>"FY" &amp; RIGHT(YEAR(N44) + VLOOKUP(MONTH(N44),{1,0;10,1},2,TRUE),2)</f>
        <v>FY21</v>
      </c>
    </row>
    <row r="45" spans="1:18" ht="13.5" thickBot="1" x14ac:dyDescent="0.35">
      <c r="A45" s="54"/>
      <c r="B45" s="54" t="s">
        <v>61</v>
      </c>
      <c r="C45" s="8" t="s">
        <v>68</v>
      </c>
      <c r="D45" s="54" t="s">
        <v>119</v>
      </c>
      <c r="E45" s="8" t="s">
        <v>185</v>
      </c>
      <c r="F45" s="24">
        <v>0</v>
      </c>
      <c r="G45" s="24">
        <v>0</v>
      </c>
      <c r="H45" s="24">
        <v>0</v>
      </c>
      <c r="I45" s="24">
        <v>0</v>
      </c>
      <c r="J45" s="24">
        <v>0</v>
      </c>
      <c r="K45" s="24">
        <v>0</v>
      </c>
      <c r="L45" s="24">
        <v>0</v>
      </c>
      <c r="M45" s="24">
        <v>0</v>
      </c>
      <c r="N45" s="17">
        <v>44105</v>
      </c>
      <c r="O45" s="45">
        <f>(N45-calc!$O$2)/7+1</f>
        <v>1</v>
      </c>
      <c r="P45" s="36" t="str">
        <f t="shared" si="0"/>
        <v>Oct</v>
      </c>
      <c r="Q45" s="36" t="str">
        <f>"Qtr" &amp; VLOOKUP(MONTH(N45),calc!$D$3:$F$14,2,FALSE)</f>
        <v>Qtr1</v>
      </c>
      <c r="R45" s="36" t="str">
        <f>"FY" &amp; RIGHT(YEAR(N45) + VLOOKUP(MONTH(N45),{1,0;10,1},2,TRUE),2)</f>
        <v>FY21</v>
      </c>
    </row>
    <row r="46" spans="1:18" ht="13.5" thickBot="1" x14ac:dyDescent="0.35">
      <c r="A46" s="54"/>
      <c r="B46" s="54" t="s">
        <v>61</v>
      </c>
      <c r="C46" s="8" t="s">
        <v>120</v>
      </c>
      <c r="D46" s="54" t="s">
        <v>121</v>
      </c>
      <c r="E46" s="8" t="s">
        <v>185</v>
      </c>
      <c r="F46" s="24">
        <v>0</v>
      </c>
      <c r="G46" s="24">
        <v>0</v>
      </c>
      <c r="H46" s="24">
        <v>0</v>
      </c>
      <c r="I46" s="24">
        <v>0</v>
      </c>
      <c r="J46" s="24">
        <v>0</v>
      </c>
      <c r="K46" s="24">
        <v>0</v>
      </c>
      <c r="L46" s="24">
        <v>0</v>
      </c>
      <c r="M46" s="24">
        <v>0</v>
      </c>
      <c r="N46" s="17">
        <v>44105</v>
      </c>
      <c r="O46" s="45">
        <f>(N46-calc!$O$2)/7+1</f>
        <v>1</v>
      </c>
      <c r="P46" s="36" t="str">
        <f t="shared" si="0"/>
        <v>Oct</v>
      </c>
      <c r="Q46" s="36" t="str">
        <f>"Qtr" &amp; VLOOKUP(MONTH(N46),calc!$D$3:$F$14,2,FALSE)</f>
        <v>Qtr1</v>
      </c>
      <c r="R46" s="36" t="str">
        <f>"FY" &amp; RIGHT(YEAR(N46) + VLOOKUP(MONTH(N46),{1,0;10,1},2,TRUE),2)</f>
        <v>FY21</v>
      </c>
    </row>
    <row r="47" spans="1:18" ht="13.5" thickBot="1" x14ac:dyDescent="0.35">
      <c r="A47" s="54"/>
      <c r="B47" s="54" t="s">
        <v>61</v>
      </c>
      <c r="C47" s="8" t="s">
        <v>64</v>
      </c>
      <c r="D47" s="54" t="s">
        <v>122</v>
      </c>
      <c r="E47" s="8" t="s">
        <v>185</v>
      </c>
      <c r="F47" s="24">
        <v>0</v>
      </c>
      <c r="G47" s="24">
        <v>0</v>
      </c>
      <c r="H47" s="24">
        <v>0</v>
      </c>
      <c r="I47" s="24">
        <v>0</v>
      </c>
      <c r="J47" s="24">
        <v>0</v>
      </c>
      <c r="K47" s="24">
        <v>0</v>
      </c>
      <c r="L47" s="24">
        <v>0</v>
      </c>
      <c r="M47" s="24">
        <v>0</v>
      </c>
      <c r="N47" s="17">
        <v>44105</v>
      </c>
      <c r="O47" s="45">
        <f>(N47-calc!$O$2)/7+1</f>
        <v>1</v>
      </c>
      <c r="P47" s="36" t="str">
        <f t="shared" si="0"/>
        <v>Oct</v>
      </c>
      <c r="Q47" s="36" t="str">
        <f>"Qtr" &amp; VLOOKUP(MONTH(N47),calc!$D$3:$F$14,2,FALSE)</f>
        <v>Qtr1</v>
      </c>
      <c r="R47" s="36" t="str">
        <f>"FY" &amp; RIGHT(YEAR(N47) + VLOOKUP(MONTH(N47),{1,0;10,1},2,TRUE),2)</f>
        <v>FY21</v>
      </c>
    </row>
    <row r="48" spans="1:18" ht="13.5" thickBot="1" x14ac:dyDescent="0.35">
      <c r="A48" s="54"/>
      <c r="B48" s="54" t="s">
        <v>61</v>
      </c>
      <c r="C48" s="8" t="s">
        <v>64</v>
      </c>
      <c r="D48" s="54" t="s">
        <v>123</v>
      </c>
      <c r="E48" s="8" t="s">
        <v>185</v>
      </c>
      <c r="F48" s="24">
        <v>5</v>
      </c>
      <c r="G48" s="24">
        <v>2</v>
      </c>
      <c r="H48" s="24">
        <v>2</v>
      </c>
      <c r="I48" s="24">
        <v>2</v>
      </c>
      <c r="J48" s="24">
        <v>2</v>
      </c>
      <c r="K48" s="24">
        <v>1</v>
      </c>
      <c r="L48" s="24">
        <v>0</v>
      </c>
      <c r="M48" s="24">
        <v>0</v>
      </c>
      <c r="N48" s="17">
        <v>44105</v>
      </c>
      <c r="O48" s="45">
        <f>(N48-calc!$O$2)/7+1</f>
        <v>1</v>
      </c>
      <c r="P48" s="36" t="str">
        <f t="shared" si="0"/>
        <v>Oct</v>
      </c>
      <c r="Q48" s="36" t="str">
        <f>"Qtr" &amp; VLOOKUP(MONTH(N48),calc!$D$3:$F$14,2,FALSE)</f>
        <v>Qtr1</v>
      </c>
      <c r="R48" s="36" t="str">
        <f>"FY" &amp; RIGHT(YEAR(N48) + VLOOKUP(MONTH(N48),{1,0;10,1},2,TRUE),2)</f>
        <v>FY21</v>
      </c>
    </row>
    <row r="49" spans="1:18" ht="13.5" thickBot="1" x14ac:dyDescent="0.35">
      <c r="A49" s="54"/>
      <c r="B49" s="54" t="s">
        <v>61</v>
      </c>
      <c r="C49" s="8" t="s">
        <v>71</v>
      </c>
      <c r="D49" s="54" t="s">
        <v>124</v>
      </c>
      <c r="E49" s="8" t="s">
        <v>185</v>
      </c>
      <c r="F49" s="24">
        <v>1</v>
      </c>
      <c r="G49" s="24">
        <v>1</v>
      </c>
      <c r="H49" s="24">
        <v>1</v>
      </c>
      <c r="I49" s="24">
        <v>1</v>
      </c>
      <c r="J49" s="24">
        <v>2</v>
      </c>
      <c r="K49" s="24">
        <v>2</v>
      </c>
      <c r="L49" s="24">
        <v>1</v>
      </c>
      <c r="M49" s="24">
        <v>1</v>
      </c>
      <c r="N49" s="17">
        <v>44105</v>
      </c>
      <c r="O49" s="45">
        <f>(N49-calc!$O$2)/7+1</f>
        <v>1</v>
      </c>
      <c r="P49" s="36" t="str">
        <f t="shared" si="0"/>
        <v>Oct</v>
      </c>
      <c r="Q49" s="36" t="str">
        <f>"Qtr" &amp; VLOOKUP(MONTH(N49),calc!$D$3:$F$14,2,FALSE)</f>
        <v>Qtr1</v>
      </c>
      <c r="R49" s="36" t="str">
        <f>"FY" &amp; RIGHT(YEAR(N49) + VLOOKUP(MONTH(N49),{1,0;10,1},2,TRUE),2)</f>
        <v>FY21</v>
      </c>
    </row>
    <row r="50" spans="1:18" ht="13.5" thickBot="1" x14ac:dyDescent="0.35">
      <c r="A50" s="54"/>
      <c r="B50" s="54" t="s">
        <v>61</v>
      </c>
      <c r="C50" s="8" t="s">
        <v>125</v>
      </c>
      <c r="D50" s="54" t="s">
        <v>126</v>
      </c>
      <c r="E50" s="8" t="s">
        <v>185</v>
      </c>
      <c r="F50" s="24">
        <v>3</v>
      </c>
      <c r="G50" s="24">
        <v>3</v>
      </c>
      <c r="H50" s="24">
        <v>3</v>
      </c>
      <c r="I50" s="24">
        <v>3</v>
      </c>
      <c r="J50" s="24">
        <v>3</v>
      </c>
      <c r="K50" s="24">
        <v>3</v>
      </c>
      <c r="L50" s="24">
        <v>1</v>
      </c>
      <c r="M50" s="24">
        <v>1</v>
      </c>
      <c r="N50" s="17">
        <v>44105</v>
      </c>
      <c r="O50" s="45">
        <f>(N50-calc!$O$2)/7+1</f>
        <v>1</v>
      </c>
      <c r="P50" s="36" t="str">
        <f t="shared" si="0"/>
        <v>Oct</v>
      </c>
      <c r="Q50" s="36" t="str">
        <f>"Qtr" &amp; VLOOKUP(MONTH(N50),calc!$D$3:$F$14,2,FALSE)</f>
        <v>Qtr1</v>
      </c>
      <c r="R50" s="36" t="str">
        <f>"FY" &amp; RIGHT(YEAR(N50) + VLOOKUP(MONTH(N50),{1,0;10,1},2,TRUE),2)</f>
        <v>FY21</v>
      </c>
    </row>
    <row r="51" spans="1:18" ht="13.5" thickBot="1" x14ac:dyDescent="0.35">
      <c r="A51" s="54"/>
      <c r="B51" s="54" t="s">
        <v>61</v>
      </c>
      <c r="C51" s="8" t="s">
        <v>102</v>
      </c>
      <c r="D51" s="54" t="s">
        <v>127</v>
      </c>
      <c r="E51" s="8" t="s">
        <v>185</v>
      </c>
      <c r="F51" s="24">
        <v>0</v>
      </c>
      <c r="G51" s="24">
        <v>0</v>
      </c>
      <c r="H51" s="24">
        <v>0</v>
      </c>
      <c r="I51" s="24">
        <v>0</v>
      </c>
      <c r="J51" s="24">
        <v>0</v>
      </c>
      <c r="K51" s="24">
        <v>0</v>
      </c>
      <c r="L51" s="24">
        <v>0</v>
      </c>
      <c r="M51" s="24">
        <v>0</v>
      </c>
      <c r="N51" s="17">
        <v>44105</v>
      </c>
      <c r="O51" s="45">
        <f>(N51-calc!$O$2)/7+1</f>
        <v>1</v>
      </c>
      <c r="P51" s="36" t="str">
        <f t="shared" si="0"/>
        <v>Oct</v>
      </c>
      <c r="Q51" s="36" t="str">
        <f>"Qtr" &amp; VLOOKUP(MONTH(N51),calc!$D$3:$F$14,2,FALSE)</f>
        <v>Qtr1</v>
      </c>
      <c r="R51" s="36" t="str">
        <f>"FY" &amp; RIGHT(YEAR(N51) + VLOOKUP(MONTH(N51),{1,0;10,1},2,TRUE),2)</f>
        <v>FY21</v>
      </c>
    </row>
    <row r="52" spans="1:18" ht="13.5" thickBot="1" x14ac:dyDescent="0.35">
      <c r="A52" s="54"/>
      <c r="B52" s="54" t="s">
        <v>61</v>
      </c>
      <c r="C52" s="8" t="s">
        <v>91</v>
      </c>
      <c r="D52" s="54" t="s">
        <v>128</v>
      </c>
      <c r="E52" s="8" t="s">
        <v>185</v>
      </c>
      <c r="F52" s="24">
        <v>0</v>
      </c>
      <c r="G52" s="24">
        <v>0</v>
      </c>
      <c r="H52" s="24">
        <v>0</v>
      </c>
      <c r="I52" s="24">
        <v>0</v>
      </c>
      <c r="J52" s="24">
        <v>0</v>
      </c>
      <c r="K52" s="24">
        <v>0</v>
      </c>
      <c r="L52" s="24">
        <v>0</v>
      </c>
      <c r="M52" s="24">
        <v>0</v>
      </c>
      <c r="N52" s="17">
        <v>44105</v>
      </c>
      <c r="O52" s="45">
        <f>(N52-calc!$O$2)/7+1</f>
        <v>1</v>
      </c>
      <c r="P52" s="36" t="str">
        <f t="shared" si="0"/>
        <v>Oct</v>
      </c>
      <c r="Q52" s="36" t="str">
        <f>"Qtr" &amp; VLOOKUP(MONTH(N52),calc!$D$3:$F$14,2,FALSE)</f>
        <v>Qtr1</v>
      </c>
      <c r="R52" s="36" t="str">
        <f>"FY" &amp; RIGHT(YEAR(N52) + VLOOKUP(MONTH(N52),{1,0;10,1},2,TRUE),2)</f>
        <v>FY21</v>
      </c>
    </row>
    <row r="53" spans="1:18" ht="13.5" thickBot="1" x14ac:dyDescent="0.35">
      <c r="A53" s="54"/>
      <c r="B53" s="54" t="s">
        <v>61</v>
      </c>
      <c r="C53" s="8" t="s">
        <v>71</v>
      </c>
      <c r="D53" s="54" t="s">
        <v>129</v>
      </c>
      <c r="E53" s="8" t="s">
        <v>185</v>
      </c>
      <c r="F53" s="24">
        <v>8</v>
      </c>
      <c r="G53" s="24">
        <v>4</v>
      </c>
      <c r="H53" s="24">
        <v>4</v>
      </c>
      <c r="I53" s="24">
        <v>4</v>
      </c>
      <c r="J53" s="24">
        <v>9</v>
      </c>
      <c r="K53" s="24">
        <v>1</v>
      </c>
      <c r="L53" s="24">
        <v>0</v>
      </c>
      <c r="M53" s="24">
        <v>0</v>
      </c>
      <c r="N53" s="17">
        <v>44105</v>
      </c>
      <c r="O53" s="45">
        <f>(N53-calc!$O$2)/7+1</f>
        <v>1</v>
      </c>
      <c r="P53" s="36" t="str">
        <f t="shared" si="0"/>
        <v>Oct</v>
      </c>
      <c r="Q53" s="36" t="str">
        <f>"Qtr" &amp; VLOOKUP(MONTH(N53),calc!$D$3:$F$14,2,FALSE)</f>
        <v>Qtr1</v>
      </c>
      <c r="R53" s="36" t="str">
        <f>"FY" &amp; RIGHT(YEAR(N53) + VLOOKUP(MONTH(N53),{1,0;10,1},2,TRUE),2)</f>
        <v>FY21</v>
      </c>
    </row>
    <row r="54" spans="1:18" ht="13.5" thickBot="1" x14ac:dyDescent="0.35">
      <c r="A54" s="54"/>
      <c r="B54" s="54" t="s">
        <v>61</v>
      </c>
      <c r="C54" s="8" t="s">
        <v>68</v>
      </c>
      <c r="D54" s="54" t="s">
        <v>130</v>
      </c>
      <c r="E54" s="8" t="s">
        <v>185</v>
      </c>
      <c r="F54" s="24">
        <v>0</v>
      </c>
      <c r="G54" s="24">
        <v>0</v>
      </c>
      <c r="H54" s="24">
        <v>0</v>
      </c>
      <c r="I54" s="24">
        <v>0</v>
      </c>
      <c r="J54" s="24">
        <v>0</v>
      </c>
      <c r="K54" s="24">
        <v>0</v>
      </c>
      <c r="L54" s="24">
        <v>0</v>
      </c>
      <c r="M54" s="24">
        <v>0</v>
      </c>
      <c r="N54" s="17">
        <v>44105</v>
      </c>
      <c r="O54" s="45">
        <f>(N54-calc!$O$2)/7+1</f>
        <v>1</v>
      </c>
      <c r="P54" s="36" t="str">
        <f t="shared" si="0"/>
        <v>Oct</v>
      </c>
      <c r="Q54" s="36" t="str">
        <f>"Qtr" &amp; VLOOKUP(MONTH(N54),calc!$D$3:$F$14,2,FALSE)</f>
        <v>Qtr1</v>
      </c>
      <c r="R54" s="36" t="str">
        <f>"FY" &amp; RIGHT(YEAR(N54) + VLOOKUP(MONTH(N54),{1,0;10,1},2,TRUE),2)</f>
        <v>FY21</v>
      </c>
    </row>
    <row r="55" spans="1:18" ht="13.5" thickBot="1" x14ac:dyDescent="0.35">
      <c r="A55" s="54"/>
      <c r="B55" s="54" t="s">
        <v>61</v>
      </c>
      <c r="C55" s="8" t="s">
        <v>125</v>
      </c>
      <c r="D55" s="54" t="s">
        <v>131</v>
      </c>
      <c r="E55" s="8" t="s">
        <v>185</v>
      </c>
      <c r="F55" s="24">
        <v>0</v>
      </c>
      <c r="G55" s="24">
        <v>0</v>
      </c>
      <c r="H55" s="24">
        <v>0</v>
      </c>
      <c r="I55" s="24">
        <v>0</v>
      </c>
      <c r="J55" s="24">
        <v>0</v>
      </c>
      <c r="K55" s="24">
        <v>0</v>
      </c>
      <c r="L55" s="24">
        <v>0</v>
      </c>
      <c r="M55" s="24">
        <v>0</v>
      </c>
      <c r="N55" s="17">
        <v>44105</v>
      </c>
      <c r="O55" s="45">
        <f>(N55-calc!$O$2)/7+1</f>
        <v>1</v>
      </c>
      <c r="P55" s="36" t="str">
        <f t="shared" si="0"/>
        <v>Oct</v>
      </c>
      <c r="Q55" s="36" t="str">
        <f>"Qtr" &amp; VLOOKUP(MONTH(N55),calc!$D$3:$F$14,2,FALSE)</f>
        <v>Qtr1</v>
      </c>
      <c r="R55" s="36" t="str">
        <f>"FY" &amp; RIGHT(YEAR(N55) + VLOOKUP(MONTH(N55),{1,0;10,1},2,TRUE),2)</f>
        <v>FY21</v>
      </c>
    </row>
    <row r="56" spans="1:18" ht="13.5" thickBot="1" x14ac:dyDescent="0.35">
      <c r="A56" s="54"/>
      <c r="B56" s="54" t="s">
        <v>61</v>
      </c>
      <c r="C56" s="8" t="s">
        <v>62</v>
      </c>
      <c r="D56" s="54" t="s">
        <v>63</v>
      </c>
      <c r="E56" s="8" t="s">
        <v>185</v>
      </c>
      <c r="F56" s="24">
        <v>2</v>
      </c>
      <c r="G56" s="24">
        <v>2</v>
      </c>
      <c r="H56" s="24">
        <v>2</v>
      </c>
      <c r="I56" s="24">
        <v>2</v>
      </c>
      <c r="J56" s="24">
        <v>6</v>
      </c>
      <c r="K56" s="24">
        <v>6</v>
      </c>
      <c r="L56" s="24">
        <v>1</v>
      </c>
      <c r="M56" s="24">
        <v>1</v>
      </c>
      <c r="N56" s="17">
        <v>44105</v>
      </c>
      <c r="O56" s="45">
        <f>(N56-calc!$O$2)/7+1</f>
        <v>1</v>
      </c>
      <c r="P56" s="36" t="str">
        <f t="shared" si="0"/>
        <v>Oct</v>
      </c>
      <c r="Q56" s="36" t="str">
        <f>"Qtr" &amp; VLOOKUP(MONTH(N56),calc!$D$3:$F$14,2,FALSE)</f>
        <v>Qtr1</v>
      </c>
      <c r="R56" s="36" t="str">
        <f>"FY" &amp; RIGHT(YEAR(N56) + VLOOKUP(MONTH(N56),{1,0;10,1},2,TRUE),2)</f>
        <v>FY21</v>
      </c>
    </row>
    <row r="57" spans="1:18" ht="13.5" thickBot="1" x14ac:dyDescent="0.35">
      <c r="A57" s="54"/>
      <c r="B57" s="54" t="s">
        <v>61</v>
      </c>
      <c r="C57" s="8" t="s">
        <v>64</v>
      </c>
      <c r="D57" s="54" t="s">
        <v>65</v>
      </c>
      <c r="E57" s="8" t="s">
        <v>185</v>
      </c>
      <c r="F57" s="24">
        <v>1</v>
      </c>
      <c r="G57" s="24">
        <v>1</v>
      </c>
      <c r="H57" s="24">
        <v>1</v>
      </c>
      <c r="I57" s="24">
        <v>1</v>
      </c>
      <c r="J57" s="24">
        <v>1</v>
      </c>
      <c r="K57" s="24">
        <v>1</v>
      </c>
      <c r="L57" s="24">
        <v>0</v>
      </c>
      <c r="M57" s="24">
        <v>0</v>
      </c>
      <c r="N57" s="17">
        <v>44105</v>
      </c>
      <c r="O57" s="45">
        <f>(N57-calc!$O$2)/7+1</f>
        <v>1</v>
      </c>
      <c r="P57" s="36" t="str">
        <f t="shared" si="0"/>
        <v>Oct</v>
      </c>
      <c r="Q57" s="36" t="str">
        <f>"Qtr" &amp; VLOOKUP(MONTH(N57),calc!$D$3:$F$14,2,FALSE)</f>
        <v>Qtr1</v>
      </c>
      <c r="R57" s="36" t="str">
        <f>"FY" &amp; RIGHT(YEAR(N57) + VLOOKUP(MONTH(N57),{1,0;10,1},2,TRUE),2)</f>
        <v>FY21</v>
      </c>
    </row>
    <row r="58" spans="1:18" ht="13.5" thickBot="1" x14ac:dyDescent="0.35">
      <c r="A58" s="54"/>
      <c r="B58" s="54" t="s">
        <v>61</v>
      </c>
      <c r="C58" s="8" t="s">
        <v>66</v>
      </c>
      <c r="D58" s="54" t="s">
        <v>67</v>
      </c>
      <c r="E58" s="8" t="s">
        <v>185</v>
      </c>
      <c r="F58" s="24">
        <v>0</v>
      </c>
      <c r="G58" s="24">
        <v>0</v>
      </c>
      <c r="H58" s="24">
        <v>0</v>
      </c>
      <c r="I58" s="24">
        <v>0</v>
      </c>
      <c r="J58" s="24">
        <v>0</v>
      </c>
      <c r="K58" s="24">
        <v>0</v>
      </c>
      <c r="L58" s="24">
        <v>0</v>
      </c>
      <c r="M58" s="24">
        <v>0</v>
      </c>
      <c r="N58" s="17">
        <v>44105</v>
      </c>
      <c r="O58" s="45">
        <f>(N58-calc!$O$2)/7+1</f>
        <v>1</v>
      </c>
      <c r="P58" s="36" t="str">
        <f t="shared" si="0"/>
        <v>Oct</v>
      </c>
      <c r="Q58" s="36" t="str">
        <f>"Qtr" &amp; VLOOKUP(MONTH(N58),calc!$D$3:$F$14,2,FALSE)</f>
        <v>Qtr1</v>
      </c>
      <c r="R58" s="36" t="str">
        <f>"FY" &amp; RIGHT(YEAR(N58) + VLOOKUP(MONTH(N58),{1,0;10,1},2,TRUE),2)</f>
        <v>FY21</v>
      </c>
    </row>
    <row r="59" spans="1:18" ht="13.5" thickBot="1" x14ac:dyDescent="0.35">
      <c r="A59" s="54"/>
      <c r="B59" s="54" t="s">
        <v>61</v>
      </c>
      <c r="C59" s="8" t="s">
        <v>68</v>
      </c>
      <c r="D59" s="54" t="s">
        <v>69</v>
      </c>
      <c r="E59" s="8" t="s">
        <v>185</v>
      </c>
      <c r="F59" s="24">
        <v>0</v>
      </c>
      <c r="G59" s="24">
        <v>0</v>
      </c>
      <c r="H59" s="24">
        <v>0</v>
      </c>
      <c r="I59" s="24">
        <v>0</v>
      </c>
      <c r="J59" s="24">
        <v>0</v>
      </c>
      <c r="K59" s="24">
        <v>0</v>
      </c>
      <c r="L59" s="24">
        <v>0</v>
      </c>
      <c r="M59" s="24">
        <v>0</v>
      </c>
      <c r="N59" s="17">
        <v>44105</v>
      </c>
      <c r="O59" s="45">
        <f>(N59-calc!$O$2)/7+1</f>
        <v>1</v>
      </c>
      <c r="P59" s="36" t="str">
        <f t="shared" si="0"/>
        <v>Oct</v>
      </c>
      <c r="Q59" s="36" t="str">
        <f>"Qtr" &amp; VLOOKUP(MONTH(N59),calc!$D$3:$F$14,2,FALSE)</f>
        <v>Qtr1</v>
      </c>
      <c r="R59" s="36" t="str">
        <f>"FY" &amp; RIGHT(YEAR(N59) + VLOOKUP(MONTH(N59),{1,0;10,1},2,TRUE),2)</f>
        <v>FY21</v>
      </c>
    </row>
    <row r="60" spans="1:18" ht="13.5" thickBot="1" x14ac:dyDescent="0.35">
      <c r="A60" s="54"/>
      <c r="B60" s="54" t="s">
        <v>61</v>
      </c>
      <c r="C60" s="8" t="s">
        <v>68</v>
      </c>
      <c r="D60" s="54" t="s">
        <v>70</v>
      </c>
      <c r="E60" s="8" t="s">
        <v>185</v>
      </c>
      <c r="F60" s="24">
        <v>2</v>
      </c>
      <c r="G60" s="24">
        <v>2</v>
      </c>
      <c r="H60" s="24">
        <v>2</v>
      </c>
      <c r="I60" s="24">
        <v>2</v>
      </c>
      <c r="J60" s="24">
        <v>9</v>
      </c>
      <c r="K60" s="24">
        <v>9</v>
      </c>
      <c r="L60" s="24">
        <v>2</v>
      </c>
      <c r="M60" s="24">
        <v>2</v>
      </c>
      <c r="N60" s="17">
        <v>44105</v>
      </c>
      <c r="O60" s="45">
        <f>(N60-calc!$O$2)/7+1</f>
        <v>1</v>
      </c>
      <c r="P60" s="36" t="str">
        <f t="shared" si="0"/>
        <v>Oct</v>
      </c>
      <c r="Q60" s="36" t="str">
        <f>"Qtr" &amp; VLOOKUP(MONTH(N60),calc!$D$3:$F$14,2,FALSE)</f>
        <v>Qtr1</v>
      </c>
      <c r="R60" s="36" t="str">
        <f>"FY" &amp; RIGHT(YEAR(N60) + VLOOKUP(MONTH(N60),{1,0;10,1},2,TRUE),2)</f>
        <v>FY21</v>
      </c>
    </row>
    <row r="61" spans="1:18" ht="13.5" thickBot="1" x14ac:dyDescent="0.35">
      <c r="A61" s="54"/>
      <c r="B61" s="54" t="s">
        <v>61</v>
      </c>
      <c r="C61" s="8" t="s">
        <v>71</v>
      </c>
      <c r="D61" s="54" t="s">
        <v>72</v>
      </c>
      <c r="E61" s="8" t="s">
        <v>185</v>
      </c>
      <c r="F61" s="24">
        <v>0</v>
      </c>
      <c r="G61" s="24">
        <v>0</v>
      </c>
      <c r="H61" s="24">
        <v>0</v>
      </c>
      <c r="I61" s="24">
        <v>0</v>
      </c>
      <c r="J61" s="24">
        <v>0</v>
      </c>
      <c r="K61" s="24">
        <v>0</v>
      </c>
      <c r="L61" s="24">
        <v>0</v>
      </c>
      <c r="M61" s="24">
        <v>0</v>
      </c>
      <c r="N61" s="17">
        <v>44105</v>
      </c>
      <c r="O61" s="45">
        <f>(N61-calc!$O$2)/7+1</f>
        <v>1</v>
      </c>
      <c r="P61" s="36" t="str">
        <f t="shared" si="0"/>
        <v>Oct</v>
      </c>
      <c r="Q61" s="36" t="str">
        <f>"Qtr" &amp; VLOOKUP(MONTH(N61),calc!$D$3:$F$14,2,FALSE)</f>
        <v>Qtr1</v>
      </c>
      <c r="R61" s="36" t="str">
        <f>"FY" &amp; RIGHT(YEAR(N61) + VLOOKUP(MONTH(N61),{1,0;10,1},2,TRUE),2)</f>
        <v>FY21</v>
      </c>
    </row>
    <row r="62" spans="1:18" ht="13.5" thickBot="1" x14ac:dyDescent="0.35">
      <c r="A62" s="54"/>
      <c r="B62" s="54" t="s">
        <v>61</v>
      </c>
      <c r="C62" s="8" t="s">
        <v>73</v>
      </c>
      <c r="D62" s="54" t="s">
        <v>74</v>
      </c>
      <c r="E62" s="8" t="s">
        <v>185</v>
      </c>
      <c r="F62" s="24">
        <v>0</v>
      </c>
      <c r="G62" s="24">
        <v>0</v>
      </c>
      <c r="H62" s="24">
        <v>0</v>
      </c>
      <c r="I62" s="24">
        <v>0</v>
      </c>
      <c r="J62" s="24">
        <v>0</v>
      </c>
      <c r="K62" s="24">
        <v>0</v>
      </c>
      <c r="L62" s="24">
        <v>0</v>
      </c>
      <c r="M62" s="24">
        <v>0</v>
      </c>
      <c r="N62" s="17">
        <v>44105</v>
      </c>
      <c r="O62" s="45">
        <f>(N62-calc!$O$2)/7+1</f>
        <v>1</v>
      </c>
      <c r="P62" s="36" t="str">
        <f t="shared" si="0"/>
        <v>Oct</v>
      </c>
      <c r="Q62" s="36" t="str">
        <f>"Qtr" &amp; VLOOKUP(MONTH(N62),calc!$D$3:$F$14,2,FALSE)</f>
        <v>Qtr1</v>
      </c>
      <c r="R62" s="36" t="str">
        <f>"FY" &amp; RIGHT(YEAR(N62) + VLOOKUP(MONTH(N62),{1,0;10,1},2,TRUE),2)</f>
        <v>FY21</v>
      </c>
    </row>
    <row r="63" spans="1:18" ht="13.5" thickBot="1" x14ac:dyDescent="0.35">
      <c r="A63" s="54"/>
      <c r="B63" s="54" t="s">
        <v>61</v>
      </c>
      <c r="C63" s="8" t="s">
        <v>68</v>
      </c>
      <c r="D63" s="54" t="s">
        <v>75</v>
      </c>
      <c r="E63" s="8" t="s">
        <v>185</v>
      </c>
      <c r="F63" s="24">
        <v>0</v>
      </c>
      <c r="G63" s="24">
        <v>0</v>
      </c>
      <c r="H63" s="24">
        <v>0</v>
      </c>
      <c r="I63" s="24">
        <v>0</v>
      </c>
      <c r="J63" s="24">
        <v>0</v>
      </c>
      <c r="K63" s="24">
        <v>0</v>
      </c>
      <c r="L63" s="24">
        <v>0</v>
      </c>
      <c r="M63" s="24">
        <v>0</v>
      </c>
      <c r="N63" s="17">
        <v>44105</v>
      </c>
      <c r="O63" s="45">
        <f>(N63-calc!$O$2)/7+1</f>
        <v>1</v>
      </c>
      <c r="P63" s="36" t="str">
        <f t="shared" si="0"/>
        <v>Oct</v>
      </c>
      <c r="Q63" s="36" t="str">
        <f>"Qtr" &amp; VLOOKUP(MONTH(N63),calc!$D$3:$F$14,2,FALSE)</f>
        <v>Qtr1</v>
      </c>
      <c r="R63" s="36" t="str">
        <f>"FY" &amp; RIGHT(YEAR(N63) + VLOOKUP(MONTH(N63),{1,0;10,1},2,TRUE),2)</f>
        <v>FY21</v>
      </c>
    </row>
    <row r="64" spans="1:18" ht="13.5" thickBot="1" x14ac:dyDescent="0.35">
      <c r="A64" s="54"/>
      <c r="B64" s="54" t="s">
        <v>61</v>
      </c>
      <c r="C64" s="8" t="s">
        <v>73</v>
      </c>
      <c r="D64" s="54" t="s">
        <v>76</v>
      </c>
      <c r="E64" s="8" t="s">
        <v>185</v>
      </c>
      <c r="F64" s="24">
        <v>0</v>
      </c>
      <c r="G64" s="24">
        <v>0</v>
      </c>
      <c r="H64" s="24">
        <v>0</v>
      </c>
      <c r="I64" s="24">
        <v>0</v>
      </c>
      <c r="J64" s="24">
        <v>0</v>
      </c>
      <c r="K64" s="24">
        <v>0</v>
      </c>
      <c r="L64" s="24">
        <v>0</v>
      </c>
      <c r="M64" s="24">
        <v>0</v>
      </c>
      <c r="N64" s="17">
        <v>44105</v>
      </c>
      <c r="O64" s="45">
        <f>(N64-calc!$O$2)/7+1</f>
        <v>1</v>
      </c>
      <c r="P64" s="36" t="str">
        <f t="shared" si="0"/>
        <v>Oct</v>
      </c>
      <c r="Q64" s="36" t="str">
        <f>"Qtr" &amp; VLOOKUP(MONTH(N64),calc!$D$3:$F$14,2,FALSE)</f>
        <v>Qtr1</v>
      </c>
      <c r="R64" s="36" t="str">
        <f>"FY" &amp; RIGHT(YEAR(N64) + VLOOKUP(MONTH(N64),{1,0;10,1},2,TRUE),2)</f>
        <v>FY21</v>
      </c>
    </row>
    <row r="65" spans="1:18" ht="13.5" thickBot="1" x14ac:dyDescent="0.35">
      <c r="A65" s="54"/>
      <c r="B65" s="54" t="s">
        <v>61</v>
      </c>
      <c r="C65" s="8" t="s">
        <v>62</v>
      </c>
      <c r="D65" s="54" t="s">
        <v>77</v>
      </c>
      <c r="E65" s="8" t="s">
        <v>185</v>
      </c>
      <c r="F65" s="24">
        <v>0</v>
      </c>
      <c r="G65" s="24">
        <v>0</v>
      </c>
      <c r="H65" s="24">
        <v>0</v>
      </c>
      <c r="I65" s="24">
        <v>0</v>
      </c>
      <c r="J65" s="24">
        <v>0</v>
      </c>
      <c r="K65" s="24">
        <v>0</v>
      </c>
      <c r="L65" s="24">
        <v>0</v>
      </c>
      <c r="M65" s="24">
        <v>0</v>
      </c>
      <c r="N65" s="17">
        <v>44105</v>
      </c>
      <c r="O65" s="45">
        <f>(N65-calc!$O$2)/7+1</f>
        <v>1</v>
      </c>
      <c r="P65" s="36" t="str">
        <f t="shared" si="0"/>
        <v>Oct</v>
      </c>
      <c r="Q65" s="36" t="str">
        <f>"Qtr" &amp; VLOOKUP(MONTH(N65),calc!$D$3:$F$14,2,FALSE)</f>
        <v>Qtr1</v>
      </c>
      <c r="R65" s="36" t="str">
        <f>"FY" &amp; RIGHT(YEAR(N65) + VLOOKUP(MONTH(N65),{1,0;10,1},2,TRUE),2)</f>
        <v>FY21</v>
      </c>
    </row>
    <row r="66" spans="1:18" ht="13.5" thickBot="1" x14ac:dyDescent="0.35">
      <c r="A66" s="54"/>
      <c r="B66" s="54" t="s">
        <v>61</v>
      </c>
      <c r="C66" s="8" t="s">
        <v>78</v>
      </c>
      <c r="D66" s="54" t="s">
        <v>79</v>
      </c>
      <c r="E66" s="8" t="s">
        <v>185</v>
      </c>
      <c r="F66" s="24">
        <v>2</v>
      </c>
      <c r="G66" s="24">
        <v>1</v>
      </c>
      <c r="H66" s="24">
        <v>1</v>
      </c>
      <c r="I66" s="24">
        <v>1</v>
      </c>
      <c r="J66" s="24">
        <v>1</v>
      </c>
      <c r="K66" s="24">
        <v>1</v>
      </c>
      <c r="L66" s="24">
        <v>1</v>
      </c>
      <c r="M66" s="24">
        <v>1</v>
      </c>
      <c r="N66" s="17">
        <v>44105</v>
      </c>
      <c r="O66" s="45">
        <f>(N66-calc!$O$2)/7+1</f>
        <v>1</v>
      </c>
      <c r="P66" s="36" t="str">
        <f t="shared" si="0"/>
        <v>Oct</v>
      </c>
      <c r="Q66" s="36" t="str">
        <f>"Qtr" &amp; VLOOKUP(MONTH(N66),calc!$D$3:$F$14,2,FALSE)</f>
        <v>Qtr1</v>
      </c>
      <c r="R66" s="36" t="str">
        <f>"FY" &amp; RIGHT(YEAR(N66) + VLOOKUP(MONTH(N66),{1,0;10,1},2,TRUE),2)</f>
        <v>FY21</v>
      </c>
    </row>
    <row r="67" spans="1:18" ht="13.5" thickBot="1" x14ac:dyDescent="0.35">
      <c r="A67" s="54"/>
      <c r="B67" s="54" t="s">
        <v>61</v>
      </c>
      <c r="C67" s="8" t="s">
        <v>80</v>
      </c>
      <c r="D67" s="54" t="s">
        <v>81</v>
      </c>
      <c r="E67" s="8" t="s">
        <v>185</v>
      </c>
      <c r="F67" s="24">
        <v>7</v>
      </c>
      <c r="G67" s="24">
        <v>5</v>
      </c>
      <c r="H67" s="24">
        <v>5</v>
      </c>
      <c r="I67" s="24">
        <v>5</v>
      </c>
      <c r="J67" s="24">
        <v>11</v>
      </c>
      <c r="K67" s="24">
        <v>11</v>
      </c>
      <c r="L67" s="24">
        <v>3</v>
      </c>
      <c r="M67" s="24">
        <v>3</v>
      </c>
      <c r="N67" s="17">
        <v>44105</v>
      </c>
      <c r="O67" s="45">
        <f>(N67-calc!$O$2)/7+1</f>
        <v>1</v>
      </c>
      <c r="P67" s="36" t="str">
        <f t="shared" si="0"/>
        <v>Oct</v>
      </c>
      <c r="Q67" s="36" t="str">
        <f>"Qtr" &amp; VLOOKUP(MONTH(N67),calc!$D$3:$F$14,2,FALSE)</f>
        <v>Qtr1</v>
      </c>
      <c r="R67" s="36" t="str">
        <f>"FY" &amp; RIGHT(YEAR(N67) + VLOOKUP(MONTH(N67),{1,0;10,1},2,TRUE),2)</f>
        <v>FY21</v>
      </c>
    </row>
    <row r="68" spans="1:18" ht="13.5" thickBot="1" x14ac:dyDescent="0.35">
      <c r="A68" s="54"/>
      <c r="B68" s="54" t="s">
        <v>61</v>
      </c>
      <c r="C68" s="8" t="s">
        <v>71</v>
      </c>
      <c r="D68" s="54" t="s">
        <v>82</v>
      </c>
      <c r="E68" s="8" t="s">
        <v>185</v>
      </c>
      <c r="F68" s="24">
        <v>6</v>
      </c>
      <c r="G68" s="24">
        <v>6</v>
      </c>
      <c r="H68" s="24">
        <v>6</v>
      </c>
      <c r="I68" s="24">
        <v>6</v>
      </c>
      <c r="J68" s="24">
        <v>6</v>
      </c>
      <c r="K68" s="24">
        <v>6</v>
      </c>
      <c r="L68" s="24">
        <v>0</v>
      </c>
      <c r="M68" s="24">
        <v>0</v>
      </c>
      <c r="N68" s="17">
        <v>44105</v>
      </c>
      <c r="O68" s="45">
        <f>(N68-calc!$O$2)/7+1</f>
        <v>1</v>
      </c>
      <c r="P68" s="36" t="str">
        <f t="shared" si="0"/>
        <v>Oct</v>
      </c>
      <c r="Q68" s="36" t="str">
        <f>"Qtr" &amp; VLOOKUP(MONTH(N68),calc!$D$3:$F$14,2,FALSE)</f>
        <v>Qtr1</v>
      </c>
      <c r="R68" s="36" t="str">
        <f>"FY" &amp; RIGHT(YEAR(N68) + VLOOKUP(MONTH(N68),{1,0;10,1},2,TRUE),2)</f>
        <v>FY21</v>
      </c>
    </row>
    <row r="69" spans="1:18" ht="13.5" thickBot="1" x14ac:dyDescent="0.35">
      <c r="A69" s="54"/>
      <c r="B69" s="54" t="s">
        <v>61</v>
      </c>
      <c r="C69" s="8" t="s">
        <v>83</v>
      </c>
      <c r="D69" s="54" t="s">
        <v>84</v>
      </c>
      <c r="E69" s="8" t="s">
        <v>185</v>
      </c>
      <c r="F69" s="24">
        <v>2</v>
      </c>
      <c r="G69" s="24">
        <v>2</v>
      </c>
      <c r="H69" s="24">
        <v>2</v>
      </c>
      <c r="I69" s="24">
        <v>2</v>
      </c>
      <c r="J69" s="24">
        <v>11</v>
      </c>
      <c r="K69" s="24">
        <v>11</v>
      </c>
      <c r="L69" s="24">
        <v>2</v>
      </c>
      <c r="M69" s="24">
        <v>2</v>
      </c>
      <c r="N69" s="17">
        <v>44105</v>
      </c>
      <c r="O69" s="45">
        <f>(N69-calc!$O$2)/7+1</f>
        <v>1</v>
      </c>
      <c r="P69" s="36" t="str">
        <f t="shared" si="0"/>
        <v>Oct</v>
      </c>
      <c r="Q69" s="36" t="str">
        <f>"Qtr" &amp; VLOOKUP(MONTH(N69),calc!$D$3:$F$14,2,FALSE)</f>
        <v>Qtr1</v>
      </c>
      <c r="R69" s="36" t="str">
        <f>"FY" &amp; RIGHT(YEAR(N69) + VLOOKUP(MONTH(N69),{1,0;10,1},2,TRUE),2)</f>
        <v>FY21</v>
      </c>
    </row>
    <row r="70" spans="1:18" ht="13.5" thickBot="1" x14ac:dyDescent="0.35">
      <c r="A70" s="54"/>
      <c r="B70" s="54" t="s">
        <v>61</v>
      </c>
      <c r="C70" s="8" t="s">
        <v>66</v>
      </c>
      <c r="D70" s="54" t="s">
        <v>85</v>
      </c>
      <c r="E70" s="8" t="s">
        <v>185</v>
      </c>
      <c r="F70" s="24">
        <v>0</v>
      </c>
      <c r="G70" s="24">
        <v>0</v>
      </c>
      <c r="H70" s="24">
        <v>0</v>
      </c>
      <c r="I70" s="24">
        <v>0</v>
      </c>
      <c r="J70" s="24">
        <v>0</v>
      </c>
      <c r="K70" s="24">
        <v>0</v>
      </c>
      <c r="L70" s="24">
        <v>0</v>
      </c>
      <c r="M70" s="24">
        <v>0</v>
      </c>
      <c r="N70" s="17">
        <v>44105</v>
      </c>
      <c r="O70" s="45">
        <f>(N70-calc!$O$2)/7+1</f>
        <v>1</v>
      </c>
      <c r="P70" s="36" t="str">
        <f t="shared" ref="P70:P133" si="1">TEXT(N70, "mmm")</f>
        <v>Oct</v>
      </c>
      <c r="Q70" s="36" t="str">
        <f>"Qtr" &amp; VLOOKUP(MONTH(N70),calc!$D$3:$F$14,2,FALSE)</f>
        <v>Qtr1</v>
      </c>
      <c r="R70" s="36" t="str">
        <f>"FY" &amp; RIGHT(YEAR(N70) + VLOOKUP(MONTH(N70),{1,0;10,1},2,TRUE),2)</f>
        <v>FY21</v>
      </c>
    </row>
    <row r="71" spans="1:18" ht="13.5" thickBot="1" x14ac:dyDescent="0.35">
      <c r="A71" s="54"/>
      <c r="B71" s="54" t="s">
        <v>61</v>
      </c>
      <c r="C71" s="8" t="s">
        <v>71</v>
      </c>
      <c r="D71" s="54" t="s">
        <v>86</v>
      </c>
      <c r="E71" s="8" t="s">
        <v>185</v>
      </c>
      <c r="F71" s="24">
        <v>0</v>
      </c>
      <c r="G71" s="24">
        <v>0</v>
      </c>
      <c r="H71" s="24">
        <v>0</v>
      </c>
      <c r="I71" s="24">
        <v>0</v>
      </c>
      <c r="J71" s="24">
        <v>0</v>
      </c>
      <c r="K71" s="24">
        <v>0</v>
      </c>
      <c r="L71" s="24">
        <v>0</v>
      </c>
      <c r="M71" s="24">
        <v>0</v>
      </c>
      <c r="N71" s="17">
        <v>44105</v>
      </c>
      <c r="O71" s="45">
        <f>(N71-calc!$O$2)/7+1</f>
        <v>1</v>
      </c>
      <c r="P71" s="36" t="str">
        <f t="shared" si="1"/>
        <v>Oct</v>
      </c>
      <c r="Q71" s="36" t="str">
        <f>"Qtr" &amp; VLOOKUP(MONTH(N71),calc!$D$3:$F$14,2,FALSE)</f>
        <v>Qtr1</v>
      </c>
      <c r="R71" s="36" t="str">
        <f>"FY" &amp; RIGHT(YEAR(N71) + VLOOKUP(MONTH(N71),{1,0;10,1},2,TRUE),2)</f>
        <v>FY21</v>
      </c>
    </row>
    <row r="72" spans="1:18" ht="13.5" thickBot="1" x14ac:dyDescent="0.35">
      <c r="A72" s="54"/>
      <c r="B72" s="54" t="s">
        <v>61</v>
      </c>
      <c r="C72" s="8" t="s">
        <v>87</v>
      </c>
      <c r="D72" s="54" t="s">
        <v>88</v>
      </c>
      <c r="E72" s="8" t="s">
        <v>185</v>
      </c>
      <c r="F72" s="24">
        <v>0</v>
      </c>
      <c r="G72" s="24">
        <v>0</v>
      </c>
      <c r="H72" s="24">
        <v>0</v>
      </c>
      <c r="I72" s="24">
        <v>0</v>
      </c>
      <c r="J72" s="24">
        <v>0</v>
      </c>
      <c r="K72" s="24">
        <v>0</v>
      </c>
      <c r="L72" s="24">
        <v>0</v>
      </c>
      <c r="M72" s="24">
        <v>0</v>
      </c>
      <c r="N72" s="17">
        <v>44105</v>
      </c>
      <c r="O72" s="45">
        <f>(N72-calc!$O$2)/7+1</f>
        <v>1</v>
      </c>
      <c r="P72" s="36" t="str">
        <f t="shared" si="1"/>
        <v>Oct</v>
      </c>
      <c r="Q72" s="36" t="str">
        <f>"Qtr" &amp; VLOOKUP(MONTH(N72),calc!$D$3:$F$14,2,FALSE)</f>
        <v>Qtr1</v>
      </c>
      <c r="R72" s="36" t="str">
        <f>"FY" &amp; RIGHT(YEAR(N72) + VLOOKUP(MONTH(N72),{1,0;10,1},2,TRUE),2)</f>
        <v>FY21</v>
      </c>
    </row>
    <row r="73" spans="1:18" ht="13.5" thickBot="1" x14ac:dyDescent="0.35">
      <c r="A73" s="54"/>
      <c r="B73" s="54" t="s">
        <v>61</v>
      </c>
      <c r="C73" s="8" t="s">
        <v>89</v>
      </c>
      <c r="D73" s="54" t="s">
        <v>90</v>
      </c>
      <c r="E73" s="8" t="s">
        <v>185</v>
      </c>
      <c r="F73" s="24">
        <v>0</v>
      </c>
      <c r="G73" s="24">
        <v>0</v>
      </c>
      <c r="H73" s="24">
        <v>0</v>
      </c>
      <c r="I73" s="24">
        <v>0</v>
      </c>
      <c r="J73" s="24">
        <v>0</v>
      </c>
      <c r="K73" s="24">
        <v>0</v>
      </c>
      <c r="L73" s="24">
        <v>0</v>
      </c>
      <c r="M73" s="24">
        <v>0</v>
      </c>
      <c r="N73" s="17">
        <v>44105</v>
      </c>
      <c r="O73" s="45">
        <f>(N73-calc!$O$2)/7+1</f>
        <v>1</v>
      </c>
      <c r="P73" s="36" t="str">
        <f t="shared" si="1"/>
        <v>Oct</v>
      </c>
      <c r="Q73" s="36" t="str">
        <f>"Qtr" &amp; VLOOKUP(MONTH(N73),calc!$D$3:$F$14,2,FALSE)</f>
        <v>Qtr1</v>
      </c>
      <c r="R73" s="36" t="str">
        <f>"FY" &amp; RIGHT(YEAR(N73) + VLOOKUP(MONTH(N73),{1,0;10,1},2,TRUE),2)</f>
        <v>FY21</v>
      </c>
    </row>
    <row r="74" spans="1:18" ht="13.5" thickBot="1" x14ac:dyDescent="0.35">
      <c r="A74" s="54"/>
      <c r="B74" s="54" t="s">
        <v>61</v>
      </c>
      <c r="C74" s="8" t="s">
        <v>91</v>
      </c>
      <c r="D74" s="54" t="s">
        <v>92</v>
      </c>
      <c r="E74" s="8" t="s">
        <v>185</v>
      </c>
      <c r="F74" s="24">
        <v>0</v>
      </c>
      <c r="G74" s="24">
        <v>0</v>
      </c>
      <c r="H74" s="24">
        <v>0</v>
      </c>
      <c r="I74" s="24">
        <v>0</v>
      </c>
      <c r="J74" s="24">
        <v>0</v>
      </c>
      <c r="K74" s="24">
        <v>0</v>
      </c>
      <c r="L74" s="24">
        <v>0</v>
      </c>
      <c r="M74" s="24">
        <v>0</v>
      </c>
      <c r="N74" s="17">
        <v>44105</v>
      </c>
      <c r="O74" s="45">
        <f>(N74-calc!$O$2)/7+1</f>
        <v>1</v>
      </c>
      <c r="P74" s="36" t="str">
        <f t="shared" si="1"/>
        <v>Oct</v>
      </c>
      <c r="Q74" s="36" t="str">
        <f>"Qtr" &amp; VLOOKUP(MONTH(N74),calc!$D$3:$F$14,2,FALSE)</f>
        <v>Qtr1</v>
      </c>
      <c r="R74" s="36" t="str">
        <f>"FY" &amp; RIGHT(YEAR(N74) + VLOOKUP(MONTH(N74),{1,0;10,1},2,TRUE),2)</f>
        <v>FY21</v>
      </c>
    </row>
    <row r="75" spans="1:18" ht="13.5" thickBot="1" x14ac:dyDescent="0.35">
      <c r="A75" s="54"/>
      <c r="B75" s="54" t="s">
        <v>61</v>
      </c>
      <c r="C75" s="8" t="s">
        <v>93</v>
      </c>
      <c r="D75" s="54" t="s">
        <v>94</v>
      </c>
      <c r="E75" s="8" t="s">
        <v>185</v>
      </c>
      <c r="F75" s="24">
        <v>0</v>
      </c>
      <c r="G75" s="24">
        <v>0</v>
      </c>
      <c r="H75" s="24">
        <v>0</v>
      </c>
      <c r="I75" s="24">
        <v>0</v>
      </c>
      <c r="J75" s="24">
        <v>0</v>
      </c>
      <c r="K75" s="24">
        <v>0</v>
      </c>
      <c r="L75" s="24">
        <v>0</v>
      </c>
      <c r="M75" s="24">
        <v>0</v>
      </c>
      <c r="N75" s="17">
        <v>44105</v>
      </c>
      <c r="O75" s="45">
        <f>(N75-calc!$O$2)/7+1</f>
        <v>1</v>
      </c>
      <c r="P75" s="36" t="str">
        <f t="shared" si="1"/>
        <v>Oct</v>
      </c>
      <c r="Q75" s="36" t="str">
        <f>"Qtr" &amp; VLOOKUP(MONTH(N75),calc!$D$3:$F$14,2,FALSE)</f>
        <v>Qtr1</v>
      </c>
      <c r="R75" s="36" t="str">
        <f>"FY" &amp; RIGHT(YEAR(N75) + VLOOKUP(MONTH(N75),{1,0;10,1},2,TRUE),2)</f>
        <v>FY21</v>
      </c>
    </row>
    <row r="76" spans="1:18" ht="13.5" thickBot="1" x14ac:dyDescent="0.35">
      <c r="A76" s="54"/>
      <c r="B76" s="54" t="s">
        <v>61</v>
      </c>
      <c r="C76" s="8" t="s">
        <v>71</v>
      </c>
      <c r="D76" s="54" t="s">
        <v>95</v>
      </c>
      <c r="E76" s="8" t="s">
        <v>185</v>
      </c>
      <c r="F76" s="24">
        <v>0</v>
      </c>
      <c r="G76" s="24">
        <v>0</v>
      </c>
      <c r="H76" s="24">
        <v>0</v>
      </c>
      <c r="I76" s="24">
        <v>0</v>
      </c>
      <c r="J76" s="24">
        <v>0</v>
      </c>
      <c r="K76" s="24">
        <v>0</v>
      </c>
      <c r="L76" s="24">
        <v>0</v>
      </c>
      <c r="M76" s="24">
        <v>0</v>
      </c>
      <c r="N76" s="17">
        <v>44105</v>
      </c>
      <c r="O76" s="45">
        <f>(N76-calc!$O$2)/7+1</f>
        <v>1</v>
      </c>
      <c r="P76" s="36" t="str">
        <f t="shared" si="1"/>
        <v>Oct</v>
      </c>
      <c r="Q76" s="36" t="str">
        <f>"Qtr" &amp; VLOOKUP(MONTH(N76),calc!$D$3:$F$14,2,FALSE)</f>
        <v>Qtr1</v>
      </c>
      <c r="R76" s="36" t="str">
        <f>"FY" &amp; RIGHT(YEAR(N76) + VLOOKUP(MONTH(N76),{1,0;10,1},2,TRUE),2)</f>
        <v>FY21</v>
      </c>
    </row>
    <row r="77" spans="1:18" ht="13.5" thickBot="1" x14ac:dyDescent="0.35">
      <c r="A77" s="54"/>
      <c r="B77" s="54" t="s">
        <v>61</v>
      </c>
      <c r="C77" s="8" t="s">
        <v>73</v>
      </c>
      <c r="D77" s="54" t="s">
        <v>96</v>
      </c>
      <c r="E77" s="8" t="s">
        <v>185</v>
      </c>
      <c r="F77" s="24">
        <v>2</v>
      </c>
      <c r="G77" s="24">
        <v>1</v>
      </c>
      <c r="H77" s="24">
        <v>1</v>
      </c>
      <c r="I77" s="24">
        <v>1</v>
      </c>
      <c r="J77" s="24">
        <v>1</v>
      </c>
      <c r="K77" s="24">
        <v>0</v>
      </c>
      <c r="L77" s="24">
        <v>0</v>
      </c>
      <c r="M77" s="24">
        <v>0</v>
      </c>
      <c r="N77" s="17">
        <v>44105</v>
      </c>
      <c r="O77" s="45">
        <f>(N77-calc!$O$2)/7+1</f>
        <v>1</v>
      </c>
      <c r="P77" s="36" t="str">
        <f t="shared" si="1"/>
        <v>Oct</v>
      </c>
      <c r="Q77" s="36" t="str">
        <f>"Qtr" &amp; VLOOKUP(MONTH(N77),calc!$D$3:$F$14,2,FALSE)</f>
        <v>Qtr1</v>
      </c>
      <c r="R77" s="36" t="str">
        <f>"FY" &amp; RIGHT(YEAR(N77) + VLOOKUP(MONTH(N77),{1,0;10,1},2,TRUE),2)</f>
        <v>FY21</v>
      </c>
    </row>
    <row r="78" spans="1:18" ht="13.5" thickBot="1" x14ac:dyDescent="0.35">
      <c r="A78" s="54"/>
      <c r="B78" s="54" t="s">
        <v>61</v>
      </c>
      <c r="C78" s="8" t="s">
        <v>97</v>
      </c>
      <c r="D78" s="54" t="s">
        <v>98</v>
      </c>
      <c r="E78" s="8" t="s">
        <v>185</v>
      </c>
      <c r="F78" s="24">
        <v>0</v>
      </c>
      <c r="G78" s="24">
        <v>0</v>
      </c>
      <c r="H78" s="24">
        <v>0</v>
      </c>
      <c r="I78" s="24">
        <v>0</v>
      </c>
      <c r="J78" s="24">
        <v>0</v>
      </c>
      <c r="K78" s="24">
        <v>0</v>
      </c>
      <c r="L78" s="24">
        <v>0</v>
      </c>
      <c r="M78" s="24">
        <v>0</v>
      </c>
      <c r="N78" s="17">
        <v>44105</v>
      </c>
      <c r="O78" s="45">
        <f>(N78-calc!$O$2)/7+1</f>
        <v>1</v>
      </c>
      <c r="P78" s="36" t="str">
        <f t="shared" si="1"/>
        <v>Oct</v>
      </c>
      <c r="Q78" s="36" t="str">
        <f>"Qtr" &amp; VLOOKUP(MONTH(N78),calc!$D$3:$F$14,2,FALSE)</f>
        <v>Qtr1</v>
      </c>
      <c r="R78" s="36" t="str">
        <f>"FY" &amp; RIGHT(YEAR(N78) + VLOOKUP(MONTH(N78),{1,0;10,1},2,TRUE),2)</f>
        <v>FY21</v>
      </c>
    </row>
    <row r="79" spans="1:18" ht="13.5" thickBot="1" x14ac:dyDescent="0.35">
      <c r="A79" s="54"/>
      <c r="B79" s="54" t="s">
        <v>61</v>
      </c>
      <c r="C79" s="8" t="s">
        <v>97</v>
      </c>
      <c r="D79" s="54" t="s">
        <v>99</v>
      </c>
      <c r="E79" s="8" t="s">
        <v>185</v>
      </c>
      <c r="F79" s="24">
        <v>5</v>
      </c>
      <c r="G79" s="24">
        <v>5</v>
      </c>
      <c r="H79" s="24">
        <v>5</v>
      </c>
      <c r="I79" s="24">
        <v>5</v>
      </c>
      <c r="J79" s="24">
        <v>8</v>
      </c>
      <c r="K79" s="24">
        <v>7</v>
      </c>
      <c r="L79" s="24">
        <v>1</v>
      </c>
      <c r="M79" s="24">
        <v>1</v>
      </c>
      <c r="N79" s="17">
        <v>44105</v>
      </c>
      <c r="O79" s="45">
        <f>(N79-calc!$O$2)/7+1</f>
        <v>1</v>
      </c>
      <c r="P79" s="36" t="str">
        <f t="shared" si="1"/>
        <v>Oct</v>
      </c>
      <c r="Q79" s="36" t="str">
        <f>"Qtr" &amp; VLOOKUP(MONTH(N79),calc!$D$3:$F$14,2,FALSE)</f>
        <v>Qtr1</v>
      </c>
      <c r="R79" s="36" t="str">
        <f>"FY" &amp; RIGHT(YEAR(N79) + VLOOKUP(MONTH(N79),{1,0;10,1},2,TRUE),2)</f>
        <v>FY21</v>
      </c>
    </row>
    <row r="80" spans="1:18" ht="13.5" thickBot="1" x14ac:dyDescent="0.35">
      <c r="A80" s="54"/>
      <c r="B80" s="54" t="s">
        <v>61</v>
      </c>
      <c r="C80" s="8" t="s">
        <v>100</v>
      </c>
      <c r="D80" s="54" t="s">
        <v>101</v>
      </c>
      <c r="E80" s="8" t="s">
        <v>185</v>
      </c>
      <c r="F80" s="24">
        <v>2</v>
      </c>
      <c r="G80" s="24">
        <v>2</v>
      </c>
      <c r="H80" s="24">
        <v>2</v>
      </c>
      <c r="I80" s="24">
        <v>2</v>
      </c>
      <c r="J80" s="24">
        <v>2</v>
      </c>
      <c r="K80" s="24">
        <v>2</v>
      </c>
      <c r="L80" s="24">
        <v>0</v>
      </c>
      <c r="M80" s="24">
        <v>0</v>
      </c>
      <c r="N80" s="17">
        <v>44105</v>
      </c>
      <c r="O80" s="45">
        <f>(N80-calc!$O$2)/7+1</f>
        <v>1</v>
      </c>
      <c r="P80" s="36" t="str">
        <f t="shared" si="1"/>
        <v>Oct</v>
      </c>
      <c r="Q80" s="36" t="str">
        <f>"Qtr" &amp; VLOOKUP(MONTH(N80),calc!$D$3:$F$14,2,FALSE)</f>
        <v>Qtr1</v>
      </c>
      <c r="R80" s="36" t="str">
        <f>"FY" &amp; RIGHT(YEAR(N80) + VLOOKUP(MONTH(N80),{1,0;10,1},2,TRUE),2)</f>
        <v>FY21</v>
      </c>
    </row>
    <row r="81" spans="1:18" ht="13.5" thickBot="1" x14ac:dyDescent="0.35">
      <c r="A81" s="54"/>
      <c r="B81" s="54" t="s">
        <v>61</v>
      </c>
      <c r="C81" s="8" t="s">
        <v>102</v>
      </c>
      <c r="D81" s="54" t="s">
        <v>103</v>
      </c>
      <c r="E81" s="8" t="s">
        <v>185</v>
      </c>
      <c r="F81" s="24">
        <v>0</v>
      </c>
      <c r="G81" s="24">
        <v>0</v>
      </c>
      <c r="H81" s="24">
        <v>0</v>
      </c>
      <c r="I81" s="24">
        <v>0</v>
      </c>
      <c r="J81" s="24">
        <v>0</v>
      </c>
      <c r="K81" s="24">
        <v>0</v>
      </c>
      <c r="L81" s="24">
        <v>0</v>
      </c>
      <c r="M81" s="24">
        <v>0</v>
      </c>
      <c r="N81" s="17">
        <v>44105</v>
      </c>
      <c r="O81" s="45">
        <f>(N81-calc!$O$2)/7+1</f>
        <v>1</v>
      </c>
      <c r="P81" s="36" t="str">
        <f t="shared" si="1"/>
        <v>Oct</v>
      </c>
      <c r="Q81" s="36" t="str">
        <f>"Qtr" &amp; VLOOKUP(MONTH(N81),calc!$D$3:$F$14,2,FALSE)</f>
        <v>Qtr1</v>
      </c>
      <c r="R81" s="36" t="str">
        <f>"FY" &amp; RIGHT(YEAR(N81) + VLOOKUP(MONTH(N81),{1,0;10,1},2,TRUE),2)</f>
        <v>FY21</v>
      </c>
    </row>
    <row r="82" spans="1:18" ht="13.5" thickBot="1" x14ac:dyDescent="0.35">
      <c r="A82" s="54"/>
      <c r="B82" s="54" t="s">
        <v>61</v>
      </c>
      <c r="C82" s="8" t="s">
        <v>68</v>
      </c>
      <c r="D82" s="54" t="s">
        <v>104</v>
      </c>
      <c r="E82" s="8" t="s">
        <v>185</v>
      </c>
      <c r="F82" s="24">
        <v>2</v>
      </c>
      <c r="G82" s="24">
        <v>2</v>
      </c>
      <c r="H82" s="24">
        <v>2</v>
      </c>
      <c r="I82" s="24">
        <v>2</v>
      </c>
      <c r="J82" s="24">
        <v>4</v>
      </c>
      <c r="K82" s="24">
        <v>4</v>
      </c>
      <c r="L82" s="24">
        <v>4</v>
      </c>
      <c r="M82" s="24">
        <v>4</v>
      </c>
      <c r="N82" s="17">
        <v>44105</v>
      </c>
      <c r="O82" s="45">
        <f>(N82-calc!$O$2)/7+1</f>
        <v>1</v>
      </c>
      <c r="P82" s="36" t="str">
        <f t="shared" si="1"/>
        <v>Oct</v>
      </c>
      <c r="Q82" s="36" t="str">
        <f>"Qtr" &amp; VLOOKUP(MONTH(N82),calc!$D$3:$F$14,2,FALSE)</f>
        <v>Qtr1</v>
      </c>
      <c r="R82" s="36" t="str">
        <f>"FY" &amp; RIGHT(YEAR(N82) + VLOOKUP(MONTH(N82),{1,0;10,1},2,TRUE),2)</f>
        <v>FY21</v>
      </c>
    </row>
    <row r="83" spans="1:18" ht="13.5" thickBot="1" x14ac:dyDescent="0.35">
      <c r="A83" s="54"/>
      <c r="B83" s="54" t="s">
        <v>61</v>
      </c>
      <c r="C83" s="8" t="s">
        <v>64</v>
      </c>
      <c r="D83" s="54" t="s">
        <v>105</v>
      </c>
      <c r="E83" s="8" t="s">
        <v>185</v>
      </c>
      <c r="F83" s="24">
        <v>0</v>
      </c>
      <c r="G83" s="24">
        <v>0</v>
      </c>
      <c r="H83" s="24">
        <v>0</v>
      </c>
      <c r="I83" s="24">
        <v>0</v>
      </c>
      <c r="J83" s="24">
        <v>0</v>
      </c>
      <c r="K83" s="24">
        <v>0</v>
      </c>
      <c r="L83" s="24">
        <v>0</v>
      </c>
      <c r="M83" s="24">
        <v>0</v>
      </c>
      <c r="N83" s="17">
        <v>44105</v>
      </c>
      <c r="O83" s="45">
        <f>(N83-calc!$O$2)/7+1</f>
        <v>1</v>
      </c>
      <c r="P83" s="36" t="str">
        <f t="shared" si="1"/>
        <v>Oct</v>
      </c>
      <c r="Q83" s="36" t="str">
        <f>"Qtr" &amp; VLOOKUP(MONTH(N83),calc!$D$3:$F$14,2,FALSE)</f>
        <v>Qtr1</v>
      </c>
      <c r="R83" s="36" t="str">
        <f>"FY" &amp; RIGHT(YEAR(N83) + VLOOKUP(MONTH(N83),{1,0;10,1},2,TRUE),2)</f>
        <v>FY21</v>
      </c>
    </row>
    <row r="84" spans="1:18" ht="13.5" thickBot="1" x14ac:dyDescent="0.35">
      <c r="A84" s="54"/>
      <c r="B84" s="54" t="s">
        <v>61</v>
      </c>
      <c r="C84" s="8" t="s">
        <v>106</v>
      </c>
      <c r="D84" s="54" t="s">
        <v>107</v>
      </c>
      <c r="E84" s="8" t="s">
        <v>185</v>
      </c>
      <c r="F84" s="24">
        <v>2</v>
      </c>
      <c r="G84" s="24">
        <v>2</v>
      </c>
      <c r="H84" s="24">
        <v>2</v>
      </c>
      <c r="I84" s="24">
        <v>2</v>
      </c>
      <c r="J84" s="24">
        <v>2</v>
      </c>
      <c r="K84" s="24">
        <v>2</v>
      </c>
      <c r="L84" s="24">
        <v>1</v>
      </c>
      <c r="M84" s="24">
        <v>1</v>
      </c>
      <c r="N84" s="17">
        <v>44105</v>
      </c>
      <c r="O84" s="45">
        <f>(N84-calc!$O$2)/7+1</f>
        <v>1</v>
      </c>
      <c r="P84" s="36" t="str">
        <f t="shared" si="1"/>
        <v>Oct</v>
      </c>
      <c r="Q84" s="36" t="str">
        <f>"Qtr" &amp; VLOOKUP(MONTH(N84),calc!$D$3:$F$14,2,FALSE)</f>
        <v>Qtr1</v>
      </c>
      <c r="R84" s="36" t="str">
        <f>"FY" &amp; RIGHT(YEAR(N84) + VLOOKUP(MONTH(N84),{1,0;10,1},2,TRUE),2)</f>
        <v>FY21</v>
      </c>
    </row>
    <row r="85" spans="1:18" ht="13.5" thickBot="1" x14ac:dyDescent="0.35">
      <c r="A85" s="54"/>
      <c r="B85" s="54" t="s">
        <v>61</v>
      </c>
      <c r="C85" s="8" t="s">
        <v>108</v>
      </c>
      <c r="D85" s="54" t="s">
        <v>109</v>
      </c>
      <c r="E85" s="8" t="s">
        <v>185</v>
      </c>
      <c r="F85" s="24">
        <v>0</v>
      </c>
      <c r="G85" s="24">
        <v>0</v>
      </c>
      <c r="H85" s="24">
        <v>0</v>
      </c>
      <c r="I85" s="24">
        <v>0</v>
      </c>
      <c r="J85" s="24">
        <v>0</v>
      </c>
      <c r="K85" s="24">
        <v>0</v>
      </c>
      <c r="L85" s="24">
        <v>0</v>
      </c>
      <c r="M85" s="24">
        <v>0</v>
      </c>
      <c r="N85" s="17">
        <v>44105</v>
      </c>
      <c r="O85" s="45">
        <f>(N85-calc!$O$2)/7+1</f>
        <v>1</v>
      </c>
      <c r="P85" s="36" t="str">
        <f t="shared" si="1"/>
        <v>Oct</v>
      </c>
      <c r="Q85" s="36" t="str">
        <f>"Qtr" &amp; VLOOKUP(MONTH(N85),calc!$D$3:$F$14,2,FALSE)</f>
        <v>Qtr1</v>
      </c>
      <c r="R85" s="36" t="str">
        <f>"FY" &amp; RIGHT(YEAR(N85) + VLOOKUP(MONTH(N85),{1,0;10,1},2,TRUE),2)</f>
        <v>FY21</v>
      </c>
    </row>
    <row r="86" spans="1:18" ht="13.5" thickBot="1" x14ac:dyDescent="0.35">
      <c r="A86" s="54"/>
      <c r="B86" s="54" t="s">
        <v>61</v>
      </c>
      <c r="C86" s="8" t="s">
        <v>110</v>
      </c>
      <c r="D86" s="54" t="s">
        <v>111</v>
      </c>
      <c r="E86" s="8" t="s">
        <v>185</v>
      </c>
      <c r="F86" s="24">
        <v>0</v>
      </c>
      <c r="G86" s="24">
        <v>0</v>
      </c>
      <c r="H86" s="24">
        <v>0</v>
      </c>
      <c r="I86" s="24">
        <v>0</v>
      </c>
      <c r="J86" s="24">
        <v>0</v>
      </c>
      <c r="K86" s="24">
        <v>0</v>
      </c>
      <c r="L86" s="24">
        <v>0</v>
      </c>
      <c r="M86" s="24">
        <v>0</v>
      </c>
      <c r="N86" s="17">
        <v>44105</v>
      </c>
      <c r="O86" s="45">
        <f>(N86-calc!$O$2)/7+1</f>
        <v>1</v>
      </c>
      <c r="P86" s="36" t="str">
        <f t="shared" si="1"/>
        <v>Oct</v>
      </c>
      <c r="Q86" s="36" t="str">
        <f>"Qtr" &amp; VLOOKUP(MONTH(N86),calc!$D$3:$F$14,2,FALSE)</f>
        <v>Qtr1</v>
      </c>
      <c r="R86" s="36" t="str">
        <f>"FY" &amp; RIGHT(YEAR(N86) + VLOOKUP(MONTH(N86),{1,0;10,1},2,TRUE),2)</f>
        <v>FY21</v>
      </c>
    </row>
    <row r="87" spans="1:18" ht="13.5" thickBot="1" x14ac:dyDescent="0.35">
      <c r="A87" s="54"/>
      <c r="B87" s="54" t="s">
        <v>61</v>
      </c>
      <c r="C87" s="8" t="s">
        <v>71</v>
      </c>
      <c r="D87" s="54" t="s">
        <v>112</v>
      </c>
      <c r="E87" s="8" t="s">
        <v>185</v>
      </c>
      <c r="F87" s="24">
        <v>0</v>
      </c>
      <c r="G87" s="24">
        <v>0</v>
      </c>
      <c r="H87" s="24">
        <v>0</v>
      </c>
      <c r="I87" s="24">
        <v>0</v>
      </c>
      <c r="J87" s="24">
        <v>0</v>
      </c>
      <c r="K87" s="24">
        <v>0</v>
      </c>
      <c r="L87" s="24">
        <v>0</v>
      </c>
      <c r="M87" s="24">
        <v>0</v>
      </c>
      <c r="N87" s="17">
        <v>44105</v>
      </c>
      <c r="O87" s="45">
        <f>(N87-calc!$O$2)/7+1</f>
        <v>1</v>
      </c>
      <c r="P87" s="36" t="str">
        <f t="shared" si="1"/>
        <v>Oct</v>
      </c>
      <c r="Q87" s="36" t="str">
        <f>"Qtr" &amp; VLOOKUP(MONTH(N87),calc!$D$3:$F$14,2,FALSE)</f>
        <v>Qtr1</v>
      </c>
      <c r="R87" s="36" t="str">
        <f>"FY" &amp; RIGHT(YEAR(N87) + VLOOKUP(MONTH(N87),{1,0;10,1},2,TRUE),2)</f>
        <v>FY21</v>
      </c>
    </row>
    <row r="88" spans="1:18" ht="13.5" thickBot="1" x14ac:dyDescent="0.35">
      <c r="A88" s="54"/>
      <c r="B88" s="54" t="s">
        <v>61</v>
      </c>
      <c r="C88" s="8" t="s">
        <v>102</v>
      </c>
      <c r="D88" s="54" t="s">
        <v>113</v>
      </c>
      <c r="E88" s="8" t="s">
        <v>185</v>
      </c>
      <c r="F88" s="24">
        <v>0</v>
      </c>
      <c r="G88" s="24">
        <v>0</v>
      </c>
      <c r="H88" s="24">
        <v>0</v>
      </c>
      <c r="I88" s="24">
        <v>0</v>
      </c>
      <c r="J88" s="24">
        <v>0</v>
      </c>
      <c r="K88" s="24">
        <v>0</v>
      </c>
      <c r="L88" s="24">
        <v>0</v>
      </c>
      <c r="M88" s="24">
        <v>0</v>
      </c>
      <c r="N88" s="17">
        <v>44105</v>
      </c>
      <c r="O88" s="45">
        <f>(N88-calc!$O$2)/7+1</f>
        <v>1</v>
      </c>
      <c r="P88" s="36" t="str">
        <f t="shared" si="1"/>
        <v>Oct</v>
      </c>
      <c r="Q88" s="36" t="str">
        <f>"Qtr" &amp; VLOOKUP(MONTH(N88),calc!$D$3:$F$14,2,FALSE)</f>
        <v>Qtr1</v>
      </c>
      <c r="R88" s="36" t="str">
        <f>"FY" &amp; RIGHT(YEAR(N88) + VLOOKUP(MONTH(N88),{1,0;10,1},2,TRUE),2)</f>
        <v>FY21</v>
      </c>
    </row>
    <row r="89" spans="1:18" ht="13.5" thickBot="1" x14ac:dyDescent="0.35">
      <c r="A89" s="54"/>
      <c r="B89" s="54" t="s">
        <v>61</v>
      </c>
      <c r="C89" s="8" t="s">
        <v>71</v>
      </c>
      <c r="D89" s="54" t="s">
        <v>114</v>
      </c>
      <c r="E89" s="8" t="s">
        <v>185</v>
      </c>
      <c r="F89" s="24">
        <v>0</v>
      </c>
      <c r="G89" s="24">
        <v>0</v>
      </c>
      <c r="H89" s="24">
        <v>0</v>
      </c>
      <c r="I89" s="24">
        <v>0</v>
      </c>
      <c r="J89" s="24">
        <v>0</v>
      </c>
      <c r="K89" s="24">
        <v>0</v>
      </c>
      <c r="L89" s="24">
        <v>0</v>
      </c>
      <c r="M89" s="24">
        <v>0</v>
      </c>
      <c r="N89" s="17">
        <v>44105</v>
      </c>
      <c r="O89" s="45">
        <f>(N89-calc!$O$2)/7+1</f>
        <v>1</v>
      </c>
      <c r="P89" s="36" t="str">
        <f t="shared" si="1"/>
        <v>Oct</v>
      </c>
      <c r="Q89" s="36" t="str">
        <f>"Qtr" &amp; VLOOKUP(MONTH(N89),calc!$D$3:$F$14,2,FALSE)</f>
        <v>Qtr1</v>
      </c>
      <c r="R89" s="36" t="str">
        <f>"FY" &amp; RIGHT(YEAR(N89) + VLOOKUP(MONTH(N89),{1,0;10,1},2,TRUE),2)</f>
        <v>FY21</v>
      </c>
    </row>
    <row r="90" spans="1:18" ht="13.5" thickBot="1" x14ac:dyDescent="0.35">
      <c r="A90" s="54"/>
      <c r="B90" s="54" t="s">
        <v>61</v>
      </c>
      <c r="C90" s="8" t="s">
        <v>68</v>
      </c>
      <c r="D90" s="54" t="s">
        <v>115</v>
      </c>
      <c r="E90" s="8" t="s">
        <v>185</v>
      </c>
      <c r="F90" s="24">
        <v>0</v>
      </c>
      <c r="G90" s="24">
        <v>0</v>
      </c>
      <c r="H90" s="24">
        <v>0</v>
      </c>
      <c r="I90" s="24">
        <v>0</v>
      </c>
      <c r="J90" s="24">
        <v>0</v>
      </c>
      <c r="K90" s="24">
        <v>0</v>
      </c>
      <c r="L90" s="24">
        <v>0</v>
      </c>
      <c r="M90" s="24">
        <v>0</v>
      </c>
      <c r="N90" s="17">
        <v>44105</v>
      </c>
      <c r="O90" s="45">
        <f>(N90-calc!$O$2)/7+1</f>
        <v>1</v>
      </c>
      <c r="P90" s="36" t="str">
        <f t="shared" si="1"/>
        <v>Oct</v>
      </c>
      <c r="Q90" s="36" t="str">
        <f>"Qtr" &amp; VLOOKUP(MONTH(N90),calc!$D$3:$F$14,2,FALSE)</f>
        <v>Qtr1</v>
      </c>
      <c r="R90" s="36" t="str">
        <f>"FY" &amp; RIGHT(YEAR(N90) + VLOOKUP(MONTH(N90),{1,0;10,1},2,TRUE),2)</f>
        <v>FY21</v>
      </c>
    </row>
    <row r="91" spans="1:18" ht="13.5" thickBot="1" x14ac:dyDescent="0.35">
      <c r="A91" s="54"/>
      <c r="B91" s="54" t="s">
        <v>61</v>
      </c>
      <c r="C91" s="8" t="s">
        <v>66</v>
      </c>
      <c r="D91" s="54" t="s">
        <v>116</v>
      </c>
      <c r="E91" s="8" t="s">
        <v>185</v>
      </c>
      <c r="F91" s="24">
        <v>0</v>
      </c>
      <c r="G91" s="24">
        <v>0</v>
      </c>
      <c r="H91" s="24">
        <v>0</v>
      </c>
      <c r="I91" s="24">
        <v>0</v>
      </c>
      <c r="J91" s="24">
        <v>0</v>
      </c>
      <c r="K91" s="24">
        <v>0</v>
      </c>
      <c r="L91" s="24">
        <v>0</v>
      </c>
      <c r="M91" s="24">
        <v>0</v>
      </c>
      <c r="N91" s="17">
        <v>44105</v>
      </c>
      <c r="O91" s="45">
        <f>(N91-calc!$O$2)/7+1</f>
        <v>1</v>
      </c>
      <c r="P91" s="36" t="str">
        <f t="shared" si="1"/>
        <v>Oct</v>
      </c>
      <c r="Q91" s="36" t="str">
        <f>"Qtr" &amp; VLOOKUP(MONTH(N91),calc!$D$3:$F$14,2,FALSE)</f>
        <v>Qtr1</v>
      </c>
      <c r="R91" s="36" t="str">
        <f>"FY" &amp; RIGHT(YEAR(N91) + VLOOKUP(MONTH(N91),{1,0;10,1},2,TRUE),2)</f>
        <v>FY21</v>
      </c>
    </row>
    <row r="92" spans="1:18" ht="13.5" thickBot="1" x14ac:dyDescent="0.35">
      <c r="A92" s="54"/>
      <c r="B92" s="54" t="s">
        <v>61</v>
      </c>
      <c r="C92" s="8" t="s">
        <v>117</v>
      </c>
      <c r="D92" s="54" t="s">
        <v>118</v>
      </c>
      <c r="E92" s="8" t="s">
        <v>185</v>
      </c>
      <c r="F92" s="24">
        <v>0</v>
      </c>
      <c r="G92" s="24">
        <v>0</v>
      </c>
      <c r="H92" s="24">
        <v>0</v>
      </c>
      <c r="I92" s="24">
        <v>0</v>
      </c>
      <c r="J92" s="24">
        <v>0</v>
      </c>
      <c r="K92" s="24">
        <v>0</v>
      </c>
      <c r="L92" s="24">
        <v>0</v>
      </c>
      <c r="M92" s="24">
        <v>0</v>
      </c>
      <c r="N92" s="17">
        <v>44105</v>
      </c>
      <c r="O92" s="45">
        <f>(N92-calc!$O$2)/7+1</f>
        <v>1</v>
      </c>
      <c r="P92" s="36" t="str">
        <f t="shared" si="1"/>
        <v>Oct</v>
      </c>
      <c r="Q92" s="36" t="str">
        <f>"Qtr" &amp; VLOOKUP(MONTH(N92),calc!$D$3:$F$14,2,FALSE)</f>
        <v>Qtr1</v>
      </c>
      <c r="R92" s="36" t="str">
        <f>"FY" &amp; RIGHT(YEAR(N92) + VLOOKUP(MONTH(N92),{1,0;10,1},2,TRUE),2)</f>
        <v>FY21</v>
      </c>
    </row>
    <row r="93" spans="1:18" ht="13.5" thickBot="1" x14ac:dyDescent="0.35">
      <c r="A93" s="54"/>
      <c r="B93" s="54" t="s">
        <v>61</v>
      </c>
      <c r="C93" s="8" t="s">
        <v>68</v>
      </c>
      <c r="D93" s="54" t="s">
        <v>119</v>
      </c>
      <c r="E93" s="8" t="s">
        <v>185</v>
      </c>
      <c r="F93" s="24">
        <v>0</v>
      </c>
      <c r="G93" s="24">
        <v>0</v>
      </c>
      <c r="H93" s="24">
        <v>0</v>
      </c>
      <c r="I93" s="24">
        <v>0</v>
      </c>
      <c r="J93" s="24">
        <v>0</v>
      </c>
      <c r="K93" s="24">
        <v>0</v>
      </c>
      <c r="L93" s="24">
        <v>0</v>
      </c>
      <c r="M93" s="24">
        <v>0</v>
      </c>
      <c r="N93" s="17">
        <v>44105</v>
      </c>
      <c r="O93" s="45">
        <f>(N93-calc!$O$2)/7+1</f>
        <v>1</v>
      </c>
      <c r="P93" s="36" t="str">
        <f t="shared" si="1"/>
        <v>Oct</v>
      </c>
      <c r="Q93" s="36" t="str">
        <f>"Qtr" &amp; VLOOKUP(MONTH(N93),calc!$D$3:$F$14,2,FALSE)</f>
        <v>Qtr1</v>
      </c>
      <c r="R93" s="36" t="str">
        <f>"FY" &amp; RIGHT(YEAR(N93) + VLOOKUP(MONTH(N93),{1,0;10,1},2,TRUE),2)</f>
        <v>FY21</v>
      </c>
    </row>
    <row r="94" spans="1:18" ht="13.5" thickBot="1" x14ac:dyDescent="0.35">
      <c r="A94" s="54"/>
      <c r="B94" s="54" t="s">
        <v>61</v>
      </c>
      <c r="C94" s="8" t="s">
        <v>120</v>
      </c>
      <c r="D94" s="54" t="s">
        <v>121</v>
      </c>
      <c r="E94" s="8" t="s">
        <v>185</v>
      </c>
      <c r="F94" s="24">
        <v>0</v>
      </c>
      <c r="G94" s="24">
        <v>0</v>
      </c>
      <c r="H94" s="24">
        <v>0</v>
      </c>
      <c r="I94" s="24">
        <v>0</v>
      </c>
      <c r="J94" s="24">
        <v>0</v>
      </c>
      <c r="K94" s="24">
        <v>0</v>
      </c>
      <c r="L94" s="24">
        <v>0</v>
      </c>
      <c r="M94" s="24">
        <v>0</v>
      </c>
      <c r="N94" s="17">
        <v>44105</v>
      </c>
      <c r="O94" s="45">
        <f>(N94-calc!$O$2)/7+1</f>
        <v>1</v>
      </c>
      <c r="P94" s="36" t="str">
        <f t="shared" si="1"/>
        <v>Oct</v>
      </c>
      <c r="Q94" s="36" t="str">
        <f>"Qtr" &amp; VLOOKUP(MONTH(N94),calc!$D$3:$F$14,2,FALSE)</f>
        <v>Qtr1</v>
      </c>
      <c r="R94" s="36" t="str">
        <f>"FY" &amp; RIGHT(YEAR(N94) + VLOOKUP(MONTH(N94),{1,0;10,1},2,TRUE),2)</f>
        <v>FY21</v>
      </c>
    </row>
    <row r="95" spans="1:18" ht="13.5" thickBot="1" x14ac:dyDescent="0.35">
      <c r="A95" s="54"/>
      <c r="B95" s="54" t="s">
        <v>61</v>
      </c>
      <c r="C95" s="8" t="s">
        <v>64</v>
      </c>
      <c r="D95" s="54" t="s">
        <v>122</v>
      </c>
      <c r="E95" s="8" t="s">
        <v>185</v>
      </c>
      <c r="F95" s="24">
        <v>0</v>
      </c>
      <c r="G95" s="24">
        <v>0</v>
      </c>
      <c r="H95" s="24">
        <v>0</v>
      </c>
      <c r="I95" s="24">
        <v>0</v>
      </c>
      <c r="J95" s="24">
        <v>0</v>
      </c>
      <c r="K95" s="24">
        <v>0</v>
      </c>
      <c r="L95" s="24">
        <v>0</v>
      </c>
      <c r="M95" s="24">
        <v>0</v>
      </c>
      <c r="N95" s="17">
        <v>44105</v>
      </c>
      <c r="O95" s="45">
        <f>(N95-calc!$O$2)/7+1</f>
        <v>1</v>
      </c>
      <c r="P95" s="36" t="str">
        <f t="shared" si="1"/>
        <v>Oct</v>
      </c>
      <c r="Q95" s="36" t="str">
        <f>"Qtr" &amp; VLOOKUP(MONTH(N95),calc!$D$3:$F$14,2,FALSE)</f>
        <v>Qtr1</v>
      </c>
      <c r="R95" s="36" t="str">
        <f>"FY" &amp; RIGHT(YEAR(N95) + VLOOKUP(MONTH(N95),{1,0;10,1},2,TRUE),2)</f>
        <v>FY21</v>
      </c>
    </row>
    <row r="96" spans="1:18" ht="13.5" thickBot="1" x14ac:dyDescent="0.35">
      <c r="A96" s="54"/>
      <c r="B96" s="54" t="s">
        <v>61</v>
      </c>
      <c r="C96" s="8" t="s">
        <v>64</v>
      </c>
      <c r="D96" s="54" t="s">
        <v>123</v>
      </c>
      <c r="E96" s="8" t="s">
        <v>185</v>
      </c>
      <c r="F96" s="24">
        <v>5</v>
      </c>
      <c r="G96" s="24">
        <v>2</v>
      </c>
      <c r="H96" s="24">
        <v>2</v>
      </c>
      <c r="I96" s="24">
        <v>2</v>
      </c>
      <c r="J96" s="24">
        <v>2</v>
      </c>
      <c r="K96" s="24">
        <v>1</v>
      </c>
      <c r="L96" s="24">
        <v>0</v>
      </c>
      <c r="M96" s="24">
        <v>0</v>
      </c>
      <c r="N96" s="17">
        <v>44105</v>
      </c>
      <c r="O96" s="45">
        <f>(N96-calc!$O$2)/7+1</f>
        <v>1</v>
      </c>
      <c r="P96" s="36" t="str">
        <f t="shared" si="1"/>
        <v>Oct</v>
      </c>
      <c r="Q96" s="36" t="str">
        <f>"Qtr" &amp; VLOOKUP(MONTH(N96),calc!$D$3:$F$14,2,FALSE)</f>
        <v>Qtr1</v>
      </c>
      <c r="R96" s="36" t="str">
        <f>"FY" &amp; RIGHT(YEAR(N96) + VLOOKUP(MONTH(N96),{1,0;10,1},2,TRUE),2)</f>
        <v>FY21</v>
      </c>
    </row>
    <row r="97" spans="1:18" ht="13.5" thickBot="1" x14ac:dyDescent="0.35">
      <c r="A97" s="54"/>
      <c r="B97" s="54" t="s">
        <v>61</v>
      </c>
      <c r="C97" s="8" t="s">
        <v>71</v>
      </c>
      <c r="D97" s="54" t="s">
        <v>124</v>
      </c>
      <c r="E97" s="8" t="s">
        <v>185</v>
      </c>
      <c r="F97" s="24">
        <v>1</v>
      </c>
      <c r="G97" s="24">
        <v>1</v>
      </c>
      <c r="H97" s="24">
        <v>1</v>
      </c>
      <c r="I97" s="24">
        <v>1</v>
      </c>
      <c r="J97" s="24">
        <v>2</v>
      </c>
      <c r="K97" s="24">
        <v>2</v>
      </c>
      <c r="L97" s="24">
        <v>1</v>
      </c>
      <c r="M97" s="24">
        <v>1</v>
      </c>
      <c r="N97" s="17">
        <v>44105</v>
      </c>
      <c r="O97" s="45">
        <f>(N97-calc!$O$2)/7+1</f>
        <v>1</v>
      </c>
      <c r="P97" s="36" t="str">
        <f t="shared" si="1"/>
        <v>Oct</v>
      </c>
      <c r="Q97" s="36" t="str">
        <f>"Qtr" &amp; VLOOKUP(MONTH(N97),calc!$D$3:$F$14,2,FALSE)</f>
        <v>Qtr1</v>
      </c>
      <c r="R97" s="36" t="str">
        <f>"FY" &amp; RIGHT(YEAR(N97) + VLOOKUP(MONTH(N97),{1,0;10,1},2,TRUE),2)</f>
        <v>FY21</v>
      </c>
    </row>
    <row r="98" spans="1:18" ht="13.5" thickBot="1" x14ac:dyDescent="0.35">
      <c r="A98" s="54"/>
      <c r="B98" s="54" t="s">
        <v>61</v>
      </c>
      <c r="C98" s="8" t="s">
        <v>125</v>
      </c>
      <c r="D98" s="54" t="s">
        <v>126</v>
      </c>
      <c r="E98" s="8" t="s">
        <v>185</v>
      </c>
      <c r="F98" s="24">
        <v>3</v>
      </c>
      <c r="G98" s="24">
        <v>3</v>
      </c>
      <c r="H98" s="24">
        <v>3</v>
      </c>
      <c r="I98" s="24">
        <v>3</v>
      </c>
      <c r="J98" s="24">
        <v>3</v>
      </c>
      <c r="K98" s="24">
        <v>3</v>
      </c>
      <c r="L98" s="24">
        <v>1</v>
      </c>
      <c r="M98" s="24">
        <v>1</v>
      </c>
      <c r="N98" s="17">
        <v>44105</v>
      </c>
      <c r="O98" s="45">
        <f>(N98-calc!$O$2)/7+1</f>
        <v>1</v>
      </c>
      <c r="P98" s="36" t="str">
        <f t="shared" si="1"/>
        <v>Oct</v>
      </c>
      <c r="Q98" s="36" t="str">
        <f>"Qtr" &amp; VLOOKUP(MONTH(N98),calc!$D$3:$F$14,2,FALSE)</f>
        <v>Qtr1</v>
      </c>
      <c r="R98" s="36" t="str">
        <f>"FY" &amp; RIGHT(YEAR(N98) + VLOOKUP(MONTH(N98),{1,0;10,1},2,TRUE),2)</f>
        <v>FY21</v>
      </c>
    </row>
    <row r="99" spans="1:18" ht="13.5" thickBot="1" x14ac:dyDescent="0.35">
      <c r="A99" s="54"/>
      <c r="B99" s="54" t="s">
        <v>61</v>
      </c>
      <c r="C99" s="8" t="s">
        <v>102</v>
      </c>
      <c r="D99" s="54" t="s">
        <v>127</v>
      </c>
      <c r="E99" s="8" t="s">
        <v>185</v>
      </c>
      <c r="F99" s="24">
        <v>0</v>
      </c>
      <c r="G99" s="24">
        <v>0</v>
      </c>
      <c r="H99" s="24">
        <v>0</v>
      </c>
      <c r="I99" s="24">
        <v>0</v>
      </c>
      <c r="J99" s="24">
        <v>0</v>
      </c>
      <c r="K99" s="24">
        <v>0</v>
      </c>
      <c r="L99" s="24">
        <v>0</v>
      </c>
      <c r="M99" s="24">
        <v>0</v>
      </c>
      <c r="N99" s="17">
        <v>44105</v>
      </c>
      <c r="O99" s="45">
        <f>(N99-calc!$O$2)/7+1</f>
        <v>1</v>
      </c>
      <c r="P99" s="36" t="str">
        <f t="shared" si="1"/>
        <v>Oct</v>
      </c>
      <c r="Q99" s="36" t="str">
        <f>"Qtr" &amp; VLOOKUP(MONTH(N99),calc!$D$3:$F$14,2,FALSE)</f>
        <v>Qtr1</v>
      </c>
      <c r="R99" s="36" t="str">
        <f>"FY" &amp; RIGHT(YEAR(N99) + VLOOKUP(MONTH(N99),{1,0;10,1},2,TRUE),2)</f>
        <v>FY21</v>
      </c>
    </row>
    <row r="100" spans="1:18" ht="13.5" thickBot="1" x14ac:dyDescent="0.35">
      <c r="A100" s="54"/>
      <c r="B100" s="54" t="s">
        <v>61</v>
      </c>
      <c r="C100" s="8" t="s">
        <v>91</v>
      </c>
      <c r="D100" s="54" t="s">
        <v>128</v>
      </c>
      <c r="E100" s="8" t="s">
        <v>185</v>
      </c>
      <c r="F100" s="24">
        <v>0</v>
      </c>
      <c r="G100" s="24">
        <v>0</v>
      </c>
      <c r="H100" s="24">
        <v>0</v>
      </c>
      <c r="I100" s="24">
        <v>0</v>
      </c>
      <c r="J100" s="24">
        <v>0</v>
      </c>
      <c r="K100" s="24">
        <v>0</v>
      </c>
      <c r="L100" s="24">
        <v>0</v>
      </c>
      <c r="M100" s="24">
        <v>0</v>
      </c>
      <c r="N100" s="17">
        <v>44105</v>
      </c>
      <c r="O100" s="45">
        <f>(N100-calc!$O$2)/7+1</f>
        <v>1</v>
      </c>
      <c r="P100" s="36" t="str">
        <f t="shared" si="1"/>
        <v>Oct</v>
      </c>
      <c r="Q100" s="36" t="str">
        <f>"Qtr" &amp; VLOOKUP(MONTH(N100),calc!$D$3:$F$14,2,FALSE)</f>
        <v>Qtr1</v>
      </c>
      <c r="R100" s="36" t="str">
        <f>"FY" &amp; RIGHT(YEAR(N100) + VLOOKUP(MONTH(N100),{1,0;10,1},2,TRUE),2)</f>
        <v>FY21</v>
      </c>
    </row>
    <row r="101" spans="1:18" ht="13.5" thickBot="1" x14ac:dyDescent="0.35">
      <c r="A101" s="54"/>
      <c r="B101" s="54" t="s">
        <v>61</v>
      </c>
      <c r="C101" s="8" t="s">
        <v>71</v>
      </c>
      <c r="D101" s="54" t="s">
        <v>129</v>
      </c>
      <c r="E101" s="8" t="s">
        <v>185</v>
      </c>
      <c r="F101" s="24">
        <v>8</v>
      </c>
      <c r="G101" s="24">
        <v>4</v>
      </c>
      <c r="H101" s="24">
        <v>4</v>
      </c>
      <c r="I101" s="24">
        <v>4</v>
      </c>
      <c r="J101" s="24">
        <v>9</v>
      </c>
      <c r="K101" s="24">
        <v>1</v>
      </c>
      <c r="L101" s="24">
        <v>0</v>
      </c>
      <c r="M101" s="24">
        <v>0</v>
      </c>
      <c r="N101" s="17">
        <v>44105</v>
      </c>
      <c r="O101" s="45">
        <f>(N101-calc!$O$2)/7+1</f>
        <v>1</v>
      </c>
      <c r="P101" s="36" t="str">
        <f t="shared" si="1"/>
        <v>Oct</v>
      </c>
      <c r="Q101" s="36" t="str">
        <f>"Qtr" &amp; VLOOKUP(MONTH(N101),calc!$D$3:$F$14,2,FALSE)</f>
        <v>Qtr1</v>
      </c>
      <c r="R101" s="36" t="str">
        <f>"FY" &amp; RIGHT(YEAR(N101) + VLOOKUP(MONTH(N101),{1,0;10,1},2,TRUE),2)</f>
        <v>FY21</v>
      </c>
    </row>
    <row r="102" spans="1:18" ht="13.5" thickBot="1" x14ac:dyDescent="0.35">
      <c r="A102" s="54"/>
      <c r="B102" s="54" t="s">
        <v>61</v>
      </c>
      <c r="C102" s="8" t="s">
        <v>68</v>
      </c>
      <c r="D102" s="54" t="s">
        <v>130</v>
      </c>
      <c r="E102" s="8" t="s">
        <v>185</v>
      </c>
      <c r="F102" s="24">
        <v>0</v>
      </c>
      <c r="G102" s="24">
        <v>0</v>
      </c>
      <c r="H102" s="24">
        <v>0</v>
      </c>
      <c r="I102" s="24">
        <v>0</v>
      </c>
      <c r="J102" s="24">
        <v>0</v>
      </c>
      <c r="K102" s="24">
        <v>0</v>
      </c>
      <c r="L102" s="24">
        <v>0</v>
      </c>
      <c r="M102" s="24">
        <v>0</v>
      </c>
      <c r="N102" s="17">
        <v>44105</v>
      </c>
      <c r="O102" s="45">
        <f>(N102-calc!$O$2)/7+1</f>
        <v>1</v>
      </c>
      <c r="P102" s="36" t="str">
        <f t="shared" si="1"/>
        <v>Oct</v>
      </c>
      <c r="Q102" s="36" t="str">
        <f>"Qtr" &amp; VLOOKUP(MONTH(N102),calc!$D$3:$F$14,2,FALSE)</f>
        <v>Qtr1</v>
      </c>
      <c r="R102" s="36" t="str">
        <f>"FY" &amp; RIGHT(YEAR(N102) + VLOOKUP(MONTH(N102),{1,0;10,1},2,TRUE),2)</f>
        <v>FY21</v>
      </c>
    </row>
    <row r="103" spans="1:18" ht="13.5" thickBot="1" x14ac:dyDescent="0.35">
      <c r="A103" s="54"/>
      <c r="B103" s="54" t="s">
        <v>61</v>
      </c>
      <c r="C103" s="8" t="s">
        <v>125</v>
      </c>
      <c r="D103" s="54" t="s">
        <v>131</v>
      </c>
      <c r="E103" s="8" t="s">
        <v>185</v>
      </c>
      <c r="F103" s="24">
        <v>0</v>
      </c>
      <c r="G103" s="24">
        <v>0</v>
      </c>
      <c r="H103" s="24">
        <v>0</v>
      </c>
      <c r="I103" s="24">
        <v>0</v>
      </c>
      <c r="J103" s="24">
        <v>0</v>
      </c>
      <c r="K103" s="24">
        <v>0</v>
      </c>
      <c r="L103" s="24">
        <v>0</v>
      </c>
      <c r="M103" s="24">
        <v>0</v>
      </c>
      <c r="N103" s="17">
        <v>44105</v>
      </c>
      <c r="O103" s="45">
        <f>(N103-calc!$O$2)/7+1</f>
        <v>1</v>
      </c>
      <c r="P103" s="36" t="str">
        <f t="shared" si="1"/>
        <v>Oct</v>
      </c>
      <c r="Q103" s="36" t="str">
        <f>"Qtr" &amp; VLOOKUP(MONTH(N103),calc!$D$3:$F$14,2,FALSE)</f>
        <v>Qtr1</v>
      </c>
      <c r="R103" s="36" t="str">
        <f>"FY" &amp; RIGHT(YEAR(N103) + VLOOKUP(MONTH(N103),{1,0;10,1},2,TRUE),2)</f>
        <v>FY21</v>
      </c>
    </row>
    <row r="104" spans="1:18" ht="13.5" thickBot="1" x14ac:dyDescent="0.35">
      <c r="A104" s="54"/>
      <c r="B104" s="54" t="s">
        <v>5</v>
      </c>
      <c r="C104" s="8"/>
      <c r="D104" s="54" t="s">
        <v>6</v>
      </c>
      <c r="E104" s="8" t="s">
        <v>185</v>
      </c>
      <c r="F104" s="24">
        <v>0</v>
      </c>
      <c r="G104" s="24">
        <v>0</v>
      </c>
      <c r="H104" s="24">
        <v>0</v>
      </c>
      <c r="I104" s="24">
        <v>0</v>
      </c>
      <c r="J104" s="24">
        <v>0</v>
      </c>
      <c r="K104" s="24">
        <v>0</v>
      </c>
      <c r="L104" s="24">
        <v>0</v>
      </c>
      <c r="M104" s="24">
        <v>0</v>
      </c>
      <c r="N104" s="17">
        <v>44105</v>
      </c>
      <c r="O104" s="45">
        <f>(N104-calc!$O$2)/7+1</f>
        <v>1</v>
      </c>
      <c r="P104" s="36" t="str">
        <f t="shared" si="1"/>
        <v>Oct</v>
      </c>
      <c r="Q104" s="36" t="str">
        <f>"Qtr" &amp; VLOOKUP(MONTH(N104),calc!$D$3:$F$14,2,FALSE)</f>
        <v>Qtr1</v>
      </c>
      <c r="R104" s="36" t="str">
        <f>"FY" &amp; RIGHT(YEAR(N104) + VLOOKUP(MONTH(N104),{1,0;10,1},2,TRUE),2)</f>
        <v>FY21</v>
      </c>
    </row>
    <row r="105" spans="1:18" ht="13.5" thickBot="1" x14ac:dyDescent="0.35">
      <c r="A105" s="54"/>
      <c r="B105" s="54" t="s">
        <v>5</v>
      </c>
      <c r="C105" s="8"/>
      <c r="D105" s="54" t="s">
        <v>7</v>
      </c>
      <c r="E105" s="8" t="s">
        <v>185</v>
      </c>
      <c r="F105" s="24">
        <v>0</v>
      </c>
      <c r="G105" s="24">
        <v>0</v>
      </c>
      <c r="H105" s="24">
        <v>0</v>
      </c>
      <c r="I105" s="24">
        <v>0</v>
      </c>
      <c r="J105" s="24">
        <v>0</v>
      </c>
      <c r="K105" s="24">
        <v>0</v>
      </c>
      <c r="L105" s="24">
        <v>0</v>
      </c>
      <c r="M105" s="24">
        <v>0</v>
      </c>
      <c r="N105" s="17">
        <v>44105</v>
      </c>
      <c r="O105" s="45">
        <f>(N105-calc!$O$2)/7+1</f>
        <v>1</v>
      </c>
      <c r="P105" s="36" t="str">
        <f t="shared" si="1"/>
        <v>Oct</v>
      </c>
      <c r="Q105" s="36" t="str">
        <f>"Qtr" &amp; VLOOKUP(MONTH(N105),calc!$D$3:$F$14,2,FALSE)</f>
        <v>Qtr1</v>
      </c>
      <c r="R105" s="36" t="str">
        <f>"FY" &amp; RIGHT(YEAR(N105) + VLOOKUP(MONTH(N105),{1,0;10,1},2,TRUE),2)</f>
        <v>FY21</v>
      </c>
    </row>
    <row r="106" spans="1:18" ht="13.5" thickBot="1" x14ac:dyDescent="0.35">
      <c r="A106" s="54"/>
      <c r="B106" s="54" t="s">
        <v>5</v>
      </c>
      <c r="C106" s="8"/>
      <c r="D106" s="54" t="s">
        <v>8</v>
      </c>
      <c r="E106" s="8" t="s">
        <v>185</v>
      </c>
      <c r="F106" s="24">
        <v>0</v>
      </c>
      <c r="G106" s="24">
        <v>0</v>
      </c>
      <c r="H106" s="24">
        <v>0</v>
      </c>
      <c r="I106" s="24">
        <v>0</v>
      </c>
      <c r="J106" s="24">
        <v>0</v>
      </c>
      <c r="K106" s="24">
        <v>0</v>
      </c>
      <c r="L106" s="24">
        <v>0</v>
      </c>
      <c r="M106" s="24">
        <v>0</v>
      </c>
      <c r="N106" s="17">
        <v>44105</v>
      </c>
      <c r="O106" s="45">
        <f>(N106-calc!$O$2)/7+1</f>
        <v>1</v>
      </c>
      <c r="P106" s="36" t="str">
        <f t="shared" si="1"/>
        <v>Oct</v>
      </c>
      <c r="Q106" s="36" t="str">
        <f>"Qtr" &amp; VLOOKUP(MONTH(N106),calc!$D$3:$F$14,2,FALSE)</f>
        <v>Qtr1</v>
      </c>
      <c r="R106" s="36" t="str">
        <f>"FY" &amp; RIGHT(YEAR(N106) + VLOOKUP(MONTH(N106),{1,0;10,1},2,TRUE),2)</f>
        <v>FY21</v>
      </c>
    </row>
    <row r="107" spans="1:18" ht="13.5" thickBot="1" x14ac:dyDescent="0.35">
      <c r="A107" s="54"/>
      <c r="B107" s="54" t="s">
        <v>132</v>
      </c>
      <c r="C107" s="8"/>
      <c r="D107" s="54" t="s">
        <v>133</v>
      </c>
      <c r="E107" s="8" t="s">
        <v>185</v>
      </c>
      <c r="F107" s="24">
        <v>15</v>
      </c>
      <c r="G107" s="24">
        <v>3</v>
      </c>
      <c r="H107" s="24">
        <v>3</v>
      </c>
      <c r="I107" s="24">
        <v>3</v>
      </c>
      <c r="J107" s="24">
        <v>3</v>
      </c>
      <c r="K107" s="24">
        <v>3</v>
      </c>
      <c r="L107" s="24">
        <v>1</v>
      </c>
      <c r="M107" s="24">
        <v>1</v>
      </c>
      <c r="N107" s="17">
        <v>44105</v>
      </c>
      <c r="O107" s="45">
        <f>(N107-calc!$O$2)/7+1</f>
        <v>1</v>
      </c>
      <c r="P107" s="36" t="str">
        <f t="shared" si="1"/>
        <v>Oct</v>
      </c>
      <c r="Q107" s="36" t="str">
        <f>"Qtr" &amp; VLOOKUP(MONTH(N107),calc!$D$3:$F$14,2,FALSE)</f>
        <v>Qtr1</v>
      </c>
      <c r="R107" s="36" t="str">
        <f>"FY" &amp; RIGHT(YEAR(N107) + VLOOKUP(MONTH(N107),{1,0;10,1},2,TRUE),2)</f>
        <v>FY21</v>
      </c>
    </row>
    <row r="108" spans="1:18" ht="13.5" thickBot="1" x14ac:dyDescent="0.35">
      <c r="A108" s="54"/>
      <c r="B108" s="54" t="s">
        <v>132</v>
      </c>
      <c r="C108" s="8"/>
      <c r="D108" s="54" t="s">
        <v>134</v>
      </c>
      <c r="E108" s="8" t="s">
        <v>185</v>
      </c>
      <c r="F108" s="24">
        <v>12</v>
      </c>
      <c r="G108" s="24">
        <v>8</v>
      </c>
      <c r="H108" s="24">
        <v>8</v>
      </c>
      <c r="I108" s="24">
        <v>8</v>
      </c>
      <c r="J108" s="24">
        <v>8</v>
      </c>
      <c r="K108" s="24">
        <v>8</v>
      </c>
      <c r="L108" s="24">
        <v>3</v>
      </c>
      <c r="M108" s="24">
        <v>3</v>
      </c>
      <c r="N108" s="17">
        <v>44105</v>
      </c>
      <c r="O108" s="45">
        <f>(N108-calc!$O$2)/7+1</f>
        <v>1</v>
      </c>
      <c r="P108" s="36" t="str">
        <f t="shared" si="1"/>
        <v>Oct</v>
      </c>
      <c r="Q108" s="36" t="str">
        <f>"Qtr" &amp; VLOOKUP(MONTH(N108),calc!$D$3:$F$14,2,FALSE)</f>
        <v>Qtr1</v>
      </c>
      <c r="R108" s="36" t="str">
        <f>"FY" &amp; RIGHT(YEAR(N108) + VLOOKUP(MONTH(N108),{1,0;10,1},2,TRUE),2)</f>
        <v>FY21</v>
      </c>
    </row>
    <row r="109" spans="1:18" ht="13.5" thickBot="1" x14ac:dyDescent="0.35">
      <c r="A109" s="54"/>
      <c r="B109" s="54" t="s">
        <v>132</v>
      </c>
      <c r="C109" s="8"/>
      <c r="D109" s="54" t="s">
        <v>135</v>
      </c>
      <c r="E109" s="8" t="s">
        <v>185</v>
      </c>
      <c r="F109" s="24">
        <v>11</v>
      </c>
      <c r="G109" s="24">
        <v>8</v>
      </c>
      <c r="H109" s="24">
        <v>8</v>
      </c>
      <c r="I109" s="24">
        <v>8</v>
      </c>
      <c r="J109" s="24">
        <v>8</v>
      </c>
      <c r="K109" s="24">
        <v>5</v>
      </c>
      <c r="L109" s="24">
        <v>1</v>
      </c>
      <c r="M109" s="24">
        <v>1</v>
      </c>
      <c r="N109" s="17">
        <v>44105</v>
      </c>
      <c r="O109" s="45">
        <f>(N109-calc!$O$2)/7+1</f>
        <v>1</v>
      </c>
      <c r="P109" s="36" t="str">
        <f t="shared" si="1"/>
        <v>Oct</v>
      </c>
      <c r="Q109" s="36" t="str">
        <f>"Qtr" &amp; VLOOKUP(MONTH(N109),calc!$D$3:$F$14,2,FALSE)</f>
        <v>Qtr1</v>
      </c>
      <c r="R109" s="36" t="str">
        <f>"FY" &amp; RIGHT(YEAR(N109) + VLOOKUP(MONTH(N109),{1,0;10,1},2,TRUE),2)</f>
        <v>FY21</v>
      </c>
    </row>
    <row r="110" spans="1:18" ht="13.5" thickBot="1" x14ac:dyDescent="0.35">
      <c r="A110" s="54"/>
      <c r="B110" s="54" t="s">
        <v>132</v>
      </c>
      <c r="C110" s="8"/>
      <c r="D110" s="54" t="s">
        <v>136</v>
      </c>
      <c r="E110" s="8" t="s">
        <v>185</v>
      </c>
      <c r="F110" s="24">
        <v>5</v>
      </c>
      <c r="G110" s="24">
        <v>3</v>
      </c>
      <c r="H110" s="24">
        <v>3</v>
      </c>
      <c r="I110" s="24">
        <v>3</v>
      </c>
      <c r="J110" s="24">
        <v>3</v>
      </c>
      <c r="K110" s="24">
        <v>3</v>
      </c>
      <c r="L110" s="24">
        <v>2</v>
      </c>
      <c r="M110" s="24">
        <v>2</v>
      </c>
      <c r="N110" s="17">
        <v>44105</v>
      </c>
      <c r="O110" s="45">
        <f>(N110-calc!$O$2)/7+1</f>
        <v>1</v>
      </c>
      <c r="P110" s="36" t="str">
        <f t="shared" si="1"/>
        <v>Oct</v>
      </c>
      <c r="Q110" s="36" t="str">
        <f>"Qtr" &amp; VLOOKUP(MONTH(N110),calc!$D$3:$F$14,2,FALSE)</f>
        <v>Qtr1</v>
      </c>
      <c r="R110" s="36" t="str">
        <f>"FY" &amp; RIGHT(YEAR(N110) + VLOOKUP(MONTH(N110),{1,0;10,1},2,TRUE),2)</f>
        <v>FY21</v>
      </c>
    </row>
    <row r="111" spans="1:18" ht="13.5" thickBot="1" x14ac:dyDescent="0.35">
      <c r="A111" s="54"/>
      <c r="B111" s="54" t="s">
        <v>132</v>
      </c>
      <c r="C111" s="8"/>
      <c r="D111" s="54" t="s">
        <v>137</v>
      </c>
      <c r="E111" s="8" t="s">
        <v>185</v>
      </c>
      <c r="F111" s="24">
        <v>12</v>
      </c>
      <c r="G111" s="24">
        <v>7</v>
      </c>
      <c r="H111" s="24">
        <v>7</v>
      </c>
      <c r="I111" s="24">
        <v>7</v>
      </c>
      <c r="J111" s="24">
        <v>7</v>
      </c>
      <c r="K111" s="24">
        <v>6</v>
      </c>
      <c r="L111" s="24">
        <v>0</v>
      </c>
      <c r="M111" s="24">
        <v>0</v>
      </c>
      <c r="N111" s="17">
        <v>44105</v>
      </c>
      <c r="O111" s="45">
        <f>(N111-calc!$O$2)/7+1</f>
        <v>1</v>
      </c>
      <c r="P111" s="36" t="str">
        <f t="shared" si="1"/>
        <v>Oct</v>
      </c>
      <c r="Q111" s="36" t="str">
        <f>"Qtr" &amp; VLOOKUP(MONTH(N111),calc!$D$3:$F$14,2,FALSE)</f>
        <v>Qtr1</v>
      </c>
      <c r="R111" s="36" t="str">
        <f>"FY" &amp; RIGHT(YEAR(N111) + VLOOKUP(MONTH(N111),{1,0;10,1},2,TRUE),2)</f>
        <v>FY21</v>
      </c>
    </row>
    <row r="112" spans="1:18" ht="13.5" thickBot="1" x14ac:dyDescent="0.35">
      <c r="A112" s="54"/>
      <c r="B112" s="54" t="s">
        <v>138</v>
      </c>
      <c r="C112" s="8"/>
      <c r="D112" s="54" t="s">
        <v>171</v>
      </c>
      <c r="E112" s="8" t="s">
        <v>185</v>
      </c>
      <c r="F112" s="24">
        <v>3</v>
      </c>
      <c r="G112" s="24">
        <v>3</v>
      </c>
      <c r="H112" s="24">
        <v>3</v>
      </c>
      <c r="I112" s="24">
        <v>3</v>
      </c>
      <c r="J112" s="24">
        <v>5</v>
      </c>
      <c r="K112" s="24">
        <v>4</v>
      </c>
      <c r="L112" s="24">
        <v>2</v>
      </c>
      <c r="M112" s="24">
        <v>2</v>
      </c>
      <c r="N112" s="17">
        <v>44105</v>
      </c>
      <c r="O112" s="45">
        <f>(N112-calc!$O$2)/7+1</f>
        <v>1</v>
      </c>
      <c r="P112" s="36" t="str">
        <f t="shared" si="1"/>
        <v>Oct</v>
      </c>
      <c r="Q112" s="36" t="str">
        <f>"Qtr" &amp; VLOOKUP(MONTH(N112),calc!$D$3:$F$14,2,FALSE)</f>
        <v>Qtr1</v>
      </c>
      <c r="R112" s="36" t="str">
        <f>"FY" &amp; RIGHT(YEAR(N112) + VLOOKUP(MONTH(N112),{1,0;10,1},2,TRUE),2)</f>
        <v>FY21</v>
      </c>
    </row>
    <row r="113" spans="1:18" ht="13.5" thickBot="1" x14ac:dyDescent="0.35">
      <c r="A113" s="54"/>
      <c r="B113" s="54" t="s">
        <v>138</v>
      </c>
      <c r="C113" s="8"/>
      <c r="D113" s="54" t="s">
        <v>172</v>
      </c>
      <c r="E113" s="8" t="s">
        <v>185</v>
      </c>
      <c r="F113" s="24">
        <v>2</v>
      </c>
      <c r="G113" s="24">
        <v>2</v>
      </c>
      <c r="H113" s="24">
        <v>2</v>
      </c>
      <c r="I113" s="24">
        <v>2</v>
      </c>
      <c r="J113" s="24">
        <v>3</v>
      </c>
      <c r="K113" s="24">
        <v>3</v>
      </c>
      <c r="L113" s="24">
        <v>1</v>
      </c>
      <c r="M113" s="24">
        <v>1</v>
      </c>
      <c r="N113" s="17">
        <v>44105</v>
      </c>
      <c r="O113" s="45">
        <f>(N113-calc!$O$2)/7+1</f>
        <v>1</v>
      </c>
      <c r="P113" s="36" t="str">
        <f t="shared" si="1"/>
        <v>Oct</v>
      </c>
      <c r="Q113" s="36" t="str">
        <f>"Qtr" &amp; VLOOKUP(MONTH(N113),calc!$D$3:$F$14,2,FALSE)</f>
        <v>Qtr1</v>
      </c>
      <c r="R113" s="36" t="str">
        <f>"FY" &amp; RIGHT(YEAR(N113) + VLOOKUP(MONTH(N113),{1,0;10,1},2,TRUE),2)</f>
        <v>FY21</v>
      </c>
    </row>
    <row r="114" spans="1:18" ht="13.5" thickBot="1" x14ac:dyDescent="0.35">
      <c r="A114" s="54"/>
      <c r="B114" s="54" t="s">
        <v>138</v>
      </c>
      <c r="C114" s="8"/>
      <c r="D114" s="54" t="s">
        <v>173</v>
      </c>
      <c r="E114" s="8" t="s">
        <v>185</v>
      </c>
      <c r="F114" s="24">
        <v>1</v>
      </c>
      <c r="G114" s="24">
        <v>1</v>
      </c>
      <c r="H114" s="24">
        <v>1</v>
      </c>
      <c r="I114" s="24">
        <v>1</v>
      </c>
      <c r="J114" s="24">
        <v>2</v>
      </c>
      <c r="K114" s="24">
        <v>2</v>
      </c>
      <c r="L114" s="24">
        <v>0</v>
      </c>
      <c r="M114" s="24">
        <v>0</v>
      </c>
      <c r="N114" s="17">
        <v>44105</v>
      </c>
      <c r="O114" s="45">
        <f>(N114-calc!$O$2)/7+1</f>
        <v>1</v>
      </c>
      <c r="P114" s="36" t="str">
        <f t="shared" si="1"/>
        <v>Oct</v>
      </c>
      <c r="Q114" s="36" t="str">
        <f>"Qtr" &amp; VLOOKUP(MONTH(N114),calc!$D$3:$F$14,2,FALSE)</f>
        <v>Qtr1</v>
      </c>
      <c r="R114" s="36" t="str">
        <f>"FY" &amp; RIGHT(YEAR(N114) + VLOOKUP(MONTH(N114),{1,0;10,1},2,TRUE),2)</f>
        <v>FY21</v>
      </c>
    </row>
    <row r="115" spans="1:18" ht="13.5" thickBot="1" x14ac:dyDescent="0.35">
      <c r="A115" s="54"/>
      <c r="B115" s="54" t="s">
        <v>138</v>
      </c>
      <c r="C115" s="8"/>
      <c r="D115" s="54" t="s">
        <v>174</v>
      </c>
      <c r="E115" s="8" t="s">
        <v>185</v>
      </c>
      <c r="F115" s="24">
        <v>1</v>
      </c>
      <c r="G115" s="24">
        <v>1</v>
      </c>
      <c r="H115" s="24">
        <v>1</v>
      </c>
      <c r="I115" s="24">
        <v>1</v>
      </c>
      <c r="J115" s="24">
        <v>1</v>
      </c>
      <c r="K115" s="24">
        <v>1</v>
      </c>
      <c r="L115" s="24">
        <v>0</v>
      </c>
      <c r="M115" s="24">
        <v>0</v>
      </c>
      <c r="N115" s="17">
        <v>44105</v>
      </c>
      <c r="O115" s="45">
        <f>(N115-calc!$O$2)/7+1</f>
        <v>1</v>
      </c>
      <c r="P115" s="36" t="str">
        <f t="shared" si="1"/>
        <v>Oct</v>
      </c>
      <c r="Q115" s="36" t="str">
        <f>"Qtr" &amp; VLOOKUP(MONTH(N115),calc!$D$3:$F$14,2,FALSE)</f>
        <v>Qtr1</v>
      </c>
      <c r="R115" s="36" t="str">
        <f>"FY" &amp; RIGHT(YEAR(N115) + VLOOKUP(MONTH(N115),{1,0;10,1},2,TRUE),2)</f>
        <v>FY21</v>
      </c>
    </row>
    <row r="116" spans="1:18" ht="13.5" thickBot="1" x14ac:dyDescent="0.35">
      <c r="A116" s="54"/>
      <c r="B116" s="54" t="s">
        <v>138</v>
      </c>
      <c r="C116" s="8"/>
      <c r="D116" s="54" t="s">
        <v>175</v>
      </c>
      <c r="E116" s="8" t="s">
        <v>185</v>
      </c>
      <c r="F116" s="24">
        <v>4</v>
      </c>
      <c r="G116" s="24">
        <v>4</v>
      </c>
      <c r="H116" s="24">
        <v>4</v>
      </c>
      <c r="I116" s="24">
        <v>4</v>
      </c>
      <c r="J116" s="24">
        <v>7</v>
      </c>
      <c r="K116" s="24">
        <v>5</v>
      </c>
      <c r="L116" s="24">
        <v>2</v>
      </c>
      <c r="M116" s="24">
        <v>2</v>
      </c>
      <c r="N116" s="17">
        <v>44105</v>
      </c>
      <c r="O116" s="45">
        <f>(N116-calc!$O$2)/7+1</f>
        <v>1</v>
      </c>
      <c r="P116" s="36" t="str">
        <f t="shared" si="1"/>
        <v>Oct</v>
      </c>
      <c r="Q116" s="36" t="str">
        <f>"Qtr" &amp; VLOOKUP(MONTH(N116),calc!$D$3:$F$14,2,FALSE)</f>
        <v>Qtr1</v>
      </c>
      <c r="R116" s="36" t="str">
        <f>"FY" &amp; RIGHT(YEAR(N116) + VLOOKUP(MONTH(N116),{1,0;10,1},2,TRUE),2)</f>
        <v>FY21</v>
      </c>
    </row>
    <row r="117" spans="1:18" ht="13.5" thickBot="1" x14ac:dyDescent="0.35">
      <c r="A117" s="54"/>
      <c r="B117" s="54" t="s">
        <v>138</v>
      </c>
      <c r="C117" s="8"/>
      <c r="D117" s="54" t="s">
        <v>176</v>
      </c>
      <c r="E117" s="8" t="s">
        <v>185</v>
      </c>
      <c r="F117" s="24">
        <v>2</v>
      </c>
      <c r="G117" s="24">
        <v>2</v>
      </c>
      <c r="H117" s="24">
        <v>2</v>
      </c>
      <c r="I117" s="24">
        <v>2</v>
      </c>
      <c r="J117" s="24">
        <v>3</v>
      </c>
      <c r="K117" s="24">
        <v>3</v>
      </c>
      <c r="L117" s="24">
        <v>1</v>
      </c>
      <c r="M117" s="24">
        <v>1</v>
      </c>
      <c r="N117" s="17">
        <v>44105</v>
      </c>
      <c r="O117" s="45">
        <f>(N117-calc!$O$2)/7+1</f>
        <v>1</v>
      </c>
      <c r="P117" s="36" t="str">
        <f t="shared" si="1"/>
        <v>Oct</v>
      </c>
      <c r="Q117" s="36" t="str">
        <f>"Qtr" &amp; VLOOKUP(MONTH(N117),calc!$D$3:$F$14,2,FALSE)</f>
        <v>Qtr1</v>
      </c>
      <c r="R117" s="36" t="str">
        <f>"FY" &amp; RIGHT(YEAR(N117) + VLOOKUP(MONTH(N117),{1,0;10,1},2,TRUE),2)</f>
        <v>FY21</v>
      </c>
    </row>
    <row r="118" spans="1:18" ht="13.5" thickBot="1" x14ac:dyDescent="0.35">
      <c r="A118" s="54"/>
      <c r="B118" s="54" t="s">
        <v>43</v>
      </c>
      <c r="C118" s="8"/>
      <c r="D118" s="54" t="s">
        <v>145</v>
      </c>
      <c r="E118" s="8" t="s">
        <v>185</v>
      </c>
      <c r="F118" s="24">
        <v>37</v>
      </c>
      <c r="G118" s="24">
        <v>1</v>
      </c>
      <c r="H118" s="24">
        <v>1</v>
      </c>
      <c r="I118" s="24">
        <v>1</v>
      </c>
      <c r="J118" s="24">
        <v>2</v>
      </c>
      <c r="K118" s="24">
        <v>2</v>
      </c>
      <c r="L118" s="24">
        <v>0</v>
      </c>
      <c r="M118" s="24">
        <v>0</v>
      </c>
      <c r="N118" s="17">
        <v>44105</v>
      </c>
      <c r="O118" s="45">
        <f>(N118-calc!$O$2)/7+1</f>
        <v>1</v>
      </c>
      <c r="P118" s="36" t="str">
        <f t="shared" si="1"/>
        <v>Oct</v>
      </c>
      <c r="Q118" s="36" t="str">
        <f>"Qtr" &amp; VLOOKUP(MONTH(N118),calc!$D$3:$F$14,2,FALSE)</f>
        <v>Qtr1</v>
      </c>
      <c r="R118" s="36" t="str">
        <f>"FY" &amp; RIGHT(YEAR(N118) + VLOOKUP(MONTH(N118),{1,0;10,1},2,TRUE),2)</f>
        <v>FY21</v>
      </c>
    </row>
    <row r="119" spans="1:18" ht="13.5" thickBot="1" x14ac:dyDescent="0.35">
      <c r="A119" s="54"/>
      <c r="B119" s="54" t="s">
        <v>43</v>
      </c>
      <c r="C119" s="8"/>
      <c r="D119" s="54" t="s">
        <v>146</v>
      </c>
      <c r="E119" s="8" t="s">
        <v>185</v>
      </c>
      <c r="F119" s="24">
        <v>3</v>
      </c>
      <c r="G119" s="24">
        <v>1</v>
      </c>
      <c r="H119" s="24">
        <v>1</v>
      </c>
      <c r="I119" s="24">
        <v>1</v>
      </c>
      <c r="J119" s="24">
        <v>3</v>
      </c>
      <c r="K119" s="24">
        <v>2</v>
      </c>
      <c r="L119" s="24">
        <v>0</v>
      </c>
      <c r="M119" s="24">
        <v>0</v>
      </c>
      <c r="N119" s="17">
        <v>44105</v>
      </c>
      <c r="O119" s="45">
        <f>(N119-calc!$O$2)/7+1</f>
        <v>1</v>
      </c>
      <c r="P119" s="36" t="str">
        <f t="shared" si="1"/>
        <v>Oct</v>
      </c>
      <c r="Q119" s="36" t="str">
        <f>"Qtr" &amp; VLOOKUP(MONTH(N119),calc!$D$3:$F$14,2,FALSE)</f>
        <v>Qtr1</v>
      </c>
      <c r="R119" s="36" t="str">
        <f>"FY" &amp; RIGHT(YEAR(N119) + VLOOKUP(MONTH(N119),{1,0;10,1},2,TRUE),2)</f>
        <v>FY21</v>
      </c>
    </row>
    <row r="120" spans="1:18" ht="13.5" thickBot="1" x14ac:dyDescent="0.35">
      <c r="A120" s="54"/>
      <c r="B120" s="54" t="s">
        <v>43</v>
      </c>
      <c r="C120" s="8"/>
      <c r="D120" s="54" t="s">
        <v>44</v>
      </c>
      <c r="E120" s="8" t="s">
        <v>185</v>
      </c>
      <c r="F120" s="24">
        <v>0</v>
      </c>
      <c r="G120" s="24">
        <v>0</v>
      </c>
      <c r="H120" s="24">
        <v>0</v>
      </c>
      <c r="I120" s="24">
        <v>0</v>
      </c>
      <c r="J120" s="24">
        <v>0</v>
      </c>
      <c r="K120" s="24">
        <v>0</v>
      </c>
      <c r="L120" s="24">
        <v>0</v>
      </c>
      <c r="M120" s="24">
        <v>0</v>
      </c>
      <c r="N120" s="17">
        <v>44105</v>
      </c>
      <c r="O120" s="45">
        <f>(N120-calc!$O$2)/7+1</f>
        <v>1</v>
      </c>
      <c r="P120" s="36" t="str">
        <f t="shared" si="1"/>
        <v>Oct</v>
      </c>
      <c r="Q120" s="36" t="str">
        <f>"Qtr" &amp; VLOOKUP(MONTH(N120),calc!$D$3:$F$14,2,FALSE)</f>
        <v>Qtr1</v>
      </c>
      <c r="R120" s="36" t="str">
        <f>"FY" &amp; RIGHT(YEAR(N120) + VLOOKUP(MONTH(N120),{1,0;10,1},2,TRUE),2)</f>
        <v>FY21</v>
      </c>
    </row>
    <row r="121" spans="1:18" ht="13.5" thickBot="1" x14ac:dyDescent="0.35">
      <c r="A121" s="54"/>
      <c r="B121" s="54" t="s">
        <v>43</v>
      </c>
      <c r="C121" s="8"/>
      <c r="D121" s="54" t="s">
        <v>147</v>
      </c>
      <c r="E121" s="8" t="s">
        <v>185</v>
      </c>
      <c r="F121" s="24">
        <v>0</v>
      </c>
      <c r="G121" s="24">
        <v>0</v>
      </c>
      <c r="H121" s="24">
        <v>0</v>
      </c>
      <c r="I121" s="24">
        <v>0</v>
      </c>
      <c r="J121" s="24">
        <v>0</v>
      </c>
      <c r="K121" s="24">
        <v>0</v>
      </c>
      <c r="L121" s="24">
        <v>0</v>
      </c>
      <c r="M121" s="24">
        <v>0</v>
      </c>
      <c r="N121" s="17">
        <v>44105</v>
      </c>
      <c r="O121" s="45">
        <f>(N121-calc!$O$2)/7+1</f>
        <v>1</v>
      </c>
      <c r="P121" s="36" t="str">
        <f t="shared" si="1"/>
        <v>Oct</v>
      </c>
      <c r="Q121" s="36" t="str">
        <f>"Qtr" &amp; VLOOKUP(MONTH(N121),calc!$D$3:$F$14,2,FALSE)</f>
        <v>Qtr1</v>
      </c>
      <c r="R121" s="36" t="str">
        <f>"FY" &amp; RIGHT(YEAR(N121) + VLOOKUP(MONTH(N121),{1,0;10,1},2,TRUE),2)</f>
        <v>FY21</v>
      </c>
    </row>
    <row r="122" spans="1:18" ht="13.5" thickBot="1" x14ac:dyDescent="0.35">
      <c r="A122" s="54"/>
      <c r="B122" s="54" t="s">
        <v>148</v>
      </c>
      <c r="C122" s="8"/>
      <c r="D122" s="54" t="s">
        <v>149</v>
      </c>
      <c r="E122" s="8" t="s">
        <v>185</v>
      </c>
      <c r="F122" s="24">
        <v>100</v>
      </c>
      <c r="G122" s="24">
        <v>15</v>
      </c>
      <c r="H122" s="24">
        <v>15</v>
      </c>
      <c r="I122" s="24">
        <v>7</v>
      </c>
      <c r="J122" s="24">
        <v>14</v>
      </c>
      <c r="K122" s="24">
        <v>9</v>
      </c>
      <c r="L122" s="24">
        <v>2</v>
      </c>
      <c r="M122" s="24">
        <v>2</v>
      </c>
      <c r="N122" s="17">
        <v>44105</v>
      </c>
      <c r="O122" s="45">
        <f>(N122-calc!$O$2)/7+1</f>
        <v>1</v>
      </c>
      <c r="P122" s="36" t="str">
        <f t="shared" si="1"/>
        <v>Oct</v>
      </c>
      <c r="Q122" s="36" t="str">
        <f>"Qtr" &amp; VLOOKUP(MONTH(N122),calc!$D$3:$F$14,2,FALSE)</f>
        <v>Qtr1</v>
      </c>
      <c r="R122" s="36" t="str">
        <f>"FY" &amp; RIGHT(YEAR(N122) + VLOOKUP(MONTH(N122),{1,0;10,1},2,TRUE),2)</f>
        <v>FY21</v>
      </c>
    </row>
    <row r="123" spans="1:18" ht="13.5" thickBot="1" x14ac:dyDescent="0.35">
      <c r="A123" s="54"/>
      <c r="B123" s="54" t="s">
        <v>148</v>
      </c>
      <c r="C123" s="8"/>
      <c r="D123" s="54" t="s">
        <v>150</v>
      </c>
      <c r="E123" s="8" t="s">
        <v>185</v>
      </c>
      <c r="F123" s="24">
        <v>238</v>
      </c>
      <c r="G123" s="24">
        <v>18</v>
      </c>
      <c r="H123" s="24">
        <v>18</v>
      </c>
      <c r="I123" s="24">
        <v>8</v>
      </c>
      <c r="J123" s="24">
        <v>16</v>
      </c>
      <c r="K123" s="24">
        <v>10</v>
      </c>
      <c r="L123" s="24">
        <v>2</v>
      </c>
      <c r="M123" s="24">
        <v>2</v>
      </c>
      <c r="N123" s="17">
        <v>44105</v>
      </c>
      <c r="O123" s="45">
        <f>(N123-calc!$O$2)/7+1</f>
        <v>1</v>
      </c>
      <c r="P123" s="36" t="str">
        <f t="shared" si="1"/>
        <v>Oct</v>
      </c>
      <c r="Q123" s="36" t="str">
        <f>"Qtr" &amp; VLOOKUP(MONTH(N123),calc!$D$3:$F$14,2,FALSE)</f>
        <v>Qtr1</v>
      </c>
      <c r="R123" s="36" t="str">
        <f>"FY" &amp; RIGHT(YEAR(N123) + VLOOKUP(MONTH(N123),{1,0;10,1},2,TRUE),2)</f>
        <v>FY21</v>
      </c>
    </row>
    <row r="124" spans="1:18" ht="13.5" thickBot="1" x14ac:dyDescent="0.35">
      <c r="A124" s="54"/>
      <c r="B124" s="54" t="s">
        <v>148</v>
      </c>
      <c r="C124" s="8"/>
      <c r="D124" s="54" t="s">
        <v>151</v>
      </c>
      <c r="E124" s="8" t="s">
        <v>185</v>
      </c>
      <c r="F124" s="24">
        <v>30</v>
      </c>
      <c r="G124" s="24">
        <v>10</v>
      </c>
      <c r="H124" s="24">
        <v>10</v>
      </c>
      <c r="I124" s="24">
        <v>4</v>
      </c>
      <c r="J124" s="24">
        <v>8</v>
      </c>
      <c r="K124" s="24">
        <v>6</v>
      </c>
      <c r="L124" s="24">
        <v>2</v>
      </c>
      <c r="M124" s="24">
        <v>2</v>
      </c>
      <c r="N124" s="17">
        <v>44105</v>
      </c>
      <c r="O124" s="45">
        <f>(N124-calc!$O$2)/7+1</f>
        <v>1</v>
      </c>
      <c r="P124" s="36" t="str">
        <f t="shared" si="1"/>
        <v>Oct</v>
      </c>
      <c r="Q124" s="36" t="str">
        <f>"Qtr" &amp; VLOOKUP(MONTH(N124),calc!$D$3:$F$14,2,FALSE)</f>
        <v>Qtr1</v>
      </c>
      <c r="R124" s="36" t="str">
        <f>"FY" &amp; RIGHT(YEAR(N124) + VLOOKUP(MONTH(N124),{1,0;10,1},2,TRUE),2)</f>
        <v>FY21</v>
      </c>
    </row>
    <row r="125" spans="1:18" ht="13.5" thickBot="1" x14ac:dyDescent="0.35">
      <c r="A125" s="54"/>
      <c r="B125" s="54" t="s">
        <v>148</v>
      </c>
      <c r="C125" s="8"/>
      <c r="D125" s="54" t="s">
        <v>152</v>
      </c>
      <c r="E125" s="8" t="s">
        <v>185</v>
      </c>
      <c r="F125" s="24">
        <v>25</v>
      </c>
      <c r="G125" s="24">
        <v>4</v>
      </c>
      <c r="H125" s="24">
        <v>4</v>
      </c>
      <c r="I125" s="24">
        <v>2</v>
      </c>
      <c r="J125" s="24">
        <v>4</v>
      </c>
      <c r="K125" s="24">
        <v>2</v>
      </c>
      <c r="L125" s="24">
        <v>0</v>
      </c>
      <c r="M125" s="24">
        <v>0</v>
      </c>
      <c r="N125" s="17">
        <v>44105</v>
      </c>
      <c r="O125" s="45">
        <f>(N125-calc!$O$2)/7+1</f>
        <v>1</v>
      </c>
      <c r="P125" s="36" t="str">
        <f t="shared" si="1"/>
        <v>Oct</v>
      </c>
      <c r="Q125" s="36" t="str">
        <f>"Qtr" &amp; VLOOKUP(MONTH(N125),calc!$D$3:$F$14,2,FALSE)</f>
        <v>Qtr1</v>
      </c>
      <c r="R125" s="36" t="str">
        <f>"FY" &amp; RIGHT(YEAR(N125) + VLOOKUP(MONTH(N125),{1,0;10,1},2,TRUE),2)</f>
        <v>FY21</v>
      </c>
    </row>
    <row r="126" spans="1:18" ht="13.5" thickBot="1" x14ac:dyDescent="0.35">
      <c r="A126" s="54"/>
      <c r="B126" s="54" t="s">
        <v>55</v>
      </c>
      <c r="C126" s="8"/>
      <c r="D126" s="54" t="s">
        <v>56</v>
      </c>
      <c r="E126" s="8" t="s">
        <v>185</v>
      </c>
      <c r="F126" s="24">
        <v>2</v>
      </c>
      <c r="G126" s="24">
        <v>2</v>
      </c>
      <c r="H126" s="24">
        <v>2</v>
      </c>
      <c r="I126" s="24">
        <v>2</v>
      </c>
      <c r="J126" s="24">
        <v>3</v>
      </c>
      <c r="K126" s="24">
        <v>2</v>
      </c>
      <c r="L126" s="24">
        <v>0</v>
      </c>
      <c r="M126" s="24">
        <v>0</v>
      </c>
      <c r="N126" s="17">
        <v>44109</v>
      </c>
      <c r="O126" s="45">
        <f>(N126-calc!$O$2)/7+1</f>
        <v>1.5714285714285714</v>
      </c>
      <c r="P126" s="36" t="str">
        <f t="shared" si="1"/>
        <v>Oct</v>
      </c>
      <c r="Q126" s="36" t="str">
        <f>"Qtr" &amp; VLOOKUP(MONTH(N126),calc!$D$3:$F$14,2,FALSE)</f>
        <v>Qtr1</v>
      </c>
      <c r="R126" s="36" t="str">
        <f>"FY" &amp; RIGHT(YEAR(N126) + VLOOKUP(MONTH(N126),{1,0;10,1},2,TRUE),2)</f>
        <v>FY21</v>
      </c>
    </row>
    <row r="127" spans="1:18" ht="13.5" thickBot="1" x14ac:dyDescent="0.35">
      <c r="A127" s="54"/>
      <c r="B127" s="54" t="s">
        <v>55</v>
      </c>
      <c r="C127" s="8"/>
      <c r="D127" s="54" t="s">
        <v>59</v>
      </c>
      <c r="E127" s="8" t="s">
        <v>185</v>
      </c>
      <c r="F127" s="24">
        <v>2</v>
      </c>
      <c r="G127" s="24">
        <v>2</v>
      </c>
      <c r="H127" s="24">
        <v>2</v>
      </c>
      <c r="I127" s="24">
        <v>2</v>
      </c>
      <c r="J127" s="24">
        <v>4</v>
      </c>
      <c r="K127" s="24">
        <v>2</v>
      </c>
      <c r="L127" s="24">
        <v>0</v>
      </c>
      <c r="M127" s="24">
        <v>0</v>
      </c>
      <c r="N127" s="17">
        <v>44109</v>
      </c>
      <c r="O127" s="45">
        <f>(N127-calc!$O$2)/7+1</f>
        <v>1.5714285714285714</v>
      </c>
      <c r="P127" s="36" t="str">
        <f t="shared" si="1"/>
        <v>Oct</v>
      </c>
      <c r="Q127" s="36" t="str">
        <f>"Qtr" &amp; VLOOKUP(MONTH(N127),calc!$D$3:$F$14,2,FALSE)</f>
        <v>Qtr1</v>
      </c>
      <c r="R127" s="36" t="str">
        <f>"FY" &amp; RIGHT(YEAR(N127) + VLOOKUP(MONTH(N127),{1,0;10,1},2,TRUE),2)</f>
        <v>FY21</v>
      </c>
    </row>
    <row r="128" spans="1:18" ht="13.5" thickBot="1" x14ac:dyDescent="0.35">
      <c r="A128" s="54"/>
      <c r="B128" s="54" t="s">
        <v>55</v>
      </c>
      <c r="C128" s="8"/>
      <c r="D128" s="54" t="s">
        <v>60</v>
      </c>
      <c r="E128" s="8" t="s">
        <v>185</v>
      </c>
      <c r="F128" s="24">
        <v>0</v>
      </c>
      <c r="G128" s="24">
        <v>0</v>
      </c>
      <c r="H128" s="24">
        <v>0</v>
      </c>
      <c r="I128" s="24">
        <v>0</v>
      </c>
      <c r="J128" s="24">
        <v>0</v>
      </c>
      <c r="K128" s="24">
        <v>0</v>
      </c>
      <c r="L128" s="24">
        <v>0</v>
      </c>
      <c r="M128" s="24">
        <v>0</v>
      </c>
      <c r="N128" s="17">
        <v>44109</v>
      </c>
      <c r="O128" s="45">
        <f>(N128-calc!$O$2)/7+1</f>
        <v>1.5714285714285714</v>
      </c>
      <c r="P128" s="36" t="str">
        <f t="shared" si="1"/>
        <v>Oct</v>
      </c>
      <c r="Q128" s="36" t="str">
        <f>"Qtr" &amp; VLOOKUP(MONTH(N128),calc!$D$3:$F$14,2,FALSE)</f>
        <v>Qtr1</v>
      </c>
      <c r="R128" s="36" t="str">
        <f>"FY" &amp; RIGHT(YEAR(N128) + VLOOKUP(MONTH(N128),{1,0;10,1},2,TRUE),2)</f>
        <v>FY21</v>
      </c>
    </row>
    <row r="129" spans="1:18" ht="13.5" thickBot="1" x14ac:dyDescent="0.35">
      <c r="A129" s="54"/>
      <c r="B129" s="54" t="s">
        <v>61</v>
      </c>
      <c r="C129" s="8" t="s">
        <v>62</v>
      </c>
      <c r="D129" s="54" t="s">
        <v>63</v>
      </c>
      <c r="E129" s="8" t="s">
        <v>185</v>
      </c>
      <c r="F129" s="24">
        <v>3</v>
      </c>
      <c r="G129" s="24">
        <v>2</v>
      </c>
      <c r="H129" s="24">
        <v>2</v>
      </c>
      <c r="I129" s="24">
        <v>2</v>
      </c>
      <c r="J129" s="24">
        <v>6</v>
      </c>
      <c r="K129" s="24">
        <v>3</v>
      </c>
      <c r="L129" s="24">
        <v>3</v>
      </c>
      <c r="M129" s="24">
        <v>3</v>
      </c>
      <c r="N129" s="17">
        <v>44109</v>
      </c>
      <c r="O129" s="45">
        <f>(N129-calc!$O$2)/7+1</f>
        <v>1.5714285714285714</v>
      </c>
      <c r="P129" s="36" t="str">
        <f t="shared" si="1"/>
        <v>Oct</v>
      </c>
      <c r="Q129" s="36" t="str">
        <f>"Qtr" &amp; VLOOKUP(MONTH(N129),calc!$D$3:$F$14,2,FALSE)</f>
        <v>Qtr1</v>
      </c>
      <c r="R129" s="36" t="str">
        <f>"FY" &amp; RIGHT(YEAR(N129) + VLOOKUP(MONTH(N129),{1,0;10,1},2,TRUE),2)</f>
        <v>FY21</v>
      </c>
    </row>
    <row r="130" spans="1:18" ht="13.5" thickBot="1" x14ac:dyDescent="0.35">
      <c r="A130" s="54"/>
      <c r="B130" s="54" t="s">
        <v>61</v>
      </c>
      <c r="C130" s="8" t="s">
        <v>64</v>
      </c>
      <c r="D130" s="54" t="s">
        <v>65</v>
      </c>
      <c r="E130" s="8" t="s">
        <v>185</v>
      </c>
      <c r="F130" s="24">
        <v>0</v>
      </c>
      <c r="G130" s="24">
        <v>0</v>
      </c>
      <c r="H130" s="24">
        <v>0</v>
      </c>
      <c r="I130" s="24">
        <v>0</v>
      </c>
      <c r="J130" s="24">
        <v>0</v>
      </c>
      <c r="K130" s="24">
        <v>0</v>
      </c>
      <c r="L130" s="24">
        <v>0</v>
      </c>
      <c r="M130" s="24">
        <v>0</v>
      </c>
      <c r="N130" s="17">
        <v>44109</v>
      </c>
      <c r="O130" s="45">
        <f>(N130-calc!$O$2)/7+1</f>
        <v>1.5714285714285714</v>
      </c>
      <c r="P130" s="36" t="str">
        <f t="shared" si="1"/>
        <v>Oct</v>
      </c>
      <c r="Q130" s="36" t="str">
        <f>"Qtr" &amp; VLOOKUP(MONTH(N130),calc!$D$3:$F$14,2,FALSE)</f>
        <v>Qtr1</v>
      </c>
      <c r="R130" s="36" t="str">
        <f>"FY" &amp; RIGHT(YEAR(N130) + VLOOKUP(MONTH(N130),{1,0;10,1},2,TRUE),2)</f>
        <v>FY21</v>
      </c>
    </row>
    <row r="131" spans="1:18" ht="13.5" thickBot="1" x14ac:dyDescent="0.35">
      <c r="A131" s="54"/>
      <c r="B131" s="54" t="s">
        <v>61</v>
      </c>
      <c r="C131" s="8" t="s">
        <v>66</v>
      </c>
      <c r="D131" s="54" t="s">
        <v>67</v>
      </c>
      <c r="E131" s="8" t="s">
        <v>185</v>
      </c>
      <c r="F131" s="24">
        <v>0</v>
      </c>
      <c r="G131" s="24">
        <v>0</v>
      </c>
      <c r="H131" s="24">
        <v>0</v>
      </c>
      <c r="I131" s="24">
        <v>0</v>
      </c>
      <c r="J131" s="24">
        <v>0</v>
      </c>
      <c r="K131" s="24">
        <v>0</v>
      </c>
      <c r="L131" s="24">
        <v>0</v>
      </c>
      <c r="M131" s="24">
        <v>0</v>
      </c>
      <c r="N131" s="17">
        <v>44109</v>
      </c>
      <c r="O131" s="45">
        <f>(N131-calc!$O$2)/7+1</f>
        <v>1.5714285714285714</v>
      </c>
      <c r="P131" s="36" t="str">
        <f t="shared" si="1"/>
        <v>Oct</v>
      </c>
      <c r="Q131" s="36" t="str">
        <f>"Qtr" &amp; VLOOKUP(MONTH(N131),calc!$D$3:$F$14,2,FALSE)</f>
        <v>Qtr1</v>
      </c>
      <c r="R131" s="36" t="str">
        <f>"FY" &amp; RIGHT(YEAR(N131) + VLOOKUP(MONTH(N131),{1,0;10,1},2,TRUE),2)</f>
        <v>FY21</v>
      </c>
    </row>
    <row r="132" spans="1:18" ht="13.5" thickBot="1" x14ac:dyDescent="0.35">
      <c r="A132" s="54"/>
      <c r="B132" s="54" t="s">
        <v>61</v>
      </c>
      <c r="C132" s="8" t="s">
        <v>68</v>
      </c>
      <c r="D132" s="54" t="s">
        <v>69</v>
      </c>
      <c r="E132" s="8" t="s">
        <v>185</v>
      </c>
      <c r="F132" s="24">
        <v>0</v>
      </c>
      <c r="G132" s="24">
        <v>0</v>
      </c>
      <c r="H132" s="24">
        <v>0</v>
      </c>
      <c r="I132" s="24">
        <v>0</v>
      </c>
      <c r="J132" s="24">
        <v>0</v>
      </c>
      <c r="K132" s="24">
        <v>0</v>
      </c>
      <c r="L132" s="24">
        <v>0</v>
      </c>
      <c r="M132" s="24">
        <v>0</v>
      </c>
      <c r="N132" s="17">
        <v>44109</v>
      </c>
      <c r="O132" s="45">
        <f>(N132-calc!$O$2)/7+1</f>
        <v>1.5714285714285714</v>
      </c>
      <c r="P132" s="36" t="str">
        <f t="shared" si="1"/>
        <v>Oct</v>
      </c>
      <c r="Q132" s="36" t="str">
        <f>"Qtr" &amp; VLOOKUP(MONTH(N132),calc!$D$3:$F$14,2,FALSE)</f>
        <v>Qtr1</v>
      </c>
      <c r="R132" s="36" t="str">
        <f>"FY" &amp; RIGHT(YEAR(N132) + VLOOKUP(MONTH(N132),{1,0;10,1},2,TRUE),2)</f>
        <v>FY21</v>
      </c>
    </row>
    <row r="133" spans="1:18" ht="13.5" thickBot="1" x14ac:dyDescent="0.35">
      <c r="A133" s="54"/>
      <c r="B133" s="54" t="s">
        <v>61</v>
      </c>
      <c r="C133" s="8" t="s">
        <v>68</v>
      </c>
      <c r="D133" s="54" t="s">
        <v>70</v>
      </c>
      <c r="E133" s="8" t="s">
        <v>185</v>
      </c>
      <c r="F133" s="24">
        <v>5</v>
      </c>
      <c r="G133" s="24">
        <v>5</v>
      </c>
      <c r="H133" s="24">
        <v>5</v>
      </c>
      <c r="I133" s="24">
        <v>5</v>
      </c>
      <c r="J133" s="24">
        <v>19</v>
      </c>
      <c r="K133" s="24">
        <v>19</v>
      </c>
      <c r="L133" s="24">
        <v>5</v>
      </c>
      <c r="M133" s="24">
        <v>5</v>
      </c>
      <c r="N133" s="17">
        <v>44109</v>
      </c>
      <c r="O133" s="45">
        <f>(N133-calc!$O$2)/7+1</f>
        <v>1.5714285714285714</v>
      </c>
      <c r="P133" s="36" t="str">
        <f t="shared" si="1"/>
        <v>Oct</v>
      </c>
      <c r="Q133" s="36" t="str">
        <f>"Qtr" &amp; VLOOKUP(MONTH(N133),calc!$D$3:$F$14,2,FALSE)</f>
        <v>Qtr1</v>
      </c>
      <c r="R133" s="36" t="str">
        <f>"FY" &amp; RIGHT(YEAR(N133) + VLOOKUP(MONTH(N133),{1,0;10,1},2,TRUE),2)</f>
        <v>FY21</v>
      </c>
    </row>
    <row r="134" spans="1:18" ht="13.5" thickBot="1" x14ac:dyDescent="0.35">
      <c r="A134" s="54"/>
      <c r="B134" s="54" t="s">
        <v>61</v>
      </c>
      <c r="C134" s="8" t="s">
        <v>71</v>
      </c>
      <c r="D134" s="54" t="s">
        <v>72</v>
      </c>
      <c r="E134" s="8" t="s">
        <v>185</v>
      </c>
      <c r="F134" s="24">
        <v>0</v>
      </c>
      <c r="G134" s="24">
        <v>0</v>
      </c>
      <c r="H134" s="24">
        <v>0</v>
      </c>
      <c r="I134" s="24">
        <v>0</v>
      </c>
      <c r="J134" s="24">
        <v>0</v>
      </c>
      <c r="K134" s="24">
        <v>0</v>
      </c>
      <c r="L134" s="24">
        <v>0</v>
      </c>
      <c r="M134" s="24">
        <v>0</v>
      </c>
      <c r="N134" s="17">
        <v>44109</v>
      </c>
      <c r="O134" s="45">
        <f>(N134-calc!$O$2)/7+1</f>
        <v>1.5714285714285714</v>
      </c>
      <c r="P134" s="36" t="str">
        <f t="shared" ref="P134:P197" si="2">TEXT(N134, "mmm")</f>
        <v>Oct</v>
      </c>
      <c r="Q134" s="36" t="str">
        <f>"Qtr" &amp; VLOOKUP(MONTH(N134),calc!$D$3:$F$14,2,FALSE)</f>
        <v>Qtr1</v>
      </c>
      <c r="R134" s="36" t="str">
        <f>"FY" &amp; RIGHT(YEAR(N134) + VLOOKUP(MONTH(N134),{1,0;10,1},2,TRUE),2)</f>
        <v>FY21</v>
      </c>
    </row>
    <row r="135" spans="1:18" ht="13.5" thickBot="1" x14ac:dyDescent="0.35">
      <c r="A135" s="54"/>
      <c r="B135" s="54" t="s">
        <v>61</v>
      </c>
      <c r="C135" s="8" t="s">
        <v>73</v>
      </c>
      <c r="D135" s="54" t="s">
        <v>74</v>
      </c>
      <c r="E135" s="8" t="s">
        <v>185</v>
      </c>
      <c r="F135" s="24">
        <v>0</v>
      </c>
      <c r="G135" s="24">
        <v>0</v>
      </c>
      <c r="H135" s="24">
        <v>0</v>
      </c>
      <c r="I135" s="24">
        <v>0</v>
      </c>
      <c r="J135" s="24">
        <v>0</v>
      </c>
      <c r="K135" s="24">
        <v>0</v>
      </c>
      <c r="L135" s="24">
        <v>0</v>
      </c>
      <c r="M135" s="24">
        <v>0</v>
      </c>
      <c r="N135" s="17">
        <v>44109</v>
      </c>
      <c r="O135" s="45">
        <f>(N135-calc!$O$2)/7+1</f>
        <v>1.5714285714285714</v>
      </c>
      <c r="P135" s="36" t="str">
        <f t="shared" si="2"/>
        <v>Oct</v>
      </c>
      <c r="Q135" s="36" t="str">
        <f>"Qtr" &amp; VLOOKUP(MONTH(N135),calc!$D$3:$F$14,2,FALSE)</f>
        <v>Qtr1</v>
      </c>
      <c r="R135" s="36" t="str">
        <f>"FY" &amp; RIGHT(YEAR(N135) + VLOOKUP(MONTH(N135),{1,0;10,1},2,TRUE),2)</f>
        <v>FY21</v>
      </c>
    </row>
    <row r="136" spans="1:18" ht="13.5" thickBot="1" x14ac:dyDescent="0.35">
      <c r="A136" s="54"/>
      <c r="B136" s="54" t="s">
        <v>61</v>
      </c>
      <c r="C136" s="8" t="s">
        <v>68</v>
      </c>
      <c r="D136" s="54" t="s">
        <v>75</v>
      </c>
      <c r="E136" s="8" t="s">
        <v>185</v>
      </c>
      <c r="F136" s="24">
        <v>0</v>
      </c>
      <c r="G136" s="24">
        <v>0</v>
      </c>
      <c r="H136" s="24">
        <v>0</v>
      </c>
      <c r="I136" s="24">
        <v>0</v>
      </c>
      <c r="J136" s="24">
        <v>0</v>
      </c>
      <c r="K136" s="24">
        <v>0</v>
      </c>
      <c r="L136" s="24">
        <v>0</v>
      </c>
      <c r="M136" s="24">
        <v>0</v>
      </c>
      <c r="N136" s="17">
        <v>44109</v>
      </c>
      <c r="O136" s="45">
        <f>(N136-calc!$O$2)/7+1</f>
        <v>1.5714285714285714</v>
      </c>
      <c r="P136" s="36" t="str">
        <f t="shared" si="2"/>
        <v>Oct</v>
      </c>
      <c r="Q136" s="36" t="str">
        <f>"Qtr" &amp; VLOOKUP(MONTH(N136),calc!$D$3:$F$14,2,FALSE)</f>
        <v>Qtr1</v>
      </c>
      <c r="R136" s="36" t="str">
        <f>"FY" &amp; RIGHT(YEAR(N136) + VLOOKUP(MONTH(N136),{1,0;10,1},2,TRUE),2)</f>
        <v>FY21</v>
      </c>
    </row>
    <row r="137" spans="1:18" ht="13.5" thickBot="1" x14ac:dyDescent="0.35">
      <c r="A137" s="54"/>
      <c r="B137" s="54" t="s">
        <v>61</v>
      </c>
      <c r="C137" s="8" t="s">
        <v>73</v>
      </c>
      <c r="D137" s="54" t="s">
        <v>76</v>
      </c>
      <c r="E137" s="8" t="s">
        <v>185</v>
      </c>
      <c r="F137" s="24">
        <v>0</v>
      </c>
      <c r="G137" s="24">
        <v>0</v>
      </c>
      <c r="H137" s="24">
        <v>0</v>
      </c>
      <c r="I137" s="24">
        <v>0</v>
      </c>
      <c r="J137" s="24">
        <v>0</v>
      </c>
      <c r="K137" s="24">
        <v>0</v>
      </c>
      <c r="L137" s="24">
        <v>0</v>
      </c>
      <c r="M137" s="24">
        <v>0</v>
      </c>
      <c r="N137" s="17">
        <v>44109</v>
      </c>
      <c r="O137" s="45">
        <f>(N137-calc!$O$2)/7+1</f>
        <v>1.5714285714285714</v>
      </c>
      <c r="P137" s="36" t="str">
        <f t="shared" si="2"/>
        <v>Oct</v>
      </c>
      <c r="Q137" s="36" t="str">
        <f>"Qtr" &amp; VLOOKUP(MONTH(N137),calc!$D$3:$F$14,2,FALSE)</f>
        <v>Qtr1</v>
      </c>
      <c r="R137" s="36" t="str">
        <f>"FY" &amp; RIGHT(YEAR(N137) + VLOOKUP(MONTH(N137),{1,0;10,1},2,TRUE),2)</f>
        <v>FY21</v>
      </c>
    </row>
    <row r="138" spans="1:18" ht="13.5" thickBot="1" x14ac:dyDescent="0.35">
      <c r="A138" s="54"/>
      <c r="B138" s="54" t="s">
        <v>61</v>
      </c>
      <c r="C138" s="8" t="s">
        <v>62</v>
      </c>
      <c r="D138" s="54" t="s">
        <v>77</v>
      </c>
      <c r="E138" s="8" t="s">
        <v>185</v>
      </c>
      <c r="F138" s="24">
        <v>0</v>
      </c>
      <c r="G138" s="24">
        <v>0</v>
      </c>
      <c r="H138" s="24">
        <v>0</v>
      </c>
      <c r="I138" s="24">
        <v>0</v>
      </c>
      <c r="J138" s="24">
        <v>0</v>
      </c>
      <c r="K138" s="24">
        <v>0</v>
      </c>
      <c r="L138" s="24">
        <v>0</v>
      </c>
      <c r="M138" s="24">
        <v>0</v>
      </c>
      <c r="N138" s="17">
        <v>44109</v>
      </c>
      <c r="O138" s="45">
        <f>(N138-calc!$O$2)/7+1</f>
        <v>1.5714285714285714</v>
      </c>
      <c r="P138" s="36" t="str">
        <f t="shared" si="2"/>
        <v>Oct</v>
      </c>
      <c r="Q138" s="36" t="str">
        <f>"Qtr" &amp; VLOOKUP(MONTH(N138),calc!$D$3:$F$14,2,FALSE)</f>
        <v>Qtr1</v>
      </c>
      <c r="R138" s="36" t="str">
        <f>"FY" &amp; RIGHT(YEAR(N138) + VLOOKUP(MONTH(N138),{1,0;10,1},2,TRUE),2)</f>
        <v>FY21</v>
      </c>
    </row>
    <row r="139" spans="1:18" ht="13.5" thickBot="1" x14ac:dyDescent="0.35">
      <c r="A139" s="54"/>
      <c r="B139" s="54" t="s">
        <v>61</v>
      </c>
      <c r="C139" s="8" t="s">
        <v>78</v>
      </c>
      <c r="D139" s="54" t="s">
        <v>79</v>
      </c>
      <c r="E139" s="8" t="s">
        <v>185</v>
      </c>
      <c r="F139" s="24">
        <v>6</v>
      </c>
      <c r="G139" s="24">
        <v>5</v>
      </c>
      <c r="H139" s="24">
        <v>5</v>
      </c>
      <c r="I139" s="24">
        <v>5</v>
      </c>
      <c r="J139" s="24">
        <v>5</v>
      </c>
      <c r="K139" s="24">
        <v>3</v>
      </c>
      <c r="L139" s="24">
        <v>0</v>
      </c>
      <c r="M139" s="24">
        <v>0</v>
      </c>
      <c r="N139" s="17">
        <v>44109</v>
      </c>
      <c r="O139" s="45">
        <f>(N139-calc!$O$2)/7+1</f>
        <v>1.5714285714285714</v>
      </c>
      <c r="P139" s="36" t="str">
        <f t="shared" si="2"/>
        <v>Oct</v>
      </c>
      <c r="Q139" s="36" t="str">
        <f>"Qtr" &amp; VLOOKUP(MONTH(N139),calc!$D$3:$F$14,2,FALSE)</f>
        <v>Qtr1</v>
      </c>
      <c r="R139" s="36" t="str">
        <f>"FY" &amp; RIGHT(YEAR(N139) + VLOOKUP(MONTH(N139),{1,0;10,1},2,TRUE),2)</f>
        <v>FY21</v>
      </c>
    </row>
    <row r="140" spans="1:18" ht="13.5" thickBot="1" x14ac:dyDescent="0.35">
      <c r="A140" s="54"/>
      <c r="B140" s="54" t="s">
        <v>61</v>
      </c>
      <c r="C140" s="8" t="s">
        <v>80</v>
      </c>
      <c r="D140" s="54" t="s">
        <v>81</v>
      </c>
      <c r="E140" s="8" t="s">
        <v>185</v>
      </c>
      <c r="F140" s="24">
        <v>5</v>
      </c>
      <c r="G140" s="24">
        <v>5</v>
      </c>
      <c r="H140" s="24">
        <v>5</v>
      </c>
      <c r="I140" s="24">
        <v>5</v>
      </c>
      <c r="J140" s="24">
        <v>13</v>
      </c>
      <c r="K140" s="24">
        <v>13</v>
      </c>
      <c r="L140" s="24">
        <v>1</v>
      </c>
      <c r="M140" s="24">
        <v>1</v>
      </c>
      <c r="N140" s="17">
        <v>44109</v>
      </c>
      <c r="O140" s="45">
        <f>(N140-calc!$O$2)/7+1</f>
        <v>1.5714285714285714</v>
      </c>
      <c r="P140" s="36" t="str">
        <f t="shared" si="2"/>
        <v>Oct</v>
      </c>
      <c r="Q140" s="36" t="str">
        <f>"Qtr" &amp; VLOOKUP(MONTH(N140),calc!$D$3:$F$14,2,FALSE)</f>
        <v>Qtr1</v>
      </c>
      <c r="R140" s="36" t="str">
        <f>"FY" &amp; RIGHT(YEAR(N140) + VLOOKUP(MONTH(N140),{1,0;10,1},2,TRUE),2)</f>
        <v>FY21</v>
      </c>
    </row>
    <row r="141" spans="1:18" ht="13.5" thickBot="1" x14ac:dyDescent="0.35">
      <c r="A141" s="54"/>
      <c r="B141" s="54" t="s">
        <v>61</v>
      </c>
      <c r="C141" s="8" t="s">
        <v>71</v>
      </c>
      <c r="D141" s="54" t="s">
        <v>82</v>
      </c>
      <c r="E141" s="8" t="s">
        <v>185</v>
      </c>
      <c r="F141" s="24">
        <v>6</v>
      </c>
      <c r="G141" s="24">
        <v>6</v>
      </c>
      <c r="H141" s="24">
        <v>6</v>
      </c>
      <c r="I141" s="24">
        <v>6</v>
      </c>
      <c r="J141" s="24">
        <v>6</v>
      </c>
      <c r="K141" s="24">
        <v>6</v>
      </c>
      <c r="L141" s="24">
        <v>3</v>
      </c>
      <c r="M141" s="24">
        <v>3</v>
      </c>
      <c r="N141" s="17">
        <v>44109</v>
      </c>
      <c r="O141" s="45">
        <f>(N141-calc!$O$2)/7+1</f>
        <v>1.5714285714285714</v>
      </c>
      <c r="P141" s="36" t="str">
        <f t="shared" si="2"/>
        <v>Oct</v>
      </c>
      <c r="Q141" s="36" t="str">
        <f>"Qtr" &amp; VLOOKUP(MONTH(N141),calc!$D$3:$F$14,2,FALSE)</f>
        <v>Qtr1</v>
      </c>
      <c r="R141" s="36" t="str">
        <f>"FY" &amp; RIGHT(YEAR(N141) + VLOOKUP(MONTH(N141),{1,0;10,1},2,TRUE),2)</f>
        <v>FY21</v>
      </c>
    </row>
    <row r="142" spans="1:18" ht="13.5" thickBot="1" x14ac:dyDescent="0.35">
      <c r="A142" s="54"/>
      <c r="B142" s="54" t="s">
        <v>61</v>
      </c>
      <c r="C142" s="8" t="s">
        <v>83</v>
      </c>
      <c r="D142" s="54" t="s">
        <v>84</v>
      </c>
      <c r="E142" s="8" t="s">
        <v>185</v>
      </c>
      <c r="F142" s="24">
        <v>2</v>
      </c>
      <c r="G142" s="24">
        <v>2</v>
      </c>
      <c r="H142" s="24">
        <v>2</v>
      </c>
      <c r="I142" s="24">
        <v>2</v>
      </c>
      <c r="J142" s="24">
        <v>9</v>
      </c>
      <c r="K142" s="24">
        <v>9</v>
      </c>
      <c r="L142" s="24">
        <v>1</v>
      </c>
      <c r="M142" s="24">
        <v>1</v>
      </c>
      <c r="N142" s="17">
        <v>44109</v>
      </c>
      <c r="O142" s="45">
        <f>(N142-calc!$O$2)/7+1</f>
        <v>1.5714285714285714</v>
      </c>
      <c r="P142" s="36" t="str">
        <f t="shared" si="2"/>
        <v>Oct</v>
      </c>
      <c r="Q142" s="36" t="str">
        <f>"Qtr" &amp; VLOOKUP(MONTH(N142),calc!$D$3:$F$14,2,FALSE)</f>
        <v>Qtr1</v>
      </c>
      <c r="R142" s="36" t="str">
        <f>"FY" &amp; RIGHT(YEAR(N142) + VLOOKUP(MONTH(N142),{1,0;10,1},2,TRUE),2)</f>
        <v>FY21</v>
      </c>
    </row>
    <row r="143" spans="1:18" ht="13.5" thickBot="1" x14ac:dyDescent="0.35">
      <c r="A143" s="54"/>
      <c r="B143" s="54" t="s">
        <v>61</v>
      </c>
      <c r="C143" s="8" t="s">
        <v>66</v>
      </c>
      <c r="D143" s="54" t="s">
        <v>85</v>
      </c>
      <c r="E143" s="8" t="s">
        <v>185</v>
      </c>
      <c r="F143" s="24">
        <v>3</v>
      </c>
      <c r="G143" s="24">
        <v>2</v>
      </c>
      <c r="H143" s="24">
        <v>2</v>
      </c>
      <c r="I143" s="24">
        <v>2</v>
      </c>
      <c r="J143" s="24">
        <v>3</v>
      </c>
      <c r="K143" s="24">
        <v>3</v>
      </c>
      <c r="L143" s="24">
        <v>1</v>
      </c>
      <c r="M143" s="24">
        <v>1</v>
      </c>
      <c r="N143" s="17">
        <v>44109</v>
      </c>
      <c r="O143" s="45">
        <f>(N143-calc!$O$2)/7+1</f>
        <v>1.5714285714285714</v>
      </c>
      <c r="P143" s="36" t="str">
        <f t="shared" si="2"/>
        <v>Oct</v>
      </c>
      <c r="Q143" s="36" t="str">
        <f>"Qtr" &amp; VLOOKUP(MONTH(N143),calc!$D$3:$F$14,2,FALSE)</f>
        <v>Qtr1</v>
      </c>
      <c r="R143" s="36" t="str">
        <f>"FY" &amp; RIGHT(YEAR(N143) + VLOOKUP(MONTH(N143),{1,0;10,1},2,TRUE),2)</f>
        <v>FY21</v>
      </c>
    </row>
    <row r="144" spans="1:18" ht="13.5" thickBot="1" x14ac:dyDescent="0.35">
      <c r="A144" s="54"/>
      <c r="B144" s="54" t="s">
        <v>61</v>
      </c>
      <c r="C144" s="8" t="s">
        <v>71</v>
      </c>
      <c r="D144" s="54" t="s">
        <v>86</v>
      </c>
      <c r="E144" s="8" t="s">
        <v>185</v>
      </c>
      <c r="F144" s="24">
        <v>0</v>
      </c>
      <c r="G144" s="24">
        <v>0</v>
      </c>
      <c r="H144" s="24">
        <v>0</v>
      </c>
      <c r="I144" s="24">
        <v>0</v>
      </c>
      <c r="J144" s="24">
        <v>0</v>
      </c>
      <c r="K144" s="24">
        <v>0</v>
      </c>
      <c r="L144" s="24">
        <v>0</v>
      </c>
      <c r="M144" s="24">
        <v>0</v>
      </c>
      <c r="N144" s="17">
        <v>44109</v>
      </c>
      <c r="O144" s="45">
        <f>(N144-calc!$O$2)/7+1</f>
        <v>1.5714285714285714</v>
      </c>
      <c r="P144" s="36" t="str">
        <f t="shared" si="2"/>
        <v>Oct</v>
      </c>
      <c r="Q144" s="36" t="str">
        <f>"Qtr" &amp; VLOOKUP(MONTH(N144),calc!$D$3:$F$14,2,FALSE)</f>
        <v>Qtr1</v>
      </c>
      <c r="R144" s="36" t="str">
        <f>"FY" &amp; RIGHT(YEAR(N144) + VLOOKUP(MONTH(N144),{1,0;10,1},2,TRUE),2)</f>
        <v>FY21</v>
      </c>
    </row>
    <row r="145" spans="1:18" ht="13.5" thickBot="1" x14ac:dyDescent="0.35">
      <c r="A145" s="54"/>
      <c r="B145" s="54" t="s">
        <v>61</v>
      </c>
      <c r="C145" s="8" t="s">
        <v>87</v>
      </c>
      <c r="D145" s="54" t="s">
        <v>88</v>
      </c>
      <c r="E145" s="8" t="s">
        <v>185</v>
      </c>
      <c r="F145" s="24">
        <v>0</v>
      </c>
      <c r="G145" s="24">
        <v>0</v>
      </c>
      <c r="H145" s="24">
        <v>0</v>
      </c>
      <c r="I145" s="24">
        <v>0</v>
      </c>
      <c r="J145" s="24">
        <v>0</v>
      </c>
      <c r="K145" s="24">
        <v>0</v>
      </c>
      <c r="L145" s="24">
        <v>0</v>
      </c>
      <c r="M145" s="24">
        <v>0</v>
      </c>
      <c r="N145" s="17">
        <v>44109</v>
      </c>
      <c r="O145" s="45">
        <f>(N145-calc!$O$2)/7+1</f>
        <v>1.5714285714285714</v>
      </c>
      <c r="P145" s="36" t="str">
        <f t="shared" si="2"/>
        <v>Oct</v>
      </c>
      <c r="Q145" s="36" t="str">
        <f>"Qtr" &amp; VLOOKUP(MONTH(N145),calc!$D$3:$F$14,2,FALSE)</f>
        <v>Qtr1</v>
      </c>
      <c r="R145" s="36" t="str">
        <f>"FY" &amp; RIGHT(YEAR(N145) + VLOOKUP(MONTH(N145),{1,0;10,1},2,TRUE),2)</f>
        <v>FY21</v>
      </c>
    </row>
    <row r="146" spans="1:18" ht="13.5" thickBot="1" x14ac:dyDescent="0.35">
      <c r="A146" s="54"/>
      <c r="B146" s="54" t="s">
        <v>61</v>
      </c>
      <c r="C146" s="8" t="s">
        <v>89</v>
      </c>
      <c r="D146" s="54" t="s">
        <v>90</v>
      </c>
      <c r="E146" s="8" t="s">
        <v>185</v>
      </c>
      <c r="F146" s="24">
        <v>0</v>
      </c>
      <c r="G146" s="24">
        <v>0</v>
      </c>
      <c r="H146" s="24">
        <v>0</v>
      </c>
      <c r="I146" s="24">
        <v>0</v>
      </c>
      <c r="J146" s="24">
        <v>0</v>
      </c>
      <c r="K146" s="24">
        <v>0</v>
      </c>
      <c r="L146" s="24">
        <v>0</v>
      </c>
      <c r="M146" s="24">
        <v>0</v>
      </c>
      <c r="N146" s="17">
        <v>44109</v>
      </c>
      <c r="O146" s="45">
        <f>(N146-calc!$O$2)/7+1</f>
        <v>1.5714285714285714</v>
      </c>
      <c r="P146" s="36" t="str">
        <f t="shared" si="2"/>
        <v>Oct</v>
      </c>
      <c r="Q146" s="36" t="str">
        <f>"Qtr" &amp; VLOOKUP(MONTH(N146),calc!$D$3:$F$14,2,FALSE)</f>
        <v>Qtr1</v>
      </c>
      <c r="R146" s="36" t="str">
        <f>"FY" &amp; RIGHT(YEAR(N146) + VLOOKUP(MONTH(N146),{1,0;10,1},2,TRUE),2)</f>
        <v>FY21</v>
      </c>
    </row>
    <row r="147" spans="1:18" ht="13.5" thickBot="1" x14ac:dyDescent="0.35">
      <c r="A147" s="54"/>
      <c r="B147" s="54" t="s">
        <v>61</v>
      </c>
      <c r="C147" s="8" t="s">
        <v>91</v>
      </c>
      <c r="D147" s="54" t="s">
        <v>92</v>
      </c>
      <c r="E147" s="8" t="s">
        <v>185</v>
      </c>
      <c r="F147" s="24">
        <v>0</v>
      </c>
      <c r="G147" s="24">
        <v>0</v>
      </c>
      <c r="H147" s="24">
        <v>0</v>
      </c>
      <c r="I147" s="24">
        <v>0</v>
      </c>
      <c r="J147" s="24">
        <v>0</v>
      </c>
      <c r="K147" s="24">
        <v>0</v>
      </c>
      <c r="L147" s="24">
        <v>0</v>
      </c>
      <c r="M147" s="24">
        <v>0</v>
      </c>
      <c r="N147" s="17">
        <v>44109</v>
      </c>
      <c r="O147" s="45">
        <f>(N147-calc!$O$2)/7+1</f>
        <v>1.5714285714285714</v>
      </c>
      <c r="P147" s="36" t="str">
        <f t="shared" si="2"/>
        <v>Oct</v>
      </c>
      <c r="Q147" s="36" t="str">
        <f>"Qtr" &amp; VLOOKUP(MONTH(N147),calc!$D$3:$F$14,2,FALSE)</f>
        <v>Qtr1</v>
      </c>
      <c r="R147" s="36" t="str">
        <f>"FY" &amp; RIGHT(YEAR(N147) + VLOOKUP(MONTH(N147),{1,0;10,1},2,TRUE),2)</f>
        <v>FY21</v>
      </c>
    </row>
    <row r="148" spans="1:18" ht="13.5" thickBot="1" x14ac:dyDescent="0.35">
      <c r="A148" s="54"/>
      <c r="B148" s="54" t="s">
        <v>61</v>
      </c>
      <c r="C148" s="8" t="s">
        <v>93</v>
      </c>
      <c r="D148" s="54" t="s">
        <v>94</v>
      </c>
      <c r="E148" s="8" t="s">
        <v>185</v>
      </c>
      <c r="F148" s="24">
        <v>0</v>
      </c>
      <c r="G148" s="24">
        <v>0</v>
      </c>
      <c r="H148" s="24">
        <v>0</v>
      </c>
      <c r="I148" s="24">
        <v>0</v>
      </c>
      <c r="J148" s="24">
        <v>0</v>
      </c>
      <c r="K148" s="24">
        <v>0</v>
      </c>
      <c r="L148" s="24">
        <v>0</v>
      </c>
      <c r="M148" s="24">
        <v>0</v>
      </c>
      <c r="N148" s="17">
        <v>44109</v>
      </c>
      <c r="O148" s="45">
        <f>(N148-calc!$O$2)/7+1</f>
        <v>1.5714285714285714</v>
      </c>
      <c r="P148" s="36" t="str">
        <f t="shared" si="2"/>
        <v>Oct</v>
      </c>
      <c r="Q148" s="36" t="str">
        <f>"Qtr" &amp; VLOOKUP(MONTH(N148),calc!$D$3:$F$14,2,FALSE)</f>
        <v>Qtr1</v>
      </c>
      <c r="R148" s="36" t="str">
        <f>"FY" &amp; RIGHT(YEAR(N148) + VLOOKUP(MONTH(N148),{1,0;10,1},2,TRUE),2)</f>
        <v>FY21</v>
      </c>
    </row>
    <row r="149" spans="1:18" ht="13.5" thickBot="1" x14ac:dyDescent="0.35">
      <c r="A149" s="54"/>
      <c r="B149" s="54" t="s">
        <v>61</v>
      </c>
      <c r="C149" s="8" t="s">
        <v>71</v>
      </c>
      <c r="D149" s="54" t="s">
        <v>95</v>
      </c>
      <c r="E149" s="8" t="s">
        <v>185</v>
      </c>
      <c r="F149" s="24">
        <v>0</v>
      </c>
      <c r="G149" s="24">
        <v>0</v>
      </c>
      <c r="H149" s="24">
        <v>0</v>
      </c>
      <c r="I149" s="24">
        <v>0</v>
      </c>
      <c r="J149" s="24">
        <v>0</v>
      </c>
      <c r="K149" s="24">
        <v>0</v>
      </c>
      <c r="L149" s="24">
        <v>0</v>
      </c>
      <c r="M149" s="24">
        <v>0</v>
      </c>
      <c r="N149" s="17">
        <v>44109</v>
      </c>
      <c r="O149" s="45">
        <f>(N149-calc!$O$2)/7+1</f>
        <v>1.5714285714285714</v>
      </c>
      <c r="P149" s="36" t="str">
        <f t="shared" si="2"/>
        <v>Oct</v>
      </c>
      <c r="Q149" s="36" t="str">
        <f>"Qtr" &amp; VLOOKUP(MONTH(N149),calc!$D$3:$F$14,2,FALSE)</f>
        <v>Qtr1</v>
      </c>
      <c r="R149" s="36" t="str">
        <f>"FY" &amp; RIGHT(YEAR(N149) + VLOOKUP(MONTH(N149),{1,0;10,1},2,TRUE),2)</f>
        <v>FY21</v>
      </c>
    </row>
    <row r="150" spans="1:18" ht="13.5" thickBot="1" x14ac:dyDescent="0.35">
      <c r="A150" s="54"/>
      <c r="B150" s="54" t="s">
        <v>61</v>
      </c>
      <c r="C150" s="8" t="s">
        <v>73</v>
      </c>
      <c r="D150" s="54" t="s">
        <v>96</v>
      </c>
      <c r="E150" s="8" t="s">
        <v>185</v>
      </c>
      <c r="F150" s="24">
        <v>1</v>
      </c>
      <c r="G150" s="24">
        <v>0</v>
      </c>
      <c r="H150" s="24">
        <v>0</v>
      </c>
      <c r="I150" s="24">
        <v>0</v>
      </c>
      <c r="J150" s="24">
        <v>0</v>
      </c>
      <c r="K150" s="24">
        <v>0</v>
      </c>
      <c r="L150" s="24">
        <v>0</v>
      </c>
      <c r="M150" s="24">
        <v>0</v>
      </c>
      <c r="N150" s="17">
        <v>44109</v>
      </c>
      <c r="O150" s="45">
        <f>(N150-calc!$O$2)/7+1</f>
        <v>1.5714285714285714</v>
      </c>
      <c r="P150" s="36" t="str">
        <f t="shared" si="2"/>
        <v>Oct</v>
      </c>
      <c r="Q150" s="36" t="str">
        <f>"Qtr" &amp; VLOOKUP(MONTH(N150),calc!$D$3:$F$14,2,FALSE)</f>
        <v>Qtr1</v>
      </c>
      <c r="R150" s="36" t="str">
        <f>"FY" &amp; RIGHT(YEAR(N150) + VLOOKUP(MONTH(N150),{1,0;10,1},2,TRUE),2)</f>
        <v>FY21</v>
      </c>
    </row>
    <row r="151" spans="1:18" ht="13.5" thickBot="1" x14ac:dyDescent="0.35">
      <c r="A151" s="54"/>
      <c r="B151" s="54" t="s">
        <v>61</v>
      </c>
      <c r="C151" s="8" t="s">
        <v>97</v>
      </c>
      <c r="D151" s="54" t="s">
        <v>98</v>
      </c>
      <c r="E151" s="8" t="s">
        <v>185</v>
      </c>
      <c r="F151" s="24">
        <v>0</v>
      </c>
      <c r="G151" s="24">
        <v>0</v>
      </c>
      <c r="H151" s="24">
        <v>0</v>
      </c>
      <c r="I151" s="24">
        <v>0</v>
      </c>
      <c r="J151" s="24">
        <v>0</v>
      </c>
      <c r="K151" s="24">
        <v>0</v>
      </c>
      <c r="L151" s="24">
        <v>0</v>
      </c>
      <c r="M151" s="24">
        <v>0</v>
      </c>
      <c r="N151" s="17">
        <v>44109</v>
      </c>
      <c r="O151" s="45">
        <f>(N151-calc!$O$2)/7+1</f>
        <v>1.5714285714285714</v>
      </c>
      <c r="P151" s="36" t="str">
        <f t="shared" si="2"/>
        <v>Oct</v>
      </c>
      <c r="Q151" s="36" t="str">
        <f>"Qtr" &amp; VLOOKUP(MONTH(N151),calc!$D$3:$F$14,2,FALSE)</f>
        <v>Qtr1</v>
      </c>
      <c r="R151" s="36" t="str">
        <f>"FY" &amp; RIGHT(YEAR(N151) + VLOOKUP(MONTH(N151),{1,0;10,1},2,TRUE),2)</f>
        <v>FY21</v>
      </c>
    </row>
    <row r="152" spans="1:18" ht="13.5" thickBot="1" x14ac:dyDescent="0.35">
      <c r="A152" s="54"/>
      <c r="B152" s="54" t="s">
        <v>61</v>
      </c>
      <c r="C152" s="8" t="s">
        <v>97</v>
      </c>
      <c r="D152" s="54" t="s">
        <v>99</v>
      </c>
      <c r="E152" s="8" t="s">
        <v>185</v>
      </c>
      <c r="F152" s="24">
        <v>1</v>
      </c>
      <c r="G152" s="24">
        <v>1</v>
      </c>
      <c r="H152" s="24">
        <v>1</v>
      </c>
      <c r="I152" s="24">
        <v>1</v>
      </c>
      <c r="J152" s="24">
        <v>7</v>
      </c>
      <c r="K152" s="24">
        <v>6</v>
      </c>
      <c r="L152" s="24">
        <v>2</v>
      </c>
      <c r="M152" s="24">
        <v>2</v>
      </c>
      <c r="N152" s="17">
        <v>44109</v>
      </c>
      <c r="O152" s="45">
        <f>(N152-calc!$O$2)/7+1</f>
        <v>1.5714285714285714</v>
      </c>
      <c r="P152" s="36" t="str">
        <f t="shared" si="2"/>
        <v>Oct</v>
      </c>
      <c r="Q152" s="36" t="str">
        <f>"Qtr" &amp; VLOOKUP(MONTH(N152),calc!$D$3:$F$14,2,FALSE)</f>
        <v>Qtr1</v>
      </c>
      <c r="R152" s="36" t="str">
        <f>"FY" &amp; RIGHT(YEAR(N152) + VLOOKUP(MONTH(N152),{1,0;10,1},2,TRUE),2)</f>
        <v>FY21</v>
      </c>
    </row>
    <row r="153" spans="1:18" ht="13.5" thickBot="1" x14ac:dyDescent="0.35">
      <c r="A153" s="54"/>
      <c r="B153" s="54" t="s">
        <v>61</v>
      </c>
      <c r="C153" s="8" t="s">
        <v>100</v>
      </c>
      <c r="D153" s="54" t="s">
        <v>101</v>
      </c>
      <c r="E153" s="8" t="s">
        <v>185</v>
      </c>
      <c r="F153" s="24">
        <v>0</v>
      </c>
      <c r="G153" s="24">
        <v>0</v>
      </c>
      <c r="H153" s="24">
        <v>0</v>
      </c>
      <c r="I153" s="24">
        <v>0</v>
      </c>
      <c r="J153" s="24">
        <v>0</v>
      </c>
      <c r="K153" s="24">
        <v>0</v>
      </c>
      <c r="L153" s="24">
        <v>0</v>
      </c>
      <c r="M153" s="24">
        <v>0</v>
      </c>
      <c r="N153" s="17">
        <v>44109</v>
      </c>
      <c r="O153" s="45">
        <f>(N153-calc!$O$2)/7+1</f>
        <v>1.5714285714285714</v>
      </c>
      <c r="P153" s="36" t="str">
        <f t="shared" si="2"/>
        <v>Oct</v>
      </c>
      <c r="Q153" s="36" t="str">
        <f>"Qtr" &amp; VLOOKUP(MONTH(N153),calc!$D$3:$F$14,2,FALSE)</f>
        <v>Qtr1</v>
      </c>
      <c r="R153" s="36" t="str">
        <f>"FY" &amp; RIGHT(YEAR(N153) + VLOOKUP(MONTH(N153),{1,0;10,1},2,TRUE),2)</f>
        <v>FY21</v>
      </c>
    </row>
    <row r="154" spans="1:18" ht="13.5" thickBot="1" x14ac:dyDescent="0.35">
      <c r="A154" s="54"/>
      <c r="B154" s="54" t="s">
        <v>61</v>
      </c>
      <c r="C154" s="8" t="s">
        <v>102</v>
      </c>
      <c r="D154" s="54" t="s">
        <v>103</v>
      </c>
      <c r="E154" s="8" t="s">
        <v>185</v>
      </c>
      <c r="F154" s="24">
        <v>0</v>
      </c>
      <c r="G154" s="24">
        <v>0</v>
      </c>
      <c r="H154" s="24">
        <v>0</v>
      </c>
      <c r="I154" s="24">
        <v>0</v>
      </c>
      <c r="J154" s="24">
        <v>0</v>
      </c>
      <c r="K154" s="24">
        <v>0</v>
      </c>
      <c r="L154" s="24">
        <v>0</v>
      </c>
      <c r="M154" s="24">
        <v>0</v>
      </c>
      <c r="N154" s="17">
        <v>44109</v>
      </c>
      <c r="O154" s="45">
        <f>(N154-calc!$O$2)/7+1</f>
        <v>1.5714285714285714</v>
      </c>
      <c r="P154" s="36" t="str">
        <f t="shared" si="2"/>
        <v>Oct</v>
      </c>
      <c r="Q154" s="36" t="str">
        <f>"Qtr" &amp; VLOOKUP(MONTH(N154),calc!$D$3:$F$14,2,FALSE)</f>
        <v>Qtr1</v>
      </c>
      <c r="R154" s="36" t="str">
        <f>"FY" &amp; RIGHT(YEAR(N154) + VLOOKUP(MONTH(N154),{1,0;10,1},2,TRUE),2)</f>
        <v>FY21</v>
      </c>
    </row>
    <row r="155" spans="1:18" ht="13.5" thickBot="1" x14ac:dyDescent="0.35">
      <c r="A155" s="54"/>
      <c r="B155" s="54" t="s">
        <v>61</v>
      </c>
      <c r="C155" s="8" t="s">
        <v>68</v>
      </c>
      <c r="D155" s="54" t="s">
        <v>104</v>
      </c>
      <c r="E155" s="8" t="s">
        <v>185</v>
      </c>
      <c r="F155" s="24">
        <v>2</v>
      </c>
      <c r="G155" s="24">
        <v>2</v>
      </c>
      <c r="H155" s="24">
        <v>2</v>
      </c>
      <c r="I155" s="24">
        <v>2</v>
      </c>
      <c r="J155" s="24">
        <v>5</v>
      </c>
      <c r="K155" s="24">
        <v>5</v>
      </c>
      <c r="L155" s="24">
        <v>3</v>
      </c>
      <c r="M155" s="24">
        <v>3</v>
      </c>
      <c r="N155" s="17">
        <v>44109</v>
      </c>
      <c r="O155" s="45">
        <f>(N155-calc!$O$2)/7+1</f>
        <v>1.5714285714285714</v>
      </c>
      <c r="P155" s="36" t="str">
        <f t="shared" si="2"/>
        <v>Oct</v>
      </c>
      <c r="Q155" s="36" t="str">
        <f>"Qtr" &amp; VLOOKUP(MONTH(N155),calc!$D$3:$F$14,2,FALSE)</f>
        <v>Qtr1</v>
      </c>
      <c r="R155" s="36" t="str">
        <f>"FY" &amp; RIGHT(YEAR(N155) + VLOOKUP(MONTH(N155),{1,0;10,1},2,TRUE),2)</f>
        <v>FY21</v>
      </c>
    </row>
    <row r="156" spans="1:18" ht="13.5" thickBot="1" x14ac:dyDescent="0.35">
      <c r="A156" s="54"/>
      <c r="B156" s="54" t="s">
        <v>61</v>
      </c>
      <c r="C156" s="8" t="s">
        <v>64</v>
      </c>
      <c r="D156" s="54" t="s">
        <v>105</v>
      </c>
      <c r="E156" s="8" t="s">
        <v>185</v>
      </c>
      <c r="F156" s="24">
        <v>0</v>
      </c>
      <c r="G156" s="24">
        <v>0</v>
      </c>
      <c r="H156" s="24">
        <v>0</v>
      </c>
      <c r="I156" s="24">
        <v>0</v>
      </c>
      <c r="J156" s="24">
        <v>0</v>
      </c>
      <c r="K156" s="24">
        <v>0</v>
      </c>
      <c r="L156" s="24">
        <v>0</v>
      </c>
      <c r="M156" s="24">
        <v>0</v>
      </c>
      <c r="N156" s="17">
        <v>44109</v>
      </c>
      <c r="O156" s="45">
        <f>(N156-calc!$O$2)/7+1</f>
        <v>1.5714285714285714</v>
      </c>
      <c r="P156" s="36" t="str">
        <f t="shared" si="2"/>
        <v>Oct</v>
      </c>
      <c r="Q156" s="36" t="str">
        <f>"Qtr" &amp; VLOOKUP(MONTH(N156),calc!$D$3:$F$14,2,FALSE)</f>
        <v>Qtr1</v>
      </c>
      <c r="R156" s="36" t="str">
        <f>"FY" &amp; RIGHT(YEAR(N156) + VLOOKUP(MONTH(N156),{1,0;10,1},2,TRUE),2)</f>
        <v>FY21</v>
      </c>
    </row>
    <row r="157" spans="1:18" ht="13.5" thickBot="1" x14ac:dyDescent="0.35">
      <c r="A157" s="54"/>
      <c r="B157" s="54" t="s">
        <v>61</v>
      </c>
      <c r="C157" s="8" t="s">
        <v>106</v>
      </c>
      <c r="D157" s="54" t="s">
        <v>107</v>
      </c>
      <c r="E157" s="8" t="s">
        <v>185</v>
      </c>
      <c r="F157" s="24">
        <v>1</v>
      </c>
      <c r="G157" s="24">
        <v>1</v>
      </c>
      <c r="H157" s="24">
        <v>1</v>
      </c>
      <c r="I157" s="24">
        <v>1</v>
      </c>
      <c r="J157" s="24">
        <v>1</v>
      </c>
      <c r="K157" s="24">
        <v>1</v>
      </c>
      <c r="L157" s="24">
        <v>0</v>
      </c>
      <c r="M157" s="24">
        <v>0</v>
      </c>
      <c r="N157" s="17">
        <v>44109</v>
      </c>
      <c r="O157" s="45">
        <f>(N157-calc!$O$2)/7+1</f>
        <v>1.5714285714285714</v>
      </c>
      <c r="P157" s="36" t="str">
        <f t="shared" si="2"/>
        <v>Oct</v>
      </c>
      <c r="Q157" s="36" t="str">
        <f>"Qtr" &amp; VLOOKUP(MONTH(N157),calc!$D$3:$F$14,2,FALSE)</f>
        <v>Qtr1</v>
      </c>
      <c r="R157" s="36" t="str">
        <f>"FY" &amp; RIGHT(YEAR(N157) + VLOOKUP(MONTH(N157),{1,0;10,1},2,TRUE),2)</f>
        <v>FY21</v>
      </c>
    </row>
    <row r="158" spans="1:18" ht="13.5" thickBot="1" x14ac:dyDescent="0.35">
      <c r="A158" s="54"/>
      <c r="B158" s="54" t="s">
        <v>61</v>
      </c>
      <c r="C158" s="8" t="s">
        <v>108</v>
      </c>
      <c r="D158" s="54" t="s">
        <v>109</v>
      </c>
      <c r="E158" s="8" t="s">
        <v>185</v>
      </c>
      <c r="F158" s="24">
        <v>0</v>
      </c>
      <c r="G158" s="24">
        <v>0</v>
      </c>
      <c r="H158" s="24">
        <v>0</v>
      </c>
      <c r="I158" s="24">
        <v>0</v>
      </c>
      <c r="J158" s="24">
        <v>0</v>
      </c>
      <c r="K158" s="24">
        <v>0</v>
      </c>
      <c r="L158" s="24">
        <v>0</v>
      </c>
      <c r="M158" s="24">
        <v>0</v>
      </c>
      <c r="N158" s="17">
        <v>44109</v>
      </c>
      <c r="O158" s="45">
        <f>(N158-calc!$O$2)/7+1</f>
        <v>1.5714285714285714</v>
      </c>
      <c r="P158" s="36" t="str">
        <f t="shared" si="2"/>
        <v>Oct</v>
      </c>
      <c r="Q158" s="36" t="str">
        <f>"Qtr" &amp; VLOOKUP(MONTH(N158),calc!$D$3:$F$14,2,FALSE)</f>
        <v>Qtr1</v>
      </c>
      <c r="R158" s="36" t="str">
        <f>"FY" &amp; RIGHT(YEAR(N158) + VLOOKUP(MONTH(N158),{1,0;10,1},2,TRUE),2)</f>
        <v>FY21</v>
      </c>
    </row>
    <row r="159" spans="1:18" ht="13.5" thickBot="1" x14ac:dyDescent="0.35">
      <c r="A159" s="54"/>
      <c r="B159" s="54" t="s">
        <v>61</v>
      </c>
      <c r="C159" s="8" t="s">
        <v>110</v>
      </c>
      <c r="D159" s="54" t="s">
        <v>111</v>
      </c>
      <c r="E159" s="8" t="s">
        <v>185</v>
      </c>
      <c r="F159" s="24">
        <v>0</v>
      </c>
      <c r="G159" s="24">
        <v>0</v>
      </c>
      <c r="H159" s="24">
        <v>0</v>
      </c>
      <c r="I159" s="24">
        <v>0</v>
      </c>
      <c r="J159" s="24">
        <v>0</v>
      </c>
      <c r="K159" s="24">
        <v>0</v>
      </c>
      <c r="L159" s="24">
        <v>0</v>
      </c>
      <c r="M159" s="24">
        <v>0</v>
      </c>
      <c r="N159" s="17">
        <v>44109</v>
      </c>
      <c r="O159" s="45">
        <f>(N159-calc!$O$2)/7+1</f>
        <v>1.5714285714285714</v>
      </c>
      <c r="P159" s="36" t="str">
        <f t="shared" si="2"/>
        <v>Oct</v>
      </c>
      <c r="Q159" s="36" t="str">
        <f>"Qtr" &amp; VLOOKUP(MONTH(N159),calc!$D$3:$F$14,2,FALSE)</f>
        <v>Qtr1</v>
      </c>
      <c r="R159" s="36" t="str">
        <f>"FY" &amp; RIGHT(YEAR(N159) + VLOOKUP(MONTH(N159),{1,0;10,1},2,TRUE),2)</f>
        <v>FY21</v>
      </c>
    </row>
    <row r="160" spans="1:18" ht="13.5" thickBot="1" x14ac:dyDescent="0.35">
      <c r="A160" s="54"/>
      <c r="B160" s="54" t="s">
        <v>61</v>
      </c>
      <c r="C160" s="8" t="s">
        <v>71</v>
      </c>
      <c r="D160" s="54" t="s">
        <v>112</v>
      </c>
      <c r="E160" s="8" t="s">
        <v>185</v>
      </c>
      <c r="F160" s="24">
        <v>0</v>
      </c>
      <c r="G160" s="24">
        <v>0</v>
      </c>
      <c r="H160" s="24">
        <v>0</v>
      </c>
      <c r="I160" s="24">
        <v>0</v>
      </c>
      <c r="J160" s="24">
        <v>0</v>
      </c>
      <c r="K160" s="24">
        <v>0</v>
      </c>
      <c r="L160" s="24">
        <v>0</v>
      </c>
      <c r="M160" s="24">
        <v>0</v>
      </c>
      <c r="N160" s="17">
        <v>44109</v>
      </c>
      <c r="O160" s="45">
        <f>(N160-calc!$O$2)/7+1</f>
        <v>1.5714285714285714</v>
      </c>
      <c r="P160" s="36" t="str">
        <f t="shared" si="2"/>
        <v>Oct</v>
      </c>
      <c r="Q160" s="36" t="str">
        <f>"Qtr" &amp; VLOOKUP(MONTH(N160),calc!$D$3:$F$14,2,FALSE)</f>
        <v>Qtr1</v>
      </c>
      <c r="R160" s="36" t="str">
        <f>"FY" &amp; RIGHT(YEAR(N160) + VLOOKUP(MONTH(N160),{1,0;10,1},2,TRUE),2)</f>
        <v>FY21</v>
      </c>
    </row>
    <row r="161" spans="1:18" ht="13.5" thickBot="1" x14ac:dyDescent="0.35">
      <c r="A161" s="54"/>
      <c r="B161" s="54" t="s">
        <v>61</v>
      </c>
      <c r="C161" s="8" t="s">
        <v>102</v>
      </c>
      <c r="D161" s="54" t="s">
        <v>113</v>
      </c>
      <c r="E161" s="8" t="s">
        <v>185</v>
      </c>
      <c r="F161" s="24">
        <v>0</v>
      </c>
      <c r="G161" s="24">
        <v>0</v>
      </c>
      <c r="H161" s="24">
        <v>0</v>
      </c>
      <c r="I161" s="24">
        <v>0</v>
      </c>
      <c r="J161" s="24">
        <v>0</v>
      </c>
      <c r="K161" s="24">
        <v>0</v>
      </c>
      <c r="L161" s="24">
        <v>0</v>
      </c>
      <c r="M161" s="24">
        <v>0</v>
      </c>
      <c r="N161" s="17">
        <v>44109</v>
      </c>
      <c r="O161" s="45">
        <f>(N161-calc!$O$2)/7+1</f>
        <v>1.5714285714285714</v>
      </c>
      <c r="P161" s="36" t="str">
        <f t="shared" si="2"/>
        <v>Oct</v>
      </c>
      <c r="Q161" s="36" t="str">
        <f>"Qtr" &amp; VLOOKUP(MONTH(N161),calc!$D$3:$F$14,2,FALSE)</f>
        <v>Qtr1</v>
      </c>
      <c r="R161" s="36" t="str">
        <f>"FY" &amp; RIGHT(YEAR(N161) + VLOOKUP(MONTH(N161),{1,0;10,1},2,TRUE),2)</f>
        <v>FY21</v>
      </c>
    </row>
    <row r="162" spans="1:18" ht="13.5" thickBot="1" x14ac:dyDescent="0.35">
      <c r="A162" s="54"/>
      <c r="B162" s="54" t="s">
        <v>61</v>
      </c>
      <c r="C162" s="8" t="s">
        <v>71</v>
      </c>
      <c r="D162" s="54" t="s">
        <v>114</v>
      </c>
      <c r="E162" s="8" t="s">
        <v>185</v>
      </c>
      <c r="F162" s="24">
        <v>0</v>
      </c>
      <c r="G162" s="24">
        <v>0</v>
      </c>
      <c r="H162" s="24">
        <v>0</v>
      </c>
      <c r="I162" s="24">
        <v>0</v>
      </c>
      <c r="J162" s="24">
        <v>0</v>
      </c>
      <c r="K162" s="24">
        <v>0</v>
      </c>
      <c r="L162" s="24">
        <v>0</v>
      </c>
      <c r="M162" s="24">
        <v>0</v>
      </c>
      <c r="N162" s="17">
        <v>44109</v>
      </c>
      <c r="O162" s="45">
        <f>(N162-calc!$O$2)/7+1</f>
        <v>1.5714285714285714</v>
      </c>
      <c r="P162" s="36" t="str">
        <f t="shared" si="2"/>
        <v>Oct</v>
      </c>
      <c r="Q162" s="36" t="str">
        <f>"Qtr" &amp; VLOOKUP(MONTH(N162),calc!$D$3:$F$14,2,FALSE)</f>
        <v>Qtr1</v>
      </c>
      <c r="R162" s="36" t="str">
        <f>"FY" &amp; RIGHT(YEAR(N162) + VLOOKUP(MONTH(N162),{1,0;10,1},2,TRUE),2)</f>
        <v>FY21</v>
      </c>
    </row>
    <row r="163" spans="1:18" ht="13.5" thickBot="1" x14ac:dyDescent="0.35">
      <c r="A163" s="54"/>
      <c r="B163" s="54" t="s">
        <v>61</v>
      </c>
      <c r="C163" s="8" t="s">
        <v>68</v>
      </c>
      <c r="D163" s="54" t="s">
        <v>115</v>
      </c>
      <c r="E163" s="8" t="s">
        <v>185</v>
      </c>
      <c r="F163" s="24">
        <v>0</v>
      </c>
      <c r="G163" s="24">
        <v>0</v>
      </c>
      <c r="H163" s="24">
        <v>0</v>
      </c>
      <c r="I163" s="24">
        <v>0</v>
      </c>
      <c r="J163" s="24">
        <v>0</v>
      </c>
      <c r="K163" s="24">
        <v>0</v>
      </c>
      <c r="L163" s="24">
        <v>0</v>
      </c>
      <c r="M163" s="24">
        <v>0</v>
      </c>
      <c r="N163" s="17">
        <v>44109</v>
      </c>
      <c r="O163" s="45">
        <f>(N163-calc!$O$2)/7+1</f>
        <v>1.5714285714285714</v>
      </c>
      <c r="P163" s="36" t="str">
        <f t="shared" si="2"/>
        <v>Oct</v>
      </c>
      <c r="Q163" s="36" t="str">
        <f>"Qtr" &amp; VLOOKUP(MONTH(N163),calc!$D$3:$F$14,2,FALSE)</f>
        <v>Qtr1</v>
      </c>
      <c r="R163" s="36" t="str">
        <f>"FY" &amp; RIGHT(YEAR(N163) + VLOOKUP(MONTH(N163),{1,0;10,1},2,TRUE),2)</f>
        <v>FY21</v>
      </c>
    </row>
    <row r="164" spans="1:18" ht="13.5" thickBot="1" x14ac:dyDescent="0.35">
      <c r="A164" s="54"/>
      <c r="B164" s="54" t="s">
        <v>61</v>
      </c>
      <c r="C164" s="8" t="s">
        <v>66</v>
      </c>
      <c r="D164" s="54" t="s">
        <v>116</v>
      </c>
      <c r="E164" s="8" t="s">
        <v>185</v>
      </c>
      <c r="F164" s="24">
        <v>0</v>
      </c>
      <c r="G164" s="24">
        <v>0</v>
      </c>
      <c r="H164" s="24">
        <v>0</v>
      </c>
      <c r="I164" s="24">
        <v>0</v>
      </c>
      <c r="J164" s="24">
        <v>0</v>
      </c>
      <c r="K164" s="24">
        <v>0</v>
      </c>
      <c r="L164" s="24">
        <v>0</v>
      </c>
      <c r="M164" s="24">
        <v>0</v>
      </c>
      <c r="N164" s="17">
        <v>44109</v>
      </c>
      <c r="O164" s="45">
        <f>(N164-calc!$O$2)/7+1</f>
        <v>1.5714285714285714</v>
      </c>
      <c r="P164" s="36" t="str">
        <f t="shared" si="2"/>
        <v>Oct</v>
      </c>
      <c r="Q164" s="36" t="str">
        <f>"Qtr" &amp; VLOOKUP(MONTH(N164),calc!$D$3:$F$14,2,FALSE)</f>
        <v>Qtr1</v>
      </c>
      <c r="R164" s="36" t="str">
        <f>"FY" &amp; RIGHT(YEAR(N164) + VLOOKUP(MONTH(N164),{1,0;10,1},2,TRUE),2)</f>
        <v>FY21</v>
      </c>
    </row>
    <row r="165" spans="1:18" ht="13.5" thickBot="1" x14ac:dyDescent="0.35">
      <c r="A165" s="54"/>
      <c r="B165" s="54" t="s">
        <v>61</v>
      </c>
      <c r="C165" s="8" t="s">
        <v>117</v>
      </c>
      <c r="D165" s="54" t="s">
        <v>118</v>
      </c>
      <c r="E165" s="8" t="s">
        <v>185</v>
      </c>
      <c r="F165" s="24">
        <v>0</v>
      </c>
      <c r="G165" s="24">
        <v>0</v>
      </c>
      <c r="H165" s="24">
        <v>0</v>
      </c>
      <c r="I165" s="24">
        <v>0</v>
      </c>
      <c r="J165" s="24">
        <v>0</v>
      </c>
      <c r="K165" s="24">
        <v>0</v>
      </c>
      <c r="L165" s="24">
        <v>0</v>
      </c>
      <c r="M165" s="24">
        <v>0</v>
      </c>
      <c r="N165" s="17">
        <v>44109</v>
      </c>
      <c r="O165" s="45">
        <f>(N165-calc!$O$2)/7+1</f>
        <v>1.5714285714285714</v>
      </c>
      <c r="P165" s="36" t="str">
        <f t="shared" si="2"/>
        <v>Oct</v>
      </c>
      <c r="Q165" s="36" t="str">
        <f>"Qtr" &amp; VLOOKUP(MONTH(N165),calc!$D$3:$F$14,2,FALSE)</f>
        <v>Qtr1</v>
      </c>
      <c r="R165" s="36" t="str">
        <f>"FY" &amp; RIGHT(YEAR(N165) + VLOOKUP(MONTH(N165),{1,0;10,1},2,TRUE),2)</f>
        <v>FY21</v>
      </c>
    </row>
    <row r="166" spans="1:18" ht="13.5" thickBot="1" x14ac:dyDescent="0.35">
      <c r="A166" s="54"/>
      <c r="B166" s="54" t="s">
        <v>61</v>
      </c>
      <c r="C166" s="8" t="s">
        <v>68</v>
      </c>
      <c r="D166" s="54" t="s">
        <v>119</v>
      </c>
      <c r="E166" s="8" t="s">
        <v>185</v>
      </c>
      <c r="F166" s="24">
        <v>0</v>
      </c>
      <c r="G166" s="24">
        <v>0</v>
      </c>
      <c r="H166" s="24">
        <v>0</v>
      </c>
      <c r="I166" s="24">
        <v>0</v>
      </c>
      <c r="J166" s="24">
        <v>0</v>
      </c>
      <c r="K166" s="24">
        <v>0</v>
      </c>
      <c r="L166" s="24">
        <v>0</v>
      </c>
      <c r="M166" s="24">
        <v>0</v>
      </c>
      <c r="N166" s="17">
        <v>44109</v>
      </c>
      <c r="O166" s="45">
        <f>(N166-calc!$O$2)/7+1</f>
        <v>1.5714285714285714</v>
      </c>
      <c r="P166" s="36" t="str">
        <f t="shared" si="2"/>
        <v>Oct</v>
      </c>
      <c r="Q166" s="36" t="str">
        <f>"Qtr" &amp; VLOOKUP(MONTH(N166),calc!$D$3:$F$14,2,FALSE)</f>
        <v>Qtr1</v>
      </c>
      <c r="R166" s="36" t="str">
        <f>"FY" &amp; RIGHT(YEAR(N166) + VLOOKUP(MONTH(N166),{1,0;10,1},2,TRUE),2)</f>
        <v>FY21</v>
      </c>
    </row>
    <row r="167" spans="1:18" ht="13.5" thickBot="1" x14ac:dyDescent="0.35">
      <c r="A167" s="54"/>
      <c r="B167" s="54" t="s">
        <v>61</v>
      </c>
      <c r="C167" s="8" t="s">
        <v>120</v>
      </c>
      <c r="D167" s="54" t="s">
        <v>121</v>
      </c>
      <c r="E167" s="8" t="s">
        <v>185</v>
      </c>
      <c r="F167" s="24">
        <v>0</v>
      </c>
      <c r="G167" s="24">
        <v>0</v>
      </c>
      <c r="H167" s="24">
        <v>0</v>
      </c>
      <c r="I167" s="24">
        <v>0</v>
      </c>
      <c r="J167" s="24">
        <v>0</v>
      </c>
      <c r="K167" s="24">
        <v>0</v>
      </c>
      <c r="L167" s="24">
        <v>0</v>
      </c>
      <c r="M167" s="24">
        <v>0</v>
      </c>
      <c r="N167" s="17">
        <v>44109</v>
      </c>
      <c r="O167" s="45">
        <f>(N167-calc!$O$2)/7+1</f>
        <v>1.5714285714285714</v>
      </c>
      <c r="P167" s="36" t="str">
        <f t="shared" si="2"/>
        <v>Oct</v>
      </c>
      <c r="Q167" s="36" t="str">
        <f>"Qtr" &amp; VLOOKUP(MONTH(N167),calc!$D$3:$F$14,2,FALSE)</f>
        <v>Qtr1</v>
      </c>
      <c r="R167" s="36" t="str">
        <f>"FY" &amp; RIGHT(YEAR(N167) + VLOOKUP(MONTH(N167),{1,0;10,1},2,TRUE),2)</f>
        <v>FY21</v>
      </c>
    </row>
    <row r="168" spans="1:18" ht="13.5" thickBot="1" x14ac:dyDescent="0.35">
      <c r="A168" s="54"/>
      <c r="B168" s="54" t="s">
        <v>61</v>
      </c>
      <c r="C168" s="8" t="s">
        <v>64</v>
      </c>
      <c r="D168" s="54" t="s">
        <v>122</v>
      </c>
      <c r="E168" s="8" t="s">
        <v>185</v>
      </c>
      <c r="F168" s="24">
        <v>0</v>
      </c>
      <c r="G168" s="24">
        <v>0</v>
      </c>
      <c r="H168" s="24">
        <v>0</v>
      </c>
      <c r="I168" s="24">
        <v>0</v>
      </c>
      <c r="J168" s="24">
        <v>0</v>
      </c>
      <c r="K168" s="24">
        <v>0</v>
      </c>
      <c r="L168" s="24">
        <v>0</v>
      </c>
      <c r="M168" s="24">
        <v>0</v>
      </c>
      <c r="N168" s="17">
        <v>44109</v>
      </c>
      <c r="O168" s="45">
        <f>(N168-calc!$O$2)/7+1</f>
        <v>1.5714285714285714</v>
      </c>
      <c r="P168" s="36" t="str">
        <f t="shared" si="2"/>
        <v>Oct</v>
      </c>
      <c r="Q168" s="36" t="str">
        <f>"Qtr" &amp; VLOOKUP(MONTH(N168),calc!$D$3:$F$14,2,FALSE)</f>
        <v>Qtr1</v>
      </c>
      <c r="R168" s="36" t="str">
        <f>"FY" &amp; RIGHT(YEAR(N168) + VLOOKUP(MONTH(N168),{1,0;10,1},2,TRUE),2)</f>
        <v>FY21</v>
      </c>
    </row>
    <row r="169" spans="1:18" ht="13.5" thickBot="1" x14ac:dyDescent="0.35">
      <c r="A169" s="54"/>
      <c r="B169" s="54" t="s">
        <v>61</v>
      </c>
      <c r="C169" s="8" t="s">
        <v>64</v>
      </c>
      <c r="D169" s="54" t="s">
        <v>123</v>
      </c>
      <c r="E169" s="8" t="s">
        <v>185</v>
      </c>
      <c r="F169" s="24">
        <v>4</v>
      </c>
      <c r="G169" s="24">
        <v>2</v>
      </c>
      <c r="H169" s="24">
        <v>2</v>
      </c>
      <c r="I169" s="24">
        <v>2</v>
      </c>
      <c r="J169" s="24">
        <v>2</v>
      </c>
      <c r="K169" s="24">
        <v>1</v>
      </c>
      <c r="L169" s="24">
        <v>0</v>
      </c>
      <c r="M169" s="24">
        <v>0</v>
      </c>
      <c r="N169" s="17">
        <v>44109</v>
      </c>
      <c r="O169" s="45">
        <f>(N169-calc!$O$2)/7+1</f>
        <v>1.5714285714285714</v>
      </c>
      <c r="P169" s="36" t="str">
        <f t="shared" si="2"/>
        <v>Oct</v>
      </c>
      <c r="Q169" s="36" t="str">
        <f>"Qtr" &amp; VLOOKUP(MONTH(N169),calc!$D$3:$F$14,2,FALSE)</f>
        <v>Qtr1</v>
      </c>
      <c r="R169" s="36" t="str">
        <f>"FY" &amp; RIGHT(YEAR(N169) + VLOOKUP(MONTH(N169),{1,0;10,1},2,TRUE),2)</f>
        <v>FY21</v>
      </c>
    </row>
    <row r="170" spans="1:18" ht="13.5" thickBot="1" x14ac:dyDescent="0.35">
      <c r="A170" s="54"/>
      <c r="B170" s="54" t="s">
        <v>61</v>
      </c>
      <c r="C170" s="8" t="s">
        <v>71</v>
      </c>
      <c r="D170" s="54" t="s">
        <v>124</v>
      </c>
      <c r="E170" s="8" t="s">
        <v>185</v>
      </c>
      <c r="F170" s="24">
        <v>1</v>
      </c>
      <c r="G170" s="24">
        <v>1</v>
      </c>
      <c r="H170" s="24">
        <v>1</v>
      </c>
      <c r="I170" s="24">
        <v>1</v>
      </c>
      <c r="J170" s="24">
        <v>1</v>
      </c>
      <c r="K170" s="24">
        <v>1</v>
      </c>
      <c r="L170" s="24">
        <v>1</v>
      </c>
      <c r="M170" s="24">
        <v>1</v>
      </c>
      <c r="N170" s="17">
        <v>44109</v>
      </c>
      <c r="O170" s="45">
        <f>(N170-calc!$O$2)/7+1</f>
        <v>1.5714285714285714</v>
      </c>
      <c r="P170" s="36" t="str">
        <f t="shared" si="2"/>
        <v>Oct</v>
      </c>
      <c r="Q170" s="36" t="str">
        <f>"Qtr" &amp; VLOOKUP(MONTH(N170),calc!$D$3:$F$14,2,FALSE)</f>
        <v>Qtr1</v>
      </c>
      <c r="R170" s="36" t="str">
        <f>"FY" &amp; RIGHT(YEAR(N170) + VLOOKUP(MONTH(N170),{1,0;10,1},2,TRUE),2)</f>
        <v>FY21</v>
      </c>
    </row>
    <row r="171" spans="1:18" ht="13.5" thickBot="1" x14ac:dyDescent="0.35">
      <c r="A171" s="54"/>
      <c r="B171" s="54" t="s">
        <v>61</v>
      </c>
      <c r="C171" s="8" t="s">
        <v>125</v>
      </c>
      <c r="D171" s="54" t="s">
        <v>126</v>
      </c>
      <c r="E171" s="8" t="s">
        <v>185</v>
      </c>
      <c r="F171" s="24">
        <v>2</v>
      </c>
      <c r="G171" s="24">
        <v>2</v>
      </c>
      <c r="H171" s="24">
        <v>2</v>
      </c>
      <c r="I171" s="24">
        <v>2</v>
      </c>
      <c r="J171" s="24">
        <v>4</v>
      </c>
      <c r="K171" s="24">
        <v>4</v>
      </c>
      <c r="L171" s="24">
        <v>2</v>
      </c>
      <c r="M171" s="24">
        <v>2</v>
      </c>
      <c r="N171" s="17">
        <v>44109</v>
      </c>
      <c r="O171" s="45">
        <f>(N171-calc!$O$2)/7+1</f>
        <v>1.5714285714285714</v>
      </c>
      <c r="P171" s="36" t="str">
        <f t="shared" si="2"/>
        <v>Oct</v>
      </c>
      <c r="Q171" s="36" t="str">
        <f>"Qtr" &amp; VLOOKUP(MONTH(N171),calc!$D$3:$F$14,2,FALSE)</f>
        <v>Qtr1</v>
      </c>
      <c r="R171" s="36" t="str">
        <f>"FY" &amp; RIGHT(YEAR(N171) + VLOOKUP(MONTH(N171),{1,0;10,1},2,TRUE),2)</f>
        <v>FY21</v>
      </c>
    </row>
    <row r="172" spans="1:18" ht="13.5" thickBot="1" x14ac:dyDescent="0.35">
      <c r="A172" s="54"/>
      <c r="B172" s="54" t="s">
        <v>61</v>
      </c>
      <c r="C172" s="8" t="s">
        <v>102</v>
      </c>
      <c r="D172" s="54" t="s">
        <v>127</v>
      </c>
      <c r="E172" s="8" t="s">
        <v>185</v>
      </c>
      <c r="F172" s="24">
        <v>0</v>
      </c>
      <c r="G172" s="24">
        <v>0</v>
      </c>
      <c r="H172" s="24">
        <v>0</v>
      </c>
      <c r="I172" s="24">
        <v>0</v>
      </c>
      <c r="J172" s="24">
        <v>0</v>
      </c>
      <c r="K172" s="24">
        <v>0</v>
      </c>
      <c r="L172" s="24">
        <v>0</v>
      </c>
      <c r="M172" s="24">
        <v>0</v>
      </c>
      <c r="N172" s="17">
        <v>44109</v>
      </c>
      <c r="O172" s="45">
        <f>(N172-calc!$O$2)/7+1</f>
        <v>1.5714285714285714</v>
      </c>
      <c r="P172" s="36" t="str">
        <f t="shared" si="2"/>
        <v>Oct</v>
      </c>
      <c r="Q172" s="36" t="str">
        <f>"Qtr" &amp; VLOOKUP(MONTH(N172),calc!$D$3:$F$14,2,FALSE)</f>
        <v>Qtr1</v>
      </c>
      <c r="R172" s="36" t="str">
        <f>"FY" &amp; RIGHT(YEAR(N172) + VLOOKUP(MONTH(N172),{1,0;10,1},2,TRUE),2)</f>
        <v>FY21</v>
      </c>
    </row>
    <row r="173" spans="1:18" ht="13.5" thickBot="1" x14ac:dyDescent="0.35">
      <c r="A173" s="54"/>
      <c r="B173" s="54" t="s">
        <v>61</v>
      </c>
      <c r="C173" s="8" t="s">
        <v>91</v>
      </c>
      <c r="D173" s="54" t="s">
        <v>128</v>
      </c>
      <c r="E173" s="8" t="s">
        <v>185</v>
      </c>
      <c r="F173" s="24">
        <v>0</v>
      </c>
      <c r="G173" s="24">
        <v>0</v>
      </c>
      <c r="H173" s="24">
        <v>0</v>
      </c>
      <c r="I173" s="24">
        <v>0</v>
      </c>
      <c r="J173" s="24">
        <v>0</v>
      </c>
      <c r="K173" s="24">
        <v>0</v>
      </c>
      <c r="L173" s="24">
        <v>0</v>
      </c>
      <c r="M173" s="24">
        <v>0</v>
      </c>
      <c r="N173" s="17">
        <v>44109</v>
      </c>
      <c r="O173" s="45">
        <f>(N173-calc!$O$2)/7+1</f>
        <v>1.5714285714285714</v>
      </c>
      <c r="P173" s="36" t="str">
        <f t="shared" si="2"/>
        <v>Oct</v>
      </c>
      <c r="Q173" s="36" t="str">
        <f>"Qtr" &amp; VLOOKUP(MONTH(N173),calc!$D$3:$F$14,2,FALSE)</f>
        <v>Qtr1</v>
      </c>
      <c r="R173" s="36" t="str">
        <f>"FY" &amp; RIGHT(YEAR(N173) + VLOOKUP(MONTH(N173),{1,0;10,1},2,TRUE),2)</f>
        <v>FY21</v>
      </c>
    </row>
    <row r="174" spans="1:18" ht="13.5" thickBot="1" x14ac:dyDescent="0.35">
      <c r="A174" s="54"/>
      <c r="B174" s="54" t="s">
        <v>61</v>
      </c>
      <c r="C174" s="8" t="s">
        <v>71</v>
      </c>
      <c r="D174" s="54" t="s">
        <v>129</v>
      </c>
      <c r="E174" s="8" t="s">
        <v>185</v>
      </c>
      <c r="F174" s="24">
        <v>1</v>
      </c>
      <c r="G174" s="24">
        <v>1</v>
      </c>
      <c r="H174" s="24">
        <v>1</v>
      </c>
      <c r="I174" s="24">
        <v>1</v>
      </c>
      <c r="J174" s="24">
        <v>3</v>
      </c>
      <c r="K174" s="24">
        <v>0</v>
      </c>
      <c r="L174" s="24">
        <v>0</v>
      </c>
      <c r="M174" s="24">
        <v>0</v>
      </c>
      <c r="N174" s="17">
        <v>44109</v>
      </c>
      <c r="O174" s="45">
        <f>(N174-calc!$O$2)/7+1</f>
        <v>1.5714285714285714</v>
      </c>
      <c r="P174" s="36" t="str">
        <f t="shared" si="2"/>
        <v>Oct</v>
      </c>
      <c r="Q174" s="36" t="str">
        <f>"Qtr" &amp; VLOOKUP(MONTH(N174),calc!$D$3:$F$14,2,FALSE)</f>
        <v>Qtr1</v>
      </c>
      <c r="R174" s="36" t="str">
        <f>"FY" &amp; RIGHT(YEAR(N174) + VLOOKUP(MONTH(N174),{1,0;10,1},2,TRUE),2)</f>
        <v>FY21</v>
      </c>
    </row>
    <row r="175" spans="1:18" ht="13.5" thickBot="1" x14ac:dyDescent="0.35">
      <c r="A175" s="54"/>
      <c r="B175" s="54" t="s">
        <v>61</v>
      </c>
      <c r="C175" s="8" t="s">
        <v>68</v>
      </c>
      <c r="D175" s="54" t="s">
        <v>130</v>
      </c>
      <c r="E175" s="8" t="s">
        <v>185</v>
      </c>
      <c r="F175" s="24">
        <v>0</v>
      </c>
      <c r="G175" s="24">
        <v>0</v>
      </c>
      <c r="H175" s="24">
        <v>0</v>
      </c>
      <c r="I175" s="24">
        <v>0</v>
      </c>
      <c r="J175" s="24">
        <v>0</v>
      </c>
      <c r="K175" s="24">
        <v>0</v>
      </c>
      <c r="L175" s="24">
        <v>0</v>
      </c>
      <c r="M175" s="24">
        <v>0</v>
      </c>
      <c r="N175" s="17">
        <v>44109</v>
      </c>
      <c r="O175" s="45">
        <f>(N175-calc!$O$2)/7+1</f>
        <v>1.5714285714285714</v>
      </c>
      <c r="P175" s="36" t="str">
        <f t="shared" si="2"/>
        <v>Oct</v>
      </c>
      <c r="Q175" s="36" t="str">
        <f>"Qtr" &amp; VLOOKUP(MONTH(N175),calc!$D$3:$F$14,2,FALSE)</f>
        <v>Qtr1</v>
      </c>
      <c r="R175" s="36" t="str">
        <f>"FY" &amp; RIGHT(YEAR(N175) + VLOOKUP(MONTH(N175),{1,0;10,1},2,TRUE),2)</f>
        <v>FY21</v>
      </c>
    </row>
    <row r="176" spans="1:18" ht="13.5" thickBot="1" x14ac:dyDescent="0.35">
      <c r="A176" s="54"/>
      <c r="B176" s="54" t="s">
        <v>61</v>
      </c>
      <c r="C176" s="8" t="s">
        <v>125</v>
      </c>
      <c r="D176" s="54" t="s">
        <v>131</v>
      </c>
      <c r="E176" s="8" t="s">
        <v>185</v>
      </c>
      <c r="F176" s="24">
        <v>0</v>
      </c>
      <c r="G176" s="24">
        <v>0</v>
      </c>
      <c r="H176" s="24">
        <v>0</v>
      </c>
      <c r="I176" s="24">
        <v>0</v>
      </c>
      <c r="J176" s="24">
        <v>0</v>
      </c>
      <c r="K176" s="24">
        <v>0</v>
      </c>
      <c r="L176" s="24">
        <v>0</v>
      </c>
      <c r="M176" s="24">
        <v>0</v>
      </c>
      <c r="N176" s="17">
        <v>44109</v>
      </c>
      <c r="O176" s="45">
        <f>(N176-calc!$O$2)/7+1</f>
        <v>1.5714285714285714</v>
      </c>
      <c r="P176" s="36" t="str">
        <f t="shared" si="2"/>
        <v>Oct</v>
      </c>
      <c r="Q176" s="36" t="str">
        <f>"Qtr" &amp; VLOOKUP(MONTH(N176),calc!$D$3:$F$14,2,FALSE)</f>
        <v>Qtr1</v>
      </c>
      <c r="R176" s="36" t="str">
        <f>"FY" &amp; RIGHT(YEAR(N176) + VLOOKUP(MONTH(N176),{1,0;10,1},2,TRUE),2)</f>
        <v>FY21</v>
      </c>
    </row>
    <row r="177" spans="1:18" ht="13.5" thickBot="1" x14ac:dyDescent="0.35">
      <c r="A177" s="54"/>
      <c r="B177" s="54" t="s">
        <v>61</v>
      </c>
      <c r="C177" s="8" t="s">
        <v>62</v>
      </c>
      <c r="D177" s="54" t="s">
        <v>63</v>
      </c>
      <c r="E177" s="8" t="s">
        <v>185</v>
      </c>
      <c r="F177" s="24">
        <v>3</v>
      </c>
      <c r="G177" s="24">
        <v>2</v>
      </c>
      <c r="H177" s="24">
        <v>2</v>
      </c>
      <c r="I177" s="24">
        <v>2</v>
      </c>
      <c r="J177" s="24">
        <v>6</v>
      </c>
      <c r="K177" s="24">
        <v>3</v>
      </c>
      <c r="L177" s="24">
        <v>3</v>
      </c>
      <c r="M177" s="24">
        <v>3</v>
      </c>
      <c r="N177" s="17">
        <v>44109</v>
      </c>
      <c r="O177" s="45">
        <f>(N177-calc!$O$2)/7+1</f>
        <v>1.5714285714285714</v>
      </c>
      <c r="P177" s="36" t="str">
        <f t="shared" si="2"/>
        <v>Oct</v>
      </c>
      <c r="Q177" s="36" t="str">
        <f>"Qtr" &amp; VLOOKUP(MONTH(N177),calc!$D$3:$F$14,2,FALSE)</f>
        <v>Qtr1</v>
      </c>
      <c r="R177" s="36" t="str">
        <f>"FY" &amp; RIGHT(YEAR(N177) + VLOOKUP(MONTH(N177),{1,0;10,1},2,TRUE),2)</f>
        <v>FY21</v>
      </c>
    </row>
    <row r="178" spans="1:18" ht="13.5" thickBot="1" x14ac:dyDescent="0.35">
      <c r="A178" s="54"/>
      <c r="B178" s="54" t="s">
        <v>61</v>
      </c>
      <c r="C178" s="8" t="s">
        <v>64</v>
      </c>
      <c r="D178" s="54" t="s">
        <v>65</v>
      </c>
      <c r="E178" s="8" t="s">
        <v>185</v>
      </c>
      <c r="F178" s="24">
        <v>0</v>
      </c>
      <c r="G178" s="24">
        <v>0</v>
      </c>
      <c r="H178" s="24">
        <v>0</v>
      </c>
      <c r="I178" s="24">
        <v>0</v>
      </c>
      <c r="J178" s="24">
        <v>0</v>
      </c>
      <c r="K178" s="24">
        <v>0</v>
      </c>
      <c r="L178" s="24">
        <v>0</v>
      </c>
      <c r="M178" s="24">
        <v>0</v>
      </c>
      <c r="N178" s="17">
        <v>44109</v>
      </c>
      <c r="O178" s="45">
        <f>(N178-calc!$O$2)/7+1</f>
        <v>1.5714285714285714</v>
      </c>
      <c r="P178" s="36" t="str">
        <f t="shared" si="2"/>
        <v>Oct</v>
      </c>
      <c r="Q178" s="36" t="str">
        <f>"Qtr" &amp; VLOOKUP(MONTH(N178),calc!$D$3:$F$14,2,FALSE)</f>
        <v>Qtr1</v>
      </c>
      <c r="R178" s="36" t="str">
        <f>"FY" &amp; RIGHT(YEAR(N178) + VLOOKUP(MONTH(N178),{1,0;10,1},2,TRUE),2)</f>
        <v>FY21</v>
      </c>
    </row>
    <row r="179" spans="1:18" ht="13.5" thickBot="1" x14ac:dyDescent="0.35">
      <c r="A179" s="54"/>
      <c r="B179" s="54" t="s">
        <v>61</v>
      </c>
      <c r="C179" s="8" t="s">
        <v>66</v>
      </c>
      <c r="D179" s="54" t="s">
        <v>67</v>
      </c>
      <c r="E179" s="8" t="s">
        <v>185</v>
      </c>
      <c r="F179" s="24">
        <v>0</v>
      </c>
      <c r="G179" s="24">
        <v>0</v>
      </c>
      <c r="H179" s="24">
        <v>0</v>
      </c>
      <c r="I179" s="24">
        <v>0</v>
      </c>
      <c r="J179" s="24">
        <v>0</v>
      </c>
      <c r="K179" s="24">
        <v>0</v>
      </c>
      <c r="L179" s="24">
        <v>0</v>
      </c>
      <c r="M179" s="24">
        <v>0</v>
      </c>
      <c r="N179" s="17">
        <v>44109</v>
      </c>
      <c r="O179" s="45">
        <f>(N179-calc!$O$2)/7+1</f>
        <v>1.5714285714285714</v>
      </c>
      <c r="P179" s="36" t="str">
        <f t="shared" si="2"/>
        <v>Oct</v>
      </c>
      <c r="Q179" s="36" t="str">
        <f>"Qtr" &amp; VLOOKUP(MONTH(N179),calc!$D$3:$F$14,2,FALSE)</f>
        <v>Qtr1</v>
      </c>
      <c r="R179" s="36" t="str">
        <f>"FY" &amp; RIGHT(YEAR(N179) + VLOOKUP(MONTH(N179),{1,0;10,1},2,TRUE),2)</f>
        <v>FY21</v>
      </c>
    </row>
    <row r="180" spans="1:18" ht="13.5" thickBot="1" x14ac:dyDescent="0.35">
      <c r="A180" s="54"/>
      <c r="B180" s="54" t="s">
        <v>61</v>
      </c>
      <c r="C180" s="8" t="s">
        <v>68</v>
      </c>
      <c r="D180" s="54" t="s">
        <v>69</v>
      </c>
      <c r="E180" s="8" t="s">
        <v>185</v>
      </c>
      <c r="F180" s="24">
        <v>0</v>
      </c>
      <c r="G180" s="24">
        <v>0</v>
      </c>
      <c r="H180" s="24">
        <v>0</v>
      </c>
      <c r="I180" s="24">
        <v>0</v>
      </c>
      <c r="J180" s="24">
        <v>0</v>
      </c>
      <c r="K180" s="24">
        <v>0</v>
      </c>
      <c r="L180" s="24">
        <v>0</v>
      </c>
      <c r="M180" s="24">
        <v>0</v>
      </c>
      <c r="N180" s="17">
        <v>44109</v>
      </c>
      <c r="O180" s="45">
        <f>(N180-calc!$O$2)/7+1</f>
        <v>1.5714285714285714</v>
      </c>
      <c r="P180" s="36" t="str">
        <f t="shared" si="2"/>
        <v>Oct</v>
      </c>
      <c r="Q180" s="36" t="str">
        <f>"Qtr" &amp; VLOOKUP(MONTH(N180),calc!$D$3:$F$14,2,FALSE)</f>
        <v>Qtr1</v>
      </c>
      <c r="R180" s="36" t="str">
        <f>"FY" &amp; RIGHT(YEAR(N180) + VLOOKUP(MONTH(N180),{1,0;10,1},2,TRUE),2)</f>
        <v>FY21</v>
      </c>
    </row>
    <row r="181" spans="1:18" ht="13.5" thickBot="1" x14ac:dyDescent="0.35">
      <c r="A181" s="54"/>
      <c r="B181" s="54" t="s">
        <v>61</v>
      </c>
      <c r="C181" s="8" t="s">
        <v>68</v>
      </c>
      <c r="D181" s="54" t="s">
        <v>70</v>
      </c>
      <c r="E181" s="8" t="s">
        <v>185</v>
      </c>
      <c r="F181" s="24">
        <v>5</v>
      </c>
      <c r="G181" s="24">
        <v>5</v>
      </c>
      <c r="H181" s="24">
        <v>5</v>
      </c>
      <c r="I181" s="24">
        <v>5</v>
      </c>
      <c r="J181" s="24">
        <v>19</v>
      </c>
      <c r="K181" s="24">
        <v>19</v>
      </c>
      <c r="L181" s="24">
        <v>5</v>
      </c>
      <c r="M181" s="24">
        <v>5</v>
      </c>
      <c r="N181" s="17">
        <v>44109</v>
      </c>
      <c r="O181" s="45">
        <f>(N181-calc!$O$2)/7+1</f>
        <v>1.5714285714285714</v>
      </c>
      <c r="P181" s="36" t="str">
        <f t="shared" si="2"/>
        <v>Oct</v>
      </c>
      <c r="Q181" s="36" t="str">
        <f>"Qtr" &amp; VLOOKUP(MONTH(N181),calc!$D$3:$F$14,2,FALSE)</f>
        <v>Qtr1</v>
      </c>
      <c r="R181" s="36" t="str">
        <f>"FY" &amp; RIGHT(YEAR(N181) + VLOOKUP(MONTH(N181),{1,0;10,1},2,TRUE),2)</f>
        <v>FY21</v>
      </c>
    </row>
    <row r="182" spans="1:18" ht="13.5" thickBot="1" x14ac:dyDescent="0.35">
      <c r="A182" s="54"/>
      <c r="B182" s="54" t="s">
        <v>61</v>
      </c>
      <c r="C182" s="8" t="s">
        <v>71</v>
      </c>
      <c r="D182" s="54" t="s">
        <v>72</v>
      </c>
      <c r="E182" s="8" t="s">
        <v>185</v>
      </c>
      <c r="F182" s="24">
        <v>0</v>
      </c>
      <c r="G182" s="24">
        <v>0</v>
      </c>
      <c r="H182" s="24">
        <v>0</v>
      </c>
      <c r="I182" s="24">
        <v>0</v>
      </c>
      <c r="J182" s="24">
        <v>0</v>
      </c>
      <c r="K182" s="24">
        <v>0</v>
      </c>
      <c r="L182" s="24">
        <v>0</v>
      </c>
      <c r="M182" s="24">
        <v>0</v>
      </c>
      <c r="N182" s="17">
        <v>44109</v>
      </c>
      <c r="O182" s="45">
        <f>(N182-calc!$O$2)/7+1</f>
        <v>1.5714285714285714</v>
      </c>
      <c r="P182" s="36" t="str">
        <f t="shared" si="2"/>
        <v>Oct</v>
      </c>
      <c r="Q182" s="36" t="str">
        <f>"Qtr" &amp; VLOOKUP(MONTH(N182),calc!$D$3:$F$14,2,FALSE)</f>
        <v>Qtr1</v>
      </c>
      <c r="R182" s="36" t="str">
        <f>"FY" &amp; RIGHT(YEAR(N182) + VLOOKUP(MONTH(N182),{1,0;10,1},2,TRUE),2)</f>
        <v>FY21</v>
      </c>
    </row>
    <row r="183" spans="1:18" ht="13.5" thickBot="1" x14ac:dyDescent="0.35">
      <c r="A183" s="54"/>
      <c r="B183" s="54" t="s">
        <v>61</v>
      </c>
      <c r="C183" s="8" t="s">
        <v>73</v>
      </c>
      <c r="D183" s="54" t="s">
        <v>74</v>
      </c>
      <c r="E183" s="8" t="s">
        <v>185</v>
      </c>
      <c r="F183" s="24">
        <v>0</v>
      </c>
      <c r="G183" s="24">
        <v>0</v>
      </c>
      <c r="H183" s="24">
        <v>0</v>
      </c>
      <c r="I183" s="24">
        <v>0</v>
      </c>
      <c r="J183" s="24">
        <v>0</v>
      </c>
      <c r="K183" s="24">
        <v>0</v>
      </c>
      <c r="L183" s="24">
        <v>0</v>
      </c>
      <c r="M183" s="24">
        <v>0</v>
      </c>
      <c r="N183" s="17">
        <v>44109</v>
      </c>
      <c r="O183" s="45">
        <f>(N183-calc!$O$2)/7+1</f>
        <v>1.5714285714285714</v>
      </c>
      <c r="P183" s="36" t="str">
        <f t="shared" si="2"/>
        <v>Oct</v>
      </c>
      <c r="Q183" s="36" t="str">
        <f>"Qtr" &amp; VLOOKUP(MONTH(N183),calc!$D$3:$F$14,2,FALSE)</f>
        <v>Qtr1</v>
      </c>
      <c r="R183" s="36" t="str">
        <f>"FY" &amp; RIGHT(YEAR(N183) + VLOOKUP(MONTH(N183),{1,0;10,1},2,TRUE),2)</f>
        <v>FY21</v>
      </c>
    </row>
    <row r="184" spans="1:18" ht="13.5" thickBot="1" x14ac:dyDescent="0.35">
      <c r="A184" s="54"/>
      <c r="B184" s="54" t="s">
        <v>61</v>
      </c>
      <c r="C184" s="8" t="s">
        <v>68</v>
      </c>
      <c r="D184" s="54" t="s">
        <v>75</v>
      </c>
      <c r="E184" s="8" t="s">
        <v>185</v>
      </c>
      <c r="F184" s="24">
        <v>0</v>
      </c>
      <c r="G184" s="24">
        <v>0</v>
      </c>
      <c r="H184" s="24">
        <v>0</v>
      </c>
      <c r="I184" s="24">
        <v>0</v>
      </c>
      <c r="J184" s="24">
        <v>0</v>
      </c>
      <c r="K184" s="24">
        <v>0</v>
      </c>
      <c r="L184" s="24">
        <v>0</v>
      </c>
      <c r="M184" s="24">
        <v>0</v>
      </c>
      <c r="N184" s="17">
        <v>44109</v>
      </c>
      <c r="O184" s="45">
        <f>(N184-calc!$O$2)/7+1</f>
        <v>1.5714285714285714</v>
      </c>
      <c r="P184" s="36" t="str">
        <f t="shared" si="2"/>
        <v>Oct</v>
      </c>
      <c r="Q184" s="36" t="str">
        <f>"Qtr" &amp; VLOOKUP(MONTH(N184),calc!$D$3:$F$14,2,FALSE)</f>
        <v>Qtr1</v>
      </c>
      <c r="R184" s="36" t="str">
        <f>"FY" &amp; RIGHT(YEAR(N184) + VLOOKUP(MONTH(N184),{1,0;10,1},2,TRUE),2)</f>
        <v>FY21</v>
      </c>
    </row>
    <row r="185" spans="1:18" ht="13.5" thickBot="1" x14ac:dyDescent="0.35">
      <c r="A185" s="54"/>
      <c r="B185" s="54" t="s">
        <v>61</v>
      </c>
      <c r="C185" s="8" t="s">
        <v>73</v>
      </c>
      <c r="D185" s="54" t="s">
        <v>76</v>
      </c>
      <c r="E185" s="8" t="s">
        <v>185</v>
      </c>
      <c r="F185" s="24">
        <v>0</v>
      </c>
      <c r="G185" s="24">
        <v>0</v>
      </c>
      <c r="H185" s="24">
        <v>0</v>
      </c>
      <c r="I185" s="24">
        <v>0</v>
      </c>
      <c r="J185" s="24">
        <v>0</v>
      </c>
      <c r="K185" s="24">
        <v>0</v>
      </c>
      <c r="L185" s="24">
        <v>0</v>
      </c>
      <c r="M185" s="24">
        <v>0</v>
      </c>
      <c r="N185" s="17">
        <v>44109</v>
      </c>
      <c r="O185" s="45">
        <f>(N185-calc!$O$2)/7+1</f>
        <v>1.5714285714285714</v>
      </c>
      <c r="P185" s="36" t="str">
        <f t="shared" si="2"/>
        <v>Oct</v>
      </c>
      <c r="Q185" s="36" t="str">
        <f>"Qtr" &amp; VLOOKUP(MONTH(N185),calc!$D$3:$F$14,2,FALSE)</f>
        <v>Qtr1</v>
      </c>
      <c r="R185" s="36" t="str">
        <f>"FY" &amp; RIGHT(YEAR(N185) + VLOOKUP(MONTH(N185),{1,0;10,1},2,TRUE),2)</f>
        <v>FY21</v>
      </c>
    </row>
    <row r="186" spans="1:18" ht="13.5" thickBot="1" x14ac:dyDescent="0.35">
      <c r="A186" s="54"/>
      <c r="B186" s="54" t="s">
        <v>61</v>
      </c>
      <c r="C186" s="8" t="s">
        <v>62</v>
      </c>
      <c r="D186" s="54" t="s">
        <v>77</v>
      </c>
      <c r="E186" s="8" t="s">
        <v>185</v>
      </c>
      <c r="F186" s="24">
        <v>0</v>
      </c>
      <c r="G186" s="24">
        <v>0</v>
      </c>
      <c r="H186" s="24">
        <v>0</v>
      </c>
      <c r="I186" s="24">
        <v>0</v>
      </c>
      <c r="J186" s="24">
        <v>0</v>
      </c>
      <c r="K186" s="24">
        <v>0</v>
      </c>
      <c r="L186" s="24">
        <v>0</v>
      </c>
      <c r="M186" s="24">
        <v>0</v>
      </c>
      <c r="N186" s="17">
        <v>44109</v>
      </c>
      <c r="O186" s="45">
        <f>(N186-calc!$O$2)/7+1</f>
        <v>1.5714285714285714</v>
      </c>
      <c r="P186" s="36" t="str">
        <f t="shared" si="2"/>
        <v>Oct</v>
      </c>
      <c r="Q186" s="36" t="str">
        <f>"Qtr" &amp; VLOOKUP(MONTH(N186),calc!$D$3:$F$14,2,FALSE)</f>
        <v>Qtr1</v>
      </c>
      <c r="R186" s="36" t="str">
        <f>"FY" &amp; RIGHT(YEAR(N186) + VLOOKUP(MONTH(N186),{1,0;10,1},2,TRUE),2)</f>
        <v>FY21</v>
      </c>
    </row>
    <row r="187" spans="1:18" ht="13.5" thickBot="1" x14ac:dyDescent="0.35">
      <c r="A187" s="54"/>
      <c r="B187" s="54" t="s">
        <v>61</v>
      </c>
      <c r="C187" s="8" t="s">
        <v>78</v>
      </c>
      <c r="D187" s="54" t="s">
        <v>79</v>
      </c>
      <c r="E187" s="8" t="s">
        <v>185</v>
      </c>
      <c r="F187" s="24">
        <v>6</v>
      </c>
      <c r="G187" s="24">
        <v>5</v>
      </c>
      <c r="H187" s="24">
        <v>5</v>
      </c>
      <c r="I187" s="24">
        <v>5</v>
      </c>
      <c r="J187" s="24">
        <v>5</v>
      </c>
      <c r="K187" s="24">
        <v>3</v>
      </c>
      <c r="L187" s="24">
        <v>0</v>
      </c>
      <c r="M187" s="24">
        <v>0</v>
      </c>
      <c r="N187" s="17">
        <v>44109</v>
      </c>
      <c r="O187" s="45">
        <f>(N187-calc!$O$2)/7+1</f>
        <v>1.5714285714285714</v>
      </c>
      <c r="P187" s="36" t="str">
        <f t="shared" si="2"/>
        <v>Oct</v>
      </c>
      <c r="Q187" s="36" t="str">
        <f>"Qtr" &amp; VLOOKUP(MONTH(N187),calc!$D$3:$F$14,2,FALSE)</f>
        <v>Qtr1</v>
      </c>
      <c r="R187" s="36" t="str">
        <f>"FY" &amp; RIGHT(YEAR(N187) + VLOOKUP(MONTH(N187),{1,0;10,1},2,TRUE),2)</f>
        <v>FY21</v>
      </c>
    </row>
    <row r="188" spans="1:18" ht="13.5" thickBot="1" x14ac:dyDescent="0.35">
      <c r="A188" s="54"/>
      <c r="B188" s="54" t="s">
        <v>61</v>
      </c>
      <c r="C188" s="8" t="s">
        <v>80</v>
      </c>
      <c r="D188" s="54" t="s">
        <v>81</v>
      </c>
      <c r="E188" s="8" t="s">
        <v>185</v>
      </c>
      <c r="F188" s="24">
        <v>5</v>
      </c>
      <c r="G188" s="24">
        <v>5</v>
      </c>
      <c r="H188" s="24">
        <v>5</v>
      </c>
      <c r="I188" s="24">
        <v>5</v>
      </c>
      <c r="J188" s="24">
        <v>13</v>
      </c>
      <c r="K188" s="24">
        <v>13</v>
      </c>
      <c r="L188" s="24">
        <v>1</v>
      </c>
      <c r="M188" s="24">
        <v>1</v>
      </c>
      <c r="N188" s="17">
        <v>44109</v>
      </c>
      <c r="O188" s="45">
        <f>(N188-calc!$O$2)/7+1</f>
        <v>1.5714285714285714</v>
      </c>
      <c r="P188" s="36" t="str">
        <f t="shared" si="2"/>
        <v>Oct</v>
      </c>
      <c r="Q188" s="36" t="str">
        <f>"Qtr" &amp; VLOOKUP(MONTH(N188),calc!$D$3:$F$14,2,FALSE)</f>
        <v>Qtr1</v>
      </c>
      <c r="R188" s="36" t="str">
        <f>"FY" &amp; RIGHT(YEAR(N188) + VLOOKUP(MONTH(N188),{1,0;10,1},2,TRUE),2)</f>
        <v>FY21</v>
      </c>
    </row>
    <row r="189" spans="1:18" ht="13.5" thickBot="1" x14ac:dyDescent="0.35">
      <c r="A189" s="54"/>
      <c r="B189" s="54" t="s">
        <v>61</v>
      </c>
      <c r="C189" s="8" t="s">
        <v>71</v>
      </c>
      <c r="D189" s="54" t="s">
        <v>82</v>
      </c>
      <c r="E189" s="8" t="s">
        <v>185</v>
      </c>
      <c r="F189" s="24">
        <v>6</v>
      </c>
      <c r="G189" s="24">
        <v>6</v>
      </c>
      <c r="H189" s="24">
        <v>6</v>
      </c>
      <c r="I189" s="24">
        <v>6</v>
      </c>
      <c r="J189" s="24">
        <v>6</v>
      </c>
      <c r="K189" s="24">
        <v>6</v>
      </c>
      <c r="L189" s="24">
        <v>3</v>
      </c>
      <c r="M189" s="24">
        <v>3</v>
      </c>
      <c r="N189" s="17">
        <v>44109</v>
      </c>
      <c r="O189" s="45">
        <f>(N189-calc!$O$2)/7+1</f>
        <v>1.5714285714285714</v>
      </c>
      <c r="P189" s="36" t="str">
        <f t="shared" si="2"/>
        <v>Oct</v>
      </c>
      <c r="Q189" s="36" t="str">
        <f>"Qtr" &amp; VLOOKUP(MONTH(N189),calc!$D$3:$F$14,2,FALSE)</f>
        <v>Qtr1</v>
      </c>
      <c r="R189" s="36" t="str">
        <f>"FY" &amp; RIGHT(YEAR(N189) + VLOOKUP(MONTH(N189),{1,0;10,1},2,TRUE),2)</f>
        <v>FY21</v>
      </c>
    </row>
    <row r="190" spans="1:18" ht="13.5" thickBot="1" x14ac:dyDescent="0.35">
      <c r="A190" s="54"/>
      <c r="B190" s="54" t="s">
        <v>61</v>
      </c>
      <c r="C190" s="8" t="s">
        <v>83</v>
      </c>
      <c r="D190" s="54" t="s">
        <v>84</v>
      </c>
      <c r="E190" s="8" t="s">
        <v>185</v>
      </c>
      <c r="F190" s="24">
        <v>2</v>
      </c>
      <c r="G190" s="24">
        <v>2</v>
      </c>
      <c r="H190" s="24">
        <v>2</v>
      </c>
      <c r="I190" s="24">
        <v>2</v>
      </c>
      <c r="J190" s="24">
        <v>9</v>
      </c>
      <c r="K190" s="24">
        <v>9</v>
      </c>
      <c r="L190" s="24">
        <v>1</v>
      </c>
      <c r="M190" s="24">
        <v>1</v>
      </c>
      <c r="N190" s="17">
        <v>44109</v>
      </c>
      <c r="O190" s="45">
        <f>(N190-calc!$O$2)/7+1</f>
        <v>1.5714285714285714</v>
      </c>
      <c r="P190" s="36" t="str">
        <f t="shared" si="2"/>
        <v>Oct</v>
      </c>
      <c r="Q190" s="36" t="str">
        <f>"Qtr" &amp; VLOOKUP(MONTH(N190),calc!$D$3:$F$14,2,FALSE)</f>
        <v>Qtr1</v>
      </c>
      <c r="R190" s="36" t="str">
        <f>"FY" &amp; RIGHT(YEAR(N190) + VLOOKUP(MONTH(N190),{1,0;10,1},2,TRUE),2)</f>
        <v>FY21</v>
      </c>
    </row>
    <row r="191" spans="1:18" ht="13.5" thickBot="1" x14ac:dyDescent="0.35">
      <c r="A191" s="54"/>
      <c r="B191" s="54" t="s">
        <v>61</v>
      </c>
      <c r="C191" s="8" t="s">
        <v>66</v>
      </c>
      <c r="D191" s="54" t="s">
        <v>85</v>
      </c>
      <c r="E191" s="8" t="s">
        <v>185</v>
      </c>
      <c r="F191" s="24">
        <v>3</v>
      </c>
      <c r="G191" s="24">
        <v>2</v>
      </c>
      <c r="H191" s="24">
        <v>2</v>
      </c>
      <c r="I191" s="24">
        <v>2</v>
      </c>
      <c r="J191" s="24">
        <v>3</v>
      </c>
      <c r="K191" s="24">
        <v>3</v>
      </c>
      <c r="L191" s="24">
        <v>1</v>
      </c>
      <c r="M191" s="24">
        <v>1</v>
      </c>
      <c r="N191" s="17">
        <v>44109</v>
      </c>
      <c r="O191" s="45">
        <f>(N191-calc!$O$2)/7+1</f>
        <v>1.5714285714285714</v>
      </c>
      <c r="P191" s="36" t="str">
        <f t="shared" si="2"/>
        <v>Oct</v>
      </c>
      <c r="Q191" s="36" t="str">
        <f>"Qtr" &amp; VLOOKUP(MONTH(N191),calc!$D$3:$F$14,2,FALSE)</f>
        <v>Qtr1</v>
      </c>
      <c r="R191" s="36" t="str">
        <f>"FY" &amp; RIGHT(YEAR(N191) + VLOOKUP(MONTH(N191),{1,0;10,1},2,TRUE),2)</f>
        <v>FY21</v>
      </c>
    </row>
    <row r="192" spans="1:18" ht="13.5" thickBot="1" x14ac:dyDescent="0.35">
      <c r="A192" s="54"/>
      <c r="B192" s="54" t="s">
        <v>61</v>
      </c>
      <c r="C192" s="8" t="s">
        <v>71</v>
      </c>
      <c r="D192" s="54" t="s">
        <v>86</v>
      </c>
      <c r="E192" s="8" t="s">
        <v>185</v>
      </c>
      <c r="F192" s="24">
        <v>0</v>
      </c>
      <c r="G192" s="24">
        <v>0</v>
      </c>
      <c r="H192" s="24">
        <v>0</v>
      </c>
      <c r="I192" s="24">
        <v>0</v>
      </c>
      <c r="J192" s="24">
        <v>0</v>
      </c>
      <c r="K192" s="24">
        <v>0</v>
      </c>
      <c r="L192" s="24">
        <v>0</v>
      </c>
      <c r="M192" s="24">
        <v>0</v>
      </c>
      <c r="N192" s="17">
        <v>44109</v>
      </c>
      <c r="O192" s="45">
        <f>(N192-calc!$O$2)/7+1</f>
        <v>1.5714285714285714</v>
      </c>
      <c r="P192" s="36" t="str">
        <f t="shared" si="2"/>
        <v>Oct</v>
      </c>
      <c r="Q192" s="36" t="str">
        <f>"Qtr" &amp; VLOOKUP(MONTH(N192),calc!$D$3:$F$14,2,FALSE)</f>
        <v>Qtr1</v>
      </c>
      <c r="R192" s="36" t="str">
        <f>"FY" &amp; RIGHT(YEAR(N192) + VLOOKUP(MONTH(N192),{1,0;10,1},2,TRUE),2)</f>
        <v>FY21</v>
      </c>
    </row>
    <row r="193" spans="1:18" ht="13.5" thickBot="1" x14ac:dyDescent="0.35">
      <c r="A193" s="54"/>
      <c r="B193" s="54" t="s">
        <v>61</v>
      </c>
      <c r="C193" s="8" t="s">
        <v>87</v>
      </c>
      <c r="D193" s="54" t="s">
        <v>88</v>
      </c>
      <c r="E193" s="8" t="s">
        <v>185</v>
      </c>
      <c r="F193" s="24">
        <v>0</v>
      </c>
      <c r="G193" s="24">
        <v>0</v>
      </c>
      <c r="H193" s="24">
        <v>0</v>
      </c>
      <c r="I193" s="24">
        <v>0</v>
      </c>
      <c r="J193" s="24">
        <v>0</v>
      </c>
      <c r="K193" s="24">
        <v>0</v>
      </c>
      <c r="L193" s="24">
        <v>0</v>
      </c>
      <c r="M193" s="24">
        <v>0</v>
      </c>
      <c r="N193" s="17">
        <v>44109</v>
      </c>
      <c r="O193" s="45">
        <f>(N193-calc!$O$2)/7+1</f>
        <v>1.5714285714285714</v>
      </c>
      <c r="P193" s="36" t="str">
        <f t="shared" si="2"/>
        <v>Oct</v>
      </c>
      <c r="Q193" s="36" t="str">
        <f>"Qtr" &amp; VLOOKUP(MONTH(N193),calc!$D$3:$F$14,2,FALSE)</f>
        <v>Qtr1</v>
      </c>
      <c r="R193" s="36" t="str">
        <f>"FY" &amp; RIGHT(YEAR(N193) + VLOOKUP(MONTH(N193),{1,0;10,1},2,TRUE),2)</f>
        <v>FY21</v>
      </c>
    </row>
    <row r="194" spans="1:18" ht="13.5" thickBot="1" x14ac:dyDescent="0.35">
      <c r="A194" s="54"/>
      <c r="B194" s="54" t="s">
        <v>61</v>
      </c>
      <c r="C194" s="8" t="s">
        <v>89</v>
      </c>
      <c r="D194" s="54" t="s">
        <v>90</v>
      </c>
      <c r="E194" s="8" t="s">
        <v>185</v>
      </c>
      <c r="F194" s="24">
        <v>0</v>
      </c>
      <c r="G194" s="24">
        <v>0</v>
      </c>
      <c r="H194" s="24">
        <v>0</v>
      </c>
      <c r="I194" s="24">
        <v>0</v>
      </c>
      <c r="J194" s="24">
        <v>0</v>
      </c>
      <c r="K194" s="24">
        <v>0</v>
      </c>
      <c r="L194" s="24">
        <v>0</v>
      </c>
      <c r="M194" s="24">
        <v>0</v>
      </c>
      <c r="N194" s="17">
        <v>44109</v>
      </c>
      <c r="O194" s="45">
        <f>(N194-calc!$O$2)/7+1</f>
        <v>1.5714285714285714</v>
      </c>
      <c r="P194" s="36" t="str">
        <f t="shared" si="2"/>
        <v>Oct</v>
      </c>
      <c r="Q194" s="36" t="str">
        <f>"Qtr" &amp; VLOOKUP(MONTH(N194),calc!$D$3:$F$14,2,FALSE)</f>
        <v>Qtr1</v>
      </c>
      <c r="R194" s="36" t="str">
        <f>"FY" &amp; RIGHT(YEAR(N194) + VLOOKUP(MONTH(N194),{1,0;10,1},2,TRUE),2)</f>
        <v>FY21</v>
      </c>
    </row>
    <row r="195" spans="1:18" ht="13.5" thickBot="1" x14ac:dyDescent="0.35">
      <c r="A195" s="54"/>
      <c r="B195" s="54" t="s">
        <v>61</v>
      </c>
      <c r="C195" s="8" t="s">
        <v>91</v>
      </c>
      <c r="D195" s="54" t="s">
        <v>92</v>
      </c>
      <c r="E195" s="8" t="s">
        <v>185</v>
      </c>
      <c r="F195" s="24">
        <v>0</v>
      </c>
      <c r="G195" s="24">
        <v>0</v>
      </c>
      <c r="H195" s="24">
        <v>0</v>
      </c>
      <c r="I195" s="24">
        <v>0</v>
      </c>
      <c r="J195" s="24">
        <v>0</v>
      </c>
      <c r="K195" s="24">
        <v>0</v>
      </c>
      <c r="L195" s="24">
        <v>0</v>
      </c>
      <c r="M195" s="24">
        <v>0</v>
      </c>
      <c r="N195" s="17">
        <v>44109</v>
      </c>
      <c r="O195" s="45">
        <f>(N195-calc!$O$2)/7+1</f>
        <v>1.5714285714285714</v>
      </c>
      <c r="P195" s="36" t="str">
        <f t="shared" si="2"/>
        <v>Oct</v>
      </c>
      <c r="Q195" s="36" t="str">
        <f>"Qtr" &amp; VLOOKUP(MONTH(N195),calc!$D$3:$F$14,2,FALSE)</f>
        <v>Qtr1</v>
      </c>
      <c r="R195" s="36" t="str">
        <f>"FY" &amp; RIGHT(YEAR(N195) + VLOOKUP(MONTH(N195),{1,0;10,1},2,TRUE),2)</f>
        <v>FY21</v>
      </c>
    </row>
    <row r="196" spans="1:18" ht="13.5" thickBot="1" x14ac:dyDescent="0.35">
      <c r="A196" s="54"/>
      <c r="B196" s="54" t="s">
        <v>61</v>
      </c>
      <c r="C196" s="8" t="s">
        <v>93</v>
      </c>
      <c r="D196" s="54" t="s">
        <v>94</v>
      </c>
      <c r="E196" s="8" t="s">
        <v>185</v>
      </c>
      <c r="F196" s="24">
        <v>0</v>
      </c>
      <c r="G196" s="24">
        <v>0</v>
      </c>
      <c r="H196" s="24">
        <v>0</v>
      </c>
      <c r="I196" s="24">
        <v>0</v>
      </c>
      <c r="J196" s="24">
        <v>0</v>
      </c>
      <c r="K196" s="24">
        <v>0</v>
      </c>
      <c r="L196" s="24">
        <v>0</v>
      </c>
      <c r="M196" s="24">
        <v>0</v>
      </c>
      <c r="N196" s="17">
        <v>44109</v>
      </c>
      <c r="O196" s="45">
        <f>(N196-calc!$O$2)/7+1</f>
        <v>1.5714285714285714</v>
      </c>
      <c r="P196" s="36" t="str">
        <f t="shared" si="2"/>
        <v>Oct</v>
      </c>
      <c r="Q196" s="36" t="str">
        <f>"Qtr" &amp; VLOOKUP(MONTH(N196),calc!$D$3:$F$14,2,FALSE)</f>
        <v>Qtr1</v>
      </c>
      <c r="R196" s="36" t="str">
        <f>"FY" &amp; RIGHT(YEAR(N196) + VLOOKUP(MONTH(N196),{1,0;10,1},2,TRUE),2)</f>
        <v>FY21</v>
      </c>
    </row>
    <row r="197" spans="1:18" ht="13.5" thickBot="1" x14ac:dyDescent="0.35">
      <c r="A197" s="54"/>
      <c r="B197" s="54" t="s">
        <v>61</v>
      </c>
      <c r="C197" s="8" t="s">
        <v>71</v>
      </c>
      <c r="D197" s="54" t="s">
        <v>95</v>
      </c>
      <c r="E197" s="8" t="s">
        <v>185</v>
      </c>
      <c r="F197" s="24">
        <v>0</v>
      </c>
      <c r="G197" s="24">
        <v>0</v>
      </c>
      <c r="H197" s="24">
        <v>0</v>
      </c>
      <c r="I197" s="24">
        <v>0</v>
      </c>
      <c r="J197" s="24">
        <v>0</v>
      </c>
      <c r="K197" s="24">
        <v>0</v>
      </c>
      <c r="L197" s="24">
        <v>0</v>
      </c>
      <c r="M197" s="24">
        <v>0</v>
      </c>
      <c r="N197" s="17">
        <v>44109</v>
      </c>
      <c r="O197" s="45">
        <f>(N197-calc!$O$2)/7+1</f>
        <v>1.5714285714285714</v>
      </c>
      <c r="P197" s="36" t="str">
        <f t="shared" si="2"/>
        <v>Oct</v>
      </c>
      <c r="Q197" s="36" t="str">
        <f>"Qtr" &amp; VLOOKUP(MONTH(N197),calc!$D$3:$F$14,2,FALSE)</f>
        <v>Qtr1</v>
      </c>
      <c r="R197" s="36" t="str">
        <f>"FY" &amp; RIGHT(YEAR(N197) + VLOOKUP(MONTH(N197),{1,0;10,1},2,TRUE),2)</f>
        <v>FY21</v>
      </c>
    </row>
    <row r="198" spans="1:18" ht="13.5" thickBot="1" x14ac:dyDescent="0.35">
      <c r="A198" s="54"/>
      <c r="B198" s="54" t="s">
        <v>61</v>
      </c>
      <c r="C198" s="8" t="s">
        <v>73</v>
      </c>
      <c r="D198" s="54" t="s">
        <v>96</v>
      </c>
      <c r="E198" s="8" t="s">
        <v>185</v>
      </c>
      <c r="F198" s="24">
        <v>1</v>
      </c>
      <c r="G198" s="24">
        <v>0</v>
      </c>
      <c r="H198" s="24">
        <v>0</v>
      </c>
      <c r="I198" s="24">
        <v>0</v>
      </c>
      <c r="J198" s="24">
        <v>0</v>
      </c>
      <c r="K198" s="24">
        <v>0</v>
      </c>
      <c r="L198" s="24">
        <v>0</v>
      </c>
      <c r="M198" s="24">
        <v>0</v>
      </c>
      <c r="N198" s="17">
        <v>44109</v>
      </c>
      <c r="O198" s="45">
        <f>(N198-calc!$O$2)/7+1</f>
        <v>1.5714285714285714</v>
      </c>
      <c r="P198" s="36" t="str">
        <f t="shared" ref="P198:P261" si="3">TEXT(N198, "mmm")</f>
        <v>Oct</v>
      </c>
      <c r="Q198" s="36" t="str">
        <f>"Qtr" &amp; VLOOKUP(MONTH(N198),calc!$D$3:$F$14,2,FALSE)</f>
        <v>Qtr1</v>
      </c>
      <c r="R198" s="36" t="str">
        <f>"FY" &amp; RIGHT(YEAR(N198) + VLOOKUP(MONTH(N198),{1,0;10,1},2,TRUE),2)</f>
        <v>FY21</v>
      </c>
    </row>
    <row r="199" spans="1:18" ht="13.5" thickBot="1" x14ac:dyDescent="0.35">
      <c r="A199" s="54"/>
      <c r="B199" s="54" t="s">
        <v>61</v>
      </c>
      <c r="C199" s="8" t="s">
        <v>97</v>
      </c>
      <c r="D199" s="54" t="s">
        <v>98</v>
      </c>
      <c r="E199" s="8" t="s">
        <v>185</v>
      </c>
      <c r="F199" s="24">
        <v>0</v>
      </c>
      <c r="G199" s="24">
        <v>0</v>
      </c>
      <c r="H199" s="24">
        <v>0</v>
      </c>
      <c r="I199" s="24">
        <v>0</v>
      </c>
      <c r="J199" s="24">
        <v>0</v>
      </c>
      <c r="K199" s="24">
        <v>0</v>
      </c>
      <c r="L199" s="24">
        <v>0</v>
      </c>
      <c r="M199" s="24">
        <v>0</v>
      </c>
      <c r="N199" s="17">
        <v>44109</v>
      </c>
      <c r="O199" s="45">
        <f>(N199-calc!$O$2)/7+1</f>
        <v>1.5714285714285714</v>
      </c>
      <c r="P199" s="36" t="str">
        <f t="shared" si="3"/>
        <v>Oct</v>
      </c>
      <c r="Q199" s="36" t="str">
        <f>"Qtr" &amp; VLOOKUP(MONTH(N199),calc!$D$3:$F$14,2,FALSE)</f>
        <v>Qtr1</v>
      </c>
      <c r="R199" s="36" t="str">
        <f>"FY" &amp; RIGHT(YEAR(N199) + VLOOKUP(MONTH(N199),{1,0;10,1},2,TRUE),2)</f>
        <v>FY21</v>
      </c>
    </row>
    <row r="200" spans="1:18" ht="13.5" thickBot="1" x14ac:dyDescent="0.35">
      <c r="A200" s="54"/>
      <c r="B200" s="54" t="s">
        <v>61</v>
      </c>
      <c r="C200" s="8" t="s">
        <v>97</v>
      </c>
      <c r="D200" s="54" t="s">
        <v>99</v>
      </c>
      <c r="E200" s="8" t="s">
        <v>185</v>
      </c>
      <c r="F200" s="24">
        <v>1</v>
      </c>
      <c r="G200" s="24">
        <v>1</v>
      </c>
      <c r="H200" s="24">
        <v>1</v>
      </c>
      <c r="I200" s="24">
        <v>1</v>
      </c>
      <c r="J200" s="24">
        <v>7</v>
      </c>
      <c r="K200" s="24">
        <v>6</v>
      </c>
      <c r="L200" s="24">
        <v>2</v>
      </c>
      <c r="M200" s="24">
        <v>2</v>
      </c>
      <c r="N200" s="17">
        <v>44109</v>
      </c>
      <c r="O200" s="45">
        <f>(N200-calc!$O$2)/7+1</f>
        <v>1.5714285714285714</v>
      </c>
      <c r="P200" s="36" t="str">
        <f t="shared" si="3"/>
        <v>Oct</v>
      </c>
      <c r="Q200" s="36" t="str">
        <f>"Qtr" &amp; VLOOKUP(MONTH(N200),calc!$D$3:$F$14,2,FALSE)</f>
        <v>Qtr1</v>
      </c>
      <c r="R200" s="36" t="str">
        <f>"FY" &amp; RIGHT(YEAR(N200) + VLOOKUP(MONTH(N200),{1,0;10,1},2,TRUE),2)</f>
        <v>FY21</v>
      </c>
    </row>
    <row r="201" spans="1:18" ht="13.5" thickBot="1" x14ac:dyDescent="0.35">
      <c r="A201" s="54"/>
      <c r="B201" s="54" t="s">
        <v>61</v>
      </c>
      <c r="C201" s="8" t="s">
        <v>100</v>
      </c>
      <c r="D201" s="54" t="s">
        <v>101</v>
      </c>
      <c r="E201" s="8" t="s">
        <v>185</v>
      </c>
      <c r="F201" s="24">
        <v>0</v>
      </c>
      <c r="G201" s="24">
        <v>0</v>
      </c>
      <c r="H201" s="24">
        <v>0</v>
      </c>
      <c r="I201" s="24">
        <v>0</v>
      </c>
      <c r="J201" s="24">
        <v>0</v>
      </c>
      <c r="K201" s="24">
        <v>0</v>
      </c>
      <c r="L201" s="24">
        <v>0</v>
      </c>
      <c r="M201" s="24">
        <v>0</v>
      </c>
      <c r="N201" s="17">
        <v>44109</v>
      </c>
      <c r="O201" s="45">
        <f>(N201-calc!$O$2)/7+1</f>
        <v>1.5714285714285714</v>
      </c>
      <c r="P201" s="36" t="str">
        <f t="shared" si="3"/>
        <v>Oct</v>
      </c>
      <c r="Q201" s="36" t="str">
        <f>"Qtr" &amp; VLOOKUP(MONTH(N201),calc!$D$3:$F$14,2,FALSE)</f>
        <v>Qtr1</v>
      </c>
      <c r="R201" s="36" t="str">
        <f>"FY" &amp; RIGHT(YEAR(N201) + VLOOKUP(MONTH(N201),{1,0;10,1},2,TRUE),2)</f>
        <v>FY21</v>
      </c>
    </row>
    <row r="202" spans="1:18" ht="13.5" thickBot="1" x14ac:dyDescent="0.35">
      <c r="A202" s="54"/>
      <c r="B202" s="54" t="s">
        <v>61</v>
      </c>
      <c r="C202" s="8" t="s">
        <v>102</v>
      </c>
      <c r="D202" s="54" t="s">
        <v>103</v>
      </c>
      <c r="E202" s="8" t="s">
        <v>185</v>
      </c>
      <c r="F202" s="24">
        <v>0</v>
      </c>
      <c r="G202" s="24">
        <v>0</v>
      </c>
      <c r="H202" s="24">
        <v>0</v>
      </c>
      <c r="I202" s="24">
        <v>0</v>
      </c>
      <c r="J202" s="24">
        <v>0</v>
      </c>
      <c r="K202" s="24">
        <v>0</v>
      </c>
      <c r="L202" s="24">
        <v>0</v>
      </c>
      <c r="M202" s="24">
        <v>0</v>
      </c>
      <c r="N202" s="17">
        <v>44109</v>
      </c>
      <c r="O202" s="45">
        <f>(N202-calc!$O$2)/7+1</f>
        <v>1.5714285714285714</v>
      </c>
      <c r="P202" s="36" t="str">
        <f t="shared" si="3"/>
        <v>Oct</v>
      </c>
      <c r="Q202" s="36" t="str">
        <f>"Qtr" &amp; VLOOKUP(MONTH(N202),calc!$D$3:$F$14,2,FALSE)</f>
        <v>Qtr1</v>
      </c>
      <c r="R202" s="36" t="str">
        <f>"FY" &amp; RIGHT(YEAR(N202) + VLOOKUP(MONTH(N202),{1,0;10,1},2,TRUE),2)</f>
        <v>FY21</v>
      </c>
    </row>
    <row r="203" spans="1:18" ht="13.5" thickBot="1" x14ac:dyDescent="0.35">
      <c r="A203" s="54"/>
      <c r="B203" s="54" t="s">
        <v>61</v>
      </c>
      <c r="C203" s="8" t="s">
        <v>68</v>
      </c>
      <c r="D203" s="54" t="s">
        <v>104</v>
      </c>
      <c r="E203" s="8" t="s">
        <v>185</v>
      </c>
      <c r="F203" s="24">
        <v>2</v>
      </c>
      <c r="G203" s="24">
        <v>2</v>
      </c>
      <c r="H203" s="24">
        <v>2</v>
      </c>
      <c r="I203" s="24">
        <v>2</v>
      </c>
      <c r="J203" s="24">
        <v>5</v>
      </c>
      <c r="K203" s="24">
        <v>5</v>
      </c>
      <c r="L203" s="24">
        <v>3</v>
      </c>
      <c r="M203" s="24">
        <v>3</v>
      </c>
      <c r="N203" s="17">
        <v>44109</v>
      </c>
      <c r="O203" s="45">
        <f>(N203-calc!$O$2)/7+1</f>
        <v>1.5714285714285714</v>
      </c>
      <c r="P203" s="36" t="str">
        <f t="shared" si="3"/>
        <v>Oct</v>
      </c>
      <c r="Q203" s="36" t="str">
        <f>"Qtr" &amp; VLOOKUP(MONTH(N203),calc!$D$3:$F$14,2,FALSE)</f>
        <v>Qtr1</v>
      </c>
      <c r="R203" s="36" t="str">
        <f>"FY" &amp; RIGHT(YEAR(N203) + VLOOKUP(MONTH(N203),{1,0;10,1},2,TRUE),2)</f>
        <v>FY21</v>
      </c>
    </row>
    <row r="204" spans="1:18" ht="13.5" thickBot="1" x14ac:dyDescent="0.35">
      <c r="A204" s="54"/>
      <c r="B204" s="54" t="s">
        <v>61</v>
      </c>
      <c r="C204" s="8" t="s">
        <v>64</v>
      </c>
      <c r="D204" s="54" t="s">
        <v>105</v>
      </c>
      <c r="E204" s="8" t="s">
        <v>185</v>
      </c>
      <c r="F204" s="24">
        <v>0</v>
      </c>
      <c r="G204" s="24">
        <v>0</v>
      </c>
      <c r="H204" s="24">
        <v>0</v>
      </c>
      <c r="I204" s="24">
        <v>0</v>
      </c>
      <c r="J204" s="24">
        <v>0</v>
      </c>
      <c r="K204" s="24">
        <v>0</v>
      </c>
      <c r="L204" s="24">
        <v>0</v>
      </c>
      <c r="M204" s="24">
        <v>0</v>
      </c>
      <c r="N204" s="17">
        <v>44109</v>
      </c>
      <c r="O204" s="45">
        <f>(N204-calc!$O$2)/7+1</f>
        <v>1.5714285714285714</v>
      </c>
      <c r="P204" s="36" t="str">
        <f t="shared" si="3"/>
        <v>Oct</v>
      </c>
      <c r="Q204" s="36" t="str">
        <f>"Qtr" &amp; VLOOKUP(MONTH(N204),calc!$D$3:$F$14,2,FALSE)</f>
        <v>Qtr1</v>
      </c>
      <c r="R204" s="36" t="str">
        <f>"FY" &amp; RIGHT(YEAR(N204) + VLOOKUP(MONTH(N204),{1,0;10,1},2,TRUE),2)</f>
        <v>FY21</v>
      </c>
    </row>
    <row r="205" spans="1:18" ht="13.5" thickBot="1" x14ac:dyDescent="0.35">
      <c r="A205" s="54"/>
      <c r="B205" s="54" t="s">
        <v>61</v>
      </c>
      <c r="C205" s="8" t="s">
        <v>106</v>
      </c>
      <c r="D205" s="54" t="s">
        <v>107</v>
      </c>
      <c r="E205" s="8" t="s">
        <v>185</v>
      </c>
      <c r="F205" s="24">
        <v>1</v>
      </c>
      <c r="G205" s="24">
        <v>1</v>
      </c>
      <c r="H205" s="24">
        <v>1</v>
      </c>
      <c r="I205" s="24">
        <v>1</v>
      </c>
      <c r="J205" s="24">
        <v>1</v>
      </c>
      <c r="K205" s="24">
        <v>1</v>
      </c>
      <c r="L205" s="24">
        <v>0</v>
      </c>
      <c r="M205" s="24">
        <v>0</v>
      </c>
      <c r="N205" s="17">
        <v>44109</v>
      </c>
      <c r="O205" s="45">
        <f>(N205-calc!$O$2)/7+1</f>
        <v>1.5714285714285714</v>
      </c>
      <c r="P205" s="36" t="str">
        <f t="shared" si="3"/>
        <v>Oct</v>
      </c>
      <c r="Q205" s="36" t="str">
        <f>"Qtr" &amp; VLOOKUP(MONTH(N205),calc!$D$3:$F$14,2,FALSE)</f>
        <v>Qtr1</v>
      </c>
      <c r="R205" s="36" t="str">
        <f>"FY" &amp; RIGHT(YEAR(N205) + VLOOKUP(MONTH(N205),{1,0;10,1},2,TRUE),2)</f>
        <v>FY21</v>
      </c>
    </row>
    <row r="206" spans="1:18" ht="13.5" thickBot="1" x14ac:dyDescent="0.35">
      <c r="A206" s="54"/>
      <c r="B206" s="54" t="s">
        <v>61</v>
      </c>
      <c r="C206" s="8" t="s">
        <v>108</v>
      </c>
      <c r="D206" s="54" t="s">
        <v>109</v>
      </c>
      <c r="E206" s="8" t="s">
        <v>185</v>
      </c>
      <c r="F206" s="24">
        <v>0</v>
      </c>
      <c r="G206" s="24">
        <v>0</v>
      </c>
      <c r="H206" s="24">
        <v>0</v>
      </c>
      <c r="I206" s="24">
        <v>0</v>
      </c>
      <c r="J206" s="24">
        <v>0</v>
      </c>
      <c r="K206" s="24">
        <v>0</v>
      </c>
      <c r="L206" s="24">
        <v>0</v>
      </c>
      <c r="M206" s="24">
        <v>0</v>
      </c>
      <c r="N206" s="17">
        <v>44109</v>
      </c>
      <c r="O206" s="45">
        <f>(N206-calc!$O$2)/7+1</f>
        <v>1.5714285714285714</v>
      </c>
      <c r="P206" s="36" t="str">
        <f t="shared" si="3"/>
        <v>Oct</v>
      </c>
      <c r="Q206" s="36" t="str">
        <f>"Qtr" &amp; VLOOKUP(MONTH(N206),calc!$D$3:$F$14,2,FALSE)</f>
        <v>Qtr1</v>
      </c>
      <c r="R206" s="36" t="str">
        <f>"FY" &amp; RIGHT(YEAR(N206) + VLOOKUP(MONTH(N206),{1,0;10,1},2,TRUE),2)</f>
        <v>FY21</v>
      </c>
    </row>
    <row r="207" spans="1:18" ht="13.5" thickBot="1" x14ac:dyDescent="0.35">
      <c r="A207" s="54"/>
      <c r="B207" s="54" t="s">
        <v>61</v>
      </c>
      <c r="C207" s="8" t="s">
        <v>110</v>
      </c>
      <c r="D207" s="54" t="s">
        <v>111</v>
      </c>
      <c r="E207" s="8" t="s">
        <v>185</v>
      </c>
      <c r="F207" s="24">
        <v>0</v>
      </c>
      <c r="G207" s="24">
        <v>0</v>
      </c>
      <c r="H207" s="24">
        <v>0</v>
      </c>
      <c r="I207" s="24">
        <v>0</v>
      </c>
      <c r="J207" s="24">
        <v>0</v>
      </c>
      <c r="K207" s="24">
        <v>0</v>
      </c>
      <c r="L207" s="24">
        <v>0</v>
      </c>
      <c r="M207" s="24">
        <v>0</v>
      </c>
      <c r="N207" s="17">
        <v>44109</v>
      </c>
      <c r="O207" s="45">
        <f>(N207-calc!$O$2)/7+1</f>
        <v>1.5714285714285714</v>
      </c>
      <c r="P207" s="36" t="str">
        <f t="shared" si="3"/>
        <v>Oct</v>
      </c>
      <c r="Q207" s="36" t="str">
        <f>"Qtr" &amp; VLOOKUP(MONTH(N207),calc!$D$3:$F$14,2,FALSE)</f>
        <v>Qtr1</v>
      </c>
      <c r="R207" s="36" t="str">
        <f>"FY" &amp; RIGHT(YEAR(N207) + VLOOKUP(MONTH(N207),{1,0;10,1},2,TRUE),2)</f>
        <v>FY21</v>
      </c>
    </row>
    <row r="208" spans="1:18" ht="13.5" thickBot="1" x14ac:dyDescent="0.35">
      <c r="A208" s="54"/>
      <c r="B208" s="54" t="s">
        <v>61</v>
      </c>
      <c r="C208" s="8" t="s">
        <v>71</v>
      </c>
      <c r="D208" s="54" t="s">
        <v>112</v>
      </c>
      <c r="E208" s="8" t="s">
        <v>185</v>
      </c>
      <c r="F208" s="24">
        <v>0</v>
      </c>
      <c r="G208" s="24">
        <v>0</v>
      </c>
      <c r="H208" s="24">
        <v>0</v>
      </c>
      <c r="I208" s="24">
        <v>0</v>
      </c>
      <c r="J208" s="24">
        <v>0</v>
      </c>
      <c r="K208" s="24">
        <v>0</v>
      </c>
      <c r="L208" s="24">
        <v>0</v>
      </c>
      <c r="M208" s="24">
        <v>0</v>
      </c>
      <c r="N208" s="17">
        <v>44109</v>
      </c>
      <c r="O208" s="45">
        <f>(N208-calc!$O$2)/7+1</f>
        <v>1.5714285714285714</v>
      </c>
      <c r="P208" s="36" t="str">
        <f t="shared" si="3"/>
        <v>Oct</v>
      </c>
      <c r="Q208" s="36" t="str">
        <f>"Qtr" &amp; VLOOKUP(MONTH(N208),calc!$D$3:$F$14,2,FALSE)</f>
        <v>Qtr1</v>
      </c>
      <c r="R208" s="36" t="str">
        <f>"FY" &amp; RIGHT(YEAR(N208) + VLOOKUP(MONTH(N208),{1,0;10,1},2,TRUE),2)</f>
        <v>FY21</v>
      </c>
    </row>
    <row r="209" spans="1:18" ht="13.5" thickBot="1" x14ac:dyDescent="0.35">
      <c r="A209" s="54"/>
      <c r="B209" s="54" t="s">
        <v>61</v>
      </c>
      <c r="C209" s="8" t="s">
        <v>102</v>
      </c>
      <c r="D209" s="54" t="s">
        <v>113</v>
      </c>
      <c r="E209" s="8" t="s">
        <v>185</v>
      </c>
      <c r="F209" s="24">
        <v>0</v>
      </c>
      <c r="G209" s="24">
        <v>0</v>
      </c>
      <c r="H209" s="24">
        <v>0</v>
      </c>
      <c r="I209" s="24">
        <v>0</v>
      </c>
      <c r="J209" s="24">
        <v>0</v>
      </c>
      <c r="K209" s="24">
        <v>0</v>
      </c>
      <c r="L209" s="24">
        <v>0</v>
      </c>
      <c r="M209" s="24">
        <v>0</v>
      </c>
      <c r="N209" s="17">
        <v>44109</v>
      </c>
      <c r="O209" s="45">
        <f>(N209-calc!$O$2)/7+1</f>
        <v>1.5714285714285714</v>
      </c>
      <c r="P209" s="36" t="str">
        <f t="shared" si="3"/>
        <v>Oct</v>
      </c>
      <c r="Q209" s="36" t="str">
        <f>"Qtr" &amp; VLOOKUP(MONTH(N209),calc!$D$3:$F$14,2,FALSE)</f>
        <v>Qtr1</v>
      </c>
      <c r="R209" s="36" t="str">
        <f>"FY" &amp; RIGHT(YEAR(N209) + VLOOKUP(MONTH(N209),{1,0;10,1},2,TRUE),2)</f>
        <v>FY21</v>
      </c>
    </row>
    <row r="210" spans="1:18" ht="13.5" thickBot="1" x14ac:dyDescent="0.35">
      <c r="A210" s="54"/>
      <c r="B210" s="54" t="s">
        <v>61</v>
      </c>
      <c r="C210" s="8" t="s">
        <v>71</v>
      </c>
      <c r="D210" s="54" t="s">
        <v>114</v>
      </c>
      <c r="E210" s="8" t="s">
        <v>185</v>
      </c>
      <c r="F210" s="24">
        <v>0</v>
      </c>
      <c r="G210" s="24">
        <v>0</v>
      </c>
      <c r="H210" s="24">
        <v>0</v>
      </c>
      <c r="I210" s="24">
        <v>0</v>
      </c>
      <c r="J210" s="24">
        <v>0</v>
      </c>
      <c r="K210" s="24">
        <v>0</v>
      </c>
      <c r="L210" s="24">
        <v>0</v>
      </c>
      <c r="M210" s="24">
        <v>0</v>
      </c>
      <c r="N210" s="17">
        <v>44109</v>
      </c>
      <c r="O210" s="45">
        <f>(N210-calc!$O$2)/7+1</f>
        <v>1.5714285714285714</v>
      </c>
      <c r="P210" s="36" t="str">
        <f t="shared" si="3"/>
        <v>Oct</v>
      </c>
      <c r="Q210" s="36" t="str">
        <f>"Qtr" &amp; VLOOKUP(MONTH(N210),calc!$D$3:$F$14,2,FALSE)</f>
        <v>Qtr1</v>
      </c>
      <c r="R210" s="36" t="str">
        <f>"FY" &amp; RIGHT(YEAR(N210) + VLOOKUP(MONTH(N210),{1,0;10,1},2,TRUE),2)</f>
        <v>FY21</v>
      </c>
    </row>
    <row r="211" spans="1:18" ht="13.5" thickBot="1" x14ac:dyDescent="0.35">
      <c r="A211" s="54"/>
      <c r="B211" s="54" t="s">
        <v>61</v>
      </c>
      <c r="C211" s="8" t="s">
        <v>68</v>
      </c>
      <c r="D211" s="54" t="s">
        <v>115</v>
      </c>
      <c r="E211" s="8" t="s">
        <v>185</v>
      </c>
      <c r="F211" s="24">
        <v>0</v>
      </c>
      <c r="G211" s="24">
        <v>0</v>
      </c>
      <c r="H211" s="24">
        <v>0</v>
      </c>
      <c r="I211" s="24">
        <v>0</v>
      </c>
      <c r="J211" s="24">
        <v>0</v>
      </c>
      <c r="K211" s="24">
        <v>0</v>
      </c>
      <c r="L211" s="24">
        <v>0</v>
      </c>
      <c r="M211" s="24">
        <v>0</v>
      </c>
      <c r="N211" s="17">
        <v>44109</v>
      </c>
      <c r="O211" s="45">
        <f>(N211-calc!$O$2)/7+1</f>
        <v>1.5714285714285714</v>
      </c>
      <c r="P211" s="36" t="str">
        <f t="shared" si="3"/>
        <v>Oct</v>
      </c>
      <c r="Q211" s="36" t="str">
        <f>"Qtr" &amp; VLOOKUP(MONTH(N211),calc!$D$3:$F$14,2,FALSE)</f>
        <v>Qtr1</v>
      </c>
      <c r="R211" s="36" t="str">
        <f>"FY" &amp; RIGHT(YEAR(N211) + VLOOKUP(MONTH(N211),{1,0;10,1},2,TRUE),2)</f>
        <v>FY21</v>
      </c>
    </row>
    <row r="212" spans="1:18" ht="13.5" thickBot="1" x14ac:dyDescent="0.35">
      <c r="A212" s="54"/>
      <c r="B212" s="54" t="s">
        <v>61</v>
      </c>
      <c r="C212" s="8" t="s">
        <v>66</v>
      </c>
      <c r="D212" s="54" t="s">
        <v>116</v>
      </c>
      <c r="E212" s="8" t="s">
        <v>185</v>
      </c>
      <c r="F212" s="24">
        <v>0</v>
      </c>
      <c r="G212" s="24">
        <v>0</v>
      </c>
      <c r="H212" s="24">
        <v>0</v>
      </c>
      <c r="I212" s="24">
        <v>0</v>
      </c>
      <c r="J212" s="24">
        <v>0</v>
      </c>
      <c r="K212" s="24">
        <v>0</v>
      </c>
      <c r="L212" s="24">
        <v>0</v>
      </c>
      <c r="M212" s="24">
        <v>0</v>
      </c>
      <c r="N212" s="17">
        <v>44109</v>
      </c>
      <c r="O212" s="45">
        <f>(N212-calc!$O$2)/7+1</f>
        <v>1.5714285714285714</v>
      </c>
      <c r="P212" s="36" t="str">
        <f t="shared" si="3"/>
        <v>Oct</v>
      </c>
      <c r="Q212" s="36" t="str">
        <f>"Qtr" &amp; VLOOKUP(MONTH(N212),calc!$D$3:$F$14,2,FALSE)</f>
        <v>Qtr1</v>
      </c>
      <c r="R212" s="36" t="str">
        <f>"FY" &amp; RIGHT(YEAR(N212) + VLOOKUP(MONTH(N212),{1,0;10,1},2,TRUE),2)</f>
        <v>FY21</v>
      </c>
    </row>
    <row r="213" spans="1:18" ht="13.5" thickBot="1" x14ac:dyDescent="0.35">
      <c r="A213" s="54"/>
      <c r="B213" s="54" t="s">
        <v>61</v>
      </c>
      <c r="C213" s="8" t="s">
        <v>117</v>
      </c>
      <c r="D213" s="54" t="s">
        <v>118</v>
      </c>
      <c r="E213" s="8" t="s">
        <v>185</v>
      </c>
      <c r="F213" s="24">
        <v>0</v>
      </c>
      <c r="G213" s="24">
        <v>0</v>
      </c>
      <c r="H213" s="24">
        <v>0</v>
      </c>
      <c r="I213" s="24">
        <v>0</v>
      </c>
      <c r="J213" s="24">
        <v>0</v>
      </c>
      <c r="K213" s="24">
        <v>0</v>
      </c>
      <c r="L213" s="24">
        <v>0</v>
      </c>
      <c r="M213" s="24">
        <v>0</v>
      </c>
      <c r="N213" s="17">
        <v>44109</v>
      </c>
      <c r="O213" s="45">
        <f>(N213-calc!$O$2)/7+1</f>
        <v>1.5714285714285714</v>
      </c>
      <c r="P213" s="36" t="str">
        <f t="shared" si="3"/>
        <v>Oct</v>
      </c>
      <c r="Q213" s="36" t="str">
        <f>"Qtr" &amp; VLOOKUP(MONTH(N213),calc!$D$3:$F$14,2,FALSE)</f>
        <v>Qtr1</v>
      </c>
      <c r="R213" s="36" t="str">
        <f>"FY" &amp; RIGHT(YEAR(N213) + VLOOKUP(MONTH(N213),{1,0;10,1},2,TRUE),2)</f>
        <v>FY21</v>
      </c>
    </row>
    <row r="214" spans="1:18" ht="13.5" thickBot="1" x14ac:dyDescent="0.35">
      <c r="A214" s="54"/>
      <c r="B214" s="54" t="s">
        <v>61</v>
      </c>
      <c r="C214" s="8" t="s">
        <v>68</v>
      </c>
      <c r="D214" s="54" t="s">
        <v>119</v>
      </c>
      <c r="E214" s="8" t="s">
        <v>185</v>
      </c>
      <c r="F214" s="24">
        <v>0</v>
      </c>
      <c r="G214" s="24">
        <v>0</v>
      </c>
      <c r="H214" s="24">
        <v>0</v>
      </c>
      <c r="I214" s="24">
        <v>0</v>
      </c>
      <c r="J214" s="24">
        <v>0</v>
      </c>
      <c r="K214" s="24">
        <v>0</v>
      </c>
      <c r="L214" s="24">
        <v>0</v>
      </c>
      <c r="M214" s="24">
        <v>0</v>
      </c>
      <c r="N214" s="17">
        <v>44109</v>
      </c>
      <c r="O214" s="45">
        <f>(N214-calc!$O$2)/7+1</f>
        <v>1.5714285714285714</v>
      </c>
      <c r="P214" s="36" t="str">
        <f t="shared" si="3"/>
        <v>Oct</v>
      </c>
      <c r="Q214" s="36" t="str">
        <f>"Qtr" &amp; VLOOKUP(MONTH(N214),calc!$D$3:$F$14,2,FALSE)</f>
        <v>Qtr1</v>
      </c>
      <c r="R214" s="36" t="str">
        <f>"FY" &amp; RIGHT(YEAR(N214) + VLOOKUP(MONTH(N214),{1,0;10,1},2,TRUE),2)</f>
        <v>FY21</v>
      </c>
    </row>
    <row r="215" spans="1:18" ht="13.5" thickBot="1" x14ac:dyDescent="0.35">
      <c r="A215" s="54"/>
      <c r="B215" s="54" t="s">
        <v>61</v>
      </c>
      <c r="C215" s="8" t="s">
        <v>120</v>
      </c>
      <c r="D215" s="54" t="s">
        <v>121</v>
      </c>
      <c r="E215" s="8" t="s">
        <v>185</v>
      </c>
      <c r="F215" s="24">
        <v>0</v>
      </c>
      <c r="G215" s="24">
        <v>0</v>
      </c>
      <c r="H215" s="24">
        <v>0</v>
      </c>
      <c r="I215" s="24">
        <v>0</v>
      </c>
      <c r="J215" s="24">
        <v>0</v>
      </c>
      <c r="K215" s="24">
        <v>0</v>
      </c>
      <c r="L215" s="24">
        <v>0</v>
      </c>
      <c r="M215" s="24">
        <v>0</v>
      </c>
      <c r="N215" s="17">
        <v>44109</v>
      </c>
      <c r="O215" s="45">
        <f>(N215-calc!$O$2)/7+1</f>
        <v>1.5714285714285714</v>
      </c>
      <c r="P215" s="36" t="str">
        <f t="shared" si="3"/>
        <v>Oct</v>
      </c>
      <c r="Q215" s="36" t="str">
        <f>"Qtr" &amp; VLOOKUP(MONTH(N215),calc!$D$3:$F$14,2,FALSE)</f>
        <v>Qtr1</v>
      </c>
      <c r="R215" s="36" t="str">
        <f>"FY" &amp; RIGHT(YEAR(N215) + VLOOKUP(MONTH(N215),{1,0;10,1},2,TRUE),2)</f>
        <v>FY21</v>
      </c>
    </row>
    <row r="216" spans="1:18" ht="13.5" thickBot="1" x14ac:dyDescent="0.35">
      <c r="A216" s="54"/>
      <c r="B216" s="54" t="s">
        <v>61</v>
      </c>
      <c r="C216" s="8" t="s">
        <v>64</v>
      </c>
      <c r="D216" s="54" t="s">
        <v>122</v>
      </c>
      <c r="E216" s="8" t="s">
        <v>185</v>
      </c>
      <c r="F216" s="24">
        <v>0</v>
      </c>
      <c r="G216" s="24">
        <v>0</v>
      </c>
      <c r="H216" s="24">
        <v>0</v>
      </c>
      <c r="I216" s="24">
        <v>0</v>
      </c>
      <c r="J216" s="24">
        <v>0</v>
      </c>
      <c r="K216" s="24">
        <v>0</v>
      </c>
      <c r="L216" s="24">
        <v>0</v>
      </c>
      <c r="M216" s="24">
        <v>0</v>
      </c>
      <c r="N216" s="17">
        <v>44109</v>
      </c>
      <c r="O216" s="45">
        <f>(N216-calc!$O$2)/7+1</f>
        <v>1.5714285714285714</v>
      </c>
      <c r="P216" s="36" t="str">
        <f t="shared" si="3"/>
        <v>Oct</v>
      </c>
      <c r="Q216" s="36" t="str">
        <f>"Qtr" &amp; VLOOKUP(MONTH(N216),calc!$D$3:$F$14,2,FALSE)</f>
        <v>Qtr1</v>
      </c>
      <c r="R216" s="36" t="str">
        <f>"FY" &amp; RIGHT(YEAR(N216) + VLOOKUP(MONTH(N216),{1,0;10,1},2,TRUE),2)</f>
        <v>FY21</v>
      </c>
    </row>
    <row r="217" spans="1:18" ht="13.5" thickBot="1" x14ac:dyDescent="0.35">
      <c r="A217" s="54"/>
      <c r="B217" s="54" t="s">
        <v>61</v>
      </c>
      <c r="C217" s="8" t="s">
        <v>64</v>
      </c>
      <c r="D217" s="54" t="s">
        <v>123</v>
      </c>
      <c r="E217" s="8" t="s">
        <v>185</v>
      </c>
      <c r="F217" s="24">
        <v>4</v>
      </c>
      <c r="G217" s="24">
        <v>2</v>
      </c>
      <c r="H217" s="24">
        <v>2</v>
      </c>
      <c r="I217" s="24">
        <v>2</v>
      </c>
      <c r="J217" s="24">
        <v>2</v>
      </c>
      <c r="K217" s="24">
        <v>1</v>
      </c>
      <c r="L217" s="24">
        <v>0</v>
      </c>
      <c r="M217" s="24">
        <v>0</v>
      </c>
      <c r="N217" s="17">
        <v>44109</v>
      </c>
      <c r="O217" s="45">
        <f>(N217-calc!$O$2)/7+1</f>
        <v>1.5714285714285714</v>
      </c>
      <c r="P217" s="36" t="str">
        <f t="shared" si="3"/>
        <v>Oct</v>
      </c>
      <c r="Q217" s="36" t="str">
        <f>"Qtr" &amp; VLOOKUP(MONTH(N217),calc!$D$3:$F$14,2,FALSE)</f>
        <v>Qtr1</v>
      </c>
      <c r="R217" s="36" t="str">
        <f>"FY" &amp; RIGHT(YEAR(N217) + VLOOKUP(MONTH(N217),{1,0;10,1},2,TRUE),2)</f>
        <v>FY21</v>
      </c>
    </row>
    <row r="218" spans="1:18" ht="13.5" thickBot="1" x14ac:dyDescent="0.35">
      <c r="A218" s="54"/>
      <c r="B218" s="54" t="s">
        <v>61</v>
      </c>
      <c r="C218" s="8" t="s">
        <v>71</v>
      </c>
      <c r="D218" s="54" t="s">
        <v>124</v>
      </c>
      <c r="E218" s="8" t="s">
        <v>185</v>
      </c>
      <c r="F218" s="24">
        <v>1</v>
      </c>
      <c r="G218" s="24">
        <v>1</v>
      </c>
      <c r="H218" s="24">
        <v>1</v>
      </c>
      <c r="I218" s="24">
        <v>1</v>
      </c>
      <c r="J218" s="24">
        <v>1</v>
      </c>
      <c r="K218" s="24">
        <v>1</v>
      </c>
      <c r="L218" s="24">
        <v>1</v>
      </c>
      <c r="M218" s="24">
        <v>1</v>
      </c>
      <c r="N218" s="17">
        <v>44109</v>
      </c>
      <c r="O218" s="45">
        <f>(N218-calc!$O$2)/7+1</f>
        <v>1.5714285714285714</v>
      </c>
      <c r="P218" s="36" t="str">
        <f t="shared" si="3"/>
        <v>Oct</v>
      </c>
      <c r="Q218" s="36" t="str">
        <f>"Qtr" &amp; VLOOKUP(MONTH(N218),calc!$D$3:$F$14,2,FALSE)</f>
        <v>Qtr1</v>
      </c>
      <c r="R218" s="36" t="str">
        <f>"FY" &amp; RIGHT(YEAR(N218) + VLOOKUP(MONTH(N218),{1,0;10,1},2,TRUE),2)</f>
        <v>FY21</v>
      </c>
    </row>
    <row r="219" spans="1:18" ht="13.5" thickBot="1" x14ac:dyDescent="0.35">
      <c r="A219" s="54"/>
      <c r="B219" s="54" t="s">
        <v>61</v>
      </c>
      <c r="C219" s="8" t="s">
        <v>125</v>
      </c>
      <c r="D219" s="54" t="s">
        <v>126</v>
      </c>
      <c r="E219" s="8" t="s">
        <v>185</v>
      </c>
      <c r="F219" s="24">
        <v>2</v>
      </c>
      <c r="G219" s="24">
        <v>2</v>
      </c>
      <c r="H219" s="24">
        <v>2</v>
      </c>
      <c r="I219" s="24">
        <v>2</v>
      </c>
      <c r="J219" s="24">
        <v>4</v>
      </c>
      <c r="K219" s="24">
        <v>4</v>
      </c>
      <c r="L219" s="24">
        <v>2</v>
      </c>
      <c r="M219" s="24">
        <v>2</v>
      </c>
      <c r="N219" s="17">
        <v>44109</v>
      </c>
      <c r="O219" s="45">
        <f>(N219-calc!$O$2)/7+1</f>
        <v>1.5714285714285714</v>
      </c>
      <c r="P219" s="36" t="str">
        <f t="shared" si="3"/>
        <v>Oct</v>
      </c>
      <c r="Q219" s="36" t="str">
        <f>"Qtr" &amp; VLOOKUP(MONTH(N219),calc!$D$3:$F$14,2,FALSE)</f>
        <v>Qtr1</v>
      </c>
      <c r="R219" s="36" t="str">
        <f>"FY" &amp; RIGHT(YEAR(N219) + VLOOKUP(MONTH(N219),{1,0;10,1},2,TRUE),2)</f>
        <v>FY21</v>
      </c>
    </row>
    <row r="220" spans="1:18" ht="13.5" thickBot="1" x14ac:dyDescent="0.35">
      <c r="A220" s="54"/>
      <c r="B220" s="54" t="s">
        <v>61</v>
      </c>
      <c r="C220" s="8" t="s">
        <v>102</v>
      </c>
      <c r="D220" s="54" t="s">
        <v>127</v>
      </c>
      <c r="E220" s="8" t="s">
        <v>185</v>
      </c>
      <c r="F220" s="24">
        <v>0</v>
      </c>
      <c r="G220" s="24">
        <v>0</v>
      </c>
      <c r="H220" s="24">
        <v>0</v>
      </c>
      <c r="I220" s="24">
        <v>0</v>
      </c>
      <c r="J220" s="24">
        <v>0</v>
      </c>
      <c r="K220" s="24">
        <v>0</v>
      </c>
      <c r="L220" s="24">
        <v>0</v>
      </c>
      <c r="M220" s="24">
        <v>0</v>
      </c>
      <c r="N220" s="17">
        <v>44109</v>
      </c>
      <c r="O220" s="45">
        <f>(N220-calc!$O$2)/7+1</f>
        <v>1.5714285714285714</v>
      </c>
      <c r="P220" s="36" t="str">
        <f t="shared" si="3"/>
        <v>Oct</v>
      </c>
      <c r="Q220" s="36" t="str">
        <f>"Qtr" &amp; VLOOKUP(MONTH(N220),calc!$D$3:$F$14,2,FALSE)</f>
        <v>Qtr1</v>
      </c>
      <c r="R220" s="36" t="str">
        <f>"FY" &amp; RIGHT(YEAR(N220) + VLOOKUP(MONTH(N220),{1,0;10,1},2,TRUE),2)</f>
        <v>FY21</v>
      </c>
    </row>
    <row r="221" spans="1:18" ht="13.5" thickBot="1" x14ac:dyDescent="0.35">
      <c r="A221" s="54"/>
      <c r="B221" s="54" t="s">
        <v>61</v>
      </c>
      <c r="C221" s="8" t="s">
        <v>91</v>
      </c>
      <c r="D221" s="54" t="s">
        <v>128</v>
      </c>
      <c r="E221" s="8" t="s">
        <v>185</v>
      </c>
      <c r="F221" s="24">
        <v>0</v>
      </c>
      <c r="G221" s="24">
        <v>0</v>
      </c>
      <c r="H221" s="24">
        <v>0</v>
      </c>
      <c r="I221" s="24">
        <v>0</v>
      </c>
      <c r="J221" s="24">
        <v>0</v>
      </c>
      <c r="K221" s="24">
        <v>0</v>
      </c>
      <c r="L221" s="24">
        <v>0</v>
      </c>
      <c r="M221" s="24">
        <v>0</v>
      </c>
      <c r="N221" s="17">
        <v>44109</v>
      </c>
      <c r="O221" s="45">
        <f>(N221-calc!$O$2)/7+1</f>
        <v>1.5714285714285714</v>
      </c>
      <c r="P221" s="36" t="str">
        <f t="shared" si="3"/>
        <v>Oct</v>
      </c>
      <c r="Q221" s="36" t="str">
        <f>"Qtr" &amp; VLOOKUP(MONTH(N221),calc!$D$3:$F$14,2,FALSE)</f>
        <v>Qtr1</v>
      </c>
      <c r="R221" s="36" t="str">
        <f>"FY" &amp; RIGHT(YEAR(N221) + VLOOKUP(MONTH(N221),{1,0;10,1},2,TRUE),2)</f>
        <v>FY21</v>
      </c>
    </row>
    <row r="222" spans="1:18" ht="13.5" thickBot="1" x14ac:dyDescent="0.35">
      <c r="A222" s="54"/>
      <c r="B222" s="54" t="s">
        <v>61</v>
      </c>
      <c r="C222" s="8" t="s">
        <v>71</v>
      </c>
      <c r="D222" s="54" t="s">
        <v>129</v>
      </c>
      <c r="E222" s="8" t="s">
        <v>185</v>
      </c>
      <c r="F222" s="24">
        <v>1</v>
      </c>
      <c r="G222" s="24">
        <v>1</v>
      </c>
      <c r="H222" s="24">
        <v>1</v>
      </c>
      <c r="I222" s="24">
        <v>1</v>
      </c>
      <c r="J222" s="24">
        <v>3</v>
      </c>
      <c r="K222" s="24">
        <v>0</v>
      </c>
      <c r="L222" s="24">
        <v>0</v>
      </c>
      <c r="M222" s="24">
        <v>0</v>
      </c>
      <c r="N222" s="17">
        <v>44109</v>
      </c>
      <c r="O222" s="45">
        <f>(N222-calc!$O$2)/7+1</f>
        <v>1.5714285714285714</v>
      </c>
      <c r="P222" s="36" t="str">
        <f t="shared" si="3"/>
        <v>Oct</v>
      </c>
      <c r="Q222" s="36" t="str">
        <f>"Qtr" &amp; VLOOKUP(MONTH(N222),calc!$D$3:$F$14,2,FALSE)</f>
        <v>Qtr1</v>
      </c>
      <c r="R222" s="36" t="str">
        <f>"FY" &amp; RIGHT(YEAR(N222) + VLOOKUP(MONTH(N222),{1,0;10,1},2,TRUE),2)</f>
        <v>FY21</v>
      </c>
    </row>
    <row r="223" spans="1:18" ht="13.5" thickBot="1" x14ac:dyDescent="0.35">
      <c r="A223" s="54"/>
      <c r="B223" s="54" t="s">
        <v>61</v>
      </c>
      <c r="C223" s="8" t="s">
        <v>68</v>
      </c>
      <c r="D223" s="54" t="s">
        <v>130</v>
      </c>
      <c r="E223" s="8" t="s">
        <v>185</v>
      </c>
      <c r="F223" s="24">
        <v>0</v>
      </c>
      <c r="G223" s="24">
        <v>0</v>
      </c>
      <c r="H223" s="24">
        <v>0</v>
      </c>
      <c r="I223" s="24">
        <v>0</v>
      </c>
      <c r="J223" s="24">
        <v>0</v>
      </c>
      <c r="K223" s="24">
        <v>0</v>
      </c>
      <c r="L223" s="24">
        <v>0</v>
      </c>
      <c r="M223" s="24">
        <v>0</v>
      </c>
      <c r="N223" s="17">
        <v>44109</v>
      </c>
      <c r="O223" s="45">
        <f>(N223-calc!$O$2)/7+1</f>
        <v>1.5714285714285714</v>
      </c>
      <c r="P223" s="36" t="str">
        <f t="shared" si="3"/>
        <v>Oct</v>
      </c>
      <c r="Q223" s="36" t="str">
        <f>"Qtr" &amp; VLOOKUP(MONTH(N223),calc!$D$3:$F$14,2,FALSE)</f>
        <v>Qtr1</v>
      </c>
      <c r="R223" s="36" t="str">
        <f>"FY" &amp; RIGHT(YEAR(N223) + VLOOKUP(MONTH(N223),{1,0;10,1},2,TRUE),2)</f>
        <v>FY21</v>
      </c>
    </row>
    <row r="224" spans="1:18" ht="13.5" thickBot="1" x14ac:dyDescent="0.35">
      <c r="A224" s="54"/>
      <c r="B224" s="54" t="s">
        <v>61</v>
      </c>
      <c r="C224" s="8" t="s">
        <v>125</v>
      </c>
      <c r="D224" s="54" t="s">
        <v>131</v>
      </c>
      <c r="E224" s="8" t="s">
        <v>185</v>
      </c>
      <c r="F224" s="24">
        <v>0</v>
      </c>
      <c r="G224" s="24">
        <v>0</v>
      </c>
      <c r="H224" s="24">
        <v>0</v>
      </c>
      <c r="I224" s="24">
        <v>0</v>
      </c>
      <c r="J224" s="24">
        <v>0</v>
      </c>
      <c r="K224" s="24">
        <v>0</v>
      </c>
      <c r="L224" s="24">
        <v>0</v>
      </c>
      <c r="M224" s="24">
        <v>0</v>
      </c>
      <c r="N224" s="17">
        <v>44109</v>
      </c>
      <c r="O224" s="45">
        <f>(N224-calc!$O$2)/7+1</f>
        <v>1.5714285714285714</v>
      </c>
      <c r="P224" s="36" t="str">
        <f t="shared" si="3"/>
        <v>Oct</v>
      </c>
      <c r="Q224" s="36" t="str">
        <f>"Qtr" &amp; VLOOKUP(MONTH(N224),calc!$D$3:$F$14,2,FALSE)</f>
        <v>Qtr1</v>
      </c>
      <c r="R224" s="36" t="str">
        <f>"FY" &amp; RIGHT(YEAR(N224) + VLOOKUP(MONTH(N224),{1,0;10,1},2,TRUE),2)</f>
        <v>FY21</v>
      </c>
    </row>
    <row r="225" spans="1:18" ht="13.5" thickBot="1" x14ac:dyDescent="0.35">
      <c r="A225" s="54"/>
      <c r="B225" s="54" t="s">
        <v>5</v>
      </c>
      <c r="C225" s="8"/>
      <c r="D225" s="54" t="s">
        <v>6</v>
      </c>
      <c r="E225" s="8" t="s">
        <v>185</v>
      </c>
      <c r="F225" s="24">
        <v>0</v>
      </c>
      <c r="G225" s="24">
        <v>1</v>
      </c>
      <c r="H225" s="24">
        <v>1</v>
      </c>
      <c r="I225" s="24">
        <v>1</v>
      </c>
      <c r="J225" s="24">
        <v>6</v>
      </c>
      <c r="K225" s="24">
        <v>6</v>
      </c>
      <c r="L225" s="24">
        <v>3</v>
      </c>
      <c r="M225" s="24">
        <v>3</v>
      </c>
      <c r="N225" s="17">
        <v>44109</v>
      </c>
      <c r="O225" s="45">
        <f>(N225-calc!$O$2)/7+1</f>
        <v>1.5714285714285714</v>
      </c>
      <c r="P225" s="36" t="str">
        <f t="shared" si="3"/>
        <v>Oct</v>
      </c>
      <c r="Q225" s="36" t="str">
        <f>"Qtr" &amp; VLOOKUP(MONTH(N225),calc!$D$3:$F$14,2,FALSE)</f>
        <v>Qtr1</v>
      </c>
      <c r="R225" s="36" t="str">
        <f>"FY" &amp; RIGHT(YEAR(N225) + VLOOKUP(MONTH(N225),{1,0;10,1},2,TRUE),2)</f>
        <v>FY21</v>
      </c>
    </row>
    <row r="226" spans="1:18" ht="13.5" thickBot="1" x14ac:dyDescent="0.35">
      <c r="A226" s="54"/>
      <c r="B226" s="54" t="s">
        <v>5</v>
      </c>
      <c r="C226" s="8"/>
      <c r="D226" s="54" t="s">
        <v>7</v>
      </c>
      <c r="E226" s="8" t="s">
        <v>185</v>
      </c>
      <c r="F226" s="24">
        <v>3</v>
      </c>
      <c r="G226" s="24">
        <v>3</v>
      </c>
      <c r="H226" s="24">
        <v>3</v>
      </c>
      <c r="I226" s="24">
        <v>1</v>
      </c>
      <c r="J226" s="24">
        <v>5</v>
      </c>
      <c r="K226" s="24">
        <v>1</v>
      </c>
      <c r="L226" s="24">
        <v>1</v>
      </c>
      <c r="M226" s="24">
        <v>1</v>
      </c>
      <c r="N226" s="17">
        <v>44109</v>
      </c>
      <c r="O226" s="45">
        <f>(N226-calc!$O$2)/7+1</f>
        <v>1.5714285714285714</v>
      </c>
      <c r="P226" s="36" t="str">
        <f t="shared" si="3"/>
        <v>Oct</v>
      </c>
      <c r="Q226" s="36" t="str">
        <f>"Qtr" &amp; VLOOKUP(MONTH(N226),calc!$D$3:$F$14,2,FALSE)</f>
        <v>Qtr1</v>
      </c>
      <c r="R226" s="36" t="str">
        <f>"FY" &amp; RIGHT(YEAR(N226) + VLOOKUP(MONTH(N226),{1,0;10,1},2,TRUE),2)</f>
        <v>FY21</v>
      </c>
    </row>
    <row r="227" spans="1:18" ht="13.5" thickBot="1" x14ac:dyDescent="0.35">
      <c r="A227" s="54"/>
      <c r="B227" s="54" t="s">
        <v>5</v>
      </c>
      <c r="C227" s="8"/>
      <c r="D227" s="54" t="s">
        <v>8</v>
      </c>
      <c r="E227" s="8" t="s">
        <v>185</v>
      </c>
      <c r="F227" s="24">
        <v>190</v>
      </c>
      <c r="G227" s="24">
        <v>4</v>
      </c>
      <c r="H227" s="24">
        <v>4</v>
      </c>
      <c r="I227" s="24">
        <v>4</v>
      </c>
      <c r="J227" s="24">
        <v>10</v>
      </c>
      <c r="K227" s="24">
        <v>10</v>
      </c>
      <c r="L227" s="24">
        <v>7</v>
      </c>
      <c r="M227" s="24">
        <v>7</v>
      </c>
      <c r="N227" s="17">
        <v>44109</v>
      </c>
      <c r="O227" s="45">
        <f>(N227-calc!$O$2)/7+1</f>
        <v>1.5714285714285714</v>
      </c>
      <c r="P227" s="36" t="str">
        <f t="shared" si="3"/>
        <v>Oct</v>
      </c>
      <c r="Q227" s="36" t="str">
        <f>"Qtr" &amp; VLOOKUP(MONTH(N227),calc!$D$3:$F$14,2,FALSE)</f>
        <v>Qtr1</v>
      </c>
      <c r="R227" s="36" t="str">
        <f>"FY" &amp; RIGHT(YEAR(N227) + VLOOKUP(MONTH(N227),{1,0;10,1},2,TRUE),2)</f>
        <v>FY21</v>
      </c>
    </row>
    <row r="228" spans="1:18" ht="13.5" thickBot="1" x14ac:dyDescent="0.35">
      <c r="A228" s="54"/>
      <c r="B228" s="54" t="s">
        <v>132</v>
      </c>
      <c r="C228" s="8"/>
      <c r="D228" s="54" t="s">
        <v>133</v>
      </c>
      <c r="E228" s="8" t="s">
        <v>185</v>
      </c>
      <c r="F228" s="24">
        <v>21</v>
      </c>
      <c r="G228" s="24">
        <v>11</v>
      </c>
      <c r="H228" s="24">
        <v>11</v>
      </c>
      <c r="I228" s="24">
        <v>11</v>
      </c>
      <c r="J228" s="24">
        <v>11</v>
      </c>
      <c r="K228" s="24">
        <v>11</v>
      </c>
      <c r="L228" s="24">
        <v>2</v>
      </c>
      <c r="M228" s="24">
        <v>2</v>
      </c>
      <c r="N228" s="17">
        <v>44109</v>
      </c>
      <c r="O228" s="45">
        <f>(N228-calc!$O$2)/7+1</f>
        <v>1.5714285714285714</v>
      </c>
      <c r="P228" s="36" t="str">
        <f t="shared" si="3"/>
        <v>Oct</v>
      </c>
      <c r="Q228" s="36" t="str">
        <f>"Qtr" &amp; VLOOKUP(MONTH(N228),calc!$D$3:$F$14,2,FALSE)</f>
        <v>Qtr1</v>
      </c>
      <c r="R228" s="36" t="str">
        <f>"FY" &amp; RIGHT(YEAR(N228) + VLOOKUP(MONTH(N228),{1,0;10,1},2,TRUE),2)</f>
        <v>FY21</v>
      </c>
    </row>
    <row r="229" spans="1:18" ht="13.5" thickBot="1" x14ac:dyDescent="0.35">
      <c r="A229" s="54"/>
      <c r="B229" s="54" t="s">
        <v>132</v>
      </c>
      <c r="C229" s="8"/>
      <c r="D229" s="54" t="s">
        <v>134</v>
      </c>
      <c r="E229" s="8" t="s">
        <v>185</v>
      </c>
      <c r="F229" s="24">
        <v>16</v>
      </c>
      <c r="G229" s="24">
        <v>4</v>
      </c>
      <c r="H229" s="24">
        <v>4</v>
      </c>
      <c r="I229" s="24">
        <v>4</v>
      </c>
      <c r="J229" s="24">
        <v>4</v>
      </c>
      <c r="K229" s="24">
        <v>4</v>
      </c>
      <c r="L229" s="24">
        <v>0</v>
      </c>
      <c r="M229" s="24">
        <v>0</v>
      </c>
      <c r="N229" s="17">
        <v>44109</v>
      </c>
      <c r="O229" s="45">
        <f>(N229-calc!$O$2)/7+1</f>
        <v>1.5714285714285714</v>
      </c>
      <c r="P229" s="36" t="str">
        <f t="shared" si="3"/>
        <v>Oct</v>
      </c>
      <c r="Q229" s="36" t="str">
        <f>"Qtr" &amp; VLOOKUP(MONTH(N229),calc!$D$3:$F$14,2,FALSE)</f>
        <v>Qtr1</v>
      </c>
      <c r="R229" s="36" t="str">
        <f>"FY" &amp; RIGHT(YEAR(N229) + VLOOKUP(MONTH(N229),{1,0;10,1},2,TRUE),2)</f>
        <v>FY21</v>
      </c>
    </row>
    <row r="230" spans="1:18" ht="13.5" thickBot="1" x14ac:dyDescent="0.35">
      <c r="A230" s="54"/>
      <c r="B230" s="54" t="s">
        <v>132</v>
      </c>
      <c r="C230" s="8"/>
      <c r="D230" s="54" t="s">
        <v>135</v>
      </c>
      <c r="E230" s="8" t="s">
        <v>185</v>
      </c>
      <c r="F230" s="24">
        <v>12</v>
      </c>
      <c r="G230" s="24">
        <v>2</v>
      </c>
      <c r="H230" s="24">
        <v>2</v>
      </c>
      <c r="I230" s="24">
        <v>2</v>
      </c>
      <c r="J230" s="24">
        <v>2</v>
      </c>
      <c r="K230" s="24">
        <v>1</v>
      </c>
      <c r="L230" s="24">
        <v>1</v>
      </c>
      <c r="M230" s="24">
        <v>1</v>
      </c>
      <c r="N230" s="17">
        <v>44109</v>
      </c>
      <c r="O230" s="45">
        <f>(N230-calc!$O$2)/7+1</f>
        <v>1.5714285714285714</v>
      </c>
      <c r="P230" s="36" t="str">
        <f t="shared" si="3"/>
        <v>Oct</v>
      </c>
      <c r="Q230" s="36" t="str">
        <f>"Qtr" &amp; VLOOKUP(MONTH(N230),calc!$D$3:$F$14,2,FALSE)</f>
        <v>Qtr1</v>
      </c>
      <c r="R230" s="36" t="str">
        <f>"FY" &amp; RIGHT(YEAR(N230) + VLOOKUP(MONTH(N230),{1,0;10,1},2,TRUE),2)</f>
        <v>FY21</v>
      </c>
    </row>
    <row r="231" spans="1:18" ht="13.5" thickBot="1" x14ac:dyDescent="0.35">
      <c r="A231" s="54"/>
      <c r="B231" s="54" t="s">
        <v>132</v>
      </c>
      <c r="C231" s="8"/>
      <c r="D231" s="54" t="s">
        <v>136</v>
      </c>
      <c r="E231" s="8" t="s">
        <v>185</v>
      </c>
      <c r="F231" s="24">
        <v>32</v>
      </c>
      <c r="G231" s="24">
        <v>5</v>
      </c>
      <c r="H231" s="24">
        <v>5</v>
      </c>
      <c r="I231" s="24">
        <v>5</v>
      </c>
      <c r="J231" s="24">
        <v>5</v>
      </c>
      <c r="K231" s="24">
        <v>1</v>
      </c>
      <c r="L231" s="24">
        <v>0</v>
      </c>
      <c r="M231" s="24">
        <v>0</v>
      </c>
      <c r="N231" s="17">
        <v>44109</v>
      </c>
      <c r="O231" s="45">
        <f>(N231-calc!$O$2)/7+1</f>
        <v>1.5714285714285714</v>
      </c>
      <c r="P231" s="36" t="str">
        <f t="shared" si="3"/>
        <v>Oct</v>
      </c>
      <c r="Q231" s="36" t="str">
        <f>"Qtr" &amp; VLOOKUP(MONTH(N231),calc!$D$3:$F$14,2,FALSE)</f>
        <v>Qtr1</v>
      </c>
      <c r="R231" s="36" t="str">
        <f>"FY" &amp; RIGHT(YEAR(N231) + VLOOKUP(MONTH(N231),{1,0;10,1},2,TRUE),2)</f>
        <v>FY21</v>
      </c>
    </row>
    <row r="232" spans="1:18" ht="13.5" thickBot="1" x14ac:dyDescent="0.35">
      <c r="A232" s="54"/>
      <c r="B232" s="54" t="s">
        <v>132</v>
      </c>
      <c r="C232" s="8"/>
      <c r="D232" s="54" t="s">
        <v>137</v>
      </c>
      <c r="E232" s="8" t="s">
        <v>185</v>
      </c>
      <c r="F232" s="24">
        <v>9</v>
      </c>
      <c r="G232" s="24">
        <v>2</v>
      </c>
      <c r="H232" s="24">
        <v>2</v>
      </c>
      <c r="I232" s="24">
        <v>2</v>
      </c>
      <c r="J232" s="24">
        <v>2</v>
      </c>
      <c r="K232" s="24">
        <v>2</v>
      </c>
      <c r="L232" s="24">
        <v>0</v>
      </c>
      <c r="M232" s="24">
        <v>0</v>
      </c>
      <c r="N232" s="17">
        <v>44109</v>
      </c>
      <c r="O232" s="45">
        <f>(N232-calc!$O$2)/7+1</f>
        <v>1.5714285714285714</v>
      </c>
      <c r="P232" s="36" t="str">
        <f t="shared" si="3"/>
        <v>Oct</v>
      </c>
      <c r="Q232" s="36" t="str">
        <f>"Qtr" &amp; VLOOKUP(MONTH(N232),calc!$D$3:$F$14,2,FALSE)</f>
        <v>Qtr1</v>
      </c>
      <c r="R232" s="36" t="str">
        <f>"FY" &amp; RIGHT(YEAR(N232) + VLOOKUP(MONTH(N232),{1,0;10,1},2,TRUE),2)</f>
        <v>FY21</v>
      </c>
    </row>
    <row r="233" spans="1:18" ht="13.5" thickBot="1" x14ac:dyDescent="0.35">
      <c r="A233" s="54"/>
      <c r="B233" s="54" t="s">
        <v>138</v>
      </c>
      <c r="C233" s="8"/>
      <c r="D233" s="54" t="s">
        <v>171</v>
      </c>
      <c r="E233" s="8" t="s">
        <v>185</v>
      </c>
      <c r="F233" s="24">
        <v>5</v>
      </c>
      <c r="G233" s="24">
        <v>5</v>
      </c>
      <c r="H233" s="24">
        <v>5</v>
      </c>
      <c r="I233" s="24">
        <v>5</v>
      </c>
      <c r="J233" s="24">
        <v>7</v>
      </c>
      <c r="K233" s="24">
        <v>5</v>
      </c>
      <c r="L233" s="24">
        <v>3</v>
      </c>
      <c r="M233" s="24">
        <v>3</v>
      </c>
      <c r="N233" s="17">
        <v>44109</v>
      </c>
      <c r="O233" s="45">
        <f>(N233-calc!$O$2)/7+1</f>
        <v>1.5714285714285714</v>
      </c>
      <c r="P233" s="36" t="str">
        <f t="shared" si="3"/>
        <v>Oct</v>
      </c>
      <c r="Q233" s="36" t="str">
        <f>"Qtr" &amp; VLOOKUP(MONTH(N233),calc!$D$3:$F$14,2,FALSE)</f>
        <v>Qtr1</v>
      </c>
      <c r="R233" s="36" t="str">
        <f>"FY" &amp; RIGHT(YEAR(N233) + VLOOKUP(MONTH(N233),{1,0;10,1},2,TRUE),2)</f>
        <v>FY21</v>
      </c>
    </row>
    <row r="234" spans="1:18" ht="13.5" thickBot="1" x14ac:dyDescent="0.35">
      <c r="A234" s="54"/>
      <c r="B234" s="54" t="s">
        <v>138</v>
      </c>
      <c r="C234" s="8"/>
      <c r="D234" s="54" t="s">
        <v>172</v>
      </c>
      <c r="E234" s="8" t="s">
        <v>185</v>
      </c>
      <c r="F234" s="24">
        <v>2</v>
      </c>
      <c r="G234" s="24">
        <v>2</v>
      </c>
      <c r="H234" s="24">
        <v>2</v>
      </c>
      <c r="I234" s="24">
        <v>2</v>
      </c>
      <c r="J234" s="24">
        <v>3</v>
      </c>
      <c r="K234" s="24">
        <v>3</v>
      </c>
      <c r="L234" s="24">
        <v>1</v>
      </c>
      <c r="M234" s="24">
        <v>1</v>
      </c>
      <c r="N234" s="17">
        <v>44109</v>
      </c>
      <c r="O234" s="45">
        <f>(N234-calc!$O$2)/7+1</f>
        <v>1.5714285714285714</v>
      </c>
      <c r="P234" s="36" t="str">
        <f t="shared" si="3"/>
        <v>Oct</v>
      </c>
      <c r="Q234" s="36" t="str">
        <f>"Qtr" &amp; VLOOKUP(MONTH(N234),calc!$D$3:$F$14,2,FALSE)</f>
        <v>Qtr1</v>
      </c>
      <c r="R234" s="36" t="str">
        <f>"FY" &amp; RIGHT(YEAR(N234) + VLOOKUP(MONTH(N234),{1,0;10,1},2,TRUE),2)</f>
        <v>FY21</v>
      </c>
    </row>
    <row r="235" spans="1:18" ht="13.5" thickBot="1" x14ac:dyDescent="0.35">
      <c r="A235" s="54"/>
      <c r="B235" s="54" t="s">
        <v>138</v>
      </c>
      <c r="C235" s="8"/>
      <c r="D235" s="54" t="s">
        <v>173</v>
      </c>
      <c r="E235" s="8" t="s">
        <v>185</v>
      </c>
      <c r="F235" s="24">
        <v>1</v>
      </c>
      <c r="G235" s="24">
        <v>1</v>
      </c>
      <c r="H235" s="24">
        <v>1</v>
      </c>
      <c r="I235" s="24">
        <v>1</v>
      </c>
      <c r="J235" s="24">
        <v>2</v>
      </c>
      <c r="K235" s="24">
        <v>2</v>
      </c>
      <c r="L235" s="24">
        <v>1</v>
      </c>
      <c r="M235" s="24">
        <v>1</v>
      </c>
      <c r="N235" s="17">
        <v>44109</v>
      </c>
      <c r="O235" s="45">
        <f>(N235-calc!$O$2)/7+1</f>
        <v>1.5714285714285714</v>
      </c>
      <c r="P235" s="36" t="str">
        <f t="shared" si="3"/>
        <v>Oct</v>
      </c>
      <c r="Q235" s="36" t="str">
        <f>"Qtr" &amp; VLOOKUP(MONTH(N235),calc!$D$3:$F$14,2,FALSE)</f>
        <v>Qtr1</v>
      </c>
      <c r="R235" s="36" t="str">
        <f>"FY" &amp; RIGHT(YEAR(N235) + VLOOKUP(MONTH(N235),{1,0;10,1},2,TRUE),2)</f>
        <v>FY21</v>
      </c>
    </row>
    <row r="236" spans="1:18" ht="13.5" thickBot="1" x14ac:dyDescent="0.35">
      <c r="A236" s="54"/>
      <c r="B236" s="54" t="s">
        <v>138</v>
      </c>
      <c r="C236" s="8"/>
      <c r="D236" s="54" t="s">
        <v>174</v>
      </c>
      <c r="E236" s="8" t="s">
        <v>185</v>
      </c>
      <c r="F236" s="24">
        <v>1</v>
      </c>
      <c r="G236" s="24">
        <v>1</v>
      </c>
      <c r="H236" s="24">
        <v>1</v>
      </c>
      <c r="I236" s="24">
        <v>1</v>
      </c>
      <c r="J236" s="24">
        <v>2</v>
      </c>
      <c r="K236" s="24">
        <v>2</v>
      </c>
      <c r="L236" s="24">
        <v>0</v>
      </c>
      <c r="M236" s="24">
        <v>0</v>
      </c>
      <c r="N236" s="17">
        <v>44109</v>
      </c>
      <c r="O236" s="45">
        <f>(N236-calc!$O$2)/7+1</f>
        <v>1.5714285714285714</v>
      </c>
      <c r="P236" s="36" t="str">
        <f t="shared" si="3"/>
        <v>Oct</v>
      </c>
      <c r="Q236" s="36" t="str">
        <f>"Qtr" &amp; VLOOKUP(MONTH(N236),calc!$D$3:$F$14,2,FALSE)</f>
        <v>Qtr1</v>
      </c>
      <c r="R236" s="36" t="str">
        <f>"FY" &amp; RIGHT(YEAR(N236) + VLOOKUP(MONTH(N236),{1,0;10,1},2,TRUE),2)</f>
        <v>FY21</v>
      </c>
    </row>
    <row r="237" spans="1:18" ht="13.5" thickBot="1" x14ac:dyDescent="0.35">
      <c r="A237" s="54"/>
      <c r="B237" s="54" t="s">
        <v>138</v>
      </c>
      <c r="C237" s="8"/>
      <c r="D237" s="54" t="s">
        <v>175</v>
      </c>
      <c r="E237" s="8" t="s">
        <v>185</v>
      </c>
      <c r="F237" s="24">
        <v>5</v>
      </c>
      <c r="G237" s="24">
        <v>5</v>
      </c>
      <c r="H237" s="24">
        <v>5</v>
      </c>
      <c r="I237" s="24">
        <v>5</v>
      </c>
      <c r="J237" s="24">
        <v>7</v>
      </c>
      <c r="K237" s="24">
        <v>6</v>
      </c>
      <c r="L237" s="24">
        <v>3</v>
      </c>
      <c r="M237" s="24">
        <v>3</v>
      </c>
      <c r="N237" s="17">
        <v>44109</v>
      </c>
      <c r="O237" s="45">
        <f>(N237-calc!$O$2)/7+1</f>
        <v>1.5714285714285714</v>
      </c>
      <c r="P237" s="36" t="str">
        <f t="shared" si="3"/>
        <v>Oct</v>
      </c>
      <c r="Q237" s="36" t="str">
        <f>"Qtr" &amp; VLOOKUP(MONTH(N237),calc!$D$3:$F$14,2,FALSE)</f>
        <v>Qtr1</v>
      </c>
      <c r="R237" s="36" t="str">
        <f>"FY" &amp; RIGHT(YEAR(N237) + VLOOKUP(MONTH(N237),{1,0;10,1},2,TRUE),2)</f>
        <v>FY21</v>
      </c>
    </row>
    <row r="238" spans="1:18" ht="13.5" thickBot="1" x14ac:dyDescent="0.35">
      <c r="A238" s="54"/>
      <c r="B238" s="54" t="s">
        <v>138</v>
      </c>
      <c r="C238" s="8"/>
      <c r="D238" s="54" t="s">
        <v>176</v>
      </c>
      <c r="E238" s="8" t="s">
        <v>185</v>
      </c>
      <c r="F238" s="24">
        <v>3</v>
      </c>
      <c r="G238" s="24">
        <v>3</v>
      </c>
      <c r="H238" s="24">
        <v>3</v>
      </c>
      <c r="I238" s="24">
        <v>3</v>
      </c>
      <c r="J238" s="24">
        <v>5</v>
      </c>
      <c r="K238" s="24">
        <v>4</v>
      </c>
      <c r="L238" s="24">
        <v>2</v>
      </c>
      <c r="M238" s="24">
        <v>2</v>
      </c>
      <c r="N238" s="17">
        <v>44109</v>
      </c>
      <c r="O238" s="45">
        <f>(N238-calc!$O$2)/7+1</f>
        <v>1.5714285714285714</v>
      </c>
      <c r="P238" s="36" t="str">
        <f t="shared" si="3"/>
        <v>Oct</v>
      </c>
      <c r="Q238" s="36" t="str">
        <f>"Qtr" &amp; VLOOKUP(MONTH(N238),calc!$D$3:$F$14,2,FALSE)</f>
        <v>Qtr1</v>
      </c>
      <c r="R238" s="36" t="str">
        <f>"FY" &amp; RIGHT(YEAR(N238) + VLOOKUP(MONTH(N238),{1,0;10,1},2,TRUE),2)</f>
        <v>FY21</v>
      </c>
    </row>
    <row r="239" spans="1:18" ht="13.5" thickBot="1" x14ac:dyDescent="0.35">
      <c r="A239" s="54"/>
      <c r="B239" s="54" t="s">
        <v>43</v>
      </c>
      <c r="C239" s="8"/>
      <c r="D239" s="54" t="s">
        <v>145</v>
      </c>
      <c r="E239" s="8" t="s">
        <v>185</v>
      </c>
      <c r="F239" s="24">
        <v>53</v>
      </c>
      <c r="G239" s="24">
        <v>3</v>
      </c>
      <c r="H239" s="24">
        <v>3</v>
      </c>
      <c r="I239" s="24">
        <v>3</v>
      </c>
      <c r="J239" s="24">
        <v>9</v>
      </c>
      <c r="K239" s="24">
        <v>7</v>
      </c>
      <c r="L239" s="24">
        <v>1</v>
      </c>
      <c r="M239" s="24">
        <v>1</v>
      </c>
      <c r="N239" s="17">
        <v>44109</v>
      </c>
      <c r="O239" s="45">
        <f>(N239-calc!$O$2)/7+1</f>
        <v>1.5714285714285714</v>
      </c>
      <c r="P239" s="36" t="str">
        <f t="shared" si="3"/>
        <v>Oct</v>
      </c>
      <c r="Q239" s="36" t="str">
        <f>"Qtr" &amp; VLOOKUP(MONTH(N239),calc!$D$3:$F$14,2,FALSE)</f>
        <v>Qtr1</v>
      </c>
      <c r="R239" s="36" t="str">
        <f>"FY" &amp; RIGHT(YEAR(N239) + VLOOKUP(MONTH(N239),{1,0;10,1},2,TRUE),2)</f>
        <v>FY21</v>
      </c>
    </row>
    <row r="240" spans="1:18" ht="13.5" thickBot="1" x14ac:dyDescent="0.35">
      <c r="A240" s="54"/>
      <c r="B240" s="54" t="s">
        <v>43</v>
      </c>
      <c r="C240" s="8"/>
      <c r="D240" s="54" t="s">
        <v>146</v>
      </c>
      <c r="E240" s="8" t="s">
        <v>185</v>
      </c>
      <c r="F240" s="24">
        <v>28</v>
      </c>
      <c r="G240" s="24">
        <v>2</v>
      </c>
      <c r="H240" s="24">
        <v>2</v>
      </c>
      <c r="I240" s="24">
        <v>2</v>
      </c>
      <c r="J240" s="24">
        <v>6</v>
      </c>
      <c r="K240" s="24">
        <v>6</v>
      </c>
      <c r="L240" s="24">
        <v>1</v>
      </c>
      <c r="M240" s="24">
        <v>1</v>
      </c>
      <c r="N240" s="17">
        <v>44109</v>
      </c>
      <c r="O240" s="45">
        <f>(N240-calc!$O$2)/7+1</f>
        <v>1.5714285714285714</v>
      </c>
      <c r="P240" s="36" t="str">
        <f t="shared" si="3"/>
        <v>Oct</v>
      </c>
      <c r="Q240" s="36" t="str">
        <f>"Qtr" &amp; VLOOKUP(MONTH(N240),calc!$D$3:$F$14,2,FALSE)</f>
        <v>Qtr1</v>
      </c>
      <c r="R240" s="36" t="str">
        <f>"FY" &amp; RIGHT(YEAR(N240) + VLOOKUP(MONTH(N240),{1,0;10,1},2,TRUE),2)</f>
        <v>FY21</v>
      </c>
    </row>
    <row r="241" spans="1:18" ht="13.5" thickBot="1" x14ac:dyDescent="0.35">
      <c r="A241" s="54"/>
      <c r="B241" s="54" t="s">
        <v>43</v>
      </c>
      <c r="C241" s="8"/>
      <c r="D241" s="54" t="s">
        <v>44</v>
      </c>
      <c r="E241" s="8" t="s">
        <v>185</v>
      </c>
      <c r="F241" s="24">
        <v>44</v>
      </c>
      <c r="G241" s="24">
        <v>2</v>
      </c>
      <c r="H241" s="24">
        <v>2</v>
      </c>
      <c r="I241" s="24">
        <v>2</v>
      </c>
      <c r="J241" s="24">
        <v>6</v>
      </c>
      <c r="K241" s="24">
        <v>5</v>
      </c>
      <c r="L241" s="24">
        <v>0</v>
      </c>
      <c r="M241" s="24">
        <v>0</v>
      </c>
      <c r="N241" s="17">
        <v>44109</v>
      </c>
      <c r="O241" s="45">
        <f>(N241-calc!$O$2)/7+1</f>
        <v>1.5714285714285714</v>
      </c>
      <c r="P241" s="36" t="str">
        <f t="shared" si="3"/>
        <v>Oct</v>
      </c>
      <c r="Q241" s="36" t="str">
        <f>"Qtr" &amp; VLOOKUP(MONTH(N241),calc!$D$3:$F$14,2,FALSE)</f>
        <v>Qtr1</v>
      </c>
      <c r="R241" s="36" t="str">
        <f>"FY" &amp; RIGHT(YEAR(N241) + VLOOKUP(MONTH(N241),{1,0;10,1},2,TRUE),2)</f>
        <v>FY21</v>
      </c>
    </row>
    <row r="242" spans="1:18" ht="13.5" thickBot="1" x14ac:dyDescent="0.35">
      <c r="A242" s="54"/>
      <c r="B242" s="54" t="s">
        <v>43</v>
      </c>
      <c r="C242" s="8"/>
      <c r="D242" s="54" t="s">
        <v>147</v>
      </c>
      <c r="E242" s="8" t="s">
        <v>185</v>
      </c>
      <c r="F242" s="24">
        <v>19</v>
      </c>
      <c r="G242" s="24">
        <v>3</v>
      </c>
      <c r="H242" s="24">
        <v>3</v>
      </c>
      <c r="I242" s="24">
        <v>3</v>
      </c>
      <c r="J242" s="24">
        <v>11</v>
      </c>
      <c r="K242" s="24">
        <v>11</v>
      </c>
      <c r="L242" s="24">
        <v>2</v>
      </c>
      <c r="M242" s="24">
        <v>2</v>
      </c>
      <c r="N242" s="17">
        <v>44109</v>
      </c>
      <c r="O242" s="45">
        <f>(N242-calc!$O$2)/7+1</f>
        <v>1.5714285714285714</v>
      </c>
      <c r="P242" s="36" t="str">
        <f t="shared" si="3"/>
        <v>Oct</v>
      </c>
      <c r="Q242" s="36" t="str">
        <f>"Qtr" &amp; VLOOKUP(MONTH(N242),calc!$D$3:$F$14,2,FALSE)</f>
        <v>Qtr1</v>
      </c>
      <c r="R242" s="36" t="str">
        <f>"FY" &amp; RIGHT(YEAR(N242) + VLOOKUP(MONTH(N242),{1,0;10,1},2,TRUE),2)</f>
        <v>FY21</v>
      </c>
    </row>
    <row r="243" spans="1:18" ht="13.5" thickBot="1" x14ac:dyDescent="0.35">
      <c r="A243" s="54"/>
      <c r="B243" s="54" t="s">
        <v>148</v>
      </c>
      <c r="C243" s="8"/>
      <c r="D243" s="54" t="s">
        <v>149</v>
      </c>
      <c r="E243" s="8" t="s">
        <v>185</v>
      </c>
      <c r="F243" s="24">
        <v>41</v>
      </c>
      <c r="G243" s="24">
        <v>22</v>
      </c>
      <c r="H243" s="24">
        <v>22</v>
      </c>
      <c r="I243" s="24">
        <v>10</v>
      </c>
      <c r="J243" s="24">
        <v>18</v>
      </c>
      <c r="K243" s="24">
        <v>18</v>
      </c>
      <c r="L243" s="24">
        <v>6</v>
      </c>
      <c r="M243" s="24">
        <v>6</v>
      </c>
      <c r="N243" s="17">
        <v>44109</v>
      </c>
      <c r="O243" s="45">
        <f>(N243-calc!$O$2)/7+1</f>
        <v>1.5714285714285714</v>
      </c>
      <c r="P243" s="36" t="str">
        <f t="shared" si="3"/>
        <v>Oct</v>
      </c>
      <c r="Q243" s="36" t="str">
        <f>"Qtr" &amp; VLOOKUP(MONTH(N243),calc!$D$3:$F$14,2,FALSE)</f>
        <v>Qtr1</v>
      </c>
      <c r="R243" s="36" t="str">
        <f>"FY" &amp; RIGHT(YEAR(N243) + VLOOKUP(MONTH(N243),{1,0;10,1},2,TRUE),2)</f>
        <v>FY21</v>
      </c>
    </row>
    <row r="244" spans="1:18" ht="13.5" thickBot="1" x14ac:dyDescent="0.35">
      <c r="A244" s="54"/>
      <c r="B244" s="54" t="s">
        <v>148</v>
      </c>
      <c r="C244" s="8"/>
      <c r="D244" s="54" t="s">
        <v>150</v>
      </c>
      <c r="E244" s="8" t="s">
        <v>185</v>
      </c>
      <c r="F244" s="24">
        <v>95</v>
      </c>
      <c r="G244" s="24">
        <v>22</v>
      </c>
      <c r="H244" s="24">
        <v>22</v>
      </c>
      <c r="I244" s="24">
        <v>13</v>
      </c>
      <c r="J244" s="24">
        <v>12</v>
      </c>
      <c r="K244" s="24">
        <v>12</v>
      </c>
      <c r="L244" s="24">
        <v>3</v>
      </c>
      <c r="M244" s="24">
        <v>3</v>
      </c>
      <c r="N244" s="17">
        <v>44109</v>
      </c>
      <c r="O244" s="45">
        <f>(N244-calc!$O$2)/7+1</f>
        <v>1.5714285714285714</v>
      </c>
      <c r="P244" s="36" t="str">
        <f t="shared" si="3"/>
        <v>Oct</v>
      </c>
      <c r="Q244" s="36" t="str">
        <f>"Qtr" &amp; VLOOKUP(MONTH(N244),calc!$D$3:$F$14,2,FALSE)</f>
        <v>Qtr1</v>
      </c>
      <c r="R244" s="36" t="str">
        <f>"FY" &amp; RIGHT(YEAR(N244) + VLOOKUP(MONTH(N244),{1,0;10,1},2,TRUE),2)</f>
        <v>FY21</v>
      </c>
    </row>
    <row r="245" spans="1:18" ht="13.5" thickBot="1" x14ac:dyDescent="0.35">
      <c r="A245" s="54"/>
      <c r="B245" s="54" t="s">
        <v>148</v>
      </c>
      <c r="C245" s="8"/>
      <c r="D245" s="54" t="s">
        <v>151</v>
      </c>
      <c r="E245" s="8" t="s">
        <v>185</v>
      </c>
      <c r="F245" s="24">
        <v>20</v>
      </c>
      <c r="G245" s="24">
        <v>7</v>
      </c>
      <c r="H245" s="24">
        <v>7</v>
      </c>
      <c r="I245" s="24">
        <v>3</v>
      </c>
      <c r="J245" s="24">
        <v>5</v>
      </c>
      <c r="K245" s="24">
        <v>5</v>
      </c>
      <c r="L245" s="24">
        <v>0</v>
      </c>
      <c r="M245" s="24">
        <v>0</v>
      </c>
      <c r="N245" s="17">
        <v>44109</v>
      </c>
      <c r="O245" s="45">
        <f>(N245-calc!$O$2)/7+1</f>
        <v>1.5714285714285714</v>
      </c>
      <c r="P245" s="36" t="str">
        <f t="shared" si="3"/>
        <v>Oct</v>
      </c>
      <c r="Q245" s="36" t="str">
        <f>"Qtr" &amp; VLOOKUP(MONTH(N245),calc!$D$3:$F$14,2,FALSE)</f>
        <v>Qtr1</v>
      </c>
      <c r="R245" s="36" t="str">
        <f>"FY" &amp; RIGHT(YEAR(N245) + VLOOKUP(MONTH(N245),{1,0;10,1},2,TRUE),2)</f>
        <v>FY21</v>
      </c>
    </row>
    <row r="246" spans="1:18" ht="13.5" thickBot="1" x14ac:dyDescent="0.35">
      <c r="A246" s="54"/>
      <c r="B246" s="54" t="s">
        <v>148</v>
      </c>
      <c r="C246" s="8"/>
      <c r="D246" s="54" t="s">
        <v>152</v>
      </c>
      <c r="E246" s="8" t="s">
        <v>185</v>
      </c>
      <c r="F246" s="24">
        <v>33</v>
      </c>
      <c r="G246" s="24">
        <v>4</v>
      </c>
      <c r="H246" s="24">
        <v>4</v>
      </c>
      <c r="I246" s="24">
        <v>2</v>
      </c>
      <c r="J246" s="24">
        <v>3</v>
      </c>
      <c r="K246" s="24">
        <v>3</v>
      </c>
      <c r="L246" s="24">
        <v>0</v>
      </c>
      <c r="M246" s="24">
        <v>0</v>
      </c>
      <c r="N246" s="17">
        <v>44109</v>
      </c>
      <c r="O246" s="45">
        <f>(N246-calc!$O$2)/7+1</f>
        <v>1.5714285714285714</v>
      </c>
      <c r="P246" s="36" t="str">
        <f t="shared" si="3"/>
        <v>Oct</v>
      </c>
      <c r="Q246" s="36" t="str">
        <f>"Qtr" &amp; VLOOKUP(MONTH(N246),calc!$D$3:$F$14,2,FALSE)</f>
        <v>Qtr1</v>
      </c>
      <c r="R246" s="36" t="str">
        <f>"FY" &amp; RIGHT(YEAR(N246) + VLOOKUP(MONTH(N246),{1,0;10,1},2,TRUE),2)</f>
        <v>FY21</v>
      </c>
    </row>
    <row r="247" spans="1:18" ht="13.5" thickBot="1" x14ac:dyDescent="0.35">
      <c r="A247" s="54"/>
      <c r="B247" s="54" t="s">
        <v>55</v>
      </c>
      <c r="C247" s="8"/>
      <c r="D247" s="54" t="s">
        <v>56</v>
      </c>
      <c r="E247" s="8" t="s">
        <v>185</v>
      </c>
      <c r="F247" s="24">
        <v>0</v>
      </c>
      <c r="G247" s="24">
        <v>0</v>
      </c>
      <c r="H247" s="24">
        <v>0</v>
      </c>
      <c r="I247" s="24">
        <v>0</v>
      </c>
      <c r="J247" s="24">
        <v>0</v>
      </c>
      <c r="K247" s="24">
        <v>0</v>
      </c>
      <c r="L247" s="24">
        <v>0</v>
      </c>
      <c r="M247" s="24">
        <v>0</v>
      </c>
      <c r="N247" s="17">
        <v>44116</v>
      </c>
      <c r="O247" s="45">
        <f>(N247-calc!$O$2)/7+1</f>
        <v>2.5714285714285712</v>
      </c>
      <c r="P247" s="36" t="str">
        <f t="shared" si="3"/>
        <v>Oct</v>
      </c>
      <c r="Q247" s="36" t="str">
        <f>"Qtr" &amp; VLOOKUP(MONTH(N247),calc!$D$3:$F$14,2,FALSE)</f>
        <v>Qtr1</v>
      </c>
      <c r="R247" s="36" t="str">
        <f>"FY" &amp; RIGHT(YEAR(N247) + VLOOKUP(MONTH(N247),{1,0;10,1},2,TRUE),2)</f>
        <v>FY21</v>
      </c>
    </row>
    <row r="248" spans="1:18" ht="13.5" thickBot="1" x14ac:dyDescent="0.35">
      <c r="A248" s="54"/>
      <c r="B248" s="54" t="s">
        <v>55</v>
      </c>
      <c r="C248" s="8"/>
      <c r="D248" s="54" t="s">
        <v>59</v>
      </c>
      <c r="E248" s="8" t="s">
        <v>185</v>
      </c>
      <c r="F248" s="24">
        <v>1</v>
      </c>
      <c r="G248" s="24">
        <v>1</v>
      </c>
      <c r="H248" s="24">
        <v>1</v>
      </c>
      <c r="I248" s="24">
        <v>1</v>
      </c>
      <c r="J248" s="24">
        <v>1</v>
      </c>
      <c r="K248" s="24">
        <v>1</v>
      </c>
      <c r="L248" s="24">
        <v>0</v>
      </c>
      <c r="M248" s="24">
        <v>0</v>
      </c>
      <c r="N248" s="17">
        <v>44116</v>
      </c>
      <c r="O248" s="45">
        <f>(N248-calc!$O$2)/7+1</f>
        <v>2.5714285714285712</v>
      </c>
      <c r="P248" s="36" t="str">
        <f t="shared" si="3"/>
        <v>Oct</v>
      </c>
      <c r="Q248" s="36" t="str">
        <f>"Qtr" &amp; VLOOKUP(MONTH(N248),calc!$D$3:$F$14,2,FALSE)</f>
        <v>Qtr1</v>
      </c>
      <c r="R248" s="36" t="str">
        <f>"FY" &amp; RIGHT(YEAR(N248) + VLOOKUP(MONTH(N248),{1,0;10,1},2,TRUE),2)</f>
        <v>FY21</v>
      </c>
    </row>
    <row r="249" spans="1:18" ht="13.5" thickBot="1" x14ac:dyDescent="0.35">
      <c r="A249" s="54"/>
      <c r="B249" s="54" t="s">
        <v>55</v>
      </c>
      <c r="C249" s="8"/>
      <c r="D249" s="54" t="s">
        <v>60</v>
      </c>
      <c r="E249" s="8" t="s">
        <v>185</v>
      </c>
      <c r="F249" s="24">
        <v>0</v>
      </c>
      <c r="G249" s="24">
        <v>0</v>
      </c>
      <c r="H249" s="24">
        <v>0</v>
      </c>
      <c r="I249" s="24">
        <v>0</v>
      </c>
      <c r="J249" s="24">
        <v>0</v>
      </c>
      <c r="K249" s="24">
        <v>0</v>
      </c>
      <c r="L249" s="24">
        <v>0</v>
      </c>
      <c r="M249" s="24">
        <v>0</v>
      </c>
      <c r="N249" s="17">
        <v>44116</v>
      </c>
      <c r="O249" s="45">
        <f>(N249-calc!$O$2)/7+1</f>
        <v>2.5714285714285712</v>
      </c>
      <c r="P249" s="36" t="str">
        <f t="shared" si="3"/>
        <v>Oct</v>
      </c>
      <c r="Q249" s="36" t="str">
        <f>"Qtr" &amp; VLOOKUP(MONTH(N249),calc!$D$3:$F$14,2,FALSE)</f>
        <v>Qtr1</v>
      </c>
      <c r="R249" s="36" t="str">
        <f>"FY" &amp; RIGHT(YEAR(N249) + VLOOKUP(MONTH(N249),{1,0;10,1},2,TRUE),2)</f>
        <v>FY21</v>
      </c>
    </row>
    <row r="250" spans="1:18" ht="13.5" thickBot="1" x14ac:dyDescent="0.35">
      <c r="A250" s="54"/>
      <c r="B250" s="54" t="s">
        <v>61</v>
      </c>
      <c r="C250" s="8" t="s">
        <v>62</v>
      </c>
      <c r="D250" s="54" t="s">
        <v>63</v>
      </c>
      <c r="E250" s="8" t="s">
        <v>185</v>
      </c>
      <c r="F250" s="24">
        <v>1</v>
      </c>
      <c r="G250" s="24">
        <v>1</v>
      </c>
      <c r="H250" s="24">
        <v>1</v>
      </c>
      <c r="I250" s="24">
        <v>1</v>
      </c>
      <c r="J250" s="24">
        <v>5</v>
      </c>
      <c r="K250" s="24">
        <v>5</v>
      </c>
      <c r="L250" s="24">
        <v>0</v>
      </c>
      <c r="M250" s="24">
        <v>0</v>
      </c>
      <c r="N250" s="17">
        <v>44116</v>
      </c>
      <c r="O250" s="45">
        <f>(N250-calc!$O$2)/7+1</f>
        <v>2.5714285714285712</v>
      </c>
      <c r="P250" s="36" t="str">
        <f t="shared" si="3"/>
        <v>Oct</v>
      </c>
      <c r="Q250" s="36" t="str">
        <f>"Qtr" &amp; VLOOKUP(MONTH(N250),calc!$D$3:$F$14,2,FALSE)</f>
        <v>Qtr1</v>
      </c>
      <c r="R250" s="36" t="str">
        <f>"FY" &amp; RIGHT(YEAR(N250) + VLOOKUP(MONTH(N250),{1,0;10,1},2,TRUE),2)</f>
        <v>FY21</v>
      </c>
    </row>
    <row r="251" spans="1:18" ht="13.5" thickBot="1" x14ac:dyDescent="0.35">
      <c r="A251" s="54"/>
      <c r="B251" s="54" t="s">
        <v>61</v>
      </c>
      <c r="C251" s="8" t="s">
        <v>64</v>
      </c>
      <c r="D251" s="54" t="s">
        <v>65</v>
      </c>
      <c r="E251" s="8" t="s">
        <v>185</v>
      </c>
      <c r="F251" s="24">
        <v>2</v>
      </c>
      <c r="G251" s="24">
        <v>1</v>
      </c>
      <c r="H251" s="24">
        <v>1</v>
      </c>
      <c r="I251" s="24">
        <v>1</v>
      </c>
      <c r="J251" s="24">
        <v>2</v>
      </c>
      <c r="K251" s="24">
        <v>2</v>
      </c>
      <c r="L251" s="24">
        <v>1</v>
      </c>
      <c r="M251" s="24">
        <v>1</v>
      </c>
      <c r="N251" s="17">
        <v>44116</v>
      </c>
      <c r="O251" s="45">
        <f>(N251-calc!$O$2)/7+1</f>
        <v>2.5714285714285712</v>
      </c>
      <c r="P251" s="36" t="str">
        <f t="shared" si="3"/>
        <v>Oct</v>
      </c>
      <c r="Q251" s="36" t="str">
        <f>"Qtr" &amp; VLOOKUP(MONTH(N251),calc!$D$3:$F$14,2,FALSE)</f>
        <v>Qtr1</v>
      </c>
      <c r="R251" s="36" t="str">
        <f>"FY" &amp; RIGHT(YEAR(N251) + VLOOKUP(MONTH(N251),{1,0;10,1},2,TRUE),2)</f>
        <v>FY21</v>
      </c>
    </row>
    <row r="252" spans="1:18" ht="13.5" thickBot="1" x14ac:dyDescent="0.35">
      <c r="A252" s="54"/>
      <c r="B252" s="54" t="s">
        <v>61</v>
      </c>
      <c r="C252" s="8" t="s">
        <v>66</v>
      </c>
      <c r="D252" s="54" t="s">
        <v>67</v>
      </c>
      <c r="E252" s="8" t="s">
        <v>185</v>
      </c>
      <c r="F252" s="24">
        <v>0</v>
      </c>
      <c r="G252" s="24">
        <v>0</v>
      </c>
      <c r="H252" s="24">
        <v>0</v>
      </c>
      <c r="I252" s="24">
        <v>0</v>
      </c>
      <c r="J252" s="24">
        <v>0</v>
      </c>
      <c r="K252" s="24">
        <v>0</v>
      </c>
      <c r="L252" s="24">
        <v>0</v>
      </c>
      <c r="M252" s="24">
        <v>0</v>
      </c>
      <c r="N252" s="17">
        <v>44116</v>
      </c>
      <c r="O252" s="45">
        <f>(N252-calc!$O$2)/7+1</f>
        <v>2.5714285714285712</v>
      </c>
      <c r="P252" s="36" t="str">
        <f t="shared" si="3"/>
        <v>Oct</v>
      </c>
      <c r="Q252" s="36" t="str">
        <f>"Qtr" &amp; VLOOKUP(MONTH(N252),calc!$D$3:$F$14,2,FALSE)</f>
        <v>Qtr1</v>
      </c>
      <c r="R252" s="36" t="str">
        <f>"FY" &amp; RIGHT(YEAR(N252) + VLOOKUP(MONTH(N252),{1,0;10,1},2,TRUE),2)</f>
        <v>FY21</v>
      </c>
    </row>
    <row r="253" spans="1:18" ht="13.5" thickBot="1" x14ac:dyDescent="0.35">
      <c r="A253" s="54"/>
      <c r="B253" s="54" t="s">
        <v>61</v>
      </c>
      <c r="C253" s="8" t="s">
        <v>68</v>
      </c>
      <c r="D253" s="54" t="s">
        <v>69</v>
      </c>
      <c r="E253" s="8" t="s">
        <v>185</v>
      </c>
      <c r="F253" s="24">
        <v>0</v>
      </c>
      <c r="G253" s="24">
        <v>0</v>
      </c>
      <c r="H253" s="24">
        <v>0</v>
      </c>
      <c r="I253" s="24">
        <v>0</v>
      </c>
      <c r="J253" s="24">
        <v>0</v>
      </c>
      <c r="K253" s="24">
        <v>0</v>
      </c>
      <c r="L253" s="24">
        <v>0</v>
      </c>
      <c r="M253" s="24">
        <v>0</v>
      </c>
      <c r="N253" s="17">
        <v>44116</v>
      </c>
      <c r="O253" s="45">
        <f>(N253-calc!$O$2)/7+1</f>
        <v>2.5714285714285712</v>
      </c>
      <c r="P253" s="36" t="str">
        <f t="shared" si="3"/>
        <v>Oct</v>
      </c>
      <c r="Q253" s="36" t="str">
        <f>"Qtr" &amp; VLOOKUP(MONTH(N253),calc!$D$3:$F$14,2,FALSE)</f>
        <v>Qtr1</v>
      </c>
      <c r="R253" s="36" t="str">
        <f>"FY" &amp; RIGHT(YEAR(N253) + VLOOKUP(MONTH(N253),{1,0;10,1},2,TRUE),2)</f>
        <v>FY21</v>
      </c>
    </row>
    <row r="254" spans="1:18" ht="13.5" thickBot="1" x14ac:dyDescent="0.35">
      <c r="A254" s="54"/>
      <c r="B254" s="54" t="s">
        <v>61</v>
      </c>
      <c r="C254" s="8" t="s">
        <v>68</v>
      </c>
      <c r="D254" s="54" t="s">
        <v>70</v>
      </c>
      <c r="E254" s="8" t="s">
        <v>185</v>
      </c>
      <c r="F254" s="24">
        <v>3</v>
      </c>
      <c r="G254" s="24">
        <v>3</v>
      </c>
      <c r="H254" s="24">
        <v>3</v>
      </c>
      <c r="I254" s="24">
        <v>3</v>
      </c>
      <c r="J254" s="24">
        <v>13</v>
      </c>
      <c r="K254" s="24">
        <v>12</v>
      </c>
      <c r="L254" s="24">
        <v>3</v>
      </c>
      <c r="M254" s="24">
        <v>3</v>
      </c>
      <c r="N254" s="17">
        <v>44116</v>
      </c>
      <c r="O254" s="45">
        <f>(N254-calc!$O$2)/7+1</f>
        <v>2.5714285714285712</v>
      </c>
      <c r="P254" s="36" t="str">
        <f t="shared" si="3"/>
        <v>Oct</v>
      </c>
      <c r="Q254" s="36" t="str">
        <f>"Qtr" &amp; VLOOKUP(MONTH(N254),calc!$D$3:$F$14,2,FALSE)</f>
        <v>Qtr1</v>
      </c>
      <c r="R254" s="36" t="str">
        <f>"FY" &amp; RIGHT(YEAR(N254) + VLOOKUP(MONTH(N254),{1,0;10,1},2,TRUE),2)</f>
        <v>FY21</v>
      </c>
    </row>
    <row r="255" spans="1:18" ht="13.5" thickBot="1" x14ac:dyDescent="0.35">
      <c r="A255" s="54"/>
      <c r="B255" s="54" t="s">
        <v>61</v>
      </c>
      <c r="C255" s="8" t="s">
        <v>71</v>
      </c>
      <c r="D255" s="54" t="s">
        <v>72</v>
      </c>
      <c r="E255" s="8" t="s">
        <v>185</v>
      </c>
      <c r="F255" s="24">
        <v>0</v>
      </c>
      <c r="G255" s="24">
        <v>0</v>
      </c>
      <c r="H255" s="24">
        <v>0</v>
      </c>
      <c r="I255" s="24">
        <v>0</v>
      </c>
      <c r="J255" s="24">
        <v>0</v>
      </c>
      <c r="K255" s="24">
        <v>0</v>
      </c>
      <c r="L255" s="24">
        <v>0</v>
      </c>
      <c r="M255" s="24">
        <v>0</v>
      </c>
      <c r="N255" s="17">
        <v>44116</v>
      </c>
      <c r="O255" s="45">
        <f>(N255-calc!$O$2)/7+1</f>
        <v>2.5714285714285712</v>
      </c>
      <c r="P255" s="36" t="str">
        <f t="shared" si="3"/>
        <v>Oct</v>
      </c>
      <c r="Q255" s="36" t="str">
        <f>"Qtr" &amp; VLOOKUP(MONTH(N255),calc!$D$3:$F$14,2,FALSE)</f>
        <v>Qtr1</v>
      </c>
      <c r="R255" s="36" t="str">
        <f>"FY" &amp; RIGHT(YEAR(N255) + VLOOKUP(MONTH(N255),{1,0;10,1},2,TRUE),2)</f>
        <v>FY21</v>
      </c>
    </row>
    <row r="256" spans="1:18" ht="13.5" thickBot="1" x14ac:dyDescent="0.35">
      <c r="A256" s="54"/>
      <c r="B256" s="54" t="s">
        <v>61</v>
      </c>
      <c r="C256" s="8" t="s">
        <v>73</v>
      </c>
      <c r="D256" s="54" t="s">
        <v>74</v>
      </c>
      <c r="E256" s="8" t="s">
        <v>185</v>
      </c>
      <c r="F256" s="24">
        <v>0</v>
      </c>
      <c r="G256" s="24">
        <v>0</v>
      </c>
      <c r="H256" s="24">
        <v>0</v>
      </c>
      <c r="I256" s="24">
        <v>0</v>
      </c>
      <c r="J256" s="24">
        <v>0</v>
      </c>
      <c r="K256" s="24">
        <v>0</v>
      </c>
      <c r="L256" s="24">
        <v>0</v>
      </c>
      <c r="M256" s="24">
        <v>0</v>
      </c>
      <c r="N256" s="17">
        <v>44116</v>
      </c>
      <c r="O256" s="45">
        <f>(N256-calc!$O$2)/7+1</f>
        <v>2.5714285714285712</v>
      </c>
      <c r="P256" s="36" t="str">
        <f t="shared" si="3"/>
        <v>Oct</v>
      </c>
      <c r="Q256" s="36" t="str">
        <f>"Qtr" &amp; VLOOKUP(MONTH(N256),calc!$D$3:$F$14,2,FALSE)</f>
        <v>Qtr1</v>
      </c>
      <c r="R256" s="36" t="str">
        <f>"FY" &amp; RIGHT(YEAR(N256) + VLOOKUP(MONTH(N256),{1,0;10,1},2,TRUE),2)</f>
        <v>FY21</v>
      </c>
    </row>
    <row r="257" spans="1:18" ht="13.5" thickBot="1" x14ac:dyDescent="0.35">
      <c r="A257" s="54"/>
      <c r="B257" s="54" t="s">
        <v>61</v>
      </c>
      <c r="C257" s="8" t="s">
        <v>68</v>
      </c>
      <c r="D257" s="54" t="s">
        <v>75</v>
      </c>
      <c r="E257" s="8" t="s">
        <v>185</v>
      </c>
      <c r="F257" s="24">
        <v>0</v>
      </c>
      <c r="G257" s="24">
        <v>0</v>
      </c>
      <c r="H257" s="24">
        <v>0</v>
      </c>
      <c r="I257" s="24">
        <v>0</v>
      </c>
      <c r="J257" s="24">
        <v>0</v>
      </c>
      <c r="K257" s="24">
        <v>0</v>
      </c>
      <c r="L257" s="24">
        <v>0</v>
      </c>
      <c r="M257" s="24">
        <v>0</v>
      </c>
      <c r="N257" s="17">
        <v>44116</v>
      </c>
      <c r="O257" s="45">
        <f>(N257-calc!$O$2)/7+1</f>
        <v>2.5714285714285712</v>
      </c>
      <c r="P257" s="36" t="str">
        <f t="shared" si="3"/>
        <v>Oct</v>
      </c>
      <c r="Q257" s="36" t="str">
        <f>"Qtr" &amp; VLOOKUP(MONTH(N257),calc!$D$3:$F$14,2,FALSE)</f>
        <v>Qtr1</v>
      </c>
      <c r="R257" s="36" t="str">
        <f>"FY" &amp; RIGHT(YEAR(N257) + VLOOKUP(MONTH(N257),{1,0;10,1},2,TRUE),2)</f>
        <v>FY21</v>
      </c>
    </row>
    <row r="258" spans="1:18" ht="13.5" thickBot="1" x14ac:dyDescent="0.35">
      <c r="A258" s="54"/>
      <c r="B258" s="54" t="s">
        <v>61</v>
      </c>
      <c r="C258" s="8" t="s">
        <v>73</v>
      </c>
      <c r="D258" s="54" t="s">
        <v>76</v>
      </c>
      <c r="E258" s="8" t="s">
        <v>185</v>
      </c>
      <c r="F258" s="24">
        <v>0</v>
      </c>
      <c r="G258" s="24">
        <v>0</v>
      </c>
      <c r="H258" s="24">
        <v>0</v>
      </c>
      <c r="I258" s="24">
        <v>0</v>
      </c>
      <c r="J258" s="24">
        <v>0</v>
      </c>
      <c r="K258" s="24">
        <v>0</v>
      </c>
      <c r="L258" s="24">
        <v>0</v>
      </c>
      <c r="M258" s="24">
        <v>0</v>
      </c>
      <c r="N258" s="17">
        <v>44116</v>
      </c>
      <c r="O258" s="45">
        <f>(N258-calc!$O$2)/7+1</f>
        <v>2.5714285714285712</v>
      </c>
      <c r="P258" s="36" t="str">
        <f t="shared" si="3"/>
        <v>Oct</v>
      </c>
      <c r="Q258" s="36" t="str">
        <f>"Qtr" &amp; VLOOKUP(MONTH(N258),calc!$D$3:$F$14,2,FALSE)</f>
        <v>Qtr1</v>
      </c>
      <c r="R258" s="36" t="str">
        <f>"FY" &amp; RIGHT(YEAR(N258) + VLOOKUP(MONTH(N258),{1,0;10,1},2,TRUE),2)</f>
        <v>FY21</v>
      </c>
    </row>
    <row r="259" spans="1:18" ht="13.5" thickBot="1" x14ac:dyDescent="0.35">
      <c r="A259" s="54"/>
      <c r="B259" s="54" t="s">
        <v>61</v>
      </c>
      <c r="C259" s="8" t="s">
        <v>62</v>
      </c>
      <c r="D259" s="54" t="s">
        <v>77</v>
      </c>
      <c r="E259" s="8" t="s">
        <v>185</v>
      </c>
      <c r="F259" s="24">
        <v>0</v>
      </c>
      <c r="G259" s="24">
        <v>0</v>
      </c>
      <c r="H259" s="24">
        <v>0</v>
      </c>
      <c r="I259" s="24">
        <v>0</v>
      </c>
      <c r="J259" s="24">
        <v>0</v>
      </c>
      <c r="K259" s="24">
        <v>0</v>
      </c>
      <c r="L259" s="24">
        <v>0</v>
      </c>
      <c r="M259" s="24">
        <v>0</v>
      </c>
      <c r="N259" s="17">
        <v>44116</v>
      </c>
      <c r="O259" s="45">
        <f>(N259-calc!$O$2)/7+1</f>
        <v>2.5714285714285712</v>
      </c>
      <c r="P259" s="36" t="str">
        <f t="shared" si="3"/>
        <v>Oct</v>
      </c>
      <c r="Q259" s="36" t="str">
        <f>"Qtr" &amp; VLOOKUP(MONTH(N259),calc!$D$3:$F$14,2,FALSE)</f>
        <v>Qtr1</v>
      </c>
      <c r="R259" s="36" t="str">
        <f>"FY" &amp; RIGHT(YEAR(N259) + VLOOKUP(MONTH(N259),{1,0;10,1},2,TRUE),2)</f>
        <v>FY21</v>
      </c>
    </row>
    <row r="260" spans="1:18" ht="13.5" thickBot="1" x14ac:dyDescent="0.35">
      <c r="A260" s="54"/>
      <c r="B260" s="54" t="s">
        <v>61</v>
      </c>
      <c r="C260" s="8" t="s">
        <v>78</v>
      </c>
      <c r="D260" s="54" t="s">
        <v>79</v>
      </c>
      <c r="E260" s="8" t="s">
        <v>185</v>
      </c>
      <c r="F260" s="24">
        <v>4</v>
      </c>
      <c r="G260" s="24">
        <v>0</v>
      </c>
      <c r="H260" s="24" t="s">
        <v>58</v>
      </c>
      <c r="I260" s="24">
        <v>0</v>
      </c>
      <c r="J260" s="24">
        <v>0</v>
      </c>
      <c r="K260" s="24">
        <v>0</v>
      </c>
      <c r="L260" s="24">
        <v>0</v>
      </c>
      <c r="M260" s="24">
        <v>0</v>
      </c>
      <c r="N260" s="17">
        <v>44116</v>
      </c>
      <c r="O260" s="45">
        <f>(N260-calc!$O$2)/7+1</f>
        <v>2.5714285714285712</v>
      </c>
      <c r="P260" s="36" t="str">
        <f t="shared" si="3"/>
        <v>Oct</v>
      </c>
      <c r="Q260" s="36" t="str">
        <f>"Qtr" &amp; VLOOKUP(MONTH(N260),calc!$D$3:$F$14,2,FALSE)</f>
        <v>Qtr1</v>
      </c>
      <c r="R260" s="36" t="str">
        <f>"FY" &amp; RIGHT(YEAR(N260) + VLOOKUP(MONTH(N260),{1,0;10,1},2,TRUE),2)</f>
        <v>FY21</v>
      </c>
    </row>
    <row r="261" spans="1:18" ht="13.5" thickBot="1" x14ac:dyDescent="0.35">
      <c r="A261" s="54"/>
      <c r="B261" s="54" t="s">
        <v>61</v>
      </c>
      <c r="C261" s="8" t="s">
        <v>80</v>
      </c>
      <c r="D261" s="54" t="s">
        <v>81</v>
      </c>
      <c r="E261" s="8" t="s">
        <v>185</v>
      </c>
      <c r="F261" s="24">
        <v>7</v>
      </c>
      <c r="G261" s="24">
        <v>6</v>
      </c>
      <c r="H261" s="24">
        <v>6</v>
      </c>
      <c r="I261" s="24">
        <v>6</v>
      </c>
      <c r="J261" s="24">
        <v>11</v>
      </c>
      <c r="K261" s="24">
        <v>11</v>
      </c>
      <c r="L261" s="24">
        <v>3</v>
      </c>
      <c r="M261" s="24">
        <v>3</v>
      </c>
      <c r="N261" s="17">
        <v>44116</v>
      </c>
      <c r="O261" s="45">
        <f>(N261-calc!$O$2)/7+1</f>
        <v>2.5714285714285712</v>
      </c>
      <c r="P261" s="36" t="str">
        <f t="shared" si="3"/>
        <v>Oct</v>
      </c>
      <c r="Q261" s="36" t="str">
        <f>"Qtr" &amp; VLOOKUP(MONTH(N261),calc!$D$3:$F$14,2,FALSE)</f>
        <v>Qtr1</v>
      </c>
      <c r="R261" s="36" t="str">
        <f>"FY" &amp; RIGHT(YEAR(N261) + VLOOKUP(MONTH(N261),{1,0;10,1},2,TRUE),2)</f>
        <v>FY21</v>
      </c>
    </row>
    <row r="262" spans="1:18" ht="13.5" thickBot="1" x14ac:dyDescent="0.35">
      <c r="A262" s="54"/>
      <c r="B262" s="54" t="s">
        <v>61</v>
      </c>
      <c r="C262" s="8" t="s">
        <v>71</v>
      </c>
      <c r="D262" s="54" t="s">
        <v>82</v>
      </c>
      <c r="E262" s="8" t="s">
        <v>185</v>
      </c>
      <c r="F262" s="24">
        <v>5</v>
      </c>
      <c r="G262" s="24">
        <v>5</v>
      </c>
      <c r="H262" s="24">
        <v>5</v>
      </c>
      <c r="I262" s="24">
        <v>5</v>
      </c>
      <c r="J262" s="24">
        <v>6</v>
      </c>
      <c r="K262" s="24">
        <v>6</v>
      </c>
      <c r="L262" s="24">
        <v>1</v>
      </c>
      <c r="M262" s="24">
        <v>1</v>
      </c>
      <c r="N262" s="17">
        <v>44116</v>
      </c>
      <c r="O262" s="45">
        <f>(N262-calc!$O$2)/7+1</f>
        <v>2.5714285714285712</v>
      </c>
      <c r="P262" s="36" t="str">
        <f t="shared" ref="P262:P325" si="4">TEXT(N262, "mmm")</f>
        <v>Oct</v>
      </c>
      <c r="Q262" s="36" t="str">
        <f>"Qtr" &amp; VLOOKUP(MONTH(N262),calc!$D$3:$F$14,2,FALSE)</f>
        <v>Qtr1</v>
      </c>
      <c r="R262" s="36" t="str">
        <f>"FY" &amp; RIGHT(YEAR(N262) + VLOOKUP(MONTH(N262),{1,0;10,1},2,TRUE),2)</f>
        <v>FY21</v>
      </c>
    </row>
    <row r="263" spans="1:18" ht="13.5" thickBot="1" x14ac:dyDescent="0.35">
      <c r="A263" s="54"/>
      <c r="B263" s="54" t="s">
        <v>61</v>
      </c>
      <c r="C263" s="8" t="s">
        <v>83</v>
      </c>
      <c r="D263" s="54" t="s">
        <v>84</v>
      </c>
      <c r="E263" s="8" t="s">
        <v>185</v>
      </c>
      <c r="F263" s="24">
        <v>6</v>
      </c>
      <c r="G263" s="24">
        <v>4</v>
      </c>
      <c r="H263" s="24">
        <v>4</v>
      </c>
      <c r="I263" s="24">
        <v>4</v>
      </c>
      <c r="J263" s="24">
        <v>13</v>
      </c>
      <c r="K263" s="24">
        <v>12</v>
      </c>
      <c r="L263" s="24">
        <v>3</v>
      </c>
      <c r="M263" s="24">
        <v>3</v>
      </c>
      <c r="N263" s="17">
        <v>44116</v>
      </c>
      <c r="O263" s="45">
        <f>(N263-calc!$O$2)/7+1</f>
        <v>2.5714285714285712</v>
      </c>
      <c r="P263" s="36" t="str">
        <f t="shared" si="4"/>
        <v>Oct</v>
      </c>
      <c r="Q263" s="36" t="str">
        <f>"Qtr" &amp; VLOOKUP(MONTH(N263),calc!$D$3:$F$14,2,FALSE)</f>
        <v>Qtr1</v>
      </c>
      <c r="R263" s="36" t="str">
        <f>"FY" &amp; RIGHT(YEAR(N263) + VLOOKUP(MONTH(N263),{1,0;10,1},2,TRUE),2)</f>
        <v>FY21</v>
      </c>
    </row>
    <row r="264" spans="1:18" ht="13.5" thickBot="1" x14ac:dyDescent="0.35">
      <c r="A264" s="54"/>
      <c r="B264" s="54" t="s">
        <v>61</v>
      </c>
      <c r="C264" s="8" t="s">
        <v>66</v>
      </c>
      <c r="D264" s="54" t="s">
        <v>85</v>
      </c>
      <c r="E264" s="8" t="s">
        <v>185</v>
      </c>
      <c r="F264" s="24">
        <v>4</v>
      </c>
      <c r="G264" s="24">
        <v>3</v>
      </c>
      <c r="H264" s="24">
        <v>3</v>
      </c>
      <c r="I264" s="24">
        <v>3</v>
      </c>
      <c r="J264" s="24">
        <v>4</v>
      </c>
      <c r="K264" s="24">
        <v>4</v>
      </c>
      <c r="L264" s="24">
        <v>1</v>
      </c>
      <c r="M264" s="24">
        <v>1</v>
      </c>
      <c r="N264" s="17">
        <v>44116</v>
      </c>
      <c r="O264" s="45">
        <f>(N264-calc!$O$2)/7+1</f>
        <v>2.5714285714285712</v>
      </c>
      <c r="P264" s="36" t="str">
        <f t="shared" si="4"/>
        <v>Oct</v>
      </c>
      <c r="Q264" s="36" t="str">
        <f>"Qtr" &amp; VLOOKUP(MONTH(N264),calc!$D$3:$F$14,2,FALSE)</f>
        <v>Qtr1</v>
      </c>
      <c r="R264" s="36" t="str">
        <f>"FY" &amp; RIGHT(YEAR(N264) + VLOOKUP(MONTH(N264),{1,0;10,1},2,TRUE),2)</f>
        <v>FY21</v>
      </c>
    </row>
    <row r="265" spans="1:18" ht="13.5" thickBot="1" x14ac:dyDescent="0.35">
      <c r="A265" s="54"/>
      <c r="B265" s="54" t="s">
        <v>61</v>
      </c>
      <c r="C265" s="8" t="s">
        <v>71</v>
      </c>
      <c r="D265" s="54" t="s">
        <v>86</v>
      </c>
      <c r="E265" s="8" t="s">
        <v>185</v>
      </c>
      <c r="F265" s="24">
        <v>0</v>
      </c>
      <c r="G265" s="24">
        <v>0</v>
      </c>
      <c r="H265" s="24">
        <v>0</v>
      </c>
      <c r="I265" s="24">
        <v>0</v>
      </c>
      <c r="J265" s="24">
        <v>0</v>
      </c>
      <c r="K265" s="24">
        <v>0</v>
      </c>
      <c r="L265" s="24">
        <v>0</v>
      </c>
      <c r="M265" s="24">
        <v>0</v>
      </c>
      <c r="N265" s="17">
        <v>44116</v>
      </c>
      <c r="O265" s="45">
        <f>(N265-calc!$O$2)/7+1</f>
        <v>2.5714285714285712</v>
      </c>
      <c r="P265" s="36" t="str">
        <f t="shared" si="4"/>
        <v>Oct</v>
      </c>
      <c r="Q265" s="36" t="str">
        <f>"Qtr" &amp; VLOOKUP(MONTH(N265),calc!$D$3:$F$14,2,FALSE)</f>
        <v>Qtr1</v>
      </c>
      <c r="R265" s="36" t="str">
        <f>"FY" &amp; RIGHT(YEAR(N265) + VLOOKUP(MONTH(N265),{1,0;10,1},2,TRUE),2)</f>
        <v>FY21</v>
      </c>
    </row>
    <row r="266" spans="1:18" ht="13.5" thickBot="1" x14ac:dyDescent="0.35">
      <c r="A266" s="54"/>
      <c r="B266" s="54" t="s">
        <v>61</v>
      </c>
      <c r="C266" s="8" t="s">
        <v>87</v>
      </c>
      <c r="D266" s="54" t="s">
        <v>88</v>
      </c>
      <c r="E266" s="8" t="s">
        <v>185</v>
      </c>
      <c r="F266" s="24">
        <v>0</v>
      </c>
      <c r="G266" s="24">
        <v>0</v>
      </c>
      <c r="H266" s="24">
        <v>0</v>
      </c>
      <c r="I266" s="24">
        <v>0</v>
      </c>
      <c r="J266" s="24">
        <v>0</v>
      </c>
      <c r="K266" s="24">
        <v>0</v>
      </c>
      <c r="L266" s="24">
        <v>0</v>
      </c>
      <c r="M266" s="24">
        <v>0</v>
      </c>
      <c r="N266" s="17">
        <v>44116</v>
      </c>
      <c r="O266" s="45">
        <f>(N266-calc!$O$2)/7+1</f>
        <v>2.5714285714285712</v>
      </c>
      <c r="P266" s="36" t="str">
        <f t="shared" si="4"/>
        <v>Oct</v>
      </c>
      <c r="Q266" s="36" t="str">
        <f>"Qtr" &amp; VLOOKUP(MONTH(N266),calc!$D$3:$F$14,2,FALSE)</f>
        <v>Qtr1</v>
      </c>
      <c r="R266" s="36" t="str">
        <f>"FY" &amp; RIGHT(YEAR(N266) + VLOOKUP(MONTH(N266),{1,0;10,1},2,TRUE),2)</f>
        <v>FY21</v>
      </c>
    </row>
    <row r="267" spans="1:18" ht="13.5" thickBot="1" x14ac:dyDescent="0.35">
      <c r="A267" s="54"/>
      <c r="B267" s="54" t="s">
        <v>61</v>
      </c>
      <c r="C267" s="8" t="s">
        <v>89</v>
      </c>
      <c r="D267" s="54" t="s">
        <v>90</v>
      </c>
      <c r="E267" s="8" t="s">
        <v>185</v>
      </c>
      <c r="F267" s="24">
        <v>0</v>
      </c>
      <c r="G267" s="24">
        <v>0</v>
      </c>
      <c r="H267" s="24">
        <v>0</v>
      </c>
      <c r="I267" s="24">
        <v>0</v>
      </c>
      <c r="J267" s="24">
        <v>0</v>
      </c>
      <c r="K267" s="24">
        <v>0</v>
      </c>
      <c r="L267" s="24">
        <v>0</v>
      </c>
      <c r="M267" s="24">
        <v>0</v>
      </c>
      <c r="N267" s="17">
        <v>44116</v>
      </c>
      <c r="O267" s="45">
        <f>(N267-calc!$O$2)/7+1</f>
        <v>2.5714285714285712</v>
      </c>
      <c r="P267" s="36" t="str">
        <f t="shared" si="4"/>
        <v>Oct</v>
      </c>
      <c r="Q267" s="36" t="str">
        <f>"Qtr" &amp; VLOOKUP(MONTH(N267),calc!$D$3:$F$14,2,FALSE)</f>
        <v>Qtr1</v>
      </c>
      <c r="R267" s="36" t="str">
        <f>"FY" &amp; RIGHT(YEAR(N267) + VLOOKUP(MONTH(N267),{1,0;10,1},2,TRUE),2)</f>
        <v>FY21</v>
      </c>
    </row>
    <row r="268" spans="1:18" ht="13.5" thickBot="1" x14ac:dyDescent="0.35">
      <c r="A268" s="54"/>
      <c r="B268" s="54" t="s">
        <v>61</v>
      </c>
      <c r="C268" s="8" t="s">
        <v>91</v>
      </c>
      <c r="D268" s="54" t="s">
        <v>92</v>
      </c>
      <c r="E268" s="8" t="s">
        <v>185</v>
      </c>
      <c r="F268" s="24">
        <v>0</v>
      </c>
      <c r="G268" s="24">
        <v>0</v>
      </c>
      <c r="H268" s="24">
        <v>0</v>
      </c>
      <c r="I268" s="24">
        <v>0</v>
      </c>
      <c r="J268" s="24">
        <v>0</v>
      </c>
      <c r="K268" s="24">
        <v>0</v>
      </c>
      <c r="L268" s="24">
        <v>0</v>
      </c>
      <c r="M268" s="24">
        <v>0</v>
      </c>
      <c r="N268" s="17">
        <v>44116</v>
      </c>
      <c r="O268" s="45">
        <f>(N268-calc!$O$2)/7+1</f>
        <v>2.5714285714285712</v>
      </c>
      <c r="P268" s="36" t="str">
        <f t="shared" si="4"/>
        <v>Oct</v>
      </c>
      <c r="Q268" s="36" t="str">
        <f>"Qtr" &amp; VLOOKUP(MONTH(N268),calc!$D$3:$F$14,2,FALSE)</f>
        <v>Qtr1</v>
      </c>
      <c r="R268" s="36" t="str">
        <f>"FY" &amp; RIGHT(YEAR(N268) + VLOOKUP(MONTH(N268),{1,0;10,1},2,TRUE),2)</f>
        <v>FY21</v>
      </c>
    </row>
    <row r="269" spans="1:18" ht="13.5" thickBot="1" x14ac:dyDescent="0.35">
      <c r="A269" s="54"/>
      <c r="B269" s="54" t="s">
        <v>61</v>
      </c>
      <c r="C269" s="8" t="s">
        <v>93</v>
      </c>
      <c r="D269" s="54" t="s">
        <v>94</v>
      </c>
      <c r="E269" s="8" t="s">
        <v>185</v>
      </c>
      <c r="F269" s="24">
        <v>0</v>
      </c>
      <c r="G269" s="24">
        <v>0</v>
      </c>
      <c r="H269" s="24">
        <v>0</v>
      </c>
      <c r="I269" s="24">
        <v>0</v>
      </c>
      <c r="J269" s="24">
        <v>0</v>
      </c>
      <c r="K269" s="24">
        <v>0</v>
      </c>
      <c r="L269" s="24">
        <v>0</v>
      </c>
      <c r="M269" s="24">
        <v>0</v>
      </c>
      <c r="N269" s="17">
        <v>44116</v>
      </c>
      <c r="O269" s="45">
        <f>(N269-calc!$O$2)/7+1</f>
        <v>2.5714285714285712</v>
      </c>
      <c r="P269" s="36" t="str">
        <f t="shared" si="4"/>
        <v>Oct</v>
      </c>
      <c r="Q269" s="36" t="str">
        <f>"Qtr" &amp; VLOOKUP(MONTH(N269),calc!$D$3:$F$14,2,FALSE)</f>
        <v>Qtr1</v>
      </c>
      <c r="R269" s="36" t="str">
        <f>"FY" &amp; RIGHT(YEAR(N269) + VLOOKUP(MONTH(N269),{1,0;10,1},2,TRUE),2)</f>
        <v>FY21</v>
      </c>
    </row>
    <row r="270" spans="1:18" ht="13.5" thickBot="1" x14ac:dyDescent="0.35">
      <c r="A270" s="54"/>
      <c r="B270" s="54" t="s">
        <v>61</v>
      </c>
      <c r="C270" s="8" t="s">
        <v>71</v>
      </c>
      <c r="D270" s="54" t="s">
        <v>95</v>
      </c>
      <c r="E270" s="8" t="s">
        <v>185</v>
      </c>
      <c r="F270" s="24">
        <v>0</v>
      </c>
      <c r="G270" s="24">
        <v>0</v>
      </c>
      <c r="H270" s="24">
        <v>0</v>
      </c>
      <c r="I270" s="24">
        <v>0</v>
      </c>
      <c r="J270" s="24">
        <v>0</v>
      </c>
      <c r="K270" s="24">
        <v>0</v>
      </c>
      <c r="L270" s="24">
        <v>0</v>
      </c>
      <c r="M270" s="24">
        <v>0</v>
      </c>
      <c r="N270" s="17">
        <v>44116</v>
      </c>
      <c r="O270" s="45">
        <f>(N270-calc!$O$2)/7+1</f>
        <v>2.5714285714285712</v>
      </c>
      <c r="P270" s="36" t="str">
        <f t="shared" si="4"/>
        <v>Oct</v>
      </c>
      <c r="Q270" s="36" t="str">
        <f>"Qtr" &amp; VLOOKUP(MONTH(N270),calc!$D$3:$F$14,2,FALSE)</f>
        <v>Qtr1</v>
      </c>
      <c r="R270" s="36" t="str">
        <f>"FY" &amp; RIGHT(YEAR(N270) + VLOOKUP(MONTH(N270),{1,0;10,1},2,TRUE),2)</f>
        <v>FY21</v>
      </c>
    </row>
    <row r="271" spans="1:18" ht="13.5" thickBot="1" x14ac:dyDescent="0.35">
      <c r="A271" s="54"/>
      <c r="B271" s="54" t="s">
        <v>61</v>
      </c>
      <c r="C271" s="8" t="s">
        <v>73</v>
      </c>
      <c r="D271" s="54" t="s">
        <v>96</v>
      </c>
      <c r="E271" s="8" t="s">
        <v>185</v>
      </c>
      <c r="F271" s="24">
        <v>2</v>
      </c>
      <c r="G271" s="24">
        <v>2</v>
      </c>
      <c r="H271" s="24">
        <v>2</v>
      </c>
      <c r="I271" s="24">
        <v>2</v>
      </c>
      <c r="J271" s="24">
        <v>2</v>
      </c>
      <c r="K271" s="24">
        <v>2</v>
      </c>
      <c r="L271" s="24">
        <v>1</v>
      </c>
      <c r="M271" s="24">
        <v>1</v>
      </c>
      <c r="N271" s="17">
        <v>44116</v>
      </c>
      <c r="O271" s="45">
        <f>(N271-calc!$O$2)/7+1</f>
        <v>2.5714285714285712</v>
      </c>
      <c r="P271" s="36" t="str">
        <f t="shared" si="4"/>
        <v>Oct</v>
      </c>
      <c r="Q271" s="36" t="str">
        <f>"Qtr" &amp; VLOOKUP(MONTH(N271),calc!$D$3:$F$14,2,FALSE)</f>
        <v>Qtr1</v>
      </c>
      <c r="R271" s="36" t="str">
        <f>"FY" &amp; RIGHT(YEAR(N271) + VLOOKUP(MONTH(N271),{1,0;10,1},2,TRUE),2)</f>
        <v>FY21</v>
      </c>
    </row>
    <row r="272" spans="1:18" ht="13.5" thickBot="1" x14ac:dyDescent="0.35">
      <c r="A272" s="54"/>
      <c r="B272" s="54" t="s">
        <v>61</v>
      </c>
      <c r="C272" s="8" t="s">
        <v>97</v>
      </c>
      <c r="D272" s="54" t="s">
        <v>98</v>
      </c>
      <c r="E272" s="8" t="s">
        <v>185</v>
      </c>
      <c r="F272" s="24">
        <v>0</v>
      </c>
      <c r="G272" s="24">
        <v>0</v>
      </c>
      <c r="H272" s="24">
        <v>0</v>
      </c>
      <c r="I272" s="24">
        <v>0</v>
      </c>
      <c r="J272" s="24">
        <v>0</v>
      </c>
      <c r="K272" s="24">
        <v>0</v>
      </c>
      <c r="L272" s="24">
        <v>0</v>
      </c>
      <c r="M272" s="24">
        <v>0</v>
      </c>
      <c r="N272" s="17">
        <v>44116</v>
      </c>
      <c r="O272" s="45">
        <f>(N272-calc!$O$2)/7+1</f>
        <v>2.5714285714285712</v>
      </c>
      <c r="P272" s="36" t="str">
        <f t="shared" si="4"/>
        <v>Oct</v>
      </c>
      <c r="Q272" s="36" t="str">
        <f>"Qtr" &amp; VLOOKUP(MONTH(N272),calc!$D$3:$F$14,2,FALSE)</f>
        <v>Qtr1</v>
      </c>
      <c r="R272" s="36" t="str">
        <f>"FY" &amp; RIGHT(YEAR(N272) + VLOOKUP(MONTH(N272),{1,0;10,1},2,TRUE),2)</f>
        <v>FY21</v>
      </c>
    </row>
    <row r="273" spans="1:18" ht="13.5" thickBot="1" x14ac:dyDescent="0.35">
      <c r="A273" s="54"/>
      <c r="B273" s="54" t="s">
        <v>61</v>
      </c>
      <c r="C273" s="8" t="s">
        <v>97</v>
      </c>
      <c r="D273" s="54" t="s">
        <v>99</v>
      </c>
      <c r="E273" s="8" t="s">
        <v>185</v>
      </c>
      <c r="F273" s="24">
        <v>2</v>
      </c>
      <c r="G273" s="24">
        <v>1</v>
      </c>
      <c r="H273" s="24">
        <v>1</v>
      </c>
      <c r="I273" s="24">
        <v>1</v>
      </c>
      <c r="J273" s="24">
        <v>3</v>
      </c>
      <c r="K273" s="24">
        <v>3</v>
      </c>
      <c r="L273" s="24">
        <v>2</v>
      </c>
      <c r="M273" s="24">
        <v>2</v>
      </c>
      <c r="N273" s="17">
        <v>44116</v>
      </c>
      <c r="O273" s="45">
        <f>(N273-calc!$O$2)/7+1</f>
        <v>2.5714285714285712</v>
      </c>
      <c r="P273" s="36" t="str">
        <f t="shared" si="4"/>
        <v>Oct</v>
      </c>
      <c r="Q273" s="36" t="str">
        <f>"Qtr" &amp; VLOOKUP(MONTH(N273),calc!$D$3:$F$14,2,FALSE)</f>
        <v>Qtr1</v>
      </c>
      <c r="R273" s="36" t="str">
        <f>"FY" &amp; RIGHT(YEAR(N273) + VLOOKUP(MONTH(N273),{1,0;10,1},2,TRUE),2)</f>
        <v>FY21</v>
      </c>
    </row>
    <row r="274" spans="1:18" ht="13.5" thickBot="1" x14ac:dyDescent="0.35">
      <c r="A274" s="54"/>
      <c r="B274" s="54" t="s">
        <v>61</v>
      </c>
      <c r="C274" s="8" t="s">
        <v>100</v>
      </c>
      <c r="D274" s="54" t="s">
        <v>101</v>
      </c>
      <c r="E274" s="8" t="s">
        <v>185</v>
      </c>
      <c r="F274" s="24">
        <v>0</v>
      </c>
      <c r="G274" s="24">
        <v>0</v>
      </c>
      <c r="H274" s="24">
        <v>0</v>
      </c>
      <c r="I274" s="24">
        <v>0</v>
      </c>
      <c r="J274" s="24">
        <v>0</v>
      </c>
      <c r="K274" s="24">
        <v>0</v>
      </c>
      <c r="L274" s="24">
        <v>0</v>
      </c>
      <c r="M274" s="24">
        <v>0</v>
      </c>
      <c r="N274" s="17">
        <v>44116</v>
      </c>
      <c r="O274" s="45">
        <f>(N274-calc!$O$2)/7+1</f>
        <v>2.5714285714285712</v>
      </c>
      <c r="P274" s="36" t="str">
        <f t="shared" si="4"/>
        <v>Oct</v>
      </c>
      <c r="Q274" s="36" t="str">
        <f>"Qtr" &amp; VLOOKUP(MONTH(N274),calc!$D$3:$F$14,2,FALSE)</f>
        <v>Qtr1</v>
      </c>
      <c r="R274" s="36" t="str">
        <f>"FY" &amp; RIGHT(YEAR(N274) + VLOOKUP(MONTH(N274),{1,0;10,1},2,TRUE),2)</f>
        <v>FY21</v>
      </c>
    </row>
    <row r="275" spans="1:18" ht="13.5" thickBot="1" x14ac:dyDescent="0.35">
      <c r="A275" s="54"/>
      <c r="B275" s="54" t="s">
        <v>61</v>
      </c>
      <c r="C275" s="8" t="s">
        <v>102</v>
      </c>
      <c r="D275" s="54" t="s">
        <v>103</v>
      </c>
      <c r="E275" s="8" t="s">
        <v>185</v>
      </c>
      <c r="F275" s="24">
        <v>0</v>
      </c>
      <c r="G275" s="24">
        <v>0</v>
      </c>
      <c r="H275" s="24">
        <v>0</v>
      </c>
      <c r="I275" s="24">
        <v>0</v>
      </c>
      <c r="J275" s="24">
        <v>0</v>
      </c>
      <c r="K275" s="24">
        <v>0</v>
      </c>
      <c r="L275" s="24">
        <v>0</v>
      </c>
      <c r="M275" s="24">
        <v>0</v>
      </c>
      <c r="N275" s="17">
        <v>44116</v>
      </c>
      <c r="O275" s="45">
        <f>(N275-calc!$O$2)/7+1</f>
        <v>2.5714285714285712</v>
      </c>
      <c r="P275" s="36" t="str">
        <f t="shared" si="4"/>
        <v>Oct</v>
      </c>
      <c r="Q275" s="36" t="str">
        <f>"Qtr" &amp; VLOOKUP(MONTH(N275),calc!$D$3:$F$14,2,FALSE)</f>
        <v>Qtr1</v>
      </c>
      <c r="R275" s="36" t="str">
        <f>"FY" &amp; RIGHT(YEAR(N275) + VLOOKUP(MONTH(N275),{1,0;10,1},2,TRUE),2)</f>
        <v>FY21</v>
      </c>
    </row>
    <row r="276" spans="1:18" ht="13.5" thickBot="1" x14ac:dyDescent="0.35">
      <c r="A276" s="54"/>
      <c r="B276" s="54" t="s">
        <v>61</v>
      </c>
      <c r="C276" s="8" t="s">
        <v>68</v>
      </c>
      <c r="D276" s="54" t="s">
        <v>104</v>
      </c>
      <c r="E276" s="8" t="s">
        <v>185</v>
      </c>
      <c r="F276" s="24">
        <v>1</v>
      </c>
      <c r="G276" s="24">
        <v>1</v>
      </c>
      <c r="H276" s="24">
        <v>1</v>
      </c>
      <c r="I276" s="24">
        <v>1</v>
      </c>
      <c r="J276" s="24">
        <v>2</v>
      </c>
      <c r="K276" s="24">
        <v>2</v>
      </c>
      <c r="L276" s="24">
        <v>0</v>
      </c>
      <c r="M276" s="24">
        <v>0</v>
      </c>
      <c r="N276" s="17">
        <v>44116</v>
      </c>
      <c r="O276" s="45">
        <f>(N276-calc!$O$2)/7+1</f>
        <v>2.5714285714285712</v>
      </c>
      <c r="P276" s="36" t="str">
        <f t="shared" si="4"/>
        <v>Oct</v>
      </c>
      <c r="Q276" s="36" t="str">
        <f>"Qtr" &amp; VLOOKUP(MONTH(N276),calc!$D$3:$F$14,2,FALSE)</f>
        <v>Qtr1</v>
      </c>
      <c r="R276" s="36" t="str">
        <f>"FY" &amp; RIGHT(YEAR(N276) + VLOOKUP(MONTH(N276),{1,0;10,1},2,TRUE),2)</f>
        <v>FY21</v>
      </c>
    </row>
    <row r="277" spans="1:18" ht="13.5" thickBot="1" x14ac:dyDescent="0.35">
      <c r="A277" s="54"/>
      <c r="B277" s="54" t="s">
        <v>61</v>
      </c>
      <c r="C277" s="8" t="s">
        <v>64</v>
      </c>
      <c r="D277" s="54" t="s">
        <v>105</v>
      </c>
      <c r="E277" s="8" t="s">
        <v>185</v>
      </c>
      <c r="F277" s="24">
        <v>0</v>
      </c>
      <c r="G277" s="24">
        <v>0</v>
      </c>
      <c r="H277" s="24">
        <v>0</v>
      </c>
      <c r="I277" s="24">
        <v>0</v>
      </c>
      <c r="J277" s="24">
        <v>0</v>
      </c>
      <c r="K277" s="24">
        <v>0</v>
      </c>
      <c r="L277" s="24" t="s">
        <v>58</v>
      </c>
      <c r="M277" s="24">
        <v>0</v>
      </c>
      <c r="N277" s="17">
        <v>44116</v>
      </c>
      <c r="O277" s="45">
        <f>(N277-calc!$O$2)/7+1</f>
        <v>2.5714285714285712</v>
      </c>
      <c r="P277" s="36" t="str">
        <f t="shared" si="4"/>
        <v>Oct</v>
      </c>
      <c r="Q277" s="36" t="str">
        <f>"Qtr" &amp; VLOOKUP(MONTH(N277),calc!$D$3:$F$14,2,FALSE)</f>
        <v>Qtr1</v>
      </c>
      <c r="R277" s="36" t="str">
        <f>"FY" &amp; RIGHT(YEAR(N277) + VLOOKUP(MONTH(N277),{1,0;10,1},2,TRUE),2)</f>
        <v>FY21</v>
      </c>
    </row>
    <row r="278" spans="1:18" ht="13.5" thickBot="1" x14ac:dyDescent="0.35">
      <c r="A278" s="54"/>
      <c r="B278" s="54" t="s">
        <v>61</v>
      </c>
      <c r="C278" s="8" t="s">
        <v>106</v>
      </c>
      <c r="D278" s="54" t="s">
        <v>107</v>
      </c>
      <c r="E278" s="8" t="s">
        <v>185</v>
      </c>
      <c r="F278" s="24">
        <v>1</v>
      </c>
      <c r="G278" s="24">
        <v>1</v>
      </c>
      <c r="H278" s="24">
        <v>1</v>
      </c>
      <c r="I278" s="24">
        <v>1</v>
      </c>
      <c r="J278" s="24">
        <v>4</v>
      </c>
      <c r="K278" s="24">
        <v>0</v>
      </c>
      <c r="L278" s="24">
        <v>0</v>
      </c>
      <c r="M278" s="24">
        <v>0</v>
      </c>
      <c r="N278" s="17">
        <v>44116</v>
      </c>
      <c r="O278" s="45">
        <f>(N278-calc!$O$2)/7+1</f>
        <v>2.5714285714285712</v>
      </c>
      <c r="P278" s="36" t="str">
        <f t="shared" si="4"/>
        <v>Oct</v>
      </c>
      <c r="Q278" s="36" t="str">
        <f>"Qtr" &amp; VLOOKUP(MONTH(N278),calc!$D$3:$F$14,2,FALSE)</f>
        <v>Qtr1</v>
      </c>
      <c r="R278" s="36" t="str">
        <f>"FY" &amp; RIGHT(YEAR(N278) + VLOOKUP(MONTH(N278),{1,0;10,1},2,TRUE),2)</f>
        <v>FY21</v>
      </c>
    </row>
    <row r="279" spans="1:18" ht="13.5" thickBot="1" x14ac:dyDescent="0.35">
      <c r="A279" s="54"/>
      <c r="B279" s="54" t="s">
        <v>61</v>
      </c>
      <c r="C279" s="8" t="s">
        <v>108</v>
      </c>
      <c r="D279" s="54" t="s">
        <v>109</v>
      </c>
      <c r="E279" s="8" t="s">
        <v>185</v>
      </c>
      <c r="F279" s="24">
        <v>0</v>
      </c>
      <c r="G279" s="24">
        <v>0</v>
      </c>
      <c r="H279" s="24">
        <v>0</v>
      </c>
      <c r="I279" s="24">
        <v>0</v>
      </c>
      <c r="J279" s="24">
        <v>0</v>
      </c>
      <c r="K279" s="24">
        <v>0</v>
      </c>
      <c r="L279" s="24">
        <v>0</v>
      </c>
      <c r="M279" s="24">
        <v>0</v>
      </c>
      <c r="N279" s="17">
        <v>44116</v>
      </c>
      <c r="O279" s="45">
        <f>(N279-calc!$O$2)/7+1</f>
        <v>2.5714285714285712</v>
      </c>
      <c r="P279" s="36" t="str">
        <f t="shared" si="4"/>
        <v>Oct</v>
      </c>
      <c r="Q279" s="36" t="str">
        <f>"Qtr" &amp; VLOOKUP(MONTH(N279),calc!$D$3:$F$14,2,FALSE)</f>
        <v>Qtr1</v>
      </c>
      <c r="R279" s="36" t="str">
        <f>"FY" &amp; RIGHT(YEAR(N279) + VLOOKUP(MONTH(N279),{1,0;10,1},2,TRUE),2)</f>
        <v>FY21</v>
      </c>
    </row>
    <row r="280" spans="1:18" ht="13.5" thickBot="1" x14ac:dyDescent="0.35">
      <c r="A280" s="54"/>
      <c r="B280" s="54" t="s">
        <v>61</v>
      </c>
      <c r="C280" s="8" t="s">
        <v>110</v>
      </c>
      <c r="D280" s="54" t="s">
        <v>111</v>
      </c>
      <c r="E280" s="8" t="s">
        <v>185</v>
      </c>
      <c r="F280" s="24">
        <v>0</v>
      </c>
      <c r="G280" s="24">
        <v>0</v>
      </c>
      <c r="H280" s="24">
        <v>0</v>
      </c>
      <c r="I280" s="24">
        <v>0</v>
      </c>
      <c r="J280" s="24">
        <v>0</v>
      </c>
      <c r="K280" s="24">
        <v>0</v>
      </c>
      <c r="L280" s="24">
        <v>0</v>
      </c>
      <c r="M280" s="24">
        <v>0</v>
      </c>
      <c r="N280" s="17">
        <v>44116</v>
      </c>
      <c r="O280" s="45">
        <f>(N280-calc!$O$2)/7+1</f>
        <v>2.5714285714285712</v>
      </c>
      <c r="P280" s="36" t="str">
        <f t="shared" si="4"/>
        <v>Oct</v>
      </c>
      <c r="Q280" s="36" t="str">
        <f>"Qtr" &amp; VLOOKUP(MONTH(N280),calc!$D$3:$F$14,2,FALSE)</f>
        <v>Qtr1</v>
      </c>
      <c r="R280" s="36" t="str">
        <f>"FY" &amp; RIGHT(YEAR(N280) + VLOOKUP(MONTH(N280),{1,0;10,1},2,TRUE),2)</f>
        <v>FY21</v>
      </c>
    </row>
    <row r="281" spans="1:18" ht="13.5" thickBot="1" x14ac:dyDescent="0.35">
      <c r="A281" s="54"/>
      <c r="B281" s="54" t="s">
        <v>61</v>
      </c>
      <c r="C281" s="8" t="s">
        <v>71</v>
      </c>
      <c r="D281" s="54" t="s">
        <v>112</v>
      </c>
      <c r="E281" s="8" t="s">
        <v>185</v>
      </c>
      <c r="F281" s="24">
        <v>0</v>
      </c>
      <c r="G281" s="24">
        <v>0</v>
      </c>
      <c r="H281" s="24">
        <v>0</v>
      </c>
      <c r="I281" s="24">
        <v>0</v>
      </c>
      <c r="J281" s="24">
        <v>0</v>
      </c>
      <c r="K281" s="24">
        <v>0</v>
      </c>
      <c r="L281" s="24">
        <v>0</v>
      </c>
      <c r="M281" s="24">
        <v>0</v>
      </c>
      <c r="N281" s="17">
        <v>44116</v>
      </c>
      <c r="O281" s="45">
        <f>(N281-calc!$O$2)/7+1</f>
        <v>2.5714285714285712</v>
      </c>
      <c r="P281" s="36" t="str">
        <f t="shared" si="4"/>
        <v>Oct</v>
      </c>
      <c r="Q281" s="36" t="str">
        <f>"Qtr" &amp; VLOOKUP(MONTH(N281),calc!$D$3:$F$14,2,FALSE)</f>
        <v>Qtr1</v>
      </c>
      <c r="R281" s="36" t="str">
        <f>"FY" &amp; RIGHT(YEAR(N281) + VLOOKUP(MONTH(N281),{1,0;10,1},2,TRUE),2)</f>
        <v>FY21</v>
      </c>
    </row>
    <row r="282" spans="1:18" ht="13.5" thickBot="1" x14ac:dyDescent="0.35">
      <c r="A282" s="54"/>
      <c r="B282" s="54" t="s">
        <v>61</v>
      </c>
      <c r="C282" s="8" t="s">
        <v>102</v>
      </c>
      <c r="D282" s="54" t="s">
        <v>113</v>
      </c>
      <c r="E282" s="8" t="s">
        <v>185</v>
      </c>
      <c r="F282" s="24">
        <v>0</v>
      </c>
      <c r="G282" s="24">
        <v>0</v>
      </c>
      <c r="H282" s="24">
        <v>0</v>
      </c>
      <c r="I282" s="24">
        <v>0</v>
      </c>
      <c r="J282" s="24">
        <v>0</v>
      </c>
      <c r="K282" s="24">
        <v>0</v>
      </c>
      <c r="L282" s="24">
        <v>0</v>
      </c>
      <c r="M282" s="24">
        <v>0</v>
      </c>
      <c r="N282" s="17">
        <v>44116</v>
      </c>
      <c r="O282" s="45">
        <f>(N282-calc!$O$2)/7+1</f>
        <v>2.5714285714285712</v>
      </c>
      <c r="P282" s="36" t="str">
        <f t="shared" si="4"/>
        <v>Oct</v>
      </c>
      <c r="Q282" s="36" t="str">
        <f>"Qtr" &amp; VLOOKUP(MONTH(N282),calc!$D$3:$F$14,2,FALSE)</f>
        <v>Qtr1</v>
      </c>
      <c r="R282" s="36" t="str">
        <f>"FY" &amp; RIGHT(YEAR(N282) + VLOOKUP(MONTH(N282),{1,0;10,1},2,TRUE),2)</f>
        <v>FY21</v>
      </c>
    </row>
    <row r="283" spans="1:18" ht="13.5" thickBot="1" x14ac:dyDescent="0.35">
      <c r="A283" s="54"/>
      <c r="B283" s="54" t="s">
        <v>61</v>
      </c>
      <c r="C283" s="8" t="s">
        <v>71</v>
      </c>
      <c r="D283" s="54" t="s">
        <v>114</v>
      </c>
      <c r="E283" s="8" t="s">
        <v>185</v>
      </c>
      <c r="F283" s="24">
        <v>0</v>
      </c>
      <c r="G283" s="24">
        <v>0</v>
      </c>
      <c r="H283" s="24">
        <v>0</v>
      </c>
      <c r="I283" s="24">
        <v>0</v>
      </c>
      <c r="J283" s="24">
        <v>0</v>
      </c>
      <c r="K283" s="24">
        <v>0</v>
      </c>
      <c r="L283" s="24">
        <v>0</v>
      </c>
      <c r="M283" s="24">
        <v>0</v>
      </c>
      <c r="N283" s="17">
        <v>44116</v>
      </c>
      <c r="O283" s="45">
        <f>(N283-calc!$O$2)/7+1</f>
        <v>2.5714285714285712</v>
      </c>
      <c r="P283" s="36" t="str">
        <f t="shared" si="4"/>
        <v>Oct</v>
      </c>
      <c r="Q283" s="36" t="str">
        <f>"Qtr" &amp; VLOOKUP(MONTH(N283),calc!$D$3:$F$14,2,FALSE)</f>
        <v>Qtr1</v>
      </c>
      <c r="R283" s="36" t="str">
        <f>"FY" &amp; RIGHT(YEAR(N283) + VLOOKUP(MONTH(N283),{1,0;10,1},2,TRUE),2)</f>
        <v>FY21</v>
      </c>
    </row>
    <row r="284" spans="1:18" ht="13.5" thickBot="1" x14ac:dyDescent="0.35">
      <c r="A284" s="54"/>
      <c r="B284" s="54" t="s">
        <v>61</v>
      </c>
      <c r="C284" s="8" t="s">
        <v>68</v>
      </c>
      <c r="D284" s="54" t="s">
        <v>115</v>
      </c>
      <c r="E284" s="8" t="s">
        <v>185</v>
      </c>
      <c r="F284" s="24">
        <v>0</v>
      </c>
      <c r="G284" s="24">
        <v>0</v>
      </c>
      <c r="H284" s="24">
        <v>0</v>
      </c>
      <c r="I284" s="24">
        <v>0</v>
      </c>
      <c r="J284" s="24">
        <v>0</v>
      </c>
      <c r="K284" s="24">
        <v>0</v>
      </c>
      <c r="L284" s="24">
        <v>0</v>
      </c>
      <c r="M284" s="24">
        <v>0</v>
      </c>
      <c r="N284" s="17">
        <v>44116</v>
      </c>
      <c r="O284" s="45">
        <f>(N284-calc!$O$2)/7+1</f>
        <v>2.5714285714285712</v>
      </c>
      <c r="P284" s="36" t="str">
        <f t="shared" si="4"/>
        <v>Oct</v>
      </c>
      <c r="Q284" s="36" t="str">
        <f>"Qtr" &amp; VLOOKUP(MONTH(N284),calc!$D$3:$F$14,2,FALSE)</f>
        <v>Qtr1</v>
      </c>
      <c r="R284" s="36" t="str">
        <f>"FY" &amp; RIGHT(YEAR(N284) + VLOOKUP(MONTH(N284),{1,0;10,1},2,TRUE),2)</f>
        <v>FY21</v>
      </c>
    </row>
    <row r="285" spans="1:18" ht="13.5" thickBot="1" x14ac:dyDescent="0.35">
      <c r="A285" s="54"/>
      <c r="B285" s="54" t="s">
        <v>61</v>
      </c>
      <c r="C285" s="8" t="s">
        <v>66</v>
      </c>
      <c r="D285" s="54" t="s">
        <v>116</v>
      </c>
      <c r="E285" s="8" t="s">
        <v>185</v>
      </c>
      <c r="F285" s="24">
        <v>0</v>
      </c>
      <c r="G285" s="24">
        <v>0</v>
      </c>
      <c r="H285" s="24">
        <v>0</v>
      </c>
      <c r="I285" s="24">
        <v>0</v>
      </c>
      <c r="J285" s="24">
        <v>0</v>
      </c>
      <c r="K285" s="24">
        <v>0</v>
      </c>
      <c r="L285" s="24">
        <v>0</v>
      </c>
      <c r="M285" s="24">
        <v>0</v>
      </c>
      <c r="N285" s="17">
        <v>44116</v>
      </c>
      <c r="O285" s="45">
        <f>(N285-calc!$O$2)/7+1</f>
        <v>2.5714285714285712</v>
      </c>
      <c r="P285" s="36" t="str">
        <f t="shared" si="4"/>
        <v>Oct</v>
      </c>
      <c r="Q285" s="36" t="str">
        <f>"Qtr" &amp; VLOOKUP(MONTH(N285),calc!$D$3:$F$14,2,FALSE)</f>
        <v>Qtr1</v>
      </c>
      <c r="R285" s="36" t="str">
        <f>"FY" &amp; RIGHT(YEAR(N285) + VLOOKUP(MONTH(N285),{1,0;10,1},2,TRUE),2)</f>
        <v>FY21</v>
      </c>
    </row>
    <row r="286" spans="1:18" ht="13.5" thickBot="1" x14ac:dyDescent="0.35">
      <c r="A286" s="54"/>
      <c r="B286" s="54" t="s">
        <v>61</v>
      </c>
      <c r="C286" s="8" t="s">
        <v>117</v>
      </c>
      <c r="D286" s="54" t="s">
        <v>118</v>
      </c>
      <c r="E286" s="8" t="s">
        <v>185</v>
      </c>
      <c r="F286" s="24">
        <v>0</v>
      </c>
      <c r="G286" s="24">
        <v>0</v>
      </c>
      <c r="H286" s="24">
        <v>0</v>
      </c>
      <c r="I286" s="24">
        <v>0</v>
      </c>
      <c r="J286" s="24">
        <v>0</v>
      </c>
      <c r="K286" s="24">
        <v>0</v>
      </c>
      <c r="L286" s="24">
        <v>0</v>
      </c>
      <c r="M286" s="24">
        <v>0</v>
      </c>
      <c r="N286" s="17">
        <v>44116</v>
      </c>
      <c r="O286" s="45">
        <f>(N286-calc!$O$2)/7+1</f>
        <v>2.5714285714285712</v>
      </c>
      <c r="P286" s="36" t="str">
        <f t="shared" si="4"/>
        <v>Oct</v>
      </c>
      <c r="Q286" s="36" t="str">
        <f>"Qtr" &amp; VLOOKUP(MONTH(N286),calc!$D$3:$F$14,2,FALSE)</f>
        <v>Qtr1</v>
      </c>
      <c r="R286" s="36" t="str">
        <f>"FY" &amp; RIGHT(YEAR(N286) + VLOOKUP(MONTH(N286),{1,0;10,1},2,TRUE),2)</f>
        <v>FY21</v>
      </c>
    </row>
    <row r="287" spans="1:18" ht="13.5" thickBot="1" x14ac:dyDescent="0.35">
      <c r="A287" s="54"/>
      <c r="B287" s="54" t="s">
        <v>61</v>
      </c>
      <c r="C287" s="8" t="s">
        <v>68</v>
      </c>
      <c r="D287" s="54" t="s">
        <v>119</v>
      </c>
      <c r="E287" s="8" t="s">
        <v>185</v>
      </c>
      <c r="F287" s="24">
        <v>0</v>
      </c>
      <c r="G287" s="24">
        <v>0</v>
      </c>
      <c r="H287" s="24">
        <v>0</v>
      </c>
      <c r="I287" s="24">
        <v>0</v>
      </c>
      <c r="J287" s="24">
        <v>0</v>
      </c>
      <c r="K287" s="24">
        <v>0</v>
      </c>
      <c r="L287" s="24">
        <v>0</v>
      </c>
      <c r="M287" s="24">
        <v>0</v>
      </c>
      <c r="N287" s="17">
        <v>44116</v>
      </c>
      <c r="O287" s="45">
        <f>(N287-calc!$O$2)/7+1</f>
        <v>2.5714285714285712</v>
      </c>
      <c r="P287" s="36" t="str">
        <f t="shared" si="4"/>
        <v>Oct</v>
      </c>
      <c r="Q287" s="36" t="str">
        <f>"Qtr" &amp; VLOOKUP(MONTH(N287),calc!$D$3:$F$14,2,FALSE)</f>
        <v>Qtr1</v>
      </c>
      <c r="R287" s="36" t="str">
        <f>"FY" &amp; RIGHT(YEAR(N287) + VLOOKUP(MONTH(N287),{1,0;10,1},2,TRUE),2)</f>
        <v>FY21</v>
      </c>
    </row>
    <row r="288" spans="1:18" ht="13.5" thickBot="1" x14ac:dyDescent="0.35">
      <c r="A288" s="54"/>
      <c r="B288" s="54" t="s">
        <v>61</v>
      </c>
      <c r="C288" s="8" t="s">
        <v>120</v>
      </c>
      <c r="D288" s="54" t="s">
        <v>121</v>
      </c>
      <c r="E288" s="8" t="s">
        <v>185</v>
      </c>
      <c r="F288" s="24">
        <v>0</v>
      </c>
      <c r="G288" s="24">
        <v>0</v>
      </c>
      <c r="H288" s="24">
        <v>0</v>
      </c>
      <c r="I288" s="24">
        <v>0</v>
      </c>
      <c r="J288" s="24">
        <v>0</v>
      </c>
      <c r="K288" s="24">
        <v>0</v>
      </c>
      <c r="L288" s="24">
        <v>0</v>
      </c>
      <c r="M288" s="24">
        <v>0</v>
      </c>
      <c r="N288" s="17">
        <v>44116</v>
      </c>
      <c r="O288" s="45">
        <f>(N288-calc!$O$2)/7+1</f>
        <v>2.5714285714285712</v>
      </c>
      <c r="P288" s="36" t="str">
        <f t="shared" si="4"/>
        <v>Oct</v>
      </c>
      <c r="Q288" s="36" t="str">
        <f>"Qtr" &amp; VLOOKUP(MONTH(N288),calc!$D$3:$F$14,2,FALSE)</f>
        <v>Qtr1</v>
      </c>
      <c r="R288" s="36" t="str">
        <f>"FY" &amp; RIGHT(YEAR(N288) + VLOOKUP(MONTH(N288),{1,0;10,1},2,TRUE),2)</f>
        <v>FY21</v>
      </c>
    </row>
    <row r="289" spans="1:18" ht="13.5" thickBot="1" x14ac:dyDescent="0.35">
      <c r="A289" s="54"/>
      <c r="B289" s="54" t="s">
        <v>61</v>
      </c>
      <c r="C289" s="8" t="s">
        <v>64</v>
      </c>
      <c r="D289" s="54" t="s">
        <v>122</v>
      </c>
      <c r="E289" s="8" t="s">
        <v>185</v>
      </c>
      <c r="F289" s="24">
        <v>1</v>
      </c>
      <c r="G289" s="24">
        <v>1</v>
      </c>
      <c r="H289" s="24">
        <v>1</v>
      </c>
      <c r="I289" s="24">
        <v>1</v>
      </c>
      <c r="J289" s="24">
        <v>1</v>
      </c>
      <c r="K289" s="24">
        <v>1</v>
      </c>
      <c r="L289" s="24">
        <v>1</v>
      </c>
      <c r="M289" s="24">
        <v>1</v>
      </c>
      <c r="N289" s="17">
        <v>44116</v>
      </c>
      <c r="O289" s="45">
        <f>(N289-calc!$O$2)/7+1</f>
        <v>2.5714285714285712</v>
      </c>
      <c r="P289" s="36" t="str">
        <f t="shared" si="4"/>
        <v>Oct</v>
      </c>
      <c r="Q289" s="36" t="str">
        <f>"Qtr" &amp; VLOOKUP(MONTH(N289),calc!$D$3:$F$14,2,FALSE)</f>
        <v>Qtr1</v>
      </c>
      <c r="R289" s="36" t="str">
        <f>"FY" &amp; RIGHT(YEAR(N289) + VLOOKUP(MONTH(N289),{1,0;10,1},2,TRUE),2)</f>
        <v>FY21</v>
      </c>
    </row>
    <row r="290" spans="1:18" ht="13.5" thickBot="1" x14ac:dyDescent="0.35">
      <c r="A290" s="54"/>
      <c r="B290" s="54" t="s">
        <v>61</v>
      </c>
      <c r="C290" s="8" t="s">
        <v>64</v>
      </c>
      <c r="D290" s="54" t="s">
        <v>123</v>
      </c>
      <c r="E290" s="8" t="s">
        <v>185</v>
      </c>
      <c r="F290" s="24">
        <v>0</v>
      </c>
      <c r="G290" s="24">
        <v>0</v>
      </c>
      <c r="H290" s="24">
        <v>0</v>
      </c>
      <c r="I290" s="24">
        <v>0</v>
      </c>
      <c r="J290" s="24">
        <v>0</v>
      </c>
      <c r="K290" s="24">
        <v>0</v>
      </c>
      <c r="L290" s="24">
        <v>0</v>
      </c>
      <c r="M290" s="24">
        <v>0</v>
      </c>
      <c r="N290" s="17">
        <v>44116</v>
      </c>
      <c r="O290" s="45">
        <f>(N290-calc!$O$2)/7+1</f>
        <v>2.5714285714285712</v>
      </c>
      <c r="P290" s="36" t="str">
        <f t="shared" si="4"/>
        <v>Oct</v>
      </c>
      <c r="Q290" s="36" t="str">
        <f>"Qtr" &amp; VLOOKUP(MONTH(N290),calc!$D$3:$F$14,2,FALSE)</f>
        <v>Qtr1</v>
      </c>
      <c r="R290" s="36" t="str">
        <f>"FY" &amp; RIGHT(YEAR(N290) + VLOOKUP(MONTH(N290),{1,0;10,1},2,TRUE),2)</f>
        <v>FY21</v>
      </c>
    </row>
    <row r="291" spans="1:18" ht="13.5" thickBot="1" x14ac:dyDescent="0.35">
      <c r="A291" s="54"/>
      <c r="B291" s="54" t="s">
        <v>61</v>
      </c>
      <c r="C291" s="8" t="s">
        <v>71</v>
      </c>
      <c r="D291" s="54" t="s">
        <v>124</v>
      </c>
      <c r="E291" s="8" t="s">
        <v>185</v>
      </c>
      <c r="F291" s="24">
        <v>3</v>
      </c>
      <c r="G291" s="24">
        <v>2</v>
      </c>
      <c r="H291" s="24">
        <v>2</v>
      </c>
      <c r="I291" s="24">
        <v>2</v>
      </c>
      <c r="J291" s="24">
        <v>3</v>
      </c>
      <c r="K291" s="24">
        <v>3</v>
      </c>
      <c r="L291" s="24">
        <v>3</v>
      </c>
      <c r="M291" s="24">
        <v>3</v>
      </c>
      <c r="N291" s="17">
        <v>44116</v>
      </c>
      <c r="O291" s="45">
        <f>(N291-calc!$O$2)/7+1</f>
        <v>2.5714285714285712</v>
      </c>
      <c r="P291" s="36" t="str">
        <f t="shared" si="4"/>
        <v>Oct</v>
      </c>
      <c r="Q291" s="36" t="str">
        <f>"Qtr" &amp; VLOOKUP(MONTH(N291),calc!$D$3:$F$14,2,FALSE)</f>
        <v>Qtr1</v>
      </c>
      <c r="R291" s="36" t="str">
        <f>"FY" &amp; RIGHT(YEAR(N291) + VLOOKUP(MONTH(N291),{1,0;10,1},2,TRUE),2)</f>
        <v>FY21</v>
      </c>
    </row>
    <row r="292" spans="1:18" ht="13.5" thickBot="1" x14ac:dyDescent="0.35">
      <c r="A292" s="54"/>
      <c r="B292" s="54" t="s">
        <v>61</v>
      </c>
      <c r="C292" s="8" t="s">
        <v>125</v>
      </c>
      <c r="D292" s="54" t="s">
        <v>126</v>
      </c>
      <c r="E292" s="8" t="s">
        <v>185</v>
      </c>
      <c r="F292" s="24">
        <v>4</v>
      </c>
      <c r="G292" s="24">
        <v>4</v>
      </c>
      <c r="H292" s="24">
        <v>4</v>
      </c>
      <c r="I292" s="24">
        <v>4</v>
      </c>
      <c r="J292" s="24">
        <v>7</v>
      </c>
      <c r="K292" s="24">
        <v>7</v>
      </c>
      <c r="L292" s="24">
        <v>2</v>
      </c>
      <c r="M292" s="24">
        <v>2</v>
      </c>
      <c r="N292" s="17">
        <v>44116</v>
      </c>
      <c r="O292" s="45">
        <f>(N292-calc!$O$2)/7+1</f>
        <v>2.5714285714285712</v>
      </c>
      <c r="P292" s="36" t="str">
        <f t="shared" si="4"/>
        <v>Oct</v>
      </c>
      <c r="Q292" s="36" t="str">
        <f>"Qtr" &amp; VLOOKUP(MONTH(N292),calc!$D$3:$F$14,2,FALSE)</f>
        <v>Qtr1</v>
      </c>
      <c r="R292" s="36" t="str">
        <f>"FY" &amp; RIGHT(YEAR(N292) + VLOOKUP(MONTH(N292),{1,0;10,1},2,TRUE),2)</f>
        <v>FY21</v>
      </c>
    </row>
    <row r="293" spans="1:18" ht="13.5" thickBot="1" x14ac:dyDescent="0.35">
      <c r="A293" s="54"/>
      <c r="B293" s="54" t="s">
        <v>61</v>
      </c>
      <c r="C293" s="8" t="s">
        <v>102</v>
      </c>
      <c r="D293" s="54" t="s">
        <v>127</v>
      </c>
      <c r="E293" s="8" t="s">
        <v>185</v>
      </c>
      <c r="F293" s="24">
        <v>0</v>
      </c>
      <c r="G293" s="24">
        <v>0</v>
      </c>
      <c r="H293" s="24">
        <v>0</v>
      </c>
      <c r="I293" s="24">
        <v>0</v>
      </c>
      <c r="J293" s="24">
        <v>0</v>
      </c>
      <c r="K293" s="24">
        <v>0</v>
      </c>
      <c r="L293" s="24">
        <v>0</v>
      </c>
      <c r="M293" s="24">
        <v>0</v>
      </c>
      <c r="N293" s="17">
        <v>44116</v>
      </c>
      <c r="O293" s="45">
        <f>(N293-calc!$O$2)/7+1</f>
        <v>2.5714285714285712</v>
      </c>
      <c r="P293" s="36" t="str">
        <f t="shared" si="4"/>
        <v>Oct</v>
      </c>
      <c r="Q293" s="36" t="str">
        <f>"Qtr" &amp; VLOOKUP(MONTH(N293),calc!$D$3:$F$14,2,FALSE)</f>
        <v>Qtr1</v>
      </c>
      <c r="R293" s="36" t="str">
        <f>"FY" &amp; RIGHT(YEAR(N293) + VLOOKUP(MONTH(N293),{1,0;10,1},2,TRUE),2)</f>
        <v>FY21</v>
      </c>
    </row>
    <row r="294" spans="1:18" ht="13.5" thickBot="1" x14ac:dyDescent="0.35">
      <c r="A294" s="54"/>
      <c r="B294" s="54" t="s">
        <v>61</v>
      </c>
      <c r="C294" s="8" t="s">
        <v>91</v>
      </c>
      <c r="D294" s="54" t="s">
        <v>128</v>
      </c>
      <c r="E294" s="8" t="s">
        <v>185</v>
      </c>
      <c r="F294" s="24">
        <v>0</v>
      </c>
      <c r="G294" s="24">
        <v>0</v>
      </c>
      <c r="H294" s="24">
        <v>0</v>
      </c>
      <c r="I294" s="24">
        <v>0</v>
      </c>
      <c r="J294" s="24">
        <v>0</v>
      </c>
      <c r="K294" s="24">
        <v>0</v>
      </c>
      <c r="L294" s="24">
        <v>0</v>
      </c>
      <c r="M294" s="24">
        <v>0</v>
      </c>
      <c r="N294" s="17">
        <v>44116</v>
      </c>
      <c r="O294" s="45">
        <f>(N294-calc!$O$2)/7+1</f>
        <v>2.5714285714285712</v>
      </c>
      <c r="P294" s="36" t="str">
        <f t="shared" si="4"/>
        <v>Oct</v>
      </c>
      <c r="Q294" s="36" t="str">
        <f>"Qtr" &amp; VLOOKUP(MONTH(N294),calc!$D$3:$F$14,2,FALSE)</f>
        <v>Qtr1</v>
      </c>
      <c r="R294" s="36" t="str">
        <f>"FY" &amp; RIGHT(YEAR(N294) + VLOOKUP(MONTH(N294),{1,0;10,1},2,TRUE),2)</f>
        <v>FY21</v>
      </c>
    </row>
    <row r="295" spans="1:18" ht="13.5" thickBot="1" x14ac:dyDescent="0.35">
      <c r="A295" s="54"/>
      <c r="B295" s="54" t="s">
        <v>61</v>
      </c>
      <c r="C295" s="8" t="s">
        <v>71</v>
      </c>
      <c r="D295" s="54" t="s">
        <v>129</v>
      </c>
      <c r="E295" s="8" t="s">
        <v>185</v>
      </c>
      <c r="F295" s="24">
        <v>6</v>
      </c>
      <c r="G295" s="24">
        <v>6</v>
      </c>
      <c r="H295" s="24">
        <v>6</v>
      </c>
      <c r="I295" s="24">
        <v>4</v>
      </c>
      <c r="J295" s="24">
        <v>5</v>
      </c>
      <c r="K295" s="24">
        <v>2</v>
      </c>
      <c r="L295" s="24">
        <v>0</v>
      </c>
      <c r="M295" s="24">
        <v>0</v>
      </c>
      <c r="N295" s="17">
        <v>44116</v>
      </c>
      <c r="O295" s="45">
        <f>(N295-calc!$O$2)/7+1</f>
        <v>2.5714285714285712</v>
      </c>
      <c r="P295" s="36" t="str">
        <f t="shared" si="4"/>
        <v>Oct</v>
      </c>
      <c r="Q295" s="36" t="str">
        <f>"Qtr" &amp; VLOOKUP(MONTH(N295),calc!$D$3:$F$14,2,FALSE)</f>
        <v>Qtr1</v>
      </c>
      <c r="R295" s="36" t="str">
        <f>"FY" &amp; RIGHT(YEAR(N295) + VLOOKUP(MONTH(N295),{1,0;10,1},2,TRUE),2)</f>
        <v>FY21</v>
      </c>
    </row>
    <row r="296" spans="1:18" ht="13.5" thickBot="1" x14ac:dyDescent="0.35">
      <c r="A296" s="54"/>
      <c r="B296" s="54" t="s">
        <v>61</v>
      </c>
      <c r="C296" s="8" t="s">
        <v>68</v>
      </c>
      <c r="D296" s="54" t="s">
        <v>130</v>
      </c>
      <c r="E296" s="8" t="s">
        <v>185</v>
      </c>
      <c r="F296" s="24">
        <v>0</v>
      </c>
      <c r="G296" s="24">
        <v>0</v>
      </c>
      <c r="H296" s="24">
        <v>0</v>
      </c>
      <c r="I296" s="24">
        <v>0</v>
      </c>
      <c r="J296" s="24">
        <v>0</v>
      </c>
      <c r="K296" s="24">
        <v>0</v>
      </c>
      <c r="L296" s="24">
        <v>0</v>
      </c>
      <c r="M296" s="24">
        <v>0</v>
      </c>
      <c r="N296" s="17">
        <v>44116</v>
      </c>
      <c r="O296" s="45">
        <f>(N296-calc!$O$2)/7+1</f>
        <v>2.5714285714285712</v>
      </c>
      <c r="P296" s="36" t="str">
        <f t="shared" si="4"/>
        <v>Oct</v>
      </c>
      <c r="Q296" s="36" t="str">
        <f>"Qtr" &amp; VLOOKUP(MONTH(N296),calc!$D$3:$F$14,2,FALSE)</f>
        <v>Qtr1</v>
      </c>
      <c r="R296" s="36" t="str">
        <f>"FY" &amp; RIGHT(YEAR(N296) + VLOOKUP(MONTH(N296),{1,0;10,1},2,TRUE),2)</f>
        <v>FY21</v>
      </c>
    </row>
    <row r="297" spans="1:18" ht="13.5" thickBot="1" x14ac:dyDescent="0.35">
      <c r="A297" s="54"/>
      <c r="B297" s="54" t="s">
        <v>61</v>
      </c>
      <c r="C297" s="8" t="s">
        <v>125</v>
      </c>
      <c r="D297" s="54" t="s">
        <v>131</v>
      </c>
      <c r="E297" s="8" t="s">
        <v>185</v>
      </c>
      <c r="F297" s="24">
        <v>0</v>
      </c>
      <c r="G297" s="24">
        <v>0</v>
      </c>
      <c r="H297" s="24">
        <v>0</v>
      </c>
      <c r="I297" s="24">
        <v>0</v>
      </c>
      <c r="J297" s="24">
        <v>0</v>
      </c>
      <c r="K297" s="24">
        <v>0</v>
      </c>
      <c r="L297" s="24">
        <v>0</v>
      </c>
      <c r="M297" s="24">
        <v>0</v>
      </c>
      <c r="N297" s="17">
        <v>44116</v>
      </c>
      <c r="O297" s="45">
        <f>(N297-calc!$O$2)/7+1</f>
        <v>2.5714285714285712</v>
      </c>
      <c r="P297" s="36" t="str">
        <f t="shared" si="4"/>
        <v>Oct</v>
      </c>
      <c r="Q297" s="36" t="str">
        <f>"Qtr" &amp; VLOOKUP(MONTH(N297),calc!$D$3:$F$14,2,FALSE)</f>
        <v>Qtr1</v>
      </c>
      <c r="R297" s="36" t="str">
        <f>"FY" &amp; RIGHT(YEAR(N297) + VLOOKUP(MONTH(N297),{1,0;10,1},2,TRUE),2)</f>
        <v>FY21</v>
      </c>
    </row>
    <row r="298" spans="1:18" ht="13.5" thickBot="1" x14ac:dyDescent="0.35">
      <c r="A298" s="54"/>
      <c r="B298" s="54" t="s">
        <v>5</v>
      </c>
      <c r="C298" s="8"/>
      <c r="D298" s="54" t="s">
        <v>6</v>
      </c>
      <c r="E298" s="8" t="s">
        <v>185</v>
      </c>
      <c r="F298" s="24">
        <v>186</v>
      </c>
      <c r="G298" s="24">
        <v>5</v>
      </c>
      <c r="H298" s="24">
        <v>5</v>
      </c>
      <c r="I298" s="24">
        <v>5</v>
      </c>
      <c r="J298" s="24">
        <v>13</v>
      </c>
      <c r="K298" s="24">
        <v>13</v>
      </c>
      <c r="L298" s="24">
        <v>7</v>
      </c>
      <c r="M298" s="24">
        <v>7</v>
      </c>
      <c r="N298" s="17">
        <v>44116</v>
      </c>
      <c r="O298" s="45">
        <f>(N298-calc!$O$2)/7+1</f>
        <v>2.5714285714285712</v>
      </c>
      <c r="P298" s="36" t="str">
        <f t="shared" si="4"/>
        <v>Oct</v>
      </c>
      <c r="Q298" s="36" t="str">
        <f>"Qtr" &amp; VLOOKUP(MONTH(N298),calc!$D$3:$F$14,2,FALSE)</f>
        <v>Qtr1</v>
      </c>
      <c r="R298" s="36" t="str">
        <f>"FY" &amp; RIGHT(YEAR(N298) + VLOOKUP(MONTH(N298),{1,0;10,1},2,TRUE),2)</f>
        <v>FY21</v>
      </c>
    </row>
    <row r="299" spans="1:18" ht="13.5" thickBot="1" x14ac:dyDescent="0.35">
      <c r="A299" s="54"/>
      <c r="B299" s="54" t="s">
        <v>5</v>
      </c>
      <c r="C299" s="8"/>
      <c r="D299" s="54" t="s">
        <v>7</v>
      </c>
      <c r="E299" s="8" t="s">
        <v>185</v>
      </c>
      <c r="F299" s="24">
        <v>2</v>
      </c>
      <c r="G299" s="24">
        <v>2</v>
      </c>
      <c r="H299" s="24">
        <v>2</v>
      </c>
      <c r="I299" s="24">
        <v>2</v>
      </c>
      <c r="J299" s="24">
        <v>8</v>
      </c>
      <c r="K299" s="24">
        <v>1</v>
      </c>
      <c r="L299" s="24">
        <v>1</v>
      </c>
      <c r="M299" s="24">
        <v>1</v>
      </c>
      <c r="N299" s="17">
        <v>44116</v>
      </c>
      <c r="O299" s="45">
        <f>(N299-calc!$O$2)/7+1</f>
        <v>2.5714285714285712</v>
      </c>
      <c r="P299" s="36" t="str">
        <f t="shared" si="4"/>
        <v>Oct</v>
      </c>
      <c r="Q299" s="36" t="str">
        <f>"Qtr" &amp; VLOOKUP(MONTH(N299),calc!$D$3:$F$14,2,FALSE)</f>
        <v>Qtr1</v>
      </c>
      <c r="R299" s="36" t="str">
        <f>"FY" &amp; RIGHT(YEAR(N299) + VLOOKUP(MONTH(N299),{1,0;10,1},2,TRUE),2)</f>
        <v>FY21</v>
      </c>
    </row>
    <row r="300" spans="1:18" ht="13.5" thickBot="1" x14ac:dyDescent="0.35">
      <c r="A300" s="54"/>
      <c r="B300" s="54" t="s">
        <v>5</v>
      </c>
      <c r="C300" s="8"/>
      <c r="D300" s="54" t="s">
        <v>8</v>
      </c>
      <c r="E300" s="8" t="s">
        <v>185</v>
      </c>
      <c r="F300" s="24">
        <v>186</v>
      </c>
      <c r="G300" s="24">
        <v>5</v>
      </c>
      <c r="H300" s="24">
        <v>5</v>
      </c>
      <c r="I300" s="24">
        <v>5</v>
      </c>
      <c r="J300" s="24">
        <v>13</v>
      </c>
      <c r="K300" s="24">
        <v>13</v>
      </c>
      <c r="L300" s="24">
        <v>7</v>
      </c>
      <c r="M300" s="24">
        <v>7</v>
      </c>
      <c r="N300" s="17">
        <v>44116</v>
      </c>
      <c r="O300" s="45">
        <f>(N300-calc!$O$2)/7+1</f>
        <v>2.5714285714285712</v>
      </c>
      <c r="P300" s="36" t="str">
        <f t="shared" si="4"/>
        <v>Oct</v>
      </c>
      <c r="Q300" s="36" t="str">
        <f>"Qtr" &amp; VLOOKUP(MONTH(N300),calc!$D$3:$F$14,2,FALSE)</f>
        <v>Qtr1</v>
      </c>
      <c r="R300" s="36" t="str">
        <f>"FY" &amp; RIGHT(YEAR(N300) + VLOOKUP(MONTH(N300),{1,0;10,1},2,TRUE),2)</f>
        <v>FY21</v>
      </c>
    </row>
    <row r="301" spans="1:18" ht="13.5" thickBot="1" x14ac:dyDescent="0.35">
      <c r="A301" s="54"/>
      <c r="B301" s="54" t="s">
        <v>132</v>
      </c>
      <c r="C301" s="8"/>
      <c r="D301" s="54" t="s">
        <v>133</v>
      </c>
      <c r="E301" s="8" t="s">
        <v>185</v>
      </c>
      <c r="F301" s="24">
        <v>14</v>
      </c>
      <c r="G301" s="24">
        <v>7</v>
      </c>
      <c r="H301" s="24">
        <v>7</v>
      </c>
      <c r="I301" s="24">
        <v>6</v>
      </c>
      <c r="J301" s="24">
        <v>6</v>
      </c>
      <c r="K301" s="24">
        <v>6</v>
      </c>
      <c r="L301" s="24">
        <v>1</v>
      </c>
      <c r="M301" s="24">
        <v>1</v>
      </c>
      <c r="N301" s="17">
        <v>44116</v>
      </c>
      <c r="O301" s="45">
        <f>(N301-calc!$O$2)/7+1</f>
        <v>2.5714285714285712</v>
      </c>
      <c r="P301" s="36" t="str">
        <f t="shared" si="4"/>
        <v>Oct</v>
      </c>
      <c r="Q301" s="36" t="str">
        <f>"Qtr" &amp; VLOOKUP(MONTH(N301),calc!$D$3:$F$14,2,FALSE)</f>
        <v>Qtr1</v>
      </c>
      <c r="R301" s="36" t="str">
        <f>"FY" &amp; RIGHT(YEAR(N301) + VLOOKUP(MONTH(N301),{1,0;10,1},2,TRUE),2)</f>
        <v>FY21</v>
      </c>
    </row>
    <row r="302" spans="1:18" ht="13.5" thickBot="1" x14ac:dyDescent="0.35">
      <c r="A302" s="54"/>
      <c r="B302" s="54" t="s">
        <v>132</v>
      </c>
      <c r="C302" s="8"/>
      <c r="D302" s="54" t="s">
        <v>134</v>
      </c>
      <c r="E302" s="8" t="s">
        <v>185</v>
      </c>
      <c r="F302" s="24">
        <v>13</v>
      </c>
      <c r="G302" s="24">
        <v>11</v>
      </c>
      <c r="H302" s="24">
        <v>11</v>
      </c>
      <c r="I302" s="24">
        <v>11</v>
      </c>
      <c r="J302" s="24">
        <v>15</v>
      </c>
      <c r="K302" s="24">
        <v>15</v>
      </c>
      <c r="L302" s="24">
        <v>1</v>
      </c>
      <c r="M302" s="24">
        <v>1</v>
      </c>
      <c r="N302" s="17">
        <v>44116</v>
      </c>
      <c r="O302" s="45">
        <f>(N302-calc!$O$2)/7+1</f>
        <v>2.5714285714285712</v>
      </c>
      <c r="P302" s="36" t="str">
        <f t="shared" si="4"/>
        <v>Oct</v>
      </c>
      <c r="Q302" s="36" t="str">
        <f>"Qtr" &amp; VLOOKUP(MONTH(N302),calc!$D$3:$F$14,2,FALSE)</f>
        <v>Qtr1</v>
      </c>
      <c r="R302" s="36" t="str">
        <f>"FY" &amp; RIGHT(YEAR(N302) + VLOOKUP(MONTH(N302),{1,0;10,1},2,TRUE),2)</f>
        <v>FY21</v>
      </c>
    </row>
    <row r="303" spans="1:18" ht="13.5" thickBot="1" x14ac:dyDescent="0.35">
      <c r="A303" s="54"/>
      <c r="B303" s="54" t="s">
        <v>132</v>
      </c>
      <c r="C303" s="8"/>
      <c r="D303" s="54" t="s">
        <v>135</v>
      </c>
      <c r="E303" s="8" t="s">
        <v>185</v>
      </c>
      <c r="F303" s="24">
        <v>16</v>
      </c>
      <c r="G303" s="24">
        <v>4</v>
      </c>
      <c r="H303" s="24">
        <v>4</v>
      </c>
      <c r="I303" s="24">
        <v>4</v>
      </c>
      <c r="J303" s="24">
        <v>4</v>
      </c>
      <c r="K303" s="24">
        <v>4</v>
      </c>
      <c r="L303" s="24">
        <v>0</v>
      </c>
      <c r="M303" s="24">
        <v>0</v>
      </c>
      <c r="N303" s="17">
        <v>44116</v>
      </c>
      <c r="O303" s="45">
        <f>(N303-calc!$O$2)/7+1</f>
        <v>2.5714285714285712</v>
      </c>
      <c r="P303" s="36" t="str">
        <f t="shared" si="4"/>
        <v>Oct</v>
      </c>
      <c r="Q303" s="36" t="str">
        <f>"Qtr" &amp; VLOOKUP(MONTH(N303),calc!$D$3:$F$14,2,FALSE)</f>
        <v>Qtr1</v>
      </c>
      <c r="R303" s="36" t="str">
        <f>"FY" &amp; RIGHT(YEAR(N303) + VLOOKUP(MONTH(N303),{1,0;10,1},2,TRUE),2)</f>
        <v>FY21</v>
      </c>
    </row>
    <row r="304" spans="1:18" ht="13.5" thickBot="1" x14ac:dyDescent="0.35">
      <c r="A304" s="54"/>
      <c r="B304" s="54" t="s">
        <v>132</v>
      </c>
      <c r="C304" s="8"/>
      <c r="D304" s="54" t="s">
        <v>136</v>
      </c>
      <c r="E304" s="8" t="s">
        <v>185</v>
      </c>
      <c r="F304" s="24">
        <v>8</v>
      </c>
      <c r="G304" s="24">
        <v>2</v>
      </c>
      <c r="H304" s="24">
        <v>2</v>
      </c>
      <c r="I304" s="24">
        <v>2</v>
      </c>
      <c r="J304" s="24">
        <v>2</v>
      </c>
      <c r="K304" s="24">
        <v>0</v>
      </c>
      <c r="L304" s="24">
        <v>0</v>
      </c>
      <c r="M304" s="24">
        <v>0</v>
      </c>
      <c r="N304" s="17">
        <v>44116</v>
      </c>
      <c r="O304" s="45">
        <f>(N304-calc!$O$2)/7+1</f>
        <v>2.5714285714285712</v>
      </c>
      <c r="P304" s="36" t="str">
        <f t="shared" si="4"/>
        <v>Oct</v>
      </c>
      <c r="Q304" s="36" t="str">
        <f>"Qtr" &amp; VLOOKUP(MONTH(N304),calc!$D$3:$F$14,2,FALSE)</f>
        <v>Qtr1</v>
      </c>
      <c r="R304" s="36" t="str">
        <f>"FY" &amp; RIGHT(YEAR(N304) + VLOOKUP(MONTH(N304),{1,0;10,1},2,TRUE),2)</f>
        <v>FY21</v>
      </c>
    </row>
    <row r="305" spans="1:18" ht="13.5" thickBot="1" x14ac:dyDescent="0.35">
      <c r="A305" s="54"/>
      <c r="B305" s="54" t="s">
        <v>132</v>
      </c>
      <c r="C305" s="8"/>
      <c r="D305" s="54" t="s">
        <v>137</v>
      </c>
      <c r="E305" s="8" t="s">
        <v>185</v>
      </c>
      <c r="F305" s="24">
        <v>17</v>
      </c>
      <c r="G305" s="24">
        <v>5</v>
      </c>
      <c r="H305" s="24">
        <v>5</v>
      </c>
      <c r="I305" s="24">
        <v>5</v>
      </c>
      <c r="J305" s="24">
        <v>5</v>
      </c>
      <c r="K305" s="24">
        <v>5</v>
      </c>
      <c r="L305" s="24">
        <v>1</v>
      </c>
      <c r="M305" s="24">
        <v>1</v>
      </c>
      <c r="N305" s="17">
        <v>44116</v>
      </c>
      <c r="O305" s="45">
        <f>(N305-calc!$O$2)/7+1</f>
        <v>2.5714285714285712</v>
      </c>
      <c r="P305" s="36" t="str">
        <f t="shared" si="4"/>
        <v>Oct</v>
      </c>
      <c r="Q305" s="36" t="str">
        <f>"Qtr" &amp; VLOOKUP(MONTH(N305),calc!$D$3:$F$14,2,FALSE)</f>
        <v>Qtr1</v>
      </c>
      <c r="R305" s="36" t="str">
        <f>"FY" &amp; RIGHT(YEAR(N305) + VLOOKUP(MONTH(N305),{1,0;10,1},2,TRUE),2)</f>
        <v>FY21</v>
      </c>
    </row>
    <row r="306" spans="1:18" ht="13.5" thickBot="1" x14ac:dyDescent="0.35">
      <c r="A306" s="54"/>
      <c r="B306" s="54" t="s">
        <v>138</v>
      </c>
      <c r="C306" s="8"/>
      <c r="D306" s="54" t="s">
        <v>171</v>
      </c>
      <c r="E306" s="8" t="s">
        <v>185</v>
      </c>
      <c r="F306" s="24">
        <v>3</v>
      </c>
      <c r="G306" s="24">
        <v>3</v>
      </c>
      <c r="H306" s="24">
        <v>3</v>
      </c>
      <c r="I306" s="24">
        <v>3</v>
      </c>
      <c r="J306" s="24">
        <v>4</v>
      </c>
      <c r="K306" s="24">
        <v>4</v>
      </c>
      <c r="L306" s="24">
        <v>1</v>
      </c>
      <c r="M306" s="24">
        <v>1</v>
      </c>
      <c r="N306" s="17">
        <v>44116</v>
      </c>
      <c r="O306" s="45">
        <f>(N306-calc!$O$2)/7+1</f>
        <v>2.5714285714285712</v>
      </c>
      <c r="P306" s="36" t="str">
        <f t="shared" si="4"/>
        <v>Oct</v>
      </c>
      <c r="Q306" s="36" t="str">
        <f>"Qtr" &amp; VLOOKUP(MONTH(N306),calc!$D$3:$F$14,2,FALSE)</f>
        <v>Qtr1</v>
      </c>
      <c r="R306" s="36" t="str">
        <f>"FY" &amp; RIGHT(YEAR(N306) + VLOOKUP(MONTH(N306),{1,0;10,1},2,TRUE),2)</f>
        <v>FY21</v>
      </c>
    </row>
    <row r="307" spans="1:18" ht="13.5" thickBot="1" x14ac:dyDescent="0.35">
      <c r="A307" s="54"/>
      <c r="B307" s="54" t="s">
        <v>138</v>
      </c>
      <c r="C307" s="8"/>
      <c r="D307" s="54" t="s">
        <v>172</v>
      </c>
      <c r="E307" s="8" t="s">
        <v>185</v>
      </c>
      <c r="F307" s="24">
        <v>2</v>
      </c>
      <c r="G307" s="24">
        <v>2</v>
      </c>
      <c r="H307" s="24">
        <v>2</v>
      </c>
      <c r="I307" s="24">
        <v>2</v>
      </c>
      <c r="J307" s="24">
        <v>3</v>
      </c>
      <c r="K307" s="24">
        <v>2</v>
      </c>
      <c r="L307" s="24">
        <v>0</v>
      </c>
      <c r="M307" s="24">
        <v>0</v>
      </c>
      <c r="N307" s="17">
        <v>44116</v>
      </c>
      <c r="O307" s="45">
        <f>(N307-calc!$O$2)/7+1</f>
        <v>2.5714285714285712</v>
      </c>
      <c r="P307" s="36" t="str">
        <f t="shared" si="4"/>
        <v>Oct</v>
      </c>
      <c r="Q307" s="36" t="str">
        <f>"Qtr" &amp; VLOOKUP(MONTH(N307),calc!$D$3:$F$14,2,FALSE)</f>
        <v>Qtr1</v>
      </c>
      <c r="R307" s="36" t="str">
        <f>"FY" &amp; RIGHT(YEAR(N307) + VLOOKUP(MONTH(N307),{1,0;10,1},2,TRUE),2)</f>
        <v>FY21</v>
      </c>
    </row>
    <row r="308" spans="1:18" ht="13.5" thickBot="1" x14ac:dyDescent="0.35">
      <c r="A308" s="54"/>
      <c r="B308" s="54" t="s">
        <v>138</v>
      </c>
      <c r="C308" s="8"/>
      <c r="D308" s="54" t="s">
        <v>173</v>
      </c>
      <c r="E308" s="8" t="s">
        <v>185</v>
      </c>
      <c r="F308" s="24">
        <v>1</v>
      </c>
      <c r="G308" s="24">
        <v>1</v>
      </c>
      <c r="H308" s="24">
        <v>1</v>
      </c>
      <c r="I308" s="24">
        <v>1</v>
      </c>
      <c r="J308" s="24">
        <v>2</v>
      </c>
      <c r="K308" s="24">
        <v>2</v>
      </c>
      <c r="L308" s="24">
        <v>0</v>
      </c>
      <c r="M308" s="24">
        <v>0</v>
      </c>
      <c r="N308" s="17">
        <v>44116</v>
      </c>
      <c r="O308" s="45">
        <f>(N308-calc!$O$2)/7+1</f>
        <v>2.5714285714285712</v>
      </c>
      <c r="P308" s="36" t="str">
        <f t="shared" si="4"/>
        <v>Oct</v>
      </c>
      <c r="Q308" s="36" t="str">
        <f>"Qtr" &amp; VLOOKUP(MONTH(N308),calc!$D$3:$F$14,2,FALSE)</f>
        <v>Qtr1</v>
      </c>
      <c r="R308" s="36" t="str">
        <f>"FY" &amp; RIGHT(YEAR(N308) + VLOOKUP(MONTH(N308),{1,0;10,1},2,TRUE),2)</f>
        <v>FY21</v>
      </c>
    </row>
    <row r="309" spans="1:18" ht="13.5" thickBot="1" x14ac:dyDescent="0.35">
      <c r="A309" s="54"/>
      <c r="B309" s="54" t="s">
        <v>138</v>
      </c>
      <c r="C309" s="8"/>
      <c r="D309" s="54" t="s">
        <v>174</v>
      </c>
      <c r="E309" s="8" t="s">
        <v>185</v>
      </c>
      <c r="F309" s="24">
        <v>2</v>
      </c>
      <c r="G309" s="24">
        <v>2</v>
      </c>
      <c r="H309" s="24">
        <v>2</v>
      </c>
      <c r="I309" s="24">
        <v>2</v>
      </c>
      <c r="J309" s="24">
        <v>3</v>
      </c>
      <c r="K309" s="24">
        <v>2</v>
      </c>
      <c r="L309" s="24">
        <v>1</v>
      </c>
      <c r="M309" s="24">
        <v>1</v>
      </c>
      <c r="N309" s="17">
        <v>44116</v>
      </c>
      <c r="O309" s="45">
        <f>(N309-calc!$O$2)/7+1</f>
        <v>2.5714285714285712</v>
      </c>
      <c r="P309" s="36" t="str">
        <f t="shared" si="4"/>
        <v>Oct</v>
      </c>
      <c r="Q309" s="36" t="str">
        <f>"Qtr" &amp; VLOOKUP(MONTH(N309),calc!$D$3:$F$14,2,FALSE)</f>
        <v>Qtr1</v>
      </c>
      <c r="R309" s="36" t="str">
        <f>"FY" &amp; RIGHT(YEAR(N309) + VLOOKUP(MONTH(N309),{1,0;10,1},2,TRUE),2)</f>
        <v>FY21</v>
      </c>
    </row>
    <row r="310" spans="1:18" ht="13.5" thickBot="1" x14ac:dyDescent="0.35">
      <c r="A310" s="54"/>
      <c r="B310" s="54" t="s">
        <v>138</v>
      </c>
      <c r="C310" s="8"/>
      <c r="D310" s="54" t="s">
        <v>175</v>
      </c>
      <c r="E310" s="8" t="s">
        <v>185</v>
      </c>
      <c r="F310" s="24">
        <v>4</v>
      </c>
      <c r="G310" s="24">
        <v>4</v>
      </c>
      <c r="H310" s="24">
        <v>4</v>
      </c>
      <c r="I310" s="24">
        <v>4</v>
      </c>
      <c r="J310" s="24">
        <v>5</v>
      </c>
      <c r="K310" s="24">
        <v>5</v>
      </c>
      <c r="L310" s="24">
        <v>1</v>
      </c>
      <c r="M310" s="24">
        <v>1</v>
      </c>
      <c r="N310" s="17">
        <v>44116</v>
      </c>
      <c r="O310" s="45">
        <f>(N310-calc!$O$2)/7+1</f>
        <v>2.5714285714285712</v>
      </c>
      <c r="P310" s="36" t="str">
        <f t="shared" si="4"/>
        <v>Oct</v>
      </c>
      <c r="Q310" s="36" t="str">
        <f>"Qtr" &amp; VLOOKUP(MONTH(N310),calc!$D$3:$F$14,2,FALSE)</f>
        <v>Qtr1</v>
      </c>
      <c r="R310" s="36" t="str">
        <f>"FY" &amp; RIGHT(YEAR(N310) + VLOOKUP(MONTH(N310),{1,0;10,1},2,TRUE),2)</f>
        <v>FY21</v>
      </c>
    </row>
    <row r="311" spans="1:18" ht="13.5" thickBot="1" x14ac:dyDescent="0.35">
      <c r="A311" s="54"/>
      <c r="B311" s="54" t="s">
        <v>138</v>
      </c>
      <c r="C311" s="8"/>
      <c r="D311" s="54" t="s">
        <v>176</v>
      </c>
      <c r="E311" s="8" t="s">
        <v>185</v>
      </c>
      <c r="F311" s="24">
        <v>2</v>
      </c>
      <c r="G311" s="24">
        <v>2</v>
      </c>
      <c r="H311" s="24">
        <v>2</v>
      </c>
      <c r="I311" s="24">
        <v>2</v>
      </c>
      <c r="J311" s="24">
        <v>3</v>
      </c>
      <c r="K311" s="24">
        <v>3</v>
      </c>
      <c r="L311" s="24">
        <v>0</v>
      </c>
      <c r="M311" s="24">
        <v>0</v>
      </c>
      <c r="N311" s="17">
        <v>44116</v>
      </c>
      <c r="O311" s="45">
        <f>(N311-calc!$O$2)/7+1</f>
        <v>2.5714285714285712</v>
      </c>
      <c r="P311" s="36" t="str">
        <f t="shared" si="4"/>
        <v>Oct</v>
      </c>
      <c r="Q311" s="36" t="str">
        <f>"Qtr" &amp; VLOOKUP(MONTH(N311),calc!$D$3:$F$14,2,FALSE)</f>
        <v>Qtr1</v>
      </c>
      <c r="R311" s="36" t="str">
        <f>"FY" &amp; RIGHT(YEAR(N311) + VLOOKUP(MONTH(N311),{1,0;10,1},2,TRUE),2)</f>
        <v>FY21</v>
      </c>
    </row>
    <row r="312" spans="1:18" ht="13.5" thickBot="1" x14ac:dyDescent="0.35">
      <c r="A312" s="54"/>
      <c r="B312" s="54" t="s">
        <v>43</v>
      </c>
      <c r="C312" s="8"/>
      <c r="D312" s="54" t="s">
        <v>145</v>
      </c>
      <c r="E312" s="8" t="s">
        <v>185</v>
      </c>
      <c r="F312" s="24">
        <v>46</v>
      </c>
      <c r="G312" s="24">
        <v>3</v>
      </c>
      <c r="H312" s="24">
        <v>3</v>
      </c>
      <c r="I312" s="24">
        <v>3</v>
      </c>
      <c r="J312" s="24">
        <v>9</v>
      </c>
      <c r="K312" s="24">
        <v>7</v>
      </c>
      <c r="L312" s="24">
        <v>1</v>
      </c>
      <c r="M312" s="24">
        <v>1</v>
      </c>
      <c r="N312" s="17">
        <v>44116</v>
      </c>
      <c r="O312" s="45">
        <f>(N312-calc!$O$2)/7+1</f>
        <v>2.5714285714285712</v>
      </c>
      <c r="P312" s="36" t="str">
        <f t="shared" si="4"/>
        <v>Oct</v>
      </c>
      <c r="Q312" s="36" t="str">
        <f>"Qtr" &amp; VLOOKUP(MONTH(N312),calc!$D$3:$F$14,2,FALSE)</f>
        <v>Qtr1</v>
      </c>
      <c r="R312" s="36" t="str">
        <f>"FY" &amp; RIGHT(YEAR(N312) + VLOOKUP(MONTH(N312),{1,0;10,1},2,TRUE),2)</f>
        <v>FY21</v>
      </c>
    </row>
    <row r="313" spans="1:18" ht="13.5" thickBot="1" x14ac:dyDescent="0.35">
      <c r="A313" s="54"/>
      <c r="B313" s="54" t="s">
        <v>43</v>
      </c>
      <c r="C313" s="8"/>
      <c r="D313" s="54" t="s">
        <v>146</v>
      </c>
      <c r="E313" s="8" t="s">
        <v>185</v>
      </c>
      <c r="F313" s="24">
        <v>103</v>
      </c>
      <c r="G313" s="24">
        <v>2</v>
      </c>
      <c r="H313" s="24">
        <v>2</v>
      </c>
      <c r="I313" s="24">
        <v>2</v>
      </c>
      <c r="J313" s="24">
        <v>6</v>
      </c>
      <c r="K313" s="24">
        <v>6</v>
      </c>
      <c r="L313" s="24">
        <v>0</v>
      </c>
      <c r="M313" s="24">
        <v>0</v>
      </c>
      <c r="N313" s="17">
        <v>44116</v>
      </c>
      <c r="O313" s="45">
        <f>(N313-calc!$O$2)/7+1</f>
        <v>2.5714285714285712</v>
      </c>
      <c r="P313" s="36" t="str">
        <f t="shared" si="4"/>
        <v>Oct</v>
      </c>
      <c r="Q313" s="36" t="str">
        <f>"Qtr" &amp; VLOOKUP(MONTH(N313),calc!$D$3:$F$14,2,FALSE)</f>
        <v>Qtr1</v>
      </c>
      <c r="R313" s="36" t="str">
        <f>"FY" &amp; RIGHT(YEAR(N313) + VLOOKUP(MONTH(N313),{1,0;10,1},2,TRUE),2)</f>
        <v>FY21</v>
      </c>
    </row>
    <row r="314" spans="1:18" ht="13.5" thickBot="1" x14ac:dyDescent="0.35">
      <c r="A314" s="54"/>
      <c r="B314" s="54" t="s">
        <v>43</v>
      </c>
      <c r="C314" s="8"/>
      <c r="D314" s="54" t="s">
        <v>44</v>
      </c>
      <c r="E314" s="8" t="s">
        <v>185</v>
      </c>
      <c r="F314" s="24">
        <v>34</v>
      </c>
      <c r="G314" s="24">
        <v>1</v>
      </c>
      <c r="H314" s="24">
        <v>1</v>
      </c>
      <c r="I314" s="24">
        <v>1</v>
      </c>
      <c r="J314" s="24">
        <v>2</v>
      </c>
      <c r="K314" s="24">
        <v>2</v>
      </c>
      <c r="L314" s="24">
        <v>0</v>
      </c>
      <c r="M314" s="24">
        <v>0</v>
      </c>
      <c r="N314" s="17">
        <v>44116</v>
      </c>
      <c r="O314" s="45">
        <f>(N314-calc!$O$2)/7+1</f>
        <v>2.5714285714285712</v>
      </c>
      <c r="P314" s="36" t="str">
        <f t="shared" si="4"/>
        <v>Oct</v>
      </c>
      <c r="Q314" s="36" t="str">
        <f>"Qtr" &amp; VLOOKUP(MONTH(N314),calc!$D$3:$F$14,2,FALSE)</f>
        <v>Qtr1</v>
      </c>
      <c r="R314" s="36" t="str">
        <f>"FY" &amp; RIGHT(YEAR(N314) + VLOOKUP(MONTH(N314),{1,0;10,1},2,TRUE),2)</f>
        <v>FY21</v>
      </c>
    </row>
    <row r="315" spans="1:18" ht="13.5" thickBot="1" x14ac:dyDescent="0.35">
      <c r="A315" s="54"/>
      <c r="B315" s="54" t="s">
        <v>43</v>
      </c>
      <c r="C315" s="8"/>
      <c r="D315" s="54" t="s">
        <v>147</v>
      </c>
      <c r="E315" s="8" t="s">
        <v>185</v>
      </c>
      <c r="F315" s="24">
        <v>22</v>
      </c>
      <c r="G315" s="24">
        <v>4</v>
      </c>
      <c r="H315" s="24">
        <v>4</v>
      </c>
      <c r="I315" s="24">
        <v>4</v>
      </c>
      <c r="J315" s="24">
        <v>12</v>
      </c>
      <c r="K315" s="24">
        <v>9</v>
      </c>
      <c r="L315" s="24">
        <v>2</v>
      </c>
      <c r="M315" s="24">
        <v>2</v>
      </c>
      <c r="N315" s="17">
        <v>44116</v>
      </c>
      <c r="O315" s="45">
        <f>(N315-calc!$O$2)/7+1</f>
        <v>2.5714285714285712</v>
      </c>
      <c r="P315" s="36" t="str">
        <f t="shared" si="4"/>
        <v>Oct</v>
      </c>
      <c r="Q315" s="36" t="str">
        <f>"Qtr" &amp; VLOOKUP(MONTH(N315),calc!$D$3:$F$14,2,FALSE)</f>
        <v>Qtr1</v>
      </c>
      <c r="R315" s="36" t="str">
        <f>"FY" &amp; RIGHT(YEAR(N315) + VLOOKUP(MONTH(N315),{1,0;10,1},2,TRUE),2)</f>
        <v>FY21</v>
      </c>
    </row>
    <row r="316" spans="1:18" ht="13.5" thickBot="1" x14ac:dyDescent="0.35">
      <c r="A316" s="54"/>
      <c r="B316" s="54" t="s">
        <v>148</v>
      </c>
      <c r="C316" s="8"/>
      <c r="D316" s="54" t="s">
        <v>149</v>
      </c>
      <c r="E316" s="8" t="s">
        <v>185</v>
      </c>
      <c r="F316" s="24">
        <v>176</v>
      </c>
      <c r="G316" s="24">
        <v>15</v>
      </c>
      <c r="H316" s="24">
        <v>15</v>
      </c>
      <c r="I316" s="24">
        <v>6</v>
      </c>
      <c r="J316" s="24">
        <v>10</v>
      </c>
      <c r="K316" s="24">
        <v>10</v>
      </c>
      <c r="L316" s="24">
        <v>3</v>
      </c>
      <c r="M316" s="24">
        <v>3</v>
      </c>
      <c r="N316" s="17">
        <v>44116</v>
      </c>
      <c r="O316" s="45">
        <f>(N316-calc!$O$2)/7+1</f>
        <v>2.5714285714285712</v>
      </c>
      <c r="P316" s="36" t="str">
        <f t="shared" si="4"/>
        <v>Oct</v>
      </c>
      <c r="Q316" s="36" t="str">
        <f>"Qtr" &amp; VLOOKUP(MONTH(N316),calc!$D$3:$F$14,2,FALSE)</f>
        <v>Qtr1</v>
      </c>
      <c r="R316" s="36" t="str">
        <f>"FY" &amp; RIGHT(YEAR(N316) + VLOOKUP(MONTH(N316),{1,0;10,1},2,TRUE),2)</f>
        <v>FY21</v>
      </c>
    </row>
    <row r="317" spans="1:18" ht="13.5" thickBot="1" x14ac:dyDescent="0.35">
      <c r="A317" s="54"/>
      <c r="B317" s="54" t="s">
        <v>148</v>
      </c>
      <c r="C317" s="8"/>
      <c r="D317" s="54" t="s">
        <v>150</v>
      </c>
      <c r="E317" s="8" t="s">
        <v>185</v>
      </c>
      <c r="F317" s="24">
        <v>199</v>
      </c>
      <c r="G317" s="24">
        <v>19</v>
      </c>
      <c r="H317" s="24">
        <v>19</v>
      </c>
      <c r="I317" s="24">
        <v>8</v>
      </c>
      <c r="J317" s="24">
        <v>12</v>
      </c>
      <c r="K317" s="24">
        <v>12</v>
      </c>
      <c r="L317" s="24">
        <v>1</v>
      </c>
      <c r="M317" s="24">
        <v>1</v>
      </c>
      <c r="N317" s="17">
        <v>44116</v>
      </c>
      <c r="O317" s="45">
        <f>(N317-calc!$O$2)/7+1</f>
        <v>2.5714285714285712</v>
      </c>
      <c r="P317" s="36" t="str">
        <f t="shared" si="4"/>
        <v>Oct</v>
      </c>
      <c r="Q317" s="36" t="str">
        <f>"Qtr" &amp; VLOOKUP(MONTH(N317),calc!$D$3:$F$14,2,FALSE)</f>
        <v>Qtr1</v>
      </c>
      <c r="R317" s="36" t="str">
        <f>"FY" &amp; RIGHT(YEAR(N317) + VLOOKUP(MONTH(N317),{1,0;10,1},2,TRUE),2)</f>
        <v>FY21</v>
      </c>
    </row>
    <row r="318" spans="1:18" ht="13.5" thickBot="1" x14ac:dyDescent="0.35">
      <c r="A318" s="54"/>
      <c r="B318" s="54" t="s">
        <v>148</v>
      </c>
      <c r="C318" s="8"/>
      <c r="D318" s="54" t="s">
        <v>151</v>
      </c>
      <c r="E318" s="8" t="s">
        <v>185</v>
      </c>
      <c r="F318" s="24">
        <v>51</v>
      </c>
      <c r="G318" s="24">
        <v>9</v>
      </c>
      <c r="H318" s="24">
        <v>9</v>
      </c>
      <c r="I318" s="24">
        <v>6</v>
      </c>
      <c r="J318" s="24">
        <v>10</v>
      </c>
      <c r="K318" s="24">
        <v>10</v>
      </c>
      <c r="L318" s="24">
        <v>0</v>
      </c>
      <c r="M318" s="24">
        <v>0</v>
      </c>
      <c r="N318" s="17">
        <v>44116</v>
      </c>
      <c r="O318" s="45">
        <f>(N318-calc!$O$2)/7+1</f>
        <v>2.5714285714285712</v>
      </c>
      <c r="P318" s="36" t="str">
        <f t="shared" si="4"/>
        <v>Oct</v>
      </c>
      <c r="Q318" s="36" t="str">
        <f>"Qtr" &amp; VLOOKUP(MONTH(N318),calc!$D$3:$F$14,2,FALSE)</f>
        <v>Qtr1</v>
      </c>
      <c r="R318" s="36" t="str">
        <f>"FY" &amp; RIGHT(YEAR(N318) + VLOOKUP(MONTH(N318),{1,0;10,1},2,TRUE),2)</f>
        <v>FY21</v>
      </c>
    </row>
    <row r="319" spans="1:18" ht="13.5" thickBot="1" x14ac:dyDescent="0.35">
      <c r="A319" s="54"/>
      <c r="B319" s="54" t="s">
        <v>148</v>
      </c>
      <c r="C319" s="8"/>
      <c r="D319" s="54" t="s">
        <v>152</v>
      </c>
      <c r="E319" s="8" t="s">
        <v>185</v>
      </c>
      <c r="F319" s="24">
        <v>43</v>
      </c>
      <c r="G319" s="24">
        <v>5</v>
      </c>
      <c r="H319" s="24">
        <v>5</v>
      </c>
      <c r="I319" s="24">
        <v>2</v>
      </c>
      <c r="J319" s="24">
        <v>4</v>
      </c>
      <c r="K319" s="24">
        <v>4</v>
      </c>
      <c r="L319" s="24">
        <v>0</v>
      </c>
      <c r="M319" s="24">
        <v>0</v>
      </c>
      <c r="N319" s="17">
        <v>44116</v>
      </c>
      <c r="O319" s="45">
        <f>(N319-calc!$O$2)/7+1</f>
        <v>2.5714285714285712</v>
      </c>
      <c r="P319" s="36" t="str">
        <f t="shared" si="4"/>
        <v>Oct</v>
      </c>
      <c r="Q319" s="36" t="str">
        <f>"Qtr" &amp; VLOOKUP(MONTH(N319),calc!$D$3:$F$14,2,FALSE)</f>
        <v>Qtr1</v>
      </c>
      <c r="R319" s="36" t="str">
        <f>"FY" &amp; RIGHT(YEAR(N319) + VLOOKUP(MONTH(N319),{1,0;10,1},2,TRUE),2)</f>
        <v>FY21</v>
      </c>
    </row>
    <row r="320" spans="1:18" ht="13.5" thickBot="1" x14ac:dyDescent="0.35">
      <c r="A320" s="54"/>
      <c r="B320" s="54" t="s">
        <v>55</v>
      </c>
      <c r="C320" s="8"/>
      <c r="D320" s="54" t="s">
        <v>56</v>
      </c>
      <c r="E320" s="8" t="s">
        <v>185</v>
      </c>
      <c r="F320" s="24">
        <v>0</v>
      </c>
      <c r="G320" s="24">
        <v>0</v>
      </c>
      <c r="H320" s="24">
        <v>0</v>
      </c>
      <c r="I320" s="24">
        <v>0</v>
      </c>
      <c r="J320" s="24">
        <v>0</v>
      </c>
      <c r="K320" s="24">
        <v>0</v>
      </c>
      <c r="L320" s="24">
        <v>0</v>
      </c>
      <c r="M320" s="24">
        <v>0</v>
      </c>
      <c r="N320" s="17">
        <v>44123</v>
      </c>
      <c r="O320" s="45">
        <f>(N320-calc!$O$2)/7+1</f>
        <v>3.5714285714285716</v>
      </c>
      <c r="P320" s="36" t="str">
        <f t="shared" si="4"/>
        <v>Oct</v>
      </c>
      <c r="Q320" s="36" t="str">
        <f>"Qtr" &amp; VLOOKUP(MONTH(N320),calc!$D$3:$F$14,2,FALSE)</f>
        <v>Qtr1</v>
      </c>
      <c r="R320" s="36" t="str">
        <f>"FY" &amp; RIGHT(YEAR(N320) + VLOOKUP(MONTH(N320),{1,0;10,1},2,TRUE),2)</f>
        <v>FY21</v>
      </c>
    </row>
    <row r="321" spans="1:18" ht="13.5" thickBot="1" x14ac:dyDescent="0.35">
      <c r="A321" s="54"/>
      <c r="B321" s="54" t="s">
        <v>55</v>
      </c>
      <c r="C321" s="8"/>
      <c r="D321" s="54" t="s">
        <v>59</v>
      </c>
      <c r="E321" s="8" t="s">
        <v>185</v>
      </c>
      <c r="F321" s="24">
        <v>0</v>
      </c>
      <c r="G321" s="24">
        <v>0</v>
      </c>
      <c r="H321" s="24">
        <v>0</v>
      </c>
      <c r="I321" s="24">
        <v>0</v>
      </c>
      <c r="J321" s="24">
        <v>0</v>
      </c>
      <c r="K321" s="24">
        <v>0</v>
      </c>
      <c r="L321" s="24">
        <v>0</v>
      </c>
      <c r="M321" s="24">
        <v>0</v>
      </c>
      <c r="N321" s="17">
        <v>44123</v>
      </c>
      <c r="O321" s="45">
        <f>(N321-calc!$O$2)/7+1</f>
        <v>3.5714285714285716</v>
      </c>
      <c r="P321" s="36" t="str">
        <f t="shared" si="4"/>
        <v>Oct</v>
      </c>
      <c r="Q321" s="36" t="str">
        <f>"Qtr" &amp; VLOOKUP(MONTH(N321),calc!$D$3:$F$14,2,FALSE)</f>
        <v>Qtr1</v>
      </c>
      <c r="R321" s="36" t="str">
        <f>"FY" &amp; RIGHT(YEAR(N321) + VLOOKUP(MONTH(N321),{1,0;10,1},2,TRUE),2)</f>
        <v>FY21</v>
      </c>
    </row>
    <row r="322" spans="1:18" ht="13.5" thickBot="1" x14ac:dyDescent="0.35">
      <c r="A322" s="54"/>
      <c r="B322" s="54" t="s">
        <v>55</v>
      </c>
      <c r="C322" s="8"/>
      <c r="D322" s="54" t="s">
        <v>60</v>
      </c>
      <c r="E322" s="8" t="s">
        <v>185</v>
      </c>
      <c r="F322" s="24">
        <v>0</v>
      </c>
      <c r="G322" s="24">
        <v>0</v>
      </c>
      <c r="H322" s="24">
        <v>0</v>
      </c>
      <c r="I322" s="24">
        <v>0</v>
      </c>
      <c r="J322" s="24">
        <v>0</v>
      </c>
      <c r="K322" s="24">
        <v>0</v>
      </c>
      <c r="L322" s="24">
        <v>0</v>
      </c>
      <c r="M322" s="24">
        <v>0</v>
      </c>
      <c r="N322" s="17">
        <v>44123</v>
      </c>
      <c r="O322" s="45">
        <f>(N322-calc!$O$2)/7+1</f>
        <v>3.5714285714285716</v>
      </c>
      <c r="P322" s="36" t="str">
        <f t="shared" si="4"/>
        <v>Oct</v>
      </c>
      <c r="Q322" s="36" t="str">
        <f>"Qtr" &amp; VLOOKUP(MONTH(N322),calc!$D$3:$F$14,2,FALSE)</f>
        <v>Qtr1</v>
      </c>
      <c r="R322" s="36" t="str">
        <f>"FY" &amp; RIGHT(YEAR(N322) + VLOOKUP(MONTH(N322),{1,0;10,1},2,TRUE),2)</f>
        <v>FY21</v>
      </c>
    </row>
    <row r="323" spans="1:18" ht="13.5" thickBot="1" x14ac:dyDescent="0.35">
      <c r="A323" s="54"/>
      <c r="B323" s="54" t="s">
        <v>43</v>
      </c>
      <c r="C323" s="8"/>
      <c r="D323" s="54" t="s">
        <v>145</v>
      </c>
      <c r="E323" s="8" t="s">
        <v>185</v>
      </c>
      <c r="F323" s="24">
        <v>74</v>
      </c>
      <c r="G323" s="24">
        <v>1</v>
      </c>
      <c r="H323" s="24">
        <v>1</v>
      </c>
      <c r="I323" s="24">
        <v>1</v>
      </c>
      <c r="J323" s="24">
        <v>3</v>
      </c>
      <c r="K323" s="24">
        <v>2</v>
      </c>
      <c r="L323" s="24">
        <v>0</v>
      </c>
      <c r="M323" s="24">
        <v>0</v>
      </c>
      <c r="N323" s="17">
        <v>44123</v>
      </c>
      <c r="O323" s="45">
        <f>(N323-calc!$O$2)/7+1</f>
        <v>3.5714285714285716</v>
      </c>
      <c r="P323" s="36" t="str">
        <f t="shared" si="4"/>
        <v>Oct</v>
      </c>
      <c r="Q323" s="36" t="str">
        <f>"Qtr" &amp; VLOOKUP(MONTH(N323),calc!$D$3:$F$14,2,FALSE)</f>
        <v>Qtr1</v>
      </c>
      <c r="R323" s="36" t="str">
        <f>"FY" &amp; RIGHT(YEAR(N323) + VLOOKUP(MONTH(N323),{1,0;10,1},2,TRUE),2)</f>
        <v>FY21</v>
      </c>
    </row>
    <row r="324" spans="1:18" ht="13.5" thickBot="1" x14ac:dyDescent="0.35">
      <c r="A324" s="54"/>
      <c r="B324" s="54" t="s">
        <v>43</v>
      </c>
      <c r="C324" s="8"/>
      <c r="D324" s="54" t="s">
        <v>146</v>
      </c>
      <c r="E324" s="8" t="s">
        <v>185</v>
      </c>
      <c r="F324" s="24">
        <v>84</v>
      </c>
      <c r="G324" s="24">
        <v>2</v>
      </c>
      <c r="H324" s="24">
        <v>2</v>
      </c>
      <c r="I324" s="24">
        <v>2</v>
      </c>
      <c r="J324" s="24">
        <v>6</v>
      </c>
      <c r="K324" s="24">
        <v>4</v>
      </c>
      <c r="L324" s="24">
        <v>1</v>
      </c>
      <c r="M324" s="24">
        <v>1</v>
      </c>
      <c r="N324" s="17">
        <v>44123</v>
      </c>
      <c r="O324" s="45">
        <f>(N324-calc!$O$2)/7+1</f>
        <v>3.5714285714285716</v>
      </c>
      <c r="P324" s="36" t="str">
        <f t="shared" si="4"/>
        <v>Oct</v>
      </c>
      <c r="Q324" s="36" t="str">
        <f>"Qtr" &amp; VLOOKUP(MONTH(N324),calc!$D$3:$F$14,2,FALSE)</f>
        <v>Qtr1</v>
      </c>
      <c r="R324" s="36" t="str">
        <f>"FY" &amp; RIGHT(YEAR(N324) + VLOOKUP(MONTH(N324),{1,0;10,1},2,TRUE),2)</f>
        <v>FY21</v>
      </c>
    </row>
    <row r="325" spans="1:18" ht="13.5" thickBot="1" x14ac:dyDescent="0.35">
      <c r="A325" s="54"/>
      <c r="B325" s="54" t="s">
        <v>43</v>
      </c>
      <c r="C325" s="8"/>
      <c r="D325" s="54" t="s">
        <v>44</v>
      </c>
      <c r="E325" s="8" t="s">
        <v>185</v>
      </c>
      <c r="F325" s="24">
        <v>24</v>
      </c>
      <c r="G325" s="24">
        <v>2</v>
      </c>
      <c r="H325" s="24">
        <v>2</v>
      </c>
      <c r="I325" s="24">
        <v>2</v>
      </c>
      <c r="J325" s="24">
        <v>5</v>
      </c>
      <c r="K325" s="24">
        <v>4</v>
      </c>
      <c r="L325" s="24">
        <v>1</v>
      </c>
      <c r="M325" s="24">
        <v>1</v>
      </c>
      <c r="N325" s="17">
        <v>44123</v>
      </c>
      <c r="O325" s="45">
        <f>(N325-calc!$O$2)/7+1</f>
        <v>3.5714285714285716</v>
      </c>
      <c r="P325" s="36" t="str">
        <f t="shared" si="4"/>
        <v>Oct</v>
      </c>
      <c r="Q325" s="36" t="str">
        <f>"Qtr" &amp; VLOOKUP(MONTH(N325),calc!$D$3:$F$14,2,FALSE)</f>
        <v>Qtr1</v>
      </c>
      <c r="R325" s="36" t="str">
        <f>"FY" &amp; RIGHT(YEAR(N325) + VLOOKUP(MONTH(N325),{1,0;10,1},2,TRUE),2)</f>
        <v>FY21</v>
      </c>
    </row>
    <row r="326" spans="1:18" x14ac:dyDescent="0.3">
      <c r="A326" s="54"/>
      <c r="B326" s="54" t="s">
        <v>43</v>
      </c>
      <c r="C326" s="8"/>
      <c r="D326" s="54" t="s">
        <v>147</v>
      </c>
      <c r="E326" s="8" t="s">
        <v>185</v>
      </c>
      <c r="F326" s="24">
        <v>19</v>
      </c>
      <c r="G326" s="24">
        <v>3</v>
      </c>
      <c r="H326" s="24">
        <v>3</v>
      </c>
      <c r="I326" s="24">
        <v>3</v>
      </c>
      <c r="J326" s="24">
        <v>9</v>
      </c>
      <c r="K326" s="24">
        <v>6</v>
      </c>
      <c r="L326" s="24">
        <v>0</v>
      </c>
      <c r="M326" s="24">
        <v>0</v>
      </c>
      <c r="N326" s="17">
        <v>44123</v>
      </c>
      <c r="O326" s="45">
        <f>(N326-calc!$O$2)/7+1</f>
        <v>3.5714285714285716</v>
      </c>
      <c r="P326" s="36" t="str">
        <f>TEXT(N326, "mmm")</f>
        <v>Oct</v>
      </c>
      <c r="Q326" s="36" t="str">
        <f>"Qtr" &amp; VLOOKUP(MONTH(N326),calc!$D$3:$F$14,2,FALSE)</f>
        <v>Qtr1</v>
      </c>
      <c r="R326" s="36" t="str">
        <f>"FY" &amp; RIGHT(YEAR(N326) + VLOOKUP(MONTH(N326),{1,0;10,1},2,TRUE),2)</f>
        <v>FY21</v>
      </c>
    </row>
  </sheetData>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42865-E8BF-4C00-8FB8-F7F06C918768}">
  <sheetPr codeName="Sheet11">
    <tabColor rgb="FFFF0000"/>
  </sheetPr>
  <dimension ref="B2:F46"/>
  <sheetViews>
    <sheetView topLeftCell="C1" workbookViewId="0">
      <selection activeCell="E21" sqref="E21"/>
    </sheetView>
  </sheetViews>
  <sheetFormatPr defaultRowHeight="14.5" x14ac:dyDescent="0.35"/>
  <cols>
    <col min="1" max="3" width="12.36328125" bestFit="1" customWidth="1"/>
    <col min="4" max="4" width="13.36328125" bestFit="1" customWidth="1"/>
    <col min="5" max="5" width="12.08984375" bestFit="1" customWidth="1"/>
    <col min="6" max="6" width="16.1796875" bestFit="1" customWidth="1"/>
  </cols>
  <sheetData>
    <row r="2" spans="2:5" x14ac:dyDescent="0.35">
      <c r="B2" s="10" t="s">
        <v>11</v>
      </c>
      <c r="C2" t="s">
        <v>226</v>
      </c>
      <c r="D2" t="s">
        <v>227</v>
      </c>
      <c r="E2" t="s">
        <v>228</v>
      </c>
    </row>
    <row r="3" spans="2:5" x14ac:dyDescent="0.35">
      <c r="B3" s="272" t="s">
        <v>55</v>
      </c>
      <c r="C3" s="12">
        <v>487</v>
      </c>
      <c r="D3" s="12">
        <v>487</v>
      </c>
      <c r="E3" s="12">
        <v>487</v>
      </c>
    </row>
    <row r="4" spans="2:5" x14ac:dyDescent="0.35">
      <c r="B4" s="272" t="s">
        <v>61</v>
      </c>
      <c r="C4" s="12">
        <v>103</v>
      </c>
      <c r="D4" s="12">
        <v>103</v>
      </c>
      <c r="E4" s="12">
        <v>103</v>
      </c>
    </row>
    <row r="5" spans="2:5" x14ac:dyDescent="0.35">
      <c r="B5" s="272" t="s">
        <v>5</v>
      </c>
      <c r="C5" s="12">
        <v>84</v>
      </c>
      <c r="D5" s="12">
        <v>71</v>
      </c>
      <c r="E5" s="12">
        <v>71</v>
      </c>
    </row>
    <row r="6" spans="2:5" x14ac:dyDescent="0.35">
      <c r="B6" s="272" t="s">
        <v>132</v>
      </c>
      <c r="C6" s="12">
        <v>880</v>
      </c>
      <c r="D6" s="12">
        <v>849</v>
      </c>
      <c r="E6" s="12">
        <v>849</v>
      </c>
    </row>
    <row r="7" spans="2:5" x14ac:dyDescent="0.35">
      <c r="B7" s="272" t="s">
        <v>138</v>
      </c>
      <c r="C7" s="12">
        <v>232</v>
      </c>
      <c r="D7" s="12">
        <v>234</v>
      </c>
      <c r="E7" s="12">
        <v>234</v>
      </c>
    </row>
    <row r="8" spans="2:5" x14ac:dyDescent="0.35">
      <c r="B8" s="272" t="s">
        <v>43</v>
      </c>
      <c r="C8" s="12">
        <v>904</v>
      </c>
      <c r="D8" s="12">
        <v>722</v>
      </c>
      <c r="E8" s="12">
        <v>722</v>
      </c>
    </row>
    <row r="9" spans="2:5" x14ac:dyDescent="0.35">
      <c r="B9" s="272" t="s">
        <v>148</v>
      </c>
      <c r="C9" s="12">
        <v>771</v>
      </c>
      <c r="D9" s="12">
        <v>487</v>
      </c>
      <c r="E9" s="12">
        <v>487</v>
      </c>
    </row>
    <row r="10" spans="2:5" x14ac:dyDescent="0.35">
      <c r="B10" s="272" t="s">
        <v>10</v>
      </c>
      <c r="C10" s="12">
        <v>200</v>
      </c>
      <c r="D10" s="12">
        <v>120</v>
      </c>
      <c r="E10" s="12">
        <v>120</v>
      </c>
    </row>
    <row r="11" spans="2:5" x14ac:dyDescent="0.35">
      <c r="B11" s="272" t="s">
        <v>12</v>
      </c>
      <c r="C11" s="12">
        <v>3661</v>
      </c>
      <c r="D11" s="12">
        <v>3073</v>
      </c>
      <c r="E11" s="12">
        <v>3073</v>
      </c>
    </row>
    <row r="20" spans="2:5" x14ac:dyDescent="0.35">
      <c r="B20" s="10" t="s">
        <v>11</v>
      </c>
      <c r="C20" t="s">
        <v>228</v>
      </c>
      <c r="D20" t="s">
        <v>229</v>
      </c>
      <c r="E20" t="s">
        <v>230</v>
      </c>
    </row>
    <row r="21" spans="2:5" x14ac:dyDescent="0.35">
      <c r="B21" s="272" t="s">
        <v>55</v>
      </c>
      <c r="C21" s="12">
        <v>487</v>
      </c>
      <c r="D21" s="12">
        <v>1</v>
      </c>
      <c r="E21" s="12">
        <v>1</v>
      </c>
    </row>
    <row r="22" spans="2:5" x14ac:dyDescent="0.35">
      <c r="B22" s="272" t="s">
        <v>61</v>
      </c>
      <c r="C22" s="12">
        <v>103</v>
      </c>
      <c r="D22" s="12">
        <v>0</v>
      </c>
      <c r="E22" s="12">
        <v>0</v>
      </c>
    </row>
    <row r="23" spans="2:5" x14ac:dyDescent="0.35">
      <c r="B23" s="272" t="s">
        <v>5</v>
      </c>
      <c r="C23" s="12">
        <v>71</v>
      </c>
      <c r="D23" s="12">
        <v>5</v>
      </c>
      <c r="E23" s="12">
        <v>5</v>
      </c>
    </row>
    <row r="24" spans="2:5" x14ac:dyDescent="0.35">
      <c r="B24" s="272" t="s">
        <v>132</v>
      </c>
      <c r="C24" s="12">
        <v>849</v>
      </c>
      <c r="D24" s="12">
        <v>25</v>
      </c>
      <c r="E24" s="12">
        <v>14</v>
      </c>
    </row>
    <row r="25" spans="2:5" x14ac:dyDescent="0.35">
      <c r="B25" s="272" t="s">
        <v>138</v>
      </c>
      <c r="C25" s="12">
        <v>234</v>
      </c>
      <c r="D25" s="12">
        <v>4</v>
      </c>
      <c r="E25" s="12">
        <v>4</v>
      </c>
    </row>
    <row r="26" spans="2:5" x14ac:dyDescent="0.35">
      <c r="B26" s="272" t="s">
        <v>43</v>
      </c>
      <c r="C26" s="12">
        <v>722</v>
      </c>
      <c r="D26" s="12">
        <v>5</v>
      </c>
      <c r="E26" s="12">
        <v>5</v>
      </c>
    </row>
    <row r="27" spans="2:5" x14ac:dyDescent="0.35">
      <c r="B27" s="272" t="s">
        <v>148</v>
      </c>
      <c r="C27" s="12">
        <v>487</v>
      </c>
      <c r="D27" s="12">
        <v>5</v>
      </c>
      <c r="E27" s="12">
        <v>5</v>
      </c>
    </row>
    <row r="28" spans="2:5" x14ac:dyDescent="0.35">
      <c r="B28" s="272" t="s">
        <v>10</v>
      </c>
      <c r="C28" s="12">
        <v>120</v>
      </c>
      <c r="D28" s="12">
        <v>40</v>
      </c>
      <c r="E28" s="12">
        <v>40</v>
      </c>
    </row>
    <row r="29" spans="2:5" x14ac:dyDescent="0.35">
      <c r="B29" s="272" t="s">
        <v>12</v>
      </c>
      <c r="C29" s="12">
        <v>3073</v>
      </c>
      <c r="D29" s="12">
        <v>85</v>
      </c>
      <c r="E29" s="12">
        <v>74</v>
      </c>
    </row>
    <row r="37" spans="2:6" x14ac:dyDescent="0.35">
      <c r="B37" s="10" t="s">
        <v>11</v>
      </c>
      <c r="C37" t="s">
        <v>228</v>
      </c>
      <c r="D37" t="s">
        <v>229</v>
      </c>
      <c r="E37" t="s">
        <v>231</v>
      </c>
      <c r="F37" t="s">
        <v>230</v>
      </c>
    </row>
    <row r="38" spans="2:6" x14ac:dyDescent="0.35">
      <c r="B38" s="272" t="s">
        <v>55</v>
      </c>
      <c r="C38" s="12">
        <v>487</v>
      </c>
      <c r="D38" s="12">
        <v>1</v>
      </c>
      <c r="E38" s="81">
        <v>2.0533880903490761E-3</v>
      </c>
      <c r="F38" s="12">
        <v>1</v>
      </c>
    </row>
    <row r="39" spans="2:6" x14ac:dyDescent="0.35">
      <c r="B39" s="272" t="s">
        <v>61</v>
      </c>
      <c r="C39" s="12">
        <v>103</v>
      </c>
      <c r="D39" s="12">
        <v>0</v>
      </c>
      <c r="E39" s="81">
        <v>0</v>
      </c>
      <c r="F39" s="12">
        <v>0</v>
      </c>
    </row>
    <row r="40" spans="2:6" x14ac:dyDescent="0.35">
      <c r="B40" s="272" t="s">
        <v>5</v>
      </c>
      <c r="C40" s="12">
        <v>71</v>
      </c>
      <c r="D40" s="12">
        <v>5</v>
      </c>
      <c r="E40" s="81">
        <v>7.0422535211267609E-2</v>
      </c>
      <c r="F40" s="12">
        <v>5</v>
      </c>
    </row>
    <row r="41" spans="2:6" x14ac:dyDescent="0.35">
      <c r="B41" s="272" t="s">
        <v>132</v>
      </c>
      <c r="C41" s="12">
        <v>849</v>
      </c>
      <c r="D41" s="12">
        <v>25</v>
      </c>
      <c r="E41" s="81">
        <v>2.9446407538280331E-2</v>
      </c>
      <c r="F41" s="12">
        <v>14</v>
      </c>
    </row>
    <row r="42" spans="2:6" x14ac:dyDescent="0.35">
      <c r="B42" s="272" t="s">
        <v>138</v>
      </c>
      <c r="C42" s="12">
        <v>234</v>
      </c>
      <c r="D42" s="12">
        <v>4</v>
      </c>
      <c r="E42" s="81">
        <v>1.7094017094017096E-2</v>
      </c>
      <c r="F42" s="12">
        <v>4</v>
      </c>
    </row>
    <row r="43" spans="2:6" x14ac:dyDescent="0.35">
      <c r="B43" s="272" t="s">
        <v>43</v>
      </c>
      <c r="C43" s="12">
        <v>722</v>
      </c>
      <c r="D43" s="12">
        <v>5</v>
      </c>
      <c r="E43" s="81">
        <v>6.9252077562326868E-3</v>
      </c>
      <c r="F43" s="12">
        <v>5</v>
      </c>
    </row>
    <row r="44" spans="2:6" x14ac:dyDescent="0.35">
      <c r="B44" s="272" t="s">
        <v>148</v>
      </c>
      <c r="C44" s="12">
        <v>487</v>
      </c>
      <c r="D44" s="12">
        <v>5</v>
      </c>
      <c r="E44" s="81">
        <v>1.0266940451745379E-2</v>
      </c>
      <c r="F44" s="12">
        <v>5</v>
      </c>
    </row>
    <row r="45" spans="2:6" x14ac:dyDescent="0.35">
      <c r="B45" s="272" t="s">
        <v>10</v>
      </c>
      <c r="C45" s="12">
        <v>120</v>
      </c>
      <c r="D45" s="12">
        <v>40</v>
      </c>
      <c r="E45" s="81">
        <v>0.33333333333333331</v>
      </c>
      <c r="F45" s="12">
        <v>40</v>
      </c>
    </row>
    <row r="46" spans="2:6" x14ac:dyDescent="0.35">
      <c r="B46" s="272" t="s">
        <v>12</v>
      </c>
      <c r="C46" s="12">
        <v>3073</v>
      </c>
      <c r="D46" s="12">
        <v>85</v>
      </c>
      <c r="E46" s="81">
        <v>2.7660266840221281E-2</v>
      </c>
      <c r="F46" s="12">
        <v>74</v>
      </c>
    </row>
  </sheetData>
  <pageMargins left="0.7" right="0.7" top="0.75" bottom="0.75" header="0.3" footer="0.3"/>
  <pageSetup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61D56-161C-4DE2-8A27-F582F826867A}">
  <sheetPr codeName="Sheet12">
    <tabColor rgb="FFFF0000"/>
  </sheetPr>
  <dimension ref="A1:W234"/>
  <sheetViews>
    <sheetView zoomScale="110" zoomScaleNormal="110" workbookViewId="0">
      <selection activeCell="R5" sqref="R5"/>
    </sheetView>
  </sheetViews>
  <sheetFormatPr defaultRowHeight="13" x14ac:dyDescent="0.3"/>
  <cols>
    <col min="1" max="2" width="8.7265625" style="2"/>
    <col min="3" max="3" width="22.7265625" style="2" bestFit="1" customWidth="1"/>
    <col min="4" max="4" width="27.1796875" style="2" customWidth="1"/>
    <col min="5" max="5" width="8.54296875" style="2" customWidth="1"/>
    <col min="6" max="10" width="6.7265625" style="21" customWidth="1"/>
    <col min="11" max="13" width="8.7265625" style="2"/>
    <col min="14" max="14" width="9.36328125" style="2" customWidth="1"/>
    <col min="15" max="15" width="10.54296875" style="2" customWidth="1"/>
    <col min="16" max="16384" width="8.7265625" style="2"/>
  </cols>
  <sheetData>
    <row r="1" spans="1:23" s="30" customFormat="1" ht="6.5" customHeight="1" x14ac:dyDescent="0.3">
      <c r="T1" s="42"/>
      <c r="U1" s="39"/>
      <c r="V1" s="39"/>
      <c r="W1" s="39"/>
    </row>
    <row r="2" spans="1:23" s="30" customFormat="1" ht="13.5" thickBot="1" x14ac:dyDescent="0.35">
      <c r="B2" s="40" t="s">
        <v>42</v>
      </c>
      <c r="C2" s="41">
        <f ca="1">NOW()</f>
        <v>44168.214908796297</v>
      </c>
      <c r="T2" s="42"/>
      <c r="U2" s="39"/>
      <c r="V2" s="39"/>
      <c r="W2" s="39"/>
    </row>
    <row r="3" spans="1:23" s="30" customFormat="1" ht="6" customHeight="1" x14ac:dyDescent="0.3">
      <c r="T3" s="42"/>
      <c r="U3" s="39"/>
      <c r="V3" s="39"/>
      <c r="W3" s="39"/>
    </row>
    <row r="4" spans="1:23" ht="85" customHeight="1" thickBot="1" x14ac:dyDescent="0.4">
      <c r="A4" s="4" t="s">
        <v>0</v>
      </c>
      <c r="B4" s="4" t="s">
        <v>1</v>
      </c>
      <c r="C4" s="4" t="s">
        <v>46</v>
      </c>
      <c r="D4" s="4" t="s">
        <v>2</v>
      </c>
      <c r="E4" s="4" t="s">
        <v>45</v>
      </c>
      <c r="F4" s="25" t="s">
        <v>186</v>
      </c>
      <c r="G4" s="25" t="s">
        <v>187</v>
      </c>
      <c r="H4" s="25" t="s">
        <v>188</v>
      </c>
      <c r="I4" s="25" t="s">
        <v>189</v>
      </c>
      <c r="J4" s="25" t="s">
        <v>190</v>
      </c>
      <c r="K4" s="47" t="s">
        <v>15</v>
      </c>
      <c r="L4" s="76" t="s">
        <v>3</v>
      </c>
      <c r="M4" s="77" t="s">
        <v>4</v>
      </c>
      <c r="N4" s="77" t="s">
        <v>27</v>
      </c>
      <c r="O4" s="78" t="s">
        <v>9</v>
      </c>
    </row>
    <row r="5" spans="1:23" x14ac:dyDescent="0.3">
      <c r="A5" s="7">
        <v>1</v>
      </c>
      <c r="B5" s="7" t="s">
        <v>55</v>
      </c>
      <c r="C5" s="7"/>
      <c r="D5" s="7" t="s">
        <v>56</v>
      </c>
      <c r="E5" s="7" t="s">
        <v>191</v>
      </c>
      <c r="F5" s="26">
        <v>67</v>
      </c>
      <c r="G5" s="26">
        <v>67</v>
      </c>
      <c r="H5" s="26">
        <v>67</v>
      </c>
      <c r="I5" s="26">
        <v>0</v>
      </c>
      <c r="J5" s="26">
        <v>0</v>
      </c>
      <c r="K5" s="16">
        <v>44105</v>
      </c>
      <c r="L5" s="46">
        <f>(K5-calc!$O$2)/7+1</f>
        <v>1</v>
      </c>
      <c r="M5" s="37" t="str">
        <f>TEXT(K5, "mmm")</f>
        <v>Oct</v>
      </c>
      <c r="N5" s="37" t="str">
        <f>"Qtr" &amp; VLOOKUP(MONTH(K5),calc!$D$3:$F$14,2,FALSE)</f>
        <v>Qtr1</v>
      </c>
      <c r="O5" s="37" t="str">
        <f>"FY" &amp; RIGHT(YEAR(K5) + VLOOKUP(MONTH(K5),{1,0;10,1},2,TRUE),2)</f>
        <v>FY21</v>
      </c>
    </row>
    <row r="6" spans="1:23" x14ac:dyDescent="0.3">
      <c r="A6" s="7"/>
      <c r="B6" s="7" t="s">
        <v>55</v>
      </c>
      <c r="C6" s="7"/>
      <c r="D6" s="7" t="s">
        <v>59</v>
      </c>
      <c r="E6" s="8" t="s">
        <v>191</v>
      </c>
      <c r="F6" s="26">
        <v>71</v>
      </c>
      <c r="G6" s="26">
        <v>71</v>
      </c>
      <c r="H6" s="26">
        <v>71</v>
      </c>
      <c r="I6" s="26">
        <v>0</v>
      </c>
      <c r="J6" s="26">
        <v>0</v>
      </c>
      <c r="K6" s="17">
        <v>44105</v>
      </c>
      <c r="L6" s="46">
        <f>(K6-calc!$O$2)/7+1</f>
        <v>1</v>
      </c>
      <c r="M6" s="37" t="str">
        <f t="shared" ref="M6:M69" si="0">TEXT(K6, "mmm")</f>
        <v>Oct</v>
      </c>
      <c r="N6" s="37" t="str">
        <f>"Qtr" &amp; VLOOKUP(MONTH(K6),calc!$D$3:$F$14,2,FALSE)</f>
        <v>Qtr1</v>
      </c>
      <c r="O6" s="37" t="str">
        <f>"FY" &amp; RIGHT(YEAR(K6) + VLOOKUP(MONTH(K6),{1,0;10,1},2,TRUE),2)</f>
        <v>FY21</v>
      </c>
    </row>
    <row r="7" spans="1:23" x14ac:dyDescent="0.3">
      <c r="A7" s="8"/>
      <c r="B7" s="8" t="s">
        <v>55</v>
      </c>
      <c r="C7" s="8"/>
      <c r="D7" s="8" t="s">
        <v>60</v>
      </c>
      <c r="E7" s="8" t="s">
        <v>191</v>
      </c>
      <c r="F7" s="24">
        <v>60</v>
      </c>
      <c r="G7" s="24">
        <v>60</v>
      </c>
      <c r="H7" s="24">
        <v>60</v>
      </c>
      <c r="I7" s="24">
        <v>0</v>
      </c>
      <c r="J7" s="24">
        <v>0</v>
      </c>
      <c r="K7" s="17">
        <v>44105</v>
      </c>
      <c r="L7" s="46">
        <f>(K7-calc!$O$2)/7+1</f>
        <v>1</v>
      </c>
      <c r="M7" s="37" t="str">
        <f t="shared" si="0"/>
        <v>Oct</v>
      </c>
      <c r="N7" s="37" t="str">
        <f>"Qtr" &amp; VLOOKUP(MONTH(K7),calc!$D$3:$F$14,2,FALSE)</f>
        <v>Qtr1</v>
      </c>
      <c r="O7" s="37" t="str">
        <f>"FY" &amp; RIGHT(YEAR(K7) + VLOOKUP(MONTH(K7),{1,0;10,1},2,TRUE),2)</f>
        <v>FY21</v>
      </c>
    </row>
    <row r="8" spans="1:23" x14ac:dyDescent="0.3">
      <c r="A8" s="8"/>
      <c r="B8" s="8" t="s">
        <v>61</v>
      </c>
      <c r="C8" s="8" t="s">
        <v>62</v>
      </c>
      <c r="D8" s="8" t="s">
        <v>63</v>
      </c>
      <c r="E8" s="8" t="s">
        <v>191</v>
      </c>
      <c r="F8" s="24">
        <v>0</v>
      </c>
      <c r="G8" s="24">
        <v>0</v>
      </c>
      <c r="H8" s="24">
        <v>0</v>
      </c>
      <c r="I8" s="24">
        <v>0</v>
      </c>
      <c r="J8" s="24">
        <v>0</v>
      </c>
      <c r="K8" s="17">
        <v>44105</v>
      </c>
      <c r="L8" s="46">
        <f>(K8-calc!$O$2)/7+1</f>
        <v>1</v>
      </c>
      <c r="M8" s="37" t="str">
        <f t="shared" si="0"/>
        <v>Oct</v>
      </c>
      <c r="N8" s="37" t="str">
        <f>"Qtr" &amp; VLOOKUP(MONTH(K8),calc!$D$3:$F$14,2,FALSE)</f>
        <v>Qtr1</v>
      </c>
      <c r="O8" s="37" t="str">
        <f>"FY" &amp; RIGHT(YEAR(K8) + VLOOKUP(MONTH(K8),{1,0;10,1},2,TRUE),2)</f>
        <v>FY21</v>
      </c>
    </row>
    <row r="9" spans="1:23" x14ac:dyDescent="0.3">
      <c r="A9" s="8"/>
      <c r="B9" s="8" t="s">
        <v>61</v>
      </c>
      <c r="C9" s="8" t="s">
        <v>64</v>
      </c>
      <c r="D9" s="8" t="s">
        <v>65</v>
      </c>
      <c r="E9" s="8" t="s">
        <v>191</v>
      </c>
      <c r="F9" s="24">
        <v>0</v>
      </c>
      <c r="G9" s="24">
        <v>0</v>
      </c>
      <c r="H9" s="24">
        <v>0</v>
      </c>
      <c r="I9" s="24">
        <v>0</v>
      </c>
      <c r="J9" s="24">
        <v>0</v>
      </c>
      <c r="K9" s="17">
        <v>44105</v>
      </c>
      <c r="L9" s="46">
        <f>(K9-calc!$O$2)/7+1</f>
        <v>1</v>
      </c>
      <c r="M9" s="37" t="str">
        <f t="shared" si="0"/>
        <v>Oct</v>
      </c>
      <c r="N9" s="37" t="str">
        <f>"Qtr" &amp; VLOOKUP(MONTH(K9),calc!$D$3:$F$14,2,FALSE)</f>
        <v>Qtr1</v>
      </c>
      <c r="O9" s="37" t="str">
        <f>"FY" &amp; RIGHT(YEAR(K9) + VLOOKUP(MONTH(K9),{1,0;10,1},2,TRUE),2)</f>
        <v>FY21</v>
      </c>
    </row>
    <row r="10" spans="1:23" x14ac:dyDescent="0.3">
      <c r="A10" s="8"/>
      <c r="B10" s="8" t="s">
        <v>61</v>
      </c>
      <c r="C10" s="8" t="s">
        <v>66</v>
      </c>
      <c r="D10" s="8" t="s">
        <v>67</v>
      </c>
      <c r="E10" s="8" t="s">
        <v>191</v>
      </c>
      <c r="F10" s="24">
        <v>0</v>
      </c>
      <c r="G10" s="24">
        <v>0</v>
      </c>
      <c r="H10" s="24">
        <v>0</v>
      </c>
      <c r="I10" s="24">
        <v>0</v>
      </c>
      <c r="J10" s="24">
        <v>0</v>
      </c>
      <c r="K10" s="17">
        <v>44105</v>
      </c>
      <c r="L10" s="46">
        <f>(K10-calc!$O$2)/7+1</f>
        <v>1</v>
      </c>
      <c r="M10" s="37" t="str">
        <f t="shared" si="0"/>
        <v>Oct</v>
      </c>
      <c r="N10" s="37" t="str">
        <f>"Qtr" &amp; VLOOKUP(MONTH(K10),calc!$D$3:$F$14,2,FALSE)</f>
        <v>Qtr1</v>
      </c>
      <c r="O10" s="37" t="str">
        <f>"FY" &amp; RIGHT(YEAR(K10) + VLOOKUP(MONTH(K10),{1,0;10,1},2,TRUE),2)</f>
        <v>FY21</v>
      </c>
    </row>
    <row r="11" spans="1:23" x14ac:dyDescent="0.3">
      <c r="A11" s="8"/>
      <c r="B11" s="8" t="s">
        <v>61</v>
      </c>
      <c r="C11" s="8" t="s">
        <v>68</v>
      </c>
      <c r="D11" s="8" t="s">
        <v>69</v>
      </c>
      <c r="E11" s="8" t="s">
        <v>191</v>
      </c>
      <c r="F11" s="24">
        <v>0</v>
      </c>
      <c r="G11" s="24">
        <v>0</v>
      </c>
      <c r="H11" s="24">
        <v>0</v>
      </c>
      <c r="I11" s="24">
        <v>0</v>
      </c>
      <c r="J11" s="24">
        <v>0</v>
      </c>
      <c r="K11" s="17">
        <v>44105</v>
      </c>
      <c r="L11" s="46">
        <f>(K11-calc!$O$2)/7+1</f>
        <v>1</v>
      </c>
      <c r="M11" s="37" t="str">
        <f t="shared" si="0"/>
        <v>Oct</v>
      </c>
      <c r="N11" s="37" t="str">
        <f>"Qtr" &amp; VLOOKUP(MONTH(K11),calc!$D$3:$F$14,2,FALSE)</f>
        <v>Qtr1</v>
      </c>
      <c r="O11" s="37" t="str">
        <f>"FY" &amp; RIGHT(YEAR(K11) + VLOOKUP(MONTH(K11),{1,0;10,1},2,TRUE),2)</f>
        <v>FY21</v>
      </c>
    </row>
    <row r="12" spans="1:23" x14ac:dyDescent="0.3">
      <c r="A12" s="8"/>
      <c r="B12" s="8" t="s">
        <v>61</v>
      </c>
      <c r="C12" s="8" t="s">
        <v>68</v>
      </c>
      <c r="D12" s="8" t="s">
        <v>70</v>
      </c>
      <c r="E12" s="8" t="s">
        <v>191</v>
      </c>
      <c r="F12" s="24">
        <v>0</v>
      </c>
      <c r="G12" s="24">
        <v>0</v>
      </c>
      <c r="H12" s="24">
        <v>0</v>
      </c>
      <c r="I12" s="24">
        <v>0</v>
      </c>
      <c r="J12" s="24">
        <v>0</v>
      </c>
      <c r="K12" s="17">
        <v>44105</v>
      </c>
      <c r="L12" s="46">
        <f>(K12-calc!$O$2)/7+1</f>
        <v>1</v>
      </c>
      <c r="M12" s="37" t="str">
        <f t="shared" si="0"/>
        <v>Oct</v>
      </c>
      <c r="N12" s="37" t="str">
        <f>"Qtr" &amp; VLOOKUP(MONTH(K12),calc!$D$3:$F$14,2,FALSE)</f>
        <v>Qtr1</v>
      </c>
      <c r="O12" s="37" t="str">
        <f>"FY" &amp; RIGHT(YEAR(K12) + VLOOKUP(MONTH(K12),{1,0;10,1},2,TRUE),2)</f>
        <v>FY21</v>
      </c>
    </row>
    <row r="13" spans="1:23" x14ac:dyDescent="0.3">
      <c r="A13" s="8"/>
      <c r="B13" s="8" t="s">
        <v>61</v>
      </c>
      <c r="C13" s="8" t="s">
        <v>71</v>
      </c>
      <c r="D13" s="8" t="s">
        <v>72</v>
      </c>
      <c r="E13" s="8" t="s">
        <v>191</v>
      </c>
      <c r="F13" s="24">
        <v>0</v>
      </c>
      <c r="G13" s="24">
        <v>0</v>
      </c>
      <c r="H13" s="24">
        <v>0</v>
      </c>
      <c r="I13" s="24">
        <v>0</v>
      </c>
      <c r="J13" s="24">
        <v>0</v>
      </c>
      <c r="K13" s="17">
        <v>44105</v>
      </c>
      <c r="L13" s="46">
        <f>(K13-calc!$O$2)/7+1</f>
        <v>1</v>
      </c>
      <c r="M13" s="37" t="str">
        <f t="shared" si="0"/>
        <v>Oct</v>
      </c>
      <c r="N13" s="37" t="str">
        <f>"Qtr" &amp; VLOOKUP(MONTH(K13),calc!$D$3:$F$14,2,FALSE)</f>
        <v>Qtr1</v>
      </c>
      <c r="O13" s="37" t="str">
        <f>"FY" &amp; RIGHT(YEAR(K13) + VLOOKUP(MONTH(K13),{1,0;10,1},2,TRUE),2)</f>
        <v>FY21</v>
      </c>
    </row>
    <row r="14" spans="1:23" x14ac:dyDescent="0.3">
      <c r="A14" s="8"/>
      <c r="B14" s="8" t="s">
        <v>61</v>
      </c>
      <c r="C14" s="8" t="s">
        <v>73</v>
      </c>
      <c r="D14" s="8" t="s">
        <v>74</v>
      </c>
      <c r="E14" s="8" t="s">
        <v>191</v>
      </c>
      <c r="F14" s="24">
        <v>0</v>
      </c>
      <c r="G14" s="24">
        <v>0</v>
      </c>
      <c r="H14" s="24">
        <v>0</v>
      </c>
      <c r="I14" s="24">
        <v>0</v>
      </c>
      <c r="J14" s="24">
        <v>0</v>
      </c>
      <c r="K14" s="17">
        <v>44105</v>
      </c>
      <c r="L14" s="46">
        <f>(K14-calc!$O$2)/7+1</f>
        <v>1</v>
      </c>
      <c r="M14" s="37" t="str">
        <f t="shared" si="0"/>
        <v>Oct</v>
      </c>
      <c r="N14" s="37" t="str">
        <f>"Qtr" &amp; VLOOKUP(MONTH(K14),calc!$D$3:$F$14,2,FALSE)</f>
        <v>Qtr1</v>
      </c>
      <c r="O14" s="37" t="str">
        <f>"FY" &amp; RIGHT(YEAR(K14) + VLOOKUP(MONTH(K14),{1,0;10,1},2,TRUE),2)</f>
        <v>FY21</v>
      </c>
    </row>
    <row r="15" spans="1:23" x14ac:dyDescent="0.3">
      <c r="A15" s="8"/>
      <c r="B15" s="8" t="s">
        <v>61</v>
      </c>
      <c r="C15" s="8" t="s">
        <v>68</v>
      </c>
      <c r="D15" s="8" t="s">
        <v>75</v>
      </c>
      <c r="E15" s="8" t="s">
        <v>191</v>
      </c>
      <c r="F15" s="24">
        <v>0</v>
      </c>
      <c r="G15" s="24">
        <v>0</v>
      </c>
      <c r="H15" s="24">
        <v>0</v>
      </c>
      <c r="I15" s="24">
        <v>0</v>
      </c>
      <c r="J15" s="24">
        <v>0</v>
      </c>
      <c r="K15" s="17">
        <v>44105</v>
      </c>
      <c r="L15" s="46">
        <f>(K15-calc!$O$2)/7+1</f>
        <v>1</v>
      </c>
      <c r="M15" s="37" t="str">
        <f t="shared" si="0"/>
        <v>Oct</v>
      </c>
      <c r="N15" s="37" t="str">
        <f>"Qtr" &amp; VLOOKUP(MONTH(K15),calc!$D$3:$F$14,2,FALSE)</f>
        <v>Qtr1</v>
      </c>
      <c r="O15" s="37" t="str">
        <f>"FY" &amp; RIGHT(YEAR(K15) + VLOOKUP(MONTH(K15),{1,0;10,1},2,TRUE),2)</f>
        <v>FY21</v>
      </c>
    </row>
    <row r="16" spans="1:23" x14ac:dyDescent="0.3">
      <c r="A16" s="8"/>
      <c r="B16" s="8" t="s">
        <v>61</v>
      </c>
      <c r="C16" s="8" t="s">
        <v>73</v>
      </c>
      <c r="D16" s="8" t="s">
        <v>76</v>
      </c>
      <c r="E16" s="8" t="s">
        <v>191</v>
      </c>
      <c r="F16" s="24">
        <v>0</v>
      </c>
      <c r="G16" s="24">
        <v>0</v>
      </c>
      <c r="H16" s="24">
        <v>0</v>
      </c>
      <c r="I16" s="24">
        <v>0</v>
      </c>
      <c r="J16" s="24">
        <v>0</v>
      </c>
      <c r="K16" s="17">
        <v>44105</v>
      </c>
      <c r="L16" s="46">
        <f>(K16-calc!$O$2)/7+1</f>
        <v>1</v>
      </c>
      <c r="M16" s="37" t="str">
        <f t="shared" si="0"/>
        <v>Oct</v>
      </c>
      <c r="N16" s="37" t="str">
        <f>"Qtr" &amp; VLOOKUP(MONTH(K16),calc!$D$3:$F$14,2,FALSE)</f>
        <v>Qtr1</v>
      </c>
      <c r="O16" s="37" t="str">
        <f>"FY" &amp; RIGHT(YEAR(K16) + VLOOKUP(MONTH(K16),{1,0;10,1},2,TRUE),2)</f>
        <v>FY21</v>
      </c>
    </row>
    <row r="17" spans="1:15" x14ac:dyDescent="0.3">
      <c r="A17" s="8"/>
      <c r="B17" s="8" t="s">
        <v>61</v>
      </c>
      <c r="C17" s="8" t="s">
        <v>62</v>
      </c>
      <c r="D17" s="8" t="s">
        <v>77</v>
      </c>
      <c r="E17" s="8" t="s">
        <v>191</v>
      </c>
      <c r="F17" s="24">
        <v>0</v>
      </c>
      <c r="G17" s="24">
        <v>0</v>
      </c>
      <c r="H17" s="24">
        <v>0</v>
      </c>
      <c r="I17" s="24">
        <v>0</v>
      </c>
      <c r="J17" s="24">
        <v>0</v>
      </c>
      <c r="K17" s="17">
        <v>44105</v>
      </c>
      <c r="L17" s="46">
        <f>(K17-calc!$O$2)/7+1</f>
        <v>1</v>
      </c>
      <c r="M17" s="37" t="str">
        <f t="shared" si="0"/>
        <v>Oct</v>
      </c>
      <c r="N17" s="37" t="str">
        <f>"Qtr" &amp; VLOOKUP(MONTH(K17),calc!$D$3:$F$14,2,FALSE)</f>
        <v>Qtr1</v>
      </c>
      <c r="O17" s="37" t="str">
        <f>"FY" &amp; RIGHT(YEAR(K17) + VLOOKUP(MONTH(K17),{1,0;10,1},2,TRUE),2)</f>
        <v>FY21</v>
      </c>
    </row>
    <row r="18" spans="1:15" x14ac:dyDescent="0.3">
      <c r="A18" s="8"/>
      <c r="B18" s="8" t="s">
        <v>61</v>
      </c>
      <c r="C18" s="8" t="s">
        <v>78</v>
      </c>
      <c r="D18" s="8" t="s">
        <v>79</v>
      </c>
      <c r="E18" s="8" t="s">
        <v>191</v>
      </c>
      <c r="F18" s="24">
        <v>0</v>
      </c>
      <c r="G18" s="24">
        <v>0</v>
      </c>
      <c r="H18" s="24">
        <v>0</v>
      </c>
      <c r="I18" s="24">
        <v>0</v>
      </c>
      <c r="J18" s="24">
        <v>0</v>
      </c>
      <c r="K18" s="17">
        <v>44105</v>
      </c>
      <c r="L18" s="46">
        <f>(K18-calc!$O$2)/7+1</f>
        <v>1</v>
      </c>
      <c r="M18" s="37" t="str">
        <f t="shared" si="0"/>
        <v>Oct</v>
      </c>
      <c r="N18" s="37" t="str">
        <f>"Qtr" &amp; VLOOKUP(MONTH(K18),calc!$D$3:$F$14,2,FALSE)</f>
        <v>Qtr1</v>
      </c>
      <c r="O18" s="37" t="str">
        <f>"FY" &amp; RIGHT(YEAR(K18) + VLOOKUP(MONTH(K18),{1,0;10,1},2,TRUE),2)</f>
        <v>FY21</v>
      </c>
    </row>
    <row r="19" spans="1:15" x14ac:dyDescent="0.3">
      <c r="A19" s="8"/>
      <c r="B19" s="8" t="s">
        <v>61</v>
      </c>
      <c r="C19" s="8" t="s">
        <v>80</v>
      </c>
      <c r="D19" s="8" t="s">
        <v>81</v>
      </c>
      <c r="E19" s="8" t="s">
        <v>191</v>
      </c>
      <c r="F19" s="24">
        <v>0</v>
      </c>
      <c r="G19" s="24">
        <v>0</v>
      </c>
      <c r="H19" s="24">
        <v>0</v>
      </c>
      <c r="I19" s="24">
        <v>0</v>
      </c>
      <c r="J19" s="24">
        <v>0</v>
      </c>
      <c r="K19" s="17">
        <v>44105</v>
      </c>
      <c r="L19" s="46">
        <f>(K19-calc!$O$2)/7+1</f>
        <v>1</v>
      </c>
      <c r="M19" s="37" t="str">
        <f t="shared" si="0"/>
        <v>Oct</v>
      </c>
      <c r="N19" s="37" t="str">
        <f>"Qtr" &amp; VLOOKUP(MONTH(K19),calc!$D$3:$F$14,2,FALSE)</f>
        <v>Qtr1</v>
      </c>
      <c r="O19" s="37" t="str">
        <f>"FY" &amp; RIGHT(YEAR(K19) + VLOOKUP(MONTH(K19),{1,0;10,1},2,TRUE),2)</f>
        <v>FY21</v>
      </c>
    </row>
    <row r="20" spans="1:15" x14ac:dyDescent="0.3">
      <c r="A20" s="8"/>
      <c r="B20" s="8" t="s">
        <v>61</v>
      </c>
      <c r="C20" s="8" t="s">
        <v>71</v>
      </c>
      <c r="D20" s="8" t="s">
        <v>82</v>
      </c>
      <c r="E20" s="8" t="s">
        <v>191</v>
      </c>
      <c r="F20" s="24">
        <v>0</v>
      </c>
      <c r="G20" s="24">
        <v>0</v>
      </c>
      <c r="H20" s="24">
        <v>0</v>
      </c>
      <c r="I20" s="24">
        <v>0</v>
      </c>
      <c r="J20" s="24">
        <v>0</v>
      </c>
      <c r="K20" s="17">
        <v>44105</v>
      </c>
      <c r="L20" s="46">
        <f>(K20-calc!$O$2)/7+1</f>
        <v>1</v>
      </c>
      <c r="M20" s="37" t="str">
        <f t="shared" si="0"/>
        <v>Oct</v>
      </c>
      <c r="N20" s="37" t="str">
        <f>"Qtr" &amp; VLOOKUP(MONTH(K20),calc!$D$3:$F$14,2,FALSE)</f>
        <v>Qtr1</v>
      </c>
      <c r="O20" s="37" t="str">
        <f>"FY" &amp; RIGHT(YEAR(K20) + VLOOKUP(MONTH(K20),{1,0;10,1},2,TRUE),2)</f>
        <v>FY21</v>
      </c>
    </row>
    <row r="21" spans="1:15" x14ac:dyDescent="0.3">
      <c r="A21" s="8"/>
      <c r="B21" s="8" t="s">
        <v>61</v>
      </c>
      <c r="C21" s="8" t="s">
        <v>83</v>
      </c>
      <c r="D21" s="8" t="s">
        <v>84</v>
      </c>
      <c r="E21" s="8" t="s">
        <v>191</v>
      </c>
      <c r="F21" s="24">
        <v>0</v>
      </c>
      <c r="G21" s="24">
        <v>0</v>
      </c>
      <c r="H21" s="24">
        <v>0</v>
      </c>
      <c r="I21" s="24">
        <v>0</v>
      </c>
      <c r="J21" s="24">
        <v>0</v>
      </c>
      <c r="K21" s="17">
        <v>44105</v>
      </c>
      <c r="L21" s="46">
        <f>(K21-calc!$O$2)/7+1</f>
        <v>1</v>
      </c>
      <c r="M21" s="37" t="str">
        <f t="shared" si="0"/>
        <v>Oct</v>
      </c>
      <c r="N21" s="37" t="str">
        <f>"Qtr" &amp; VLOOKUP(MONTH(K21),calc!$D$3:$F$14,2,FALSE)</f>
        <v>Qtr1</v>
      </c>
      <c r="O21" s="37" t="str">
        <f>"FY" &amp; RIGHT(YEAR(K21) + VLOOKUP(MONTH(K21),{1,0;10,1},2,TRUE),2)</f>
        <v>FY21</v>
      </c>
    </row>
    <row r="22" spans="1:15" x14ac:dyDescent="0.3">
      <c r="A22" s="8"/>
      <c r="B22" s="8" t="s">
        <v>61</v>
      </c>
      <c r="C22" s="8" t="s">
        <v>66</v>
      </c>
      <c r="D22" s="8" t="s">
        <v>85</v>
      </c>
      <c r="E22" s="8" t="s">
        <v>191</v>
      </c>
      <c r="F22" s="24">
        <v>0</v>
      </c>
      <c r="G22" s="24">
        <v>0</v>
      </c>
      <c r="H22" s="24">
        <v>0</v>
      </c>
      <c r="I22" s="24">
        <v>0</v>
      </c>
      <c r="J22" s="24">
        <v>0</v>
      </c>
      <c r="K22" s="17">
        <v>44105</v>
      </c>
      <c r="L22" s="46">
        <f>(K22-calc!$O$2)/7+1</f>
        <v>1</v>
      </c>
      <c r="M22" s="37" t="str">
        <f t="shared" si="0"/>
        <v>Oct</v>
      </c>
      <c r="N22" s="37" t="str">
        <f>"Qtr" &amp; VLOOKUP(MONTH(K22),calc!$D$3:$F$14,2,FALSE)</f>
        <v>Qtr1</v>
      </c>
      <c r="O22" s="37" t="str">
        <f>"FY" &amp; RIGHT(YEAR(K22) + VLOOKUP(MONTH(K22),{1,0;10,1},2,TRUE),2)</f>
        <v>FY21</v>
      </c>
    </row>
    <row r="23" spans="1:15" x14ac:dyDescent="0.3">
      <c r="A23" s="8"/>
      <c r="B23" s="8" t="s">
        <v>61</v>
      </c>
      <c r="C23" s="8" t="s">
        <v>71</v>
      </c>
      <c r="D23" s="8" t="s">
        <v>86</v>
      </c>
      <c r="E23" s="8" t="s">
        <v>191</v>
      </c>
      <c r="F23" s="24">
        <v>0</v>
      </c>
      <c r="G23" s="24">
        <v>0</v>
      </c>
      <c r="H23" s="24">
        <v>0</v>
      </c>
      <c r="I23" s="24">
        <v>0</v>
      </c>
      <c r="J23" s="24">
        <v>0</v>
      </c>
      <c r="K23" s="17">
        <v>44105</v>
      </c>
      <c r="L23" s="46">
        <f>(K23-calc!$O$2)/7+1</f>
        <v>1</v>
      </c>
      <c r="M23" s="37" t="str">
        <f t="shared" si="0"/>
        <v>Oct</v>
      </c>
      <c r="N23" s="37" t="str">
        <f>"Qtr" &amp; VLOOKUP(MONTH(K23),calc!$D$3:$F$14,2,FALSE)</f>
        <v>Qtr1</v>
      </c>
      <c r="O23" s="37" t="str">
        <f>"FY" &amp; RIGHT(YEAR(K23) + VLOOKUP(MONTH(K23),{1,0;10,1},2,TRUE),2)</f>
        <v>FY21</v>
      </c>
    </row>
    <row r="24" spans="1:15" x14ac:dyDescent="0.3">
      <c r="A24" s="8"/>
      <c r="B24" s="8" t="s">
        <v>61</v>
      </c>
      <c r="C24" s="8" t="s">
        <v>87</v>
      </c>
      <c r="D24" s="8" t="s">
        <v>88</v>
      </c>
      <c r="E24" s="8" t="s">
        <v>191</v>
      </c>
      <c r="F24" s="24">
        <v>0</v>
      </c>
      <c r="G24" s="24">
        <v>0</v>
      </c>
      <c r="H24" s="24">
        <v>0</v>
      </c>
      <c r="I24" s="24">
        <v>0</v>
      </c>
      <c r="J24" s="24">
        <v>0</v>
      </c>
      <c r="K24" s="17">
        <v>44105</v>
      </c>
      <c r="L24" s="46">
        <f>(K24-calc!$O$2)/7+1</f>
        <v>1</v>
      </c>
      <c r="M24" s="37" t="str">
        <f t="shared" si="0"/>
        <v>Oct</v>
      </c>
      <c r="N24" s="37" t="str">
        <f>"Qtr" &amp; VLOOKUP(MONTH(K24),calc!$D$3:$F$14,2,FALSE)</f>
        <v>Qtr1</v>
      </c>
      <c r="O24" s="37" t="str">
        <f>"FY" &amp; RIGHT(YEAR(K24) + VLOOKUP(MONTH(K24),{1,0;10,1},2,TRUE),2)</f>
        <v>FY21</v>
      </c>
    </row>
    <row r="25" spans="1:15" x14ac:dyDescent="0.3">
      <c r="A25" s="8"/>
      <c r="B25" s="8" t="s">
        <v>61</v>
      </c>
      <c r="C25" s="8" t="s">
        <v>89</v>
      </c>
      <c r="D25" s="8" t="s">
        <v>90</v>
      </c>
      <c r="E25" s="8" t="s">
        <v>191</v>
      </c>
      <c r="F25" s="24">
        <v>0</v>
      </c>
      <c r="G25" s="24">
        <v>0</v>
      </c>
      <c r="H25" s="24">
        <v>0</v>
      </c>
      <c r="I25" s="24">
        <v>0</v>
      </c>
      <c r="J25" s="24">
        <v>0</v>
      </c>
      <c r="K25" s="17">
        <v>44105</v>
      </c>
      <c r="L25" s="46">
        <f>(K25-calc!$O$2)/7+1</f>
        <v>1</v>
      </c>
      <c r="M25" s="37" t="str">
        <f t="shared" si="0"/>
        <v>Oct</v>
      </c>
      <c r="N25" s="37" t="str">
        <f>"Qtr" &amp; VLOOKUP(MONTH(K25),calc!$D$3:$F$14,2,FALSE)</f>
        <v>Qtr1</v>
      </c>
      <c r="O25" s="37" t="str">
        <f>"FY" &amp; RIGHT(YEAR(K25) + VLOOKUP(MONTH(K25),{1,0;10,1},2,TRUE),2)</f>
        <v>FY21</v>
      </c>
    </row>
    <row r="26" spans="1:15" x14ac:dyDescent="0.3">
      <c r="A26" s="8"/>
      <c r="B26" s="8" t="s">
        <v>61</v>
      </c>
      <c r="C26" s="8" t="s">
        <v>91</v>
      </c>
      <c r="D26" s="8" t="s">
        <v>92</v>
      </c>
      <c r="E26" s="8" t="s">
        <v>191</v>
      </c>
      <c r="F26" s="24">
        <v>0</v>
      </c>
      <c r="G26" s="24">
        <v>0</v>
      </c>
      <c r="H26" s="24">
        <v>0</v>
      </c>
      <c r="I26" s="24">
        <v>0</v>
      </c>
      <c r="J26" s="24">
        <v>0</v>
      </c>
      <c r="K26" s="17">
        <v>44105</v>
      </c>
      <c r="L26" s="46">
        <f>(K26-calc!$O$2)/7+1</f>
        <v>1</v>
      </c>
      <c r="M26" s="37" t="str">
        <f t="shared" si="0"/>
        <v>Oct</v>
      </c>
      <c r="N26" s="37" t="str">
        <f>"Qtr" &amp; VLOOKUP(MONTH(K26),calc!$D$3:$F$14,2,FALSE)</f>
        <v>Qtr1</v>
      </c>
      <c r="O26" s="37" t="str">
        <f>"FY" &amp; RIGHT(YEAR(K26) + VLOOKUP(MONTH(K26),{1,0;10,1},2,TRUE),2)</f>
        <v>FY21</v>
      </c>
    </row>
    <row r="27" spans="1:15" x14ac:dyDescent="0.3">
      <c r="A27" s="8"/>
      <c r="B27" s="8" t="s">
        <v>61</v>
      </c>
      <c r="C27" s="8" t="s">
        <v>93</v>
      </c>
      <c r="D27" s="8" t="s">
        <v>94</v>
      </c>
      <c r="E27" s="8" t="s">
        <v>191</v>
      </c>
      <c r="F27" s="24">
        <v>0</v>
      </c>
      <c r="G27" s="24">
        <v>0</v>
      </c>
      <c r="H27" s="24">
        <v>0</v>
      </c>
      <c r="I27" s="24">
        <v>0</v>
      </c>
      <c r="J27" s="24">
        <v>0</v>
      </c>
      <c r="K27" s="17">
        <v>44105</v>
      </c>
      <c r="L27" s="46">
        <f>(K27-calc!$O$2)/7+1</f>
        <v>1</v>
      </c>
      <c r="M27" s="37" t="str">
        <f t="shared" si="0"/>
        <v>Oct</v>
      </c>
      <c r="N27" s="37" t="str">
        <f>"Qtr" &amp; VLOOKUP(MONTH(K27),calc!$D$3:$F$14,2,FALSE)</f>
        <v>Qtr1</v>
      </c>
      <c r="O27" s="37" t="str">
        <f>"FY" &amp; RIGHT(YEAR(K27) + VLOOKUP(MONTH(K27),{1,0;10,1},2,TRUE),2)</f>
        <v>FY21</v>
      </c>
    </row>
    <row r="28" spans="1:15" x14ac:dyDescent="0.3">
      <c r="A28" s="8"/>
      <c r="B28" s="8" t="s">
        <v>61</v>
      </c>
      <c r="C28" s="8" t="s">
        <v>71</v>
      </c>
      <c r="D28" s="8" t="s">
        <v>95</v>
      </c>
      <c r="E28" s="8" t="s">
        <v>191</v>
      </c>
      <c r="F28" s="24">
        <v>0</v>
      </c>
      <c r="G28" s="24">
        <v>0</v>
      </c>
      <c r="H28" s="24">
        <v>0</v>
      </c>
      <c r="I28" s="24">
        <v>0</v>
      </c>
      <c r="J28" s="24">
        <v>0</v>
      </c>
      <c r="K28" s="17">
        <v>44105</v>
      </c>
      <c r="L28" s="46">
        <f>(K28-calc!$O$2)/7+1</f>
        <v>1</v>
      </c>
      <c r="M28" s="37" t="str">
        <f t="shared" si="0"/>
        <v>Oct</v>
      </c>
      <c r="N28" s="37" t="str">
        <f>"Qtr" &amp; VLOOKUP(MONTH(K28),calc!$D$3:$F$14,2,FALSE)</f>
        <v>Qtr1</v>
      </c>
      <c r="O28" s="37" t="str">
        <f>"FY" &amp; RIGHT(YEAR(K28) + VLOOKUP(MONTH(K28),{1,0;10,1},2,TRUE),2)</f>
        <v>FY21</v>
      </c>
    </row>
    <row r="29" spans="1:15" x14ac:dyDescent="0.3">
      <c r="A29" s="8"/>
      <c r="B29" s="8" t="s">
        <v>61</v>
      </c>
      <c r="C29" s="8" t="s">
        <v>73</v>
      </c>
      <c r="D29" s="8" t="s">
        <v>96</v>
      </c>
      <c r="E29" s="8" t="s">
        <v>191</v>
      </c>
      <c r="F29" s="24">
        <v>18</v>
      </c>
      <c r="G29" s="24">
        <v>18</v>
      </c>
      <c r="H29" s="24">
        <v>18</v>
      </c>
      <c r="I29" s="24">
        <v>0</v>
      </c>
      <c r="J29" s="24">
        <v>0</v>
      </c>
      <c r="K29" s="17">
        <v>44105</v>
      </c>
      <c r="L29" s="46">
        <f>(K29-calc!$O$2)/7+1</f>
        <v>1</v>
      </c>
      <c r="M29" s="37" t="str">
        <f t="shared" si="0"/>
        <v>Oct</v>
      </c>
      <c r="N29" s="37" t="str">
        <f>"Qtr" &amp; VLOOKUP(MONTH(K29),calc!$D$3:$F$14,2,FALSE)</f>
        <v>Qtr1</v>
      </c>
      <c r="O29" s="37" t="str">
        <f>"FY" &amp; RIGHT(YEAR(K29) + VLOOKUP(MONTH(K29),{1,0;10,1},2,TRUE),2)</f>
        <v>FY21</v>
      </c>
    </row>
    <row r="30" spans="1:15" x14ac:dyDescent="0.3">
      <c r="A30" s="8"/>
      <c r="B30" s="8" t="s">
        <v>61</v>
      </c>
      <c r="C30" s="8" t="s">
        <v>97</v>
      </c>
      <c r="D30" s="8" t="s">
        <v>98</v>
      </c>
      <c r="E30" s="8" t="s">
        <v>191</v>
      </c>
      <c r="F30" s="24">
        <v>0</v>
      </c>
      <c r="G30" s="24">
        <v>0</v>
      </c>
      <c r="H30" s="24">
        <v>0</v>
      </c>
      <c r="I30" s="24">
        <v>0</v>
      </c>
      <c r="J30" s="24">
        <v>0</v>
      </c>
      <c r="K30" s="17">
        <v>44105</v>
      </c>
      <c r="L30" s="46">
        <f>(K30-calc!$O$2)/7+1</f>
        <v>1</v>
      </c>
      <c r="M30" s="37" t="str">
        <f t="shared" si="0"/>
        <v>Oct</v>
      </c>
      <c r="N30" s="37" t="str">
        <f>"Qtr" &amp; VLOOKUP(MONTH(K30),calc!$D$3:$F$14,2,FALSE)</f>
        <v>Qtr1</v>
      </c>
      <c r="O30" s="37" t="str">
        <f>"FY" &amp; RIGHT(YEAR(K30) + VLOOKUP(MONTH(K30),{1,0;10,1},2,TRUE),2)</f>
        <v>FY21</v>
      </c>
    </row>
    <row r="31" spans="1:15" x14ac:dyDescent="0.3">
      <c r="A31" s="8"/>
      <c r="B31" s="8" t="s">
        <v>61</v>
      </c>
      <c r="C31" s="8" t="s">
        <v>97</v>
      </c>
      <c r="D31" s="8" t="s">
        <v>99</v>
      </c>
      <c r="E31" s="8" t="s">
        <v>191</v>
      </c>
      <c r="F31" s="24">
        <v>0</v>
      </c>
      <c r="G31" s="24">
        <v>0</v>
      </c>
      <c r="H31" s="24">
        <v>0</v>
      </c>
      <c r="I31" s="24">
        <v>0</v>
      </c>
      <c r="J31" s="24">
        <v>0</v>
      </c>
      <c r="K31" s="17">
        <v>44105</v>
      </c>
      <c r="L31" s="46">
        <f>(K31-calc!$O$2)/7+1</f>
        <v>1</v>
      </c>
      <c r="M31" s="37" t="str">
        <f t="shared" si="0"/>
        <v>Oct</v>
      </c>
      <c r="N31" s="37" t="str">
        <f>"Qtr" &amp; VLOOKUP(MONTH(K31),calc!$D$3:$F$14,2,FALSE)</f>
        <v>Qtr1</v>
      </c>
      <c r="O31" s="37" t="str">
        <f>"FY" &amp; RIGHT(YEAR(K31) + VLOOKUP(MONTH(K31),{1,0;10,1},2,TRUE),2)</f>
        <v>FY21</v>
      </c>
    </row>
    <row r="32" spans="1:15" x14ac:dyDescent="0.3">
      <c r="A32" s="8"/>
      <c r="B32" s="8" t="s">
        <v>61</v>
      </c>
      <c r="C32" s="8" t="s">
        <v>100</v>
      </c>
      <c r="D32" s="8" t="s">
        <v>101</v>
      </c>
      <c r="E32" s="8" t="s">
        <v>191</v>
      </c>
      <c r="F32" s="24">
        <v>0</v>
      </c>
      <c r="G32" s="24">
        <v>0</v>
      </c>
      <c r="H32" s="24">
        <v>0</v>
      </c>
      <c r="I32" s="24">
        <v>0</v>
      </c>
      <c r="J32" s="24">
        <v>0</v>
      </c>
      <c r="K32" s="17">
        <v>44105</v>
      </c>
      <c r="L32" s="46">
        <f>(K32-calc!$O$2)/7+1</f>
        <v>1</v>
      </c>
      <c r="M32" s="37" t="str">
        <f t="shared" si="0"/>
        <v>Oct</v>
      </c>
      <c r="N32" s="37" t="str">
        <f>"Qtr" &amp; VLOOKUP(MONTH(K32),calc!$D$3:$F$14,2,FALSE)</f>
        <v>Qtr1</v>
      </c>
      <c r="O32" s="37" t="str">
        <f>"FY" &amp; RIGHT(YEAR(K32) + VLOOKUP(MONTH(K32),{1,0;10,1},2,TRUE),2)</f>
        <v>FY21</v>
      </c>
    </row>
    <row r="33" spans="1:15" x14ac:dyDescent="0.3">
      <c r="A33" s="8"/>
      <c r="B33" s="8" t="s">
        <v>61</v>
      </c>
      <c r="C33" s="8" t="s">
        <v>102</v>
      </c>
      <c r="D33" s="8" t="s">
        <v>103</v>
      </c>
      <c r="E33" s="8" t="s">
        <v>191</v>
      </c>
      <c r="F33" s="24">
        <v>0</v>
      </c>
      <c r="G33" s="24">
        <v>0</v>
      </c>
      <c r="H33" s="24">
        <v>0</v>
      </c>
      <c r="I33" s="24">
        <v>0</v>
      </c>
      <c r="J33" s="24">
        <v>0</v>
      </c>
      <c r="K33" s="17">
        <v>44105</v>
      </c>
      <c r="L33" s="46">
        <f>(K33-calc!$O$2)/7+1</f>
        <v>1</v>
      </c>
      <c r="M33" s="37" t="str">
        <f t="shared" si="0"/>
        <v>Oct</v>
      </c>
      <c r="N33" s="37" t="str">
        <f>"Qtr" &amp; VLOOKUP(MONTH(K33),calc!$D$3:$F$14,2,FALSE)</f>
        <v>Qtr1</v>
      </c>
      <c r="O33" s="37" t="str">
        <f>"FY" &amp; RIGHT(YEAR(K33) + VLOOKUP(MONTH(K33),{1,0;10,1},2,TRUE),2)</f>
        <v>FY21</v>
      </c>
    </row>
    <row r="34" spans="1:15" x14ac:dyDescent="0.3">
      <c r="A34" s="8"/>
      <c r="B34" s="8" t="s">
        <v>61</v>
      </c>
      <c r="C34" s="8" t="s">
        <v>68</v>
      </c>
      <c r="D34" s="8" t="s">
        <v>104</v>
      </c>
      <c r="E34" s="8" t="s">
        <v>191</v>
      </c>
      <c r="F34" s="24">
        <v>0</v>
      </c>
      <c r="G34" s="24">
        <v>0</v>
      </c>
      <c r="H34" s="24">
        <v>0</v>
      </c>
      <c r="I34" s="24">
        <v>0</v>
      </c>
      <c r="J34" s="24">
        <v>0</v>
      </c>
      <c r="K34" s="17">
        <v>44105</v>
      </c>
      <c r="L34" s="46">
        <f>(K34-calc!$O$2)/7+1</f>
        <v>1</v>
      </c>
      <c r="M34" s="37" t="str">
        <f t="shared" si="0"/>
        <v>Oct</v>
      </c>
      <c r="N34" s="37" t="str">
        <f>"Qtr" &amp; VLOOKUP(MONTH(K34),calc!$D$3:$F$14,2,FALSE)</f>
        <v>Qtr1</v>
      </c>
      <c r="O34" s="37" t="str">
        <f>"FY" &amp; RIGHT(YEAR(K34) + VLOOKUP(MONTH(K34),{1,0;10,1},2,TRUE),2)</f>
        <v>FY21</v>
      </c>
    </row>
    <row r="35" spans="1:15" x14ac:dyDescent="0.3">
      <c r="A35" s="8"/>
      <c r="B35" s="8" t="s">
        <v>61</v>
      </c>
      <c r="C35" s="8" t="s">
        <v>64</v>
      </c>
      <c r="D35" s="8" t="s">
        <v>105</v>
      </c>
      <c r="E35" s="8" t="s">
        <v>191</v>
      </c>
      <c r="F35" s="24">
        <v>0</v>
      </c>
      <c r="G35" s="24">
        <v>0</v>
      </c>
      <c r="H35" s="24">
        <v>0</v>
      </c>
      <c r="I35" s="24">
        <v>0</v>
      </c>
      <c r="J35" s="24">
        <v>0</v>
      </c>
      <c r="K35" s="17">
        <v>44105</v>
      </c>
      <c r="L35" s="46">
        <f>(K35-calc!$O$2)/7+1</f>
        <v>1</v>
      </c>
      <c r="M35" s="37" t="str">
        <f t="shared" si="0"/>
        <v>Oct</v>
      </c>
      <c r="N35" s="37" t="str">
        <f>"Qtr" &amp; VLOOKUP(MONTH(K35),calc!$D$3:$F$14,2,FALSE)</f>
        <v>Qtr1</v>
      </c>
      <c r="O35" s="37" t="str">
        <f>"FY" &amp; RIGHT(YEAR(K35) + VLOOKUP(MONTH(K35),{1,0;10,1},2,TRUE),2)</f>
        <v>FY21</v>
      </c>
    </row>
    <row r="36" spans="1:15" x14ac:dyDescent="0.3">
      <c r="A36" s="8"/>
      <c r="B36" s="8" t="s">
        <v>61</v>
      </c>
      <c r="C36" s="8" t="s">
        <v>106</v>
      </c>
      <c r="D36" s="8" t="s">
        <v>107</v>
      </c>
      <c r="E36" s="8" t="s">
        <v>191</v>
      </c>
      <c r="F36" s="24">
        <v>13</v>
      </c>
      <c r="G36" s="24">
        <v>13</v>
      </c>
      <c r="H36" s="24">
        <v>13</v>
      </c>
      <c r="I36" s="24">
        <v>0</v>
      </c>
      <c r="J36" s="24">
        <v>0</v>
      </c>
      <c r="K36" s="17">
        <v>44105</v>
      </c>
      <c r="L36" s="46">
        <f>(K36-calc!$O$2)/7+1</f>
        <v>1</v>
      </c>
      <c r="M36" s="37" t="str">
        <f t="shared" si="0"/>
        <v>Oct</v>
      </c>
      <c r="N36" s="37" t="str">
        <f>"Qtr" &amp; VLOOKUP(MONTH(K36),calc!$D$3:$F$14,2,FALSE)</f>
        <v>Qtr1</v>
      </c>
      <c r="O36" s="37" t="str">
        <f>"FY" &amp; RIGHT(YEAR(K36) + VLOOKUP(MONTH(K36),{1,0;10,1},2,TRUE),2)</f>
        <v>FY21</v>
      </c>
    </row>
    <row r="37" spans="1:15" x14ac:dyDescent="0.3">
      <c r="A37" s="8"/>
      <c r="B37" s="8" t="s">
        <v>61</v>
      </c>
      <c r="C37" s="8" t="s">
        <v>108</v>
      </c>
      <c r="D37" s="8" t="s">
        <v>109</v>
      </c>
      <c r="E37" s="8" t="s">
        <v>191</v>
      </c>
      <c r="F37" s="24">
        <v>0</v>
      </c>
      <c r="G37" s="24">
        <v>0</v>
      </c>
      <c r="H37" s="24">
        <v>0</v>
      </c>
      <c r="I37" s="24">
        <v>0</v>
      </c>
      <c r="J37" s="24">
        <v>0</v>
      </c>
      <c r="K37" s="17">
        <v>44105</v>
      </c>
      <c r="L37" s="46">
        <f>(K37-calc!$O$2)/7+1</f>
        <v>1</v>
      </c>
      <c r="M37" s="37" t="str">
        <f t="shared" si="0"/>
        <v>Oct</v>
      </c>
      <c r="N37" s="37" t="str">
        <f>"Qtr" &amp; VLOOKUP(MONTH(K37),calc!$D$3:$F$14,2,FALSE)</f>
        <v>Qtr1</v>
      </c>
      <c r="O37" s="37" t="str">
        <f>"FY" &amp; RIGHT(YEAR(K37) + VLOOKUP(MONTH(K37),{1,0;10,1},2,TRUE),2)</f>
        <v>FY21</v>
      </c>
    </row>
    <row r="38" spans="1:15" x14ac:dyDescent="0.3">
      <c r="A38" s="8"/>
      <c r="B38" s="8" t="s">
        <v>61</v>
      </c>
      <c r="C38" s="8" t="s">
        <v>110</v>
      </c>
      <c r="D38" s="8" t="s">
        <v>111</v>
      </c>
      <c r="E38" s="8" t="s">
        <v>191</v>
      </c>
      <c r="F38" s="24">
        <v>0</v>
      </c>
      <c r="G38" s="24">
        <v>0</v>
      </c>
      <c r="H38" s="24">
        <v>0</v>
      </c>
      <c r="I38" s="24">
        <v>0</v>
      </c>
      <c r="J38" s="24">
        <v>0</v>
      </c>
      <c r="K38" s="17">
        <v>44105</v>
      </c>
      <c r="L38" s="46">
        <f>(K38-calc!$O$2)/7+1</f>
        <v>1</v>
      </c>
      <c r="M38" s="37" t="str">
        <f t="shared" si="0"/>
        <v>Oct</v>
      </c>
      <c r="N38" s="37" t="str">
        <f>"Qtr" &amp; VLOOKUP(MONTH(K38),calc!$D$3:$F$14,2,FALSE)</f>
        <v>Qtr1</v>
      </c>
      <c r="O38" s="37" t="str">
        <f>"FY" &amp; RIGHT(YEAR(K38) + VLOOKUP(MONTH(K38),{1,0;10,1},2,TRUE),2)</f>
        <v>FY21</v>
      </c>
    </row>
    <row r="39" spans="1:15" x14ac:dyDescent="0.3">
      <c r="A39" s="8"/>
      <c r="B39" s="8" t="s">
        <v>61</v>
      </c>
      <c r="C39" s="8" t="s">
        <v>71</v>
      </c>
      <c r="D39" s="8" t="s">
        <v>112</v>
      </c>
      <c r="E39" s="8" t="s">
        <v>191</v>
      </c>
      <c r="F39" s="24">
        <v>0</v>
      </c>
      <c r="G39" s="24">
        <v>0</v>
      </c>
      <c r="H39" s="24">
        <v>0</v>
      </c>
      <c r="I39" s="24">
        <v>0</v>
      </c>
      <c r="J39" s="24">
        <v>0</v>
      </c>
      <c r="K39" s="17">
        <v>44105</v>
      </c>
      <c r="L39" s="46">
        <f>(K39-calc!$O$2)/7+1</f>
        <v>1</v>
      </c>
      <c r="M39" s="37" t="str">
        <f t="shared" si="0"/>
        <v>Oct</v>
      </c>
      <c r="N39" s="37" t="str">
        <f>"Qtr" &amp; VLOOKUP(MONTH(K39),calc!$D$3:$F$14,2,FALSE)</f>
        <v>Qtr1</v>
      </c>
      <c r="O39" s="37" t="str">
        <f>"FY" &amp; RIGHT(YEAR(K39) + VLOOKUP(MONTH(K39),{1,0;10,1},2,TRUE),2)</f>
        <v>FY21</v>
      </c>
    </row>
    <row r="40" spans="1:15" x14ac:dyDescent="0.3">
      <c r="A40" s="8"/>
      <c r="B40" s="8" t="s">
        <v>61</v>
      </c>
      <c r="C40" s="8" t="s">
        <v>102</v>
      </c>
      <c r="D40" s="8" t="s">
        <v>113</v>
      </c>
      <c r="E40" s="8" t="s">
        <v>191</v>
      </c>
      <c r="F40" s="24">
        <v>0</v>
      </c>
      <c r="G40" s="24">
        <v>0</v>
      </c>
      <c r="H40" s="24">
        <v>0</v>
      </c>
      <c r="I40" s="24">
        <v>0</v>
      </c>
      <c r="J40" s="24">
        <v>0</v>
      </c>
      <c r="K40" s="17">
        <v>44105</v>
      </c>
      <c r="L40" s="46">
        <f>(K40-calc!$O$2)/7+1</f>
        <v>1</v>
      </c>
      <c r="M40" s="37" t="str">
        <f t="shared" si="0"/>
        <v>Oct</v>
      </c>
      <c r="N40" s="37" t="str">
        <f>"Qtr" &amp; VLOOKUP(MONTH(K40),calc!$D$3:$F$14,2,FALSE)</f>
        <v>Qtr1</v>
      </c>
      <c r="O40" s="37" t="str">
        <f>"FY" &amp; RIGHT(YEAR(K40) + VLOOKUP(MONTH(K40),{1,0;10,1},2,TRUE),2)</f>
        <v>FY21</v>
      </c>
    </row>
    <row r="41" spans="1:15" x14ac:dyDescent="0.3">
      <c r="A41" s="8"/>
      <c r="B41" s="8" t="s">
        <v>61</v>
      </c>
      <c r="C41" s="8" t="s">
        <v>71</v>
      </c>
      <c r="D41" s="8" t="s">
        <v>114</v>
      </c>
      <c r="E41" s="8" t="s">
        <v>191</v>
      </c>
      <c r="F41" s="24">
        <v>0</v>
      </c>
      <c r="G41" s="24">
        <v>0</v>
      </c>
      <c r="H41" s="24">
        <v>0</v>
      </c>
      <c r="I41" s="24">
        <v>0</v>
      </c>
      <c r="J41" s="24">
        <v>0</v>
      </c>
      <c r="K41" s="17">
        <v>44105</v>
      </c>
      <c r="L41" s="46">
        <f>(K41-calc!$O$2)/7+1</f>
        <v>1</v>
      </c>
      <c r="M41" s="37" t="str">
        <f t="shared" si="0"/>
        <v>Oct</v>
      </c>
      <c r="N41" s="37" t="str">
        <f>"Qtr" &amp; VLOOKUP(MONTH(K41),calc!$D$3:$F$14,2,FALSE)</f>
        <v>Qtr1</v>
      </c>
      <c r="O41" s="37" t="str">
        <f>"FY" &amp; RIGHT(YEAR(K41) + VLOOKUP(MONTH(K41),{1,0;10,1},2,TRUE),2)</f>
        <v>FY21</v>
      </c>
    </row>
    <row r="42" spans="1:15" x14ac:dyDescent="0.3">
      <c r="A42" s="8"/>
      <c r="B42" s="8" t="s">
        <v>61</v>
      </c>
      <c r="C42" s="8" t="s">
        <v>68</v>
      </c>
      <c r="D42" s="8" t="s">
        <v>115</v>
      </c>
      <c r="E42" s="8" t="s">
        <v>191</v>
      </c>
      <c r="F42" s="24">
        <v>0</v>
      </c>
      <c r="G42" s="24">
        <v>0</v>
      </c>
      <c r="H42" s="24">
        <v>0</v>
      </c>
      <c r="I42" s="24">
        <v>0</v>
      </c>
      <c r="J42" s="24">
        <v>0</v>
      </c>
      <c r="K42" s="17">
        <v>44105</v>
      </c>
      <c r="L42" s="46">
        <f>(K42-calc!$O$2)/7+1</f>
        <v>1</v>
      </c>
      <c r="M42" s="37" t="str">
        <f t="shared" si="0"/>
        <v>Oct</v>
      </c>
      <c r="N42" s="37" t="str">
        <f>"Qtr" &amp; VLOOKUP(MONTH(K42),calc!$D$3:$F$14,2,FALSE)</f>
        <v>Qtr1</v>
      </c>
      <c r="O42" s="37" t="str">
        <f>"FY" &amp; RIGHT(YEAR(K42) + VLOOKUP(MONTH(K42),{1,0;10,1},2,TRUE),2)</f>
        <v>FY21</v>
      </c>
    </row>
    <row r="43" spans="1:15" x14ac:dyDescent="0.3">
      <c r="A43" s="8"/>
      <c r="B43" s="8" t="s">
        <v>61</v>
      </c>
      <c r="C43" s="8" t="s">
        <v>66</v>
      </c>
      <c r="D43" s="8" t="s">
        <v>116</v>
      </c>
      <c r="E43" s="8" t="s">
        <v>191</v>
      </c>
      <c r="F43" s="24">
        <v>0</v>
      </c>
      <c r="G43" s="24">
        <v>0</v>
      </c>
      <c r="H43" s="24">
        <v>0</v>
      </c>
      <c r="I43" s="24">
        <v>0</v>
      </c>
      <c r="J43" s="24">
        <v>0</v>
      </c>
      <c r="K43" s="17">
        <v>44105</v>
      </c>
      <c r="L43" s="46">
        <f>(K43-calc!$O$2)/7+1</f>
        <v>1</v>
      </c>
      <c r="M43" s="37" t="str">
        <f t="shared" si="0"/>
        <v>Oct</v>
      </c>
      <c r="N43" s="37" t="str">
        <f>"Qtr" &amp; VLOOKUP(MONTH(K43),calc!$D$3:$F$14,2,FALSE)</f>
        <v>Qtr1</v>
      </c>
      <c r="O43" s="37" t="str">
        <f>"FY" &amp; RIGHT(YEAR(K43) + VLOOKUP(MONTH(K43),{1,0;10,1},2,TRUE),2)</f>
        <v>FY21</v>
      </c>
    </row>
    <row r="44" spans="1:15" x14ac:dyDescent="0.3">
      <c r="A44" s="8"/>
      <c r="B44" s="8" t="s">
        <v>61</v>
      </c>
      <c r="C44" s="8" t="s">
        <v>117</v>
      </c>
      <c r="D44" s="8" t="s">
        <v>118</v>
      </c>
      <c r="E44" s="8" t="s">
        <v>191</v>
      </c>
      <c r="F44" s="24">
        <v>0</v>
      </c>
      <c r="G44" s="24">
        <v>0</v>
      </c>
      <c r="H44" s="24">
        <v>0</v>
      </c>
      <c r="I44" s="24">
        <v>0</v>
      </c>
      <c r="J44" s="24">
        <v>0</v>
      </c>
      <c r="K44" s="17">
        <v>44105</v>
      </c>
      <c r="L44" s="46">
        <f>(K44-calc!$O$2)/7+1</f>
        <v>1</v>
      </c>
      <c r="M44" s="37" t="str">
        <f t="shared" si="0"/>
        <v>Oct</v>
      </c>
      <c r="N44" s="37" t="str">
        <f>"Qtr" &amp; VLOOKUP(MONTH(K44),calc!$D$3:$F$14,2,FALSE)</f>
        <v>Qtr1</v>
      </c>
      <c r="O44" s="37" t="str">
        <f>"FY" &amp; RIGHT(YEAR(K44) + VLOOKUP(MONTH(K44),{1,0;10,1},2,TRUE),2)</f>
        <v>FY21</v>
      </c>
    </row>
    <row r="45" spans="1:15" x14ac:dyDescent="0.3">
      <c r="A45" s="8"/>
      <c r="B45" s="8" t="s">
        <v>61</v>
      </c>
      <c r="C45" s="8" t="s">
        <v>68</v>
      </c>
      <c r="D45" s="8" t="s">
        <v>119</v>
      </c>
      <c r="E45" s="8" t="s">
        <v>191</v>
      </c>
      <c r="F45" s="24">
        <v>0</v>
      </c>
      <c r="G45" s="24">
        <v>0</v>
      </c>
      <c r="H45" s="24">
        <v>0</v>
      </c>
      <c r="I45" s="24">
        <v>0</v>
      </c>
      <c r="J45" s="24">
        <v>0</v>
      </c>
      <c r="K45" s="17">
        <v>44105</v>
      </c>
      <c r="L45" s="46">
        <f>(K45-calc!$O$2)/7+1</f>
        <v>1</v>
      </c>
      <c r="M45" s="37" t="str">
        <f t="shared" si="0"/>
        <v>Oct</v>
      </c>
      <c r="N45" s="37" t="str">
        <f>"Qtr" &amp; VLOOKUP(MONTH(K45),calc!$D$3:$F$14,2,FALSE)</f>
        <v>Qtr1</v>
      </c>
      <c r="O45" s="37" t="str">
        <f>"FY" &amp; RIGHT(YEAR(K45) + VLOOKUP(MONTH(K45),{1,0;10,1},2,TRUE),2)</f>
        <v>FY21</v>
      </c>
    </row>
    <row r="46" spans="1:15" x14ac:dyDescent="0.3">
      <c r="A46" s="8"/>
      <c r="B46" s="8" t="s">
        <v>61</v>
      </c>
      <c r="C46" s="8" t="s">
        <v>120</v>
      </c>
      <c r="D46" s="8" t="s">
        <v>121</v>
      </c>
      <c r="E46" s="8" t="s">
        <v>191</v>
      </c>
      <c r="F46" s="24">
        <v>0</v>
      </c>
      <c r="G46" s="24">
        <v>0</v>
      </c>
      <c r="H46" s="24">
        <v>0</v>
      </c>
      <c r="I46" s="24">
        <v>0</v>
      </c>
      <c r="J46" s="24">
        <v>0</v>
      </c>
      <c r="K46" s="17">
        <v>44105</v>
      </c>
      <c r="L46" s="46">
        <f>(K46-calc!$O$2)/7+1</f>
        <v>1</v>
      </c>
      <c r="M46" s="37" t="str">
        <f t="shared" si="0"/>
        <v>Oct</v>
      </c>
      <c r="N46" s="37" t="str">
        <f>"Qtr" &amp; VLOOKUP(MONTH(K46),calc!$D$3:$F$14,2,FALSE)</f>
        <v>Qtr1</v>
      </c>
      <c r="O46" s="37" t="str">
        <f>"FY" &amp; RIGHT(YEAR(K46) + VLOOKUP(MONTH(K46),{1,0;10,1},2,TRUE),2)</f>
        <v>FY21</v>
      </c>
    </row>
    <row r="47" spans="1:15" x14ac:dyDescent="0.3">
      <c r="A47" s="8"/>
      <c r="B47" s="8" t="s">
        <v>61</v>
      </c>
      <c r="C47" s="8" t="s">
        <v>64</v>
      </c>
      <c r="D47" s="8" t="s">
        <v>122</v>
      </c>
      <c r="E47" s="8" t="s">
        <v>191</v>
      </c>
      <c r="F47" s="24">
        <v>0</v>
      </c>
      <c r="G47" s="24">
        <v>0</v>
      </c>
      <c r="H47" s="24">
        <v>0</v>
      </c>
      <c r="I47" s="24">
        <v>0</v>
      </c>
      <c r="J47" s="24">
        <v>0</v>
      </c>
      <c r="K47" s="17">
        <v>44105</v>
      </c>
      <c r="L47" s="46">
        <f>(K47-calc!$O$2)/7+1</f>
        <v>1</v>
      </c>
      <c r="M47" s="37" t="str">
        <f t="shared" si="0"/>
        <v>Oct</v>
      </c>
      <c r="N47" s="37" t="str">
        <f>"Qtr" &amp; VLOOKUP(MONTH(K47),calc!$D$3:$F$14,2,FALSE)</f>
        <v>Qtr1</v>
      </c>
      <c r="O47" s="37" t="str">
        <f>"FY" &amp; RIGHT(YEAR(K47) + VLOOKUP(MONTH(K47),{1,0;10,1},2,TRUE),2)</f>
        <v>FY21</v>
      </c>
    </row>
    <row r="48" spans="1:15" x14ac:dyDescent="0.3">
      <c r="A48" s="8"/>
      <c r="B48" s="8" t="s">
        <v>61</v>
      </c>
      <c r="C48" s="8" t="s">
        <v>64</v>
      </c>
      <c r="D48" s="8" t="s">
        <v>123</v>
      </c>
      <c r="E48" s="8" t="s">
        <v>191</v>
      </c>
      <c r="F48" s="24">
        <v>0</v>
      </c>
      <c r="G48" s="24">
        <v>0</v>
      </c>
      <c r="H48" s="24">
        <v>0</v>
      </c>
      <c r="I48" s="24">
        <v>0</v>
      </c>
      <c r="J48" s="24">
        <v>0</v>
      </c>
      <c r="K48" s="17">
        <v>44105</v>
      </c>
      <c r="L48" s="46">
        <f>(K48-calc!$O$2)/7+1</f>
        <v>1</v>
      </c>
      <c r="M48" s="37" t="str">
        <f t="shared" si="0"/>
        <v>Oct</v>
      </c>
      <c r="N48" s="37" t="str">
        <f>"Qtr" &amp; VLOOKUP(MONTH(K48),calc!$D$3:$F$14,2,FALSE)</f>
        <v>Qtr1</v>
      </c>
      <c r="O48" s="37" t="str">
        <f>"FY" &amp; RIGHT(YEAR(K48) + VLOOKUP(MONTH(K48),{1,0;10,1},2,TRUE),2)</f>
        <v>FY21</v>
      </c>
    </row>
    <row r="49" spans="1:15" x14ac:dyDescent="0.3">
      <c r="A49" s="8"/>
      <c r="B49" s="8" t="s">
        <v>61</v>
      </c>
      <c r="C49" s="8" t="s">
        <v>71</v>
      </c>
      <c r="D49" s="8" t="s">
        <v>124</v>
      </c>
      <c r="E49" s="8" t="s">
        <v>191</v>
      </c>
      <c r="F49" s="24">
        <v>0</v>
      </c>
      <c r="G49" s="24">
        <v>0</v>
      </c>
      <c r="H49" s="24">
        <v>0</v>
      </c>
      <c r="I49" s="24">
        <v>0</v>
      </c>
      <c r="J49" s="24">
        <v>0</v>
      </c>
      <c r="K49" s="17">
        <v>44105</v>
      </c>
      <c r="L49" s="46">
        <f>(K49-calc!$O$2)/7+1</f>
        <v>1</v>
      </c>
      <c r="M49" s="37" t="str">
        <f t="shared" si="0"/>
        <v>Oct</v>
      </c>
      <c r="N49" s="37" t="str">
        <f>"Qtr" &amp; VLOOKUP(MONTH(K49),calc!$D$3:$F$14,2,FALSE)</f>
        <v>Qtr1</v>
      </c>
      <c r="O49" s="37" t="str">
        <f>"FY" &amp; RIGHT(YEAR(K49) + VLOOKUP(MONTH(K49),{1,0;10,1},2,TRUE),2)</f>
        <v>FY21</v>
      </c>
    </row>
    <row r="50" spans="1:15" x14ac:dyDescent="0.3">
      <c r="A50" s="8"/>
      <c r="B50" s="8" t="s">
        <v>61</v>
      </c>
      <c r="C50" s="8" t="s">
        <v>125</v>
      </c>
      <c r="D50" s="8" t="s">
        <v>126</v>
      </c>
      <c r="E50" s="8" t="s">
        <v>191</v>
      </c>
      <c r="F50" s="24">
        <v>2</v>
      </c>
      <c r="G50" s="24">
        <v>2</v>
      </c>
      <c r="H50" s="24">
        <v>2</v>
      </c>
      <c r="I50" s="24">
        <v>0</v>
      </c>
      <c r="J50" s="24">
        <v>0</v>
      </c>
      <c r="K50" s="17">
        <v>44105</v>
      </c>
      <c r="L50" s="46">
        <f>(K50-calc!$O$2)/7+1</f>
        <v>1</v>
      </c>
      <c r="M50" s="37" t="str">
        <f t="shared" si="0"/>
        <v>Oct</v>
      </c>
      <c r="N50" s="37" t="str">
        <f>"Qtr" &amp; VLOOKUP(MONTH(K50),calc!$D$3:$F$14,2,FALSE)</f>
        <v>Qtr1</v>
      </c>
      <c r="O50" s="37" t="str">
        <f>"FY" &amp; RIGHT(YEAR(K50) + VLOOKUP(MONTH(K50),{1,0;10,1},2,TRUE),2)</f>
        <v>FY21</v>
      </c>
    </row>
    <row r="51" spans="1:15" x14ac:dyDescent="0.3">
      <c r="A51" s="8"/>
      <c r="B51" s="8" t="s">
        <v>61</v>
      </c>
      <c r="C51" s="8" t="s">
        <v>102</v>
      </c>
      <c r="D51" s="8" t="s">
        <v>127</v>
      </c>
      <c r="E51" s="8" t="s">
        <v>191</v>
      </c>
      <c r="F51" s="24">
        <v>0</v>
      </c>
      <c r="G51" s="24">
        <v>0</v>
      </c>
      <c r="H51" s="24">
        <v>0</v>
      </c>
      <c r="I51" s="24">
        <v>0</v>
      </c>
      <c r="J51" s="24">
        <v>0</v>
      </c>
      <c r="K51" s="17">
        <v>44105</v>
      </c>
      <c r="L51" s="46">
        <f>(K51-calc!$O$2)/7+1</f>
        <v>1</v>
      </c>
      <c r="M51" s="37" t="str">
        <f t="shared" si="0"/>
        <v>Oct</v>
      </c>
      <c r="N51" s="37" t="str">
        <f>"Qtr" &amp; VLOOKUP(MONTH(K51),calc!$D$3:$F$14,2,FALSE)</f>
        <v>Qtr1</v>
      </c>
      <c r="O51" s="37" t="str">
        <f>"FY" &amp; RIGHT(YEAR(K51) + VLOOKUP(MONTH(K51),{1,0;10,1},2,TRUE),2)</f>
        <v>FY21</v>
      </c>
    </row>
    <row r="52" spans="1:15" x14ac:dyDescent="0.3">
      <c r="A52" s="8"/>
      <c r="B52" s="8" t="s">
        <v>61</v>
      </c>
      <c r="C52" s="8" t="s">
        <v>91</v>
      </c>
      <c r="D52" s="8" t="s">
        <v>128</v>
      </c>
      <c r="E52" s="8" t="s">
        <v>191</v>
      </c>
      <c r="F52" s="24">
        <v>0</v>
      </c>
      <c r="G52" s="24">
        <v>0</v>
      </c>
      <c r="H52" s="24">
        <v>0</v>
      </c>
      <c r="I52" s="24">
        <v>0</v>
      </c>
      <c r="J52" s="24">
        <v>0</v>
      </c>
      <c r="K52" s="17">
        <v>44105</v>
      </c>
      <c r="L52" s="46">
        <f>(K52-calc!$O$2)/7+1</f>
        <v>1</v>
      </c>
      <c r="M52" s="37" t="str">
        <f t="shared" si="0"/>
        <v>Oct</v>
      </c>
      <c r="N52" s="37" t="str">
        <f>"Qtr" &amp; VLOOKUP(MONTH(K52),calc!$D$3:$F$14,2,FALSE)</f>
        <v>Qtr1</v>
      </c>
      <c r="O52" s="37" t="str">
        <f>"FY" &amp; RIGHT(YEAR(K52) + VLOOKUP(MONTH(K52),{1,0;10,1},2,TRUE),2)</f>
        <v>FY21</v>
      </c>
    </row>
    <row r="53" spans="1:15" x14ac:dyDescent="0.3">
      <c r="A53" s="8"/>
      <c r="B53" s="8" t="s">
        <v>61</v>
      </c>
      <c r="C53" s="8" t="s">
        <v>71</v>
      </c>
      <c r="D53" s="8" t="s">
        <v>129</v>
      </c>
      <c r="E53" s="8" t="s">
        <v>191</v>
      </c>
      <c r="F53" s="24">
        <v>0</v>
      </c>
      <c r="G53" s="24">
        <v>0</v>
      </c>
      <c r="H53" s="24">
        <v>0</v>
      </c>
      <c r="I53" s="24">
        <v>0</v>
      </c>
      <c r="J53" s="24">
        <v>0</v>
      </c>
      <c r="K53" s="17">
        <v>44105</v>
      </c>
      <c r="L53" s="46">
        <f>(K53-calc!$O$2)/7+1</f>
        <v>1</v>
      </c>
      <c r="M53" s="37" t="str">
        <f t="shared" si="0"/>
        <v>Oct</v>
      </c>
      <c r="N53" s="37" t="str">
        <f>"Qtr" &amp; VLOOKUP(MONTH(K53),calc!$D$3:$F$14,2,FALSE)</f>
        <v>Qtr1</v>
      </c>
      <c r="O53" s="37" t="str">
        <f>"FY" &amp; RIGHT(YEAR(K53) + VLOOKUP(MONTH(K53),{1,0;10,1},2,TRUE),2)</f>
        <v>FY21</v>
      </c>
    </row>
    <row r="54" spans="1:15" x14ac:dyDescent="0.3">
      <c r="A54" s="8"/>
      <c r="B54" s="8" t="s">
        <v>61</v>
      </c>
      <c r="C54" s="8" t="s">
        <v>68</v>
      </c>
      <c r="D54" s="8" t="s">
        <v>130</v>
      </c>
      <c r="E54" s="8" t="s">
        <v>191</v>
      </c>
      <c r="F54" s="24">
        <v>0</v>
      </c>
      <c r="G54" s="24">
        <v>0</v>
      </c>
      <c r="H54" s="24">
        <v>0</v>
      </c>
      <c r="I54" s="24">
        <v>0</v>
      </c>
      <c r="J54" s="24">
        <v>0</v>
      </c>
      <c r="K54" s="17">
        <v>44105</v>
      </c>
      <c r="L54" s="46">
        <f>(K54-calc!$O$2)/7+1</f>
        <v>1</v>
      </c>
      <c r="M54" s="37" t="str">
        <f t="shared" si="0"/>
        <v>Oct</v>
      </c>
      <c r="N54" s="37" t="str">
        <f>"Qtr" &amp; VLOOKUP(MONTH(K54),calc!$D$3:$F$14,2,FALSE)</f>
        <v>Qtr1</v>
      </c>
      <c r="O54" s="37" t="str">
        <f>"FY" &amp; RIGHT(YEAR(K54) + VLOOKUP(MONTH(K54),{1,0;10,1},2,TRUE),2)</f>
        <v>FY21</v>
      </c>
    </row>
    <row r="55" spans="1:15" x14ac:dyDescent="0.3">
      <c r="A55" s="8"/>
      <c r="B55" s="8" t="s">
        <v>61</v>
      </c>
      <c r="C55" s="8" t="s">
        <v>125</v>
      </c>
      <c r="D55" s="8" t="s">
        <v>131</v>
      </c>
      <c r="E55" s="8" t="s">
        <v>191</v>
      </c>
      <c r="F55" s="24">
        <v>0</v>
      </c>
      <c r="G55" s="24">
        <v>0</v>
      </c>
      <c r="H55" s="24">
        <v>0</v>
      </c>
      <c r="I55" s="24">
        <v>0</v>
      </c>
      <c r="J55" s="24">
        <v>0</v>
      </c>
      <c r="K55" s="17">
        <v>44105</v>
      </c>
      <c r="L55" s="46">
        <f>(K55-calc!$O$2)/7+1</f>
        <v>1</v>
      </c>
      <c r="M55" s="37" t="str">
        <f t="shared" si="0"/>
        <v>Oct</v>
      </c>
      <c r="N55" s="37" t="str">
        <f>"Qtr" &amp; VLOOKUP(MONTH(K55),calc!$D$3:$F$14,2,FALSE)</f>
        <v>Qtr1</v>
      </c>
      <c r="O55" s="37" t="str">
        <f>"FY" &amp; RIGHT(YEAR(K55) + VLOOKUP(MONTH(K55),{1,0;10,1},2,TRUE),2)</f>
        <v>FY21</v>
      </c>
    </row>
    <row r="56" spans="1:15" x14ac:dyDescent="0.3">
      <c r="A56" s="8"/>
      <c r="B56" s="8" t="s">
        <v>5</v>
      </c>
      <c r="C56" s="8"/>
      <c r="D56" s="8" t="s">
        <v>6</v>
      </c>
      <c r="E56" s="8" t="s">
        <v>191</v>
      </c>
      <c r="F56" s="24">
        <v>0</v>
      </c>
      <c r="G56" s="24">
        <v>0</v>
      </c>
      <c r="H56" s="24">
        <v>0</v>
      </c>
      <c r="I56" s="24">
        <v>0</v>
      </c>
      <c r="J56" s="24">
        <v>0</v>
      </c>
      <c r="K56" s="17">
        <v>44105</v>
      </c>
      <c r="L56" s="46">
        <f>(K56-calc!$O$2)/7+1</f>
        <v>1</v>
      </c>
      <c r="M56" s="37" t="str">
        <f t="shared" si="0"/>
        <v>Oct</v>
      </c>
      <c r="N56" s="37" t="str">
        <f>"Qtr" &amp; VLOOKUP(MONTH(K56),calc!$D$3:$F$14,2,FALSE)</f>
        <v>Qtr1</v>
      </c>
      <c r="O56" s="37" t="str">
        <f>"FY" &amp; RIGHT(YEAR(K56) + VLOOKUP(MONTH(K56),{1,0;10,1},2,TRUE),2)</f>
        <v>FY21</v>
      </c>
    </row>
    <row r="57" spans="1:15" x14ac:dyDescent="0.3">
      <c r="A57" s="8"/>
      <c r="B57" s="8" t="s">
        <v>5</v>
      </c>
      <c r="C57" s="8"/>
      <c r="D57" s="8" t="s">
        <v>7</v>
      </c>
      <c r="E57" s="8" t="s">
        <v>191</v>
      </c>
      <c r="F57" s="24">
        <v>0</v>
      </c>
      <c r="G57" s="24">
        <v>0</v>
      </c>
      <c r="H57" s="24">
        <v>0</v>
      </c>
      <c r="I57" s="24">
        <v>0</v>
      </c>
      <c r="J57" s="24">
        <v>0</v>
      </c>
      <c r="K57" s="17">
        <v>44105</v>
      </c>
      <c r="L57" s="46">
        <f>(K57-calc!$O$2)/7+1</f>
        <v>1</v>
      </c>
      <c r="M57" s="37" t="str">
        <f t="shared" si="0"/>
        <v>Oct</v>
      </c>
      <c r="N57" s="37" t="str">
        <f>"Qtr" &amp; VLOOKUP(MONTH(K57),calc!$D$3:$F$14,2,FALSE)</f>
        <v>Qtr1</v>
      </c>
      <c r="O57" s="37" t="str">
        <f>"FY" &amp; RIGHT(YEAR(K57) + VLOOKUP(MONTH(K57),{1,0;10,1},2,TRUE),2)</f>
        <v>FY21</v>
      </c>
    </row>
    <row r="58" spans="1:15" x14ac:dyDescent="0.3">
      <c r="A58" s="8"/>
      <c r="B58" s="8" t="s">
        <v>5</v>
      </c>
      <c r="C58" s="8"/>
      <c r="D58" s="8" t="s">
        <v>8</v>
      </c>
      <c r="E58" s="8" t="s">
        <v>191</v>
      </c>
      <c r="F58" s="24">
        <v>0</v>
      </c>
      <c r="G58" s="24">
        <v>0</v>
      </c>
      <c r="H58" s="24">
        <v>0</v>
      </c>
      <c r="I58" s="24">
        <v>0</v>
      </c>
      <c r="J58" s="24">
        <v>0</v>
      </c>
      <c r="K58" s="17">
        <v>44105</v>
      </c>
      <c r="L58" s="46">
        <f>(K58-calc!$O$2)/7+1</f>
        <v>1</v>
      </c>
      <c r="M58" s="37" t="str">
        <f t="shared" si="0"/>
        <v>Oct</v>
      </c>
      <c r="N58" s="37" t="str">
        <f>"Qtr" &amp; VLOOKUP(MONTH(K58),calc!$D$3:$F$14,2,FALSE)</f>
        <v>Qtr1</v>
      </c>
      <c r="O58" s="37" t="str">
        <f>"FY" &amp; RIGHT(YEAR(K58) + VLOOKUP(MONTH(K58),{1,0;10,1},2,TRUE),2)</f>
        <v>FY21</v>
      </c>
    </row>
    <row r="59" spans="1:15" x14ac:dyDescent="0.3">
      <c r="A59" s="8"/>
      <c r="B59" s="8" t="s">
        <v>132</v>
      </c>
      <c r="C59" s="8"/>
      <c r="D59" s="8" t="s">
        <v>133</v>
      </c>
      <c r="E59" s="8" t="s">
        <v>191</v>
      </c>
      <c r="F59" s="24">
        <v>54</v>
      </c>
      <c r="G59" s="24">
        <v>54</v>
      </c>
      <c r="H59" s="24">
        <v>54</v>
      </c>
      <c r="I59" s="24">
        <v>1</v>
      </c>
      <c r="J59" s="24">
        <v>0</v>
      </c>
      <c r="K59" s="17">
        <v>44105</v>
      </c>
      <c r="L59" s="46">
        <f>(K59-calc!$O$2)/7+1</f>
        <v>1</v>
      </c>
      <c r="M59" s="37" t="str">
        <f t="shared" si="0"/>
        <v>Oct</v>
      </c>
      <c r="N59" s="37" t="str">
        <f>"Qtr" &amp; VLOOKUP(MONTH(K59),calc!$D$3:$F$14,2,FALSE)</f>
        <v>Qtr1</v>
      </c>
      <c r="O59" s="37" t="str">
        <f>"FY" &amp; RIGHT(YEAR(K59) + VLOOKUP(MONTH(K59),{1,0;10,1},2,TRUE),2)</f>
        <v>FY21</v>
      </c>
    </row>
    <row r="60" spans="1:15" x14ac:dyDescent="0.3">
      <c r="A60" s="8"/>
      <c r="B60" s="8" t="s">
        <v>132</v>
      </c>
      <c r="C60" s="8"/>
      <c r="D60" s="8" t="s">
        <v>134</v>
      </c>
      <c r="E60" s="8" t="s">
        <v>191</v>
      </c>
      <c r="F60" s="24">
        <v>96</v>
      </c>
      <c r="G60" s="24">
        <v>96</v>
      </c>
      <c r="H60" s="24">
        <v>96</v>
      </c>
      <c r="I60" s="24">
        <v>0</v>
      </c>
      <c r="J60" s="24">
        <v>0</v>
      </c>
      <c r="K60" s="17">
        <v>44105</v>
      </c>
      <c r="L60" s="46">
        <f>(K60-calc!$O$2)/7+1</f>
        <v>1</v>
      </c>
      <c r="M60" s="37" t="str">
        <f t="shared" si="0"/>
        <v>Oct</v>
      </c>
      <c r="N60" s="37" t="str">
        <f>"Qtr" &amp; VLOOKUP(MONTH(K60),calc!$D$3:$F$14,2,FALSE)</f>
        <v>Qtr1</v>
      </c>
      <c r="O60" s="37" t="str">
        <f>"FY" &amp; RIGHT(YEAR(K60) + VLOOKUP(MONTH(K60),{1,0;10,1},2,TRUE),2)</f>
        <v>FY21</v>
      </c>
    </row>
    <row r="61" spans="1:15" x14ac:dyDescent="0.3">
      <c r="A61" s="8"/>
      <c r="B61" s="8" t="s">
        <v>132</v>
      </c>
      <c r="C61" s="8"/>
      <c r="D61" s="8" t="s">
        <v>135</v>
      </c>
      <c r="E61" s="8" t="s">
        <v>191</v>
      </c>
      <c r="F61" s="24">
        <v>102</v>
      </c>
      <c r="G61" s="24">
        <v>102</v>
      </c>
      <c r="H61" s="24">
        <v>102</v>
      </c>
      <c r="I61" s="24">
        <v>2</v>
      </c>
      <c r="J61" s="24">
        <v>0</v>
      </c>
      <c r="K61" s="17">
        <v>44105</v>
      </c>
      <c r="L61" s="46">
        <f>(K61-calc!$O$2)/7+1</f>
        <v>1</v>
      </c>
      <c r="M61" s="37" t="str">
        <f t="shared" si="0"/>
        <v>Oct</v>
      </c>
      <c r="N61" s="37" t="str">
        <f>"Qtr" &amp; VLOOKUP(MONTH(K61),calc!$D$3:$F$14,2,FALSE)</f>
        <v>Qtr1</v>
      </c>
      <c r="O61" s="37" t="str">
        <f>"FY" &amp; RIGHT(YEAR(K61) + VLOOKUP(MONTH(K61),{1,0;10,1},2,TRUE),2)</f>
        <v>FY21</v>
      </c>
    </row>
    <row r="62" spans="1:15" x14ac:dyDescent="0.3">
      <c r="A62" s="8"/>
      <c r="B62" s="8" t="s">
        <v>132</v>
      </c>
      <c r="C62" s="8"/>
      <c r="D62" s="8" t="s">
        <v>136</v>
      </c>
      <c r="E62" s="8" t="s">
        <v>191</v>
      </c>
      <c r="F62" s="24">
        <v>84</v>
      </c>
      <c r="G62" s="24">
        <v>76</v>
      </c>
      <c r="H62" s="24">
        <v>76</v>
      </c>
      <c r="I62" s="24">
        <v>1</v>
      </c>
      <c r="J62" s="24">
        <v>1</v>
      </c>
      <c r="K62" s="17">
        <v>44105</v>
      </c>
      <c r="L62" s="46">
        <f>(K62-calc!$O$2)/7+1</f>
        <v>1</v>
      </c>
      <c r="M62" s="37" t="str">
        <f t="shared" si="0"/>
        <v>Oct</v>
      </c>
      <c r="N62" s="37" t="str">
        <f>"Qtr" &amp; VLOOKUP(MONTH(K62),calc!$D$3:$F$14,2,FALSE)</f>
        <v>Qtr1</v>
      </c>
      <c r="O62" s="37" t="str">
        <f>"FY" &amp; RIGHT(YEAR(K62) + VLOOKUP(MONTH(K62),{1,0;10,1},2,TRUE),2)</f>
        <v>FY21</v>
      </c>
    </row>
    <row r="63" spans="1:15" x14ac:dyDescent="0.3">
      <c r="A63" s="8"/>
      <c r="B63" s="8" t="s">
        <v>132</v>
      </c>
      <c r="C63" s="8"/>
      <c r="D63" s="8" t="s">
        <v>137</v>
      </c>
      <c r="E63" s="8" t="s">
        <v>191</v>
      </c>
      <c r="F63" s="24">
        <v>37</v>
      </c>
      <c r="G63" s="24">
        <v>30</v>
      </c>
      <c r="H63" s="24">
        <v>30</v>
      </c>
      <c r="I63" s="24">
        <v>5</v>
      </c>
      <c r="J63" s="24">
        <v>5</v>
      </c>
      <c r="K63" s="17">
        <v>44105</v>
      </c>
      <c r="L63" s="46">
        <f>(K63-calc!$O$2)/7+1</f>
        <v>1</v>
      </c>
      <c r="M63" s="37" t="str">
        <f t="shared" si="0"/>
        <v>Oct</v>
      </c>
      <c r="N63" s="37" t="str">
        <f>"Qtr" &amp; VLOOKUP(MONTH(K63),calc!$D$3:$F$14,2,FALSE)</f>
        <v>Qtr1</v>
      </c>
      <c r="O63" s="37" t="str">
        <f>"FY" &amp; RIGHT(YEAR(K63) + VLOOKUP(MONTH(K63),{1,0;10,1},2,TRUE),2)</f>
        <v>FY21</v>
      </c>
    </row>
    <row r="64" spans="1:15" x14ac:dyDescent="0.3">
      <c r="A64" s="8"/>
      <c r="B64" s="8" t="s">
        <v>138</v>
      </c>
      <c r="C64" s="8"/>
      <c r="D64" s="8" t="s">
        <v>171</v>
      </c>
      <c r="E64" s="8" t="s">
        <v>191</v>
      </c>
      <c r="F64" s="24">
        <v>33</v>
      </c>
      <c r="G64" s="24">
        <v>33</v>
      </c>
      <c r="H64" s="24">
        <v>33</v>
      </c>
      <c r="I64" s="24">
        <v>1</v>
      </c>
      <c r="J64" s="24">
        <v>1</v>
      </c>
      <c r="K64" s="17">
        <v>44105</v>
      </c>
      <c r="L64" s="46">
        <f>(K64-calc!$O$2)/7+1</f>
        <v>1</v>
      </c>
      <c r="M64" s="37" t="str">
        <f t="shared" si="0"/>
        <v>Oct</v>
      </c>
      <c r="N64" s="37" t="str">
        <f>"Qtr" &amp; VLOOKUP(MONTH(K64),calc!$D$3:$F$14,2,FALSE)</f>
        <v>Qtr1</v>
      </c>
      <c r="O64" s="37" t="str">
        <f>"FY" &amp; RIGHT(YEAR(K64) + VLOOKUP(MONTH(K64),{1,0;10,1},2,TRUE),2)</f>
        <v>FY21</v>
      </c>
    </row>
    <row r="65" spans="1:15" x14ac:dyDescent="0.3">
      <c r="A65" s="8"/>
      <c r="B65" s="8" t="s">
        <v>138</v>
      </c>
      <c r="C65" s="8"/>
      <c r="D65" s="8" t="s">
        <v>172</v>
      </c>
      <c r="E65" s="8" t="s">
        <v>191</v>
      </c>
      <c r="F65" s="24">
        <v>15</v>
      </c>
      <c r="G65" s="24">
        <v>15</v>
      </c>
      <c r="H65" s="24">
        <v>15</v>
      </c>
      <c r="I65" s="24">
        <v>0</v>
      </c>
      <c r="J65" s="24">
        <v>0</v>
      </c>
      <c r="K65" s="17">
        <v>44105</v>
      </c>
      <c r="L65" s="46">
        <f>(K65-calc!$O$2)/7+1</f>
        <v>1</v>
      </c>
      <c r="M65" s="37" t="str">
        <f t="shared" si="0"/>
        <v>Oct</v>
      </c>
      <c r="N65" s="37" t="str">
        <f>"Qtr" &amp; VLOOKUP(MONTH(K65),calc!$D$3:$F$14,2,FALSE)</f>
        <v>Qtr1</v>
      </c>
      <c r="O65" s="37" t="str">
        <f>"FY" &amp; RIGHT(YEAR(K65) + VLOOKUP(MONTH(K65),{1,0;10,1},2,TRUE),2)</f>
        <v>FY21</v>
      </c>
    </row>
    <row r="66" spans="1:15" x14ac:dyDescent="0.3">
      <c r="A66" s="8"/>
      <c r="B66" s="8" t="s">
        <v>138</v>
      </c>
      <c r="C66" s="8"/>
      <c r="D66" s="8" t="s">
        <v>173</v>
      </c>
      <c r="E66" s="8" t="s">
        <v>191</v>
      </c>
      <c r="F66" s="24">
        <v>8</v>
      </c>
      <c r="G66" s="24">
        <v>9</v>
      </c>
      <c r="H66" s="24">
        <v>9</v>
      </c>
      <c r="I66" s="24">
        <v>0</v>
      </c>
      <c r="J66" s="24">
        <v>0</v>
      </c>
      <c r="K66" s="17">
        <v>44105</v>
      </c>
      <c r="L66" s="46">
        <f>(K66-calc!$O$2)/7+1</f>
        <v>1</v>
      </c>
      <c r="M66" s="37" t="str">
        <f t="shared" si="0"/>
        <v>Oct</v>
      </c>
      <c r="N66" s="37" t="str">
        <f>"Qtr" &amp; VLOOKUP(MONTH(K66),calc!$D$3:$F$14,2,FALSE)</f>
        <v>Qtr1</v>
      </c>
      <c r="O66" s="37" t="str">
        <f>"FY" &amp; RIGHT(YEAR(K66) + VLOOKUP(MONTH(K66),{1,0;10,1},2,TRUE),2)</f>
        <v>FY21</v>
      </c>
    </row>
    <row r="67" spans="1:15" x14ac:dyDescent="0.3">
      <c r="A67" s="8"/>
      <c r="B67" s="8" t="s">
        <v>138</v>
      </c>
      <c r="C67" s="8"/>
      <c r="D67" s="8" t="s">
        <v>174</v>
      </c>
      <c r="E67" s="8" t="s">
        <v>191</v>
      </c>
      <c r="F67" s="24">
        <v>4</v>
      </c>
      <c r="G67" s="24">
        <v>5</v>
      </c>
      <c r="H67" s="24">
        <v>5</v>
      </c>
      <c r="I67" s="24">
        <v>0</v>
      </c>
      <c r="J67" s="24">
        <v>0</v>
      </c>
      <c r="K67" s="17">
        <v>44105</v>
      </c>
      <c r="L67" s="46">
        <f>(K67-calc!$O$2)/7+1</f>
        <v>1</v>
      </c>
      <c r="M67" s="37" t="str">
        <f t="shared" si="0"/>
        <v>Oct</v>
      </c>
      <c r="N67" s="37" t="str">
        <f>"Qtr" &amp; VLOOKUP(MONTH(K67),calc!$D$3:$F$14,2,FALSE)</f>
        <v>Qtr1</v>
      </c>
      <c r="O67" s="37" t="str">
        <f>"FY" &amp; RIGHT(YEAR(K67) + VLOOKUP(MONTH(K67),{1,0;10,1},2,TRUE),2)</f>
        <v>FY21</v>
      </c>
    </row>
    <row r="68" spans="1:15" x14ac:dyDescent="0.3">
      <c r="A68" s="8"/>
      <c r="B68" s="8" t="s">
        <v>138</v>
      </c>
      <c r="C68" s="8"/>
      <c r="D68" s="8" t="s">
        <v>175</v>
      </c>
      <c r="E68" s="8" t="s">
        <v>191</v>
      </c>
      <c r="F68" s="24">
        <v>21</v>
      </c>
      <c r="G68" s="24">
        <v>21</v>
      </c>
      <c r="H68" s="24">
        <v>21</v>
      </c>
      <c r="I68" s="24">
        <v>0</v>
      </c>
      <c r="J68" s="24">
        <v>0</v>
      </c>
      <c r="K68" s="17">
        <v>44105</v>
      </c>
      <c r="L68" s="46">
        <f>(K68-calc!$O$2)/7+1</f>
        <v>1</v>
      </c>
      <c r="M68" s="37" t="str">
        <f t="shared" si="0"/>
        <v>Oct</v>
      </c>
      <c r="N68" s="37" t="str">
        <f>"Qtr" &amp; VLOOKUP(MONTH(K68),calc!$D$3:$F$14,2,FALSE)</f>
        <v>Qtr1</v>
      </c>
      <c r="O68" s="37" t="str">
        <f>"FY" &amp; RIGHT(YEAR(K68) + VLOOKUP(MONTH(K68),{1,0;10,1},2,TRUE),2)</f>
        <v>FY21</v>
      </c>
    </row>
    <row r="69" spans="1:15" x14ac:dyDescent="0.3">
      <c r="A69" s="8"/>
      <c r="B69" s="8" t="s">
        <v>138</v>
      </c>
      <c r="C69" s="8"/>
      <c r="D69" s="8" t="s">
        <v>176</v>
      </c>
      <c r="E69" s="8" t="s">
        <v>191</v>
      </c>
      <c r="F69" s="24">
        <v>7</v>
      </c>
      <c r="G69" s="24">
        <v>7</v>
      </c>
      <c r="H69" s="24">
        <v>7</v>
      </c>
      <c r="I69" s="24">
        <v>0</v>
      </c>
      <c r="J69" s="24">
        <v>0</v>
      </c>
      <c r="K69" s="17">
        <v>44105</v>
      </c>
      <c r="L69" s="46">
        <f>(K69-calc!$O$2)/7+1</f>
        <v>1</v>
      </c>
      <c r="M69" s="37" t="str">
        <f t="shared" si="0"/>
        <v>Oct</v>
      </c>
      <c r="N69" s="37" t="str">
        <f>"Qtr" &amp; VLOOKUP(MONTH(K69),calc!$D$3:$F$14,2,FALSE)</f>
        <v>Qtr1</v>
      </c>
      <c r="O69" s="37" t="str">
        <f>"FY" &amp; RIGHT(YEAR(K69) + VLOOKUP(MONTH(K69),{1,0;10,1},2,TRUE),2)</f>
        <v>FY21</v>
      </c>
    </row>
    <row r="70" spans="1:15" x14ac:dyDescent="0.3">
      <c r="A70" s="8"/>
      <c r="B70" s="8" t="s">
        <v>43</v>
      </c>
      <c r="C70" s="8"/>
      <c r="D70" s="8" t="s">
        <v>145</v>
      </c>
      <c r="E70" s="8" t="s">
        <v>191</v>
      </c>
      <c r="F70" s="24">
        <v>16</v>
      </c>
      <c r="G70" s="24">
        <v>10</v>
      </c>
      <c r="H70" s="24">
        <v>10</v>
      </c>
      <c r="I70" s="24">
        <v>0</v>
      </c>
      <c r="J70" s="24">
        <v>0</v>
      </c>
      <c r="K70" s="17">
        <v>44105</v>
      </c>
      <c r="L70" s="46">
        <f>(K70-calc!$O$2)/7+1</f>
        <v>1</v>
      </c>
      <c r="M70" s="37" t="str">
        <f t="shared" ref="M70:M133" si="1">TEXT(K70, "mmm")</f>
        <v>Oct</v>
      </c>
      <c r="N70" s="37" t="str">
        <f>"Qtr" &amp; VLOOKUP(MONTH(K70),calc!$D$3:$F$14,2,FALSE)</f>
        <v>Qtr1</v>
      </c>
      <c r="O70" s="37" t="str">
        <f>"FY" &amp; RIGHT(YEAR(K70) + VLOOKUP(MONTH(K70),{1,0;10,1},2,TRUE),2)</f>
        <v>FY21</v>
      </c>
    </row>
    <row r="71" spans="1:15" x14ac:dyDescent="0.3">
      <c r="A71" s="8"/>
      <c r="B71" s="8" t="s">
        <v>43</v>
      </c>
      <c r="C71" s="8"/>
      <c r="D71" s="8" t="s">
        <v>146</v>
      </c>
      <c r="E71" s="8" t="s">
        <v>191</v>
      </c>
      <c r="F71" s="24">
        <v>0</v>
      </c>
      <c r="G71" s="24">
        <v>0</v>
      </c>
      <c r="H71" s="24">
        <v>0</v>
      </c>
      <c r="I71" s="24">
        <v>0</v>
      </c>
      <c r="J71" s="24">
        <v>0</v>
      </c>
      <c r="K71" s="17">
        <v>44105</v>
      </c>
      <c r="L71" s="46">
        <f>(K71-calc!$O$2)/7+1</f>
        <v>1</v>
      </c>
      <c r="M71" s="37" t="str">
        <f t="shared" si="1"/>
        <v>Oct</v>
      </c>
      <c r="N71" s="37" t="str">
        <f>"Qtr" &amp; VLOOKUP(MONTH(K71),calc!$D$3:$F$14,2,FALSE)</f>
        <v>Qtr1</v>
      </c>
      <c r="O71" s="37" t="str">
        <f>"FY" &amp; RIGHT(YEAR(K71) + VLOOKUP(MONTH(K71),{1,0;10,1},2,TRUE),2)</f>
        <v>FY21</v>
      </c>
    </row>
    <row r="72" spans="1:15" x14ac:dyDescent="0.3">
      <c r="A72" s="8"/>
      <c r="B72" s="8" t="s">
        <v>43</v>
      </c>
      <c r="C72" s="8"/>
      <c r="D72" s="8" t="s">
        <v>44</v>
      </c>
      <c r="E72" s="8" t="s">
        <v>191</v>
      </c>
      <c r="F72" s="24">
        <v>0</v>
      </c>
      <c r="G72" s="24">
        <v>0</v>
      </c>
      <c r="H72" s="24">
        <v>0</v>
      </c>
      <c r="I72" s="24">
        <v>0</v>
      </c>
      <c r="J72" s="24">
        <v>0</v>
      </c>
      <c r="K72" s="17">
        <v>44105</v>
      </c>
      <c r="L72" s="46">
        <f>(K72-calc!$O$2)/7+1</f>
        <v>1</v>
      </c>
      <c r="M72" s="37" t="str">
        <f t="shared" si="1"/>
        <v>Oct</v>
      </c>
      <c r="N72" s="37" t="str">
        <f>"Qtr" &amp; VLOOKUP(MONTH(K72),calc!$D$3:$F$14,2,FALSE)</f>
        <v>Qtr1</v>
      </c>
      <c r="O72" s="37" t="str">
        <f>"FY" &amp; RIGHT(YEAR(K72) + VLOOKUP(MONTH(K72),{1,0;10,1},2,TRUE),2)</f>
        <v>FY21</v>
      </c>
    </row>
    <row r="73" spans="1:15" x14ac:dyDescent="0.3">
      <c r="A73" s="8"/>
      <c r="B73" s="8" t="s">
        <v>43</v>
      </c>
      <c r="C73" s="8"/>
      <c r="D73" s="8" t="s">
        <v>147</v>
      </c>
      <c r="E73" s="8" t="s">
        <v>191</v>
      </c>
      <c r="F73" s="24">
        <v>0</v>
      </c>
      <c r="G73" s="24">
        <v>0</v>
      </c>
      <c r="H73" s="24">
        <v>0</v>
      </c>
      <c r="I73" s="24">
        <v>0</v>
      </c>
      <c r="J73" s="24">
        <v>0</v>
      </c>
      <c r="K73" s="17">
        <v>44105</v>
      </c>
      <c r="L73" s="46">
        <f>(K73-calc!$O$2)/7+1</f>
        <v>1</v>
      </c>
      <c r="M73" s="37" t="str">
        <f t="shared" si="1"/>
        <v>Oct</v>
      </c>
      <c r="N73" s="37" t="str">
        <f>"Qtr" &amp; VLOOKUP(MONTH(K73),calc!$D$3:$F$14,2,FALSE)</f>
        <v>Qtr1</v>
      </c>
      <c r="O73" s="37" t="str">
        <f>"FY" &amp; RIGHT(YEAR(K73) + VLOOKUP(MONTH(K73),{1,0;10,1},2,TRUE),2)</f>
        <v>FY21</v>
      </c>
    </row>
    <row r="74" spans="1:15" x14ac:dyDescent="0.3">
      <c r="A74" s="8"/>
      <c r="B74" s="8" t="s">
        <v>148</v>
      </c>
      <c r="C74" s="8"/>
      <c r="D74" s="8" t="s">
        <v>149</v>
      </c>
      <c r="E74" s="8" t="s">
        <v>191</v>
      </c>
      <c r="F74" s="24">
        <v>87</v>
      </c>
      <c r="G74" s="24">
        <v>50</v>
      </c>
      <c r="H74" s="24">
        <v>50</v>
      </c>
      <c r="I74" s="24">
        <v>0</v>
      </c>
      <c r="J74" s="24">
        <v>0</v>
      </c>
      <c r="K74" s="17">
        <v>44105</v>
      </c>
      <c r="L74" s="46">
        <f>(K74-calc!$O$2)/7+1</f>
        <v>1</v>
      </c>
      <c r="M74" s="37" t="str">
        <f t="shared" si="1"/>
        <v>Oct</v>
      </c>
      <c r="N74" s="37" t="str">
        <f>"Qtr" &amp; VLOOKUP(MONTH(K74),calc!$D$3:$F$14,2,FALSE)</f>
        <v>Qtr1</v>
      </c>
      <c r="O74" s="37" t="str">
        <f>"FY" &amp; RIGHT(YEAR(K74) + VLOOKUP(MONTH(K74),{1,0;10,1},2,TRUE),2)</f>
        <v>FY21</v>
      </c>
    </row>
    <row r="75" spans="1:15" x14ac:dyDescent="0.3">
      <c r="A75" s="8"/>
      <c r="B75" s="8" t="s">
        <v>148</v>
      </c>
      <c r="C75" s="8"/>
      <c r="D75" s="8" t="s">
        <v>150</v>
      </c>
      <c r="E75" s="8" t="s">
        <v>191</v>
      </c>
      <c r="F75" s="24">
        <v>58</v>
      </c>
      <c r="G75" s="24">
        <v>40</v>
      </c>
      <c r="H75" s="24">
        <v>40</v>
      </c>
      <c r="I75" s="24">
        <v>0</v>
      </c>
      <c r="J75" s="24">
        <v>0</v>
      </c>
      <c r="K75" s="17">
        <v>44105</v>
      </c>
      <c r="L75" s="46">
        <f>(K75-calc!$O$2)/7+1</f>
        <v>1</v>
      </c>
      <c r="M75" s="37" t="str">
        <f t="shared" si="1"/>
        <v>Oct</v>
      </c>
      <c r="N75" s="37" t="str">
        <f>"Qtr" &amp; VLOOKUP(MONTH(K75),calc!$D$3:$F$14,2,FALSE)</f>
        <v>Qtr1</v>
      </c>
      <c r="O75" s="37" t="str">
        <f>"FY" &amp; RIGHT(YEAR(K75) + VLOOKUP(MONTH(K75),{1,0;10,1},2,TRUE),2)</f>
        <v>FY21</v>
      </c>
    </row>
    <row r="76" spans="1:15" x14ac:dyDescent="0.3">
      <c r="A76" s="8"/>
      <c r="B76" s="8" t="s">
        <v>148</v>
      </c>
      <c r="C76" s="8"/>
      <c r="D76" s="8" t="s">
        <v>151</v>
      </c>
      <c r="E76" s="8" t="s">
        <v>191</v>
      </c>
      <c r="F76" s="24">
        <v>34</v>
      </c>
      <c r="G76" s="24">
        <v>20</v>
      </c>
      <c r="H76" s="24">
        <v>20</v>
      </c>
      <c r="I76" s="24">
        <v>0</v>
      </c>
      <c r="J76" s="24">
        <v>0</v>
      </c>
      <c r="K76" s="17">
        <v>44105</v>
      </c>
      <c r="L76" s="46">
        <f>(K76-calc!$O$2)/7+1</f>
        <v>1</v>
      </c>
      <c r="M76" s="37" t="str">
        <f t="shared" si="1"/>
        <v>Oct</v>
      </c>
      <c r="N76" s="37" t="str">
        <f>"Qtr" &amp; VLOOKUP(MONTH(K76),calc!$D$3:$F$14,2,FALSE)</f>
        <v>Qtr1</v>
      </c>
      <c r="O76" s="37" t="str">
        <f>"FY" &amp; RIGHT(YEAR(K76) + VLOOKUP(MONTH(K76),{1,0;10,1},2,TRUE),2)</f>
        <v>FY21</v>
      </c>
    </row>
    <row r="77" spans="1:15" x14ac:dyDescent="0.3">
      <c r="A77" s="8"/>
      <c r="B77" s="8" t="s">
        <v>148</v>
      </c>
      <c r="C77" s="8"/>
      <c r="D77" s="8" t="s">
        <v>152</v>
      </c>
      <c r="E77" s="8" t="s">
        <v>191</v>
      </c>
      <c r="F77" s="24">
        <v>16</v>
      </c>
      <c r="G77" s="24">
        <v>5</v>
      </c>
      <c r="H77" s="24">
        <v>5</v>
      </c>
      <c r="I77" s="24">
        <v>0</v>
      </c>
      <c r="J77" s="24">
        <v>0</v>
      </c>
      <c r="K77" s="17">
        <v>44105</v>
      </c>
      <c r="L77" s="46">
        <f>(K77-calc!$O$2)/7+1</f>
        <v>1</v>
      </c>
      <c r="M77" s="37" t="str">
        <f t="shared" si="1"/>
        <v>Oct</v>
      </c>
      <c r="N77" s="37" t="str">
        <f>"Qtr" &amp; VLOOKUP(MONTH(K77),calc!$D$3:$F$14,2,FALSE)</f>
        <v>Qtr1</v>
      </c>
      <c r="O77" s="37" t="str">
        <f>"FY" &amp; RIGHT(YEAR(K77) + VLOOKUP(MONTH(K77),{1,0;10,1},2,TRUE),2)</f>
        <v>FY21</v>
      </c>
    </row>
    <row r="78" spans="1:15" x14ac:dyDescent="0.3">
      <c r="A78" s="8"/>
      <c r="B78" s="8" t="s">
        <v>55</v>
      </c>
      <c r="C78" s="8"/>
      <c r="D78" s="8" t="s">
        <v>56</v>
      </c>
      <c r="E78" s="8" t="s">
        <v>191</v>
      </c>
      <c r="F78" s="24">
        <v>56</v>
      </c>
      <c r="G78" s="24">
        <v>56</v>
      </c>
      <c r="H78" s="24">
        <v>56</v>
      </c>
      <c r="I78" s="24">
        <v>0</v>
      </c>
      <c r="J78" s="24">
        <v>0</v>
      </c>
      <c r="K78" s="17">
        <v>44109</v>
      </c>
      <c r="L78" s="46">
        <f>(K78-calc!$O$2)/7+1</f>
        <v>1.5714285714285714</v>
      </c>
      <c r="M78" s="37" t="str">
        <f t="shared" si="1"/>
        <v>Oct</v>
      </c>
      <c r="N78" s="37" t="str">
        <f>"Qtr" &amp; VLOOKUP(MONTH(K78),calc!$D$3:$F$14,2,FALSE)</f>
        <v>Qtr1</v>
      </c>
      <c r="O78" s="37" t="str">
        <f>"FY" &amp; RIGHT(YEAR(K78) + VLOOKUP(MONTH(K78),{1,0;10,1},2,TRUE),2)</f>
        <v>FY21</v>
      </c>
    </row>
    <row r="79" spans="1:15" x14ac:dyDescent="0.3">
      <c r="A79" s="8"/>
      <c r="B79" s="8" t="s">
        <v>55</v>
      </c>
      <c r="C79" s="8"/>
      <c r="D79" s="8" t="s">
        <v>59</v>
      </c>
      <c r="E79" s="8" t="s">
        <v>191</v>
      </c>
      <c r="F79" s="24">
        <v>61</v>
      </c>
      <c r="G79" s="24">
        <v>61</v>
      </c>
      <c r="H79" s="24">
        <v>61</v>
      </c>
      <c r="I79" s="24">
        <v>1</v>
      </c>
      <c r="J79" s="24">
        <v>1</v>
      </c>
      <c r="K79" s="17">
        <v>44109</v>
      </c>
      <c r="L79" s="46">
        <f>(K79-calc!$O$2)/7+1</f>
        <v>1.5714285714285714</v>
      </c>
      <c r="M79" s="37" t="str">
        <f t="shared" si="1"/>
        <v>Oct</v>
      </c>
      <c r="N79" s="37" t="str">
        <f>"Qtr" &amp; VLOOKUP(MONTH(K79),calc!$D$3:$F$14,2,FALSE)</f>
        <v>Qtr1</v>
      </c>
      <c r="O79" s="37" t="str">
        <f>"FY" &amp; RIGHT(YEAR(K79) + VLOOKUP(MONTH(K79),{1,0;10,1},2,TRUE),2)</f>
        <v>FY21</v>
      </c>
    </row>
    <row r="80" spans="1:15" x14ac:dyDescent="0.3">
      <c r="A80" s="8"/>
      <c r="B80" s="8" t="s">
        <v>55</v>
      </c>
      <c r="C80" s="8"/>
      <c r="D80" s="8" t="s">
        <v>60</v>
      </c>
      <c r="E80" s="8" t="s">
        <v>191</v>
      </c>
      <c r="F80" s="24">
        <v>51</v>
      </c>
      <c r="G80" s="24">
        <v>51</v>
      </c>
      <c r="H80" s="24">
        <v>51</v>
      </c>
      <c r="I80" s="24">
        <v>0</v>
      </c>
      <c r="J80" s="24">
        <v>0</v>
      </c>
      <c r="K80" s="17">
        <v>44109</v>
      </c>
      <c r="L80" s="46">
        <f>(K80-calc!$O$2)/7+1</f>
        <v>1.5714285714285714</v>
      </c>
      <c r="M80" s="37" t="str">
        <f t="shared" si="1"/>
        <v>Oct</v>
      </c>
      <c r="N80" s="37" t="str">
        <f>"Qtr" &amp; VLOOKUP(MONTH(K80),calc!$D$3:$F$14,2,FALSE)</f>
        <v>Qtr1</v>
      </c>
      <c r="O80" s="37" t="str">
        <f>"FY" &amp; RIGHT(YEAR(K80) + VLOOKUP(MONTH(K80),{1,0;10,1},2,TRUE),2)</f>
        <v>FY21</v>
      </c>
    </row>
    <row r="81" spans="1:15" x14ac:dyDescent="0.3">
      <c r="A81" s="8"/>
      <c r="B81" s="8" t="s">
        <v>61</v>
      </c>
      <c r="C81" s="8" t="s">
        <v>62</v>
      </c>
      <c r="D81" s="8" t="s">
        <v>63</v>
      </c>
      <c r="E81" s="8" t="s">
        <v>191</v>
      </c>
      <c r="F81" s="24">
        <v>0</v>
      </c>
      <c r="G81" s="24">
        <v>0</v>
      </c>
      <c r="H81" s="24">
        <v>0</v>
      </c>
      <c r="I81" s="24">
        <v>0</v>
      </c>
      <c r="J81" s="24">
        <v>0</v>
      </c>
      <c r="K81" s="17">
        <v>44109</v>
      </c>
      <c r="L81" s="46">
        <f>(K81-calc!$O$2)/7+1</f>
        <v>1.5714285714285714</v>
      </c>
      <c r="M81" s="37" t="str">
        <f t="shared" si="1"/>
        <v>Oct</v>
      </c>
      <c r="N81" s="37" t="str">
        <f>"Qtr" &amp; VLOOKUP(MONTH(K81),calc!$D$3:$F$14,2,FALSE)</f>
        <v>Qtr1</v>
      </c>
      <c r="O81" s="37" t="str">
        <f>"FY" &amp; RIGHT(YEAR(K81) + VLOOKUP(MONTH(K81),{1,0;10,1},2,TRUE),2)</f>
        <v>FY21</v>
      </c>
    </row>
    <row r="82" spans="1:15" x14ac:dyDescent="0.3">
      <c r="A82" s="8"/>
      <c r="B82" s="8" t="s">
        <v>61</v>
      </c>
      <c r="C82" s="8" t="s">
        <v>64</v>
      </c>
      <c r="D82" s="8" t="s">
        <v>65</v>
      </c>
      <c r="E82" s="8" t="s">
        <v>191</v>
      </c>
      <c r="F82" s="24">
        <v>0</v>
      </c>
      <c r="G82" s="24">
        <v>0</v>
      </c>
      <c r="H82" s="24">
        <v>0</v>
      </c>
      <c r="I82" s="24">
        <v>0</v>
      </c>
      <c r="J82" s="24">
        <v>0</v>
      </c>
      <c r="K82" s="17">
        <v>44109</v>
      </c>
      <c r="L82" s="46">
        <f>(K82-calc!$O$2)/7+1</f>
        <v>1.5714285714285714</v>
      </c>
      <c r="M82" s="37" t="str">
        <f t="shared" si="1"/>
        <v>Oct</v>
      </c>
      <c r="N82" s="37" t="str">
        <f>"Qtr" &amp; VLOOKUP(MONTH(K82),calc!$D$3:$F$14,2,FALSE)</f>
        <v>Qtr1</v>
      </c>
      <c r="O82" s="37" t="str">
        <f>"FY" &amp; RIGHT(YEAR(K82) + VLOOKUP(MONTH(K82),{1,0;10,1},2,TRUE),2)</f>
        <v>FY21</v>
      </c>
    </row>
    <row r="83" spans="1:15" x14ac:dyDescent="0.3">
      <c r="A83" s="8"/>
      <c r="B83" s="8" t="s">
        <v>61</v>
      </c>
      <c r="C83" s="8" t="s">
        <v>66</v>
      </c>
      <c r="D83" s="8" t="s">
        <v>67</v>
      </c>
      <c r="E83" s="8" t="s">
        <v>191</v>
      </c>
      <c r="F83" s="24">
        <v>0</v>
      </c>
      <c r="G83" s="24">
        <v>0</v>
      </c>
      <c r="H83" s="24">
        <v>0</v>
      </c>
      <c r="I83" s="24">
        <v>0</v>
      </c>
      <c r="J83" s="24">
        <v>0</v>
      </c>
      <c r="K83" s="17">
        <v>44109</v>
      </c>
      <c r="L83" s="46">
        <f>(K83-calc!$O$2)/7+1</f>
        <v>1.5714285714285714</v>
      </c>
      <c r="M83" s="37" t="str">
        <f t="shared" si="1"/>
        <v>Oct</v>
      </c>
      <c r="N83" s="37" t="str">
        <f>"Qtr" &amp; VLOOKUP(MONTH(K83),calc!$D$3:$F$14,2,FALSE)</f>
        <v>Qtr1</v>
      </c>
      <c r="O83" s="37" t="str">
        <f>"FY" &amp; RIGHT(YEAR(K83) + VLOOKUP(MONTH(K83),{1,0;10,1},2,TRUE),2)</f>
        <v>FY21</v>
      </c>
    </row>
    <row r="84" spans="1:15" x14ac:dyDescent="0.3">
      <c r="A84" s="8"/>
      <c r="B84" s="8" t="s">
        <v>61</v>
      </c>
      <c r="C84" s="8" t="s">
        <v>68</v>
      </c>
      <c r="D84" s="8" t="s">
        <v>69</v>
      </c>
      <c r="E84" s="8" t="s">
        <v>191</v>
      </c>
      <c r="F84" s="24">
        <v>0</v>
      </c>
      <c r="G84" s="24">
        <v>0</v>
      </c>
      <c r="H84" s="24">
        <v>0</v>
      </c>
      <c r="I84" s="24">
        <v>0</v>
      </c>
      <c r="J84" s="24">
        <v>0</v>
      </c>
      <c r="K84" s="17">
        <v>44109</v>
      </c>
      <c r="L84" s="46">
        <f>(K84-calc!$O$2)/7+1</f>
        <v>1.5714285714285714</v>
      </c>
      <c r="M84" s="37" t="str">
        <f t="shared" si="1"/>
        <v>Oct</v>
      </c>
      <c r="N84" s="37" t="str">
        <f>"Qtr" &amp; VLOOKUP(MONTH(K84),calc!$D$3:$F$14,2,FALSE)</f>
        <v>Qtr1</v>
      </c>
      <c r="O84" s="37" t="str">
        <f>"FY" &amp; RIGHT(YEAR(K84) + VLOOKUP(MONTH(K84),{1,0;10,1},2,TRUE),2)</f>
        <v>FY21</v>
      </c>
    </row>
    <row r="85" spans="1:15" x14ac:dyDescent="0.3">
      <c r="A85" s="8"/>
      <c r="B85" s="8" t="s">
        <v>61</v>
      </c>
      <c r="C85" s="8" t="s">
        <v>68</v>
      </c>
      <c r="D85" s="8" t="s">
        <v>70</v>
      </c>
      <c r="E85" s="8" t="s">
        <v>191</v>
      </c>
      <c r="F85" s="24">
        <v>0</v>
      </c>
      <c r="G85" s="24">
        <v>0</v>
      </c>
      <c r="H85" s="24">
        <v>0</v>
      </c>
      <c r="I85" s="24">
        <v>0</v>
      </c>
      <c r="J85" s="24">
        <v>0</v>
      </c>
      <c r="K85" s="17">
        <v>44109</v>
      </c>
      <c r="L85" s="46">
        <f>(K85-calc!$O$2)/7+1</f>
        <v>1.5714285714285714</v>
      </c>
      <c r="M85" s="37" t="str">
        <f t="shared" si="1"/>
        <v>Oct</v>
      </c>
      <c r="N85" s="37" t="str">
        <f>"Qtr" &amp; VLOOKUP(MONTH(K85),calc!$D$3:$F$14,2,FALSE)</f>
        <v>Qtr1</v>
      </c>
      <c r="O85" s="37" t="str">
        <f>"FY" &amp; RIGHT(YEAR(K85) + VLOOKUP(MONTH(K85),{1,0;10,1},2,TRUE),2)</f>
        <v>FY21</v>
      </c>
    </row>
    <row r="86" spans="1:15" x14ac:dyDescent="0.3">
      <c r="A86" s="8"/>
      <c r="B86" s="8" t="s">
        <v>61</v>
      </c>
      <c r="C86" s="8" t="s">
        <v>71</v>
      </c>
      <c r="D86" s="8" t="s">
        <v>72</v>
      </c>
      <c r="E86" s="8" t="s">
        <v>191</v>
      </c>
      <c r="F86" s="24">
        <v>0</v>
      </c>
      <c r="G86" s="24">
        <v>0</v>
      </c>
      <c r="H86" s="24">
        <v>0</v>
      </c>
      <c r="I86" s="24">
        <v>0</v>
      </c>
      <c r="J86" s="24">
        <v>0</v>
      </c>
      <c r="K86" s="17">
        <v>44109</v>
      </c>
      <c r="L86" s="46">
        <f>(K86-calc!$O$2)/7+1</f>
        <v>1.5714285714285714</v>
      </c>
      <c r="M86" s="37" t="str">
        <f t="shared" si="1"/>
        <v>Oct</v>
      </c>
      <c r="N86" s="37" t="str">
        <f>"Qtr" &amp; VLOOKUP(MONTH(K86),calc!$D$3:$F$14,2,FALSE)</f>
        <v>Qtr1</v>
      </c>
      <c r="O86" s="37" t="str">
        <f>"FY" &amp; RIGHT(YEAR(K86) + VLOOKUP(MONTH(K86),{1,0;10,1},2,TRUE),2)</f>
        <v>FY21</v>
      </c>
    </row>
    <row r="87" spans="1:15" x14ac:dyDescent="0.3">
      <c r="A87" s="8"/>
      <c r="B87" s="8" t="s">
        <v>61</v>
      </c>
      <c r="C87" s="8" t="s">
        <v>73</v>
      </c>
      <c r="D87" s="8" t="s">
        <v>74</v>
      </c>
      <c r="E87" s="8" t="s">
        <v>191</v>
      </c>
      <c r="F87" s="24">
        <v>0</v>
      </c>
      <c r="G87" s="24">
        <v>0</v>
      </c>
      <c r="H87" s="24">
        <v>0</v>
      </c>
      <c r="I87" s="24">
        <v>0</v>
      </c>
      <c r="J87" s="24">
        <v>0</v>
      </c>
      <c r="K87" s="17">
        <v>44109</v>
      </c>
      <c r="L87" s="46">
        <f>(K87-calc!$O$2)/7+1</f>
        <v>1.5714285714285714</v>
      </c>
      <c r="M87" s="37" t="str">
        <f t="shared" si="1"/>
        <v>Oct</v>
      </c>
      <c r="N87" s="37" t="str">
        <f>"Qtr" &amp; VLOOKUP(MONTH(K87),calc!$D$3:$F$14,2,FALSE)</f>
        <v>Qtr1</v>
      </c>
      <c r="O87" s="37" t="str">
        <f>"FY" &amp; RIGHT(YEAR(K87) + VLOOKUP(MONTH(K87),{1,0;10,1},2,TRUE),2)</f>
        <v>FY21</v>
      </c>
    </row>
    <row r="88" spans="1:15" x14ac:dyDescent="0.3">
      <c r="A88" s="8"/>
      <c r="B88" s="8" t="s">
        <v>61</v>
      </c>
      <c r="C88" s="8" t="s">
        <v>68</v>
      </c>
      <c r="D88" s="8" t="s">
        <v>75</v>
      </c>
      <c r="E88" s="8" t="s">
        <v>191</v>
      </c>
      <c r="F88" s="24">
        <v>0</v>
      </c>
      <c r="G88" s="24">
        <v>0</v>
      </c>
      <c r="H88" s="24">
        <v>0</v>
      </c>
      <c r="I88" s="24">
        <v>0</v>
      </c>
      <c r="J88" s="24">
        <v>0</v>
      </c>
      <c r="K88" s="17">
        <v>44109</v>
      </c>
      <c r="L88" s="46">
        <f>(K88-calc!$O$2)/7+1</f>
        <v>1.5714285714285714</v>
      </c>
      <c r="M88" s="37" t="str">
        <f t="shared" si="1"/>
        <v>Oct</v>
      </c>
      <c r="N88" s="37" t="str">
        <f>"Qtr" &amp; VLOOKUP(MONTH(K88),calc!$D$3:$F$14,2,FALSE)</f>
        <v>Qtr1</v>
      </c>
      <c r="O88" s="37" t="str">
        <f>"FY" &amp; RIGHT(YEAR(K88) + VLOOKUP(MONTH(K88),{1,0;10,1},2,TRUE),2)</f>
        <v>FY21</v>
      </c>
    </row>
    <row r="89" spans="1:15" x14ac:dyDescent="0.3">
      <c r="A89" s="8"/>
      <c r="B89" s="8" t="s">
        <v>61</v>
      </c>
      <c r="C89" s="8" t="s">
        <v>73</v>
      </c>
      <c r="D89" s="8" t="s">
        <v>76</v>
      </c>
      <c r="E89" s="8" t="s">
        <v>191</v>
      </c>
      <c r="F89" s="24">
        <v>0</v>
      </c>
      <c r="G89" s="24">
        <v>0</v>
      </c>
      <c r="H89" s="24">
        <v>0</v>
      </c>
      <c r="I89" s="24">
        <v>0</v>
      </c>
      <c r="J89" s="24">
        <v>0</v>
      </c>
      <c r="K89" s="17">
        <v>44109</v>
      </c>
      <c r="L89" s="46">
        <f>(K89-calc!$O$2)/7+1</f>
        <v>1.5714285714285714</v>
      </c>
      <c r="M89" s="37" t="str">
        <f t="shared" si="1"/>
        <v>Oct</v>
      </c>
      <c r="N89" s="37" t="str">
        <f>"Qtr" &amp; VLOOKUP(MONTH(K89),calc!$D$3:$F$14,2,FALSE)</f>
        <v>Qtr1</v>
      </c>
      <c r="O89" s="37" t="str">
        <f>"FY" &amp; RIGHT(YEAR(K89) + VLOOKUP(MONTH(K89),{1,0;10,1},2,TRUE),2)</f>
        <v>FY21</v>
      </c>
    </row>
    <row r="90" spans="1:15" x14ac:dyDescent="0.3">
      <c r="A90" s="8"/>
      <c r="B90" s="8" t="s">
        <v>61</v>
      </c>
      <c r="C90" s="8" t="s">
        <v>62</v>
      </c>
      <c r="D90" s="8" t="s">
        <v>77</v>
      </c>
      <c r="E90" s="8" t="s">
        <v>191</v>
      </c>
      <c r="F90" s="24">
        <v>0</v>
      </c>
      <c r="G90" s="24">
        <v>0</v>
      </c>
      <c r="H90" s="24">
        <v>0</v>
      </c>
      <c r="I90" s="24">
        <v>0</v>
      </c>
      <c r="J90" s="24">
        <v>0</v>
      </c>
      <c r="K90" s="17">
        <v>44109</v>
      </c>
      <c r="L90" s="46">
        <f>(K90-calc!$O$2)/7+1</f>
        <v>1.5714285714285714</v>
      </c>
      <c r="M90" s="37" t="str">
        <f t="shared" si="1"/>
        <v>Oct</v>
      </c>
      <c r="N90" s="37" t="str">
        <f>"Qtr" &amp; VLOOKUP(MONTH(K90),calc!$D$3:$F$14,2,FALSE)</f>
        <v>Qtr1</v>
      </c>
      <c r="O90" s="37" t="str">
        <f>"FY" &amp; RIGHT(YEAR(K90) + VLOOKUP(MONTH(K90),{1,0;10,1},2,TRUE),2)</f>
        <v>FY21</v>
      </c>
    </row>
    <row r="91" spans="1:15" x14ac:dyDescent="0.3">
      <c r="A91" s="8"/>
      <c r="B91" s="8" t="s">
        <v>61</v>
      </c>
      <c r="C91" s="8" t="s">
        <v>78</v>
      </c>
      <c r="D91" s="8" t="s">
        <v>79</v>
      </c>
      <c r="E91" s="8" t="s">
        <v>191</v>
      </c>
      <c r="F91" s="24">
        <v>0</v>
      </c>
      <c r="G91" s="24">
        <v>0</v>
      </c>
      <c r="H91" s="24">
        <v>0</v>
      </c>
      <c r="I91" s="24">
        <v>0</v>
      </c>
      <c r="J91" s="24">
        <v>0</v>
      </c>
      <c r="K91" s="17">
        <v>44109</v>
      </c>
      <c r="L91" s="46">
        <f>(K91-calc!$O$2)/7+1</f>
        <v>1.5714285714285714</v>
      </c>
      <c r="M91" s="37" t="str">
        <f t="shared" si="1"/>
        <v>Oct</v>
      </c>
      <c r="N91" s="37" t="str">
        <f>"Qtr" &amp; VLOOKUP(MONTH(K91),calc!$D$3:$F$14,2,FALSE)</f>
        <v>Qtr1</v>
      </c>
      <c r="O91" s="37" t="str">
        <f>"FY" &amp; RIGHT(YEAR(K91) + VLOOKUP(MONTH(K91),{1,0;10,1},2,TRUE),2)</f>
        <v>FY21</v>
      </c>
    </row>
    <row r="92" spans="1:15" x14ac:dyDescent="0.3">
      <c r="A92" s="8"/>
      <c r="B92" s="8" t="s">
        <v>61</v>
      </c>
      <c r="C92" s="8" t="s">
        <v>80</v>
      </c>
      <c r="D92" s="8" t="s">
        <v>81</v>
      </c>
      <c r="E92" s="8" t="s">
        <v>191</v>
      </c>
      <c r="F92" s="24">
        <v>0</v>
      </c>
      <c r="G92" s="24">
        <v>0</v>
      </c>
      <c r="H92" s="24">
        <v>0</v>
      </c>
      <c r="I92" s="24">
        <v>0</v>
      </c>
      <c r="J92" s="24">
        <v>0</v>
      </c>
      <c r="K92" s="17">
        <v>44109</v>
      </c>
      <c r="L92" s="46">
        <f>(K92-calc!$O$2)/7+1</f>
        <v>1.5714285714285714</v>
      </c>
      <c r="M92" s="37" t="str">
        <f t="shared" si="1"/>
        <v>Oct</v>
      </c>
      <c r="N92" s="37" t="str">
        <f>"Qtr" &amp; VLOOKUP(MONTH(K92),calc!$D$3:$F$14,2,FALSE)</f>
        <v>Qtr1</v>
      </c>
      <c r="O92" s="37" t="str">
        <f>"FY" &amp; RIGHT(YEAR(K92) + VLOOKUP(MONTH(K92),{1,0;10,1},2,TRUE),2)</f>
        <v>FY21</v>
      </c>
    </row>
    <row r="93" spans="1:15" x14ac:dyDescent="0.3">
      <c r="A93" s="8"/>
      <c r="B93" s="8" t="s">
        <v>61</v>
      </c>
      <c r="C93" s="8" t="s">
        <v>71</v>
      </c>
      <c r="D93" s="8" t="s">
        <v>82</v>
      </c>
      <c r="E93" s="8" t="s">
        <v>191</v>
      </c>
      <c r="F93" s="24">
        <v>0</v>
      </c>
      <c r="G93" s="24">
        <v>0</v>
      </c>
      <c r="H93" s="24">
        <v>0</v>
      </c>
      <c r="I93" s="24">
        <v>0</v>
      </c>
      <c r="J93" s="24">
        <v>0</v>
      </c>
      <c r="K93" s="17">
        <v>44109</v>
      </c>
      <c r="L93" s="46">
        <f>(K93-calc!$O$2)/7+1</f>
        <v>1.5714285714285714</v>
      </c>
      <c r="M93" s="37" t="str">
        <f t="shared" si="1"/>
        <v>Oct</v>
      </c>
      <c r="N93" s="37" t="str">
        <f>"Qtr" &amp; VLOOKUP(MONTH(K93),calc!$D$3:$F$14,2,FALSE)</f>
        <v>Qtr1</v>
      </c>
      <c r="O93" s="37" t="str">
        <f>"FY" &amp; RIGHT(YEAR(K93) + VLOOKUP(MONTH(K93),{1,0;10,1},2,TRUE),2)</f>
        <v>FY21</v>
      </c>
    </row>
    <row r="94" spans="1:15" x14ac:dyDescent="0.3">
      <c r="A94" s="8"/>
      <c r="B94" s="8" t="s">
        <v>61</v>
      </c>
      <c r="C94" s="8" t="s">
        <v>83</v>
      </c>
      <c r="D94" s="8" t="s">
        <v>84</v>
      </c>
      <c r="E94" s="8" t="s">
        <v>191</v>
      </c>
      <c r="F94" s="24">
        <v>0</v>
      </c>
      <c r="G94" s="24">
        <v>0</v>
      </c>
      <c r="H94" s="24">
        <v>0</v>
      </c>
      <c r="I94" s="24">
        <v>0</v>
      </c>
      <c r="J94" s="24">
        <v>0</v>
      </c>
      <c r="K94" s="17">
        <v>44109</v>
      </c>
      <c r="L94" s="46">
        <f>(K94-calc!$O$2)/7+1</f>
        <v>1.5714285714285714</v>
      </c>
      <c r="M94" s="37" t="str">
        <f t="shared" si="1"/>
        <v>Oct</v>
      </c>
      <c r="N94" s="37" t="str">
        <f>"Qtr" &amp; VLOOKUP(MONTH(K94),calc!$D$3:$F$14,2,FALSE)</f>
        <v>Qtr1</v>
      </c>
      <c r="O94" s="37" t="str">
        <f>"FY" &amp; RIGHT(YEAR(K94) + VLOOKUP(MONTH(K94),{1,0;10,1},2,TRUE),2)</f>
        <v>FY21</v>
      </c>
    </row>
    <row r="95" spans="1:15" x14ac:dyDescent="0.3">
      <c r="A95" s="8"/>
      <c r="B95" s="8" t="s">
        <v>61</v>
      </c>
      <c r="C95" s="8" t="s">
        <v>66</v>
      </c>
      <c r="D95" s="8" t="s">
        <v>85</v>
      </c>
      <c r="E95" s="8" t="s">
        <v>191</v>
      </c>
      <c r="F95" s="24">
        <v>0</v>
      </c>
      <c r="G95" s="24">
        <v>0</v>
      </c>
      <c r="H95" s="24">
        <v>0</v>
      </c>
      <c r="I95" s="24">
        <v>0</v>
      </c>
      <c r="J95" s="24">
        <v>0</v>
      </c>
      <c r="K95" s="17">
        <v>44109</v>
      </c>
      <c r="L95" s="46">
        <f>(K95-calc!$O$2)/7+1</f>
        <v>1.5714285714285714</v>
      </c>
      <c r="M95" s="37" t="str">
        <f t="shared" si="1"/>
        <v>Oct</v>
      </c>
      <c r="N95" s="37" t="str">
        <f>"Qtr" &amp; VLOOKUP(MONTH(K95),calc!$D$3:$F$14,2,FALSE)</f>
        <v>Qtr1</v>
      </c>
      <c r="O95" s="37" t="str">
        <f>"FY" &amp; RIGHT(YEAR(K95) + VLOOKUP(MONTH(K95),{1,0;10,1},2,TRUE),2)</f>
        <v>FY21</v>
      </c>
    </row>
    <row r="96" spans="1:15" x14ac:dyDescent="0.3">
      <c r="A96" s="8"/>
      <c r="B96" s="8" t="s">
        <v>61</v>
      </c>
      <c r="C96" s="8" t="s">
        <v>71</v>
      </c>
      <c r="D96" s="8" t="s">
        <v>86</v>
      </c>
      <c r="E96" s="8" t="s">
        <v>191</v>
      </c>
      <c r="F96" s="24">
        <v>0</v>
      </c>
      <c r="G96" s="24">
        <v>0</v>
      </c>
      <c r="H96" s="24">
        <v>0</v>
      </c>
      <c r="I96" s="24">
        <v>0</v>
      </c>
      <c r="J96" s="24">
        <v>0</v>
      </c>
      <c r="K96" s="17">
        <v>44109</v>
      </c>
      <c r="L96" s="46">
        <f>(K96-calc!$O$2)/7+1</f>
        <v>1.5714285714285714</v>
      </c>
      <c r="M96" s="37" t="str">
        <f t="shared" si="1"/>
        <v>Oct</v>
      </c>
      <c r="N96" s="37" t="str">
        <f>"Qtr" &amp; VLOOKUP(MONTH(K96),calc!$D$3:$F$14,2,FALSE)</f>
        <v>Qtr1</v>
      </c>
      <c r="O96" s="37" t="str">
        <f>"FY" &amp; RIGHT(YEAR(K96) + VLOOKUP(MONTH(K96),{1,0;10,1},2,TRUE),2)</f>
        <v>FY21</v>
      </c>
    </row>
    <row r="97" spans="1:15" x14ac:dyDescent="0.3">
      <c r="A97" s="8"/>
      <c r="B97" s="8" t="s">
        <v>61</v>
      </c>
      <c r="C97" s="8" t="s">
        <v>87</v>
      </c>
      <c r="D97" s="8" t="s">
        <v>88</v>
      </c>
      <c r="E97" s="8" t="s">
        <v>191</v>
      </c>
      <c r="F97" s="24">
        <v>0</v>
      </c>
      <c r="G97" s="24">
        <v>0</v>
      </c>
      <c r="H97" s="24">
        <v>0</v>
      </c>
      <c r="I97" s="24">
        <v>0</v>
      </c>
      <c r="J97" s="24">
        <v>0</v>
      </c>
      <c r="K97" s="17">
        <v>44109</v>
      </c>
      <c r="L97" s="46">
        <f>(K97-calc!$O$2)/7+1</f>
        <v>1.5714285714285714</v>
      </c>
      <c r="M97" s="37" t="str">
        <f t="shared" si="1"/>
        <v>Oct</v>
      </c>
      <c r="N97" s="37" t="str">
        <f>"Qtr" &amp; VLOOKUP(MONTH(K97),calc!$D$3:$F$14,2,FALSE)</f>
        <v>Qtr1</v>
      </c>
      <c r="O97" s="37" t="str">
        <f>"FY" &amp; RIGHT(YEAR(K97) + VLOOKUP(MONTH(K97),{1,0;10,1},2,TRUE),2)</f>
        <v>FY21</v>
      </c>
    </row>
    <row r="98" spans="1:15" x14ac:dyDescent="0.3">
      <c r="A98" s="8"/>
      <c r="B98" s="8" t="s">
        <v>61</v>
      </c>
      <c r="C98" s="8" t="s">
        <v>89</v>
      </c>
      <c r="D98" s="8" t="s">
        <v>90</v>
      </c>
      <c r="E98" s="8" t="s">
        <v>191</v>
      </c>
      <c r="F98" s="24">
        <v>0</v>
      </c>
      <c r="G98" s="24">
        <v>0</v>
      </c>
      <c r="H98" s="24">
        <v>0</v>
      </c>
      <c r="I98" s="24">
        <v>0</v>
      </c>
      <c r="J98" s="24">
        <v>0</v>
      </c>
      <c r="K98" s="17">
        <v>44109</v>
      </c>
      <c r="L98" s="46">
        <f>(K98-calc!$O$2)/7+1</f>
        <v>1.5714285714285714</v>
      </c>
      <c r="M98" s="37" t="str">
        <f t="shared" si="1"/>
        <v>Oct</v>
      </c>
      <c r="N98" s="37" t="str">
        <f>"Qtr" &amp; VLOOKUP(MONTH(K98),calc!$D$3:$F$14,2,FALSE)</f>
        <v>Qtr1</v>
      </c>
      <c r="O98" s="37" t="str">
        <f>"FY" &amp; RIGHT(YEAR(K98) + VLOOKUP(MONTH(K98),{1,0;10,1},2,TRUE),2)</f>
        <v>FY21</v>
      </c>
    </row>
    <row r="99" spans="1:15" x14ac:dyDescent="0.3">
      <c r="A99" s="8"/>
      <c r="B99" s="8" t="s">
        <v>61</v>
      </c>
      <c r="C99" s="8" t="s">
        <v>91</v>
      </c>
      <c r="D99" s="8" t="s">
        <v>92</v>
      </c>
      <c r="E99" s="8" t="s">
        <v>191</v>
      </c>
      <c r="F99" s="24">
        <v>0</v>
      </c>
      <c r="G99" s="24">
        <v>0</v>
      </c>
      <c r="H99" s="24">
        <v>0</v>
      </c>
      <c r="I99" s="24">
        <v>0</v>
      </c>
      <c r="J99" s="24">
        <v>0</v>
      </c>
      <c r="K99" s="17">
        <v>44109</v>
      </c>
      <c r="L99" s="46">
        <f>(K99-calc!$O$2)/7+1</f>
        <v>1.5714285714285714</v>
      </c>
      <c r="M99" s="37" t="str">
        <f t="shared" si="1"/>
        <v>Oct</v>
      </c>
      <c r="N99" s="37" t="str">
        <f>"Qtr" &amp; VLOOKUP(MONTH(K99),calc!$D$3:$F$14,2,FALSE)</f>
        <v>Qtr1</v>
      </c>
      <c r="O99" s="37" t="str">
        <f>"FY" &amp; RIGHT(YEAR(K99) + VLOOKUP(MONTH(K99),{1,0;10,1},2,TRUE),2)</f>
        <v>FY21</v>
      </c>
    </row>
    <row r="100" spans="1:15" x14ac:dyDescent="0.3">
      <c r="A100" s="8"/>
      <c r="B100" s="8" t="s">
        <v>61</v>
      </c>
      <c r="C100" s="8" t="s">
        <v>93</v>
      </c>
      <c r="D100" s="8" t="s">
        <v>94</v>
      </c>
      <c r="E100" s="8" t="s">
        <v>191</v>
      </c>
      <c r="F100" s="24">
        <v>0</v>
      </c>
      <c r="G100" s="24">
        <v>0</v>
      </c>
      <c r="H100" s="24">
        <v>0</v>
      </c>
      <c r="I100" s="24">
        <v>0</v>
      </c>
      <c r="J100" s="24">
        <v>0</v>
      </c>
      <c r="K100" s="17">
        <v>44109</v>
      </c>
      <c r="L100" s="46">
        <f>(K100-calc!$O$2)/7+1</f>
        <v>1.5714285714285714</v>
      </c>
      <c r="M100" s="37" t="str">
        <f t="shared" si="1"/>
        <v>Oct</v>
      </c>
      <c r="N100" s="37" t="str">
        <f>"Qtr" &amp; VLOOKUP(MONTH(K100),calc!$D$3:$F$14,2,FALSE)</f>
        <v>Qtr1</v>
      </c>
      <c r="O100" s="37" t="str">
        <f>"FY" &amp; RIGHT(YEAR(K100) + VLOOKUP(MONTH(K100),{1,0;10,1},2,TRUE),2)</f>
        <v>FY21</v>
      </c>
    </row>
    <row r="101" spans="1:15" x14ac:dyDescent="0.3">
      <c r="A101" s="8"/>
      <c r="B101" s="8" t="s">
        <v>61</v>
      </c>
      <c r="C101" s="8" t="s">
        <v>71</v>
      </c>
      <c r="D101" s="8" t="s">
        <v>95</v>
      </c>
      <c r="E101" s="8" t="s">
        <v>191</v>
      </c>
      <c r="F101" s="24">
        <v>0</v>
      </c>
      <c r="G101" s="24">
        <v>0</v>
      </c>
      <c r="H101" s="24">
        <v>0</v>
      </c>
      <c r="I101" s="24">
        <v>0</v>
      </c>
      <c r="J101" s="24">
        <v>0</v>
      </c>
      <c r="K101" s="17">
        <v>44109</v>
      </c>
      <c r="L101" s="46">
        <f>(K101-calc!$O$2)/7+1</f>
        <v>1.5714285714285714</v>
      </c>
      <c r="M101" s="37" t="str">
        <f t="shared" si="1"/>
        <v>Oct</v>
      </c>
      <c r="N101" s="37" t="str">
        <f>"Qtr" &amp; VLOOKUP(MONTH(K101),calc!$D$3:$F$14,2,FALSE)</f>
        <v>Qtr1</v>
      </c>
      <c r="O101" s="37" t="str">
        <f>"FY" &amp; RIGHT(YEAR(K101) + VLOOKUP(MONTH(K101),{1,0;10,1},2,TRUE),2)</f>
        <v>FY21</v>
      </c>
    </row>
    <row r="102" spans="1:15" x14ac:dyDescent="0.3">
      <c r="A102" s="8"/>
      <c r="B102" s="8" t="s">
        <v>61</v>
      </c>
      <c r="C102" s="8" t="s">
        <v>73</v>
      </c>
      <c r="D102" s="8" t="s">
        <v>96</v>
      </c>
      <c r="E102" s="8" t="s">
        <v>191</v>
      </c>
      <c r="F102" s="24">
        <v>28</v>
      </c>
      <c r="G102" s="24">
        <v>28</v>
      </c>
      <c r="H102" s="24">
        <v>28</v>
      </c>
      <c r="I102" s="24">
        <v>0</v>
      </c>
      <c r="J102" s="24">
        <v>0</v>
      </c>
      <c r="K102" s="17">
        <v>44109</v>
      </c>
      <c r="L102" s="46">
        <f>(K102-calc!$O$2)/7+1</f>
        <v>1.5714285714285714</v>
      </c>
      <c r="M102" s="37" t="str">
        <f t="shared" si="1"/>
        <v>Oct</v>
      </c>
      <c r="N102" s="37" t="str">
        <f>"Qtr" &amp; VLOOKUP(MONTH(K102),calc!$D$3:$F$14,2,FALSE)</f>
        <v>Qtr1</v>
      </c>
      <c r="O102" s="37" t="str">
        <f>"FY" &amp; RIGHT(YEAR(K102) + VLOOKUP(MONTH(K102),{1,0;10,1},2,TRUE),2)</f>
        <v>FY21</v>
      </c>
    </row>
    <row r="103" spans="1:15" x14ac:dyDescent="0.3">
      <c r="A103" s="8"/>
      <c r="B103" s="8" t="s">
        <v>61</v>
      </c>
      <c r="C103" s="8" t="s">
        <v>97</v>
      </c>
      <c r="D103" s="8" t="s">
        <v>98</v>
      </c>
      <c r="E103" s="8" t="s">
        <v>191</v>
      </c>
      <c r="F103" s="24">
        <v>0</v>
      </c>
      <c r="G103" s="24">
        <v>0</v>
      </c>
      <c r="H103" s="24">
        <v>0</v>
      </c>
      <c r="I103" s="24">
        <v>0</v>
      </c>
      <c r="J103" s="24">
        <v>0</v>
      </c>
      <c r="K103" s="17">
        <v>44109</v>
      </c>
      <c r="L103" s="46">
        <f>(K103-calc!$O$2)/7+1</f>
        <v>1.5714285714285714</v>
      </c>
      <c r="M103" s="37" t="str">
        <f t="shared" si="1"/>
        <v>Oct</v>
      </c>
      <c r="N103" s="37" t="str">
        <f>"Qtr" &amp; VLOOKUP(MONTH(K103),calc!$D$3:$F$14,2,FALSE)</f>
        <v>Qtr1</v>
      </c>
      <c r="O103" s="37" t="str">
        <f>"FY" &amp; RIGHT(YEAR(K103) + VLOOKUP(MONTH(K103),{1,0;10,1},2,TRUE),2)</f>
        <v>FY21</v>
      </c>
    </row>
    <row r="104" spans="1:15" x14ac:dyDescent="0.3">
      <c r="A104" s="8"/>
      <c r="B104" s="8" t="s">
        <v>61</v>
      </c>
      <c r="C104" s="8" t="s">
        <v>97</v>
      </c>
      <c r="D104" s="8" t="s">
        <v>99</v>
      </c>
      <c r="E104" s="8" t="s">
        <v>191</v>
      </c>
      <c r="F104" s="24">
        <v>0</v>
      </c>
      <c r="G104" s="24">
        <v>0</v>
      </c>
      <c r="H104" s="24">
        <v>0</v>
      </c>
      <c r="I104" s="24">
        <v>0</v>
      </c>
      <c r="J104" s="24">
        <v>0</v>
      </c>
      <c r="K104" s="17">
        <v>44109</v>
      </c>
      <c r="L104" s="46">
        <f>(K104-calc!$O$2)/7+1</f>
        <v>1.5714285714285714</v>
      </c>
      <c r="M104" s="37" t="str">
        <f t="shared" si="1"/>
        <v>Oct</v>
      </c>
      <c r="N104" s="37" t="str">
        <f>"Qtr" &amp; VLOOKUP(MONTH(K104),calc!$D$3:$F$14,2,FALSE)</f>
        <v>Qtr1</v>
      </c>
      <c r="O104" s="37" t="str">
        <f>"FY" &amp; RIGHT(YEAR(K104) + VLOOKUP(MONTH(K104),{1,0;10,1},2,TRUE),2)</f>
        <v>FY21</v>
      </c>
    </row>
    <row r="105" spans="1:15" x14ac:dyDescent="0.3">
      <c r="A105" s="8"/>
      <c r="B105" s="8" t="s">
        <v>61</v>
      </c>
      <c r="C105" s="8" t="s">
        <v>100</v>
      </c>
      <c r="D105" s="8" t="s">
        <v>101</v>
      </c>
      <c r="E105" s="8" t="s">
        <v>191</v>
      </c>
      <c r="F105" s="24">
        <v>0</v>
      </c>
      <c r="G105" s="24">
        <v>0</v>
      </c>
      <c r="H105" s="24">
        <v>0</v>
      </c>
      <c r="I105" s="24">
        <v>0</v>
      </c>
      <c r="J105" s="24">
        <v>0</v>
      </c>
      <c r="K105" s="17">
        <v>44109</v>
      </c>
      <c r="L105" s="46">
        <f>(K105-calc!$O$2)/7+1</f>
        <v>1.5714285714285714</v>
      </c>
      <c r="M105" s="37" t="str">
        <f t="shared" si="1"/>
        <v>Oct</v>
      </c>
      <c r="N105" s="37" t="str">
        <f>"Qtr" &amp; VLOOKUP(MONTH(K105),calc!$D$3:$F$14,2,FALSE)</f>
        <v>Qtr1</v>
      </c>
      <c r="O105" s="37" t="str">
        <f>"FY" &amp; RIGHT(YEAR(K105) + VLOOKUP(MONTH(K105),{1,0;10,1},2,TRUE),2)</f>
        <v>FY21</v>
      </c>
    </row>
    <row r="106" spans="1:15" x14ac:dyDescent="0.3">
      <c r="A106" s="8"/>
      <c r="B106" s="8" t="s">
        <v>61</v>
      </c>
      <c r="C106" s="8" t="s">
        <v>102</v>
      </c>
      <c r="D106" s="8" t="s">
        <v>103</v>
      </c>
      <c r="E106" s="8" t="s">
        <v>191</v>
      </c>
      <c r="F106" s="24">
        <v>0</v>
      </c>
      <c r="G106" s="24">
        <v>0</v>
      </c>
      <c r="H106" s="24">
        <v>0</v>
      </c>
      <c r="I106" s="24">
        <v>0</v>
      </c>
      <c r="J106" s="24">
        <v>0</v>
      </c>
      <c r="K106" s="17">
        <v>44109</v>
      </c>
      <c r="L106" s="46">
        <f>(K106-calc!$O$2)/7+1</f>
        <v>1.5714285714285714</v>
      </c>
      <c r="M106" s="37" t="str">
        <f t="shared" si="1"/>
        <v>Oct</v>
      </c>
      <c r="N106" s="37" t="str">
        <f>"Qtr" &amp; VLOOKUP(MONTH(K106),calc!$D$3:$F$14,2,FALSE)</f>
        <v>Qtr1</v>
      </c>
      <c r="O106" s="37" t="str">
        <f>"FY" &amp; RIGHT(YEAR(K106) + VLOOKUP(MONTH(K106),{1,0;10,1},2,TRUE),2)</f>
        <v>FY21</v>
      </c>
    </row>
    <row r="107" spans="1:15" x14ac:dyDescent="0.3">
      <c r="A107" s="8"/>
      <c r="B107" s="8" t="s">
        <v>61</v>
      </c>
      <c r="C107" s="8" t="s">
        <v>68</v>
      </c>
      <c r="D107" s="8" t="s">
        <v>104</v>
      </c>
      <c r="E107" s="8" t="s">
        <v>191</v>
      </c>
      <c r="F107" s="24">
        <v>0</v>
      </c>
      <c r="G107" s="24">
        <v>0</v>
      </c>
      <c r="H107" s="24">
        <v>0</v>
      </c>
      <c r="I107" s="24">
        <v>0</v>
      </c>
      <c r="J107" s="24">
        <v>0</v>
      </c>
      <c r="K107" s="17">
        <v>44109</v>
      </c>
      <c r="L107" s="46">
        <f>(K107-calc!$O$2)/7+1</f>
        <v>1.5714285714285714</v>
      </c>
      <c r="M107" s="37" t="str">
        <f t="shared" si="1"/>
        <v>Oct</v>
      </c>
      <c r="N107" s="37" t="str">
        <f>"Qtr" &amp; VLOOKUP(MONTH(K107),calc!$D$3:$F$14,2,FALSE)</f>
        <v>Qtr1</v>
      </c>
      <c r="O107" s="37" t="str">
        <f>"FY" &amp; RIGHT(YEAR(K107) + VLOOKUP(MONTH(K107),{1,0;10,1},2,TRUE),2)</f>
        <v>FY21</v>
      </c>
    </row>
    <row r="108" spans="1:15" x14ac:dyDescent="0.3">
      <c r="A108" s="8"/>
      <c r="B108" s="8" t="s">
        <v>61</v>
      </c>
      <c r="C108" s="8" t="s">
        <v>64</v>
      </c>
      <c r="D108" s="8" t="s">
        <v>105</v>
      </c>
      <c r="E108" s="8" t="s">
        <v>191</v>
      </c>
      <c r="F108" s="24">
        <v>0</v>
      </c>
      <c r="G108" s="24">
        <v>0</v>
      </c>
      <c r="H108" s="24">
        <v>0</v>
      </c>
      <c r="I108" s="24">
        <v>0</v>
      </c>
      <c r="J108" s="24">
        <v>0</v>
      </c>
      <c r="K108" s="17">
        <v>44109</v>
      </c>
      <c r="L108" s="46">
        <f>(K108-calc!$O$2)/7+1</f>
        <v>1.5714285714285714</v>
      </c>
      <c r="M108" s="37" t="str">
        <f t="shared" si="1"/>
        <v>Oct</v>
      </c>
      <c r="N108" s="37" t="str">
        <f>"Qtr" &amp; VLOOKUP(MONTH(K108),calc!$D$3:$F$14,2,FALSE)</f>
        <v>Qtr1</v>
      </c>
      <c r="O108" s="37" t="str">
        <f>"FY" &amp; RIGHT(YEAR(K108) + VLOOKUP(MONTH(K108),{1,0;10,1},2,TRUE),2)</f>
        <v>FY21</v>
      </c>
    </row>
    <row r="109" spans="1:15" x14ac:dyDescent="0.3">
      <c r="A109" s="8"/>
      <c r="B109" s="8" t="s">
        <v>61</v>
      </c>
      <c r="C109" s="8" t="s">
        <v>106</v>
      </c>
      <c r="D109" s="8" t="s">
        <v>107</v>
      </c>
      <c r="E109" s="8" t="s">
        <v>191</v>
      </c>
      <c r="F109" s="24">
        <v>13</v>
      </c>
      <c r="G109" s="24">
        <v>13</v>
      </c>
      <c r="H109" s="24">
        <v>13</v>
      </c>
      <c r="I109" s="24">
        <v>0</v>
      </c>
      <c r="J109" s="24">
        <v>0</v>
      </c>
      <c r="K109" s="17">
        <v>44109</v>
      </c>
      <c r="L109" s="46">
        <f>(K109-calc!$O$2)/7+1</f>
        <v>1.5714285714285714</v>
      </c>
      <c r="M109" s="37" t="str">
        <f t="shared" si="1"/>
        <v>Oct</v>
      </c>
      <c r="N109" s="37" t="str">
        <f>"Qtr" &amp; VLOOKUP(MONTH(K109),calc!$D$3:$F$14,2,FALSE)</f>
        <v>Qtr1</v>
      </c>
      <c r="O109" s="37" t="str">
        <f>"FY" &amp; RIGHT(YEAR(K109) + VLOOKUP(MONTH(K109),{1,0;10,1},2,TRUE),2)</f>
        <v>FY21</v>
      </c>
    </row>
    <row r="110" spans="1:15" x14ac:dyDescent="0.3">
      <c r="A110" s="8"/>
      <c r="B110" s="8" t="s">
        <v>61</v>
      </c>
      <c r="C110" s="8" t="s">
        <v>108</v>
      </c>
      <c r="D110" s="8" t="s">
        <v>109</v>
      </c>
      <c r="E110" s="8" t="s">
        <v>191</v>
      </c>
      <c r="F110" s="24">
        <v>0</v>
      </c>
      <c r="G110" s="24">
        <v>0</v>
      </c>
      <c r="H110" s="24">
        <v>0</v>
      </c>
      <c r="I110" s="24">
        <v>0</v>
      </c>
      <c r="J110" s="24">
        <v>0</v>
      </c>
      <c r="K110" s="17">
        <v>44109</v>
      </c>
      <c r="L110" s="46">
        <f>(K110-calc!$O$2)/7+1</f>
        <v>1.5714285714285714</v>
      </c>
      <c r="M110" s="37" t="str">
        <f t="shared" si="1"/>
        <v>Oct</v>
      </c>
      <c r="N110" s="37" t="str">
        <f>"Qtr" &amp; VLOOKUP(MONTH(K110),calc!$D$3:$F$14,2,FALSE)</f>
        <v>Qtr1</v>
      </c>
      <c r="O110" s="37" t="str">
        <f>"FY" &amp; RIGHT(YEAR(K110) + VLOOKUP(MONTH(K110),{1,0;10,1},2,TRUE),2)</f>
        <v>FY21</v>
      </c>
    </row>
    <row r="111" spans="1:15" x14ac:dyDescent="0.3">
      <c r="A111" s="8"/>
      <c r="B111" s="8" t="s">
        <v>61</v>
      </c>
      <c r="C111" s="8" t="s">
        <v>110</v>
      </c>
      <c r="D111" s="8" t="s">
        <v>111</v>
      </c>
      <c r="E111" s="8" t="s">
        <v>191</v>
      </c>
      <c r="F111" s="24">
        <v>0</v>
      </c>
      <c r="G111" s="24">
        <v>0</v>
      </c>
      <c r="H111" s="24">
        <v>0</v>
      </c>
      <c r="I111" s="24">
        <v>0</v>
      </c>
      <c r="J111" s="24">
        <v>0</v>
      </c>
      <c r="K111" s="17">
        <v>44109</v>
      </c>
      <c r="L111" s="46">
        <f>(K111-calc!$O$2)/7+1</f>
        <v>1.5714285714285714</v>
      </c>
      <c r="M111" s="37" t="str">
        <f t="shared" si="1"/>
        <v>Oct</v>
      </c>
      <c r="N111" s="37" t="str">
        <f>"Qtr" &amp; VLOOKUP(MONTH(K111),calc!$D$3:$F$14,2,FALSE)</f>
        <v>Qtr1</v>
      </c>
      <c r="O111" s="37" t="str">
        <f>"FY" &amp; RIGHT(YEAR(K111) + VLOOKUP(MONTH(K111),{1,0;10,1},2,TRUE),2)</f>
        <v>FY21</v>
      </c>
    </row>
    <row r="112" spans="1:15" x14ac:dyDescent="0.3">
      <c r="A112" s="8"/>
      <c r="B112" s="8" t="s">
        <v>61</v>
      </c>
      <c r="C112" s="8" t="s">
        <v>71</v>
      </c>
      <c r="D112" s="8" t="s">
        <v>112</v>
      </c>
      <c r="E112" s="8" t="s">
        <v>191</v>
      </c>
      <c r="F112" s="24">
        <v>0</v>
      </c>
      <c r="G112" s="24">
        <v>0</v>
      </c>
      <c r="H112" s="24">
        <v>0</v>
      </c>
      <c r="I112" s="24">
        <v>0</v>
      </c>
      <c r="J112" s="24">
        <v>0</v>
      </c>
      <c r="K112" s="17">
        <v>44109</v>
      </c>
      <c r="L112" s="46">
        <f>(K112-calc!$O$2)/7+1</f>
        <v>1.5714285714285714</v>
      </c>
      <c r="M112" s="37" t="str">
        <f t="shared" si="1"/>
        <v>Oct</v>
      </c>
      <c r="N112" s="37" t="str">
        <f>"Qtr" &amp; VLOOKUP(MONTH(K112),calc!$D$3:$F$14,2,FALSE)</f>
        <v>Qtr1</v>
      </c>
      <c r="O112" s="37" t="str">
        <f>"FY" &amp; RIGHT(YEAR(K112) + VLOOKUP(MONTH(K112),{1,0;10,1},2,TRUE),2)</f>
        <v>FY21</v>
      </c>
    </row>
    <row r="113" spans="1:15" x14ac:dyDescent="0.3">
      <c r="A113" s="8"/>
      <c r="B113" s="8" t="s">
        <v>61</v>
      </c>
      <c r="C113" s="8" t="s">
        <v>102</v>
      </c>
      <c r="D113" s="8" t="s">
        <v>113</v>
      </c>
      <c r="E113" s="8" t="s">
        <v>191</v>
      </c>
      <c r="F113" s="24">
        <v>0</v>
      </c>
      <c r="G113" s="24">
        <v>0</v>
      </c>
      <c r="H113" s="24">
        <v>0</v>
      </c>
      <c r="I113" s="24">
        <v>0</v>
      </c>
      <c r="J113" s="24">
        <v>0</v>
      </c>
      <c r="K113" s="17">
        <v>44109</v>
      </c>
      <c r="L113" s="46">
        <f>(K113-calc!$O$2)/7+1</f>
        <v>1.5714285714285714</v>
      </c>
      <c r="M113" s="37" t="str">
        <f t="shared" si="1"/>
        <v>Oct</v>
      </c>
      <c r="N113" s="37" t="str">
        <f>"Qtr" &amp; VLOOKUP(MONTH(K113),calc!$D$3:$F$14,2,FALSE)</f>
        <v>Qtr1</v>
      </c>
      <c r="O113" s="37" t="str">
        <f>"FY" &amp; RIGHT(YEAR(K113) + VLOOKUP(MONTH(K113),{1,0;10,1},2,TRUE),2)</f>
        <v>FY21</v>
      </c>
    </row>
    <row r="114" spans="1:15" x14ac:dyDescent="0.3">
      <c r="A114" s="8"/>
      <c r="B114" s="8" t="s">
        <v>61</v>
      </c>
      <c r="C114" s="8" t="s">
        <v>71</v>
      </c>
      <c r="D114" s="8" t="s">
        <v>114</v>
      </c>
      <c r="E114" s="8" t="s">
        <v>191</v>
      </c>
      <c r="F114" s="24">
        <v>0</v>
      </c>
      <c r="G114" s="24">
        <v>0</v>
      </c>
      <c r="H114" s="24">
        <v>0</v>
      </c>
      <c r="I114" s="24">
        <v>0</v>
      </c>
      <c r="J114" s="24">
        <v>0</v>
      </c>
      <c r="K114" s="17">
        <v>44109</v>
      </c>
      <c r="L114" s="46">
        <f>(K114-calc!$O$2)/7+1</f>
        <v>1.5714285714285714</v>
      </c>
      <c r="M114" s="37" t="str">
        <f t="shared" si="1"/>
        <v>Oct</v>
      </c>
      <c r="N114" s="37" t="str">
        <f>"Qtr" &amp; VLOOKUP(MONTH(K114),calc!$D$3:$F$14,2,FALSE)</f>
        <v>Qtr1</v>
      </c>
      <c r="O114" s="37" t="str">
        <f>"FY" &amp; RIGHT(YEAR(K114) + VLOOKUP(MONTH(K114),{1,0;10,1},2,TRUE),2)</f>
        <v>FY21</v>
      </c>
    </row>
    <row r="115" spans="1:15" x14ac:dyDescent="0.3">
      <c r="A115" s="8"/>
      <c r="B115" s="8" t="s">
        <v>61</v>
      </c>
      <c r="C115" s="8" t="s">
        <v>68</v>
      </c>
      <c r="D115" s="8" t="s">
        <v>115</v>
      </c>
      <c r="E115" s="8" t="s">
        <v>191</v>
      </c>
      <c r="F115" s="24">
        <v>0</v>
      </c>
      <c r="G115" s="24">
        <v>0</v>
      </c>
      <c r="H115" s="24">
        <v>0</v>
      </c>
      <c r="I115" s="24">
        <v>0</v>
      </c>
      <c r="J115" s="24">
        <v>0</v>
      </c>
      <c r="K115" s="17">
        <v>44109</v>
      </c>
      <c r="L115" s="46">
        <f>(K115-calc!$O$2)/7+1</f>
        <v>1.5714285714285714</v>
      </c>
      <c r="M115" s="37" t="str">
        <f t="shared" si="1"/>
        <v>Oct</v>
      </c>
      <c r="N115" s="37" t="str">
        <f>"Qtr" &amp; VLOOKUP(MONTH(K115),calc!$D$3:$F$14,2,FALSE)</f>
        <v>Qtr1</v>
      </c>
      <c r="O115" s="37" t="str">
        <f>"FY" &amp; RIGHT(YEAR(K115) + VLOOKUP(MONTH(K115),{1,0;10,1},2,TRUE),2)</f>
        <v>FY21</v>
      </c>
    </row>
    <row r="116" spans="1:15" x14ac:dyDescent="0.3">
      <c r="A116" s="8"/>
      <c r="B116" s="8" t="s">
        <v>61</v>
      </c>
      <c r="C116" s="8" t="s">
        <v>66</v>
      </c>
      <c r="D116" s="8" t="s">
        <v>116</v>
      </c>
      <c r="E116" s="8" t="s">
        <v>191</v>
      </c>
      <c r="F116" s="24">
        <v>0</v>
      </c>
      <c r="G116" s="24">
        <v>0</v>
      </c>
      <c r="H116" s="24">
        <v>0</v>
      </c>
      <c r="I116" s="24">
        <v>0</v>
      </c>
      <c r="J116" s="24">
        <v>0</v>
      </c>
      <c r="K116" s="17">
        <v>44109</v>
      </c>
      <c r="L116" s="46">
        <f>(K116-calc!$O$2)/7+1</f>
        <v>1.5714285714285714</v>
      </c>
      <c r="M116" s="37" t="str">
        <f t="shared" si="1"/>
        <v>Oct</v>
      </c>
      <c r="N116" s="37" t="str">
        <f>"Qtr" &amp; VLOOKUP(MONTH(K116),calc!$D$3:$F$14,2,FALSE)</f>
        <v>Qtr1</v>
      </c>
      <c r="O116" s="37" t="str">
        <f>"FY" &amp; RIGHT(YEAR(K116) + VLOOKUP(MONTH(K116),{1,0;10,1},2,TRUE),2)</f>
        <v>FY21</v>
      </c>
    </row>
    <row r="117" spans="1:15" x14ac:dyDescent="0.3">
      <c r="A117" s="8"/>
      <c r="B117" s="8" t="s">
        <v>61</v>
      </c>
      <c r="C117" s="8" t="s">
        <v>117</v>
      </c>
      <c r="D117" s="8" t="s">
        <v>118</v>
      </c>
      <c r="E117" s="8" t="s">
        <v>191</v>
      </c>
      <c r="F117" s="24">
        <v>0</v>
      </c>
      <c r="G117" s="24">
        <v>0</v>
      </c>
      <c r="H117" s="24">
        <v>0</v>
      </c>
      <c r="I117" s="24">
        <v>0</v>
      </c>
      <c r="J117" s="24">
        <v>0</v>
      </c>
      <c r="K117" s="17">
        <v>44109</v>
      </c>
      <c r="L117" s="46">
        <f>(K117-calc!$O$2)/7+1</f>
        <v>1.5714285714285714</v>
      </c>
      <c r="M117" s="37" t="str">
        <f t="shared" si="1"/>
        <v>Oct</v>
      </c>
      <c r="N117" s="37" t="str">
        <f>"Qtr" &amp; VLOOKUP(MONTH(K117),calc!$D$3:$F$14,2,FALSE)</f>
        <v>Qtr1</v>
      </c>
      <c r="O117" s="37" t="str">
        <f>"FY" &amp; RIGHT(YEAR(K117) + VLOOKUP(MONTH(K117),{1,0;10,1},2,TRUE),2)</f>
        <v>FY21</v>
      </c>
    </row>
    <row r="118" spans="1:15" x14ac:dyDescent="0.3">
      <c r="A118" s="8"/>
      <c r="B118" s="8" t="s">
        <v>61</v>
      </c>
      <c r="C118" s="8" t="s">
        <v>68</v>
      </c>
      <c r="D118" s="8" t="s">
        <v>119</v>
      </c>
      <c r="E118" s="8" t="s">
        <v>191</v>
      </c>
      <c r="F118" s="24">
        <v>0</v>
      </c>
      <c r="G118" s="24">
        <v>0</v>
      </c>
      <c r="H118" s="24">
        <v>0</v>
      </c>
      <c r="I118" s="24">
        <v>0</v>
      </c>
      <c r="J118" s="24">
        <v>0</v>
      </c>
      <c r="K118" s="17">
        <v>44109</v>
      </c>
      <c r="L118" s="46">
        <f>(K118-calc!$O$2)/7+1</f>
        <v>1.5714285714285714</v>
      </c>
      <c r="M118" s="37" t="str">
        <f t="shared" si="1"/>
        <v>Oct</v>
      </c>
      <c r="N118" s="37" t="str">
        <f>"Qtr" &amp; VLOOKUP(MONTH(K118),calc!$D$3:$F$14,2,FALSE)</f>
        <v>Qtr1</v>
      </c>
      <c r="O118" s="37" t="str">
        <f>"FY" &amp; RIGHT(YEAR(K118) + VLOOKUP(MONTH(K118),{1,0;10,1},2,TRUE),2)</f>
        <v>FY21</v>
      </c>
    </row>
    <row r="119" spans="1:15" x14ac:dyDescent="0.3">
      <c r="A119" s="8"/>
      <c r="B119" s="8" t="s">
        <v>61</v>
      </c>
      <c r="C119" s="8" t="s">
        <v>120</v>
      </c>
      <c r="D119" s="8" t="s">
        <v>121</v>
      </c>
      <c r="E119" s="8" t="s">
        <v>191</v>
      </c>
      <c r="F119" s="24">
        <v>0</v>
      </c>
      <c r="G119" s="24">
        <v>0</v>
      </c>
      <c r="H119" s="24">
        <v>0</v>
      </c>
      <c r="I119" s="24">
        <v>0</v>
      </c>
      <c r="J119" s="24">
        <v>0</v>
      </c>
      <c r="K119" s="17">
        <v>44109</v>
      </c>
      <c r="L119" s="46">
        <f>(K119-calc!$O$2)/7+1</f>
        <v>1.5714285714285714</v>
      </c>
      <c r="M119" s="37" t="str">
        <f t="shared" si="1"/>
        <v>Oct</v>
      </c>
      <c r="N119" s="37" t="str">
        <f>"Qtr" &amp; VLOOKUP(MONTH(K119),calc!$D$3:$F$14,2,FALSE)</f>
        <v>Qtr1</v>
      </c>
      <c r="O119" s="37" t="str">
        <f>"FY" &amp; RIGHT(YEAR(K119) + VLOOKUP(MONTH(K119),{1,0;10,1},2,TRUE),2)</f>
        <v>FY21</v>
      </c>
    </row>
    <row r="120" spans="1:15" x14ac:dyDescent="0.3">
      <c r="A120" s="8"/>
      <c r="B120" s="8" t="s">
        <v>61</v>
      </c>
      <c r="C120" s="8" t="s">
        <v>64</v>
      </c>
      <c r="D120" s="8" t="s">
        <v>122</v>
      </c>
      <c r="E120" s="8" t="s">
        <v>191</v>
      </c>
      <c r="F120" s="24">
        <v>0</v>
      </c>
      <c r="G120" s="24">
        <v>0</v>
      </c>
      <c r="H120" s="24">
        <v>0</v>
      </c>
      <c r="I120" s="24">
        <v>0</v>
      </c>
      <c r="J120" s="24">
        <v>0</v>
      </c>
      <c r="K120" s="17">
        <v>44109</v>
      </c>
      <c r="L120" s="46">
        <f>(K120-calc!$O$2)/7+1</f>
        <v>1.5714285714285714</v>
      </c>
      <c r="M120" s="37" t="str">
        <f t="shared" si="1"/>
        <v>Oct</v>
      </c>
      <c r="N120" s="37" t="str">
        <f>"Qtr" &amp; VLOOKUP(MONTH(K120),calc!$D$3:$F$14,2,FALSE)</f>
        <v>Qtr1</v>
      </c>
      <c r="O120" s="37" t="str">
        <f>"FY" &amp; RIGHT(YEAR(K120) + VLOOKUP(MONTH(K120),{1,0;10,1},2,TRUE),2)</f>
        <v>FY21</v>
      </c>
    </row>
    <row r="121" spans="1:15" x14ac:dyDescent="0.3">
      <c r="A121" s="8"/>
      <c r="B121" s="8" t="s">
        <v>61</v>
      </c>
      <c r="C121" s="8" t="s">
        <v>64</v>
      </c>
      <c r="D121" s="8" t="s">
        <v>123</v>
      </c>
      <c r="E121" s="8" t="s">
        <v>191</v>
      </c>
      <c r="F121" s="24">
        <v>0</v>
      </c>
      <c r="G121" s="24">
        <v>0</v>
      </c>
      <c r="H121" s="24">
        <v>0</v>
      </c>
      <c r="I121" s="24">
        <v>0</v>
      </c>
      <c r="J121" s="24">
        <v>0</v>
      </c>
      <c r="K121" s="17">
        <v>44109</v>
      </c>
      <c r="L121" s="46">
        <f>(K121-calc!$O$2)/7+1</f>
        <v>1.5714285714285714</v>
      </c>
      <c r="M121" s="37" t="str">
        <f t="shared" si="1"/>
        <v>Oct</v>
      </c>
      <c r="N121" s="37" t="str">
        <f>"Qtr" &amp; VLOOKUP(MONTH(K121),calc!$D$3:$F$14,2,FALSE)</f>
        <v>Qtr1</v>
      </c>
      <c r="O121" s="37" t="str">
        <f>"FY" &amp; RIGHT(YEAR(K121) + VLOOKUP(MONTH(K121),{1,0;10,1},2,TRUE),2)</f>
        <v>FY21</v>
      </c>
    </row>
    <row r="122" spans="1:15" x14ac:dyDescent="0.3">
      <c r="A122" s="8"/>
      <c r="B122" s="8" t="s">
        <v>61</v>
      </c>
      <c r="C122" s="8" t="s">
        <v>71</v>
      </c>
      <c r="D122" s="8" t="s">
        <v>124</v>
      </c>
      <c r="E122" s="8" t="s">
        <v>191</v>
      </c>
      <c r="F122" s="24">
        <v>0</v>
      </c>
      <c r="G122" s="24">
        <v>0</v>
      </c>
      <c r="H122" s="24">
        <v>0</v>
      </c>
      <c r="I122" s="24">
        <v>0</v>
      </c>
      <c r="J122" s="24">
        <v>0</v>
      </c>
      <c r="K122" s="17">
        <v>44109</v>
      </c>
      <c r="L122" s="46">
        <f>(K122-calc!$O$2)/7+1</f>
        <v>1.5714285714285714</v>
      </c>
      <c r="M122" s="37" t="str">
        <f t="shared" si="1"/>
        <v>Oct</v>
      </c>
      <c r="N122" s="37" t="str">
        <f>"Qtr" &amp; VLOOKUP(MONTH(K122),calc!$D$3:$F$14,2,FALSE)</f>
        <v>Qtr1</v>
      </c>
      <c r="O122" s="37" t="str">
        <f>"FY" &amp; RIGHT(YEAR(K122) + VLOOKUP(MONTH(K122),{1,0;10,1},2,TRUE),2)</f>
        <v>FY21</v>
      </c>
    </row>
    <row r="123" spans="1:15" x14ac:dyDescent="0.3">
      <c r="A123" s="8"/>
      <c r="B123" s="8" t="s">
        <v>61</v>
      </c>
      <c r="C123" s="8" t="s">
        <v>125</v>
      </c>
      <c r="D123" s="8" t="s">
        <v>126</v>
      </c>
      <c r="E123" s="8" t="s">
        <v>191</v>
      </c>
      <c r="F123" s="24">
        <v>3</v>
      </c>
      <c r="G123" s="24">
        <v>3</v>
      </c>
      <c r="H123" s="24">
        <v>3</v>
      </c>
      <c r="I123" s="24">
        <v>0</v>
      </c>
      <c r="J123" s="24">
        <v>0</v>
      </c>
      <c r="K123" s="17">
        <v>44109</v>
      </c>
      <c r="L123" s="46">
        <f>(K123-calc!$O$2)/7+1</f>
        <v>1.5714285714285714</v>
      </c>
      <c r="M123" s="37" t="str">
        <f t="shared" si="1"/>
        <v>Oct</v>
      </c>
      <c r="N123" s="37" t="str">
        <f>"Qtr" &amp; VLOOKUP(MONTH(K123),calc!$D$3:$F$14,2,FALSE)</f>
        <v>Qtr1</v>
      </c>
      <c r="O123" s="37" t="str">
        <f>"FY" &amp; RIGHT(YEAR(K123) + VLOOKUP(MONTH(K123),{1,0;10,1},2,TRUE),2)</f>
        <v>FY21</v>
      </c>
    </row>
    <row r="124" spans="1:15" x14ac:dyDescent="0.3">
      <c r="A124" s="8"/>
      <c r="B124" s="8" t="s">
        <v>61</v>
      </c>
      <c r="C124" s="8" t="s">
        <v>102</v>
      </c>
      <c r="D124" s="8" t="s">
        <v>127</v>
      </c>
      <c r="E124" s="8" t="s">
        <v>191</v>
      </c>
      <c r="F124" s="24">
        <v>0</v>
      </c>
      <c r="G124" s="24">
        <v>0</v>
      </c>
      <c r="H124" s="24">
        <v>0</v>
      </c>
      <c r="I124" s="24">
        <v>0</v>
      </c>
      <c r="J124" s="24">
        <v>0</v>
      </c>
      <c r="K124" s="17">
        <v>44109</v>
      </c>
      <c r="L124" s="46">
        <f>(K124-calc!$O$2)/7+1</f>
        <v>1.5714285714285714</v>
      </c>
      <c r="M124" s="37" t="str">
        <f t="shared" si="1"/>
        <v>Oct</v>
      </c>
      <c r="N124" s="37" t="str">
        <f>"Qtr" &amp; VLOOKUP(MONTH(K124),calc!$D$3:$F$14,2,FALSE)</f>
        <v>Qtr1</v>
      </c>
      <c r="O124" s="37" t="str">
        <f>"FY" &amp; RIGHT(YEAR(K124) + VLOOKUP(MONTH(K124),{1,0;10,1},2,TRUE),2)</f>
        <v>FY21</v>
      </c>
    </row>
    <row r="125" spans="1:15" x14ac:dyDescent="0.3">
      <c r="A125" s="8"/>
      <c r="B125" s="8" t="s">
        <v>61</v>
      </c>
      <c r="C125" s="8" t="s">
        <v>91</v>
      </c>
      <c r="D125" s="8" t="s">
        <v>128</v>
      </c>
      <c r="E125" s="8" t="s">
        <v>191</v>
      </c>
      <c r="F125" s="24">
        <v>0</v>
      </c>
      <c r="G125" s="24">
        <v>0</v>
      </c>
      <c r="H125" s="24">
        <v>0</v>
      </c>
      <c r="I125" s="24">
        <v>0</v>
      </c>
      <c r="J125" s="24">
        <v>0</v>
      </c>
      <c r="K125" s="17">
        <v>44109</v>
      </c>
      <c r="L125" s="46">
        <f>(K125-calc!$O$2)/7+1</f>
        <v>1.5714285714285714</v>
      </c>
      <c r="M125" s="37" t="str">
        <f t="shared" si="1"/>
        <v>Oct</v>
      </c>
      <c r="N125" s="37" t="str">
        <f>"Qtr" &amp; VLOOKUP(MONTH(K125),calc!$D$3:$F$14,2,FALSE)</f>
        <v>Qtr1</v>
      </c>
      <c r="O125" s="37" t="str">
        <f>"FY" &amp; RIGHT(YEAR(K125) + VLOOKUP(MONTH(K125),{1,0;10,1},2,TRUE),2)</f>
        <v>FY21</v>
      </c>
    </row>
    <row r="126" spans="1:15" x14ac:dyDescent="0.3">
      <c r="A126" s="8"/>
      <c r="B126" s="8" t="s">
        <v>61</v>
      </c>
      <c r="C126" s="8" t="s">
        <v>71</v>
      </c>
      <c r="D126" s="8" t="s">
        <v>129</v>
      </c>
      <c r="E126" s="8" t="s">
        <v>191</v>
      </c>
      <c r="F126" s="24">
        <v>0</v>
      </c>
      <c r="G126" s="24">
        <v>0</v>
      </c>
      <c r="H126" s="24">
        <v>0</v>
      </c>
      <c r="I126" s="24">
        <v>0</v>
      </c>
      <c r="J126" s="24">
        <v>0</v>
      </c>
      <c r="K126" s="17">
        <v>44109</v>
      </c>
      <c r="L126" s="46">
        <f>(K126-calc!$O$2)/7+1</f>
        <v>1.5714285714285714</v>
      </c>
      <c r="M126" s="37" t="str">
        <f t="shared" si="1"/>
        <v>Oct</v>
      </c>
      <c r="N126" s="37" t="str">
        <f>"Qtr" &amp; VLOOKUP(MONTH(K126),calc!$D$3:$F$14,2,FALSE)</f>
        <v>Qtr1</v>
      </c>
      <c r="O126" s="37" t="str">
        <f>"FY" &amp; RIGHT(YEAR(K126) + VLOOKUP(MONTH(K126),{1,0;10,1},2,TRUE),2)</f>
        <v>FY21</v>
      </c>
    </row>
    <row r="127" spans="1:15" x14ac:dyDescent="0.3">
      <c r="A127" s="8"/>
      <c r="B127" s="8" t="s">
        <v>61</v>
      </c>
      <c r="C127" s="8" t="s">
        <v>68</v>
      </c>
      <c r="D127" s="8" t="s">
        <v>130</v>
      </c>
      <c r="E127" s="8" t="s">
        <v>191</v>
      </c>
      <c r="F127" s="24">
        <v>0</v>
      </c>
      <c r="G127" s="24">
        <v>0</v>
      </c>
      <c r="H127" s="24">
        <v>0</v>
      </c>
      <c r="I127" s="24">
        <v>0</v>
      </c>
      <c r="J127" s="24">
        <v>0</v>
      </c>
      <c r="K127" s="17">
        <v>44109</v>
      </c>
      <c r="L127" s="46">
        <f>(K127-calc!$O$2)/7+1</f>
        <v>1.5714285714285714</v>
      </c>
      <c r="M127" s="37" t="str">
        <f t="shared" si="1"/>
        <v>Oct</v>
      </c>
      <c r="N127" s="37" t="str">
        <f>"Qtr" &amp; VLOOKUP(MONTH(K127),calc!$D$3:$F$14,2,FALSE)</f>
        <v>Qtr1</v>
      </c>
      <c r="O127" s="37" t="str">
        <f>"FY" &amp; RIGHT(YEAR(K127) + VLOOKUP(MONTH(K127),{1,0;10,1},2,TRUE),2)</f>
        <v>FY21</v>
      </c>
    </row>
    <row r="128" spans="1:15" x14ac:dyDescent="0.3">
      <c r="A128" s="8"/>
      <c r="B128" s="8" t="s">
        <v>61</v>
      </c>
      <c r="C128" s="8" t="s">
        <v>125</v>
      </c>
      <c r="D128" s="8" t="s">
        <v>131</v>
      </c>
      <c r="E128" s="8" t="s">
        <v>191</v>
      </c>
      <c r="F128" s="24">
        <v>0</v>
      </c>
      <c r="G128" s="24">
        <v>0</v>
      </c>
      <c r="H128" s="24">
        <v>0</v>
      </c>
      <c r="I128" s="24">
        <v>0</v>
      </c>
      <c r="J128" s="24">
        <v>0</v>
      </c>
      <c r="K128" s="17">
        <v>44109</v>
      </c>
      <c r="L128" s="46">
        <f>(K128-calc!$O$2)/7+1</f>
        <v>1.5714285714285714</v>
      </c>
      <c r="M128" s="37" t="str">
        <f t="shared" si="1"/>
        <v>Oct</v>
      </c>
      <c r="N128" s="37" t="str">
        <f>"Qtr" &amp; VLOOKUP(MONTH(K128),calc!$D$3:$F$14,2,FALSE)</f>
        <v>Qtr1</v>
      </c>
      <c r="O128" s="37" t="str">
        <f>"FY" &amp; RIGHT(YEAR(K128) + VLOOKUP(MONTH(K128),{1,0;10,1},2,TRUE),2)</f>
        <v>FY21</v>
      </c>
    </row>
    <row r="129" spans="1:15" x14ac:dyDescent="0.3">
      <c r="A129" s="8"/>
      <c r="B129" s="8" t="s">
        <v>5</v>
      </c>
      <c r="C129" s="8"/>
      <c r="D129" s="8" t="s">
        <v>6</v>
      </c>
      <c r="E129" s="8" t="s">
        <v>191</v>
      </c>
      <c r="F129" s="24">
        <v>0</v>
      </c>
      <c r="G129" s="24">
        <v>0</v>
      </c>
      <c r="H129" s="24">
        <v>0</v>
      </c>
      <c r="I129" s="24">
        <v>0</v>
      </c>
      <c r="J129" s="24">
        <v>0</v>
      </c>
      <c r="K129" s="17">
        <v>44109</v>
      </c>
      <c r="L129" s="46">
        <f>(K129-calc!$O$2)/7+1</f>
        <v>1.5714285714285714</v>
      </c>
      <c r="M129" s="37" t="str">
        <f t="shared" si="1"/>
        <v>Oct</v>
      </c>
      <c r="N129" s="37" t="str">
        <f>"Qtr" &amp; VLOOKUP(MONTH(K129),calc!$D$3:$F$14,2,FALSE)</f>
        <v>Qtr1</v>
      </c>
      <c r="O129" s="37" t="str">
        <f>"FY" &amp; RIGHT(YEAR(K129) + VLOOKUP(MONTH(K129),{1,0;10,1},2,TRUE),2)</f>
        <v>FY21</v>
      </c>
    </row>
    <row r="130" spans="1:15" x14ac:dyDescent="0.3">
      <c r="A130" s="8"/>
      <c r="B130" s="8" t="s">
        <v>5</v>
      </c>
      <c r="C130" s="8"/>
      <c r="D130" s="8" t="s">
        <v>7</v>
      </c>
      <c r="E130" s="8" t="s">
        <v>191</v>
      </c>
      <c r="F130" s="24">
        <v>34</v>
      </c>
      <c r="G130" s="24">
        <v>33</v>
      </c>
      <c r="H130" s="24">
        <v>33</v>
      </c>
      <c r="I130" s="24">
        <v>3</v>
      </c>
      <c r="J130" s="24">
        <v>3</v>
      </c>
      <c r="K130" s="17">
        <v>44109</v>
      </c>
      <c r="L130" s="46">
        <f>(K130-calc!$O$2)/7+1</f>
        <v>1.5714285714285714</v>
      </c>
      <c r="M130" s="37" t="str">
        <f t="shared" si="1"/>
        <v>Oct</v>
      </c>
      <c r="N130" s="37" t="str">
        <f>"Qtr" &amp; VLOOKUP(MONTH(K130),calc!$D$3:$F$14,2,FALSE)</f>
        <v>Qtr1</v>
      </c>
      <c r="O130" s="37" t="str">
        <f>"FY" &amp; RIGHT(YEAR(K130) + VLOOKUP(MONTH(K130),{1,0;10,1},2,TRUE),2)</f>
        <v>FY21</v>
      </c>
    </row>
    <row r="131" spans="1:15" x14ac:dyDescent="0.3">
      <c r="A131" s="8"/>
      <c r="B131" s="8" t="s">
        <v>5</v>
      </c>
      <c r="C131" s="8"/>
      <c r="D131" s="8" t="s">
        <v>8</v>
      </c>
      <c r="E131" s="8" t="s">
        <v>191</v>
      </c>
      <c r="F131" s="24">
        <v>12</v>
      </c>
      <c r="G131" s="24">
        <v>7</v>
      </c>
      <c r="H131" s="24">
        <v>7</v>
      </c>
      <c r="I131" s="24">
        <v>0</v>
      </c>
      <c r="J131" s="24">
        <v>0</v>
      </c>
      <c r="K131" s="17">
        <v>44109</v>
      </c>
      <c r="L131" s="46">
        <f>(K131-calc!$O$2)/7+1</f>
        <v>1.5714285714285714</v>
      </c>
      <c r="M131" s="37" t="str">
        <f t="shared" si="1"/>
        <v>Oct</v>
      </c>
      <c r="N131" s="37" t="str">
        <f>"Qtr" &amp; VLOOKUP(MONTH(K131),calc!$D$3:$F$14,2,FALSE)</f>
        <v>Qtr1</v>
      </c>
      <c r="O131" s="37" t="str">
        <f>"FY" &amp; RIGHT(YEAR(K131) + VLOOKUP(MONTH(K131),{1,0;10,1},2,TRUE),2)</f>
        <v>FY21</v>
      </c>
    </row>
    <row r="132" spans="1:15" x14ac:dyDescent="0.3">
      <c r="A132" s="8"/>
      <c r="B132" s="8" t="s">
        <v>132</v>
      </c>
      <c r="C132" s="8"/>
      <c r="D132" s="8" t="s">
        <v>133</v>
      </c>
      <c r="E132" s="8" t="s">
        <v>191</v>
      </c>
      <c r="F132" s="24">
        <v>90</v>
      </c>
      <c r="G132" s="24">
        <v>90</v>
      </c>
      <c r="H132" s="24">
        <v>90</v>
      </c>
      <c r="I132" s="24">
        <v>1</v>
      </c>
      <c r="J132" s="24">
        <v>0</v>
      </c>
      <c r="K132" s="17">
        <v>44109</v>
      </c>
      <c r="L132" s="46">
        <f>(K132-calc!$O$2)/7+1</f>
        <v>1.5714285714285714</v>
      </c>
      <c r="M132" s="37" t="str">
        <f t="shared" si="1"/>
        <v>Oct</v>
      </c>
      <c r="N132" s="37" t="str">
        <f>"Qtr" &amp; VLOOKUP(MONTH(K132),calc!$D$3:$F$14,2,FALSE)</f>
        <v>Qtr1</v>
      </c>
      <c r="O132" s="37" t="str">
        <f>"FY" &amp; RIGHT(YEAR(K132) + VLOOKUP(MONTH(K132),{1,0;10,1},2,TRUE),2)</f>
        <v>FY21</v>
      </c>
    </row>
    <row r="133" spans="1:15" x14ac:dyDescent="0.3">
      <c r="A133" s="8"/>
      <c r="B133" s="8" t="s">
        <v>132</v>
      </c>
      <c r="C133" s="8"/>
      <c r="D133" s="8" t="s">
        <v>134</v>
      </c>
      <c r="E133" s="8" t="s">
        <v>191</v>
      </c>
      <c r="F133" s="24">
        <v>60</v>
      </c>
      <c r="G133" s="24">
        <v>60</v>
      </c>
      <c r="H133" s="24">
        <v>60</v>
      </c>
      <c r="I133" s="24">
        <v>4</v>
      </c>
      <c r="J133" s="24">
        <v>1</v>
      </c>
      <c r="K133" s="17">
        <v>44109</v>
      </c>
      <c r="L133" s="46">
        <f>(K133-calc!$O$2)/7+1</f>
        <v>1.5714285714285714</v>
      </c>
      <c r="M133" s="37" t="str">
        <f t="shared" si="1"/>
        <v>Oct</v>
      </c>
      <c r="N133" s="37" t="str">
        <f>"Qtr" &amp; VLOOKUP(MONTH(K133),calc!$D$3:$F$14,2,FALSE)</f>
        <v>Qtr1</v>
      </c>
      <c r="O133" s="37" t="str">
        <f>"FY" &amp; RIGHT(YEAR(K133) + VLOOKUP(MONTH(K133),{1,0;10,1},2,TRUE),2)</f>
        <v>FY21</v>
      </c>
    </row>
    <row r="134" spans="1:15" x14ac:dyDescent="0.3">
      <c r="A134" s="8"/>
      <c r="B134" s="8" t="s">
        <v>132</v>
      </c>
      <c r="C134" s="8"/>
      <c r="D134" s="8" t="s">
        <v>135</v>
      </c>
      <c r="E134" s="8" t="s">
        <v>191</v>
      </c>
      <c r="F134" s="24">
        <v>111</v>
      </c>
      <c r="G134" s="24">
        <v>111</v>
      </c>
      <c r="H134" s="24">
        <v>111</v>
      </c>
      <c r="I134" s="24">
        <v>4</v>
      </c>
      <c r="J134" s="24">
        <v>2</v>
      </c>
      <c r="K134" s="17">
        <v>44109</v>
      </c>
      <c r="L134" s="46">
        <f>(K134-calc!$O$2)/7+1</f>
        <v>1.5714285714285714</v>
      </c>
      <c r="M134" s="37" t="str">
        <f t="shared" ref="M134:M197" si="2">TEXT(K134, "mmm")</f>
        <v>Oct</v>
      </c>
      <c r="N134" s="37" t="str">
        <f>"Qtr" &amp; VLOOKUP(MONTH(K134),calc!$D$3:$F$14,2,FALSE)</f>
        <v>Qtr1</v>
      </c>
      <c r="O134" s="37" t="str">
        <f>"FY" &amp; RIGHT(YEAR(K134) + VLOOKUP(MONTH(K134),{1,0;10,1},2,TRUE),2)</f>
        <v>FY21</v>
      </c>
    </row>
    <row r="135" spans="1:15" x14ac:dyDescent="0.3">
      <c r="A135" s="8"/>
      <c r="B135" s="8" t="s">
        <v>132</v>
      </c>
      <c r="C135" s="8"/>
      <c r="D135" s="8" t="s">
        <v>136</v>
      </c>
      <c r="E135" s="8" t="s">
        <v>191</v>
      </c>
      <c r="F135" s="24">
        <v>43</v>
      </c>
      <c r="G135" s="24">
        <v>37</v>
      </c>
      <c r="H135" s="24">
        <v>37</v>
      </c>
      <c r="I135" s="24">
        <v>0</v>
      </c>
      <c r="J135" s="24">
        <v>0</v>
      </c>
      <c r="K135" s="17">
        <v>44109</v>
      </c>
      <c r="L135" s="46">
        <f>(K135-calc!$O$2)/7+1</f>
        <v>1.5714285714285714</v>
      </c>
      <c r="M135" s="37" t="str">
        <f t="shared" si="2"/>
        <v>Oct</v>
      </c>
      <c r="N135" s="37" t="str">
        <f>"Qtr" &amp; VLOOKUP(MONTH(K135),calc!$D$3:$F$14,2,FALSE)</f>
        <v>Qtr1</v>
      </c>
      <c r="O135" s="37" t="str">
        <f>"FY" &amp; RIGHT(YEAR(K135) + VLOOKUP(MONTH(K135),{1,0;10,1},2,TRUE),2)</f>
        <v>FY21</v>
      </c>
    </row>
    <row r="136" spans="1:15" x14ac:dyDescent="0.3">
      <c r="A136" s="8"/>
      <c r="B136" s="8" t="s">
        <v>132</v>
      </c>
      <c r="C136" s="8"/>
      <c r="D136" s="8" t="s">
        <v>137</v>
      </c>
      <c r="E136" s="8" t="s">
        <v>191</v>
      </c>
      <c r="F136" s="24">
        <v>36</v>
      </c>
      <c r="G136" s="24">
        <v>32</v>
      </c>
      <c r="H136" s="24">
        <v>32</v>
      </c>
      <c r="I136" s="24">
        <v>2</v>
      </c>
      <c r="J136" s="24">
        <v>2</v>
      </c>
      <c r="K136" s="17">
        <v>44109</v>
      </c>
      <c r="L136" s="46">
        <f>(K136-calc!$O$2)/7+1</f>
        <v>1.5714285714285714</v>
      </c>
      <c r="M136" s="37" t="str">
        <f t="shared" si="2"/>
        <v>Oct</v>
      </c>
      <c r="N136" s="37" t="str">
        <f>"Qtr" &amp; VLOOKUP(MONTH(K136),calc!$D$3:$F$14,2,FALSE)</f>
        <v>Qtr1</v>
      </c>
      <c r="O136" s="37" t="str">
        <f>"FY" &amp; RIGHT(YEAR(K136) + VLOOKUP(MONTH(K136),{1,0;10,1},2,TRUE),2)</f>
        <v>FY21</v>
      </c>
    </row>
    <row r="137" spans="1:15" x14ac:dyDescent="0.3">
      <c r="A137" s="8"/>
      <c r="B137" s="8" t="s">
        <v>138</v>
      </c>
      <c r="C137" s="8"/>
      <c r="D137" s="8" t="s">
        <v>171</v>
      </c>
      <c r="E137" s="8" t="s">
        <v>191</v>
      </c>
      <c r="F137" s="24">
        <v>36</v>
      </c>
      <c r="G137" s="24">
        <v>36</v>
      </c>
      <c r="H137" s="24">
        <v>36</v>
      </c>
      <c r="I137" s="24">
        <v>1</v>
      </c>
      <c r="J137" s="24">
        <v>1</v>
      </c>
      <c r="K137" s="17">
        <v>44109</v>
      </c>
      <c r="L137" s="46">
        <f>(K137-calc!$O$2)/7+1</f>
        <v>1.5714285714285714</v>
      </c>
      <c r="M137" s="37" t="str">
        <f t="shared" si="2"/>
        <v>Oct</v>
      </c>
      <c r="N137" s="37" t="str">
        <f>"Qtr" &amp; VLOOKUP(MONTH(K137),calc!$D$3:$F$14,2,FALSE)</f>
        <v>Qtr1</v>
      </c>
      <c r="O137" s="37" t="str">
        <f>"FY" &amp; RIGHT(YEAR(K137) + VLOOKUP(MONTH(K137),{1,0;10,1},2,TRUE),2)</f>
        <v>FY21</v>
      </c>
    </row>
    <row r="138" spans="1:15" x14ac:dyDescent="0.3">
      <c r="A138" s="8"/>
      <c r="B138" s="8" t="s">
        <v>138</v>
      </c>
      <c r="C138" s="8"/>
      <c r="D138" s="8" t="s">
        <v>172</v>
      </c>
      <c r="E138" s="8" t="s">
        <v>191</v>
      </c>
      <c r="F138" s="24">
        <v>17</v>
      </c>
      <c r="G138" s="24">
        <v>17</v>
      </c>
      <c r="H138" s="24">
        <v>17</v>
      </c>
      <c r="I138" s="24">
        <v>0</v>
      </c>
      <c r="J138" s="24">
        <v>0</v>
      </c>
      <c r="K138" s="17">
        <v>44109</v>
      </c>
      <c r="L138" s="46">
        <f>(K138-calc!$O$2)/7+1</f>
        <v>1.5714285714285714</v>
      </c>
      <c r="M138" s="37" t="str">
        <f t="shared" si="2"/>
        <v>Oct</v>
      </c>
      <c r="N138" s="37" t="str">
        <f>"Qtr" &amp; VLOOKUP(MONTH(K138),calc!$D$3:$F$14,2,FALSE)</f>
        <v>Qtr1</v>
      </c>
      <c r="O138" s="37" t="str">
        <f>"FY" &amp; RIGHT(YEAR(K138) + VLOOKUP(MONTH(K138),{1,0;10,1},2,TRUE),2)</f>
        <v>FY21</v>
      </c>
    </row>
    <row r="139" spans="1:15" x14ac:dyDescent="0.3">
      <c r="A139" s="8"/>
      <c r="B139" s="8" t="s">
        <v>138</v>
      </c>
      <c r="C139" s="8"/>
      <c r="D139" s="8" t="s">
        <v>173</v>
      </c>
      <c r="E139" s="8" t="s">
        <v>191</v>
      </c>
      <c r="F139" s="24">
        <v>9</v>
      </c>
      <c r="G139" s="24">
        <v>9</v>
      </c>
      <c r="H139" s="24">
        <v>9</v>
      </c>
      <c r="I139" s="24">
        <v>0</v>
      </c>
      <c r="J139" s="24">
        <v>0</v>
      </c>
      <c r="K139" s="17">
        <v>44109</v>
      </c>
      <c r="L139" s="46">
        <f>(K139-calc!$O$2)/7+1</f>
        <v>1.5714285714285714</v>
      </c>
      <c r="M139" s="37" t="str">
        <f t="shared" si="2"/>
        <v>Oct</v>
      </c>
      <c r="N139" s="37" t="str">
        <f>"Qtr" &amp; VLOOKUP(MONTH(K139),calc!$D$3:$F$14,2,FALSE)</f>
        <v>Qtr1</v>
      </c>
      <c r="O139" s="37" t="str">
        <f>"FY" &amp; RIGHT(YEAR(K139) + VLOOKUP(MONTH(K139),{1,0;10,1},2,TRUE),2)</f>
        <v>FY21</v>
      </c>
    </row>
    <row r="140" spans="1:15" x14ac:dyDescent="0.3">
      <c r="A140" s="8"/>
      <c r="B140" s="8" t="s">
        <v>138</v>
      </c>
      <c r="C140" s="8"/>
      <c r="D140" s="8" t="s">
        <v>174</v>
      </c>
      <c r="E140" s="8" t="s">
        <v>191</v>
      </c>
      <c r="F140" s="24">
        <v>5</v>
      </c>
      <c r="G140" s="24">
        <v>5</v>
      </c>
      <c r="H140" s="24">
        <v>5</v>
      </c>
      <c r="I140" s="24">
        <v>0</v>
      </c>
      <c r="J140" s="24">
        <v>0</v>
      </c>
      <c r="K140" s="17">
        <v>44109</v>
      </c>
      <c r="L140" s="46">
        <f>(K140-calc!$O$2)/7+1</f>
        <v>1.5714285714285714</v>
      </c>
      <c r="M140" s="37" t="str">
        <f t="shared" si="2"/>
        <v>Oct</v>
      </c>
      <c r="N140" s="37" t="str">
        <f>"Qtr" &amp; VLOOKUP(MONTH(K140),calc!$D$3:$F$14,2,FALSE)</f>
        <v>Qtr1</v>
      </c>
      <c r="O140" s="37" t="str">
        <f>"FY" &amp; RIGHT(YEAR(K140) + VLOOKUP(MONTH(K140),{1,0;10,1},2,TRUE),2)</f>
        <v>FY21</v>
      </c>
    </row>
    <row r="141" spans="1:15" x14ac:dyDescent="0.3">
      <c r="A141" s="8"/>
      <c r="B141" s="8" t="s">
        <v>138</v>
      </c>
      <c r="C141" s="8"/>
      <c r="D141" s="8" t="s">
        <v>175</v>
      </c>
      <c r="E141" s="8" t="s">
        <v>191</v>
      </c>
      <c r="F141" s="24">
        <v>19</v>
      </c>
      <c r="G141" s="24">
        <v>19</v>
      </c>
      <c r="H141" s="24">
        <v>19</v>
      </c>
      <c r="I141" s="24">
        <v>1</v>
      </c>
      <c r="J141" s="24">
        <v>1</v>
      </c>
      <c r="K141" s="17">
        <v>44109</v>
      </c>
      <c r="L141" s="46">
        <f>(K141-calc!$O$2)/7+1</f>
        <v>1.5714285714285714</v>
      </c>
      <c r="M141" s="37" t="str">
        <f t="shared" si="2"/>
        <v>Oct</v>
      </c>
      <c r="N141" s="37" t="str">
        <f>"Qtr" &amp; VLOOKUP(MONTH(K141),calc!$D$3:$F$14,2,FALSE)</f>
        <v>Qtr1</v>
      </c>
      <c r="O141" s="37" t="str">
        <f>"FY" &amp; RIGHT(YEAR(K141) + VLOOKUP(MONTH(K141),{1,0;10,1},2,TRUE),2)</f>
        <v>FY21</v>
      </c>
    </row>
    <row r="142" spans="1:15" x14ac:dyDescent="0.3">
      <c r="A142" s="8"/>
      <c r="B142" s="8" t="s">
        <v>138</v>
      </c>
      <c r="C142" s="8"/>
      <c r="D142" s="8" t="s">
        <v>176</v>
      </c>
      <c r="E142" s="8" t="s">
        <v>191</v>
      </c>
      <c r="F142" s="24">
        <v>8</v>
      </c>
      <c r="G142" s="24">
        <v>8</v>
      </c>
      <c r="H142" s="24">
        <v>8</v>
      </c>
      <c r="I142" s="24">
        <v>0</v>
      </c>
      <c r="J142" s="24">
        <v>0</v>
      </c>
      <c r="K142" s="17">
        <v>44109</v>
      </c>
      <c r="L142" s="46">
        <f>(K142-calc!$O$2)/7+1</f>
        <v>1.5714285714285714</v>
      </c>
      <c r="M142" s="37" t="str">
        <f t="shared" si="2"/>
        <v>Oct</v>
      </c>
      <c r="N142" s="37" t="str">
        <f>"Qtr" &amp; VLOOKUP(MONTH(K142),calc!$D$3:$F$14,2,FALSE)</f>
        <v>Qtr1</v>
      </c>
      <c r="O142" s="37" t="str">
        <f>"FY" &amp; RIGHT(YEAR(K142) + VLOOKUP(MONTH(K142),{1,0;10,1},2,TRUE),2)</f>
        <v>FY21</v>
      </c>
    </row>
    <row r="143" spans="1:15" x14ac:dyDescent="0.3">
      <c r="A143" s="8"/>
      <c r="B143" s="8" t="s">
        <v>43</v>
      </c>
      <c r="C143" s="8"/>
      <c r="D143" s="8" t="s">
        <v>145</v>
      </c>
      <c r="E143" s="8" t="s">
        <v>191</v>
      </c>
      <c r="F143" s="24">
        <v>81</v>
      </c>
      <c r="G143" s="24">
        <v>60</v>
      </c>
      <c r="H143" s="24">
        <v>60</v>
      </c>
      <c r="I143" s="24">
        <v>1</v>
      </c>
      <c r="J143" s="24">
        <v>1</v>
      </c>
      <c r="K143" s="17">
        <v>44109</v>
      </c>
      <c r="L143" s="46">
        <f>(K143-calc!$O$2)/7+1</f>
        <v>1.5714285714285714</v>
      </c>
      <c r="M143" s="37" t="str">
        <f t="shared" si="2"/>
        <v>Oct</v>
      </c>
      <c r="N143" s="37" t="str">
        <f>"Qtr" &amp; VLOOKUP(MONTH(K143),calc!$D$3:$F$14,2,FALSE)</f>
        <v>Qtr1</v>
      </c>
      <c r="O143" s="37" t="str">
        <f>"FY" &amp; RIGHT(YEAR(K143) + VLOOKUP(MONTH(K143),{1,0;10,1},2,TRUE),2)</f>
        <v>FY21</v>
      </c>
    </row>
    <row r="144" spans="1:15" x14ac:dyDescent="0.3">
      <c r="A144" s="8"/>
      <c r="B144" s="8" t="s">
        <v>43</v>
      </c>
      <c r="C144" s="8"/>
      <c r="D144" s="8" t="s">
        <v>146</v>
      </c>
      <c r="E144" s="8" t="s">
        <v>191</v>
      </c>
      <c r="F144" s="24">
        <v>89</v>
      </c>
      <c r="G144" s="24">
        <v>71</v>
      </c>
      <c r="H144" s="24">
        <v>71</v>
      </c>
      <c r="I144" s="24">
        <v>1</v>
      </c>
      <c r="J144" s="24">
        <v>1</v>
      </c>
      <c r="K144" s="17">
        <v>44109</v>
      </c>
      <c r="L144" s="46">
        <f>(K144-calc!$O$2)/7+1</f>
        <v>1.5714285714285714</v>
      </c>
      <c r="M144" s="37" t="str">
        <f t="shared" si="2"/>
        <v>Oct</v>
      </c>
      <c r="N144" s="37" t="str">
        <f>"Qtr" &amp; VLOOKUP(MONTH(K144),calc!$D$3:$F$14,2,FALSE)</f>
        <v>Qtr1</v>
      </c>
      <c r="O144" s="37" t="str">
        <f>"FY" &amp; RIGHT(YEAR(K144) + VLOOKUP(MONTH(K144),{1,0;10,1},2,TRUE),2)</f>
        <v>FY21</v>
      </c>
    </row>
    <row r="145" spans="1:15" x14ac:dyDescent="0.3">
      <c r="A145" s="8"/>
      <c r="B145" s="8" t="s">
        <v>43</v>
      </c>
      <c r="C145" s="8"/>
      <c r="D145" s="8" t="s">
        <v>44</v>
      </c>
      <c r="E145" s="8" t="s">
        <v>191</v>
      </c>
      <c r="F145" s="24">
        <v>29</v>
      </c>
      <c r="G145" s="24">
        <v>20</v>
      </c>
      <c r="H145" s="24">
        <v>20</v>
      </c>
      <c r="I145" s="24">
        <v>0</v>
      </c>
      <c r="J145" s="24">
        <v>0</v>
      </c>
      <c r="K145" s="17">
        <v>44109</v>
      </c>
      <c r="L145" s="46">
        <f>(K145-calc!$O$2)/7+1</f>
        <v>1.5714285714285714</v>
      </c>
      <c r="M145" s="37" t="str">
        <f t="shared" si="2"/>
        <v>Oct</v>
      </c>
      <c r="N145" s="37" t="str">
        <f>"Qtr" &amp; VLOOKUP(MONTH(K145),calc!$D$3:$F$14,2,FALSE)</f>
        <v>Qtr1</v>
      </c>
      <c r="O145" s="37" t="str">
        <f>"FY" &amp; RIGHT(YEAR(K145) + VLOOKUP(MONTH(K145),{1,0;10,1},2,TRUE),2)</f>
        <v>FY21</v>
      </c>
    </row>
    <row r="146" spans="1:15" x14ac:dyDescent="0.3">
      <c r="A146" s="8"/>
      <c r="B146" s="8" t="s">
        <v>43</v>
      </c>
      <c r="C146" s="8"/>
      <c r="D146" s="8" t="s">
        <v>147</v>
      </c>
      <c r="E146" s="8" t="s">
        <v>191</v>
      </c>
      <c r="F146" s="24">
        <v>37</v>
      </c>
      <c r="G146" s="24">
        <v>23</v>
      </c>
      <c r="H146" s="24">
        <v>23</v>
      </c>
      <c r="I146" s="24">
        <v>0</v>
      </c>
      <c r="J146" s="24">
        <v>0</v>
      </c>
      <c r="K146" s="17">
        <v>44109</v>
      </c>
      <c r="L146" s="46">
        <f>(K146-calc!$O$2)/7+1</f>
        <v>1.5714285714285714</v>
      </c>
      <c r="M146" s="37" t="str">
        <f t="shared" si="2"/>
        <v>Oct</v>
      </c>
      <c r="N146" s="37" t="str">
        <f>"Qtr" &amp; VLOOKUP(MONTH(K146),calc!$D$3:$F$14,2,FALSE)</f>
        <v>Qtr1</v>
      </c>
      <c r="O146" s="37" t="str">
        <f>"FY" &amp; RIGHT(YEAR(K146) + VLOOKUP(MONTH(K146),{1,0;10,1},2,TRUE),2)</f>
        <v>FY21</v>
      </c>
    </row>
    <row r="147" spans="1:15" x14ac:dyDescent="0.3">
      <c r="A147" s="8"/>
      <c r="B147" s="8" t="s">
        <v>148</v>
      </c>
      <c r="C147" s="8"/>
      <c r="D147" s="8" t="s">
        <v>149</v>
      </c>
      <c r="E147" s="8" t="s">
        <v>191</v>
      </c>
      <c r="F147" s="24">
        <v>66</v>
      </c>
      <c r="G147" s="24">
        <v>42</v>
      </c>
      <c r="H147" s="24">
        <v>42</v>
      </c>
      <c r="I147" s="24">
        <v>1</v>
      </c>
      <c r="J147" s="24">
        <v>1</v>
      </c>
      <c r="K147" s="17">
        <v>44109</v>
      </c>
      <c r="L147" s="46">
        <f>(K147-calc!$O$2)/7+1</f>
        <v>1.5714285714285714</v>
      </c>
      <c r="M147" s="37" t="str">
        <f t="shared" si="2"/>
        <v>Oct</v>
      </c>
      <c r="N147" s="37" t="str">
        <f>"Qtr" &amp; VLOOKUP(MONTH(K147),calc!$D$3:$F$14,2,FALSE)</f>
        <v>Qtr1</v>
      </c>
      <c r="O147" s="37" t="str">
        <f>"FY" &amp; RIGHT(YEAR(K147) + VLOOKUP(MONTH(K147),{1,0;10,1},2,TRUE),2)</f>
        <v>FY21</v>
      </c>
    </row>
    <row r="148" spans="1:15" x14ac:dyDescent="0.3">
      <c r="A148" s="8"/>
      <c r="B148" s="8" t="s">
        <v>148</v>
      </c>
      <c r="C148" s="8"/>
      <c r="D148" s="8" t="s">
        <v>150</v>
      </c>
      <c r="E148" s="8" t="s">
        <v>191</v>
      </c>
      <c r="F148" s="24">
        <v>120</v>
      </c>
      <c r="G148" s="24">
        <v>83</v>
      </c>
      <c r="H148" s="24">
        <v>83</v>
      </c>
      <c r="I148" s="24">
        <v>3</v>
      </c>
      <c r="J148" s="24">
        <v>3</v>
      </c>
      <c r="K148" s="17">
        <v>44109</v>
      </c>
      <c r="L148" s="46">
        <f>(K148-calc!$O$2)/7+1</f>
        <v>1.5714285714285714</v>
      </c>
      <c r="M148" s="37" t="str">
        <f t="shared" si="2"/>
        <v>Oct</v>
      </c>
      <c r="N148" s="37" t="str">
        <f>"Qtr" &amp; VLOOKUP(MONTH(K148),calc!$D$3:$F$14,2,FALSE)</f>
        <v>Qtr1</v>
      </c>
      <c r="O148" s="37" t="str">
        <f>"FY" &amp; RIGHT(YEAR(K148) + VLOOKUP(MONTH(K148),{1,0;10,1},2,TRUE),2)</f>
        <v>FY21</v>
      </c>
    </row>
    <row r="149" spans="1:15" x14ac:dyDescent="0.3">
      <c r="A149" s="8"/>
      <c r="B149" s="8" t="s">
        <v>148</v>
      </c>
      <c r="C149" s="8"/>
      <c r="D149" s="8" t="s">
        <v>151</v>
      </c>
      <c r="E149" s="8" t="s">
        <v>191</v>
      </c>
      <c r="F149" s="24">
        <v>44</v>
      </c>
      <c r="G149" s="24">
        <v>30</v>
      </c>
      <c r="H149" s="24">
        <v>30</v>
      </c>
      <c r="I149" s="24">
        <v>0</v>
      </c>
      <c r="J149" s="24">
        <v>0</v>
      </c>
      <c r="K149" s="17">
        <v>44109</v>
      </c>
      <c r="L149" s="46">
        <f>(K149-calc!$O$2)/7+1</f>
        <v>1.5714285714285714</v>
      </c>
      <c r="M149" s="37" t="str">
        <f t="shared" si="2"/>
        <v>Oct</v>
      </c>
      <c r="N149" s="37" t="str">
        <f>"Qtr" &amp; VLOOKUP(MONTH(K149),calc!$D$3:$F$14,2,FALSE)</f>
        <v>Qtr1</v>
      </c>
      <c r="O149" s="37" t="str">
        <f>"FY" &amp; RIGHT(YEAR(K149) + VLOOKUP(MONTH(K149),{1,0;10,1},2,TRUE),2)</f>
        <v>FY21</v>
      </c>
    </row>
    <row r="150" spans="1:15" x14ac:dyDescent="0.3">
      <c r="A150" s="8"/>
      <c r="B150" s="8" t="s">
        <v>148</v>
      </c>
      <c r="C150" s="8"/>
      <c r="D150" s="8" t="s">
        <v>152</v>
      </c>
      <c r="E150" s="8" t="s">
        <v>191</v>
      </c>
      <c r="F150" s="24">
        <v>0</v>
      </c>
      <c r="G150" s="24">
        <v>0</v>
      </c>
      <c r="H150" s="24">
        <v>0</v>
      </c>
      <c r="I150" s="24">
        <v>0</v>
      </c>
      <c r="J150" s="24">
        <v>0</v>
      </c>
      <c r="K150" s="17">
        <v>44109</v>
      </c>
      <c r="L150" s="46">
        <f>(K150-calc!$O$2)/7+1</f>
        <v>1.5714285714285714</v>
      </c>
      <c r="M150" s="37" t="str">
        <f t="shared" si="2"/>
        <v>Oct</v>
      </c>
      <c r="N150" s="37" t="str">
        <f>"Qtr" &amp; VLOOKUP(MONTH(K150),calc!$D$3:$F$14,2,FALSE)</f>
        <v>Qtr1</v>
      </c>
      <c r="O150" s="37" t="str">
        <f>"FY" &amp; RIGHT(YEAR(K150) + VLOOKUP(MONTH(K150),{1,0;10,1},2,TRUE),2)</f>
        <v>FY21</v>
      </c>
    </row>
    <row r="151" spans="1:15" x14ac:dyDescent="0.3">
      <c r="A151" s="8"/>
      <c r="B151" s="8" t="s">
        <v>10</v>
      </c>
      <c r="C151" s="8"/>
      <c r="D151" s="8" t="s">
        <v>192</v>
      </c>
      <c r="E151" s="8" t="s">
        <v>191</v>
      </c>
      <c r="F151" s="24">
        <v>50</v>
      </c>
      <c r="G151" s="24">
        <v>30</v>
      </c>
      <c r="H151" s="24">
        <v>30</v>
      </c>
      <c r="I151" s="24">
        <v>10</v>
      </c>
      <c r="J151" s="24">
        <v>10</v>
      </c>
      <c r="K151" s="17">
        <v>44109</v>
      </c>
      <c r="L151" s="46">
        <f>(K151-calc!$O$2)/7+1</f>
        <v>1.5714285714285714</v>
      </c>
      <c r="M151" s="37" t="str">
        <f t="shared" si="2"/>
        <v>Oct</v>
      </c>
      <c r="N151" s="37" t="str">
        <f>"Qtr" &amp; VLOOKUP(MONTH(K151),calc!$D$3:$F$14,2,FALSE)</f>
        <v>Qtr1</v>
      </c>
      <c r="O151" s="37" t="str">
        <f>"FY" &amp; RIGHT(YEAR(K151) + VLOOKUP(MONTH(K151),{1,0;10,1},2,TRUE),2)</f>
        <v>FY21</v>
      </c>
    </row>
    <row r="152" spans="1:15" x14ac:dyDescent="0.3">
      <c r="A152" s="8"/>
      <c r="B152" s="8" t="s">
        <v>55</v>
      </c>
      <c r="C152" s="8"/>
      <c r="D152" s="8" t="s">
        <v>56</v>
      </c>
      <c r="E152" s="8" t="s">
        <v>191</v>
      </c>
      <c r="F152" s="24">
        <v>20</v>
      </c>
      <c r="G152" s="24">
        <v>20</v>
      </c>
      <c r="H152" s="24">
        <v>20</v>
      </c>
      <c r="I152" s="24">
        <v>0</v>
      </c>
      <c r="J152" s="24">
        <v>0</v>
      </c>
      <c r="K152" s="17">
        <v>44116</v>
      </c>
      <c r="L152" s="46">
        <f>(K152-calc!$O$2)/7+1</f>
        <v>2.5714285714285712</v>
      </c>
      <c r="M152" s="37" t="str">
        <f t="shared" si="2"/>
        <v>Oct</v>
      </c>
      <c r="N152" s="37" t="str">
        <f>"Qtr" &amp; VLOOKUP(MONTH(K152),calc!$D$3:$F$14,2,FALSE)</f>
        <v>Qtr1</v>
      </c>
      <c r="O152" s="37" t="str">
        <f>"FY" &amp; RIGHT(YEAR(K152) + VLOOKUP(MONTH(K152),{1,0;10,1},2,TRUE),2)</f>
        <v>FY21</v>
      </c>
    </row>
    <row r="153" spans="1:15" x14ac:dyDescent="0.3">
      <c r="A153" s="8"/>
      <c r="B153" s="8" t="s">
        <v>55</v>
      </c>
      <c r="C153" s="8"/>
      <c r="D153" s="8" t="s">
        <v>59</v>
      </c>
      <c r="E153" s="8" t="s">
        <v>191</v>
      </c>
      <c r="F153" s="24">
        <v>20</v>
      </c>
      <c r="G153" s="24">
        <v>20</v>
      </c>
      <c r="H153" s="24">
        <v>20</v>
      </c>
      <c r="I153" s="24">
        <v>0</v>
      </c>
      <c r="J153" s="24">
        <v>0</v>
      </c>
      <c r="K153" s="17">
        <v>44116</v>
      </c>
      <c r="L153" s="46">
        <f>(K153-calc!$O$2)/7+1</f>
        <v>2.5714285714285712</v>
      </c>
      <c r="M153" s="37" t="str">
        <f t="shared" si="2"/>
        <v>Oct</v>
      </c>
      <c r="N153" s="37" t="str">
        <f>"Qtr" &amp; VLOOKUP(MONTH(K153),calc!$D$3:$F$14,2,FALSE)</f>
        <v>Qtr1</v>
      </c>
      <c r="O153" s="37" t="str">
        <f>"FY" &amp; RIGHT(YEAR(K153) + VLOOKUP(MONTH(K153),{1,0;10,1},2,TRUE),2)</f>
        <v>FY21</v>
      </c>
    </row>
    <row r="154" spans="1:15" x14ac:dyDescent="0.3">
      <c r="A154" s="8"/>
      <c r="B154" s="8" t="s">
        <v>55</v>
      </c>
      <c r="C154" s="8"/>
      <c r="D154" s="8" t="s">
        <v>60</v>
      </c>
      <c r="E154" s="8" t="s">
        <v>191</v>
      </c>
      <c r="F154" s="24">
        <v>25</v>
      </c>
      <c r="G154" s="24">
        <v>25</v>
      </c>
      <c r="H154" s="24">
        <v>25</v>
      </c>
      <c r="I154" s="24">
        <v>0</v>
      </c>
      <c r="J154" s="24">
        <v>0</v>
      </c>
      <c r="K154" s="17">
        <v>44116</v>
      </c>
      <c r="L154" s="46">
        <f>(K154-calc!$O$2)/7+1</f>
        <v>2.5714285714285712</v>
      </c>
      <c r="M154" s="37" t="str">
        <f t="shared" si="2"/>
        <v>Oct</v>
      </c>
      <c r="N154" s="37" t="str">
        <f>"Qtr" &amp; VLOOKUP(MONTH(K154),calc!$D$3:$F$14,2,FALSE)</f>
        <v>Qtr1</v>
      </c>
      <c r="O154" s="37" t="str">
        <f>"FY" &amp; RIGHT(YEAR(K154) + VLOOKUP(MONTH(K154),{1,0;10,1},2,TRUE),2)</f>
        <v>FY21</v>
      </c>
    </row>
    <row r="155" spans="1:15" x14ac:dyDescent="0.3">
      <c r="A155" s="8"/>
      <c r="B155" s="8" t="s">
        <v>61</v>
      </c>
      <c r="C155" s="8" t="s">
        <v>62</v>
      </c>
      <c r="D155" s="8" t="s">
        <v>63</v>
      </c>
      <c r="E155" s="8" t="s">
        <v>191</v>
      </c>
      <c r="F155" s="24">
        <v>0</v>
      </c>
      <c r="G155" s="24">
        <v>0</v>
      </c>
      <c r="H155" s="24">
        <v>0</v>
      </c>
      <c r="I155" s="24">
        <v>0</v>
      </c>
      <c r="J155" s="24">
        <v>0</v>
      </c>
      <c r="K155" s="17">
        <v>44116</v>
      </c>
      <c r="L155" s="46">
        <f>(K155-calc!$O$2)/7+1</f>
        <v>2.5714285714285712</v>
      </c>
      <c r="M155" s="37" t="str">
        <f t="shared" si="2"/>
        <v>Oct</v>
      </c>
      <c r="N155" s="37" t="str">
        <f>"Qtr" &amp; VLOOKUP(MONTH(K155),calc!$D$3:$F$14,2,FALSE)</f>
        <v>Qtr1</v>
      </c>
      <c r="O155" s="37" t="str">
        <f>"FY" &amp; RIGHT(YEAR(K155) + VLOOKUP(MONTH(K155),{1,0;10,1},2,TRUE),2)</f>
        <v>FY21</v>
      </c>
    </row>
    <row r="156" spans="1:15" x14ac:dyDescent="0.3">
      <c r="A156" s="8"/>
      <c r="B156" s="8" t="s">
        <v>61</v>
      </c>
      <c r="C156" s="8" t="s">
        <v>64</v>
      </c>
      <c r="D156" s="8" t="s">
        <v>65</v>
      </c>
      <c r="E156" s="8" t="s">
        <v>191</v>
      </c>
      <c r="F156" s="24">
        <v>0</v>
      </c>
      <c r="G156" s="24">
        <v>0</v>
      </c>
      <c r="H156" s="24">
        <v>0</v>
      </c>
      <c r="I156" s="24">
        <v>0</v>
      </c>
      <c r="J156" s="24">
        <v>0</v>
      </c>
      <c r="K156" s="17">
        <v>44116</v>
      </c>
      <c r="L156" s="46">
        <f>(K156-calc!$O$2)/7+1</f>
        <v>2.5714285714285712</v>
      </c>
      <c r="M156" s="37" t="str">
        <f t="shared" si="2"/>
        <v>Oct</v>
      </c>
      <c r="N156" s="37" t="str">
        <f>"Qtr" &amp; VLOOKUP(MONTH(K156),calc!$D$3:$F$14,2,FALSE)</f>
        <v>Qtr1</v>
      </c>
      <c r="O156" s="37" t="str">
        <f>"FY" &amp; RIGHT(YEAR(K156) + VLOOKUP(MONTH(K156),{1,0;10,1},2,TRUE),2)</f>
        <v>FY21</v>
      </c>
    </row>
    <row r="157" spans="1:15" x14ac:dyDescent="0.3">
      <c r="A157" s="8"/>
      <c r="B157" s="8" t="s">
        <v>61</v>
      </c>
      <c r="C157" s="8" t="s">
        <v>66</v>
      </c>
      <c r="D157" s="8" t="s">
        <v>67</v>
      </c>
      <c r="E157" s="8" t="s">
        <v>191</v>
      </c>
      <c r="F157" s="24">
        <v>0</v>
      </c>
      <c r="G157" s="24">
        <v>0</v>
      </c>
      <c r="H157" s="24">
        <v>0</v>
      </c>
      <c r="I157" s="24">
        <v>0</v>
      </c>
      <c r="J157" s="24">
        <v>0</v>
      </c>
      <c r="K157" s="17">
        <v>44116</v>
      </c>
      <c r="L157" s="46">
        <f>(K157-calc!$O$2)/7+1</f>
        <v>2.5714285714285712</v>
      </c>
      <c r="M157" s="37" t="str">
        <f t="shared" si="2"/>
        <v>Oct</v>
      </c>
      <c r="N157" s="37" t="str">
        <f>"Qtr" &amp; VLOOKUP(MONTH(K157),calc!$D$3:$F$14,2,FALSE)</f>
        <v>Qtr1</v>
      </c>
      <c r="O157" s="37" t="str">
        <f>"FY" &amp; RIGHT(YEAR(K157) + VLOOKUP(MONTH(K157),{1,0;10,1},2,TRUE),2)</f>
        <v>FY21</v>
      </c>
    </row>
    <row r="158" spans="1:15" x14ac:dyDescent="0.3">
      <c r="A158" s="8"/>
      <c r="B158" s="8" t="s">
        <v>61</v>
      </c>
      <c r="C158" s="8" t="s">
        <v>68</v>
      </c>
      <c r="D158" s="8" t="s">
        <v>69</v>
      </c>
      <c r="E158" s="8" t="s">
        <v>191</v>
      </c>
      <c r="F158" s="24">
        <v>0</v>
      </c>
      <c r="G158" s="24">
        <v>0</v>
      </c>
      <c r="H158" s="24">
        <v>0</v>
      </c>
      <c r="I158" s="24">
        <v>0</v>
      </c>
      <c r="J158" s="24">
        <v>0</v>
      </c>
      <c r="K158" s="17">
        <v>44116</v>
      </c>
      <c r="L158" s="46">
        <f>(K158-calc!$O$2)/7+1</f>
        <v>2.5714285714285712</v>
      </c>
      <c r="M158" s="37" t="str">
        <f t="shared" si="2"/>
        <v>Oct</v>
      </c>
      <c r="N158" s="37" t="str">
        <f>"Qtr" &amp; VLOOKUP(MONTH(K158),calc!$D$3:$F$14,2,FALSE)</f>
        <v>Qtr1</v>
      </c>
      <c r="O158" s="37" t="str">
        <f>"FY" &amp; RIGHT(YEAR(K158) + VLOOKUP(MONTH(K158),{1,0;10,1},2,TRUE),2)</f>
        <v>FY21</v>
      </c>
    </row>
    <row r="159" spans="1:15" x14ac:dyDescent="0.3">
      <c r="A159" s="8"/>
      <c r="B159" s="8" t="s">
        <v>61</v>
      </c>
      <c r="C159" s="8" t="s">
        <v>68</v>
      </c>
      <c r="D159" s="8" t="s">
        <v>70</v>
      </c>
      <c r="E159" s="8" t="s">
        <v>191</v>
      </c>
      <c r="F159" s="24">
        <v>0</v>
      </c>
      <c r="G159" s="24">
        <v>0</v>
      </c>
      <c r="H159" s="24">
        <v>0</v>
      </c>
      <c r="I159" s="24">
        <v>0</v>
      </c>
      <c r="J159" s="24">
        <v>0</v>
      </c>
      <c r="K159" s="17">
        <v>44116</v>
      </c>
      <c r="L159" s="46">
        <f>(K159-calc!$O$2)/7+1</f>
        <v>2.5714285714285712</v>
      </c>
      <c r="M159" s="37" t="str">
        <f t="shared" si="2"/>
        <v>Oct</v>
      </c>
      <c r="N159" s="37" t="str">
        <f>"Qtr" &amp; VLOOKUP(MONTH(K159),calc!$D$3:$F$14,2,FALSE)</f>
        <v>Qtr1</v>
      </c>
      <c r="O159" s="37" t="str">
        <f>"FY" &amp; RIGHT(YEAR(K159) + VLOOKUP(MONTH(K159),{1,0;10,1},2,TRUE),2)</f>
        <v>FY21</v>
      </c>
    </row>
    <row r="160" spans="1:15" x14ac:dyDescent="0.3">
      <c r="A160" s="8"/>
      <c r="B160" s="8" t="s">
        <v>61</v>
      </c>
      <c r="C160" s="8" t="s">
        <v>71</v>
      </c>
      <c r="D160" s="8" t="s">
        <v>72</v>
      </c>
      <c r="E160" s="8" t="s">
        <v>191</v>
      </c>
      <c r="F160" s="24">
        <v>0</v>
      </c>
      <c r="G160" s="24">
        <v>0</v>
      </c>
      <c r="H160" s="24">
        <v>0</v>
      </c>
      <c r="I160" s="24">
        <v>0</v>
      </c>
      <c r="J160" s="24">
        <v>0</v>
      </c>
      <c r="K160" s="17">
        <v>44116</v>
      </c>
      <c r="L160" s="46">
        <f>(K160-calc!$O$2)/7+1</f>
        <v>2.5714285714285712</v>
      </c>
      <c r="M160" s="37" t="str">
        <f t="shared" si="2"/>
        <v>Oct</v>
      </c>
      <c r="N160" s="37" t="str">
        <f>"Qtr" &amp; VLOOKUP(MONTH(K160),calc!$D$3:$F$14,2,FALSE)</f>
        <v>Qtr1</v>
      </c>
      <c r="O160" s="37" t="str">
        <f>"FY" &amp; RIGHT(YEAR(K160) + VLOOKUP(MONTH(K160),{1,0;10,1},2,TRUE),2)</f>
        <v>FY21</v>
      </c>
    </row>
    <row r="161" spans="1:15" x14ac:dyDescent="0.3">
      <c r="A161" s="8"/>
      <c r="B161" s="8" t="s">
        <v>61</v>
      </c>
      <c r="C161" s="8" t="s">
        <v>73</v>
      </c>
      <c r="D161" s="8" t="s">
        <v>74</v>
      </c>
      <c r="E161" s="8" t="s">
        <v>191</v>
      </c>
      <c r="F161" s="24">
        <v>0</v>
      </c>
      <c r="G161" s="24">
        <v>0</v>
      </c>
      <c r="H161" s="24">
        <v>0</v>
      </c>
      <c r="I161" s="24">
        <v>0</v>
      </c>
      <c r="J161" s="24">
        <v>0</v>
      </c>
      <c r="K161" s="17">
        <v>44116</v>
      </c>
      <c r="L161" s="46">
        <f>(K161-calc!$O$2)/7+1</f>
        <v>2.5714285714285712</v>
      </c>
      <c r="M161" s="37" t="str">
        <f t="shared" si="2"/>
        <v>Oct</v>
      </c>
      <c r="N161" s="37" t="str">
        <f>"Qtr" &amp; VLOOKUP(MONTH(K161),calc!$D$3:$F$14,2,FALSE)</f>
        <v>Qtr1</v>
      </c>
      <c r="O161" s="37" t="str">
        <f>"FY" &amp; RIGHT(YEAR(K161) + VLOOKUP(MONTH(K161),{1,0;10,1},2,TRUE),2)</f>
        <v>FY21</v>
      </c>
    </row>
    <row r="162" spans="1:15" x14ac:dyDescent="0.3">
      <c r="A162" s="8"/>
      <c r="B162" s="8" t="s">
        <v>61</v>
      </c>
      <c r="C162" s="8" t="s">
        <v>68</v>
      </c>
      <c r="D162" s="8" t="s">
        <v>75</v>
      </c>
      <c r="E162" s="8" t="s">
        <v>191</v>
      </c>
      <c r="F162" s="24">
        <v>0</v>
      </c>
      <c r="G162" s="24">
        <v>0</v>
      </c>
      <c r="H162" s="24">
        <v>0</v>
      </c>
      <c r="I162" s="24">
        <v>0</v>
      </c>
      <c r="J162" s="24">
        <v>0</v>
      </c>
      <c r="K162" s="17">
        <v>44116</v>
      </c>
      <c r="L162" s="46">
        <f>(K162-calc!$O$2)/7+1</f>
        <v>2.5714285714285712</v>
      </c>
      <c r="M162" s="37" t="str">
        <f t="shared" si="2"/>
        <v>Oct</v>
      </c>
      <c r="N162" s="37" t="str">
        <f>"Qtr" &amp; VLOOKUP(MONTH(K162),calc!$D$3:$F$14,2,FALSE)</f>
        <v>Qtr1</v>
      </c>
      <c r="O162" s="37" t="str">
        <f>"FY" &amp; RIGHT(YEAR(K162) + VLOOKUP(MONTH(K162),{1,0;10,1},2,TRUE),2)</f>
        <v>FY21</v>
      </c>
    </row>
    <row r="163" spans="1:15" x14ac:dyDescent="0.3">
      <c r="A163" s="8"/>
      <c r="B163" s="8" t="s">
        <v>61</v>
      </c>
      <c r="C163" s="8" t="s">
        <v>73</v>
      </c>
      <c r="D163" s="8" t="s">
        <v>76</v>
      </c>
      <c r="E163" s="8" t="s">
        <v>191</v>
      </c>
      <c r="F163" s="24">
        <v>0</v>
      </c>
      <c r="G163" s="24">
        <v>0</v>
      </c>
      <c r="H163" s="24">
        <v>0</v>
      </c>
      <c r="I163" s="24">
        <v>0</v>
      </c>
      <c r="J163" s="24">
        <v>0</v>
      </c>
      <c r="K163" s="17">
        <v>44116</v>
      </c>
      <c r="L163" s="46">
        <f>(K163-calc!$O$2)/7+1</f>
        <v>2.5714285714285712</v>
      </c>
      <c r="M163" s="37" t="str">
        <f t="shared" si="2"/>
        <v>Oct</v>
      </c>
      <c r="N163" s="37" t="str">
        <f>"Qtr" &amp; VLOOKUP(MONTH(K163),calc!$D$3:$F$14,2,FALSE)</f>
        <v>Qtr1</v>
      </c>
      <c r="O163" s="37" t="str">
        <f>"FY" &amp; RIGHT(YEAR(K163) + VLOOKUP(MONTH(K163),{1,0;10,1},2,TRUE),2)</f>
        <v>FY21</v>
      </c>
    </row>
    <row r="164" spans="1:15" x14ac:dyDescent="0.3">
      <c r="A164" s="8"/>
      <c r="B164" s="8" t="s">
        <v>61</v>
      </c>
      <c r="C164" s="8" t="s">
        <v>62</v>
      </c>
      <c r="D164" s="8" t="s">
        <v>77</v>
      </c>
      <c r="E164" s="8" t="s">
        <v>191</v>
      </c>
      <c r="F164" s="24">
        <v>0</v>
      </c>
      <c r="G164" s="24">
        <v>0</v>
      </c>
      <c r="H164" s="24">
        <v>0</v>
      </c>
      <c r="I164" s="24">
        <v>0</v>
      </c>
      <c r="J164" s="24">
        <v>0</v>
      </c>
      <c r="K164" s="17">
        <v>44116</v>
      </c>
      <c r="L164" s="46">
        <f>(K164-calc!$O$2)/7+1</f>
        <v>2.5714285714285712</v>
      </c>
      <c r="M164" s="37" t="str">
        <f t="shared" si="2"/>
        <v>Oct</v>
      </c>
      <c r="N164" s="37" t="str">
        <f>"Qtr" &amp; VLOOKUP(MONTH(K164),calc!$D$3:$F$14,2,FALSE)</f>
        <v>Qtr1</v>
      </c>
      <c r="O164" s="37" t="str">
        <f>"FY" &amp; RIGHT(YEAR(K164) + VLOOKUP(MONTH(K164),{1,0;10,1},2,TRUE),2)</f>
        <v>FY21</v>
      </c>
    </row>
    <row r="165" spans="1:15" x14ac:dyDescent="0.3">
      <c r="A165" s="8"/>
      <c r="B165" s="8" t="s">
        <v>61</v>
      </c>
      <c r="C165" s="8" t="s">
        <v>78</v>
      </c>
      <c r="D165" s="8" t="s">
        <v>79</v>
      </c>
      <c r="E165" s="8" t="s">
        <v>191</v>
      </c>
      <c r="F165" s="24">
        <v>0</v>
      </c>
      <c r="G165" s="24">
        <v>0</v>
      </c>
      <c r="H165" s="24">
        <v>0</v>
      </c>
      <c r="I165" s="24">
        <v>0</v>
      </c>
      <c r="J165" s="24">
        <v>0</v>
      </c>
      <c r="K165" s="17">
        <v>44116</v>
      </c>
      <c r="L165" s="46">
        <f>(K165-calc!$O$2)/7+1</f>
        <v>2.5714285714285712</v>
      </c>
      <c r="M165" s="37" t="str">
        <f t="shared" si="2"/>
        <v>Oct</v>
      </c>
      <c r="N165" s="37" t="str">
        <f>"Qtr" &amp; VLOOKUP(MONTH(K165),calc!$D$3:$F$14,2,FALSE)</f>
        <v>Qtr1</v>
      </c>
      <c r="O165" s="37" t="str">
        <f>"FY" &amp; RIGHT(YEAR(K165) + VLOOKUP(MONTH(K165),{1,0;10,1},2,TRUE),2)</f>
        <v>FY21</v>
      </c>
    </row>
    <row r="166" spans="1:15" x14ac:dyDescent="0.3">
      <c r="A166" s="8"/>
      <c r="B166" s="8" t="s">
        <v>61</v>
      </c>
      <c r="C166" s="8" t="s">
        <v>80</v>
      </c>
      <c r="D166" s="8" t="s">
        <v>81</v>
      </c>
      <c r="E166" s="8" t="s">
        <v>191</v>
      </c>
      <c r="F166" s="24">
        <v>0</v>
      </c>
      <c r="G166" s="24">
        <v>0</v>
      </c>
      <c r="H166" s="24">
        <v>0</v>
      </c>
      <c r="I166" s="24">
        <v>0</v>
      </c>
      <c r="J166" s="24">
        <v>0</v>
      </c>
      <c r="K166" s="17">
        <v>44116</v>
      </c>
      <c r="L166" s="46">
        <f>(K166-calc!$O$2)/7+1</f>
        <v>2.5714285714285712</v>
      </c>
      <c r="M166" s="37" t="str">
        <f t="shared" si="2"/>
        <v>Oct</v>
      </c>
      <c r="N166" s="37" t="str">
        <f>"Qtr" &amp; VLOOKUP(MONTH(K166),calc!$D$3:$F$14,2,FALSE)</f>
        <v>Qtr1</v>
      </c>
      <c r="O166" s="37" t="str">
        <f>"FY" &amp; RIGHT(YEAR(K166) + VLOOKUP(MONTH(K166),{1,0;10,1},2,TRUE),2)</f>
        <v>FY21</v>
      </c>
    </row>
    <row r="167" spans="1:15" x14ac:dyDescent="0.3">
      <c r="A167" s="8"/>
      <c r="B167" s="8" t="s">
        <v>61</v>
      </c>
      <c r="C167" s="8" t="s">
        <v>71</v>
      </c>
      <c r="D167" s="8" t="s">
        <v>82</v>
      </c>
      <c r="E167" s="8" t="s">
        <v>191</v>
      </c>
      <c r="F167" s="24">
        <v>0</v>
      </c>
      <c r="G167" s="24">
        <v>0</v>
      </c>
      <c r="H167" s="24">
        <v>0</v>
      </c>
      <c r="I167" s="24">
        <v>0</v>
      </c>
      <c r="J167" s="24">
        <v>0</v>
      </c>
      <c r="K167" s="17">
        <v>44116</v>
      </c>
      <c r="L167" s="46">
        <f>(K167-calc!$O$2)/7+1</f>
        <v>2.5714285714285712</v>
      </c>
      <c r="M167" s="37" t="str">
        <f t="shared" si="2"/>
        <v>Oct</v>
      </c>
      <c r="N167" s="37" t="str">
        <f>"Qtr" &amp; VLOOKUP(MONTH(K167),calc!$D$3:$F$14,2,FALSE)</f>
        <v>Qtr1</v>
      </c>
      <c r="O167" s="37" t="str">
        <f>"FY" &amp; RIGHT(YEAR(K167) + VLOOKUP(MONTH(K167),{1,0;10,1},2,TRUE),2)</f>
        <v>FY21</v>
      </c>
    </row>
    <row r="168" spans="1:15" x14ac:dyDescent="0.3">
      <c r="A168" s="8"/>
      <c r="B168" s="8" t="s">
        <v>61</v>
      </c>
      <c r="C168" s="8" t="s">
        <v>83</v>
      </c>
      <c r="D168" s="8" t="s">
        <v>84</v>
      </c>
      <c r="E168" s="8" t="s">
        <v>191</v>
      </c>
      <c r="F168" s="24">
        <v>0</v>
      </c>
      <c r="G168" s="24">
        <v>0</v>
      </c>
      <c r="H168" s="24">
        <v>0</v>
      </c>
      <c r="I168" s="24">
        <v>0</v>
      </c>
      <c r="J168" s="24">
        <v>0</v>
      </c>
      <c r="K168" s="17">
        <v>44116</v>
      </c>
      <c r="L168" s="46">
        <f>(K168-calc!$O$2)/7+1</f>
        <v>2.5714285714285712</v>
      </c>
      <c r="M168" s="37" t="str">
        <f t="shared" si="2"/>
        <v>Oct</v>
      </c>
      <c r="N168" s="37" t="str">
        <f>"Qtr" &amp; VLOOKUP(MONTH(K168),calc!$D$3:$F$14,2,FALSE)</f>
        <v>Qtr1</v>
      </c>
      <c r="O168" s="37" t="str">
        <f>"FY" &amp; RIGHT(YEAR(K168) + VLOOKUP(MONTH(K168),{1,0;10,1},2,TRUE),2)</f>
        <v>FY21</v>
      </c>
    </row>
    <row r="169" spans="1:15" x14ac:dyDescent="0.3">
      <c r="A169" s="8"/>
      <c r="B169" s="8" t="s">
        <v>61</v>
      </c>
      <c r="C169" s="8" t="s">
        <v>66</v>
      </c>
      <c r="D169" s="8" t="s">
        <v>85</v>
      </c>
      <c r="E169" s="8" t="s">
        <v>191</v>
      </c>
      <c r="F169" s="24">
        <v>0</v>
      </c>
      <c r="G169" s="24">
        <v>0</v>
      </c>
      <c r="H169" s="24">
        <v>0</v>
      </c>
      <c r="I169" s="24">
        <v>0</v>
      </c>
      <c r="J169" s="24">
        <v>0</v>
      </c>
      <c r="K169" s="17">
        <v>44116</v>
      </c>
      <c r="L169" s="46">
        <f>(K169-calc!$O$2)/7+1</f>
        <v>2.5714285714285712</v>
      </c>
      <c r="M169" s="37" t="str">
        <f t="shared" si="2"/>
        <v>Oct</v>
      </c>
      <c r="N169" s="37" t="str">
        <f>"Qtr" &amp; VLOOKUP(MONTH(K169),calc!$D$3:$F$14,2,FALSE)</f>
        <v>Qtr1</v>
      </c>
      <c r="O169" s="37" t="str">
        <f>"FY" &amp; RIGHT(YEAR(K169) + VLOOKUP(MONTH(K169),{1,0;10,1},2,TRUE),2)</f>
        <v>FY21</v>
      </c>
    </row>
    <row r="170" spans="1:15" x14ac:dyDescent="0.3">
      <c r="A170" s="8"/>
      <c r="B170" s="8" t="s">
        <v>61</v>
      </c>
      <c r="C170" s="8" t="s">
        <v>71</v>
      </c>
      <c r="D170" s="8" t="s">
        <v>86</v>
      </c>
      <c r="E170" s="8" t="s">
        <v>191</v>
      </c>
      <c r="F170" s="24">
        <v>0</v>
      </c>
      <c r="G170" s="24">
        <v>0</v>
      </c>
      <c r="H170" s="24">
        <v>0</v>
      </c>
      <c r="I170" s="24">
        <v>0</v>
      </c>
      <c r="J170" s="24">
        <v>0</v>
      </c>
      <c r="K170" s="17">
        <v>44116</v>
      </c>
      <c r="L170" s="46">
        <f>(K170-calc!$O$2)/7+1</f>
        <v>2.5714285714285712</v>
      </c>
      <c r="M170" s="37" t="str">
        <f t="shared" si="2"/>
        <v>Oct</v>
      </c>
      <c r="N170" s="37" t="str">
        <f>"Qtr" &amp; VLOOKUP(MONTH(K170),calc!$D$3:$F$14,2,FALSE)</f>
        <v>Qtr1</v>
      </c>
      <c r="O170" s="37" t="str">
        <f>"FY" &amp; RIGHT(YEAR(K170) + VLOOKUP(MONTH(K170),{1,0;10,1},2,TRUE),2)</f>
        <v>FY21</v>
      </c>
    </row>
    <row r="171" spans="1:15" x14ac:dyDescent="0.3">
      <c r="A171" s="8"/>
      <c r="B171" s="8" t="s">
        <v>61</v>
      </c>
      <c r="C171" s="8" t="s">
        <v>87</v>
      </c>
      <c r="D171" s="8" t="s">
        <v>88</v>
      </c>
      <c r="E171" s="8" t="s">
        <v>191</v>
      </c>
      <c r="F171" s="24">
        <v>0</v>
      </c>
      <c r="G171" s="24">
        <v>0</v>
      </c>
      <c r="H171" s="24">
        <v>0</v>
      </c>
      <c r="I171" s="24">
        <v>0</v>
      </c>
      <c r="J171" s="24">
        <v>0</v>
      </c>
      <c r="K171" s="17">
        <v>44116</v>
      </c>
      <c r="L171" s="46">
        <f>(K171-calc!$O$2)/7+1</f>
        <v>2.5714285714285712</v>
      </c>
      <c r="M171" s="37" t="str">
        <f t="shared" si="2"/>
        <v>Oct</v>
      </c>
      <c r="N171" s="37" t="str">
        <f>"Qtr" &amp; VLOOKUP(MONTH(K171),calc!$D$3:$F$14,2,FALSE)</f>
        <v>Qtr1</v>
      </c>
      <c r="O171" s="37" t="str">
        <f>"FY" &amp; RIGHT(YEAR(K171) + VLOOKUP(MONTH(K171),{1,0;10,1},2,TRUE),2)</f>
        <v>FY21</v>
      </c>
    </row>
    <row r="172" spans="1:15" x14ac:dyDescent="0.3">
      <c r="A172" s="8"/>
      <c r="B172" s="8" t="s">
        <v>61</v>
      </c>
      <c r="C172" s="8" t="s">
        <v>89</v>
      </c>
      <c r="D172" s="8" t="s">
        <v>90</v>
      </c>
      <c r="E172" s="8" t="s">
        <v>191</v>
      </c>
      <c r="F172" s="24">
        <v>0</v>
      </c>
      <c r="G172" s="24">
        <v>0</v>
      </c>
      <c r="H172" s="24">
        <v>0</v>
      </c>
      <c r="I172" s="24">
        <v>0</v>
      </c>
      <c r="J172" s="24">
        <v>0</v>
      </c>
      <c r="K172" s="17">
        <v>44116</v>
      </c>
      <c r="L172" s="46">
        <f>(K172-calc!$O$2)/7+1</f>
        <v>2.5714285714285712</v>
      </c>
      <c r="M172" s="37" t="str">
        <f t="shared" si="2"/>
        <v>Oct</v>
      </c>
      <c r="N172" s="37" t="str">
        <f>"Qtr" &amp; VLOOKUP(MONTH(K172),calc!$D$3:$F$14,2,FALSE)</f>
        <v>Qtr1</v>
      </c>
      <c r="O172" s="37" t="str">
        <f>"FY" &amp; RIGHT(YEAR(K172) + VLOOKUP(MONTH(K172),{1,0;10,1},2,TRUE),2)</f>
        <v>FY21</v>
      </c>
    </row>
    <row r="173" spans="1:15" x14ac:dyDescent="0.3">
      <c r="A173" s="8"/>
      <c r="B173" s="8" t="s">
        <v>61</v>
      </c>
      <c r="C173" s="8" t="s">
        <v>91</v>
      </c>
      <c r="D173" s="8" t="s">
        <v>92</v>
      </c>
      <c r="E173" s="8" t="s">
        <v>191</v>
      </c>
      <c r="F173" s="24">
        <v>0</v>
      </c>
      <c r="G173" s="24">
        <v>0</v>
      </c>
      <c r="H173" s="24">
        <v>0</v>
      </c>
      <c r="I173" s="24">
        <v>0</v>
      </c>
      <c r="J173" s="24">
        <v>0</v>
      </c>
      <c r="K173" s="17">
        <v>44116</v>
      </c>
      <c r="L173" s="46">
        <f>(K173-calc!$O$2)/7+1</f>
        <v>2.5714285714285712</v>
      </c>
      <c r="M173" s="37" t="str">
        <f t="shared" si="2"/>
        <v>Oct</v>
      </c>
      <c r="N173" s="37" t="str">
        <f>"Qtr" &amp; VLOOKUP(MONTH(K173),calc!$D$3:$F$14,2,FALSE)</f>
        <v>Qtr1</v>
      </c>
      <c r="O173" s="37" t="str">
        <f>"FY" &amp; RIGHT(YEAR(K173) + VLOOKUP(MONTH(K173),{1,0;10,1},2,TRUE),2)</f>
        <v>FY21</v>
      </c>
    </row>
    <row r="174" spans="1:15" x14ac:dyDescent="0.3">
      <c r="A174" s="8"/>
      <c r="B174" s="8" t="s">
        <v>61</v>
      </c>
      <c r="C174" s="8" t="s">
        <v>93</v>
      </c>
      <c r="D174" s="8" t="s">
        <v>94</v>
      </c>
      <c r="E174" s="8" t="s">
        <v>191</v>
      </c>
      <c r="F174" s="24">
        <v>0</v>
      </c>
      <c r="G174" s="24">
        <v>0</v>
      </c>
      <c r="H174" s="24">
        <v>0</v>
      </c>
      <c r="I174" s="24">
        <v>0</v>
      </c>
      <c r="J174" s="24">
        <v>0</v>
      </c>
      <c r="K174" s="17">
        <v>44116</v>
      </c>
      <c r="L174" s="46">
        <f>(K174-calc!$O$2)/7+1</f>
        <v>2.5714285714285712</v>
      </c>
      <c r="M174" s="37" t="str">
        <f t="shared" si="2"/>
        <v>Oct</v>
      </c>
      <c r="N174" s="37" t="str">
        <f>"Qtr" &amp; VLOOKUP(MONTH(K174),calc!$D$3:$F$14,2,FALSE)</f>
        <v>Qtr1</v>
      </c>
      <c r="O174" s="37" t="str">
        <f>"FY" &amp; RIGHT(YEAR(K174) + VLOOKUP(MONTH(K174),{1,0;10,1},2,TRUE),2)</f>
        <v>FY21</v>
      </c>
    </row>
    <row r="175" spans="1:15" x14ac:dyDescent="0.3">
      <c r="A175" s="8"/>
      <c r="B175" s="8" t="s">
        <v>61</v>
      </c>
      <c r="C175" s="8" t="s">
        <v>71</v>
      </c>
      <c r="D175" s="8" t="s">
        <v>95</v>
      </c>
      <c r="E175" s="8" t="s">
        <v>191</v>
      </c>
      <c r="F175" s="24">
        <v>0</v>
      </c>
      <c r="G175" s="24">
        <v>0</v>
      </c>
      <c r="H175" s="24">
        <v>0</v>
      </c>
      <c r="I175" s="24">
        <v>0</v>
      </c>
      <c r="J175" s="24">
        <v>0</v>
      </c>
      <c r="K175" s="17">
        <v>44116</v>
      </c>
      <c r="L175" s="46">
        <f>(K175-calc!$O$2)/7+1</f>
        <v>2.5714285714285712</v>
      </c>
      <c r="M175" s="37" t="str">
        <f t="shared" si="2"/>
        <v>Oct</v>
      </c>
      <c r="N175" s="37" t="str">
        <f>"Qtr" &amp; VLOOKUP(MONTH(K175),calc!$D$3:$F$14,2,FALSE)</f>
        <v>Qtr1</v>
      </c>
      <c r="O175" s="37" t="str">
        <f>"FY" &amp; RIGHT(YEAR(K175) + VLOOKUP(MONTH(K175),{1,0;10,1},2,TRUE),2)</f>
        <v>FY21</v>
      </c>
    </row>
    <row r="176" spans="1:15" x14ac:dyDescent="0.3">
      <c r="A176" s="8"/>
      <c r="B176" s="8" t="s">
        <v>61</v>
      </c>
      <c r="C176" s="8" t="s">
        <v>73</v>
      </c>
      <c r="D176" s="8" t="s">
        <v>96</v>
      </c>
      <c r="E176" s="8" t="s">
        <v>191</v>
      </c>
      <c r="F176" s="24">
        <v>12</v>
      </c>
      <c r="G176" s="24">
        <v>12</v>
      </c>
      <c r="H176" s="24">
        <v>12</v>
      </c>
      <c r="I176" s="24">
        <v>0</v>
      </c>
      <c r="J176" s="24">
        <v>0</v>
      </c>
      <c r="K176" s="17">
        <v>44116</v>
      </c>
      <c r="L176" s="46">
        <f>(K176-calc!$O$2)/7+1</f>
        <v>2.5714285714285712</v>
      </c>
      <c r="M176" s="37" t="str">
        <f t="shared" si="2"/>
        <v>Oct</v>
      </c>
      <c r="N176" s="37" t="str">
        <f>"Qtr" &amp; VLOOKUP(MONTH(K176),calc!$D$3:$F$14,2,FALSE)</f>
        <v>Qtr1</v>
      </c>
      <c r="O176" s="37" t="str">
        <f>"FY" &amp; RIGHT(YEAR(K176) + VLOOKUP(MONTH(K176),{1,0;10,1},2,TRUE),2)</f>
        <v>FY21</v>
      </c>
    </row>
    <row r="177" spans="1:15" x14ac:dyDescent="0.3">
      <c r="A177" s="8"/>
      <c r="B177" s="8" t="s">
        <v>61</v>
      </c>
      <c r="C177" s="8" t="s">
        <v>97</v>
      </c>
      <c r="D177" s="8" t="s">
        <v>98</v>
      </c>
      <c r="E177" s="8" t="s">
        <v>191</v>
      </c>
      <c r="F177" s="24">
        <v>0</v>
      </c>
      <c r="G177" s="24">
        <v>0</v>
      </c>
      <c r="H177" s="24">
        <v>0</v>
      </c>
      <c r="I177" s="24">
        <v>0</v>
      </c>
      <c r="J177" s="24">
        <v>0</v>
      </c>
      <c r="K177" s="17">
        <v>44116</v>
      </c>
      <c r="L177" s="46">
        <f>(K177-calc!$O$2)/7+1</f>
        <v>2.5714285714285712</v>
      </c>
      <c r="M177" s="37" t="str">
        <f t="shared" si="2"/>
        <v>Oct</v>
      </c>
      <c r="N177" s="37" t="str">
        <f>"Qtr" &amp; VLOOKUP(MONTH(K177),calc!$D$3:$F$14,2,FALSE)</f>
        <v>Qtr1</v>
      </c>
      <c r="O177" s="37" t="str">
        <f>"FY" &amp; RIGHT(YEAR(K177) + VLOOKUP(MONTH(K177),{1,0;10,1},2,TRUE),2)</f>
        <v>FY21</v>
      </c>
    </row>
    <row r="178" spans="1:15" x14ac:dyDescent="0.3">
      <c r="A178" s="8"/>
      <c r="B178" s="8" t="s">
        <v>61</v>
      </c>
      <c r="C178" s="8" t="s">
        <v>97</v>
      </c>
      <c r="D178" s="8" t="s">
        <v>99</v>
      </c>
      <c r="E178" s="8" t="s">
        <v>191</v>
      </c>
      <c r="F178" s="24">
        <v>0</v>
      </c>
      <c r="G178" s="24">
        <v>0</v>
      </c>
      <c r="H178" s="24">
        <v>0</v>
      </c>
      <c r="I178" s="24">
        <v>0</v>
      </c>
      <c r="J178" s="24">
        <v>0</v>
      </c>
      <c r="K178" s="17">
        <v>44116</v>
      </c>
      <c r="L178" s="46">
        <f>(K178-calc!$O$2)/7+1</f>
        <v>2.5714285714285712</v>
      </c>
      <c r="M178" s="37" t="str">
        <f t="shared" si="2"/>
        <v>Oct</v>
      </c>
      <c r="N178" s="37" t="str">
        <f>"Qtr" &amp; VLOOKUP(MONTH(K178),calc!$D$3:$F$14,2,FALSE)</f>
        <v>Qtr1</v>
      </c>
      <c r="O178" s="37" t="str">
        <f>"FY" &amp; RIGHT(YEAR(K178) + VLOOKUP(MONTH(K178),{1,0;10,1},2,TRUE),2)</f>
        <v>FY21</v>
      </c>
    </row>
    <row r="179" spans="1:15" x14ac:dyDescent="0.3">
      <c r="A179" s="8"/>
      <c r="B179" s="8" t="s">
        <v>61</v>
      </c>
      <c r="C179" s="8" t="s">
        <v>100</v>
      </c>
      <c r="D179" s="8" t="s">
        <v>101</v>
      </c>
      <c r="E179" s="8" t="s">
        <v>191</v>
      </c>
      <c r="F179" s="24">
        <v>0</v>
      </c>
      <c r="G179" s="24">
        <v>0</v>
      </c>
      <c r="H179" s="24">
        <v>0</v>
      </c>
      <c r="I179" s="24">
        <v>0</v>
      </c>
      <c r="J179" s="24">
        <v>0</v>
      </c>
      <c r="K179" s="17">
        <v>44116</v>
      </c>
      <c r="L179" s="46">
        <f>(K179-calc!$O$2)/7+1</f>
        <v>2.5714285714285712</v>
      </c>
      <c r="M179" s="37" t="str">
        <f t="shared" si="2"/>
        <v>Oct</v>
      </c>
      <c r="N179" s="37" t="str">
        <f>"Qtr" &amp; VLOOKUP(MONTH(K179),calc!$D$3:$F$14,2,FALSE)</f>
        <v>Qtr1</v>
      </c>
      <c r="O179" s="37" t="str">
        <f>"FY" &amp; RIGHT(YEAR(K179) + VLOOKUP(MONTH(K179),{1,0;10,1},2,TRUE),2)</f>
        <v>FY21</v>
      </c>
    </row>
    <row r="180" spans="1:15" x14ac:dyDescent="0.3">
      <c r="A180" s="8"/>
      <c r="B180" s="8" t="s">
        <v>61</v>
      </c>
      <c r="C180" s="8" t="s">
        <v>102</v>
      </c>
      <c r="D180" s="8" t="s">
        <v>103</v>
      </c>
      <c r="E180" s="8" t="s">
        <v>191</v>
      </c>
      <c r="F180" s="24">
        <v>0</v>
      </c>
      <c r="G180" s="24">
        <v>0</v>
      </c>
      <c r="H180" s="24">
        <v>0</v>
      </c>
      <c r="I180" s="24">
        <v>0</v>
      </c>
      <c r="J180" s="24">
        <v>0</v>
      </c>
      <c r="K180" s="17">
        <v>44116</v>
      </c>
      <c r="L180" s="46">
        <f>(K180-calc!$O$2)/7+1</f>
        <v>2.5714285714285712</v>
      </c>
      <c r="M180" s="37" t="str">
        <f t="shared" si="2"/>
        <v>Oct</v>
      </c>
      <c r="N180" s="37" t="str">
        <f>"Qtr" &amp; VLOOKUP(MONTH(K180),calc!$D$3:$F$14,2,FALSE)</f>
        <v>Qtr1</v>
      </c>
      <c r="O180" s="37" t="str">
        <f>"FY" &amp; RIGHT(YEAR(K180) + VLOOKUP(MONTH(K180),{1,0;10,1},2,TRUE),2)</f>
        <v>FY21</v>
      </c>
    </row>
    <row r="181" spans="1:15" x14ac:dyDescent="0.3">
      <c r="A181" s="8"/>
      <c r="B181" s="8" t="s">
        <v>61</v>
      </c>
      <c r="C181" s="8" t="s">
        <v>68</v>
      </c>
      <c r="D181" s="8" t="s">
        <v>104</v>
      </c>
      <c r="E181" s="8" t="s">
        <v>191</v>
      </c>
      <c r="F181" s="24">
        <v>0</v>
      </c>
      <c r="G181" s="24">
        <v>0</v>
      </c>
      <c r="H181" s="24">
        <v>0</v>
      </c>
      <c r="I181" s="24">
        <v>0</v>
      </c>
      <c r="J181" s="24">
        <v>0</v>
      </c>
      <c r="K181" s="17">
        <v>44116</v>
      </c>
      <c r="L181" s="46">
        <f>(K181-calc!$O$2)/7+1</f>
        <v>2.5714285714285712</v>
      </c>
      <c r="M181" s="37" t="str">
        <f t="shared" si="2"/>
        <v>Oct</v>
      </c>
      <c r="N181" s="37" t="str">
        <f>"Qtr" &amp; VLOOKUP(MONTH(K181),calc!$D$3:$F$14,2,FALSE)</f>
        <v>Qtr1</v>
      </c>
      <c r="O181" s="37" t="str">
        <f>"FY" &amp; RIGHT(YEAR(K181) + VLOOKUP(MONTH(K181),{1,0;10,1},2,TRUE),2)</f>
        <v>FY21</v>
      </c>
    </row>
    <row r="182" spans="1:15" x14ac:dyDescent="0.3">
      <c r="A182" s="8"/>
      <c r="B182" s="8" t="s">
        <v>61</v>
      </c>
      <c r="C182" s="8" t="s">
        <v>64</v>
      </c>
      <c r="D182" s="8" t="s">
        <v>105</v>
      </c>
      <c r="E182" s="8" t="s">
        <v>191</v>
      </c>
      <c r="F182" s="24">
        <v>0</v>
      </c>
      <c r="G182" s="24">
        <v>0</v>
      </c>
      <c r="H182" s="24">
        <v>0</v>
      </c>
      <c r="I182" s="24">
        <v>0</v>
      </c>
      <c r="J182" s="24">
        <v>0</v>
      </c>
      <c r="K182" s="17">
        <v>44116</v>
      </c>
      <c r="L182" s="46">
        <f>(K182-calc!$O$2)/7+1</f>
        <v>2.5714285714285712</v>
      </c>
      <c r="M182" s="37" t="str">
        <f t="shared" si="2"/>
        <v>Oct</v>
      </c>
      <c r="N182" s="37" t="str">
        <f>"Qtr" &amp; VLOOKUP(MONTH(K182),calc!$D$3:$F$14,2,FALSE)</f>
        <v>Qtr1</v>
      </c>
      <c r="O182" s="37" t="str">
        <f>"FY" &amp; RIGHT(YEAR(K182) + VLOOKUP(MONTH(K182),{1,0;10,1},2,TRUE),2)</f>
        <v>FY21</v>
      </c>
    </row>
    <row r="183" spans="1:15" x14ac:dyDescent="0.3">
      <c r="A183" s="8"/>
      <c r="B183" s="8" t="s">
        <v>61</v>
      </c>
      <c r="C183" s="8" t="s">
        <v>106</v>
      </c>
      <c r="D183" s="8" t="s">
        <v>107</v>
      </c>
      <c r="E183" s="8" t="s">
        <v>191</v>
      </c>
      <c r="F183" s="24">
        <v>14</v>
      </c>
      <c r="G183" s="24">
        <v>14</v>
      </c>
      <c r="H183" s="24">
        <v>14</v>
      </c>
      <c r="I183" s="24">
        <v>0</v>
      </c>
      <c r="J183" s="24">
        <v>0</v>
      </c>
      <c r="K183" s="17">
        <v>44116</v>
      </c>
      <c r="L183" s="46">
        <f>(K183-calc!$O$2)/7+1</f>
        <v>2.5714285714285712</v>
      </c>
      <c r="M183" s="37" t="str">
        <f t="shared" si="2"/>
        <v>Oct</v>
      </c>
      <c r="N183" s="37" t="str">
        <f>"Qtr" &amp; VLOOKUP(MONTH(K183),calc!$D$3:$F$14,2,FALSE)</f>
        <v>Qtr1</v>
      </c>
      <c r="O183" s="37" t="str">
        <f>"FY" &amp; RIGHT(YEAR(K183) + VLOOKUP(MONTH(K183),{1,0;10,1},2,TRUE),2)</f>
        <v>FY21</v>
      </c>
    </row>
    <row r="184" spans="1:15" x14ac:dyDescent="0.3">
      <c r="A184" s="8"/>
      <c r="B184" s="8" t="s">
        <v>61</v>
      </c>
      <c r="C184" s="8" t="s">
        <v>108</v>
      </c>
      <c r="D184" s="8" t="s">
        <v>109</v>
      </c>
      <c r="E184" s="8" t="s">
        <v>191</v>
      </c>
      <c r="F184" s="24">
        <v>0</v>
      </c>
      <c r="G184" s="24">
        <v>0</v>
      </c>
      <c r="H184" s="24">
        <v>0</v>
      </c>
      <c r="I184" s="24">
        <v>0</v>
      </c>
      <c r="J184" s="24">
        <v>0</v>
      </c>
      <c r="K184" s="17">
        <v>44116</v>
      </c>
      <c r="L184" s="46">
        <f>(K184-calc!$O$2)/7+1</f>
        <v>2.5714285714285712</v>
      </c>
      <c r="M184" s="37" t="str">
        <f t="shared" si="2"/>
        <v>Oct</v>
      </c>
      <c r="N184" s="37" t="str">
        <f>"Qtr" &amp; VLOOKUP(MONTH(K184),calc!$D$3:$F$14,2,FALSE)</f>
        <v>Qtr1</v>
      </c>
      <c r="O184" s="37" t="str">
        <f>"FY" &amp; RIGHT(YEAR(K184) + VLOOKUP(MONTH(K184),{1,0;10,1},2,TRUE),2)</f>
        <v>FY21</v>
      </c>
    </row>
    <row r="185" spans="1:15" x14ac:dyDescent="0.3">
      <c r="A185" s="8"/>
      <c r="B185" s="8" t="s">
        <v>61</v>
      </c>
      <c r="C185" s="8" t="s">
        <v>110</v>
      </c>
      <c r="D185" s="8" t="s">
        <v>111</v>
      </c>
      <c r="E185" s="8" t="s">
        <v>191</v>
      </c>
      <c r="F185" s="24">
        <v>0</v>
      </c>
      <c r="G185" s="24">
        <v>0</v>
      </c>
      <c r="H185" s="24">
        <v>0</v>
      </c>
      <c r="I185" s="24">
        <v>0</v>
      </c>
      <c r="J185" s="24">
        <v>0</v>
      </c>
      <c r="K185" s="17">
        <v>44116</v>
      </c>
      <c r="L185" s="46">
        <f>(K185-calc!$O$2)/7+1</f>
        <v>2.5714285714285712</v>
      </c>
      <c r="M185" s="37" t="str">
        <f t="shared" si="2"/>
        <v>Oct</v>
      </c>
      <c r="N185" s="37" t="str">
        <f>"Qtr" &amp; VLOOKUP(MONTH(K185),calc!$D$3:$F$14,2,FALSE)</f>
        <v>Qtr1</v>
      </c>
      <c r="O185" s="37" t="str">
        <f>"FY" &amp; RIGHT(YEAR(K185) + VLOOKUP(MONTH(K185),{1,0;10,1},2,TRUE),2)</f>
        <v>FY21</v>
      </c>
    </row>
    <row r="186" spans="1:15" x14ac:dyDescent="0.3">
      <c r="A186" s="8"/>
      <c r="B186" s="8" t="s">
        <v>61</v>
      </c>
      <c r="C186" s="8" t="s">
        <v>71</v>
      </c>
      <c r="D186" s="8" t="s">
        <v>112</v>
      </c>
      <c r="E186" s="8" t="s">
        <v>191</v>
      </c>
      <c r="F186" s="24">
        <v>0</v>
      </c>
      <c r="G186" s="24">
        <v>0</v>
      </c>
      <c r="H186" s="24">
        <v>0</v>
      </c>
      <c r="I186" s="24">
        <v>0</v>
      </c>
      <c r="J186" s="24">
        <v>0</v>
      </c>
      <c r="K186" s="17">
        <v>44116</v>
      </c>
      <c r="L186" s="46">
        <f>(K186-calc!$O$2)/7+1</f>
        <v>2.5714285714285712</v>
      </c>
      <c r="M186" s="37" t="str">
        <f t="shared" si="2"/>
        <v>Oct</v>
      </c>
      <c r="N186" s="37" t="str">
        <f>"Qtr" &amp; VLOOKUP(MONTH(K186),calc!$D$3:$F$14,2,FALSE)</f>
        <v>Qtr1</v>
      </c>
      <c r="O186" s="37" t="str">
        <f>"FY" &amp; RIGHT(YEAR(K186) + VLOOKUP(MONTH(K186),{1,0;10,1},2,TRUE),2)</f>
        <v>FY21</v>
      </c>
    </row>
    <row r="187" spans="1:15" x14ac:dyDescent="0.3">
      <c r="A187" s="8"/>
      <c r="B187" s="8" t="s">
        <v>61</v>
      </c>
      <c r="C187" s="8" t="s">
        <v>102</v>
      </c>
      <c r="D187" s="8" t="s">
        <v>113</v>
      </c>
      <c r="E187" s="8" t="s">
        <v>191</v>
      </c>
      <c r="F187" s="24">
        <v>0</v>
      </c>
      <c r="G187" s="24">
        <v>0</v>
      </c>
      <c r="H187" s="24">
        <v>0</v>
      </c>
      <c r="I187" s="24">
        <v>0</v>
      </c>
      <c r="J187" s="24">
        <v>0</v>
      </c>
      <c r="K187" s="17">
        <v>44116</v>
      </c>
      <c r="L187" s="46">
        <f>(K187-calc!$O$2)/7+1</f>
        <v>2.5714285714285712</v>
      </c>
      <c r="M187" s="37" t="str">
        <f t="shared" si="2"/>
        <v>Oct</v>
      </c>
      <c r="N187" s="37" t="str">
        <f>"Qtr" &amp; VLOOKUP(MONTH(K187),calc!$D$3:$F$14,2,FALSE)</f>
        <v>Qtr1</v>
      </c>
      <c r="O187" s="37" t="str">
        <f>"FY" &amp; RIGHT(YEAR(K187) + VLOOKUP(MONTH(K187),{1,0;10,1},2,TRUE),2)</f>
        <v>FY21</v>
      </c>
    </row>
    <row r="188" spans="1:15" x14ac:dyDescent="0.3">
      <c r="A188" s="8"/>
      <c r="B188" s="8" t="s">
        <v>61</v>
      </c>
      <c r="C188" s="8" t="s">
        <v>71</v>
      </c>
      <c r="D188" s="8" t="s">
        <v>114</v>
      </c>
      <c r="E188" s="8" t="s">
        <v>191</v>
      </c>
      <c r="F188" s="24">
        <v>0</v>
      </c>
      <c r="G188" s="24">
        <v>0</v>
      </c>
      <c r="H188" s="24">
        <v>0</v>
      </c>
      <c r="I188" s="24">
        <v>0</v>
      </c>
      <c r="J188" s="24">
        <v>0</v>
      </c>
      <c r="K188" s="17">
        <v>44116</v>
      </c>
      <c r="L188" s="46">
        <f>(K188-calc!$O$2)/7+1</f>
        <v>2.5714285714285712</v>
      </c>
      <c r="M188" s="37" t="str">
        <f t="shared" si="2"/>
        <v>Oct</v>
      </c>
      <c r="N188" s="37" t="str">
        <f>"Qtr" &amp; VLOOKUP(MONTH(K188),calc!$D$3:$F$14,2,FALSE)</f>
        <v>Qtr1</v>
      </c>
      <c r="O188" s="37" t="str">
        <f>"FY" &amp; RIGHT(YEAR(K188) + VLOOKUP(MONTH(K188),{1,0;10,1},2,TRUE),2)</f>
        <v>FY21</v>
      </c>
    </row>
    <row r="189" spans="1:15" x14ac:dyDescent="0.3">
      <c r="A189" s="8"/>
      <c r="B189" s="8" t="s">
        <v>61</v>
      </c>
      <c r="C189" s="8" t="s">
        <v>68</v>
      </c>
      <c r="D189" s="8" t="s">
        <v>115</v>
      </c>
      <c r="E189" s="8" t="s">
        <v>191</v>
      </c>
      <c r="F189" s="24">
        <v>0</v>
      </c>
      <c r="G189" s="24">
        <v>0</v>
      </c>
      <c r="H189" s="24">
        <v>0</v>
      </c>
      <c r="I189" s="24">
        <v>0</v>
      </c>
      <c r="J189" s="24">
        <v>0</v>
      </c>
      <c r="K189" s="17">
        <v>44116</v>
      </c>
      <c r="L189" s="46">
        <f>(K189-calc!$O$2)/7+1</f>
        <v>2.5714285714285712</v>
      </c>
      <c r="M189" s="37" t="str">
        <f t="shared" si="2"/>
        <v>Oct</v>
      </c>
      <c r="N189" s="37" t="str">
        <f>"Qtr" &amp; VLOOKUP(MONTH(K189),calc!$D$3:$F$14,2,FALSE)</f>
        <v>Qtr1</v>
      </c>
      <c r="O189" s="37" t="str">
        <f>"FY" &amp; RIGHT(YEAR(K189) + VLOOKUP(MONTH(K189),{1,0;10,1},2,TRUE),2)</f>
        <v>FY21</v>
      </c>
    </row>
    <row r="190" spans="1:15" x14ac:dyDescent="0.3">
      <c r="A190" s="8"/>
      <c r="B190" s="8" t="s">
        <v>61</v>
      </c>
      <c r="C190" s="8" t="s">
        <v>66</v>
      </c>
      <c r="D190" s="8" t="s">
        <v>116</v>
      </c>
      <c r="E190" s="8" t="s">
        <v>191</v>
      </c>
      <c r="F190" s="24">
        <v>0</v>
      </c>
      <c r="G190" s="24">
        <v>0</v>
      </c>
      <c r="H190" s="24">
        <v>0</v>
      </c>
      <c r="I190" s="24">
        <v>0</v>
      </c>
      <c r="J190" s="24">
        <v>0</v>
      </c>
      <c r="K190" s="17">
        <v>44116</v>
      </c>
      <c r="L190" s="46">
        <f>(K190-calc!$O$2)/7+1</f>
        <v>2.5714285714285712</v>
      </c>
      <c r="M190" s="37" t="str">
        <f t="shared" si="2"/>
        <v>Oct</v>
      </c>
      <c r="N190" s="37" t="str">
        <f>"Qtr" &amp; VLOOKUP(MONTH(K190),calc!$D$3:$F$14,2,FALSE)</f>
        <v>Qtr1</v>
      </c>
      <c r="O190" s="37" t="str">
        <f>"FY" &amp; RIGHT(YEAR(K190) + VLOOKUP(MONTH(K190),{1,0;10,1},2,TRUE),2)</f>
        <v>FY21</v>
      </c>
    </row>
    <row r="191" spans="1:15" x14ac:dyDescent="0.3">
      <c r="A191" s="8"/>
      <c r="B191" s="8" t="s">
        <v>61</v>
      </c>
      <c r="C191" s="8" t="s">
        <v>117</v>
      </c>
      <c r="D191" s="8" t="s">
        <v>118</v>
      </c>
      <c r="E191" s="8" t="s">
        <v>191</v>
      </c>
      <c r="F191" s="24">
        <v>0</v>
      </c>
      <c r="G191" s="24">
        <v>0</v>
      </c>
      <c r="H191" s="24">
        <v>0</v>
      </c>
      <c r="I191" s="24">
        <v>0</v>
      </c>
      <c r="J191" s="24">
        <v>0</v>
      </c>
      <c r="K191" s="17">
        <v>44116</v>
      </c>
      <c r="L191" s="46">
        <f>(K191-calc!$O$2)/7+1</f>
        <v>2.5714285714285712</v>
      </c>
      <c r="M191" s="37" t="str">
        <f t="shared" si="2"/>
        <v>Oct</v>
      </c>
      <c r="N191" s="37" t="str">
        <f>"Qtr" &amp; VLOOKUP(MONTH(K191),calc!$D$3:$F$14,2,FALSE)</f>
        <v>Qtr1</v>
      </c>
      <c r="O191" s="37" t="str">
        <f>"FY" &amp; RIGHT(YEAR(K191) + VLOOKUP(MONTH(K191),{1,0;10,1},2,TRUE),2)</f>
        <v>FY21</v>
      </c>
    </row>
    <row r="192" spans="1:15" x14ac:dyDescent="0.3">
      <c r="A192" s="8"/>
      <c r="B192" s="8" t="s">
        <v>61</v>
      </c>
      <c r="C192" s="8" t="s">
        <v>68</v>
      </c>
      <c r="D192" s="8" t="s">
        <v>119</v>
      </c>
      <c r="E192" s="8" t="s">
        <v>191</v>
      </c>
      <c r="F192" s="24">
        <v>0</v>
      </c>
      <c r="G192" s="24">
        <v>0</v>
      </c>
      <c r="H192" s="24">
        <v>0</v>
      </c>
      <c r="I192" s="24">
        <v>0</v>
      </c>
      <c r="J192" s="24">
        <v>0</v>
      </c>
      <c r="K192" s="17">
        <v>44116</v>
      </c>
      <c r="L192" s="46">
        <f>(K192-calc!$O$2)/7+1</f>
        <v>2.5714285714285712</v>
      </c>
      <c r="M192" s="37" t="str">
        <f t="shared" si="2"/>
        <v>Oct</v>
      </c>
      <c r="N192" s="37" t="str">
        <f>"Qtr" &amp; VLOOKUP(MONTH(K192),calc!$D$3:$F$14,2,FALSE)</f>
        <v>Qtr1</v>
      </c>
      <c r="O192" s="37" t="str">
        <f>"FY" &amp; RIGHT(YEAR(K192) + VLOOKUP(MONTH(K192),{1,0;10,1},2,TRUE),2)</f>
        <v>FY21</v>
      </c>
    </row>
    <row r="193" spans="1:15" x14ac:dyDescent="0.3">
      <c r="A193" s="8"/>
      <c r="B193" s="8" t="s">
        <v>61</v>
      </c>
      <c r="C193" s="8" t="s">
        <v>120</v>
      </c>
      <c r="D193" s="8" t="s">
        <v>121</v>
      </c>
      <c r="E193" s="8" t="s">
        <v>191</v>
      </c>
      <c r="F193" s="24">
        <v>0</v>
      </c>
      <c r="G193" s="24">
        <v>0</v>
      </c>
      <c r="H193" s="24">
        <v>0</v>
      </c>
      <c r="I193" s="24">
        <v>0</v>
      </c>
      <c r="J193" s="24">
        <v>0</v>
      </c>
      <c r="K193" s="17">
        <v>44116</v>
      </c>
      <c r="L193" s="46">
        <f>(K193-calc!$O$2)/7+1</f>
        <v>2.5714285714285712</v>
      </c>
      <c r="M193" s="37" t="str">
        <f t="shared" si="2"/>
        <v>Oct</v>
      </c>
      <c r="N193" s="37" t="str">
        <f>"Qtr" &amp; VLOOKUP(MONTH(K193),calc!$D$3:$F$14,2,FALSE)</f>
        <v>Qtr1</v>
      </c>
      <c r="O193" s="37" t="str">
        <f>"FY" &amp; RIGHT(YEAR(K193) + VLOOKUP(MONTH(K193),{1,0;10,1},2,TRUE),2)</f>
        <v>FY21</v>
      </c>
    </row>
    <row r="194" spans="1:15" x14ac:dyDescent="0.3">
      <c r="A194" s="8"/>
      <c r="B194" s="8" t="s">
        <v>61</v>
      </c>
      <c r="C194" s="8" t="s">
        <v>64</v>
      </c>
      <c r="D194" s="8" t="s">
        <v>122</v>
      </c>
      <c r="E194" s="8" t="s">
        <v>191</v>
      </c>
      <c r="F194" s="24">
        <v>0</v>
      </c>
      <c r="G194" s="24">
        <v>0</v>
      </c>
      <c r="H194" s="24">
        <v>0</v>
      </c>
      <c r="I194" s="24">
        <v>0</v>
      </c>
      <c r="J194" s="24">
        <v>0</v>
      </c>
      <c r="K194" s="17">
        <v>44116</v>
      </c>
      <c r="L194" s="46">
        <f>(K194-calc!$O$2)/7+1</f>
        <v>2.5714285714285712</v>
      </c>
      <c r="M194" s="37" t="str">
        <f t="shared" si="2"/>
        <v>Oct</v>
      </c>
      <c r="N194" s="37" t="str">
        <f>"Qtr" &amp; VLOOKUP(MONTH(K194),calc!$D$3:$F$14,2,FALSE)</f>
        <v>Qtr1</v>
      </c>
      <c r="O194" s="37" t="str">
        <f>"FY" &amp; RIGHT(YEAR(K194) + VLOOKUP(MONTH(K194),{1,0;10,1},2,TRUE),2)</f>
        <v>FY21</v>
      </c>
    </row>
    <row r="195" spans="1:15" x14ac:dyDescent="0.3">
      <c r="A195" s="8"/>
      <c r="B195" s="8" t="s">
        <v>61</v>
      </c>
      <c r="C195" s="8" t="s">
        <v>64</v>
      </c>
      <c r="D195" s="8" t="s">
        <v>123</v>
      </c>
      <c r="E195" s="8" t="s">
        <v>191</v>
      </c>
      <c r="F195" s="24">
        <v>0</v>
      </c>
      <c r="G195" s="24">
        <v>0</v>
      </c>
      <c r="H195" s="24">
        <v>0</v>
      </c>
      <c r="I195" s="24">
        <v>0</v>
      </c>
      <c r="J195" s="24">
        <v>0</v>
      </c>
      <c r="K195" s="17">
        <v>44116</v>
      </c>
      <c r="L195" s="46">
        <f>(K195-calc!$O$2)/7+1</f>
        <v>2.5714285714285712</v>
      </c>
      <c r="M195" s="37" t="str">
        <f t="shared" si="2"/>
        <v>Oct</v>
      </c>
      <c r="N195" s="37" t="str">
        <f>"Qtr" &amp; VLOOKUP(MONTH(K195),calc!$D$3:$F$14,2,FALSE)</f>
        <v>Qtr1</v>
      </c>
      <c r="O195" s="37" t="str">
        <f>"FY" &amp; RIGHT(YEAR(K195) + VLOOKUP(MONTH(K195),{1,0;10,1},2,TRUE),2)</f>
        <v>FY21</v>
      </c>
    </row>
    <row r="196" spans="1:15" x14ac:dyDescent="0.3">
      <c r="A196" s="8"/>
      <c r="B196" s="8" t="s">
        <v>61</v>
      </c>
      <c r="C196" s="8" t="s">
        <v>71</v>
      </c>
      <c r="D196" s="8" t="s">
        <v>124</v>
      </c>
      <c r="E196" s="8" t="s">
        <v>191</v>
      </c>
      <c r="F196" s="24">
        <v>0</v>
      </c>
      <c r="G196" s="24">
        <v>0</v>
      </c>
      <c r="H196" s="24">
        <v>0</v>
      </c>
      <c r="I196" s="24">
        <v>0</v>
      </c>
      <c r="J196" s="24">
        <v>0</v>
      </c>
      <c r="K196" s="17">
        <v>44116</v>
      </c>
      <c r="L196" s="46">
        <f>(K196-calc!$O$2)/7+1</f>
        <v>2.5714285714285712</v>
      </c>
      <c r="M196" s="37" t="str">
        <f t="shared" si="2"/>
        <v>Oct</v>
      </c>
      <c r="N196" s="37" t="str">
        <f>"Qtr" &amp; VLOOKUP(MONTH(K196),calc!$D$3:$F$14,2,FALSE)</f>
        <v>Qtr1</v>
      </c>
      <c r="O196" s="37" t="str">
        <f>"FY" &amp; RIGHT(YEAR(K196) + VLOOKUP(MONTH(K196),{1,0;10,1},2,TRUE),2)</f>
        <v>FY21</v>
      </c>
    </row>
    <row r="197" spans="1:15" x14ac:dyDescent="0.3">
      <c r="A197" s="8"/>
      <c r="B197" s="8" t="s">
        <v>61</v>
      </c>
      <c r="C197" s="8" t="s">
        <v>125</v>
      </c>
      <c r="D197" s="8" t="s">
        <v>126</v>
      </c>
      <c r="E197" s="8" t="s">
        <v>191</v>
      </c>
      <c r="F197" s="24">
        <v>0</v>
      </c>
      <c r="G197" s="24">
        <v>0</v>
      </c>
      <c r="H197" s="24">
        <v>0</v>
      </c>
      <c r="I197" s="24">
        <v>0</v>
      </c>
      <c r="J197" s="24">
        <v>0</v>
      </c>
      <c r="K197" s="17">
        <v>44116</v>
      </c>
      <c r="L197" s="46">
        <f>(K197-calc!$O$2)/7+1</f>
        <v>2.5714285714285712</v>
      </c>
      <c r="M197" s="37" t="str">
        <f t="shared" si="2"/>
        <v>Oct</v>
      </c>
      <c r="N197" s="37" t="str">
        <f>"Qtr" &amp; VLOOKUP(MONTH(K197),calc!$D$3:$F$14,2,FALSE)</f>
        <v>Qtr1</v>
      </c>
      <c r="O197" s="37" t="str">
        <f>"FY" &amp; RIGHT(YEAR(K197) + VLOOKUP(MONTH(K197),{1,0;10,1},2,TRUE),2)</f>
        <v>FY21</v>
      </c>
    </row>
    <row r="198" spans="1:15" x14ac:dyDescent="0.3">
      <c r="A198" s="8"/>
      <c r="B198" s="8" t="s">
        <v>61</v>
      </c>
      <c r="C198" s="8" t="s">
        <v>102</v>
      </c>
      <c r="D198" s="8" t="s">
        <v>127</v>
      </c>
      <c r="E198" s="8" t="s">
        <v>191</v>
      </c>
      <c r="F198" s="24">
        <v>0</v>
      </c>
      <c r="G198" s="24">
        <v>0</v>
      </c>
      <c r="H198" s="24">
        <v>0</v>
      </c>
      <c r="I198" s="24">
        <v>0</v>
      </c>
      <c r="J198" s="24">
        <v>0</v>
      </c>
      <c r="K198" s="17">
        <v>44116</v>
      </c>
      <c r="L198" s="46">
        <f>(K198-calc!$O$2)/7+1</f>
        <v>2.5714285714285712</v>
      </c>
      <c r="M198" s="37" t="str">
        <f t="shared" ref="M198:M234" si="3">TEXT(K198, "mmm")</f>
        <v>Oct</v>
      </c>
      <c r="N198" s="37" t="str">
        <f>"Qtr" &amp; VLOOKUP(MONTH(K198),calc!$D$3:$F$14,2,FALSE)</f>
        <v>Qtr1</v>
      </c>
      <c r="O198" s="37" t="str">
        <f>"FY" &amp; RIGHT(YEAR(K198) + VLOOKUP(MONTH(K198),{1,0;10,1},2,TRUE),2)</f>
        <v>FY21</v>
      </c>
    </row>
    <row r="199" spans="1:15" x14ac:dyDescent="0.3">
      <c r="A199" s="8"/>
      <c r="B199" s="8" t="s">
        <v>61</v>
      </c>
      <c r="C199" s="8" t="s">
        <v>91</v>
      </c>
      <c r="D199" s="8" t="s">
        <v>128</v>
      </c>
      <c r="E199" s="8" t="s">
        <v>191</v>
      </c>
      <c r="F199" s="24">
        <v>0</v>
      </c>
      <c r="G199" s="24">
        <v>0</v>
      </c>
      <c r="H199" s="24">
        <v>0</v>
      </c>
      <c r="I199" s="24">
        <v>0</v>
      </c>
      <c r="J199" s="24">
        <v>0</v>
      </c>
      <c r="K199" s="17">
        <v>44116</v>
      </c>
      <c r="L199" s="46">
        <f>(K199-calc!$O$2)/7+1</f>
        <v>2.5714285714285712</v>
      </c>
      <c r="M199" s="37" t="str">
        <f t="shared" si="3"/>
        <v>Oct</v>
      </c>
      <c r="N199" s="37" t="str">
        <f>"Qtr" &amp; VLOOKUP(MONTH(K199),calc!$D$3:$F$14,2,FALSE)</f>
        <v>Qtr1</v>
      </c>
      <c r="O199" s="37" t="str">
        <f>"FY" &amp; RIGHT(YEAR(K199) + VLOOKUP(MONTH(K199),{1,0;10,1},2,TRUE),2)</f>
        <v>FY21</v>
      </c>
    </row>
    <row r="200" spans="1:15" x14ac:dyDescent="0.3">
      <c r="A200" s="8"/>
      <c r="B200" s="8" t="s">
        <v>61</v>
      </c>
      <c r="C200" s="8" t="s">
        <v>71</v>
      </c>
      <c r="D200" s="8" t="s">
        <v>129</v>
      </c>
      <c r="E200" s="8" t="s">
        <v>191</v>
      </c>
      <c r="F200" s="24">
        <v>0</v>
      </c>
      <c r="G200" s="24">
        <v>0</v>
      </c>
      <c r="H200" s="24">
        <v>0</v>
      </c>
      <c r="I200" s="24">
        <v>0</v>
      </c>
      <c r="J200" s="24">
        <v>0</v>
      </c>
      <c r="K200" s="17">
        <v>44116</v>
      </c>
      <c r="L200" s="46">
        <f>(K200-calc!$O$2)/7+1</f>
        <v>2.5714285714285712</v>
      </c>
      <c r="M200" s="37" t="str">
        <f t="shared" si="3"/>
        <v>Oct</v>
      </c>
      <c r="N200" s="37" t="str">
        <f>"Qtr" &amp; VLOOKUP(MONTH(K200),calc!$D$3:$F$14,2,FALSE)</f>
        <v>Qtr1</v>
      </c>
      <c r="O200" s="37" t="str">
        <f>"FY" &amp; RIGHT(YEAR(K200) + VLOOKUP(MONTH(K200),{1,0;10,1},2,TRUE),2)</f>
        <v>FY21</v>
      </c>
    </row>
    <row r="201" spans="1:15" x14ac:dyDescent="0.3">
      <c r="A201" s="8"/>
      <c r="B201" s="8" t="s">
        <v>61</v>
      </c>
      <c r="C201" s="8" t="s">
        <v>68</v>
      </c>
      <c r="D201" s="8" t="s">
        <v>130</v>
      </c>
      <c r="E201" s="8" t="s">
        <v>191</v>
      </c>
      <c r="F201" s="24">
        <v>0</v>
      </c>
      <c r="G201" s="24">
        <v>0</v>
      </c>
      <c r="H201" s="24">
        <v>0</v>
      </c>
      <c r="I201" s="24">
        <v>0</v>
      </c>
      <c r="J201" s="24">
        <v>0</v>
      </c>
      <c r="K201" s="17">
        <v>44116</v>
      </c>
      <c r="L201" s="46">
        <f>(K201-calc!$O$2)/7+1</f>
        <v>2.5714285714285712</v>
      </c>
      <c r="M201" s="37" t="str">
        <f t="shared" si="3"/>
        <v>Oct</v>
      </c>
      <c r="N201" s="37" t="str">
        <f>"Qtr" &amp; VLOOKUP(MONTH(K201),calc!$D$3:$F$14,2,FALSE)</f>
        <v>Qtr1</v>
      </c>
      <c r="O201" s="37" t="str">
        <f>"FY" &amp; RIGHT(YEAR(K201) + VLOOKUP(MONTH(K201),{1,0;10,1},2,TRUE),2)</f>
        <v>FY21</v>
      </c>
    </row>
    <row r="202" spans="1:15" x14ac:dyDescent="0.3">
      <c r="A202" s="8"/>
      <c r="B202" s="8" t="s">
        <v>61</v>
      </c>
      <c r="C202" s="8" t="s">
        <v>125</v>
      </c>
      <c r="D202" s="8" t="s">
        <v>131</v>
      </c>
      <c r="E202" s="8" t="s">
        <v>191</v>
      </c>
      <c r="F202" s="24">
        <v>0</v>
      </c>
      <c r="G202" s="24">
        <v>0</v>
      </c>
      <c r="H202" s="24">
        <v>0</v>
      </c>
      <c r="I202" s="24">
        <v>0</v>
      </c>
      <c r="J202" s="24">
        <v>0</v>
      </c>
      <c r="K202" s="17">
        <v>44116</v>
      </c>
      <c r="L202" s="46">
        <f>(K202-calc!$O$2)/7+1</f>
        <v>2.5714285714285712</v>
      </c>
      <c r="M202" s="37" t="str">
        <f t="shared" si="3"/>
        <v>Oct</v>
      </c>
      <c r="N202" s="37" t="str">
        <f>"Qtr" &amp; VLOOKUP(MONTH(K202),calc!$D$3:$F$14,2,FALSE)</f>
        <v>Qtr1</v>
      </c>
      <c r="O202" s="37" t="str">
        <f>"FY" &amp; RIGHT(YEAR(K202) + VLOOKUP(MONTH(K202),{1,0;10,1},2,TRUE),2)</f>
        <v>FY21</v>
      </c>
    </row>
    <row r="203" spans="1:15" x14ac:dyDescent="0.3">
      <c r="A203" s="8"/>
      <c r="B203" s="8" t="s">
        <v>5</v>
      </c>
      <c r="C203" s="8"/>
      <c r="D203" s="8" t="s">
        <v>6</v>
      </c>
      <c r="E203" s="8" t="s">
        <v>191</v>
      </c>
      <c r="F203" s="24">
        <v>0</v>
      </c>
      <c r="G203" s="24">
        <v>0</v>
      </c>
      <c r="H203" s="24">
        <v>0</v>
      </c>
      <c r="I203" s="24">
        <v>0</v>
      </c>
      <c r="J203" s="24">
        <v>0</v>
      </c>
      <c r="K203" s="17">
        <v>44116</v>
      </c>
      <c r="L203" s="46">
        <f>(K203-calc!$O$2)/7+1</f>
        <v>2.5714285714285712</v>
      </c>
      <c r="M203" s="37" t="str">
        <f t="shared" si="3"/>
        <v>Oct</v>
      </c>
      <c r="N203" s="37" t="str">
        <f>"Qtr" &amp; VLOOKUP(MONTH(K203),calc!$D$3:$F$14,2,FALSE)</f>
        <v>Qtr1</v>
      </c>
      <c r="O203" s="37" t="str">
        <f>"FY" &amp; RIGHT(YEAR(K203) + VLOOKUP(MONTH(K203),{1,0;10,1},2,TRUE),2)</f>
        <v>FY21</v>
      </c>
    </row>
    <row r="204" spans="1:15" x14ac:dyDescent="0.3">
      <c r="A204" s="8"/>
      <c r="B204" s="8" t="s">
        <v>5</v>
      </c>
      <c r="C204" s="8"/>
      <c r="D204" s="8" t="s">
        <v>7</v>
      </c>
      <c r="E204" s="8" t="s">
        <v>191</v>
      </c>
      <c r="F204" s="24">
        <v>29</v>
      </c>
      <c r="G204" s="24">
        <v>25</v>
      </c>
      <c r="H204" s="24">
        <v>25</v>
      </c>
      <c r="I204" s="24">
        <v>2</v>
      </c>
      <c r="J204" s="24">
        <v>2</v>
      </c>
      <c r="K204" s="17">
        <v>44116</v>
      </c>
      <c r="L204" s="46">
        <f>(K204-calc!$O$2)/7+1</f>
        <v>2.5714285714285712</v>
      </c>
      <c r="M204" s="37" t="str">
        <f t="shared" si="3"/>
        <v>Oct</v>
      </c>
      <c r="N204" s="37" t="str">
        <f>"Qtr" &amp; VLOOKUP(MONTH(K204),calc!$D$3:$F$14,2,FALSE)</f>
        <v>Qtr1</v>
      </c>
      <c r="O204" s="37" t="str">
        <f>"FY" &amp; RIGHT(YEAR(K204) + VLOOKUP(MONTH(K204),{1,0;10,1},2,TRUE),2)</f>
        <v>FY21</v>
      </c>
    </row>
    <row r="205" spans="1:15" x14ac:dyDescent="0.3">
      <c r="A205" s="8"/>
      <c r="B205" s="8" t="s">
        <v>5</v>
      </c>
      <c r="C205" s="8"/>
      <c r="D205" s="8" t="s">
        <v>8</v>
      </c>
      <c r="E205" s="8" t="s">
        <v>191</v>
      </c>
      <c r="F205" s="24">
        <v>9</v>
      </c>
      <c r="G205" s="24">
        <v>6</v>
      </c>
      <c r="H205" s="24">
        <v>6</v>
      </c>
      <c r="I205" s="24">
        <v>0</v>
      </c>
      <c r="J205" s="24">
        <v>0</v>
      </c>
      <c r="K205" s="17">
        <v>44116</v>
      </c>
      <c r="L205" s="46">
        <f>(K205-calc!$O$2)/7+1</f>
        <v>2.5714285714285712</v>
      </c>
      <c r="M205" s="37" t="str">
        <f t="shared" si="3"/>
        <v>Oct</v>
      </c>
      <c r="N205" s="37" t="str">
        <f>"Qtr" &amp; VLOOKUP(MONTH(K205),calc!$D$3:$F$14,2,FALSE)</f>
        <v>Qtr1</v>
      </c>
      <c r="O205" s="37" t="str">
        <f>"FY" &amp; RIGHT(YEAR(K205) + VLOOKUP(MONTH(K205),{1,0;10,1},2,TRUE),2)</f>
        <v>FY21</v>
      </c>
    </row>
    <row r="206" spans="1:15" x14ac:dyDescent="0.3">
      <c r="A206" s="8"/>
      <c r="B206" s="8" t="s">
        <v>132</v>
      </c>
      <c r="C206" s="8"/>
      <c r="D206" s="8" t="s">
        <v>133</v>
      </c>
      <c r="E206" s="8" t="s">
        <v>191</v>
      </c>
      <c r="F206" s="24">
        <v>15</v>
      </c>
      <c r="G206" s="24">
        <v>15</v>
      </c>
      <c r="H206" s="24">
        <v>15</v>
      </c>
      <c r="I206" s="24">
        <v>0</v>
      </c>
      <c r="J206" s="24">
        <v>0</v>
      </c>
      <c r="K206" s="17">
        <v>44116</v>
      </c>
      <c r="L206" s="46">
        <f>(K206-calc!$O$2)/7+1</f>
        <v>2.5714285714285712</v>
      </c>
      <c r="M206" s="37" t="str">
        <f t="shared" si="3"/>
        <v>Oct</v>
      </c>
      <c r="N206" s="37" t="str">
        <f>"Qtr" &amp; VLOOKUP(MONTH(K206),calc!$D$3:$F$14,2,FALSE)</f>
        <v>Qtr1</v>
      </c>
      <c r="O206" s="37" t="str">
        <f>"FY" &amp; RIGHT(YEAR(K206) + VLOOKUP(MONTH(K206),{1,0;10,1},2,TRUE),2)</f>
        <v>FY21</v>
      </c>
    </row>
    <row r="207" spans="1:15" x14ac:dyDescent="0.3">
      <c r="A207" s="8"/>
      <c r="B207" s="8" t="s">
        <v>132</v>
      </c>
      <c r="C207" s="8"/>
      <c r="D207" s="8" t="s">
        <v>134</v>
      </c>
      <c r="E207" s="8" t="s">
        <v>191</v>
      </c>
      <c r="F207" s="24">
        <v>74</v>
      </c>
      <c r="G207" s="24">
        <v>74</v>
      </c>
      <c r="H207" s="24">
        <v>74</v>
      </c>
      <c r="I207" s="24">
        <v>2</v>
      </c>
      <c r="J207" s="24">
        <v>1</v>
      </c>
      <c r="K207" s="17">
        <v>44116</v>
      </c>
      <c r="L207" s="46">
        <f>(K207-calc!$O$2)/7+1</f>
        <v>2.5714285714285712</v>
      </c>
      <c r="M207" s="37" t="str">
        <f t="shared" si="3"/>
        <v>Oct</v>
      </c>
      <c r="N207" s="37" t="str">
        <f>"Qtr" &amp; VLOOKUP(MONTH(K207),calc!$D$3:$F$14,2,FALSE)</f>
        <v>Qtr1</v>
      </c>
      <c r="O207" s="37" t="str">
        <f>"FY" &amp; RIGHT(YEAR(K207) + VLOOKUP(MONTH(K207),{1,0;10,1},2,TRUE),2)</f>
        <v>FY21</v>
      </c>
    </row>
    <row r="208" spans="1:15" x14ac:dyDescent="0.3">
      <c r="A208" s="8"/>
      <c r="B208" s="8" t="s">
        <v>132</v>
      </c>
      <c r="C208" s="8"/>
      <c r="D208" s="8" t="s">
        <v>135</v>
      </c>
      <c r="E208" s="8" t="s">
        <v>191</v>
      </c>
      <c r="F208" s="24">
        <v>34</v>
      </c>
      <c r="G208" s="24">
        <v>34</v>
      </c>
      <c r="H208" s="24">
        <v>34</v>
      </c>
      <c r="I208" s="24">
        <v>1</v>
      </c>
      <c r="J208" s="24">
        <v>0</v>
      </c>
      <c r="K208" s="17">
        <v>44116</v>
      </c>
      <c r="L208" s="46">
        <f>(K208-calc!$O$2)/7+1</f>
        <v>2.5714285714285712</v>
      </c>
      <c r="M208" s="37" t="str">
        <f t="shared" si="3"/>
        <v>Oct</v>
      </c>
      <c r="N208" s="37" t="str">
        <f>"Qtr" &amp; VLOOKUP(MONTH(K208),calc!$D$3:$F$14,2,FALSE)</f>
        <v>Qtr1</v>
      </c>
      <c r="O208" s="37" t="str">
        <f>"FY" &amp; RIGHT(YEAR(K208) + VLOOKUP(MONTH(K208),{1,0;10,1},2,TRUE),2)</f>
        <v>FY21</v>
      </c>
    </row>
    <row r="209" spans="1:15" x14ac:dyDescent="0.3">
      <c r="A209" s="8"/>
      <c r="B209" s="8" t="s">
        <v>132</v>
      </c>
      <c r="C209" s="8"/>
      <c r="D209" s="8" t="s">
        <v>136</v>
      </c>
      <c r="E209" s="8" t="s">
        <v>191</v>
      </c>
      <c r="F209" s="24">
        <v>16</v>
      </c>
      <c r="G209" s="24">
        <v>15</v>
      </c>
      <c r="H209" s="24">
        <v>15</v>
      </c>
      <c r="I209" s="24">
        <v>0</v>
      </c>
      <c r="J209" s="24">
        <v>0</v>
      </c>
      <c r="K209" s="17">
        <v>44116</v>
      </c>
      <c r="L209" s="46">
        <f>(K209-calc!$O$2)/7+1</f>
        <v>2.5714285714285712</v>
      </c>
      <c r="M209" s="37" t="str">
        <f t="shared" si="3"/>
        <v>Oct</v>
      </c>
      <c r="N209" s="37" t="str">
        <f>"Qtr" &amp; VLOOKUP(MONTH(K209),calc!$D$3:$F$14,2,FALSE)</f>
        <v>Qtr1</v>
      </c>
      <c r="O209" s="37" t="str">
        <f>"FY" &amp; RIGHT(YEAR(K209) + VLOOKUP(MONTH(K209),{1,0;10,1},2,TRUE),2)</f>
        <v>FY21</v>
      </c>
    </row>
    <row r="210" spans="1:15" x14ac:dyDescent="0.3">
      <c r="A210" s="8"/>
      <c r="B210" s="8" t="s">
        <v>132</v>
      </c>
      <c r="C210" s="8"/>
      <c r="D210" s="8" t="s">
        <v>137</v>
      </c>
      <c r="E210" s="8" t="s">
        <v>191</v>
      </c>
      <c r="F210" s="24">
        <v>28</v>
      </c>
      <c r="G210" s="24">
        <v>23</v>
      </c>
      <c r="H210" s="24">
        <v>23</v>
      </c>
      <c r="I210" s="24">
        <v>2</v>
      </c>
      <c r="J210" s="24">
        <v>2</v>
      </c>
      <c r="K210" s="17">
        <v>44116</v>
      </c>
      <c r="L210" s="46">
        <f>(K210-calc!$O$2)/7+1</f>
        <v>2.5714285714285712</v>
      </c>
      <c r="M210" s="37" t="str">
        <f t="shared" si="3"/>
        <v>Oct</v>
      </c>
      <c r="N210" s="37" t="str">
        <f>"Qtr" &amp; VLOOKUP(MONTH(K210),calc!$D$3:$F$14,2,FALSE)</f>
        <v>Qtr1</v>
      </c>
      <c r="O210" s="37" t="str">
        <f>"FY" &amp; RIGHT(YEAR(K210) + VLOOKUP(MONTH(K210),{1,0;10,1},2,TRUE),2)</f>
        <v>FY21</v>
      </c>
    </row>
    <row r="211" spans="1:15" x14ac:dyDescent="0.3">
      <c r="A211" s="8"/>
      <c r="B211" s="8" t="s">
        <v>138</v>
      </c>
      <c r="C211" s="8"/>
      <c r="D211" s="8" t="s">
        <v>171</v>
      </c>
      <c r="E211" s="8" t="s">
        <v>191</v>
      </c>
      <c r="F211" s="24">
        <v>19</v>
      </c>
      <c r="G211" s="24">
        <v>19</v>
      </c>
      <c r="H211" s="24">
        <v>19</v>
      </c>
      <c r="I211" s="24">
        <v>0</v>
      </c>
      <c r="J211" s="24">
        <v>0</v>
      </c>
      <c r="K211" s="17">
        <v>44116</v>
      </c>
      <c r="L211" s="46">
        <f>(K211-calc!$O$2)/7+1</f>
        <v>2.5714285714285712</v>
      </c>
      <c r="M211" s="37" t="str">
        <f t="shared" si="3"/>
        <v>Oct</v>
      </c>
      <c r="N211" s="37" t="str">
        <f>"Qtr" &amp; VLOOKUP(MONTH(K211),calc!$D$3:$F$14,2,FALSE)</f>
        <v>Qtr1</v>
      </c>
      <c r="O211" s="37" t="str">
        <f>"FY" &amp; RIGHT(YEAR(K211) + VLOOKUP(MONTH(K211),{1,0;10,1},2,TRUE),2)</f>
        <v>FY21</v>
      </c>
    </row>
    <row r="212" spans="1:15" x14ac:dyDescent="0.3">
      <c r="A212" s="8"/>
      <c r="B212" s="8" t="s">
        <v>138</v>
      </c>
      <c r="C212" s="8"/>
      <c r="D212" s="8" t="s">
        <v>172</v>
      </c>
      <c r="E212" s="8" t="s">
        <v>191</v>
      </c>
      <c r="F212" s="24">
        <v>11</v>
      </c>
      <c r="G212" s="24">
        <v>11</v>
      </c>
      <c r="H212" s="24">
        <v>11</v>
      </c>
      <c r="I212" s="24">
        <v>0</v>
      </c>
      <c r="J212" s="24">
        <v>0</v>
      </c>
      <c r="K212" s="17">
        <v>44116</v>
      </c>
      <c r="L212" s="46">
        <f>(K212-calc!$O$2)/7+1</f>
        <v>2.5714285714285712</v>
      </c>
      <c r="M212" s="37" t="str">
        <f t="shared" si="3"/>
        <v>Oct</v>
      </c>
      <c r="N212" s="37" t="str">
        <f>"Qtr" &amp; VLOOKUP(MONTH(K212),calc!$D$3:$F$14,2,FALSE)</f>
        <v>Qtr1</v>
      </c>
      <c r="O212" s="37" t="str">
        <f>"FY" &amp; RIGHT(YEAR(K212) + VLOOKUP(MONTH(K212),{1,0;10,1},2,TRUE),2)</f>
        <v>FY21</v>
      </c>
    </row>
    <row r="213" spans="1:15" x14ac:dyDescent="0.3">
      <c r="A213" s="8"/>
      <c r="B213" s="8" t="s">
        <v>138</v>
      </c>
      <c r="C213" s="8"/>
      <c r="D213" s="8" t="s">
        <v>173</v>
      </c>
      <c r="E213" s="8" t="s">
        <v>191</v>
      </c>
      <c r="F213" s="24">
        <v>4</v>
      </c>
      <c r="G213" s="24">
        <v>4</v>
      </c>
      <c r="H213" s="24">
        <v>4</v>
      </c>
      <c r="I213" s="24">
        <v>0</v>
      </c>
      <c r="J213" s="24">
        <v>0</v>
      </c>
      <c r="K213" s="17">
        <v>44116</v>
      </c>
      <c r="L213" s="46">
        <f>(K213-calc!$O$2)/7+1</f>
        <v>2.5714285714285712</v>
      </c>
      <c r="M213" s="37" t="str">
        <f t="shared" si="3"/>
        <v>Oct</v>
      </c>
      <c r="N213" s="37" t="str">
        <f>"Qtr" &amp; VLOOKUP(MONTH(K213),calc!$D$3:$F$14,2,FALSE)</f>
        <v>Qtr1</v>
      </c>
      <c r="O213" s="37" t="str">
        <f>"FY" &amp; RIGHT(YEAR(K213) + VLOOKUP(MONTH(K213),{1,0;10,1},2,TRUE),2)</f>
        <v>FY21</v>
      </c>
    </row>
    <row r="214" spans="1:15" x14ac:dyDescent="0.3">
      <c r="A214" s="8"/>
      <c r="B214" s="8" t="s">
        <v>138</v>
      </c>
      <c r="C214" s="8"/>
      <c r="D214" s="8" t="s">
        <v>174</v>
      </c>
      <c r="E214" s="8" t="s">
        <v>191</v>
      </c>
      <c r="F214" s="24">
        <v>2</v>
      </c>
      <c r="G214" s="24">
        <v>2</v>
      </c>
      <c r="H214" s="24">
        <v>2</v>
      </c>
      <c r="I214" s="24">
        <v>0</v>
      </c>
      <c r="J214" s="24">
        <v>0</v>
      </c>
      <c r="K214" s="17">
        <v>44116</v>
      </c>
      <c r="L214" s="46">
        <f>(K214-calc!$O$2)/7+1</f>
        <v>2.5714285714285712</v>
      </c>
      <c r="M214" s="37" t="str">
        <f t="shared" si="3"/>
        <v>Oct</v>
      </c>
      <c r="N214" s="37" t="str">
        <f>"Qtr" &amp; VLOOKUP(MONTH(K214),calc!$D$3:$F$14,2,FALSE)</f>
        <v>Qtr1</v>
      </c>
      <c r="O214" s="37" t="str">
        <f>"FY" &amp; RIGHT(YEAR(K214) + VLOOKUP(MONTH(K214),{1,0;10,1},2,TRUE),2)</f>
        <v>FY21</v>
      </c>
    </row>
    <row r="215" spans="1:15" x14ac:dyDescent="0.3">
      <c r="A215" s="8"/>
      <c r="B215" s="8" t="s">
        <v>138</v>
      </c>
      <c r="C215" s="8"/>
      <c r="D215" s="8" t="s">
        <v>175</v>
      </c>
      <c r="E215" s="8" t="s">
        <v>191</v>
      </c>
      <c r="F215" s="24">
        <v>9</v>
      </c>
      <c r="G215" s="24">
        <v>9</v>
      </c>
      <c r="H215" s="24">
        <v>9</v>
      </c>
      <c r="I215" s="24">
        <v>1</v>
      </c>
      <c r="J215" s="24">
        <v>1</v>
      </c>
      <c r="K215" s="17">
        <v>44116</v>
      </c>
      <c r="L215" s="46">
        <f>(K215-calc!$O$2)/7+1</f>
        <v>2.5714285714285712</v>
      </c>
      <c r="M215" s="37" t="str">
        <f t="shared" si="3"/>
        <v>Oct</v>
      </c>
      <c r="N215" s="37" t="str">
        <f>"Qtr" &amp; VLOOKUP(MONTH(K215),calc!$D$3:$F$14,2,FALSE)</f>
        <v>Qtr1</v>
      </c>
      <c r="O215" s="37" t="str">
        <f>"FY" &amp; RIGHT(YEAR(K215) + VLOOKUP(MONTH(K215),{1,0;10,1},2,TRUE),2)</f>
        <v>FY21</v>
      </c>
    </row>
    <row r="216" spans="1:15" x14ac:dyDescent="0.3">
      <c r="A216" s="8"/>
      <c r="B216" s="8" t="s">
        <v>138</v>
      </c>
      <c r="C216" s="8"/>
      <c r="D216" s="8" t="s">
        <v>176</v>
      </c>
      <c r="E216" s="8" t="s">
        <v>191</v>
      </c>
      <c r="F216" s="24">
        <v>5</v>
      </c>
      <c r="G216" s="24">
        <v>5</v>
      </c>
      <c r="H216" s="24">
        <v>5</v>
      </c>
      <c r="I216" s="24">
        <v>0</v>
      </c>
      <c r="J216" s="24">
        <v>0</v>
      </c>
      <c r="K216" s="17">
        <v>44116</v>
      </c>
      <c r="L216" s="46">
        <f>(K216-calc!$O$2)/7+1</f>
        <v>2.5714285714285712</v>
      </c>
      <c r="M216" s="37" t="str">
        <f t="shared" si="3"/>
        <v>Oct</v>
      </c>
      <c r="N216" s="37" t="str">
        <f>"Qtr" &amp; VLOOKUP(MONTH(K216),calc!$D$3:$F$14,2,FALSE)</f>
        <v>Qtr1</v>
      </c>
      <c r="O216" s="37" t="str">
        <f>"FY" &amp; RIGHT(YEAR(K216) + VLOOKUP(MONTH(K216),{1,0;10,1},2,TRUE),2)</f>
        <v>FY21</v>
      </c>
    </row>
    <row r="217" spans="1:15" x14ac:dyDescent="0.3">
      <c r="A217" s="8"/>
      <c r="B217" s="8" t="s">
        <v>43</v>
      </c>
      <c r="C217" s="8"/>
      <c r="D217" s="8" t="s">
        <v>145</v>
      </c>
      <c r="E217" s="8" t="s">
        <v>191</v>
      </c>
      <c r="F217" s="24">
        <v>76</v>
      </c>
      <c r="G217" s="24">
        <v>68</v>
      </c>
      <c r="H217" s="24">
        <v>68</v>
      </c>
      <c r="I217" s="24">
        <v>2</v>
      </c>
      <c r="J217" s="24">
        <v>2</v>
      </c>
      <c r="K217" s="17">
        <v>44116</v>
      </c>
      <c r="L217" s="46">
        <f>(K217-calc!$O$2)/7+1</f>
        <v>2.5714285714285712</v>
      </c>
      <c r="M217" s="37" t="str">
        <f t="shared" si="3"/>
        <v>Oct</v>
      </c>
      <c r="N217" s="37" t="str">
        <f>"Qtr" &amp; VLOOKUP(MONTH(K217),calc!$D$3:$F$14,2,FALSE)</f>
        <v>Qtr1</v>
      </c>
      <c r="O217" s="37" t="str">
        <f>"FY" &amp; RIGHT(YEAR(K217) + VLOOKUP(MONTH(K217),{1,0;10,1},2,TRUE),2)</f>
        <v>FY21</v>
      </c>
    </row>
    <row r="218" spans="1:15" x14ac:dyDescent="0.3">
      <c r="A218" s="8"/>
      <c r="B218" s="8" t="s">
        <v>43</v>
      </c>
      <c r="C218" s="8"/>
      <c r="D218" s="8" t="s">
        <v>146</v>
      </c>
      <c r="E218" s="8" t="s">
        <v>191</v>
      </c>
      <c r="F218" s="24">
        <v>151</v>
      </c>
      <c r="G218" s="24">
        <v>136</v>
      </c>
      <c r="H218" s="24">
        <v>136</v>
      </c>
      <c r="I218" s="24">
        <v>0</v>
      </c>
      <c r="J218" s="24">
        <v>0</v>
      </c>
      <c r="K218" s="17">
        <v>44116</v>
      </c>
      <c r="L218" s="46">
        <f>(K218-calc!$O$2)/7+1</f>
        <v>2.5714285714285712</v>
      </c>
      <c r="M218" s="37" t="str">
        <f t="shared" si="3"/>
        <v>Oct</v>
      </c>
      <c r="N218" s="37" t="str">
        <f>"Qtr" &amp; VLOOKUP(MONTH(K218),calc!$D$3:$F$14,2,FALSE)</f>
        <v>Qtr1</v>
      </c>
      <c r="O218" s="37" t="str">
        <f>"FY" &amp; RIGHT(YEAR(K218) + VLOOKUP(MONTH(K218),{1,0;10,1},2,TRUE),2)</f>
        <v>FY21</v>
      </c>
    </row>
    <row r="219" spans="1:15" x14ac:dyDescent="0.3">
      <c r="A219" s="8"/>
      <c r="B219" s="8" t="s">
        <v>43</v>
      </c>
      <c r="C219" s="8"/>
      <c r="D219" s="8" t="s">
        <v>44</v>
      </c>
      <c r="E219" s="8" t="s">
        <v>191</v>
      </c>
      <c r="F219" s="24">
        <v>19</v>
      </c>
      <c r="G219" s="24">
        <v>12</v>
      </c>
      <c r="H219" s="24">
        <v>12</v>
      </c>
      <c r="I219" s="24">
        <v>0</v>
      </c>
      <c r="J219" s="24">
        <v>0</v>
      </c>
      <c r="K219" s="17">
        <v>44116</v>
      </c>
      <c r="L219" s="46">
        <f>(K219-calc!$O$2)/7+1</f>
        <v>2.5714285714285712</v>
      </c>
      <c r="M219" s="37" t="str">
        <f t="shared" si="3"/>
        <v>Oct</v>
      </c>
      <c r="N219" s="37" t="str">
        <f>"Qtr" &amp; VLOOKUP(MONTH(K219),calc!$D$3:$F$14,2,FALSE)</f>
        <v>Qtr1</v>
      </c>
      <c r="O219" s="37" t="str">
        <f>"FY" &amp; RIGHT(YEAR(K219) + VLOOKUP(MONTH(K219),{1,0;10,1},2,TRUE),2)</f>
        <v>FY21</v>
      </c>
    </row>
    <row r="220" spans="1:15" x14ac:dyDescent="0.3">
      <c r="A220" s="8"/>
      <c r="B220" s="8" t="s">
        <v>43</v>
      </c>
      <c r="C220" s="8"/>
      <c r="D220" s="8" t="s">
        <v>147</v>
      </c>
      <c r="E220" s="8" t="s">
        <v>191</v>
      </c>
      <c r="F220" s="24">
        <v>69</v>
      </c>
      <c r="G220" s="24">
        <v>56</v>
      </c>
      <c r="H220" s="24">
        <v>56</v>
      </c>
      <c r="I220" s="24">
        <v>0</v>
      </c>
      <c r="J220" s="24">
        <v>0</v>
      </c>
      <c r="K220" s="17">
        <v>44116</v>
      </c>
      <c r="L220" s="46">
        <f>(K220-calc!$O$2)/7+1</f>
        <v>2.5714285714285712</v>
      </c>
      <c r="M220" s="37" t="str">
        <f t="shared" si="3"/>
        <v>Oct</v>
      </c>
      <c r="N220" s="37" t="str">
        <f>"Qtr" &amp; VLOOKUP(MONTH(K220),calc!$D$3:$F$14,2,FALSE)</f>
        <v>Qtr1</v>
      </c>
      <c r="O220" s="37" t="str">
        <f>"FY" &amp; RIGHT(YEAR(K220) + VLOOKUP(MONTH(K220),{1,0;10,1},2,TRUE),2)</f>
        <v>FY21</v>
      </c>
    </row>
    <row r="221" spans="1:15" x14ac:dyDescent="0.3">
      <c r="A221" s="8"/>
      <c r="B221" s="8" t="s">
        <v>148</v>
      </c>
      <c r="C221" s="8"/>
      <c r="D221" s="8" t="s">
        <v>149</v>
      </c>
      <c r="E221" s="8" t="s">
        <v>191</v>
      </c>
      <c r="F221" s="24">
        <v>67</v>
      </c>
      <c r="G221" s="24">
        <v>36</v>
      </c>
      <c r="H221" s="24">
        <v>36</v>
      </c>
      <c r="I221" s="24">
        <v>0</v>
      </c>
      <c r="J221" s="24">
        <v>0</v>
      </c>
      <c r="K221" s="17">
        <v>44116</v>
      </c>
      <c r="L221" s="46">
        <f>(K221-calc!$O$2)/7+1</f>
        <v>2.5714285714285712</v>
      </c>
      <c r="M221" s="37" t="str">
        <f t="shared" si="3"/>
        <v>Oct</v>
      </c>
      <c r="N221" s="37" t="str">
        <f>"Qtr" &amp; VLOOKUP(MONTH(K221),calc!$D$3:$F$14,2,FALSE)</f>
        <v>Qtr1</v>
      </c>
      <c r="O221" s="37" t="str">
        <f>"FY" &amp; RIGHT(YEAR(K221) + VLOOKUP(MONTH(K221),{1,0;10,1},2,TRUE),2)</f>
        <v>FY21</v>
      </c>
    </row>
    <row r="222" spans="1:15" x14ac:dyDescent="0.3">
      <c r="A222" s="8"/>
      <c r="B222" s="8" t="s">
        <v>148</v>
      </c>
      <c r="C222" s="8"/>
      <c r="D222" s="8" t="s">
        <v>150</v>
      </c>
      <c r="E222" s="8" t="s">
        <v>191</v>
      </c>
      <c r="F222" s="24">
        <v>124</v>
      </c>
      <c r="G222" s="24">
        <v>86</v>
      </c>
      <c r="H222" s="24">
        <v>86</v>
      </c>
      <c r="I222" s="24">
        <v>0</v>
      </c>
      <c r="J222" s="24">
        <v>0</v>
      </c>
      <c r="K222" s="17">
        <v>44116</v>
      </c>
      <c r="L222" s="46">
        <f>(K222-calc!$O$2)/7+1</f>
        <v>2.5714285714285712</v>
      </c>
      <c r="M222" s="37" t="str">
        <f t="shared" si="3"/>
        <v>Oct</v>
      </c>
      <c r="N222" s="37" t="str">
        <f>"Qtr" &amp; VLOOKUP(MONTH(K222),calc!$D$3:$F$14,2,FALSE)</f>
        <v>Qtr1</v>
      </c>
      <c r="O222" s="37" t="str">
        <f>"FY" &amp; RIGHT(YEAR(K222) + VLOOKUP(MONTH(K222),{1,0;10,1},2,TRUE),2)</f>
        <v>FY21</v>
      </c>
    </row>
    <row r="223" spans="1:15" x14ac:dyDescent="0.3">
      <c r="A223" s="8"/>
      <c r="B223" s="8" t="s">
        <v>148</v>
      </c>
      <c r="C223" s="8"/>
      <c r="D223" s="8" t="s">
        <v>151</v>
      </c>
      <c r="E223" s="8" t="s">
        <v>191</v>
      </c>
      <c r="F223" s="24">
        <v>21</v>
      </c>
      <c r="G223" s="24">
        <v>14</v>
      </c>
      <c r="H223" s="24">
        <v>14</v>
      </c>
      <c r="I223" s="24">
        <v>0</v>
      </c>
      <c r="J223" s="24">
        <v>0</v>
      </c>
      <c r="K223" s="17">
        <v>44116</v>
      </c>
      <c r="L223" s="46">
        <f>(K223-calc!$O$2)/7+1</f>
        <v>2.5714285714285712</v>
      </c>
      <c r="M223" s="37" t="str">
        <f t="shared" si="3"/>
        <v>Oct</v>
      </c>
      <c r="N223" s="37" t="str">
        <f>"Qtr" &amp; VLOOKUP(MONTH(K223),calc!$D$3:$F$14,2,FALSE)</f>
        <v>Qtr1</v>
      </c>
      <c r="O223" s="37" t="str">
        <f>"FY" &amp; RIGHT(YEAR(K223) + VLOOKUP(MONTH(K223),{1,0;10,1},2,TRUE),2)</f>
        <v>FY21</v>
      </c>
    </row>
    <row r="224" spans="1:15" x14ac:dyDescent="0.3">
      <c r="A224" s="8"/>
      <c r="B224" s="8" t="s">
        <v>148</v>
      </c>
      <c r="C224" s="8"/>
      <c r="D224" s="8" t="s">
        <v>152</v>
      </c>
      <c r="E224" s="8" t="s">
        <v>191</v>
      </c>
      <c r="F224" s="24">
        <v>134</v>
      </c>
      <c r="G224" s="24">
        <v>81</v>
      </c>
      <c r="H224" s="24">
        <v>81</v>
      </c>
      <c r="I224" s="24">
        <v>1</v>
      </c>
      <c r="J224" s="24">
        <v>1</v>
      </c>
      <c r="K224" s="17">
        <v>44116</v>
      </c>
      <c r="L224" s="46">
        <f>(K224-calc!$O$2)/7+1</f>
        <v>2.5714285714285712</v>
      </c>
      <c r="M224" s="37" t="str">
        <f t="shared" si="3"/>
        <v>Oct</v>
      </c>
      <c r="N224" s="37" t="str">
        <f>"Qtr" &amp; VLOOKUP(MONTH(K224),calc!$D$3:$F$14,2,FALSE)</f>
        <v>Qtr1</v>
      </c>
      <c r="O224" s="37" t="str">
        <f>"FY" &amp; RIGHT(YEAR(K224) + VLOOKUP(MONTH(K224),{1,0;10,1},2,TRUE),2)</f>
        <v>FY21</v>
      </c>
    </row>
    <row r="225" spans="1:15" x14ac:dyDescent="0.3">
      <c r="A225" s="8"/>
      <c r="B225" s="8" t="s">
        <v>10</v>
      </c>
      <c r="C225" s="8"/>
      <c r="D225" s="8" t="s">
        <v>192</v>
      </c>
      <c r="E225" s="8" t="s">
        <v>191</v>
      </c>
      <c r="F225" s="24">
        <v>50</v>
      </c>
      <c r="G225" s="24">
        <v>30</v>
      </c>
      <c r="H225" s="24">
        <v>30</v>
      </c>
      <c r="I225" s="24">
        <v>10</v>
      </c>
      <c r="J225" s="24">
        <v>10</v>
      </c>
      <c r="K225" s="17">
        <v>44116</v>
      </c>
      <c r="L225" s="46">
        <f>(K225-calc!$O$2)/7+1</f>
        <v>2.5714285714285712</v>
      </c>
      <c r="M225" s="37" t="str">
        <f t="shared" si="3"/>
        <v>Oct</v>
      </c>
      <c r="N225" s="37" t="str">
        <f>"Qtr" &amp; VLOOKUP(MONTH(K225),calc!$D$3:$F$14,2,FALSE)</f>
        <v>Qtr1</v>
      </c>
      <c r="O225" s="37" t="str">
        <f>"FY" &amp; RIGHT(YEAR(K225) + VLOOKUP(MONTH(K225),{1,0;10,1},2,TRUE),2)</f>
        <v>FY21</v>
      </c>
    </row>
    <row r="226" spans="1:15" x14ac:dyDescent="0.3">
      <c r="A226" s="8"/>
      <c r="B226" s="8" t="s">
        <v>55</v>
      </c>
      <c r="C226" s="8"/>
      <c r="D226" s="8" t="s">
        <v>56</v>
      </c>
      <c r="E226" s="8" t="s">
        <v>191</v>
      </c>
      <c r="F226" s="24">
        <v>10</v>
      </c>
      <c r="G226" s="24">
        <v>10</v>
      </c>
      <c r="H226" s="24">
        <v>10</v>
      </c>
      <c r="I226" s="24">
        <v>0</v>
      </c>
      <c r="J226" s="24" t="s">
        <v>58</v>
      </c>
      <c r="K226" s="17">
        <v>44123</v>
      </c>
      <c r="L226" s="46">
        <f>(K226-calc!$O$2)/7+1</f>
        <v>3.5714285714285716</v>
      </c>
      <c r="M226" s="37" t="str">
        <f t="shared" si="3"/>
        <v>Oct</v>
      </c>
      <c r="N226" s="37" t="str">
        <f>"Qtr" &amp; VLOOKUP(MONTH(K226),calc!$D$3:$F$14,2,FALSE)</f>
        <v>Qtr1</v>
      </c>
      <c r="O226" s="37" t="str">
        <f>"FY" &amp; RIGHT(YEAR(K226) + VLOOKUP(MONTH(K226),{1,0;10,1},2,TRUE),2)</f>
        <v>FY21</v>
      </c>
    </row>
    <row r="227" spans="1:15" x14ac:dyDescent="0.3">
      <c r="A227" s="8"/>
      <c r="B227" s="8" t="s">
        <v>55</v>
      </c>
      <c r="C227" s="8"/>
      <c r="D227" s="8" t="s">
        <v>59</v>
      </c>
      <c r="E227" s="8" t="s">
        <v>191</v>
      </c>
      <c r="F227" s="24">
        <v>21</v>
      </c>
      <c r="G227" s="24">
        <v>21</v>
      </c>
      <c r="H227" s="24">
        <v>21</v>
      </c>
      <c r="I227" s="24">
        <v>0</v>
      </c>
      <c r="J227" s="24" t="s">
        <v>58</v>
      </c>
      <c r="K227" s="17">
        <v>44123</v>
      </c>
      <c r="L227" s="46">
        <f>(K227-calc!$O$2)/7+1</f>
        <v>3.5714285714285716</v>
      </c>
      <c r="M227" s="37" t="str">
        <f t="shared" si="3"/>
        <v>Oct</v>
      </c>
      <c r="N227" s="37" t="str">
        <f>"Qtr" &amp; VLOOKUP(MONTH(K227),calc!$D$3:$F$14,2,FALSE)</f>
        <v>Qtr1</v>
      </c>
      <c r="O227" s="37" t="str">
        <f>"FY" &amp; RIGHT(YEAR(K227) + VLOOKUP(MONTH(K227),{1,0;10,1},2,TRUE),2)</f>
        <v>FY21</v>
      </c>
    </row>
    <row r="228" spans="1:15" x14ac:dyDescent="0.3">
      <c r="A228" s="8"/>
      <c r="B228" s="8" t="s">
        <v>55</v>
      </c>
      <c r="C228" s="8"/>
      <c r="D228" s="8" t="s">
        <v>60</v>
      </c>
      <c r="E228" s="8" t="s">
        <v>191</v>
      </c>
      <c r="F228" s="24">
        <v>25</v>
      </c>
      <c r="G228" s="24">
        <v>25</v>
      </c>
      <c r="H228" s="24">
        <v>25</v>
      </c>
      <c r="I228" s="24">
        <v>0</v>
      </c>
      <c r="J228" s="24" t="s">
        <v>58</v>
      </c>
      <c r="K228" s="17">
        <v>44123</v>
      </c>
      <c r="L228" s="46">
        <f>(K228-calc!$O$2)/7+1</f>
        <v>3.5714285714285716</v>
      </c>
      <c r="M228" s="37" t="str">
        <f t="shared" si="3"/>
        <v>Oct</v>
      </c>
      <c r="N228" s="37" t="str">
        <f>"Qtr" &amp; VLOOKUP(MONTH(K228),calc!$D$3:$F$14,2,FALSE)</f>
        <v>Qtr1</v>
      </c>
      <c r="O228" s="37" t="str">
        <f>"FY" &amp; RIGHT(YEAR(K228) + VLOOKUP(MONTH(K228),{1,0;10,1},2,TRUE),2)</f>
        <v>FY21</v>
      </c>
    </row>
    <row r="229" spans="1:15" x14ac:dyDescent="0.3">
      <c r="A229" s="8"/>
      <c r="B229" s="8" t="s">
        <v>43</v>
      </c>
      <c r="C229" s="8"/>
      <c r="D229" s="8" t="s">
        <v>145</v>
      </c>
      <c r="E229" s="8" t="s">
        <v>191</v>
      </c>
      <c r="F229" s="24">
        <v>51</v>
      </c>
      <c r="G229" s="24">
        <v>40</v>
      </c>
      <c r="H229" s="24">
        <v>40</v>
      </c>
      <c r="I229" s="24">
        <v>0</v>
      </c>
      <c r="J229" s="24">
        <v>0</v>
      </c>
      <c r="K229" s="17">
        <v>44123</v>
      </c>
      <c r="L229" s="46">
        <f>(K229-calc!$O$2)/7+1</f>
        <v>3.5714285714285716</v>
      </c>
      <c r="M229" s="37" t="str">
        <f t="shared" si="3"/>
        <v>Oct</v>
      </c>
      <c r="N229" s="37" t="str">
        <f>"Qtr" &amp; VLOOKUP(MONTH(K229),calc!$D$3:$F$14,2,FALSE)</f>
        <v>Qtr1</v>
      </c>
      <c r="O229" s="37" t="str">
        <f>"FY" &amp; RIGHT(YEAR(K229) + VLOOKUP(MONTH(K229),{1,0;10,1},2,TRUE),2)</f>
        <v>FY21</v>
      </c>
    </row>
    <row r="230" spans="1:15" x14ac:dyDescent="0.3">
      <c r="A230" s="8"/>
      <c r="B230" s="8" t="s">
        <v>43</v>
      </c>
      <c r="C230" s="8"/>
      <c r="D230" s="8" t="s">
        <v>146</v>
      </c>
      <c r="E230" s="8" t="s">
        <v>191</v>
      </c>
      <c r="F230" s="24">
        <v>156</v>
      </c>
      <c r="G230" s="24">
        <v>133</v>
      </c>
      <c r="H230" s="24">
        <v>133</v>
      </c>
      <c r="I230" s="24">
        <v>1</v>
      </c>
      <c r="J230" s="24">
        <v>1</v>
      </c>
      <c r="K230" s="17">
        <v>44123</v>
      </c>
      <c r="L230" s="46">
        <f>(K230-calc!$O$2)/7+1</f>
        <v>3.5714285714285716</v>
      </c>
      <c r="M230" s="37" t="str">
        <f t="shared" si="3"/>
        <v>Oct</v>
      </c>
      <c r="N230" s="37" t="str">
        <f>"Qtr" &amp; VLOOKUP(MONTH(K230),calc!$D$3:$F$14,2,FALSE)</f>
        <v>Qtr1</v>
      </c>
      <c r="O230" s="37" t="str">
        <f>"FY" &amp; RIGHT(YEAR(K230) + VLOOKUP(MONTH(K230),{1,0;10,1},2,TRUE),2)</f>
        <v>FY21</v>
      </c>
    </row>
    <row r="231" spans="1:15" x14ac:dyDescent="0.3">
      <c r="A231" s="8"/>
      <c r="B231" s="8" t="s">
        <v>43</v>
      </c>
      <c r="C231" s="8"/>
      <c r="D231" s="8" t="s">
        <v>44</v>
      </c>
      <c r="E231" s="8" t="s">
        <v>191</v>
      </c>
      <c r="F231" s="24">
        <v>54</v>
      </c>
      <c r="G231" s="24">
        <v>40</v>
      </c>
      <c r="H231" s="24">
        <v>40</v>
      </c>
      <c r="I231" s="24">
        <v>0</v>
      </c>
      <c r="J231" s="24">
        <v>0</v>
      </c>
      <c r="K231" s="17">
        <v>44123</v>
      </c>
      <c r="L231" s="46">
        <f>(K231-calc!$O$2)/7+1</f>
        <v>3.5714285714285716</v>
      </c>
      <c r="M231" s="37" t="str">
        <f t="shared" si="3"/>
        <v>Oct</v>
      </c>
      <c r="N231" s="37" t="str">
        <f>"Qtr" &amp; VLOOKUP(MONTH(K231),calc!$D$3:$F$14,2,FALSE)</f>
        <v>Qtr1</v>
      </c>
      <c r="O231" s="37" t="str">
        <f>"FY" &amp; RIGHT(YEAR(K231) + VLOOKUP(MONTH(K231),{1,0;10,1},2,TRUE),2)</f>
        <v>FY21</v>
      </c>
    </row>
    <row r="232" spans="1:15" x14ac:dyDescent="0.3">
      <c r="A232" s="8"/>
      <c r="B232" s="8" t="s">
        <v>43</v>
      </c>
      <c r="C232" s="8"/>
      <c r="D232" s="8" t="s">
        <v>147</v>
      </c>
      <c r="E232" s="8" t="s">
        <v>191</v>
      </c>
      <c r="F232" s="24">
        <v>76</v>
      </c>
      <c r="G232" s="24">
        <v>53</v>
      </c>
      <c r="H232" s="24">
        <v>53</v>
      </c>
      <c r="I232" s="24">
        <v>0</v>
      </c>
      <c r="J232" s="24">
        <v>0</v>
      </c>
      <c r="K232" s="17">
        <v>44123</v>
      </c>
      <c r="L232" s="46">
        <f>(K232-calc!$O$2)/7+1</f>
        <v>3.5714285714285716</v>
      </c>
      <c r="M232" s="37" t="str">
        <f t="shared" si="3"/>
        <v>Oct</v>
      </c>
      <c r="N232" s="37" t="str">
        <f>"Qtr" &amp; VLOOKUP(MONTH(K232),calc!$D$3:$F$14,2,FALSE)</f>
        <v>Qtr1</v>
      </c>
      <c r="O232" s="37" t="str">
        <f>"FY" &amp; RIGHT(YEAR(K232) + VLOOKUP(MONTH(K232),{1,0;10,1},2,TRUE),2)</f>
        <v>FY21</v>
      </c>
    </row>
    <row r="233" spans="1:15" x14ac:dyDescent="0.3">
      <c r="A233" s="8"/>
      <c r="B233" s="8" t="s">
        <v>10</v>
      </c>
      <c r="C233" s="8"/>
      <c r="D233" s="8" t="s">
        <v>192</v>
      </c>
      <c r="E233" s="8" t="s">
        <v>191</v>
      </c>
      <c r="F233" s="24">
        <v>50</v>
      </c>
      <c r="G233" s="24">
        <v>30</v>
      </c>
      <c r="H233" s="24">
        <v>30</v>
      </c>
      <c r="I233" s="24">
        <v>10</v>
      </c>
      <c r="J233" s="24">
        <v>10</v>
      </c>
      <c r="K233" s="17">
        <v>44123</v>
      </c>
      <c r="L233" s="46">
        <f>(K233-calc!$O$2)/7+1</f>
        <v>3.5714285714285716</v>
      </c>
      <c r="M233" s="37" t="str">
        <f t="shared" si="3"/>
        <v>Oct</v>
      </c>
      <c r="N233" s="37" t="str">
        <f>"Qtr" &amp; VLOOKUP(MONTH(K233),calc!$D$3:$F$14,2,FALSE)</f>
        <v>Qtr1</v>
      </c>
      <c r="O233" s="37" t="str">
        <f>"FY" &amp; RIGHT(YEAR(K233) + VLOOKUP(MONTH(K233),{1,0;10,1},2,TRUE),2)</f>
        <v>FY21</v>
      </c>
    </row>
    <row r="234" spans="1:15" x14ac:dyDescent="0.3">
      <c r="A234" s="8"/>
      <c r="B234" s="8" t="s">
        <v>10</v>
      </c>
      <c r="C234" s="8"/>
      <c r="D234" s="8" t="s">
        <v>192</v>
      </c>
      <c r="E234" s="8" t="s">
        <v>191</v>
      </c>
      <c r="F234" s="24">
        <v>50</v>
      </c>
      <c r="G234" s="24">
        <v>30</v>
      </c>
      <c r="H234" s="24">
        <v>30</v>
      </c>
      <c r="I234" s="24">
        <v>10</v>
      </c>
      <c r="J234" s="24">
        <v>10</v>
      </c>
      <c r="K234" s="17">
        <v>44130</v>
      </c>
      <c r="L234" s="79">
        <f>(K234-calc!$O$2)/7+1</f>
        <v>4.5714285714285712</v>
      </c>
      <c r="M234" s="80" t="str">
        <f t="shared" si="3"/>
        <v>Oct</v>
      </c>
      <c r="N234" s="80" t="str">
        <f>"Qtr" &amp; VLOOKUP(MONTH(K234),calc!$D$3:$F$14,2,FALSE)</f>
        <v>Qtr1</v>
      </c>
      <c r="O234" s="80" t="str">
        <f>"FY" &amp; RIGHT(YEAR(K234) + VLOOKUP(MONTH(K234),{1,0;10,1},2,TRUE),2)</f>
        <v>FY21</v>
      </c>
    </row>
  </sheetData>
  <pageMargins left="0.7" right="0.7" top="0.75" bottom="0.75" header="0.3" footer="0.3"/>
  <pageSetup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609DA-85DD-4730-861C-BA67DEB031BE}">
  <dimension ref="B3:E204"/>
  <sheetViews>
    <sheetView zoomScale="80" zoomScaleNormal="80" workbookViewId="0">
      <selection activeCell="H24" sqref="H24"/>
    </sheetView>
  </sheetViews>
  <sheetFormatPr defaultRowHeight="14.5" x14ac:dyDescent="0.35"/>
  <cols>
    <col min="1" max="1" width="13.36328125" bestFit="1" customWidth="1"/>
    <col min="2" max="2" width="13.36328125" style="65" bestFit="1" customWidth="1"/>
    <col min="3" max="3" width="25.08984375" style="65" bestFit="1" customWidth="1"/>
    <col min="4" max="4" width="27.36328125" style="65" bestFit="1" customWidth="1"/>
    <col min="5" max="5" width="18.26953125" style="65" bestFit="1" customWidth="1"/>
  </cols>
  <sheetData>
    <row r="3" spans="2:5" x14ac:dyDescent="0.35">
      <c r="B3" s="10" t="s">
        <v>294</v>
      </c>
      <c r="C3" t="s" vm="2">
        <v>813</v>
      </c>
      <c r="D3"/>
      <c r="E3"/>
    </row>
    <row r="4" spans="2:5" x14ac:dyDescent="0.35">
      <c r="B4"/>
      <c r="C4"/>
      <c r="D4"/>
      <c r="E4"/>
    </row>
    <row r="5" spans="2:5" x14ac:dyDescent="0.35">
      <c r="B5" s="10" t="s">
        <v>11</v>
      </c>
      <c r="C5" t="s">
        <v>870</v>
      </c>
      <c r="D5" t="s">
        <v>871</v>
      </c>
      <c r="E5"/>
    </row>
    <row r="6" spans="2:5" x14ac:dyDescent="0.35">
      <c r="B6" s="272" t="s">
        <v>55</v>
      </c>
      <c r="C6" s="12">
        <v>1648</v>
      </c>
      <c r="D6" s="12">
        <v>173</v>
      </c>
      <c r="E6"/>
    </row>
    <row r="7" spans="2:5" x14ac:dyDescent="0.35">
      <c r="B7" s="272" t="s">
        <v>5</v>
      </c>
      <c r="C7" s="12">
        <v>3322</v>
      </c>
      <c r="D7" s="12">
        <v>270</v>
      </c>
      <c r="E7"/>
    </row>
    <row r="8" spans="2:5" x14ac:dyDescent="0.35">
      <c r="B8" s="272" t="s">
        <v>517</v>
      </c>
      <c r="C8" s="12">
        <v>5028</v>
      </c>
      <c r="D8" s="12">
        <v>1088</v>
      </c>
      <c r="E8"/>
    </row>
    <row r="9" spans="2:5" x14ac:dyDescent="0.35">
      <c r="B9" s="272" t="s">
        <v>132</v>
      </c>
      <c r="C9" s="12">
        <v>5051</v>
      </c>
      <c r="D9" s="12">
        <v>183</v>
      </c>
      <c r="E9"/>
    </row>
    <row r="10" spans="2:5" x14ac:dyDescent="0.35">
      <c r="B10" s="272" t="s">
        <v>138</v>
      </c>
      <c r="C10" s="12">
        <v>2917</v>
      </c>
      <c r="D10" s="12">
        <v>300</v>
      </c>
      <c r="E10"/>
    </row>
    <row r="11" spans="2:5" x14ac:dyDescent="0.35">
      <c r="B11" s="272" t="s">
        <v>43</v>
      </c>
      <c r="C11" s="12">
        <v>1624</v>
      </c>
      <c r="D11" s="12">
        <v>219</v>
      </c>
      <c r="E11"/>
    </row>
    <row r="12" spans="2:5" x14ac:dyDescent="0.35">
      <c r="B12" s="272" t="s">
        <v>148</v>
      </c>
      <c r="C12" s="12">
        <v>6043</v>
      </c>
      <c r="D12" s="12">
        <v>2224</v>
      </c>
      <c r="E12"/>
    </row>
    <row r="13" spans="2:5" x14ac:dyDescent="0.35">
      <c r="B13" s="272" t="s">
        <v>10</v>
      </c>
      <c r="C13" s="12">
        <v>17793</v>
      </c>
      <c r="D13" s="12">
        <v>1760</v>
      </c>
      <c r="E13"/>
    </row>
    <row r="14" spans="2:5" x14ac:dyDescent="0.35">
      <c r="B14" s="272" t="s">
        <v>12</v>
      </c>
      <c r="C14" s="12">
        <v>43426</v>
      </c>
      <c r="D14" s="12">
        <v>6217</v>
      </c>
      <c r="E14"/>
    </row>
    <row r="15" spans="2:5" x14ac:dyDescent="0.35">
      <c r="B15"/>
      <c r="C15"/>
      <c r="D15"/>
    </row>
    <row r="16" spans="2:5" x14ac:dyDescent="0.35">
      <c r="B16"/>
      <c r="C16"/>
      <c r="D16"/>
    </row>
    <row r="17" spans="2:5" x14ac:dyDescent="0.35">
      <c r="B17"/>
      <c r="C17"/>
      <c r="D17"/>
    </row>
    <row r="18" spans="2:5" x14ac:dyDescent="0.35">
      <c r="B18"/>
      <c r="C18"/>
      <c r="D18"/>
    </row>
    <row r="19" spans="2:5" x14ac:dyDescent="0.35">
      <c r="B19"/>
      <c r="C19"/>
      <c r="D19"/>
      <c r="E19"/>
    </row>
    <row r="20" spans="2:5" x14ac:dyDescent="0.35">
      <c r="B20"/>
      <c r="C20"/>
      <c r="D20"/>
      <c r="E20"/>
    </row>
    <row r="21" spans="2:5" x14ac:dyDescent="0.35">
      <c r="B21"/>
      <c r="C21"/>
      <c r="D21"/>
      <c r="E21"/>
    </row>
    <row r="22" spans="2:5" x14ac:dyDescent="0.35">
      <c r="B22"/>
      <c r="C22"/>
      <c r="D22"/>
      <c r="E22"/>
    </row>
    <row r="23" spans="2:5" x14ac:dyDescent="0.35">
      <c r="B23"/>
      <c r="C23"/>
      <c r="D23"/>
      <c r="E23"/>
    </row>
    <row r="24" spans="2:5" x14ac:dyDescent="0.35">
      <c r="B24"/>
      <c r="C24"/>
      <c r="D24"/>
      <c r="E24"/>
    </row>
    <row r="25" spans="2:5" x14ac:dyDescent="0.35">
      <c r="B25"/>
      <c r="C25"/>
      <c r="D25"/>
      <c r="E25"/>
    </row>
    <row r="26" spans="2:5" x14ac:dyDescent="0.35">
      <c r="B26"/>
      <c r="C26"/>
      <c r="D26"/>
      <c r="E26"/>
    </row>
    <row r="27" spans="2:5" x14ac:dyDescent="0.35">
      <c r="B27"/>
      <c r="C27"/>
      <c r="D27"/>
      <c r="E27"/>
    </row>
    <row r="28" spans="2:5" x14ac:dyDescent="0.35">
      <c r="B28"/>
    </row>
    <row r="29" spans="2:5" x14ac:dyDescent="0.35">
      <c r="B29"/>
    </row>
    <row r="30" spans="2:5" x14ac:dyDescent="0.35">
      <c r="B30"/>
    </row>
    <row r="31" spans="2:5" x14ac:dyDescent="0.35">
      <c r="B31"/>
    </row>
    <row r="32" spans="2:5" x14ac:dyDescent="0.35">
      <c r="B32"/>
    </row>
    <row r="33" spans="2:2" x14ac:dyDescent="0.35">
      <c r="B33"/>
    </row>
    <row r="34" spans="2:2" x14ac:dyDescent="0.35">
      <c r="B34"/>
    </row>
    <row r="35" spans="2:2" x14ac:dyDescent="0.35">
      <c r="B35"/>
    </row>
    <row r="36" spans="2:2" x14ac:dyDescent="0.35">
      <c r="B36"/>
    </row>
    <row r="37" spans="2:2" x14ac:dyDescent="0.35">
      <c r="B37"/>
    </row>
    <row r="38" spans="2:2" x14ac:dyDescent="0.35">
      <c r="B38"/>
    </row>
    <row r="39" spans="2:2" x14ac:dyDescent="0.35">
      <c r="B39"/>
    </row>
    <row r="40" spans="2:2" x14ac:dyDescent="0.35">
      <c r="B40"/>
    </row>
    <row r="41" spans="2:2" x14ac:dyDescent="0.35">
      <c r="B41"/>
    </row>
    <row r="42" spans="2:2" x14ac:dyDescent="0.35">
      <c r="B42"/>
    </row>
    <row r="43" spans="2:2" x14ac:dyDescent="0.35">
      <c r="B43"/>
    </row>
    <row r="44" spans="2:2" x14ac:dyDescent="0.35">
      <c r="B44"/>
    </row>
    <row r="45" spans="2:2" x14ac:dyDescent="0.35">
      <c r="B45"/>
    </row>
    <row r="46" spans="2:2" x14ac:dyDescent="0.35">
      <c r="B46"/>
    </row>
    <row r="47" spans="2:2" x14ac:dyDescent="0.35">
      <c r="B47"/>
    </row>
    <row r="48" spans="2:2" x14ac:dyDescent="0.35">
      <c r="B48"/>
    </row>
    <row r="49" spans="2:2" x14ac:dyDescent="0.35">
      <c r="B49"/>
    </row>
    <row r="50" spans="2:2" x14ac:dyDescent="0.35">
      <c r="B50"/>
    </row>
    <row r="51" spans="2:2" x14ac:dyDescent="0.35">
      <c r="B51"/>
    </row>
    <row r="52" spans="2:2" x14ac:dyDescent="0.35">
      <c r="B52"/>
    </row>
    <row r="53" spans="2:2" x14ac:dyDescent="0.35">
      <c r="B53"/>
    </row>
    <row r="54" spans="2:2" x14ac:dyDescent="0.35">
      <c r="B54"/>
    </row>
    <row r="55" spans="2:2" x14ac:dyDescent="0.35">
      <c r="B55"/>
    </row>
    <row r="56" spans="2:2" x14ac:dyDescent="0.35">
      <c r="B56"/>
    </row>
    <row r="57" spans="2:2" x14ac:dyDescent="0.35">
      <c r="B57"/>
    </row>
    <row r="58" spans="2:2" x14ac:dyDescent="0.35">
      <c r="B58"/>
    </row>
    <row r="59" spans="2:2" x14ac:dyDescent="0.35">
      <c r="B59"/>
    </row>
    <row r="60" spans="2:2" x14ac:dyDescent="0.35">
      <c r="B60"/>
    </row>
    <row r="61" spans="2:2" x14ac:dyDescent="0.35">
      <c r="B61"/>
    </row>
    <row r="62" spans="2:2" x14ac:dyDescent="0.35">
      <c r="B62"/>
    </row>
    <row r="63" spans="2:2" x14ac:dyDescent="0.35">
      <c r="B63"/>
    </row>
    <row r="64" spans="2:2" x14ac:dyDescent="0.35">
      <c r="B64"/>
    </row>
    <row r="65" spans="2:2" x14ac:dyDescent="0.35">
      <c r="B65"/>
    </row>
    <row r="66" spans="2:2" x14ac:dyDescent="0.35">
      <c r="B66"/>
    </row>
    <row r="67" spans="2:2" x14ac:dyDescent="0.35">
      <c r="B67"/>
    </row>
    <row r="68" spans="2:2" x14ac:dyDescent="0.35">
      <c r="B68"/>
    </row>
    <row r="69" spans="2:2" x14ac:dyDescent="0.35">
      <c r="B69"/>
    </row>
    <row r="70" spans="2:2" x14ac:dyDescent="0.35">
      <c r="B70"/>
    </row>
    <row r="71" spans="2:2" x14ac:dyDescent="0.35">
      <c r="B71"/>
    </row>
    <row r="72" spans="2:2" x14ac:dyDescent="0.35">
      <c r="B72"/>
    </row>
    <row r="73" spans="2:2" x14ac:dyDescent="0.35">
      <c r="B73"/>
    </row>
    <row r="74" spans="2:2" x14ac:dyDescent="0.35">
      <c r="B74"/>
    </row>
    <row r="75" spans="2:2" x14ac:dyDescent="0.35">
      <c r="B75"/>
    </row>
    <row r="76" spans="2:2" x14ac:dyDescent="0.35">
      <c r="B76"/>
    </row>
    <row r="77" spans="2:2" x14ac:dyDescent="0.35">
      <c r="B77"/>
    </row>
    <row r="78" spans="2:2" x14ac:dyDescent="0.35">
      <c r="B78"/>
    </row>
    <row r="79" spans="2:2" x14ac:dyDescent="0.35">
      <c r="B79"/>
    </row>
    <row r="80" spans="2:2" x14ac:dyDescent="0.35">
      <c r="B80"/>
    </row>
    <row r="81" spans="2:2" x14ac:dyDescent="0.35">
      <c r="B81"/>
    </row>
    <row r="82" spans="2:2" x14ac:dyDescent="0.35">
      <c r="B82"/>
    </row>
    <row r="83" spans="2:2" x14ac:dyDescent="0.35">
      <c r="B83"/>
    </row>
    <row r="84" spans="2:2" x14ac:dyDescent="0.35">
      <c r="B84"/>
    </row>
    <row r="85" spans="2:2" x14ac:dyDescent="0.35">
      <c r="B85"/>
    </row>
    <row r="86" spans="2:2" x14ac:dyDescent="0.35">
      <c r="B86"/>
    </row>
    <row r="87" spans="2:2" x14ac:dyDescent="0.35">
      <c r="B87"/>
    </row>
    <row r="88" spans="2:2" x14ac:dyDescent="0.35">
      <c r="B88"/>
    </row>
    <row r="89" spans="2:2" x14ac:dyDescent="0.35">
      <c r="B89"/>
    </row>
    <row r="90" spans="2:2" x14ac:dyDescent="0.35">
      <c r="B90"/>
    </row>
    <row r="91" spans="2:2" x14ac:dyDescent="0.35">
      <c r="B91"/>
    </row>
    <row r="92" spans="2:2" x14ac:dyDescent="0.35">
      <c r="B92"/>
    </row>
    <row r="93" spans="2:2" x14ac:dyDescent="0.35">
      <c r="B93"/>
    </row>
    <row r="94" spans="2:2" x14ac:dyDescent="0.35">
      <c r="B94"/>
    </row>
    <row r="95" spans="2:2" x14ac:dyDescent="0.35">
      <c r="B95"/>
    </row>
    <row r="96" spans="2:2" x14ac:dyDescent="0.35">
      <c r="B96"/>
    </row>
    <row r="97" spans="2:2" x14ac:dyDescent="0.35">
      <c r="B97"/>
    </row>
    <row r="98" spans="2:2" x14ac:dyDescent="0.35">
      <c r="B98"/>
    </row>
    <row r="99" spans="2:2" x14ac:dyDescent="0.35">
      <c r="B99"/>
    </row>
    <row r="100" spans="2:2" x14ac:dyDescent="0.35">
      <c r="B100"/>
    </row>
    <row r="101" spans="2:2" x14ac:dyDescent="0.35">
      <c r="B101"/>
    </row>
    <row r="102" spans="2:2" x14ac:dyDescent="0.35">
      <c r="B102"/>
    </row>
    <row r="103" spans="2:2" x14ac:dyDescent="0.35">
      <c r="B103"/>
    </row>
    <row r="104" spans="2:2" x14ac:dyDescent="0.35">
      <c r="B104"/>
    </row>
    <row r="105" spans="2:2" x14ac:dyDescent="0.35">
      <c r="B105"/>
    </row>
    <row r="106" spans="2:2" x14ac:dyDescent="0.35">
      <c r="B106"/>
    </row>
    <row r="107" spans="2:2" x14ac:dyDescent="0.35">
      <c r="B107"/>
    </row>
    <row r="108" spans="2:2" x14ac:dyDescent="0.35">
      <c r="B108"/>
    </row>
    <row r="109" spans="2:2" x14ac:dyDescent="0.35">
      <c r="B109"/>
    </row>
    <row r="110" spans="2:2" x14ac:dyDescent="0.35">
      <c r="B110"/>
    </row>
    <row r="111" spans="2:2" x14ac:dyDescent="0.35">
      <c r="B111"/>
    </row>
    <row r="112" spans="2:2" x14ac:dyDescent="0.35">
      <c r="B112"/>
    </row>
    <row r="113" spans="2:2" x14ac:dyDescent="0.35">
      <c r="B113"/>
    </row>
    <row r="114" spans="2:2" x14ac:dyDescent="0.35">
      <c r="B114"/>
    </row>
    <row r="115" spans="2:2" x14ac:dyDescent="0.35">
      <c r="B115"/>
    </row>
    <row r="116" spans="2:2" x14ac:dyDescent="0.35">
      <c r="B116"/>
    </row>
    <row r="117" spans="2:2" x14ac:dyDescent="0.35">
      <c r="B117"/>
    </row>
    <row r="118" spans="2:2" x14ac:dyDescent="0.35">
      <c r="B118"/>
    </row>
    <row r="119" spans="2:2" x14ac:dyDescent="0.35">
      <c r="B119"/>
    </row>
    <row r="120" spans="2:2" x14ac:dyDescent="0.35">
      <c r="B120"/>
    </row>
    <row r="121" spans="2:2" x14ac:dyDescent="0.35">
      <c r="B121"/>
    </row>
    <row r="122" spans="2:2" x14ac:dyDescent="0.35">
      <c r="B122"/>
    </row>
    <row r="123" spans="2:2" x14ac:dyDescent="0.35">
      <c r="B123"/>
    </row>
    <row r="124" spans="2:2" x14ac:dyDescent="0.35">
      <c r="B124"/>
    </row>
    <row r="125" spans="2:2" x14ac:dyDescent="0.35">
      <c r="B125"/>
    </row>
    <row r="126" spans="2:2" x14ac:dyDescent="0.35">
      <c r="B126"/>
    </row>
    <row r="127" spans="2:2" x14ac:dyDescent="0.35">
      <c r="B127"/>
    </row>
    <row r="128" spans="2:2" x14ac:dyDescent="0.35">
      <c r="B128"/>
    </row>
    <row r="129" spans="2:2" x14ac:dyDescent="0.35">
      <c r="B129"/>
    </row>
    <row r="130" spans="2:2" x14ac:dyDescent="0.35">
      <c r="B130"/>
    </row>
    <row r="131" spans="2:2" x14ac:dyDescent="0.35">
      <c r="B131"/>
    </row>
    <row r="132" spans="2:2" x14ac:dyDescent="0.35">
      <c r="B132"/>
    </row>
    <row r="133" spans="2:2" x14ac:dyDescent="0.35">
      <c r="B133"/>
    </row>
    <row r="134" spans="2:2" x14ac:dyDescent="0.35">
      <c r="B134"/>
    </row>
    <row r="135" spans="2:2" x14ac:dyDescent="0.35">
      <c r="B135"/>
    </row>
    <row r="136" spans="2:2" x14ac:dyDescent="0.35">
      <c r="B136"/>
    </row>
    <row r="137" spans="2:2" x14ac:dyDescent="0.35">
      <c r="B137"/>
    </row>
    <row r="138" spans="2:2" x14ac:dyDescent="0.35">
      <c r="B138"/>
    </row>
    <row r="139" spans="2:2" x14ac:dyDescent="0.35">
      <c r="B139"/>
    </row>
    <row r="140" spans="2:2" x14ac:dyDescent="0.35">
      <c r="B140"/>
    </row>
    <row r="141" spans="2:2" x14ac:dyDescent="0.35">
      <c r="B141"/>
    </row>
    <row r="142" spans="2:2" x14ac:dyDescent="0.35">
      <c r="B142"/>
    </row>
    <row r="143" spans="2:2" x14ac:dyDescent="0.35">
      <c r="B143"/>
    </row>
    <row r="144" spans="2:2" x14ac:dyDescent="0.35">
      <c r="B144"/>
    </row>
    <row r="145" spans="2:2" x14ac:dyDescent="0.35">
      <c r="B145"/>
    </row>
    <row r="146" spans="2:2" x14ac:dyDescent="0.35">
      <c r="B146"/>
    </row>
    <row r="147" spans="2:2" x14ac:dyDescent="0.35">
      <c r="B147"/>
    </row>
    <row r="148" spans="2:2" x14ac:dyDescent="0.35">
      <c r="B148"/>
    </row>
    <row r="149" spans="2:2" x14ac:dyDescent="0.35">
      <c r="B149"/>
    </row>
    <row r="150" spans="2:2" x14ac:dyDescent="0.35">
      <c r="B150"/>
    </row>
    <row r="151" spans="2:2" x14ac:dyDescent="0.35">
      <c r="B151"/>
    </row>
    <row r="152" spans="2:2" x14ac:dyDescent="0.35">
      <c r="B152"/>
    </row>
    <row r="153" spans="2:2" x14ac:dyDescent="0.35">
      <c r="B153"/>
    </row>
    <row r="154" spans="2:2" x14ac:dyDescent="0.35">
      <c r="B154"/>
    </row>
    <row r="155" spans="2:2" x14ac:dyDescent="0.35">
      <c r="B155"/>
    </row>
    <row r="156" spans="2:2" x14ac:dyDescent="0.35">
      <c r="B156"/>
    </row>
    <row r="157" spans="2:2" x14ac:dyDescent="0.35">
      <c r="B157"/>
    </row>
    <row r="158" spans="2:2" x14ac:dyDescent="0.35">
      <c r="B158"/>
    </row>
    <row r="159" spans="2:2" x14ac:dyDescent="0.35">
      <c r="B159"/>
    </row>
    <row r="160" spans="2:2" x14ac:dyDescent="0.35">
      <c r="B160"/>
    </row>
    <row r="161" spans="2:2" x14ac:dyDescent="0.35">
      <c r="B161"/>
    </row>
    <row r="162" spans="2:2" x14ac:dyDescent="0.35">
      <c r="B162"/>
    </row>
    <row r="163" spans="2:2" x14ac:dyDescent="0.35">
      <c r="B163"/>
    </row>
    <row r="164" spans="2:2" x14ac:dyDescent="0.35">
      <c r="B164"/>
    </row>
    <row r="165" spans="2:2" x14ac:dyDescent="0.35">
      <c r="B165"/>
    </row>
    <row r="166" spans="2:2" x14ac:dyDescent="0.35">
      <c r="B166"/>
    </row>
    <row r="167" spans="2:2" x14ac:dyDescent="0.35">
      <c r="B167"/>
    </row>
    <row r="168" spans="2:2" x14ac:dyDescent="0.35">
      <c r="B168"/>
    </row>
    <row r="169" spans="2:2" x14ac:dyDescent="0.35">
      <c r="B169"/>
    </row>
    <row r="170" spans="2:2" x14ac:dyDescent="0.35">
      <c r="B170"/>
    </row>
    <row r="171" spans="2:2" x14ac:dyDescent="0.35">
      <c r="B171"/>
    </row>
    <row r="172" spans="2:2" x14ac:dyDescent="0.35">
      <c r="B172"/>
    </row>
    <row r="173" spans="2:2" x14ac:dyDescent="0.35">
      <c r="B173"/>
    </row>
    <row r="174" spans="2:2" x14ac:dyDescent="0.35">
      <c r="B174"/>
    </row>
    <row r="175" spans="2:2" x14ac:dyDescent="0.35">
      <c r="B175"/>
    </row>
    <row r="176" spans="2:2" x14ac:dyDescent="0.35">
      <c r="B176"/>
    </row>
    <row r="177" spans="2:2" x14ac:dyDescent="0.35">
      <c r="B177"/>
    </row>
    <row r="178" spans="2:2" x14ac:dyDescent="0.35">
      <c r="B178"/>
    </row>
    <row r="179" spans="2:2" x14ac:dyDescent="0.35">
      <c r="B179"/>
    </row>
    <row r="180" spans="2:2" x14ac:dyDescent="0.35">
      <c r="B180"/>
    </row>
    <row r="181" spans="2:2" x14ac:dyDescent="0.35">
      <c r="B181"/>
    </row>
    <row r="182" spans="2:2" x14ac:dyDescent="0.35">
      <c r="B182"/>
    </row>
    <row r="183" spans="2:2" x14ac:dyDescent="0.35">
      <c r="B183"/>
    </row>
    <row r="184" spans="2:2" x14ac:dyDescent="0.35">
      <c r="B184"/>
    </row>
    <row r="185" spans="2:2" x14ac:dyDescent="0.35">
      <c r="B185"/>
    </row>
    <row r="186" spans="2:2" x14ac:dyDescent="0.35">
      <c r="B186"/>
    </row>
    <row r="187" spans="2:2" x14ac:dyDescent="0.35">
      <c r="B187"/>
    </row>
    <row r="188" spans="2:2" x14ac:dyDescent="0.35">
      <c r="B188"/>
    </row>
    <row r="189" spans="2:2" x14ac:dyDescent="0.35">
      <c r="B189"/>
    </row>
    <row r="190" spans="2:2" x14ac:dyDescent="0.35">
      <c r="B190"/>
    </row>
    <row r="191" spans="2:2" x14ac:dyDescent="0.35">
      <c r="B191"/>
    </row>
    <row r="192" spans="2:2" x14ac:dyDescent="0.35">
      <c r="B192"/>
    </row>
    <row r="193" spans="2:2" x14ac:dyDescent="0.35">
      <c r="B193"/>
    </row>
    <row r="194" spans="2:2" x14ac:dyDescent="0.35">
      <c r="B194"/>
    </row>
    <row r="195" spans="2:2" x14ac:dyDescent="0.35">
      <c r="B195"/>
    </row>
    <row r="196" spans="2:2" x14ac:dyDescent="0.35">
      <c r="B196"/>
    </row>
    <row r="197" spans="2:2" x14ac:dyDescent="0.35">
      <c r="B197"/>
    </row>
    <row r="198" spans="2:2" x14ac:dyDescent="0.35">
      <c r="B198"/>
    </row>
    <row r="199" spans="2:2" x14ac:dyDescent="0.35">
      <c r="B199"/>
    </row>
    <row r="200" spans="2:2" x14ac:dyDescent="0.35">
      <c r="B200"/>
    </row>
    <row r="201" spans="2:2" x14ac:dyDescent="0.35">
      <c r="B201"/>
    </row>
    <row r="202" spans="2:2" x14ac:dyDescent="0.35">
      <c r="B202"/>
    </row>
    <row r="203" spans="2:2" x14ac:dyDescent="0.35">
      <c r="B203"/>
    </row>
    <row r="204" spans="2:2" x14ac:dyDescent="0.35">
      <c r="B204"/>
    </row>
  </sheetData>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4505F-6396-40CF-8E8A-0EC86D61DC84}">
  <sheetPr>
    <tabColor rgb="FFFFC000"/>
  </sheetPr>
  <dimension ref="A1:O198"/>
  <sheetViews>
    <sheetView zoomScale="80" zoomScaleNormal="80" workbookViewId="0">
      <pane ySplit="1" topLeftCell="A2" activePane="bottomLeft" state="frozen"/>
      <selection pane="bottomLeft" activeCell="J184" sqref="J184"/>
    </sheetView>
  </sheetViews>
  <sheetFormatPr defaultRowHeight="14.5" x14ac:dyDescent="0.35"/>
  <cols>
    <col min="2" max="2" width="13.08984375" bestFit="1" customWidth="1"/>
    <col min="3" max="3" width="44.54296875" bestFit="1" customWidth="1"/>
    <col min="4" max="4" width="11.1796875" style="122" bestFit="1" customWidth="1"/>
    <col min="5" max="5" width="10.81640625" style="122" bestFit="1" customWidth="1"/>
    <col min="6" max="6" width="15.36328125" style="122" bestFit="1" customWidth="1"/>
    <col min="7" max="8" width="13.453125" style="122" customWidth="1"/>
    <col min="9" max="9" width="20.1796875" customWidth="1"/>
    <col min="10" max="12" width="20.1796875" style="228" customWidth="1"/>
    <col min="13" max="14" width="20.1796875" style="81" customWidth="1"/>
    <col min="15" max="15" width="15.6328125" bestFit="1" customWidth="1"/>
    <col min="16" max="16" width="14.6328125" customWidth="1"/>
    <col min="17" max="17" width="16.1796875" customWidth="1"/>
  </cols>
  <sheetData>
    <row r="1" spans="1:15" s="71" customFormat="1" ht="13" x14ac:dyDescent="0.3">
      <c r="A1" s="126" t="s">
        <v>1</v>
      </c>
      <c r="B1" s="127" t="s">
        <v>46</v>
      </c>
      <c r="C1" s="127" t="s">
        <v>249</v>
      </c>
      <c r="D1" s="149" t="s">
        <v>48</v>
      </c>
      <c r="E1" s="149" t="s">
        <v>50</v>
      </c>
      <c r="F1" s="149" t="s">
        <v>52</v>
      </c>
      <c r="G1" s="149" t="s">
        <v>54</v>
      </c>
      <c r="H1" s="149" t="s">
        <v>9</v>
      </c>
      <c r="I1" s="127" t="s">
        <v>294</v>
      </c>
      <c r="J1" s="226" t="s">
        <v>250</v>
      </c>
      <c r="K1" s="226" t="s">
        <v>4</v>
      </c>
      <c r="L1" s="226" t="s">
        <v>264</v>
      </c>
      <c r="M1" s="229" t="s">
        <v>263</v>
      </c>
      <c r="N1" s="229" t="s">
        <v>266</v>
      </c>
      <c r="O1" s="128" t="s">
        <v>265</v>
      </c>
    </row>
    <row r="2" spans="1:15" x14ac:dyDescent="0.35">
      <c r="A2" s="107" t="s">
        <v>55</v>
      </c>
      <c r="B2" s="107" t="s">
        <v>320</v>
      </c>
      <c r="C2" s="107" t="s">
        <v>274</v>
      </c>
      <c r="D2" s="150">
        <v>1258</v>
      </c>
      <c r="E2" s="150">
        <v>519</v>
      </c>
      <c r="F2" s="150">
        <v>484</v>
      </c>
      <c r="G2" s="150">
        <v>509</v>
      </c>
      <c r="H2" s="150" t="s">
        <v>937</v>
      </c>
      <c r="I2" s="107" t="s">
        <v>57</v>
      </c>
      <c r="J2" s="227">
        <v>44105</v>
      </c>
      <c r="K2" s="227" t="s">
        <v>937</v>
      </c>
      <c r="L2" s="227" t="s">
        <v>937</v>
      </c>
      <c r="M2" s="230">
        <v>0</v>
      </c>
      <c r="N2" s="230" t="s">
        <v>268</v>
      </c>
      <c r="O2" s="107" t="s">
        <v>380</v>
      </c>
    </row>
    <row r="3" spans="1:15" x14ac:dyDescent="0.35">
      <c r="A3" s="107" t="s">
        <v>55</v>
      </c>
      <c r="B3" s="107" t="s">
        <v>321</v>
      </c>
      <c r="C3" s="107" t="s">
        <v>281</v>
      </c>
      <c r="D3" s="150">
        <v>1055</v>
      </c>
      <c r="E3" s="150">
        <v>426</v>
      </c>
      <c r="F3" s="150">
        <v>396</v>
      </c>
      <c r="G3" s="150">
        <v>417</v>
      </c>
      <c r="H3" s="150" t="s">
        <v>937</v>
      </c>
      <c r="I3" s="107" t="s">
        <v>57</v>
      </c>
      <c r="J3" s="227">
        <v>44105</v>
      </c>
      <c r="K3" s="227" t="s">
        <v>937</v>
      </c>
      <c r="L3" s="227" t="s">
        <v>937</v>
      </c>
      <c r="M3" s="230">
        <v>0</v>
      </c>
      <c r="N3" s="230" t="s">
        <v>268</v>
      </c>
      <c r="O3" s="107" t="s">
        <v>381</v>
      </c>
    </row>
    <row r="4" spans="1:15" x14ac:dyDescent="0.35">
      <c r="A4" s="107" t="s">
        <v>55</v>
      </c>
      <c r="B4" s="107" t="s">
        <v>417</v>
      </c>
      <c r="C4" s="107" t="s">
        <v>418</v>
      </c>
      <c r="D4" s="150">
        <v>122</v>
      </c>
      <c r="E4" s="150">
        <v>68</v>
      </c>
      <c r="F4" s="150">
        <v>64</v>
      </c>
      <c r="G4" s="150">
        <v>67</v>
      </c>
      <c r="H4" s="150" t="s">
        <v>937</v>
      </c>
      <c r="I4" s="107" t="s">
        <v>57</v>
      </c>
      <c r="J4" s="227">
        <v>44105</v>
      </c>
      <c r="K4" s="227" t="s">
        <v>937</v>
      </c>
      <c r="L4" s="227" t="s">
        <v>937</v>
      </c>
      <c r="M4" s="230">
        <v>0</v>
      </c>
      <c r="N4" s="230" t="s">
        <v>268</v>
      </c>
      <c r="O4" s="107" t="s">
        <v>419</v>
      </c>
    </row>
    <row r="5" spans="1:15" x14ac:dyDescent="0.35">
      <c r="A5" s="107" t="s">
        <v>55</v>
      </c>
      <c r="B5" s="107" t="s">
        <v>423</v>
      </c>
      <c r="C5" s="107" t="s">
        <v>424</v>
      </c>
      <c r="D5" s="150">
        <v>133</v>
      </c>
      <c r="E5" s="150">
        <v>56</v>
      </c>
      <c r="F5" s="150">
        <v>52</v>
      </c>
      <c r="G5" s="150">
        <v>55</v>
      </c>
      <c r="H5" s="150" t="s">
        <v>937</v>
      </c>
      <c r="I5" s="107" t="s">
        <v>57</v>
      </c>
      <c r="J5" s="227">
        <v>44105</v>
      </c>
      <c r="K5" s="227" t="s">
        <v>937</v>
      </c>
      <c r="L5" s="227" t="s">
        <v>937</v>
      </c>
      <c r="M5" s="230">
        <v>0</v>
      </c>
      <c r="N5" s="230" t="s">
        <v>268</v>
      </c>
      <c r="O5" s="107" t="s">
        <v>425</v>
      </c>
    </row>
    <row r="6" spans="1:15" x14ac:dyDescent="0.35">
      <c r="A6" s="107" t="s">
        <v>55</v>
      </c>
      <c r="B6" s="107" t="s">
        <v>322</v>
      </c>
      <c r="C6" s="107" t="s">
        <v>291</v>
      </c>
      <c r="D6" s="150">
        <v>330</v>
      </c>
      <c r="E6" s="150">
        <v>138</v>
      </c>
      <c r="F6" s="150">
        <v>128</v>
      </c>
      <c r="G6" s="150">
        <v>135</v>
      </c>
      <c r="H6" s="150" t="s">
        <v>937</v>
      </c>
      <c r="I6" s="107" t="s">
        <v>57</v>
      </c>
      <c r="J6" s="227">
        <v>44105</v>
      </c>
      <c r="K6" s="227" t="s">
        <v>937</v>
      </c>
      <c r="L6" s="227" t="s">
        <v>937</v>
      </c>
      <c r="M6" s="230">
        <v>0</v>
      </c>
      <c r="N6" s="230" t="s">
        <v>268</v>
      </c>
      <c r="O6" s="107" t="s">
        <v>382</v>
      </c>
    </row>
    <row r="7" spans="1:15" x14ac:dyDescent="0.35">
      <c r="A7" s="107" t="s">
        <v>55</v>
      </c>
      <c r="B7" s="107" t="s">
        <v>420</v>
      </c>
      <c r="C7" s="107" t="s">
        <v>421</v>
      </c>
      <c r="D7" s="150">
        <v>74</v>
      </c>
      <c r="E7" s="150">
        <v>34</v>
      </c>
      <c r="F7" s="150">
        <v>31</v>
      </c>
      <c r="G7" s="150">
        <v>33</v>
      </c>
      <c r="H7" s="150" t="s">
        <v>937</v>
      </c>
      <c r="I7" s="107" t="s">
        <v>57</v>
      </c>
      <c r="J7" s="227">
        <v>44105</v>
      </c>
      <c r="K7" s="227" t="s">
        <v>937</v>
      </c>
      <c r="L7" s="227" t="s">
        <v>937</v>
      </c>
      <c r="M7" s="230">
        <v>0</v>
      </c>
      <c r="N7" s="230" t="s">
        <v>268</v>
      </c>
      <c r="O7" s="107" t="s">
        <v>422</v>
      </c>
    </row>
    <row r="8" spans="1:15" x14ac:dyDescent="0.35">
      <c r="A8" s="107" t="s">
        <v>55</v>
      </c>
      <c r="B8" s="107" t="s">
        <v>429</v>
      </c>
      <c r="C8" s="107" t="s">
        <v>430</v>
      </c>
      <c r="D8" s="150">
        <v>42</v>
      </c>
      <c r="E8" s="150">
        <v>16</v>
      </c>
      <c r="F8" s="150">
        <v>15</v>
      </c>
      <c r="G8" s="150">
        <v>16</v>
      </c>
      <c r="H8" s="150" t="s">
        <v>937</v>
      </c>
      <c r="I8" s="107" t="s">
        <v>57</v>
      </c>
      <c r="J8" s="227">
        <v>44105</v>
      </c>
      <c r="K8" s="227" t="s">
        <v>937</v>
      </c>
      <c r="L8" s="227" t="s">
        <v>937</v>
      </c>
      <c r="M8" s="230">
        <v>0</v>
      </c>
      <c r="N8" s="230" t="s">
        <v>268</v>
      </c>
      <c r="O8" s="107" t="s">
        <v>431</v>
      </c>
    </row>
    <row r="9" spans="1:15" x14ac:dyDescent="0.35">
      <c r="A9" s="107" t="s">
        <v>55</v>
      </c>
      <c r="B9" s="107" t="s">
        <v>426</v>
      </c>
      <c r="C9" s="107" t="s">
        <v>427</v>
      </c>
      <c r="D9" s="150">
        <v>162</v>
      </c>
      <c r="E9" s="150">
        <v>69</v>
      </c>
      <c r="F9" s="150">
        <v>65</v>
      </c>
      <c r="G9" s="150">
        <v>68</v>
      </c>
      <c r="H9" s="150" t="s">
        <v>937</v>
      </c>
      <c r="I9" s="107" t="s">
        <v>57</v>
      </c>
      <c r="J9" s="227">
        <v>44105</v>
      </c>
      <c r="K9" s="227" t="s">
        <v>937</v>
      </c>
      <c r="L9" s="227" t="s">
        <v>937</v>
      </c>
      <c r="M9" s="230">
        <v>0</v>
      </c>
      <c r="N9" s="230" t="s">
        <v>268</v>
      </c>
      <c r="O9" s="107" t="s">
        <v>428</v>
      </c>
    </row>
    <row r="10" spans="1:15" x14ac:dyDescent="0.35">
      <c r="A10" s="107" t="s">
        <v>55</v>
      </c>
      <c r="B10" s="107" t="s">
        <v>432</v>
      </c>
      <c r="C10" s="107" t="s">
        <v>433</v>
      </c>
      <c r="D10" s="150">
        <v>98</v>
      </c>
      <c r="E10" s="150">
        <v>42</v>
      </c>
      <c r="F10" s="150">
        <v>39</v>
      </c>
      <c r="G10" s="150">
        <v>41</v>
      </c>
      <c r="H10" s="150" t="s">
        <v>937</v>
      </c>
      <c r="I10" s="107" t="s">
        <v>57</v>
      </c>
      <c r="J10" s="227">
        <v>44105</v>
      </c>
      <c r="K10" s="227" t="s">
        <v>937</v>
      </c>
      <c r="L10" s="227" t="s">
        <v>937</v>
      </c>
      <c r="M10" s="230">
        <v>0</v>
      </c>
      <c r="N10" s="230" t="s">
        <v>268</v>
      </c>
      <c r="O10" s="107" t="s">
        <v>434</v>
      </c>
    </row>
    <row r="11" spans="1:15" x14ac:dyDescent="0.35">
      <c r="A11" s="107" t="s">
        <v>55</v>
      </c>
      <c r="B11" s="107" t="s">
        <v>435</v>
      </c>
      <c r="C11" s="107" t="s">
        <v>436</v>
      </c>
      <c r="D11" s="150">
        <v>107</v>
      </c>
      <c r="E11" s="150">
        <v>42</v>
      </c>
      <c r="F11" s="150">
        <v>39</v>
      </c>
      <c r="G11" s="150">
        <v>41</v>
      </c>
      <c r="H11" s="150" t="s">
        <v>937</v>
      </c>
      <c r="I11" s="107" t="s">
        <v>57</v>
      </c>
      <c r="J11" s="227">
        <v>44105</v>
      </c>
      <c r="K11" s="227" t="s">
        <v>937</v>
      </c>
      <c r="L11" s="227" t="s">
        <v>937</v>
      </c>
      <c r="M11" s="230">
        <v>0</v>
      </c>
      <c r="N11" s="230" t="s">
        <v>268</v>
      </c>
      <c r="O11" s="107" t="s">
        <v>437</v>
      </c>
    </row>
    <row r="12" spans="1:15" x14ac:dyDescent="0.35">
      <c r="A12" s="107" t="s">
        <v>55</v>
      </c>
      <c r="B12" s="107" t="s">
        <v>320</v>
      </c>
      <c r="C12" s="107" t="s">
        <v>415</v>
      </c>
      <c r="D12" s="150">
        <v>154</v>
      </c>
      <c r="E12" s="150">
        <v>60</v>
      </c>
      <c r="F12" s="150">
        <v>56</v>
      </c>
      <c r="G12" s="150">
        <v>59</v>
      </c>
      <c r="H12" s="150" t="s">
        <v>937</v>
      </c>
      <c r="I12" s="107" t="s">
        <v>57</v>
      </c>
      <c r="J12" s="227">
        <v>44105</v>
      </c>
      <c r="K12" s="227" t="s">
        <v>937</v>
      </c>
      <c r="L12" s="227" t="s">
        <v>937</v>
      </c>
      <c r="M12" s="230">
        <v>0</v>
      </c>
      <c r="N12" s="230" t="s">
        <v>268</v>
      </c>
      <c r="O12" s="107" t="s">
        <v>416</v>
      </c>
    </row>
    <row r="13" spans="1:15" x14ac:dyDescent="0.35">
      <c r="A13" s="107" t="s">
        <v>132</v>
      </c>
      <c r="B13" s="107" t="s">
        <v>347</v>
      </c>
      <c r="C13" s="107" t="s">
        <v>136</v>
      </c>
      <c r="D13" s="150">
        <v>1326</v>
      </c>
      <c r="E13" s="150">
        <v>843</v>
      </c>
      <c r="F13" s="150">
        <v>785</v>
      </c>
      <c r="G13" s="150">
        <v>826</v>
      </c>
      <c r="H13" s="150" t="s">
        <v>937</v>
      </c>
      <c r="I13" s="107" t="s">
        <v>57</v>
      </c>
      <c r="J13" s="227">
        <v>44105</v>
      </c>
      <c r="K13" s="227" t="s">
        <v>937</v>
      </c>
      <c r="L13" s="227" t="s">
        <v>937</v>
      </c>
      <c r="M13" s="230">
        <v>0</v>
      </c>
      <c r="N13" s="230" t="s">
        <v>268</v>
      </c>
      <c r="O13" s="107" t="s">
        <v>389</v>
      </c>
    </row>
    <row r="14" spans="1:15" x14ac:dyDescent="0.35">
      <c r="A14" s="107" t="s">
        <v>132</v>
      </c>
      <c r="B14" s="107" t="s">
        <v>582</v>
      </c>
      <c r="C14" s="107" t="s">
        <v>587</v>
      </c>
      <c r="D14" s="150">
        <v>267</v>
      </c>
      <c r="E14" s="150">
        <v>155</v>
      </c>
      <c r="F14" s="150">
        <v>144</v>
      </c>
      <c r="G14" s="150">
        <v>152</v>
      </c>
      <c r="H14" s="150" t="s">
        <v>937</v>
      </c>
      <c r="I14" s="107" t="s">
        <v>57</v>
      </c>
      <c r="J14" s="227">
        <v>44105</v>
      </c>
      <c r="K14" s="227" t="s">
        <v>937</v>
      </c>
      <c r="L14" s="227" t="s">
        <v>937</v>
      </c>
      <c r="M14" s="230">
        <v>0</v>
      </c>
      <c r="N14" s="230" t="s">
        <v>268</v>
      </c>
      <c r="O14" s="107" t="s">
        <v>588</v>
      </c>
    </row>
    <row r="15" spans="1:15" x14ac:dyDescent="0.35">
      <c r="A15" s="107" t="s">
        <v>132</v>
      </c>
      <c r="B15" s="107" t="s">
        <v>572</v>
      </c>
      <c r="C15" s="107" t="s">
        <v>573</v>
      </c>
      <c r="D15" s="150">
        <v>12</v>
      </c>
      <c r="E15" s="150">
        <v>4</v>
      </c>
      <c r="F15" s="150">
        <v>4</v>
      </c>
      <c r="G15" s="150">
        <v>4</v>
      </c>
      <c r="H15" s="150" t="s">
        <v>937</v>
      </c>
      <c r="I15" s="107" t="s">
        <v>57</v>
      </c>
      <c r="J15" s="227">
        <v>44105</v>
      </c>
      <c r="K15" s="227" t="s">
        <v>937</v>
      </c>
      <c r="L15" s="227" t="s">
        <v>937</v>
      </c>
      <c r="M15" s="230">
        <v>0</v>
      </c>
      <c r="N15" s="230" t="s">
        <v>268</v>
      </c>
      <c r="O15" s="107" t="s">
        <v>574</v>
      </c>
    </row>
    <row r="16" spans="1:15" x14ac:dyDescent="0.35">
      <c r="A16" s="107" t="s">
        <v>132</v>
      </c>
      <c r="B16" s="107" t="s">
        <v>349</v>
      </c>
      <c r="C16" s="107" t="s">
        <v>137</v>
      </c>
      <c r="D16" s="150">
        <v>3404</v>
      </c>
      <c r="E16" s="150">
        <v>2023</v>
      </c>
      <c r="F16" s="150">
        <v>1884</v>
      </c>
      <c r="G16" s="150">
        <v>1983</v>
      </c>
      <c r="H16" s="150" t="s">
        <v>937</v>
      </c>
      <c r="I16" s="107" t="s">
        <v>57</v>
      </c>
      <c r="J16" s="227">
        <v>44105</v>
      </c>
      <c r="K16" s="227" t="s">
        <v>937</v>
      </c>
      <c r="L16" s="227" t="s">
        <v>937</v>
      </c>
      <c r="M16" s="230">
        <v>0</v>
      </c>
      <c r="N16" s="230" t="s">
        <v>268</v>
      </c>
      <c r="O16" s="107" t="s">
        <v>390</v>
      </c>
    </row>
    <row r="17" spans="1:15" x14ac:dyDescent="0.35">
      <c r="A17" s="107" t="s">
        <v>132</v>
      </c>
      <c r="B17" s="107" t="s">
        <v>348</v>
      </c>
      <c r="C17" s="107" t="s">
        <v>564</v>
      </c>
      <c r="D17" s="150">
        <v>4</v>
      </c>
      <c r="E17" s="150">
        <v>2</v>
      </c>
      <c r="F17" s="150">
        <v>2</v>
      </c>
      <c r="G17" s="150">
        <v>2</v>
      </c>
      <c r="H17" s="150" t="s">
        <v>937</v>
      </c>
      <c r="I17" s="107" t="s">
        <v>57</v>
      </c>
      <c r="J17" s="227">
        <v>44105</v>
      </c>
      <c r="K17" s="227" t="s">
        <v>937</v>
      </c>
      <c r="L17" s="227" t="s">
        <v>937</v>
      </c>
      <c r="M17" s="230">
        <v>0</v>
      </c>
      <c r="N17" s="230" t="s">
        <v>268</v>
      </c>
      <c r="O17" s="107" t="s">
        <v>565</v>
      </c>
    </row>
    <row r="18" spans="1:15" x14ac:dyDescent="0.35">
      <c r="A18" s="107" t="s">
        <v>132</v>
      </c>
      <c r="B18" s="107" t="s">
        <v>552</v>
      </c>
      <c r="C18" s="107" t="s">
        <v>553</v>
      </c>
      <c r="D18" s="150">
        <v>17</v>
      </c>
      <c r="E18" s="150">
        <v>6</v>
      </c>
      <c r="F18" s="150">
        <v>6</v>
      </c>
      <c r="G18" s="150">
        <v>6</v>
      </c>
      <c r="H18" s="150" t="s">
        <v>937</v>
      </c>
      <c r="I18" s="107" t="s">
        <v>57</v>
      </c>
      <c r="J18" s="227">
        <v>44105</v>
      </c>
      <c r="K18" s="227" t="s">
        <v>937</v>
      </c>
      <c r="L18" s="227" t="s">
        <v>937</v>
      </c>
      <c r="M18" s="230">
        <v>0</v>
      </c>
      <c r="N18" s="230" t="s">
        <v>268</v>
      </c>
      <c r="O18" s="107" t="s">
        <v>554</v>
      </c>
    </row>
    <row r="19" spans="1:15" x14ac:dyDescent="0.35">
      <c r="A19" s="107" t="s">
        <v>132</v>
      </c>
      <c r="B19" s="107" t="s">
        <v>555</v>
      </c>
      <c r="C19" s="107" t="s">
        <v>560</v>
      </c>
      <c r="D19" s="150">
        <v>31</v>
      </c>
      <c r="E19" s="150">
        <v>33</v>
      </c>
      <c r="F19" s="150">
        <v>30</v>
      </c>
      <c r="G19" s="150">
        <v>32</v>
      </c>
      <c r="H19" s="150" t="s">
        <v>937</v>
      </c>
      <c r="I19" s="107" t="s">
        <v>57</v>
      </c>
      <c r="J19" s="227">
        <v>44105</v>
      </c>
      <c r="K19" s="227" t="s">
        <v>937</v>
      </c>
      <c r="L19" s="227" t="s">
        <v>937</v>
      </c>
      <c r="M19" s="230">
        <v>0</v>
      </c>
      <c r="N19" s="230" t="s">
        <v>268</v>
      </c>
      <c r="O19" s="107" t="s">
        <v>561</v>
      </c>
    </row>
    <row r="20" spans="1:15" x14ac:dyDescent="0.35">
      <c r="A20" s="107" t="s">
        <v>132</v>
      </c>
      <c r="B20" s="107" t="s">
        <v>350</v>
      </c>
      <c r="C20" s="107" t="s">
        <v>575</v>
      </c>
      <c r="D20" s="150">
        <v>28</v>
      </c>
      <c r="E20" s="150">
        <v>15</v>
      </c>
      <c r="F20" s="150">
        <v>14</v>
      </c>
      <c r="G20" s="150">
        <v>15</v>
      </c>
      <c r="H20" s="150" t="s">
        <v>937</v>
      </c>
      <c r="I20" s="107" t="s">
        <v>57</v>
      </c>
      <c r="J20" s="227">
        <v>44105</v>
      </c>
      <c r="K20" s="227" t="s">
        <v>937</v>
      </c>
      <c r="L20" s="227" t="s">
        <v>937</v>
      </c>
      <c r="M20" s="230">
        <v>0</v>
      </c>
      <c r="N20" s="230" t="s">
        <v>268</v>
      </c>
      <c r="O20" s="107" t="s">
        <v>576</v>
      </c>
    </row>
    <row r="21" spans="1:15" x14ac:dyDescent="0.35">
      <c r="A21" s="107" t="s">
        <v>132</v>
      </c>
      <c r="B21" s="107" t="s">
        <v>566</v>
      </c>
      <c r="C21" s="107" t="s">
        <v>567</v>
      </c>
      <c r="D21" s="150">
        <v>15</v>
      </c>
      <c r="E21" s="150">
        <v>6</v>
      </c>
      <c r="F21" s="150">
        <v>6</v>
      </c>
      <c r="G21" s="150">
        <v>6</v>
      </c>
      <c r="H21" s="150" t="s">
        <v>937</v>
      </c>
      <c r="I21" s="107" t="s">
        <v>57</v>
      </c>
      <c r="J21" s="227">
        <v>44105</v>
      </c>
      <c r="K21" s="227" t="s">
        <v>937</v>
      </c>
      <c r="L21" s="227" t="s">
        <v>937</v>
      </c>
      <c r="M21" s="230">
        <v>0</v>
      </c>
      <c r="N21" s="230" t="s">
        <v>268</v>
      </c>
      <c r="O21" s="107" t="s">
        <v>568</v>
      </c>
    </row>
    <row r="22" spans="1:15" x14ac:dyDescent="0.35">
      <c r="A22" s="107" t="s">
        <v>132</v>
      </c>
      <c r="B22" s="107" t="s">
        <v>350</v>
      </c>
      <c r="C22" s="107" t="s">
        <v>135</v>
      </c>
      <c r="D22" s="150">
        <v>1962</v>
      </c>
      <c r="E22" s="150">
        <v>1170</v>
      </c>
      <c r="F22" s="150">
        <v>1090</v>
      </c>
      <c r="G22" s="150">
        <v>1147</v>
      </c>
      <c r="H22" s="150" t="s">
        <v>937</v>
      </c>
      <c r="I22" s="107" t="s">
        <v>57</v>
      </c>
      <c r="J22" s="227">
        <v>44105</v>
      </c>
      <c r="K22" s="227" t="s">
        <v>937</v>
      </c>
      <c r="L22" s="227" t="s">
        <v>937</v>
      </c>
      <c r="M22" s="230">
        <v>0</v>
      </c>
      <c r="N22" s="230" t="s">
        <v>268</v>
      </c>
      <c r="O22" s="107" t="s">
        <v>388</v>
      </c>
    </row>
    <row r="23" spans="1:15" x14ac:dyDescent="0.35">
      <c r="A23" s="107" t="s">
        <v>132</v>
      </c>
      <c r="B23" s="107" t="s">
        <v>555</v>
      </c>
      <c r="C23" s="107" t="s">
        <v>556</v>
      </c>
      <c r="D23" s="150">
        <v>32</v>
      </c>
      <c r="E23" s="150">
        <v>14</v>
      </c>
      <c r="F23" s="150">
        <v>13</v>
      </c>
      <c r="G23" s="150">
        <v>14</v>
      </c>
      <c r="H23" s="150" t="s">
        <v>937</v>
      </c>
      <c r="I23" s="107" t="s">
        <v>57</v>
      </c>
      <c r="J23" s="227">
        <v>44105</v>
      </c>
      <c r="K23" s="227" t="s">
        <v>937</v>
      </c>
      <c r="L23" s="227" t="s">
        <v>937</v>
      </c>
      <c r="M23" s="230">
        <v>0</v>
      </c>
      <c r="N23" s="230" t="s">
        <v>268</v>
      </c>
      <c r="O23" s="107" t="s">
        <v>557</v>
      </c>
    </row>
    <row r="24" spans="1:15" x14ac:dyDescent="0.35">
      <c r="A24" s="107" t="s">
        <v>132</v>
      </c>
      <c r="B24" s="107" t="s">
        <v>347</v>
      </c>
      <c r="C24" s="107" t="s">
        <v>133</v>
      </c>
      <c r="D24" s="150">
        <v>1781</v>
      </c>
      <c r="E24" s="150">
        <v>1113</v>
      </c>
      <c r="F24" s="150">
        <v>1036</v>
      </c>
      <c r="G24" s="150">
        <v>1091</v>
      </c>
      <c r="H24" s="150" t="s">
        <v>937</v>
      </c>
      <c r="I24" s="107" t="s">
        <v>57</v>
      </c>
      <c r="J24" s="227">
        <v>44105</v>
      </c>
      <c r="K24" s="227" t="s">
        <v>937</v>
      </c>
      <c r="L24" s="227" t="s">
        <v>937</v>
      </c>
      <c r="M24" s="230">
        <v>0</v>
      </c>
      <c r="N24" s="230" t="s">
        <v>268</v>
      </c>
      <c r="O24" s="107" t="s">
        <v>386</v>
      </c>
    </row>
    <row r="25" spans="1:15" x14ac:dyDescent="0.35">
      <c r="A25" s="107" t="s">
        <v>132</v>
      </c>
      <c r="B25" s="107" t="s">
        <v>579</v>
      </c>
      <c r="C25" s="107" t="s">
        <v>580</v>
      </c>
      <c r="D25" s="150">
        <v>316</v>
      </c>
      <c r="E25" s="150">
        <v>158</v>
      </c>
      <c r="F25" s="150">
        <v>147</v>
      </c>
      <c r="G25" s="150">
        <v>155</v>
      </c>
      <c r="H25" s="150" t="s">
        <v>937</v>
      </c>
      <c r="I25" s="107" t="s">
        <v>57</v>
      </c>
      <c r="J25" s="227">
        <v>44105</v>
      </c>
      <c r="K25" s="227" t="s">
        <v>937</v>
      </c>
      <c r="L25" s="227" t="s">
        <v>937</v>
      </c>
      <c r="M25" s="230">
        <v>0</v>
      </c>
      <c r="N25" s="230" t="s">
        <v>268</v>
      </c>
      <c r="O25" s="107" t="s">
        <v>581</v>
      </c>
    </row>
    <row r="26" spans="1:15" x14ac:dyDescent="0.35">
      <c r="A26" s="107" t="s">
        <v>132</v>
      </c>
      <c r="B26" s="107" t="s">
        <v>569</v>
      </c>
      <c r="C26" s="107" t="s">
        <v>570</v>
      </c>
      <c r="D26" s="150">
        <v>498</v>
      </c>
      <c r="E26" s="150">
        <v>205</v>
      </c>
      <c r="F26" s="150">
        <v>191</v>
      </c>
      <c r="G26" s="150">
        <v>201</v>
      </c>
      <c r="H26" s="150" t="s">
        <v>937</v>
      </c>
      <c r="I26" s="107" t="s">
        <v>57</v>
      </c>
      <c r="J26" s="227">
        <v>44105</v>
      </c>
      <c r="K26" s="227" t="s">
        <v>937</v>
      </c>
      <c r="L26" s="227" t="s">
        <v>937</v>
      </c>
      <c r="M26" s="230">
        <v>0</v>
      </c>
      <c r="N26" s="230" t="s">
        <v>268</v>
      </c>
      <c r="O26" s="107" t="s">
        <v>571</v>
      </c>
    </row>
    <row r="27" spans="1:15" x14ac:dyDescent="0.35">
      <c r="A27" s="107" t="s">
        <v>132</v>
      </c>
      <c r="B27" s="107" t="s">
        <v>582</v>
      </c>
      <c r="C27" s="107" t="s">
        <v>583</v>
      </c>
      <c r="D27" s="150">
        <v>326</v>
      </c>
      <c r="E27" s="150">
        <v>178</v>
      </c>
      <c r="F27" s="150">
        <v>165</v>
      </c>
      <c r="G27" s="150">
        <v>174</v>
      </c>
      <c r="H27" s="150" t="s">
        <v>937</v>
      </c>
      <c r="I27" s="107" t="s">
        <v>57</v>
      </c>
      <c r="J27" s="227">
        <v>44105</v>
      </c>
      <c r="K27" s="227" t="s">
        <v>937</v>
      </c>
      <c r="L27" s="227" t="s">
        <v>937</v>
      </c>
      <c r="M27" s="230">
        <v>0</v>
      </c>
      <c r="N27" s="230" t="s">
        <v>268</v>
      </c>
      <c r="O27" s="107" t="s">
        <v>584</v>
      </c>
    </row>
    <row r="28" spans="1:15" x14ac:dyDescent="0.35">
      <c r="A28" s="107" t="s">
        <v>132</v>
      </c>
      <c r="B28" s="107" t="s">
        <v>348</v>
      </c>
      <c r="C28" s="107" t="s">
        <v>562</v>
      </c>
      <c r="D28" s="150">
        <v>258</v>
      </c>
      <c r="E28" s="150">
        <v>148</v>
      </c>
      <c r="F28" s="150">
        <v>138</v>
      </c>
      <c r="G28" s="150">
        <v>145</v>
      </c>
      <c r="H28" s="150" t="s">
        <v>937</v>
      </c>
      <c r="I28" s="107" t="s">
        <v>57</v>
      </c>
      <c r="J28" s="227">
        <v>44105</v>
      </c>
      <c r="K28" s="227" t="s">
        <v>937</v>
      </c>
      <c r="L28" s="227" t="s">
        <v>937</v>
      </c>
      <c r="M28" s="230">
        <v>0</v>
      </c>
      <c r="N28" s="230" t="s">
        <v>268</v>
      </c>
      <c r="O28" s="107" t="s">
        <v>563</v>
      </c>
    </row>
    <row r="29" spans="1:15" x14ac:dyDescent="0.35">
      <c r="A29" s="107" t="s">
        <v>132</v>
      </c>
      <c r="B29" s="107" t="s">
        <v>350</v>
      </c>
      <c r="C29" s="107" t="s">
        <v>577</v>
      </c>
      <c r="D29" s="150">
        <v>241</v>
      </c>
      <c r="E29" s="150">
        <v>128</v>
      </c>
      <c r="F29" s="150">
        <v>119</v>
      </c>
      <c r="G29" s="150">
        <v>125</v>
      </c>
      <c r="H29" s="150" t="s">
        <v>937</v>
      </c>
      <c r="I29" s="107" t="s">
        <v>57</v>
      </c>
      <c r="J29" s="227">
        <v>44105</v>
      </c>
      <c r="K29" s="227" t="s">
        <v>937</v>
      </c>
      <c r="L29" s="227" t="s">
        <v>937</v>
      </c>
      <c r="M29" s="230">
        <v>0</v>
      </c>
      <c r="N29" s="230" t="s">
        <v>268</v>
      </c>
      <c r="O29" s="107" t="s">
        <v>578</v>
      </c>
    </row>
    <row r="30" spans="1:15" x14ac:dyDescent="0.35">
      <c r="A30" s="107" t="s">
        <v>132</v>
      </c>
      <c r="B30" s="107" t="s">
        <v>582</v>
      </c>
      <c r="C30" s="107" t="s">
        <v>585</v>
      </c>
      <c r="D30" s="150">
        <v>717</v>
      </c>
      <c r="E30" s="150">
        <v>353</v>
      </c>
      <c r="F30" s="150">
        <v>329</v>
      </c>
      <c r="G30" s="150">
        <v>346</v>
      </c>
      <c r="H30" s="150" t="s">
        <v>937</v>
      </c>
      <c r="I30" s="107" t="s">
        <v>57</v>
      </c>
      <c r="J30" s="227">
        <v>44105</v>
      </c>
      <c r="K30" s="227" t="s">
        <v>937</v>
      </c>
      <c r="L30" s="227" t="s">
        <v>937</v>
      </c>
      <c r="M30" s="230">
        <v>0</v>
      </c>
      <c r="N30" s="230" t="s">
        <v>268</v>
      </c>
      <c r="O30" s="107" t="s">
        <v>586</v>
      </c>
    </row>
    <row r="31" spans="1:15" x14ac:dyDescent="0.35">
      <c r="A31" s="107" t="s">
        <v>132</v>
      </c>
      <c r="B31" s="107" t="s">
        <v>555</v>
      </c>
      <c r="C31" s="107" t="s">
        <v>558</v>
      </c>
      <c r="D31" s="150">
        <v>648</v>
      </c>
      <c r="E31" s="150">
        <v>387</v>
      </c>
      <c r="F31" s="150">
        <v>360</v>
      </c>
      <c r="G31" s="150">
        <v>379</v>
      </c>
      <c r="H31" s="150" t="s">
        <v>937</v>
      </c>
      <c r="I31" s="107" t="s">
        <v>57</v>
      </c>
      <c r="J31" s="227">
        <v>44105</v>
      </c>
      <c r="K31" s="227" t="s">
        <v>937</v>
      </c>
      <c r="L31" s="227" t="s">
        <v>937</v>
      </c>
      <c r="M31" s="230">
        <v>0</v>
      </c>
      <c r="N31" s="230" t="s">
        <v>268</v>
      </c>
      <c r="O31" s="107" t="s">
        <v>559</v>
      </c>
    </row>
    <row r="32" spans="1:15" x14ac:dyDescent="0.35">
      <c r="A32" s="107" t="s">
        <v>132</v>
      </c>
      <c r="B32" s="107" t="s">
        <v>348</v>
      </c>
      <c r="C32" s="107" t="s">
        <v>134</v>
      </c>
      <c r="D32" s="150">
        <v>1263</v>
      </c>
      <c r="E32" s="150">
        <v>635</v>
      </c>
      <c r="F32" s="150">
        <v>591</v>
      </c>
      <c r="G32" s="150">
        <v>622</v>
      </c>
      <c r="H32" s="150" t="s">
        <v>937</v>
      </c>
      <c r="I32" s="107" t="s">
        <v>57</v>
      </c>
      <c r="J32" s="227">
        <v>44105</v>
      </c>
      <c r="K32" s="227" t="s">
        <v>937</v>
      </c>
      <c r="L32" s="227" t="s">
        <v>937</v>
      </c>
      <c r="M32" s="230">
        <v>0</v>
      </c>
      <c r="N32" s="230" t="s">
        <v>268</v>
      </c>
      <c r="O32" s="107" t="s">
        <v>387</v>
      </c>
    </row>
    <row r="33" spans="1:15" x14ac:dyDescent="0.35">
      <c r="A33" s="107" t="s">
        <v>138</v>
      </c>
      <c r="B33" s="107" t="s">
        <v>357</v>
      </c>
      <c r="C33" s="107" t="s">
        <v>280</v>
      </c>
      <c r="D33" s="150">
        <v>1253</v>
      </c>
      <c r="E33" s="150">
        <v>407</v>
      </c>
      <c r="F33" s="150">
        <v>379</v>
      </c>
      <c r="G33" s="150">
        <v>399</v>
      </c>
      <c r="H33" s="150" t="s">
        <v>937</v>
      </c>
      <c r="I33" s="107" t="s">
        <v>57</v>
      </c>
      <c r="J33" s="227">
        <v>44105</v>
      </c>
      <c r="K33" s="227" t="s">
        <v>937</v>
      </c>
      <c r="L33" s="227" t="s">
        <v>937</v>
      </c>
      <c r="M33" s="230">
        <v>0</v>
      </c>
      <c r="N33" s="230" t="s">
        <v>268</v>
      </c>
      <c r="O33" s="107" t="s">
        <v>391</v>
      </c>
    </row>
    <row r="34" spans="1:15" x14ac:dyDescent="0.35">
      <c r="A34" s="107" t="s">
        <v>138</v>
      </c>
      <c r="B34" s="107" t="s">
        <v>352</v>
      </c>
      <c r="C34" s="107" t="s">
        <v>290</v>
      </c>
      <c r="D34" s="150">
        <v>2449</v>
      </c>
      <c r="E34" s="150">
        <v>740</v>
      </c>
      <c r="F34" s="150">
        <v>689</v>
      </c>
      <c r="G34" s="150">
        <v>725</v>
      </c>
      <c r="H34" s="150" t="s">
        <v>937</v>
      </c>
      <c r="I34" s="107" t="s">
        <v>57</v>
      </c>
      <c r="J34" s="227">
        <v>44105</v>
      </c>
      <c r="K34" s="227" t="s">
        <v>937</v>
      </c>
      <c r="L34" s="227" t="s">
        <v>937</v>
      </c>
      <c r="M34" s="230">
        <v>0</v>
      </c>
      <c r="N34" s="230" t="s">
        <v>268</v>
      </c>
      <c r="O34" s="107" t="s">
        <v>395</v>
      </c>
    </row>
    <row r="35" spans="1:15" x14ac:dyDescent="0.35">
      <c r="A35" s="107" t="s">
        <v>138</v>
      </c>
      <c r="B35" s="107" t="s">
        <v>596</v>
      </c>
      <c r="C35" s="107" t="s">
        <v>599</v>
      </c>
      <c r="D35" s="150">
        <v>492</v>
      </c>
      <c r="E35" s="150">
        <v>178</v>
      </c>
      <c r="F35" s="150">
        <v>165</v>
      </c>
      <c r="G35" s="150">
        <v>174</v>
      </c>
      <c r="H35" s="150" t="s">
        <v>937</v>
      </c>
      <c r="I35" s="107" t="s">
        <v>57</v>
      </c>
      <c r="J35" s="227">
        <v>44105</v>
      </c>
      <c r="K35" s="227" t="s">
        <v>937</v>
      </c>
      <c r="L35" s="227" t="s">
        <v>937</v>
      </c>
      <c r="M35" s="230">
        <v>0</v>
      </c>
      <c r="N35" s="230" t="s">
        <v>268</v>
      </c>
      <c r="O35" s="107" t="s">
        <v>600</v>
      </c>
    </row>
    <row r="36" spans="1:15" x14ac:dyDescent="0.35">
      <c r="A36" s="107" t="s">
        <v>138</v>
      </c>
      <c r="B36" s="107" t="s">
        <v>355</v>
      </c>
      <c r="C36" s="107" t="s">
        <v>293</v>
      </c>
      <c r="D36" s="150">
        <v>1344</v>
      </c>
      <c r="E36" s="150">
        <v>433</v>
      </c>
      <c r="F36" s="150">
        <v>403</v>
      </c>
      <c r="G36" s="150">
        <v>424</v>
      </c>
      <c r="H36" s="150" t="s">
        <v>937</v>
      </c>
      <c r="I36" s="107" t="s">
        <v>57</v>
      </c>
      <c r="J36" s="227">
        <v>44105</v>
      </c>
      <c r="K36" s="227" t="s">
        <v>937</v>
      </c>
      <c r="L36" s="227" t="s">
        <v>937</v>
      </c>
      <c r="M36" s="230">
        <v>0</v>
      </c>
      <c r="N36" s="230" t="s">
        <v>268</v>
      </c>
      <c r="O36" s="107" t="s">
        <v>396</v>
      </c>
    </row>
    <row r="37" spans="1:15" x14ac:dyDescent="0.35">
      <c r="A37" s="107" t="s">
        <v>138</v>
      </c>
      <c r="B37" s="107" t="s">
        <v>353</v>
      </c>
      <c r="C37" s="107" t="s">
        <v>284</v>
      </c>
      <c r="D37" s="150">
        <v>963</v>
      </c>
      <c r="E37" s="150">
        <v>293</v>
      </c>
      <c r="F37" s="150">
        <v>273</v>
      </c>
      <c r="G37" s="150">
        <v>287</v>
      </c>
      <c r="H37" s="150" t="s">
        <v>937</v>
      </c>
      <c r="I37" s="107" t="s">
        <v>57</v>
      </c>
      <c r="J37" s="227">
        <v>44105</v>
      </c>
      <c r="K37" s="227" t="s">
        <v>937</v>
      </c>
      <c r="L37" s="227" t="s">
        <v>937</v>
      </c>
      <c r="M37" s="230">
        <v>0</v>
      </c>
      <c r="N37" s="230" t="s">
        <v>268</v>
      </c>
      <c r="O37" s="107" t="s">
        <v>394</v>
      </c>
    </row>
    <row r="38" spans="1:15" x14ac:dyDescent="0.35">
      <c r="A38" s="107" t="s">
        <v>138</v>
      </c>
      <c r="B38" s="107" t="s">
        <v>351</v>
      </c>
      <c r="C38" s="107" t="s">
        <v>289</v>
      </c>
      <c r="D38" s="150">
        <v>687</v>
      </c>
      <c r="E38" s="150">
        <v>185</v>
      </c>
      <c r="F38" s="150">
        <v>172</v>
      </c>
      <c r="G38" s="150">
        <v>181</v>
      </c>
      <c r="H38" s="150" t="s">
        <v>937</v>
      </c>
      <c r="I38" s="107" t="s">
        <v>57</v>
      </c>
      <c r="J38" s="227">
        <v>44105</v>
      </c>
      <c r="K38" s="227" t="s">
        <v>937</v>
      </c>
      <c r="L38" s="227" t="s">
        <v>937</v>
      </c>
      <c r="M38" s="230">
        <v>0</v>
      </c>
      <c r="N38" s="230" t="s">
        <v>268</v>
      </c>
      <c r="O38" s="107" t="s">
        <v>589</v>
      </c>
    </row>
    <row r="39" spans="1:15" x14ac:dyDescent="0.35">
      <c r="A39" s="107" t="s">
        <v>138</v>
      </c>
      <c r="B39" s="107" t="s">
        <v>352</v>
      </c>
      <c r="C39" s="107" t="s">
        <v>608</v>
      </c>
      <c r="D39" s="150">
        <v>220</v>
      </c>
      <c r="E39" s="150">
        <v>78</v>
      </c>
      <c r="F39" s="150">
        <v>72</v>
      </c>
      <c r="G39" s="150">
        <v>76</v>
      </c>
      <c r="H39" s="150" t="s">
        <v>937</v>
      </c>
      <c r="I39" s="107" t="s">
        <v>57</v>
      </c>
      <c r="J39" s="227">
        <v>44105</v>
      </c>
      <c r="K39" s="227" t="s">
        <v>937</v>
      </c>
      <c r="L39" s="227" t="s">
        <v>937</v>
      </c>
      <c r="M39" s="230">
        <v>0</v>
      </c>
      <c r="N39" s="230" t="s">
        <v>268</v>
      </c>
      <c r="O39" s="107" t="s">
        <v>609</v>
      </c>
    </row>
    <row r="40" spans="1:15" x14ac:dyDescent="0.35">
      <c r="A40" s="107" t="s">
        <v>138</v>
      </c>
      <c r="B40" s="107" t="s">
        <v>601</v>
      </c>
      <c r="C40" s="107" t="s">
        <v>602</v>
      </c>
      <c r="D40" s="150">
        <v>101</v>
      </c>
      <c r="E40" s="150">
        <v>28</v>
      </c>
      <c r="F40" s="150">
        <v>26</v>
      </c>
      <c r="G40" s="150">
        <v>27</v>
      </c>
      <c r="H40" s="150" t="s">
        <v>937</v>
      </c>
      <c r="I40" s="107" t="s">
        <v>57</v>
      </c>
      <c r="J40" s="227">
        <v>44105</v>
      </c>
      <c r="K40" s="227" t="s">
        <v>937</v>
      </c>
      <c r="L40" s="227" t="s">
        <v>937</v>
      </c>
      <c r="M40" s="230">
        <v>0</v>
      </c>
      <c r="N40" s="230" t="s">
        <v>268</v>
      </c>
      <c r="O40" s="107" t="s">
        <v>603</v>
      </c>
    </row>
    <row r="41" spans="1:15" x14ac:dyDescent="0.35">
      <c r="A41" s="107" t="s">
        <v>138</v>
      </c>
      <c r="B41" s="107" t="s">
        <v>593</v>
      </c>
      <c r="C41" s="107" t="s">
        <v>594</v>
      </c>
      <c r="D41" s="150">
        <v>82</v>
      </c>
      <c r="E41" s="150">
        <v>32</v>
      </c>
      <c r="F41" s="150">
        <v>29</v>
      </c>
      <c r="G41" s="150">
        <v>31</v>
      </c>
      <c r="H41" s="150" t="s">
        <v>937</v>
      </c>
      <c r="I41" s="107" t="s">
        <v>57</v>
      </c>
      <c r="J41" s="227">
        <v>44105</v>
      </c>
      <c r="K41" s="227" t="s">
        <v>937</v>
      </c>
      <c r="L41" s="227" t="s">
        <v>937</v>
      </c>
      <c r="M41" s="230">
        <v>0</v>
      </c>
      <c r="N41" s="230" t="s">
        <v>268</v>
      </c>
      <c r="O41" s="107" t="s">
        <v>595</v>
      </c>
    </row>
    <row r="42" spans="1:15" x14ac:dyDescent="0.35">
      <c r="A42" s="107" t="s">
        <v>138</v>
      </c>
      <c r="B42" s="107" t="s">
        <v>596</v>
      </c>
      <c r="C42" s="107" t="s">
        <v>597</v>
      </c>
      <c r="D42" s="150">
        <v>152</v>
      </c>
      <c r="E42" s="150">
        <v>47</v>
      </c>
      <c r="F42" s="150">
        <v>44</v>
      </c>
      <c r="G42" s="150">
        <v>46</v>
      </c>
      <c r="H42" s="150" t="s">
        <v>937</v>
      </c>
      <c r="I42" s="107" t="s">
        <v>57</v>
      </c>
      <c r="J42" s="227">
        <v>44105</v>
      </c>
      <c r="K42" s="227" t="s">
        <v>937</v>
      </c>
      <c r="L42" s="227" t="s">
        <v>937</v>
      </c>
      <c r="M42" s="230">
        <v>0</v>
      </c>
      <c r="N42" s="230" t="s">
        <v>268</v>
      </c>
      <c r="O42" s="107" t="s">
        <v>598</v>
      </c>
    </row>
    <row r="43" spans="1:15" x14ac:dyDescent="0.35">
      <c r="A43" s="107" t="s">
        <v>138</v>
      </c>
      <c r="B43" s="107" t="s">
        <v>624</v>
      </c>
      <c r="C43" s="107" t="s">
        <v>625</v>
      </c>
      <c r="D43" s="150">
        <v>123</v>
      </c>
      <c r="E43" s="150">
        <v>41</v>
      </c>
      <c r="F43" s="150">
        <v>38</v>
      </c>
      <c r="G43" s="150">
        <v>40</v>
      </c>
      <c r="H43" s="150" t="s">
        <v>937</v>
      </c>
      <c r="I43" s="107" t="s">
        <v>57</v>
      </c>
      <c r="J43" s="227">
        <v>44105</v>
      </c>
      <c r="K43" s="227" t="s">
        <v>937</v>
      </c>
      <c r="L43" s="227" t="s">
        <v>937</v>
      </c>
      <c r="M43" s="230">
        <v>0</v>
      </c>
      <c r="N43" s="230" t="s">
        <v>268</v>
      </c>
      <c r="O43" s="107" t="s">
        <v>626</v>
      </c>
    </row>
    <row r="44" spans="1:15" x14ac:dyDescent="0.35">
      <c r="A44" s="107" t="s">
        <v>138</v>
      </c>
      <c r="B44" s="107" t="s">
        <v>357</v>
      </c>
      <c r="C44" s="107" t="s">
        <v>635</v>
      </c>
      <c r="D44" s="150">
        <v>209</v>
      </c>
      <c r="E44" s="150">
        <v>72</v>
      </c>
      <c r="F44" s="150">
        <v>67</v>
      </c>
      <c r="G44" s="150">
        <v>71</v>
      </c>
      <c r="H44" s="150" t="s">
        <v>937</v>
      </c>
      <c r="I44" s="107" t="s">
        <v>57</v>
      </c>
      <c r="J44" s="227">
        <v>44105</v>
      </c>
      <c r="K44" s="227" t="s">
        <v>937</v>
      </c>
      <c r="L44" s="227" t="s">
        <v>937</v>
      </c>
      <c r="M44" s="230">
        <v>0</v>
      </c>
      <c r="N44" s="230" t="s">
        <v>268</v>
      </c>
      <c r="O44" s="107" t="s">
        <v>636</v>
      </c>
    </row>
    <row r="45" spans="1:15" x14ac:dyDescent="0.35">
      <c r="A45" s="107" t="s">
        <v>138</v>
      </c>
      <c r="B45" s="107" t="s">
        <v>354</v>
      </c>
      <c r="C45" s="107" t="s">
        <v>292</v>
      </c>
      <c r="D45" s="150">
        <v>623</v>
      </c>
      <c r="E45" s="150">
        <v>181</v>
      </c>
      <c r="F45" s="150">
        <v>168</v>
      </c>
      <c r="G45" s="150">
        <v>177</v>
      </c>
      <c r="H45" s="150" t="s">
        <v>937</v>
      </c>
      <c r="I45" s="107" t="s">
        <v>57</v>
      </c>
      <c r="J45" s="227">
        <v>44105</v>
      </c>
      <c r="K45" s="227" t="s">
        <v>937</v>
      </c>
      <c r="L45" s="227" t="s">
        <v>937</v>
      </c>
      <c r="M45" s="230">
        <v>0</v>
      </c>
      <c r="N45" s="230" t="s">
        <v>268</v>
      </c>
      <c r="O45" s="107" t="s">
        <v>393</v>
      </c>
    </row>
    <row r="46" spans="1:15" x14ac:dyDescent="0.35">
      <c r="A46" s="107" t="s">
        <v>138</v>
      </c>
      <c r="B46" s="107" t="s">
        <v>601</v>
      </c>
      <c r="C46" s="107" t="s">
        <v>604</v>
      </c>
      <c r="D46" s="150">
        <v>56</v>
      </c>
      <c r="E46" s="150">
        <v>26</v>
      </c>
      <c r="F46" s="150">
        <v>24</v>
      </c>
      <c r="G46" s="150">
        <v>25</v>
      </c>
      <c r="H46" s="150" t="s">
        <v>937</v>
      </c>
      <c r="I46" s="107" t="s">
        <v>57</v>
      </c>
      <c r="J46" s="227">
        <v>44105</v>
      </c>
      <c r="K46" s="227" t="s">
        <v>937</v>
      </c>
      <c r="L46" s="227" t="s">
        <v>937</v>
      </c>
      <c r="M46" s="230">
        <v>0</v>
      </c>
      <c r="N46" s="230" t="s">
        <v>268</v>
      </c>
      <c r="O46" s="107" t="s">
        <v>605</v>
      </c>
    </row>
    <row r="47" spans="1:15" x14ac:dyDescent="0.35">
      <c r="A47" s="107" t="s">
        <v>138</v>
      </c>
      <c r="B47" s="107" t="s">
        <v>356</v>
      </c>
      <c r="C47" s="107" t="s">
        <v>631</v>
      </c>
      <c r="D47" s="150">
        <v>42</v>
      </c>
      <c r="E47" s="150">
        <v>8</v>
      </c>
      <c r="F47" s="150">
        <v>8</v>
      </c>
      <c r="G47" s="150">
        <v>8</v>
      </c>
      <c r="H47" s="150" t="s">
        <v>937</v>
      </c>
      <c r="I47" s="107" t="s">
        <v>57</v>
      </c>
      <c r="J47" s="227">
        <v>44105</v>
      </c>
      <c r="K47" s="227" t="s">
        <v>937</v>
      </c>
      <c r="L47" s="227" t="s">
        <v>937</v>
      </c>
      <c r="M47" s="230">
        <v>0</v>
      </c>
      <c r="N47" s="230" t="s">
        <v>268</v>
      </c>
      <c r="O47" s="107" t="s">
        <v>632</v>
      </c>
    </row>
    <row r="48" spans="1:15" x14ac:dyDescent="0.35">
      <c r="A48" s="107" t="s">
        <v>138</v>
      </c>
      <c r="B48" s="107" t="s">
        <v>616</v>
      </c>
      <c r="C48" s="107" t="s">
        <v>617</v>
      </c>
      <c r="D48" s="150">
        <v>152</v>
      </c>
      <c r="E48" s="150">
        <v>44</v>
      </c>
      <c r="F48" s="150">
        <v>41</v>
      </c>
      <c r="G48" s="150">
        <v>43</v>
      </c>
      <c r="H48" s="150" t="s">
        <v>937</v>
      </c>
      <c r="I48" s="107" t="s">
        <v>57</v>
      </c>
      <c r="J48" s="227">
        <v>44105</v>
      </c>
      <c r="K48" s="227" t="s">
        <v>937</v>
      </c>
      <c r="L48" s="227" t="s">
        <v>937</v>
      </c>
      <c r="M48" s="230">
        <v>0</v>
      </c>
      <c r="N48" s="230" t="s">
        <v>268</v>
      </c>
      <c r="O48" s="107" t="s">
        <v>618</v>
      </c>
    </row>
    <row r="49" spans="1:15" x14ac:dyDescent="0.35">
      <c r="A49" s="107" t="s">
        <v>138</v>
      </c>
      <c r="B49" s="107" t="s">
        <v>590</v>
      </c>
      <c r="C49" s="107" t="s">
        <v>591</v>
      </c>
      <c r="D49" s="150">
        <v>92</v>
      </c>
      <c r="E49" s="150">
        <v>21</v>
      </c>
      <c r="F49" s="150">
        <v>20</v>
      </c>
      <c r="G49" s="150">
        <v>21</v>
      </c>
      <c r="H49" s="150" t="s">
        <v>937</v>
      </c>
      <c r="I49" s="107" t="s">
        <v>57</v>
      </c>
      <c r="J49" s="227">
        <v>44105</v>
      </c>
      <c r="K49" s="227" t="s">
        <v>937</v>
      </c>
      <c r="L49" s="227" t="s">
        <v>937</v>
      </c>
      <c r="M49" s="230">
        <v>0</v>
      </c>
      <c r="N49" s="230" t="s">
        <v>268</v>
      </c>
      <c r="O49" s="107" t="s">
        <v>592</v>
      </c>
    </row>
    <row r="50" spans="1:15" x14ac:dyDescent="0.35">
      <c r="A50" s="107" t="s">
        <v>138</v>
      </c>
      <c r="B50" s="107" t="s">
        <v>619</v>
      </c>
      <c r="C50" s="107" t="s">
        <v>620</v>
      </c>
      <c r="D50" s="150">
        <v>87</v>
      </c>
      <c r="E50" s="150">
        <v>19</v>
      </c>
      <c r="F50" s="150">
        <v>18</v>
      </c>
      <c r="G50" s="150">
        <v>19</v>
      </c>
      <c r="H50" s="150" t="s">
        <v>937</v>
      </c>
      <c r="I50" s="107" t="s">
        <v>57</v>
      </c>
      <c r="J50" s="227">
        <v>44105</v>
      </c>
      <c r="K50" s="227" t="s">
        <v>937</v>
      </c>
      <c r="L50" s="227" t="s">
        <v>937</v>
      </c>
      <c r="M50" s="230">
        <v>0</v>
      </c>
      <c r="N50" s="230" t="s">
        <v>268</v>
      </c>
      <c r="O50" s="107" t="s">
        <v>621</v>
      </c>
    </row>
    <row r="51" spans="1:15" x14ac:dyDescent="0.35">
      <c r="A51" s="107" t="s">
        <v>138</v>
      </c>
      <c r="B51" s="107" t="s">
        <v>613</v>
      </c>
      <c r="C51" s="107" t="s">
        <v>614</v>
      </c>
      <c r="D51" s="150">
        <v>357</v>
      </c>
      <c r="E51" s="150">
        <v>108</v>
      </c>
      <c r="F51" s="150">
        <v>101</v>
      </c>
      <c r="G51" s="150">
        <v>106</v>
      </c>
      <c r="H51" s="150" t="s">
        <v>937</v>
      </c>
      <c r="I51" s="107" t="s">
        <v>57</v>
      </c>
      <c r="J51" s="227">
        <v>44105</v>
      </c>
      <c r="K51" s="227" t="s">
        <v>937</v>
      </c>
      <c r="L51" s="227" t="s">
        <v>937</v>
      </c>
      <c r="M51" s="230">
        <v>0</v>
      </c>
      <c r="N51" s="230" t="s">
        <v>268</v>
      </c>
      <c r="O51" s="107" t="s">
        <v>615</v>
      </c>
    </row>
    <row r="52" spans="1:15" x14ac:dyDescent="0.35">
      <c r="A52" s="107" t="s">
        <v>138</v>
      </c>
      <c r="B52" s="107" t="s">
        <v>357</v>
      </c>
      <c r="C52" s="107" t="s">
        <v>633</v>
      </c>
      <c r="D52" s="150">
        <v>101</v>
      </c>
      <c r="E52" s="150">
        <v>33</v>
      </c>
      <c r="F52" s="150">
        <v>30</v>
      </c>
      <c r="G52" s="150">
        <v>32</v>
      </c>
      <c r="H52" s="150" t="s">
        <v>937</v>
      </c>
      <c r="I52" s="107" t="s">
        <v>57</v>
      </c>
      <c r="J52" s="227">
        <v>44105</v>
      </c>
      <c r="K52" s="227" t="s">
        <v>937</v>
      </c>
      <c r="L52" s="227" t="s">
        <v>937</v>
      </c>
      <c r="M52" s="230">
        <v>0</v>
      </c>
      <c r="N52" s="230" t="s">
        <v>268</v>
      </c>
      <c r="O52" s="107" t="s">
        <v>634</v>
      </c>
    </row>
    <row r="53" spans="1:15" x14ac:dyDescent="0.35">
      <c r="A53" s="107" t="s">
        <v>138</v>
      </c>
      <c r="B53" s="107" t="s">
        <v>355</v>
      </c>
      <c r="C53" s="107" t="s">
        <v>627</v>
      </c>
      <c r="D53" s="150">
        <v>94</v>
      </c>
      <c r="E53" s="150">
        <v>16</v>
      </c>
      <c r="F53" s="150">
        <v>15</v>
      </c>
      <c r="G53" s="150">
        <v>16</v>
      </c>
      <c r="H53" s="150" t="s">
        <v>937</v>
      </c>
      <c r="I53" s="107" t="s">
        <v>57</v>
      </c>
      <c r="J53" s="227">
        <v>44105</v>
      </c>
      <c r="K53" s="227" t="s">
        <v>937</v>
      </c>
      <c r="L53" s="227" t="s">
        <v>937</v>
      </c>
      <c r="M53" s="230">
        <v>0</v>
      </c>
      <c r="N53" s="230" t="s">
        <v>268</v>
      </c>
      <c r="O53" s="107" t="s">
        <v>628</v>
      </c>
    </row>
    <row r="54" spans="1:15" x14ac:dyDescent="0.35">
      <c r="A54" s="107" t="s">
        <v>138</v>
      </c>
      <c r="B54" s="107" t="s">
        <v>354</v>
      </c>
      <c r="C54" s="107" t="s">
        <v>622</v>
      </c>
      <c r="D54" s="150">
        <v>68</v>
      </c>
      <c r="E54" s="150">
        <v>17</v>
      </c>
      <c r="F54" s="150">
        <v>16</v>
      </c>
      <c r="G54" s="150">
        <v>17</v>
      </c>
      <c r="H54" s="150" t="s">
        <v>937</v>
      </c>
      <c r="I54" s="107" t="s">
        <v>57</v>
      </c>
      <c r="J54" s="227">
        <v>44105</v>
      </c>
      <c r="K54" s="227" t="s">
        <v>937</v>
      </c>
      <c r="L54" s="227" t="s">
        <v>937</v>
      </c>
      <c r="M54" s="230">
        <v>0</v>
      </c>
      <c r="N54" s="230" t="s">
        <v>268</v>
      </c>
      <c r="O54" s="107" t="s">
        <v>623</v>
      </c>
    </row>
    <row r="55" spans="1:15" x14ac:dyDescent="0.35">
      <c r="A55" s="107" t="s">
        <v>138</v>
      </c>
      <c r="B55" s="107" t="s">
        <v>610</v>
      </c>
      <c r="C55" s="107" t="s">
        <v>611</v>
      </c>
      <c r="D55" s="150">
        <v>301</v>
      </c>
      <c r="E55" s="150">
        <v>54</v>
      </c>
      <c r="F55" s="150">
        <v>50</v>
      </c>
      <c r="G55" s="150">
        <v>53</v>
      </c>
      <c r="H55" s="150" t="s">
        <v>937</v>
      </c>
      <c r="I55" s="107" t="s">
        <v>57</v>
      </c>
      <c r="J55" s="227">
        <v>44105</v>
      </c>
      <c r="K55" s="227" t="s">
        <v>937</v>
      </c>
      <c r="L55" s="227" t="s">
        <v>937</v>
      </c>
      <c r="M55" s="230">
        <v>0</v>
      </c>
      <c r="N55" s="230" t="s">
        <v>268</v>
      </c>
      <c r="O55" s="107" t="s">
        <v>612</v>
      </c>
    </row>
    <row r="56" spans="1:15" x14ac:dyDescent="0.35">
      <c r="A56" s="107" t="s">
        <v>138</v>
      </c>
      <c r="B56" s="107" t="s">
        <v>352</v>
      </c>
      <c r="C56" s="107" t="s">
        <v>606</v>
      </c>
      <c r="D56" s="150">
        <v>340</v>
      </c>
      <c r="E56" s="150">
        <v>88</v>
      </c>
      <c r="F56" s="150">
        <v>82</v>
      </c>
      <c r="G56" s="150">
        <v>86</v>
      </c>
      <c r="H56" s="150" t="s">
        <v>937</v>
      </c>
      <c r="I56" s="107" t="s">
        <v>57</v>
      </c>
      <c r="J56" s="227">
        <v>44105</v>
      </c>
      <c r="K56" s="227" t="s">
        <v>937</v>
      </c>
      <c r="L56" s="227" t="s">
        <v>937</v>
      </c>
      <c r="M56" s="230">
        <v>0</v>
      </c>
      <c r="N56" s="230" t="s">
        <v>268</v>
      </c>
      <c r="O56" s="107" t="s">
        <v>607</v>
      </c>
    </row>
    <row r="57" spans="1:15" x14ac:dyDescent="0.35">
      <c r="A57" s="107" t="s">
        <v>138</v>
      </c>
      <c r="B57" s="107" t="s">
        <v>355</v>
      </c>
      <c r="C57" s="107" t="s">
        <v>629</v>
      </c>
      <c r="D57" s="150">
        <v>151</v>
      </c>
      <c r="E57" s="150">
        <v>52</v>
      </c>
      <c r="F57" s="150">
        <v>48</v>
      </c>
      <c r="G57" s="150">
        <v>51</v>
      </c>
      <c r="H57" s="150" t="s">
        <v>937</v>
      </c>
      <c r="I57" s="107" t="s">
        <v>57</v>
      </c>
      <c r="J57" s="227">
        <v>44105</v>
      </c>
      <c r="K57" s="227" t="s">
        <v>937</v>
      </c>
      <c r="L57" s="227" t="s">
        <v>937</v>
      </c>
      <c r="M57" s="230">
        <v>0</v>
      </c>
      <c r="N57" s="230" t="s">
        <v>268</v>
      </c>
      <c r="O57" s="107" t="s">
        <v>630</v>
      </c>
    </row>
    <row r="58" spans="1:15" x14ac:dyDescent="0.35">
      <c r="A58" s="107" t="s">
        <v>138</v>
      </c>
      <c r="B58" s="107" t="s">
        <v>356</v>
      </c>
      <c r="C58" s="107" t="s">
        <v>271</v>
      </c>
      <c r="D58" s="150">
        <v>474</v>
      </c>
      <c r="E58" s="150">
        <v>47</v>
      </c>
      <c r="F58" s="150">
        <v>44</v>
      </c>
      <c r="G58" s="150">
        <v>46</v>
      </c>
      <c r="H58" s="150" t="s">
        <v>937</v>
      </c>
      <c r="I58" s="107" t="s">
        <v>57</v>
      </c>
      <c r="J58" s="227">
        <v>44105</v>
      </c>
      <c r="K58" s="227" t="s">
        <v>937</v>
      </c>
      <c r="L58" s="227" t="s">
        <v>937</v>
      </c>
      <c r="M58" s="230">
        <v>0</v>
      </c>
      <c r="N58" s="230" t="s">
        <v>268</v>
      </c>
      <c r="O58" s="107" t="s">
        <v>392</v>
      </c>
    </row>
    <row r="59" spans="1:15" x14ac:dyDescent="0.35">
      <c r="A59" s="107" t="s">
        <v>43</v>
      </c>
      <c r="B59" s="107" t="s">
        <v>358</v>
      </c>
      <c r="C59" s="107" t="s">
        <v>145</v>
      </c>
      <c r="D59" s="150">
        <v>1838</v>
      </c>
      <c r="E59" s="150">
        <v>1489</v>
      </c>
      <c r="F59" s="150">
        <v>1386</v>
      </c>
      <c r="G59" s="150">
        <v>1459</v>
      </c>
      <c r="H59" s="150" t="s">
        <v>937</v>
      </c>
      <c r="I59" s="107" t="s">
        <v>57</v>
      </c>
      <c r="J59" s="227">
        <v>44105</v>
      </c>
      <c r="K59" s="227" t="s">
        <v>937</v>
      </c>
      <c r="L59" s="227" t="s">
        <v>937</v>
      </c>
      <c r="M59" s="230">
        <v>0</v>
      </c>
      <c r="N59" s="230" t="s">
        <v>268</v>
      </c>
      <c r="O59" s="107" t="s">
        <v>399</v>
      </c>
    </row>
    <row r="60" spans="1:15" x14ac:dyDescent="0.35">
      <c r="A60" s="107" t="s">
        <v>43</v>
      </c>
      <c r="B60" s="107" t="s">
        <v>361</v>
      </c>
      <c r="C60" s="107" t="s">
        <v>146</v>
      </c>
      <c r="D60" s="150">
        <v>1382</v>
      </c>
      <c r="E60" s="150">
        <v>1148</v>
      </c>
      <c r="F60" s="150">
        <v>1069</v>
      </c>
      <c r="G60" s="150">
        <v>1125</v>
      </c>
      <c r="H60" s="150" t="s">
        <v>937</v>
      </c>
      <c r="I60" s="107" t="s">
        <v>57</v>
      </c>
      <c r="J60" s="227">
        <v>44105</v>
      </c>
      <c r="K60" s="227" t="s">
        <v>937</v>
      </c>
      <c r="L60" s="227" t="s">
        <v>937</v>
      </c>
      <c r="M60" s="230">
        <v>0</v>
      </c>
      <c r="N60" s="230" t="s">
        <v>268</v>
      </c>
      <c r="O60" s="107" t="s">
        <v>398</v>
      </c>
    </row>
    <row r="61" spans="1:15" x14ac:dyDescent="0.35">
      <c r="A61" s="107" t="s">
        <v>43</v>
      </c>
      <c r="B61" s="107" t="s">
        <v>648</v>
      </c>
      <c r="C61" s="107" t="s">
        <v>649</v>
      </c>
      <c r="D61" s="150">
        <v>12</v>
      </c>
      <c r="E61" s="150">
        <v>6</v>
      </c>
      <c r="F61" s="150">
        <v>6</v>
      </c>
      <c r="G61" s="150">
        <v>6</v>
      </c>
      <c r="H61" s="150" t="s">
        <v>937</v>
      </c>
      <c r="I61" s="107" t="s">
        <v>57</v>
      </c>
      <c r="J61" s="227">
        <v>44105</v>
      </c>
      <c r="K61" s="227" t="s">
        <v>937</v>
      </c>
      <c r="L61" s="227" t="s">
        <v>937</v>
      </c>
      <c r="M61" s="230">
        <v>0</v>
      </c>
      <c r="N61" s="230" t="s">
        <v>268</v>
      </c>
      <c r="O61" s="107" t="s">
        <v>650</v>
      </c>
    </row>
    <row r="62" spans="1:15" x14ac:dyDescent="0.35">
      <c r="A62" s="107" t="s">
        <v>43</v>
      </c>
      <c r="B62" s="107" t="s">
        <v>360</v>
      </c>
      <c r="C62" s="107" t="s">
        <v>44</v>
      </c>
      <c r="D62" s="150">
        <v>470</v>
      </c>
      <c r="E62" s="150">
        <v>403</v>
      </c>
      <c r="F62" s="150">
        <v>375</v>
      </c>
      <c r="G62" s="150">
        <v>395</v>
      </c>
      <c r="H62" s="150" t="s">
        <v>937</v>
      </c>
      <c r="I62" s="107" t="s">
        <v>57</v>
      </c>
      <c r="J62" s="227">
        <v>44105</v>
      </c>
      <c r="K62" s="227" t="s">
        <v>937</v>
      </c>
      <c r="L62" s="227" t="s">
        <v>937</v>
      </c>
      <c r="M62" s="230">
        <v>0</v>
      </c>
      <c r="N62" s="230" t="s">
        <v>268</v>
      </c>
      <c r="O62" s="107" t="s">
        <v>400</v>
      </c>
    </row>
    <row r="63" spans="1:15" x14ac:dyDescent="0.35">
      <c r="A63" s="107" t="s">
        <v>43</v>
      </c>
      <c r="B63" s="107" t="s">
        <v>358</v>
      </c>
      <c r="C63" s="107" t="s">
        <v>640</v>
      </c>
      <c r="D63" s="150">
        <v>239</v>
      </c>
      <c r="E63" s="150">
        <v>202</v>
      </c>
      <c r="F63" s="150">
        <v>188</v>
      </c>
      <c r="G63" s="150">
        <v>198</v>
      </c>
      <c r="H63" s="150" t="s">
        <v>937</v>
      </c>
      <c r="I63" s="107" t="s">
        <v>57</v>
      </c>
      <c r="J63" s="227">
        <v>44105</v>
      </c>
      <c r="K63" s="227" t="s">
        <v>937</v>
      </c>
      <c r="L63" s="227" t="s">
        <v>937</v>
      </c>
      <c r="M63" s="230">
        <v>0</v>
      </c>
      <c r="N63" s="230" t="s">
        <v>268</v>
      </c>
      <c r="O63" s="107" t="s">
        <v>641</v>
      </c>
    </row>
    <row r="64" spans="1:15" x14ac:dyDescent="0.35">
      <c r="A64" s="107" t="s">
        <v>43</v>
      </c>
      <c r="B64" s="107" t="s">
        <v>642</v>
      </c>
      <c r="C64" s="107" t="s">
        <v>643</v>
      </c>
      <c r="D64" s="150">
        <v>6</v>
      </c>
      <c r="E64" s="150">
        <v>5</v>
      </c>
      <c r="F64" s="150">
        <v>5</v>
      </c>
      <c r="G64" s="150">
        <v>5</v>
      </c>
      <c r="H64" s="150" t="s">
        <v>937</v>
      </c>
      <c r="I64" s="107" t="s">
        <v>57</v>
      </c>
      <c r="J64" s="227">
        <v>44105</v>
      </c>
      <c r="K64" s="227" t="s">
        <v>937</v>
      </c>
      <c r="L64" s="227" t="s">
        <v>937</v>
      </c>
      <c r="M64" s="230">
        <v>0</v>
      </c>
      <c r="N64" s="230" t="s">
        <v>268</v>
      </c>
      <c r="O64" s="107" t="s">
        <v>644</v>
      </c>
    </row>
    <row r="65" spans="1:15" x14ac:dyDescent="0.35">
      <c r="A65" s="107" t="s">
        <v>43</v>
      </c>
      <c r="B65" s="107" t="s">
        <v>637</v>
      </c>
      <c r="C65" s="107" t="s">
        <v>638</v>
      </c>
      <c r="D65" s="150">
        <v>269</v>
      </c>
      <c r="E65" s="150">
        <v>210</v>
      </c>
      <c r="F65" s="150">
        <v>196</v>
      </c>
      <c r="G65" s="150">
        <v>206</v>
      </c>
      <c r="H65" s="150" t="s">
        <v>937</v>
      </c>
      <c r="I65" s="107" t="s">
        <v>57</v>
      </c>
      <c r="J65" s="227">
        <v>44105</v>
      </c>
      <c r="K65" s="227" t="s">
        <v>937</v>
      </c>
      <c r="L65" s="227" t="s">
        <v>937</v>
      </c>
      <c r="M65" s="230">
        <v>0</v>
      </c>
      <c r="N65" s="230" t="s">
        <v>268</v>
      </c>
      <c r="O65" s="107" t="s">
        <v>639</v>
      </c>
    </row>
    <row r="66" spans="1:15" x14ac:dyDescent="0.35">
      <c r="A66" s="107" t="s">
        <v>43</v>
      </c>
      <c r="B66" s="107" t="s">
        <v>359</v>
      </c>
      <c r="C66" s="107" t="s">
        <v>298</v>
      </c>
      <c r="D66" s="150">
        <v>302</v>
      </c>
      <c r="E66" s="150">
        <v>246</v>
      </c>
      <c r="F66" s="150">
        <v>229</v>
      </c>
      <c r="G66" s="150">
        <v>241</v>
      </c>
      <c r="H66" s="150" t="s">
        <v>937</v>
      </c>
      <c r="I66" s="107" t="s">
        <v>57</v>
      </c>
      <c r="J66" s="227">
        <v>44105</v>
      </c>
      <c r="K66" s="227" t="s">
        <v>937</v>
      </c>
      <c r="L66" s="227" t="s">
        <v>937</v>
      </c>
      <c r="M66" s="230">
        <v>0</v>
      </c>
      <c r="N66" s="230" t="s">
        <v>268</v>
      </c>
      <c r="O66" s="107" t="s">
        <v>397</v>
      </c>
    </row>
    <row r="67" spans="1:15" x14ac:dyDescent="0.35">
      <c r="A67" s="107" t="s">
        <v>43</v>
      </c>
      <c r="B67" s="107" t="s">
        <v>361</v>
      </c>
      <c r="C67" s="107" t="s">
        <v>651</v>
      </c>
      <c r="D67" s="150">
        <v>382</v>
      </c>
      <c r="E67" s="150">
        <v>297</v>
      </c>
      <c r="F67" s="150">
        <v>276</v>
      </c>
      <c r="G67" s="150">
        <v>291</v>
      </c>
      <c r="H67" s="150" t="s">
        <v>937</v>
      </c>
      <c r="I67" s="107" t="s">
        <v>57</v>
      </c>
      <c r="J67" s="227">
        <v>44105</v>
      </c>
      <c r="K67" s="227" t="s">
        <v>937</v>
      </c>
      <c r="L67" s="227" t="s">
        <v>937</v>
      </c>
      <c r="M67" s="230">
        <v>0</v>
      </c>
      <c r="N67" s="230" t="s">
        <v>268</v>
      </c>
      <c r="O67" s="107" t="s">
        <v>652</v>
      </c>
    </row>
    <row r="68" spans="1:15" x14ac:dyDescent="0.35">
      <c r="A68" s="107" t="s">
        <v>43</v>
      </c>
      <c r="B68" s="107" t="s">
        <v>645</v>
      </c>
      <c r="C68" s="107" t="s">
        <v>646</v>
      </c>
      <c r="D68" s="150">
        <v>202</v>
      </c>
      <c r="E68" s="150">
        <v>160</v>
      </c>
      <c r="F68" s="150">
        <v>149</v>
      </c>
      <c r="G68" s="150">
        <v>157</v>
      </c>
      <c r="H68" s="150" t="s">
        <v>937</v>
      </c>
      <c r="I68" s="107" t="s">
        <v>57</v>
      </c>
      <c r="J68" s="227">
        <v>44105</v>
      </c>
      <c r="K68" s="227" t="s">
        <v>937</v>
      </c>
      <c r="L68" s="227" t="s">
        <v>937</v>
      </c>
      <c r="M68" s="230">
        <v>0</v>
      </c>
      <c r="N68" s="230" t="s">
        <v>268</v>
      </c>
      <c r="O68" s="107" t="s">
        <v>647</v>
      </c>
    </row>
    <row r="69" spans="1:15" x14ac:dyDescent="0.35">
      <c r="A69" s="107" t="s">
        <v>148</v>
      </c>
      <c r="B69" s="107" t="s">
        <v>362</v>
      </c>
      <c r="C69" s="107" t="s">
        <v>149</v>
      </c>
      <c r="D69" s="150">
        <v>6783</v>
      </c>
      <c r="E69" s="150">
        <v>4088</v>
      </c>
      <c r="F69" s="150">
        <v>3806</v>
      </c>
      <c r="G69" s="150">
        <v>4006</v>
      </c>
      <c r="H69" s="150" t="s">
        <v>937</v>
      </c>
      <c r="I69" s="107" t="s">
        <v>57</v>
      </c>
      <c r="J69" s="227">
        <v>44105</v>
      </c>
      <c r="K69" s="227" t="s">
        <v>937</v>
      </c>
      <c r="L69" s="227" t="s">
        <v>937</v>
      </c>
      <c r="M69" s="230">
        <v>0</v>
      </c>
      <c r="N69" s="230" t="s">
        <v>268</v>
      </c>
      <c r="O69" s="107" t="s">
        <v>667</v>
      </c>
    </row>
    <row r="70" spans="1:15" x14ac:dyDescent="0.35">
      <c r="A70" s="107" t="s">
        <v>148</v>
      </c>
      <c r="B70" s="107" t="s">
        <v>661</v>
      </c>
      <c r="C70" s="107" t="s">
        <v>662</v>
      </c>
      <c r="D70" s="150">
        <v>2</v>
      </c>
      <c r="E70" s="150">
        <v>1</v>
      </c>
      <c r="F70" s="150">
        <v>1</v>
      </c>
      <c r="G70" s="150">
        <v>1</v>
      </c>
      <c r="H70" s="150" t="s">
        <v>937</v>
      </c>
      <c r="I70" s="107" t="s">
        <v>57</v>
      </c>
      <c r="J70" s="227">
        <v>44105</v>
      </c>
      <c r="K70" s="227" t="s">
        <v>937</v>
      </c>
      <c r="L70" s="227" t="s">
        <v>937</v>
      </c>
      <c r="M70" s="230">
        <v>0</v>
      </c>
      <c r="N70" s="230" t="s">
        <v>268</v>
      </c>
      <c r="O70" s="107" t="s">
        <v>663</v>
      </c>
    </row>
    <row r="71" spans="1:15" x14ac:dyDescent="0.35">
      <c r="A71" s="107" t="s">
        <v>148</v>
      </c>
      <c r="B71" s="107" t="s">
        <v>362</v>
      </c>
      <c r="C71" s="107" t="s">
        <v>150</v>
      </c>
      <c r="D71" s="150">
        <v>4387</v>
      </c>
      <c r="E71" s="150">
        <v>2363</v>
      </c>
      <c r="F71" s="150">
        <v>2200</v>
      </c>
      <c r="G71" s="150">
        <v>2316</v>
      </c>
      <c r="H71" s="150" t="s">
        <v>937</v>
      </c>
      <c r="I71" s="107" t="s">
        <v>57</v>
      </c>
      <c r="J71" s="227">
        <v>44105</v>
      </c>
      <c r="K71" s="227" t="s">
        <v>937</v>
      </c>
      <c r="L71" s="227" t="s">
        <v>937</v>
      </c>
      <c r="M71" s="230">
        <v>0</v>
      </c>
      <c r="N71" s="230" t="s">
        <v>268</v>
      </c>
      <c r="O71" s="107" t="s">
        <v>664</v>
      </c>
    </row>
    <row r="72" spans="1:15" x14ac:dyDescent="0.35">
      <c r="A72" s="107" t="s">
        <v>148</v>
      </c>
      <c r="B72" s="107" t="s">
        <v>364</v>
      </c>
      <c r="C72" s="107" t="s">
        <v>152</v>
      </c>
      <c r="D72" s="150">
        <v>1498</v>
      </c>
      <c r="E72" s="150">
        <v>818</v>
      </c>
      <c r="F72" s="150">
        <v>762</v>
      </c>
      <c r="G72" s="150">
        <v>802</v>
      </c>
      <c r="H72" s="150" t="s">
        <v>937</v>
      </c>
      <c r="I72" s="107" t="s">
        <v>57</v>
      </c>
      <c r="J72" s="227">
        <v>44105</v>
      </c>
      <c r="K72" s="227" t="s">
        <v>937</v>
      </c>
      <c r="L72" s="227" t="s">
        <v>937</v>
      </c>
      <c r="M72" s="230">
        <v>0</v>
      </c>
      <c r="N72" s="230" t="s">
        <v>268</v>
      </c>
      <c r="O72" s="107" t="s">
        <v>704</v>
      </c>
    </row>
    <row r="73" spans="1:15" x14ac:dyDescent="0.35">
      <c r="A73" s="107" t="s">
        <v>148</v>
      </c>
      <c r="B73" s="107" t="s">
        <v>693</v>
      </c>
      <c r="C73" s="107" t="s">
        <v>696</v>
      </c>
      <c r="D73" s="150">
        <v>276</v>
      </c>
      <c r="E73" s="150">
        <v>174</v>
      </c>
      <c r="F73" s="150">
        <v>162</v>
      </c>
      <c r="G73" s="150">
        <v>171</v>
      </c>
      <c r="H73" s="150" t="s">
        <v>937</v>
      </c>
      <c r="I73" s="107" t="s">
        <v>57</v>
      </c>
      <c r="J73" s="227">
        <v>44105</v>
      </c>
      <c r="K73" s="227" t="s">
        <v>937</v>
      </c>
      <c r="L73" s="227" t="s">
        <v>937</v>
      </c>
      <c r="M73" s="230">
        <v>0</v>
      </c>
      <c r="N73" s="230" t="s">
        <v>268</v>
      </c>
      <c r="O73" s="107" t="s">
        <v>697</v>
      </c>
    </row>
    <row r="74" spans="1:15" x14ac:dyDescent="0.35">
      <c r="A74" s="107" t="s">
        <v>148</v>
      </c>
      <c r="B74" s="107" t="s">
        <v>362</v>
      </c>
      <c r="C74" s="107" t="s">
        <v>665</v>
      </c>
      <c r="D74" s="150">
        <v>17</v>
      </c>
      <c r="E74" s="150">
        <v>12</v>
      </c>
      <c r="F74" s="150">
        <v>11</v>
      </c>
      <c r="G74" s="150">
        <v>12</v>
      </c>
      <c r="H74" s="150" t="s">
        <v>937</v>
      </c>
      <c r="I74" s="107" t="s">
        <v>57</v>
      </c>
      <c r="J74" s="227">
        <v>44105</v>
      </c>
      <c r="K74" s="227" t="s">
        <v>937</v>
      </c>
      <c r="L74" s="227" t="s">
        <v>937</v>
      </c>
      <c r="M74" s="230">
        <v>0</v>
      </c>
      <c r="N74" s="230" t="s">
        <v>268</v>
      </c>
      <c r="O74" s="107" t="s">
        <v>666</v>
      </c>
    </row>
    <row r="75" spans="1:15" x14ac:dyDescent="0.35">
      <c r="A75" s="107" t="s">
        <v>148</v>
      </c>
      <c r="B75" s="107" t="s">
        <v>687</v>
      </c>
      <c r="C75" s="107" t="s">
        <v>688</v>
      </c>
      <c r="D75" s="150">
        <v>11</v>
      </c>
      <c r="E75" s="150">
        <v>6</v>
      </c>
      <c r="F75" s="150">
        <v>6</v>
      </c>
      <c r="G75" s="150">
        <v>6</v>
      </c>
      <c r="H75" s="150" t="s">
        <v>937</v>
      </c>
      <c r="I75" s="107" t="s">
        <v>57</v>
      </c>
      <c r="J75" s="227">
        <v>44105</v>
      </c>
      <c r="K75" s="227" t="s">
        <v>937</v>
      </c>
      <c r="L75" s="227" t="s">
        <v>937</v>
      </c>
      <c r="M75" s="230">
        <v>0</v>
      </c>
      <c r="N75" s="230" t="s">
        <v>268</v>
      </c>
      <c r="O75" s="107" t="s">
        <v>689</v>
      </c>
    </row>
    <row r="76" spans="1:15" x14ac:dyDescent="0.35">
      <c r="A76" s="107" t="s">
        <v>148</v>
      </c>
      <c r="B76" s="107" t="s">
        <v>363</v>
      </c>
      <c r="C76" s="107" t="s">
        <v>675</v>
      </c>
      <c r="D76" s="150">
        <v>17</v>
      </c>
      <c r="E76" s="150">
        <v>8</v>
      </c>
      <c r="F76" s="150">
        <v>8</v>
      </c>
      <c r="G76" s="150">
        <v>8</v>
      </c>
      <c r="H76" s="150" t="s">
        <v>937</v>
      </c>
      <c r="I76" s="107" t="s">
        <v>57</v>
      </c>
      <c r="J76" s="227">
        <v>44105</v>
      </c>
      <c r="K76" s="227" t="s">
        <v>937</v>
      </c>
      <c r="L76" s="227" t="s">
        <v>937</v>
      </c>
      <c r="M76" s="230">
        <v>0</v>
      </c>
      <c r="N76" s="230" t="s">
        <v>268</v>
      </c>
      <c r="O76" s="107" t="s">
        <v>676</v>
      </c>
    </row>
    <row r="77" spans="1:15" x14ac:dyDescent="0.35">
      <c r="A77" s="107" t="s">
        <v>148</v>
      </c>
      <c r="B77" s="107" t="s">
        <v>711</v>
      </c>
      <c r="C77" s="107" t="s">
        <v>712</v>
      </c>
      <c r="D77" s="150">
        <v>15</v>
      </c>
      <c r="E77" s="150">
        <v>9</v>
      </c>
      <c r="F77" s="150">
        <v>9</v>
      </c>
      <c r="G77" s="150">
        <v>9</v>
      </c>
      <c r="H77" s="150" t="s">
        <v>937</v>
      </c>
      <c r="I77" s="107" t="s">
        <v>57</v>
      </c>
      <c r="J77" s="227">
        <v>44105</v>
      </c>
      <c r="K77" s="227" t="s">
        <v>937</v>
      </c>
      <c r="L77" s="227" t="s">
        <v>937</v>
      </c>
      <c r="M77" s="230">
        <v>0</v>
      </c>
      <c r="N77" s="230" t="s">
        <v>268</v>
      </c>
      <c r="O77" s="107" t="s">
        <v>713</v>
      </c>
    </row>
    <row r="78" spans="1:15" x14ac:dyDescent="0.35">
      <c r="A78" s="107" t="s">
        <v>148</v>
      </c>
      <c r="B78" s="107" t="s">
        <v>656</v>
      </c>
      <c r="C78" s="107" t="s">
        <v>659</v>
      </c>
      <c r="D78" s="150">
        <v>31</v>
      </c>
      <c r="E78" s="150">
        <v>8</v>
      </c>
      <c r="F78" s="150">
        <v>8</v>
      </c>
      <c r="G78" s="150">
        <v>8</v>
      </c>
      <c r="H78" s="150" t="s">
        <v>937</v>
      </c>
      <c r="I78" s="107" t="s">
        <v>57</v>
      </c>
      <c r="J78" s="227">
        <v>44105</v>
      </c>
      <c r="K78" s="227" t="s">
        <v>937</v>
      </c>
      <c r="L78" s="227" t="s">
        <v>937</v>
      </c>
      <c r="M78" s="230">
        <v>0</v>
      </c>
      <c r="N78" s="230" t="s">
        <v>268</v>
      </c>
      <c r="O78" s="107" t="s">
        <v>660</v>
      </c>
    </row>
    <row r="79" spans="1:15" x14ac:dyDescent="0.35">
      <c r="A79" s="107" t="s">
        <v>148</v>
      </c>
      <c r="B79" s="107" t="s">
        <v>363</v>
      </c>
      <c r="C79" s="107" t="s">
        <v>677</v>
      </c>
      <c r="D79" s="150">
        <v>47</v>
      </c>
      <c r="E79" s="150">
        <v>12</v>
      </c>
      <c r="F79" s="150">
        <v>11</v>
      </c>
      <c r="G79" s="150">
        <v>12</v>
      </c>
      <c r="H79" s="150" t="s">
        <v>937</v>
      </c>
      <c r="I79" s="107" t="s">
        <v>57</v>
      </c>
      <c r="J79" s="227">
        <v>44105</v>
      </c>
      <c r="K79" s="227" t="s">
        <v>937</v>
      </c>
      <c r="L79" s="227" t="s">
        <v>937</v>
      </c>
      <c r="M79" s="230">
        <v>0</v>
      </c>
      <c r="N79" s="230" t="s">
        <v>268</v>
      </c>
      <c r="O79" s="107" t="s">
        <v>678</v>
      </c>
    </row>
    <row r="80" spans="1:15" x14ac:dyDescent="0.35">
      <c r="A80" s="107" t="s">
        <v>148</v>
      </c>
      <c r="B80" s="107" t="s">
        <v>708</v>
      </c>
      <c r="C80" s="107" t="s">
        <v>709</v>
      </c>
      <c r="D80" s="150">
        <v>58</v>
      </c>
      <c r="E80" s="150">
        <v>20</v>
      </c>
      <c r="F80" s="150">
        <v>19</v>
      </c>
      <c r="G80" s="150">
        <v>20</v>
      </c>
      <c r="H80" s="150" t="s">
        <v>937</v>
      </c>
      <c r="I80" s="107" t="s">
        <v>57</v>
      </c>
      <c r="J80" s="227">
        <v>44105</v>
      </c>
      <c r="K80" s="227" t="s">
        <v>937</v>
      </c>
      <c r="L80" s="227" t="s">
        <v>937</v>
      </c>
      <c r="M80" s="230">
        <v>0</v>
      </c>
      <c r="N80" s="230" t="s">
        <v>268</v>
      </c>
      <c r="O80" s="107" t="s">
        <v>710</v>
      </c>
    </row>
    <row r="81" spans="1:15" x14ac:dyDescent="0.35">
      <c r="A81" s="107" t="s">
        <v>148</v>
      </c>
      <c r="B81" s="107" t="s">
        <v>668</v>
      </c>
      <c r="C81" s="107" t="s">
        <v>669</v>
      </c>
      <c r="D81" s="150">
        <v>17</v>
      </c>
      <c r="E81" s="150">
        <v>5</v>
      </c>
      <c r="F81" s="150">
        <v>5</v>
      </c>
      <c r="G81" s="150">
        <v>5</v>
      </c>
      <c r="H81" s="150" t="s">
        <v>937</v>
      </c>
      <c r="I81" s="107" t="s">
        <v>57</v>
      </c>
      <c r="J81" s="227">
        <v>44105</v>
      </c>
      <c r="K81" s="227" t="s">
        <v>937</v>
      </c>
      <c r="L81" s="227" t="s">
        <v>937</v>
      </c>
      <c r="M81" s="230">
        <v>0</v>
      </c>
      <c r="N81" s="230" t="s">
        <v>268</v>
      </c>
      <c r="O81" s="107" t="s">
        <v>670</v>
      </c>
    </row>
    <row r="82" spans="1:15" x14ac:dyDescent="0.35">
      <c r="A82" s="107" t="s">
        <v>148</v>
      </c>
      <c r="B82" s="107" t="s">
        <v>714</v>
      </c>
      <c r="C82" s="107" t="s">
        <v>715</v>
      </c>
      <c r="D82" s="150">
        <v>23</v>
      </c>
      <c r="E82" s="150">
        <v>13</v>
      </c>
      <c r="F82" s="150">
        <v>12</v>
      </c>
      <c r="G82" s="150">
        <v>13</v>
      </c>
      <c r="H82" s="150" t="s">
        <v>937</v>
      </c>
      <c r="I82" s="107" t="s">
        <v>57</v>
      </c>
      <c r="J82" s="227">
        <v>44105</v>
      </c>
      <c r="K82" s="227" t="s">
        <v>937</v>
      </c>
      <c r="L82" s="227" t="s">
        <v>937</v>
      </c>
      <c r="M82" s="230">
        <v>0</v>
      </c>
      <c r="N82" s="230" t="s">
        <v>268</v>
      </c>
      <c r="O82" s="107" t="s">
        <v>716</v>
      </c>
    </row>
    <row r="83" spans="1:15" x14ac:dyDescent="0.35">
      <c r="A83" s="107" t="s">
        <v>148</v>
      </c>
      <c r="B83" s="107" t="s">
        <v>656</v>
      </c>
      <c r="C83" s="107" t="s">
        <v>657</v>
      </c>
      <c r="D83" s="150">
        <v>31</v>
      </c>
      <c r="E83" s="150">
        <v>16</v>
      </c>
      <c r="F83" s="150">
        <v>15</v>
      </c>
      <c r="G83" s="150">
        <v>16</v>
      </c>
      <c r="H83" s="150" t="s">
        <v>937</v>
      </c>
      <c r="I83" s="107" t="s">
        <v>57</v>
      </c>
      <c r="J83" s="227">
        <v>44105</v>
      </c>
      <c r="K83" s="227" t="s">
        <v>937</v>
      </c>
      <c r="L83" s="227" t="s">
        <v>937</v>
      </c>
      <c r="M83" s="230">
        <v>0</v>
      </c>
      <c r="N83" s="230" t="s">
        <v>268</v>
      </c>
      <c r="O83" s="107" t="s">
        <v>658</v>
      </c>
    </row>
    <row r="84" spans="1:15" x14ac:dyDescent="0.35">
      <c r="A84" s="107" t="s">
        <v>148</v>
      </c>
      <c r="B84" s="107" t="s">
        <v>680</v>
      </c>
      <c r="C84" s="107" t="s">
        <v>681</v>
      </c>
      <c r="D84" s="150">
        <v>29</v>
      </c>
      <c r="E84" s="150">
        <v>18</v>
      </c>
      <c r="F84" s="150">
        <v>17</v>
      </c>
      <c r="G84" s="150">
        <v>18</v>
      </c>
      <c r="H84" s="150" t="s">
        <v>937</v>
      </c>
      <c r="I84" s="107" t="s">
        <v>57</v>
      </c>
      <c r="J84" s="227">
        <v>44105</v>
      </c>
      <c r="K84" s="227" t="s">
        <v>937</v>
      </c>
      <c r="L84" s="227" t="s">
        <v>937</v>
      </c>
      <c r="M84" s="230">
        <v>0</v>
      </c>
      <c r="N84" s="230" t="s">
        <v>268</v>
      </c>
      <c r="O84" s="107" t="s">
        <v>682</v>
      </c>
    </row>
    <row r="85" spans="1:15" x14ac:dyDescent="0.35">
      <c r="A85" s="107" t="s">
        <v>148</v>
      </c>
      <c r="B85" s="107" t="s">
        <v>690</v>
      </c>
      <c r="C85" s="107" t="s">
        <v>691</v>
      </c>
      <c r="D85" s="150">
        <v>262</v>
      </c>
      <c r="E85" s="150">
        <v>149</v>
      </c>
      <c r="F85" s="150">
        <v>139</v>
      </c>
      <c r="G85" s="150">
        <v>146</v>
      </c>
      <c r="H85" s="150" t="s">
        <v>937</v>
      </c>
      <c r="I85" s="107" t="s">
        <v>57</v>
      </c>
      <c r="J85" s="227">
        <v>44105</v>
      </c>
      <c r="K85" s="227" t="s">
        <v>937</v>
      </c>
      <c r="L85" s="227" t="s">
        <v>937</v>
      </c>
      <c r="M85" s="230">
        <v>0</v>
      </c>
      <c r="N85" s="230" t="s">
        <v>268</v>
      </c>
      <c r="O85" s="107" t="s">
        <v>692</v>
      </c>
    </row>
    <row r="86" spans="1:15" x14ac:dyDescent="0.35">
      <c r="A86" s="107" t="s">
        <v>148</v>
      </c>
      <c r="B86" s="107" t="s">
        <v>668</v>
      </c>
      <c r="C86" s="107" t="s">
        <v>673</v>
      </c>
      <c r="D86" s="150">
        <v>12</v>
      </c>
      <c r="E86" s="150">
        <v>4</v>
      </c>
      <c r="F86" s="150">
        <v>4</v>
      </c>
      <c r="G86" s="150">
        <v>4</v>
      </c>
      <c r="H86" s="150" t="s">
        <v>937</v>
      </c>
      <c r="I86" s="107" t="s">
        <v>57</v>
      </c>
      <c r="J86" s="227">
        <v>44105</v>
      </c>
      <c r="K86" s="227" t="s">
        <v>937</v>
      </c>
      <c r="L86" s="227" t="s">
        <v>937</v>
      </c>
      <c r="M86" s="230">
        <v>0</v>
      </c>
      <c r="N86" s="230" t="s">
        <v>268</v>
      </c>
      <c r="O86" s="107" t="s">
        <v>674</v>
      </c>
    </row>
    <row r="87" spans="1:15" x14ac:dyDescent="0.35">
      <c r="A87" s="107" t="s">
        <v>148</v>
      </c>
      <c r="B87" s="107" t="s">
        <v>680</v>
      </c>
      <c r="C87" s="107" t="s">
        <v>683</v>
      </c>
      <c r="D87" s="150">
        <v>62</v>
      </c>
      <c r="E87" s="150">
        <v>22</v>
      </c>
      <c r="F87" s="150">
        <v>21</v>
      </c>
      <c r="G87" s="150">
        <v>22</v>
      </c>
      <c r="H87" s="150" t="s">
        <v>937</v>
      </c>
      <c r="I87" s="107" t="s">
        <v>57</v>
      </c>
      <c r="J87" s="227">
        <v>44105</v>
      </c>
      <c r="K87" s="227" t="s">
        <v>937</v>
      </c>
      <c r="L87" s="227" t="s">
        <v>937</v>
      </c>
      <c r="M87" s="230">
        <v>0</v>
      </c>
      <c r="N87" s="230" t="s">
        <v>268</v>
      </c>
      <c r="O87" s="107" t="s">
        <v>684</v>
      </c>
    </row>
    <row r="88" spans="1:15" x14ac:dyDescent="0.35">
      <c r="A88" s="107" t="s">
        <v>148</v>
      </c>
      <c r="B88" s="107" t="s">
        <v>668</v>
      </c>
      <c r="C88" s="107" t="s">
        <v>671</v>
      </c>
      <c r="D88" s="150">
        <v>48</v>
      </c>
      <c r="E88" s="150">
        <v>26</v>
      </c>
      <c r="F88" s="150">
        <v>24</v>
      </c>
      <c r="G88" s="150">
        <v>25</v>
      </c>
      <c r="H88" s="150" t="s">
        <v>937</v>
      </c>
      <c r="I88" s="107" t="s">
        <v>57</v>
      </c>
      <c r="J88" s="227">
        <v>44105</v>
      </c>
      <c r="K88" s="227" t="s">
        <v>937</v>
      </c>
      <c r="L88" s="227" t="s">
        <v>937</v>
      </c>
      <c r="M88" s="230">
        <v>0</v>
      </c>
      <c r="N88" s="230" t="s">
        <v>268</v>
      </c>
      <c r="O88" s="107" t="s">
        <v>672</v>
      </c>
    </row>
    <row r="89" spans="1:15" x14ac:dyDescent="0.35">
      <c r="A89" s="107" t="s">
        <v>148</v>
      </c>
      <c r="B89" s="107" t="s">
        <v>680</v>
      </c>
      <c r="C89" s="107" t="s">
        <v>685</v>
      </c>
      <c r="D89" s="150">
        <v>354</v>
      </c>
      <c r="E89" s="150">
        <v>186</v>
      </c>
      <c r="F89" s="150">
        <v>173</v>
      </c>
      <c r="G89" s="150">
        <v>182</v>
      </c>
      <c r="H89" s="150" t="s">
        <v>937</v>
      </c>
      <c r="I89" s="107" t="s">
        <v>57</v>
      </c>
      <c r="J89" s="227">
        <v>44105</v>
      </c>
      <c r="K89" s="227" t="s">
        <v>937</v>
      </c>
      <c r="L89" s="227" t="s">
        <v>937</v>
      </c>
      <c r="M89" s="230">
        <v>0</v>
      </c>
      <c r="N89" s="230" t="s">
        <v>268</v>
      </c>
      <c r="O89" s="107" t="s">
        <v>686</v>
      </c>
    </row>
    <row r="90" spans="1:15" x14ac:dyDescent="0.35">
      <c r="A90" s="107" t="s">
        <v>148</v>
      </c>
      <c r="B90" s="107" t="s">
        <v>705</v>
      </c>
      <c r="C90" s="107" t="s">
        <v>706</v>
      </c>
      <c r="D90" s="150">
        <v>347</v>
      </c>
      <c r="E90" s="150">
        <v>184</v>
      </c>
      <c r="F90" s="150">
        <v>171</v>
      </c>
      <c r="G90" s="150">
        <v>180</v>
      </c>
      <c r="H90" s="150" t="s">
        <v>937</v>
      </c>
      <c r="I90" s="107" t="s">
        <v>57</v>
      </c>
      <c r="J90" s="227">
        <v>44105</v>
      </c>
      <c r="K90" s="227" t="s">
        <v>937</v>
      </c>
      <c r="L90" s="227" t="s">
        <v>937</v>
      </c>
      <c r="M90" s="230">
        <v>0</v>
      </c>
      <c r="N90" s="230" t="s">
        <v>268</v>
      </c>
      <c r="O90" s="107" t="s">
        <v>707</v>
      </c>
    </row>
    <row r="91" spans="1:15" x14ac:dyDescent="0.35">
      <c r="A91" s="107" t="s">
        <v>148</v>
      </c>
      <c r="B91" s="107" t="s">
        <v>698</v>
      </c>
      <c r="C91" s="107" t="s">
        <v>699</v>
      </c>
      <c r="D91" s="150">
        <v>442</v>
      </c>
      <c r="E91" s="150">
        <v>261</v>
      </c>
      <c r="F91" s="150">
        <v>243</v>
      </c>
      <c r="G91" s="150">
        <v>256</v>
      </c>
      <c r="H91" s="150" t="s">
        <v>937</v>
      </c>
      <c r="I91" s="107" t="s">
        <v>57</v>
      </c>
      <c r="J91" s="227">
        <v>44105</v>
      </c>
      <c r="K91" s="227" t="s">
        <v>937</v>
      </c>
      <c r="L91" s="227" t="s">
        <v>937</v>
      </c>
      <c r="M91" s="230">
        <v>0</v>
      </c>
      <c r="N91" s="230" t="s">
        <v>268</v>
      </c>
      <c r="O91" s="107" t="s">
        <v>700</v>
      </c>
    </row>
    <row r="92" spans="1:15" x14ac:dyDescent="0.35">
      <c r="A92" s="107" t="s">
        <v>148</v>
      </c>
      <c r="B92" s="107" t="s">
        <v>653</v>
      </c>
      <c r="C92" s="107" t="s">
        <v>654</v>
      </c>
      <c r="D92" s="150">
        <v>83</v>
      </c>
      <c r="E92" s="150">
        <v>53</v>
      </c>
      <c r="F92" s="150">
        <v>49</v>
      </c>
      <c r="G92" s="150">
        <v>52</v>
      </c>
      <c r="H92" s="150" t="s">
        <v>937</v>
      </c>
      <c r="I92" s="107" t="s">
        <v>57</v>
      </c>
      <c r="J92" s="227">
        <v>44105</v>
      </c>
      <c r="K92" s="227" t="s">
        <v>937</v>
      </c>
      <c r="L92" s="227" t="s">
        <v>937</v>
      </c>
      <c r="M92" s="230">
        <v>0</v>
      </c>
      <c r="N92" s="230" t="s">
        <v>268</v>
      </c>
      <c r="O92" s="107" t="s">
        <v>655</v>
      </c>
    </row>
    <row r="93" spans="1:15" x14ac:dyDescent="0.35">
      <c r="A93" s="107" t="s">
        <v>148</v>
      </c>
      <c r="B93" s="107" t="s">
        <v>701</v>
      </c>
      <c r="C93" s="107" t="s">
        <v>702</v>
      </c>
      <c r="D93" s="150">
        <v>103</v>
      </c>
      <c r="E93" s="150">
        <v>43</v>
      </c>
      <c r="F93" s="150">
        <v>40</v>
      </c>
      <c r="G93" s="150">
        <v>42</v>
      </c>
      <c r="H93" s="150" t="s">
        <v>937</v>
      </c>
      <c r="I93" s="107" t="s">
        <v>57</v>
      </c>
      <c r="J93" s="227">
        <v>44105</v>
      </c>
      <c r="K93" s="227" t="s">
        <v>937</v>
      </c>
      <c r="L93" s="227" t="s">
        <v>937</v>
      </c>
      <c r="M93" s="230">
        <v>0</v>
      </c>
      <c r="N93" s="230" t="s">
        <v>268</v>
      </c>
      <c r="O93" s="107" t="s">
        <v>703</v>
      </c>
    </row>
    <row r="94" spans="1:15" x14ac:dyDescent="0.35">
      <c r="A94" s="107" t="s">
        <v>148</v>
      </c>
      <c r="B94" s="107" t="s">
        <v>693</v>
      </c>
      <c r="C94" s="107" t="s">
        <v>694</v>
      </c>
      <c r="D94" s="150">
        <v>583</v>
      </c>
      <c r="E94" s="150">
        <v>309</v>
      </c>
      <c r="F94" s="150">
        <v>288</v>
      </c>
      <c r="G94" s="150">
        <v>303</v>
      </c>
      <c r="H94" s="150" t="s">
        <v>937</v>
      </c>
      <c r="I94" s="107" t="s">
        <v>57</v>
      </c>
      <c r="J94" s="227">
        <v>44105</v>
      </c>
      <c r="K94" s="227" t="s">
        <v>937</v>
      </c>
      <c r="L94" s="227" t="s">
        <v>937</v>
      </c>
      <c r="M94" s="230">
        <v>0</v>
      </c>
      <c r="N94" s="230" t="s">
        <v>268</v>
      </c>
      <c r="O94" s="107" t="s">
        <v>695</v>
      </c>
    </row>
    <row r="95" spans="1:15" x14ac:dyDescent="0.35">
      <c r="A95" s="107" t="s">
        <v>148</v>
      </c>
      <c r="B95" s="107" t="s">
        <v>717</v>
      </c>
      <c r="C95" s="107" t="s">
        <v>718</v>
      </c>
      <c r="D95" s="150">
        <v>643</v>
      </c>
      <c r="E95" s="150">
        <v>279</v>
      </c>
      <c r="F95" s="150">
        <v>259</v>
      </c>
      <c r="G95" s="150">
        <v>273</v>
      </c>
      <c r="H95" s="150" t="s">
        <v>937</v>
      </c>
      <c r="I95" s="107" t="s">
        <v>57</v>
      </c>
      <c r="J95" s="227">
        <v>44105</v>
      </c>
      <c r="K95" s="227" t="s">
        <v>937</v>
      </c>
      <c r="L95" s="227" t="s">
        <v>937</v>
      </c>
      <c r="M95" s="230">
        <v>0</v>
      </c>
      <c r="N95" s="230" t="s">
        <v>268</v>
      </c>
      <c r="O95" s="107" t="s">
        <v>719</v>
      </c>
    </row>
    <row r="96" spans="1:15" x14ac:dyDescent="0.35">
      <c r="A96" s="107" t="s">
        <v>148</v>
      </c>
      <c r="B96" s="107" t="s">
        <v>363</v>
      </c>
      <c r="C96" s="107" t="s">
        <v>151</v>
      </c>
      <c r="D96" s="150">
        <v>1160</v>
      </c>
      <c r="E96" s="150">
        <v>608</v>
      </c>
      <c r="F96" s="150">
        <v>566</v>
      </c>
      <c r="G96" s="150">
        <v>596</v>
      </c>
      <c r="H96" s="150" t="s">
        <v>937</v>
      </c>
      <c r="I96" s="107" t="s">
        <v>57</v>
      </c>
      <c r="J96" s="227">
        <v>44105</v>
      </c>
      <c r="K96" s="227" t="s">
        <v>937</v>
      </c>
      <c r="L96" s="227" t="s">
        <v>937</v>
      </c>
      <c r="M96" s="230">
        <v>0</v>
      </c>
      <c r="N96" s="230" t="s">
        <v>268</v>
      </c>
      <c r="O96" s="107" t="s">
        <v>679</v>
      </c>
    </row>
    <row r="97" spans="1:15" x14ac:dyDescent="0.35">
      <c r="A97" s="107" t="s">
        <v>10</v>
      </c>
      <c r="B97" s="107" t="s">
        <v>733</v>
      </c>
      <c r="C97" s="107" t="s">
        <v>736</v>
      </c>
      <c r="D97" s="150">
        <v>23</v>
      </c>
      <c r="E97" s="150">
        <v>8</v>
      </c>
      <c r="F97" s="150">
        <v>8</v>
      </c>
      <c r="G97" s="150">
        <v>8</v>
      </c>
      <c r="H97" s="150" t="s">
        <v>937</v>
      </c>
      <c r="I97" s="107" t="s">
        <v>57</v>
      </c>
      <c r="J97" s="227">
        <v>44105</v>
      </c>
      <c r="K97" s="227" t="s">
        <v>937</v>
      </c>
      <c r="L97" s="227" t="s">
        <v>937</v>
      </c>
      <c r="M97" s="230">
        <v>0</v>
      </c>
      <c r="N97" s="230" t="s">
        <v>268</v>
      </c>
      <c r="O97" s="107" t="s">
        <v>737</v>
      </c>
    </row>
    <row r="98" spans="1:15" x14ac:dyDescent="0.35">
      <c r="A98" s="107" t="s">
        <v>10</v>
      </c>
      <c r="B98" s="107" t="s">
        <v>365</v>
      </c>
      <c r="C98" s="107" t="s">
        <v>153</v>
      </c>
      <c r="D98" s="150">
        <v>8157</v>
      </c>
      <c r="E98" s="150">
        <v>1858</v>
      </c>
      <c r="F98" s="150">
        <v>1730</v>
      </c>
      <c r="G98" s="150">
        <v>1821</v>
      </c>
      <c r="H98" s="150" t="s">
        <v>937</v>
      </c>
      <c r="I98" s="107" t="s">
        <v>57</v>
      </c>
      <c r="J98" s="227">
        <v>44105</v>
      </c>
      <c r="K98" s="227" t="s">
        <v>937</v>
      </c>
      <c r="L98" s="227" t="s">
        <v>937</v>
      </c>
      <c r="M98" s="230">
        <v>0</v>
      </c>
      <c r="N98" s="230" t="s">
        <v>268</v>
      </c>
      <c r="O98" s="107" t="s">
        <v>406</v>
      </c>
    </row>
    <row r="99" spans="1:15" x14ac:dyDescent="0.35">
      <c r="A99" s="107" t="s">
        <v>10</v>
      </c>
      <c r="B99" s="107" t="s">
        <v>368</v>
      </c>
      <c r="C99" s="107" t="s">
        <v>159</v>
      </c>
      <c r="D99" s="150">
        <v>1766</v>
      </c>
      <c r="E99" s="150">
        <v>226</v>
      </c>
      <c r="F99" s="150">
        <v>210</v>
      </c>
      <c r="G99" s="150">
        <v>221</v>
      </c>
      <c r="H99" s="150" t="s">
        <v>937</v>
      </c>
      <c r="I99" s="107" t="s">
        <v>57</v>
      </c>
      <c r="J99" s="227">
        <v>44105</v>
      </c>
      <c r="K99" s="227" t="s">
        <v>937</v>
      </c>
      <c r="L99" s="227" t="s">
        <v>937</v>
      </c>
      <c r="M99" s="230">
        <v>0</v>
      </c>
      <c r="N99" s="230" t="s">
        <v>268</v>
      </c>
      <c r="O99" s="107" t="s">
        <v>403</v>
      </c>
    </row>
    <row r="100" spans="1:15" x14ac:dyDescent="0.35">
      <c r="A100" s="107" t="s">
        <v>10</v>
      </c>
      <c r="B100" s="107" t="s">
        <v>365</v>
      </c>
      <c r="C100" s="107" t="s">
        <v>156</v>
      </c>
      <c r="D100" s="150">
        <v>3819</v>
      </c>
      <c r="E100" s="150">
        <v>477</v>
      </c>
      <c r="F100" s="150">
        <v>444</v>
      </c>
      <c r="G100" s="150">
        <v>467</v>
      </c>
      <c r="H100" s="150" t="s">
        <v>937</v>
      </c>
      <c r="I100" s="107" t="s">
        <v>57</v>
      </c>
      <c r="J100" s="227">
        <v>44105</v>
      </c>
      <c r="K100" s="227" t="s">
        <v>937</v>
      </c>
      <c r="L100" s="227" t="s">
        <v>937</v>
      </c>
      <c r="M100" s="230">
        <v>0</v>
      </c>
      <c r="N100" s="230" t="s">
        <v>268</v>
      </c>
      <c r="O100" s="107" t="s">
        <v>401</v>
      </c>
    </row>
    <row r="101" spans="1:15" x14ac:dyDescent="0.35">
      <c r="A101" s="107" t="s">
        <v>10</v>
      </c>
      <c r="B101" s="107" t="s">
        <v>365</v>
      </c>
      <c r="C101" s="107" t="s">
        <v>158</v>
      </c>
      <c r="D101" s="150">
        <v>1904</v>
      </c>
      <c r="E101" s="150">
        <v>364</v>
      </c>
      <c r="F101" s="150">
        <v>339</v>
      </c>
      <c r="G101" s="150">
        <v>357</v>
      </c>
      <c r="H101" s="150" t="s">
        <v>937</v>
      </c>
      <c r="I101" s="107" t="s">
        <v>57</v>
      </c>
      <c r="J101" s="227">
        <v>44105</v>
      </c>
      <c r="K101" s="227" t="s">
        <v>937</v>
      </c>
      <c r="L101" s="227" t="s">
        <v>937</v>
      </c>
      <c r="M101" s="230">
        <v>0</v>
      </c>
      <c r="N101" s="230" t="s">
        <v>268</v>
      </c>
      <c r="O101" s="107" t="s">
        <v>407</v>
      </c>
    </row>
    <row r="102" spans="1:15" x14ac:dyDescent="0.35">
      <c r="A102" s="107" t="s">
        <v>10</v>
      </c>
      <c r="B102" s="107" t="s">
        <v>365</v>
      </c>
      <c r="C102" s="107" t="s">
        <v>154</v>
      </c>
      <c r="D102" s="150">
        <v>5639</v>
      </c>
      <c r="E102" s="150">
        <v>1109</v>
      </c>
      <c r="F102" s="150">
        <v>1033</v>
      </c>
      <c r="G102" s="150">
        <v>1087</v>
      </c>
      <c r="H102" s="150" t="s">
        <v>937</v>
      </c>
      <c r="I102" s="107" t="s">
        <v>57</v>
      </c>
      <c r="J102" s="227">
        <v>44105</v>
      </c>
      <c r="K102" s="227" t="s">
        <v>937</v>
      </c>
      <c r="L102" s="227" t="s">
        <v>937</v>
      </c>
      <c r="M102" s="230">
        <v>0</v>
      </c>
      <c r="N102" s="230" t="s">
        <v>268</v>
      </c>
      <c r="O102" s="107" t="s">
        <v>405</v>
      </c>
    </row>
    <row r="103" spans="1:15" x14ac:dyDescent="0.35">
      <c r="A103" s="107" t="s">
        <v>10</v>
      </c>
      <c r="B103" s="107" t="s">
        <v>752</v>
      </c>
      <c r="C103" s="107" t="s">
        <v>755</v>
      </c>
      <c r="D103" s="150">
        <v>823</v>
      </c>
      <c r="E103" s="150">
        <v>192</v>
      </c>
      <c r="F103" s="150">
        <v>179</v>
      </c>
      <c r="G103" s="150">
        <v>188</v>
      </c>
      <c r="H103" s="150" t="s">
        <v>937</v>
      </c>
      <c r="I103" s="107" t="s">
        <v>57</v>
      </c>
      <c r="J103" s="227">
        <v>44105</v>
      </c>
      <c r="K103" s="227" t="s">
        <v>937</v>
      </c>
      <c r="L103" s="227" t="s">
        <v>937</v>
      </c>
      <c r="M103" s="230">
        <v>0</v>
      </c>
      <c r="N103" s="230" t="s">
        <v>268</v>
      </c>
      <c r="O103" s="107" t="s">
        <v>756</v>
      </c>
    </row>
    <row r="104" spans="1:15" x14ac:dyDescent="0.35">
      <c r="A104" s="107" t="s">
        <v>10</v>
      </c>
      <c r="B104" s="107" t="s">
        <v>369</v>
      </c>
      <c r="C104" s="107" t="s">
        <v>161</v>
      </c>
      <c r="D104" s="150">
        <v>1111</v>
      </c>
      <c r="E104" s="150">
        <v>169</v>
      </c>
      <c r="F104" s="150">
        <v>158</v>
      </c>
      <c r="G104" s="150">
        <v>166</v>
      </c>
      <c r="H104" s="150" t="s">
        <v>937</v>
      </c>
      <c r="I104" s="107" t="s">
        <v>57</v>
      </c>
      <c r="J104" s="227">
        <v>44105</v>
      </c>
      <c r="K104" s="227" t="s">
        <v>937</v>
      </c>
      <c r="L104" s="227" t="s">
        <v>937</v>
      </c>
      <c r="M104" s="230">
        <v>0</v>
      </c>
      <c r="N104" s="230" t="s">
        <v>268</v>
      </c>
      <c r="O104" s="107" t="s">
        <v>408</v>
      </c>
    </row>
    <row r="105" spans="1:15" x14ac:dyDescent="0.35">
      <c r="A105" s="107" t="s">
        <v>10</v>
      </c>
      <c r="B105" s="107" t="s">
        <v>365</v>
      </c>
      <c r="C105" s="107" t="s">
        <v>729</v>
      </c>
      <c r="D105" s="150">
        <v>615</v>
      </c>
      <c r="E105" s="150">
        <v>121</v>
      </c>
      <c r="F105" s="150">
        <v>113</v>
      </c>
      <c r="G105" s="150">
        <v>119</v>
      </c>
      <c r="H105" s="150" t="s">
        <v>937</v>
      </c>
      <c r="I105" s="107" t="s">
        <v>57</v>
      </c>
      <c r="J105" s="227">
        <v>44105</v>
      </c>
      <c r="K105" s="227" t="s">
        <v>937</v>
      </c>
      <c r="L105" s="227" t="s">
        <v>937</v>
      </c>
      <c r="M105" s="230">
        <v>0</v>
      </c>
      <c r="N105" s="230" t="s">
        <v>268</v>
      </c>
      <c r="O105" s="107" t="s">
        <v>730</v>
      </c>
    </row>
    <row r="106" spans="1:15" x14ac:dyDescent="0.35">
      <c r="A106" s="107" t="s">
        <v>10</v>
      </c>
      <c r="B106" s="107" t="s">
        <v>720</v>
      </c>
      <c r="C106" s="107" t="s">
        <v>721</v>
      </c>
      <c r="D106" s="150">
        <v>789</v>
      </c>
      <c r="E106" s="150">
        <v>187</v>
      </c>
      <c r="F106" s="150">
        <v>174</v>
      </c>
      <c r="G106" s="150">
        <v>183</v>
      </c>
      <c r="H106" s="150" t="s">
        <v>937</v>
      </c>
      <c r="I106" s="107" t="s">
        <v>57</v>
      </c>
      <c r="J106" s="227">
        <v>44105</v>
      </c>
      <c r="K106" s="227" t="s">
        <v>937</v>
      </c>
      <c r="L106" s="227" t="s">
        <v>937</v>
      </c>
      <c r="M106" s="230">
        <v>0</v>
      </c>
      <c r="N106" s="230" t="s">
        <v>268</v>
      </c>
      <c r="O106" s="107" t="s">
        <v>722</v>
      </c>
    </row>
    <row r="107" spans="1:15" x14ac:dyDescent="0.35">
      <c r="A107" s="107" t="s">
        <v>10</v>
      </c>
      <c r="B107" s="107" t="s">
        <v>366</v>
      </c>
      <c r="C107" s="107" t="s">
        <v>163</v>
      </c>
      <c r="D107" s="150">
        <v>1028</v>
      </c>
      <c r="E107" s="150">
        <v>178</v>
      </c>
      <c r="F107" s="150">
        <v>165</v>
      </c>
      <c r="G107" s="150">
        <v>174</v>
      </c>
      <c r="H107" s="150" t="s">
        <v>937</v>
      </c>
      <c r="I107" s="107" t="s">
        <v>57</v>
      </c>
      <c r="J107" s="227">
        <v>44105</v>
      </c>
      <c r="K107" s="227" t="s">
        <v>937</v>
      </c>
      <c r="L107" s="227" t="s">
        <v>937</v>
      </c>
      <c r="M107" s="230">
        <v>0</v>
      </c>
      <c r="N107" s="230" t="s">
        <v>268</v>
      </c>
      <c r="O107" s="107" t="s">
        <v>404</v>
      </c>
    </row>
    <row r="108" spans="1:15" x14ac:dyDescent="0.35">
      <c r="A108" s="107" t="s">
        <v>10</v>
      </c>
      <c r="B108" s="107" t="s">
        <v>733</v>
      </c>
      <c r="C108" s="107" t="s">
        <v>742</v>
      </c>
      <c r="D108" s="150">
        <v>951</v>
      </c>
      <c r="E108" s="150">
        <v>45</v>
      </c>
      <c r="F108" s="150">
        <v>42</v>
      </c>
      <c r="G108" s="150">
        <v>44</v>
      </c>
      <c r="H108" s="150" t="s">
        <v>937</v>
      </c>
      <c r="I108" s="107" t="s">
        <v>57</v>
      </c>
      <c r="J108" s="227">
        <v>44105</v>
      </c>
      <c r="K108" s="227" t="s">
        <v>937</v>
      </c>
      <c r="L108" s="227" t="s">
        <v>937</v>
      </c>
      <c r="M108" s="230">
        <v>0</v>
      </c>
      <c r="N108" s="230" t="s">
        <v>268</v>
      </c>
      <c r="O108" s="107" t="s">
        <v>743</v>
      </c>
    </row>
    <row r="109" spans="1:15" x14ac:dyDescent="0.35">
      <c r="A109" s="107" t="s">
        <v>10</v>
      </c>
      <c r="B109" s="107" t="s">
        <v>749</v>
      </c>
      <c r="C109" s="107" t="s">
        <v>750</v>
      </c>
      <c r="D109" s="150">
        <v>503</v>
      </c>
      <c r="E109" s="150">
        <v>102</v>
      </c>
      <c r="F109" s="150">
        <v>95</v>
      </c>
      <c r="G109" s="150">
        <v>100</v>
      </c>
      <c r="H109" s="150" t="s">
        <v>937</v>
      </c>
      <c r="I109" s="107" t="s">
        <v>57</v>
      </c>
      <c r="J109" s="227">
        <v>44105</v>
      </c>
      <c r="K109" s="227" t="s">
        <v>937</v>
      </c>
      <c r="L109" s="227" t="s">
        <v>937</v>
      </c>
      <c r="M109" s="230">
        <v>0</v>
      </c>
      <c r="N109" s="230" t="s">
        <v>268</v>
      </c>
      <c r="O109" s="107" t="s">
        <v>751</v>
      </c>
    </row>
    <row r="110" spans="1:15" x14ac:dyDescent="0.35">
      <c r="A110" s="107" t="s">
        <v>10</v>
      </c>
      <c r="B110" s="107" t="s">
        <v>723</v>
      </c>
      <c r="C110" s="107" t="s">
        <v>724</v>
      </c>
      <c r="D110" s="150">
        <v>497</v>
      </c>
      <c r="E110" s="150">
        <v>67</v>
      </c>
      <c r="F110" s="150">
        <v>63</v>
      </c>
      <c r="G110" s="150">
        <v>66</v>
      </c>
      <c r="H110" s="150" t="s">
        <v>937</v>
      </c>
      <c r="I110" s="107" t="s">
        <v>57</v>
      </c>
      <c r="J110" s="227">
        <v>44105</v>
      </c>
      <c r="K110" s="227" t="s">
        <v>937</v>
      </c>
      <c r="L110" s="227" t="s">
        <v>937</v>
      </c>
      <c r="M110" s="230">
        <v>0</v>
      </c>
      <c r="N110" s="230" t="s">
        <v>268</v>
      </c>
      <c r="O110" s="107" t="s">
        <v>725</v>
      </c>
    </row>
    <row r="111" spans="1:15" x14ac:dyDescent="0.35">
      <c r="A111" s="107" t="s">
        <v>10</v>
      </c>
      <c r="B111" s="107" t="s">
        <v>733</v>
      </c>
      <c r="C111" s="107" t="s">
        <v>734</v>
      </c>
      <c r="D111" s="150">
        <v>29</v>
      </c>
      <c r="E111" s="150">
        <v>7</v>
      </c>
      <c r="F111" s="150">
        <v>7</v>
      </c>
      <c r="G111" s="150">
        <v>7</v>
      </c>
      <c r="H111" s="150" t="s">
        <v>937</v>
      </c>
      <c r="I111" s="107" t="s">
        <v>57</v>
      </c>
      <c r="J111" s="227">
        <v>44105</v>
      </c>
      <c r="K111" s="227" t="s">
        <v>937</v>
      </c>
      <c r="L111" s="227" t="s">
        <v>937</v>
      </c>
      <c r="M111" s="230">
        <v>0</v>
      </c>
      <c r="N111" s="230" t="s">
        <v>268</v>
      </c>
      <c r="O111" s="107" t="s">
        <v>735</v>
      </c>
    </row>
    <row r="112" spans="1:15" x14ac:dyDescent="0.35">
      <c r="A112" s="107" t="s">
        <v>10</v>
      </c>
      <c r="B112" s="107" t="s">
        <v>370</v>
      </c>
      <c r="C112" s="107" t="s">
        <v>759</v>
      </c>
      <c r="D112" s="150">
        <v>16</v>
      </c>
      <c r="E112" s="150">
        <v>5</v>
      </c>
      <c r="F112" s="150">
        <v>5</v>
      </c>
      <c r="G112" s="150">
        <v>5</v>
      </c>
      <c r="H112" s="150" t="s">
        <v>937</v>
      </c>
      <c r="I112" s="107" t="s">
        <v>57</v>
      </c>
      <c r="J112" s="227">
        <v>44105</v>
      </c>
      <c r="K112" s="227" t="s">
        <v>937</v>
      </c>
      <c r="L112" s="227" t="s">
        <v>937</v>
      </c>
      <c r="M112" s="230">
        <v>0</v>
      </c>
      <c r="N112" s="230" t="s">
        <v>268</v>
      </c>
      <c r="O112" s="107" t="s">
        <v>760</v>
      </c>
    </row>
    <row r="113" spans="1:15" x14ac:dyDescent="0.35">
      <c r="A113" s="107" t="s">
        <v>10</v>
      </c>
      <c r="B113" s="107" t="s">
        <v>726</v>
      </c>
      <c r="C113" s="107" t="s">
        <v>727</v>
      </c>
      <c r="D113" s="150">
        <v>117</v>
      </c>
      <c r="E113" s="150">
        <v>19</v>
      </c>
      <c r="F113" s="150">
        <v>18</v>
      </c>
      <c r="G113" s="150">
        <v>19</v>
      </c>
      <c r="H113" s="150" t="s">
        <v>937</v>
      </c>
      <c r="I113" s="107" t="s">
        <v>57</v>
      </c>
      <c r="J113" s="227">
        <v>44105</v>
      </c>
      <c r="K113" s="227" t="s">
        <v>937</v>
      </c>
      <c r="L113" s="227" t="s">
        <v>937</v>
      </c>
      <c r="M113" s="230">
        <v>0</v>
      </c>
      <c r="N113" s="230" t="s">
        <v>268</v>
      </c>
      <c r="O113" s="107" t="s">
        <v>728</v>
      </c>
    </row>
    <row r="114" spans="1:15" x14ac:dyDescent="0.35">
      <c r="A114" s="107" t="s">
        <v>10</v>
      </c>
      <c r="B114" s="107" t="s">
        <v>365</v>
      </c>
      <c r="C114" s="107" t="s">
        <v>731</v>
      </c>
      <c r="D114" s="150">
        <v>11</v>
      </c>
      <c r="E114" s="150">
        <v>4</v>
      </c>
      <c r="F114" s="150">
        <v>4</v>
      </c>
      <c r="G114" s="150">
        <v>4</v>
      </c>
      <c r="H114" s="150" t="s">
        <v>937</v>
      </c>
      <c r="I114" s="107" t="s">
        <v>57</v>
      </c>
      <c r="J114" s="227">
        <v>44105</v>
      </c>
      <c r="K114" s="227" t="s">
        <v>937</v>
      </c>
      <c r="L114" s="227" t="s">
        <v>937</v>
      </c>
      <c r="M114" s="230">
        <v>0</v>
      </c>
      <c r="N114" s="230" t="s">
        <v>268</v>
      </c>
      <c r="O114" s="107" t="s">
        <v>732</v>
      </c>
    </row>
    <row r="115" spans="1:15" x14ac:dyDescent="0.35">
      <c r="A115" s="107" t="s">
        <v>10</v>
      </c>
      <c r="B115" s="107" t="s">
        <v>752</v>
      </c>
      <c r="C115" s="107" t="s">
        <v>753</v>
      </c>
      <c r="D115" s="150">
        <v>688</v>
      </c>
      <c r="E115" s="150">
        <v>149</v>
      </c>
      <c r="F115" s="150">
        <v>139</v>
      </c>
      <c r="G115" s="150">
        <v>146</v>
      </c>
      <c r="H115" s="150" t="s">
        <v>937</v>
      </c>
      <c r="I115" s="107" t="s">
        <v>57</v>
      </c>
      <c r="J115" s="227">
        <v>44105</v>
      </c>
      <c r="K115" s="227" t="s">
        <v>937</v>
      </c>
      <c r="L115" s="227" t="s">
        <v>937</v>
      </c>
      <c r="M115" s="230">
        <v>0</v>
      </c>
      <c r="N115" s="230" t="s">
        <v>268</v>
      </c>
      <c r="O115" s="107" t="s">
        <v>754</v>
      </c>
    </row>
    <row r="116" spans="1:15" x14ac:dyDescent="0.35">
      <c r="A116" s="107" t="s">
        <v>10</v>
      </c>
      <c r="B116" s="107" t="s">
        <v>370</v>
      </c>
      <c r="C116" s="107" t="s">
        <v>757</v>
      </c>
      <c r="D116" s="150">
        <v>13</v>
      </c>
      <c r="E116" s="150">
        <v>0</v>
      </c>
      <c r="F116" s="150">
        <v>0</v>
      </c>
      <c r="G116" s="150">
        <v>0</v>
      </c>
      <c r="H116" s="150" t="s">
        <v>937</v>
      </c>
      <c r="I116" s="107" t="s">
        <v>57</v>
      </c>
      <c r="J116" s="227">
        <v>44105</v>
      </c>
      <c r="K116" s="227" t="s">
        <v>937</v>
      </c>
      <c r="L116" s="227" t="s">
        <v>937</v>
      </c>
      <c r="M116" s="230">
        <v>0</v>
      </c>
      <c r="N116" s="230" t="s">
        <v>268</v>
      </c>
      <c r="O116" s="107" t="s">
        <v>758</v>
      </c>
    </row>
    <row r="117" spans="1:15" x14ac:dyDescent="0.35">
      <c r="A117" s="107" t="s">
        <v>10</v>
      </c>
      <c r="B117" s="107" t="s">
        <v>365</v>
      </c>
      <c r="C117" s="107" t="s">
        <v>155</v>
      </c>
      <c r="D117" s="150">
        <v>4293</v>
      </c>
      <c r="E117" s="150">
        <v>848</v>
      </c>
      <c r="F117" s="150">
        <v>789</v>
      </c>
      <c r="G117" s="150">
        <v>831</v>
      </c>
      <c r="H117" s="150" t="s">
        <v>937</v>
      </c>
      <c r="I117" s="107" t="s">
        <v>57</v>
      </c>
      <c r="J117" s="227">
        <v>44105</v>
      </c>
      <c r="K117" s="227" t="s">
        <v>937</v>
      </c>
      <c r="L117" s="227" t="s">
        <v>937</v>
      </c>
      <c r="M117" s="230">
        <v>0</v>
      </c>
      <c r="N117" s="230" t="s">
        <v>268</v>
      </c>
      <c r="O117" s="107" t="s">
        <v>409</v>
      </c>
    </row>
    <row r="118" spans="1:15" x14ac:dyDescent="0.35">
      <c r="A118" s="107" t="s">
        <v>10</v>
      </c>
      <c r="B118" s="107" t="s">
        <v>733</v>
      </c>
      <c r="C118" s="107" t="s">
        <v>738</v>
      </c>
      <c r="D118" s="150">
        <v>437</v>
      </c>
      <c r="E118" s="150">
        <v>81</v>
      </c>
      <c r="F118" s="150">
        <v>75</v>
      </c>
      <c r="G118" s="150">
        <v>79</v>
      </c>
      <c r="H118" s="150" t="s">
        <v>937</v>
      </c>
      <c r="I118" s="107" t="s">
        <v>57</v>
      </c>
      <c r="J118" s="227">
        <v>44105</v>
      </c>
      <c r="K118" s="227" t="s">
        <v>937</v>
      </c>
      <c r="L118" s="227" t="s">
        <v>937</v>
      </c>
      <c r="M118" s="230">
        <v>0</v>
      </c>
      <c r="N118" s="230" t="s">
        <v>268</v>
      </c>
      <c r="O118" s="107" t="s">
        <v>739</v>
      </c>
    </row>
    <row r="119" spans="1:15" x14ac:dyDescent="0.35">
      <c r="A119" s="107" t="s">
        <v>10</v>
      </c>
      <c r="B119" s="107" t="s">
        <v>368</v>
      </c>
      <c r="C119" s="107" t="s">
        <v>162</v>
      </c>
      <c r="D119" s="150">
        <v>1129</v>
      </c>
      <c r="E119" s="150">
        <v>123</v>
      </c>
      <c r="F119" s="150">
        <v>115</v>
      </c>
      <c r="G119" s="150">
        <v>121</v>
      </c>
      <c r="H119" s="150" t="s">
        <v>937</v>
      </c>
      <c r="I119" s="107" t="s">
        <v>57</v>
      </c>
      <c r="J119" s="227">
        <v>44105</v>
      </c>
      <c r="K119" s="227" t="s">
        <v>937</v>
      </c>
      <c r="L119" s="227" t="s">
        <v>937</v>
      </c>
      <c r="M119" s="230">
        <v>0</v>
      </c>
      <c r="N119" s="230" t="s">
        <v>268</v>
      </c>
      <c r="O119" s="107" t="s">
        <v>402</v>
      </c>
    </row>
    <row r="120" spans="1:15" x14ac:dyDescent="0.35">
      <c r="A120" s="107" t="s">
        <v>10</v>
      </c>
      <c r="B120" s="107" t="s">
        <v>744</v>
      </c>
      <c r="C120" s="107" t="s">
        <v>745</v>
      </c>
      <c r="D120" s="150">
        <v>165</v>
      </c>
      <c r="E120" s="150">
        <v>27</v>
      </c>
      <c r="F120" s="150">
        <v>25</v>
      </c>
      <c r="G120" s="150">
        <v>26</v>
      </c>
      <c r="H120" s="150" t="s">
        <v>937</v>
      </c>
      <c r="I120" s="107" t="s">
        <v>57</v>
      </c>
      <c r="J120" s="227">
        <v>44105</v>
      </c>
      <c r="K120" s="227" t="s">
        <v>937</v>
      </c>
      <c r="L120" s="227" t="s">
        <v>937</v>
      </c>
      <c r="M120" s="230">
        <v>0</v>
      </c>
      <c r="N120" s="230" t="s">
        <v>268</v>
      </c>
      <c r="O120" s="107" t="s">
        <v>746</v>
      </c>
    </row>
    <row r="121" spans="1:15" x14ac:dyDescent="0.35">
      <c r="A121" s="107" t="s">
        <v>10</v>
      </c>
      <c r="B121" s="107" t="s">
        <v>367</v>
      </c>
      <c r="C121" s="107" t="s">
        <v>160</v>
      </c>
      <c r="D121" s="150">
        <v>1673</v>
      </c>
      <c r="E121" s="150">
        <v>154</v>
      </c>
      <c r="F121" s="150">
        <v>143</v>
      </c>
      <c r="G121" s="150">
        <v>151</v>
      </c>
      <c r="H121" s="150" t="s">
        <v>937</v>
      </c>
      <c r="I121" s="107" t="s">
        <v>57</v>
      </c>
      <c r="J121" s="227">
        <v>44105</v>
      </c>
      <c r="K121" s="227" t="s">
        <v>937</v>
      </c>
      <c r="L121" s="227" t="s">
        <v>937</v>
      </c>
      <c r="M121" s="230">
        <v>0</v>
      </c>
      <c r="N121" s="230" t="s">
        <v>268</v>
      </c>
      <c r="O121" s="107" t="s">
        <v>411</v>
      </c>
    </row>
    <row r="122" spans="1:15" x14ac:dyDescent="0.35">
      <c r="A122" s="107" t="s">
        <v>10</v>
      </c>
      <c r="B122" s="107" t="s">
        <v>733</v>
      </c>
      <c r="C122" s="107" t="s">
        <v>740</v>
      </c>
      <c r="D122" s="150">
        <v>624</v>
      </c>
      <c r="E122" s="150">
        <v>94</v>
      </c>
      <c r="F122" s="150">
        <v>87</v>
      </c>
      <c r="G122" s="150">
        <v>92</v>
      </c>
      <c r="H122" s="150" t="s">
        <v>937</v>
      </c>
      <c r="I122" s="107" t="s">
        <v>57</v>
      </c>
      <c r="J122" s="227">
        <v>44105</v>
      </c>
      <c r="K122" s="227" t="s">
        <v>937</v>
      </c>
      <c r="L122" s="227" t="s">
        <v>937</v>
      </c>
      <c r="M122" s="230">
        <v>0</v>
      </c>
      <c r="N122" s="230" t="s">
        <v>268</v>
      </c>
      <c r="O122" s="107" t="s">
        <v>741</v>
      </c>
    </row>
    <row r="123" spans="1:15" x14ac:dyDescent="0.35">
      <c r="A123" s="107" t="s">
        <v>10</v>
      </c>
      <c r="B123" s="107" t="s">
        <v>368</v>
      </c>
      <c r="C123" s="107" t="s">
        <v>747</v>
      </c>
      <c r="D123" s="150">
        <v>726</v>
      </c>
      <c r="E123" s="150">
        <v>44</v>
      </c>
      <c r="F123" s="150">
        <v>41</v>
      </c>
      <c r="G123" s="150">
        <v>43</v>
      </c>
      <c r="H123" s="150" t="s">
        <v>937</v>
      </c>
      <c r="I123" s="107" t="s">
        <v>57</v>
      </c>
      <c r="J123" s="227">
        <v>44105</v>
      </c>
      <c r="K123" s="227" t="s">
        <v>937</v>
      </c>
      <c r="L123" s="227" t="s">
        <v>937</v>
      </c>
      <c r="M123" s="230">
        <v>0</v>
      </c>
      <c r="N123" s="230" t="s">
        <v>268</v>
      </c>
      <c r="O123" s="107" t="s">
        <v>748</v>
      </c>
    </row>
    <row r="124" spans="1:15" x14ac:dyDescent="0.35">
      <c r="A124" s="107" t="s">
        <v>10</v>
      </c>
      <c r="B124" s="107" t="s">
        <v>370</v>
      </c>
      <c r="C124" s="107" t="s">
        <v>157</v>
      </c>
      <c r="D124" s="150">
        <v>3128</v>
      </c>
      <c r="E124" s="150">
        <v>242</v>
      </c>
      <c r="F124" s="150">
        <v>225</v>
      </c>
      <c r="G124" s="150">
        <v>237</v>
      </c>
      <c r="H124" s="150" t="s">
        <v>937</v>
      </c>
      <c r="I124" s="107" t="s">
        <v>57</v>
      </c>
      <c r="J124" s="227">
        <v>44105</v>
      </c>
      <c r="K124" s="227" t="s">
        <v>937</v>
      </c>
      <c r="L124" s="227" t="s">
        <v>937</v>
      </c>
      <c r="M124" s="230">
        <v>0</v>
      </c>
      <c r="N124" s="230" t="s">
        <v>268</v>
      </c>
      <c r="O124" s="107" t="s">
        <v>410</v>
      </c>
    </row>
    <row r="125" spans="1:15" x14ac:dyDescent="0.35">
      <c r="A125" s="107" t="s">
        <v>61</v>
      </c>
      <c r="B125" s="107" t="s">
        <v>325</v>
      </c>
      <c r="C125" s="107" t="s">
        <v>269</v>
      </c>
      <c r="D125" s="150">
        <v>4471</v>
      </c>
      <c r="E125" s="150">
        <v>149</v>
      </c>
      <c r="F125" s="150">
        <v>148</v>
      </c>
      <c r="G125" s="150">
        <v>157</v>
      </c>
      <c r="H125" s="150" t="s">
        <v>937</v>
      </c>
      <c r="I125" s="107" t="s">
        <v>57</v>
      </c>
      <c r="J125" s="227">
        <v>44105</v>
      </c>
      <c r="K125" s="227" t="s">
        <v>937</v>
      </c>
      <c r="L125" s="227" t="s">
        <v>937</v>
      </c>
      <c r="M125" s="230">
        <v>0</v>
      </c>
      <c r="N125" s="230" t="s">
        <v>986</v>
      </c>
      <c r="O125" s="107" t="s">
        <v>443</v>
      </c>
    </row>
    <row r="126" spans="1:15" x14ac:dyDescent="0.35">
      <c r="A126" s="107" t="s">
        <v>61</v>
      </c>
      <c r="B126" s="107" t="s">
        <v>324</v>
      </c>
      <c r="C126" s="107" t="s">
        <v>65</v>
      </c>
      <c r="D126" s="150">
        <v>241</v>
      </c>
      <c r="E126" s="150">
        <v>22</v>
      </c>
      <c r="F126" s="150">
        <v>21</v>
      </c>
      <c r="G126" s="150">
        <v>5</v>
      </c>
      <c r="H126" s="150" t="s">
        <v>937</v>
      </c>
      <c r="I126" s="107" t="s">
        <v>57</v>
      </c>
      <c r="J126" s="227">
        <v>44105</v>
      </c>
      <c r="K126" s="227" t="s">
        <v>937</v>
      </c>
      <c r="L126" s="227" t="s">
        <v>937</v>
      </c>
      <c r="M126" s="230">
        <v>0</v>
      </c>
      <c r="N126" s="230" t="s">
        <v>986</v>
      </c>
      <c r="O126" s="107" t="s">
        <v>439</v>
      </c>
    </row>
    <row r="127" spans="1:15" x14ac:dyDescent="0.35">
      <c r="A127" s="107" t="s">
        <v>61</v>
      </c>
      <c r="B127" s="107" t="s">
        <v>344</v>
      </c>
      <c r="C127" s="107" t="s">
        <v>67</v>
      </c>
      <c r="D127" s="150">
        <v>63</v>
      </c>
      <c r="E127" s="150">
        <v>5</v>
      </c>
      <c r="F127" s="150">
        <v>5</v>
      </c>
      <c r="G127" s="150">
        <v>6</v>
      </c>
      <c r="H127" s="150" t="s">
        <v>937</v>
      </c>
      <c r="I127" s="107" t="s">
        <v>57</v>
      </c>
      <c r="J127" s="227">
        <v>44105</v>
      </c>
      <c r="K127" s="227" t="s">
        <v>937</v>
      </c>
      <c r="L127" s="227" t="s">
        <v>937</v>
      </c>
      <c r="M127" s="230">
        <v>0</v>
      </c>
      <c r="N127" s="230" t="s">
        <v>986</v>
      </c>
      <c r="O127" s="107" t="s">
        <v>483</v>
      </c>
    </row>
    <row r="128" spans="1:15" x14ac:dyDescent="0.35">
      <c r="A128" s="107" t="s">
        <v>61</v>
      </c>
      <c r="B128" s="107" t="s">
        <v>330</v>
      </c>
      <c r="C128" s="107" t="s">
        <v>69</v>
      </c>
      <c r="D128" s="150">
        <v>443</v>
      </c>
      <c r="E128" s="150">
        <v>34</v>
      </c>
      <c r="F128" s="150">
        <v>33</v>
      </c>
      <c r="G128" s="150">
        <v>16</v>
      </c>
      <c r="H128" s="150" t="s">
        <v>937</v>
      </c>
      <c r="I128" s="107" t="s">
        <v>57</v>
      </c>
      <c r="J128" s="227">
        <v>44105</v>
      </c>
      <c r="K128" s="227" t="s">
        <v>937</v>
      </c>
      <c r="L128" s="227" t="s">
        <v>937</v>
      </c>
      <c r="M128" s="230">
        <v>0</v>
      </c>
      <c r="N128" s="230" t="s">
        <v>986</v>
      </c>
      <c r="O128" s="107" t="s">
        <v>453</v>
      </c>
    </row>
    <row r="129" spans="1:15" x14ac:dyDescent="0.35">
      <c r="A129" s="107" t="s">
        <v>61</v>
      </c>
      <c r="B129" s="107" t="s">
        <v>330</v>
      </c>
      <c r="C129" s="107" t="s">
        <v>70</v>
      </c>
      <c r="D129" s="150">
        <v>4442</v>
      </c>
      <c r="E129" s="150">
        <v>176</v>
      </c>
      <c r="F129" s="150">
        <v>167</v>
      </c>
      <c r="G129" s="150">
        <v>301</v>
      </c>
      <c r="H129" s="150" t="s">
        <v>937</v>
      </c>
      <c r="I129" s="107" t="s">
        <v>57</v>
      </c>
      <c r="J129" s="227">
        <v>44105</v>
      </c>
      <c r="K129" s="227" t="s">
        <v>937</v>
      </c>
      <c r="L129" s="227" t="s">
        <v>937</v>
      </c>
      <c r="M129" s="230">
        <v>0</v>
      </c>
      <c r="N129" s="230" t="s">
        <v>986</v>
      </c>
      <c r="O129" s="107" t="s">
        <v>454</v>
      </c>
    </row>
    <row r="130" spans="1:15" x14ac:dyDescent="0.35">
      <c r="A130" s="107" t="s">
        <v>61</v>
      </c>
      <c r="B130" s="107" t="s">
        <v>331</v>
      </c>
      <c r="C130" s="107" t="s">
        <v>72</v>
      </c>
      <c r="D130" s="150">
        <v>427</v>
      </c>
      <c r="E130" s="150">
        <v>24</v>
      </c>
      <c r="F130" s="150">
        <v>23</v>
      </c>
      <c r="G130" s="150">
        <v>4</v>
      </c>
      <c r="H130" s="150" t="s">
        <v>937</v>
      </c>
      <c r="I130" s="107" t="s">
        <v>57</v>
      </c>
      <c r="J130" s="227">
        <v>44105</v>
      </c>
      <c r="K130" s="227" t="s">
        <v>937</v>
      </c>
      <c r="L130" s="227" t="s">
        <v>937</v>
      </c>
      <c r="M130" s="230">
        <v>0</v>
      </c>
      <c r="N130" s="230" t="s">
        <v>986</v>
      </c>
      <c r="O130" s="107" t="s">
        <v>460</v>
      </c>
    </row>
    <row r="131" spans="1:15" x14ac:dyDescent="0.35">
      <c r="A131" s="107" t="s">
        <v>61</v>
      </c>
      <c r="B131" s="107" t="s">
        <v>329</v>
      </c>
      <c r="C131" s="107" t="s">
        <v>74</v>
      </c>
      <c r="D131" s="150">
        <v>338</v>
      </c>
      <c r="E131" s="150">
        <v>24</v>
      </c>
      <c r="F131" s="150">
        <v>23</v>
      </c>
      <c r="G131" s="150">
        <v>17</v>
      </c>
      <c r="H131" s="150" t="s">
        <v>937</v>
      </c>
      <c r="I131" s="107" t="s">
        <v>57</v>
      </c>
      <c r="J131" s="227">
        <v>44105</v>
      </c>
      <c r="K131" s="227" t="s">
        <v>937</v>
      </c>
      <c r="L131" s="227" t="s">
        <v>937</v>
      </c>
      <c r="M131" s="230">
        <v>0</v>
      </c>
      <c r="N131" s="230" t="s">
        <v>986</v>
      </c>
      <c r="O131" s="107" t="s">
        <v>450</v>
      </c>
    </row>
    <row r="132" spans="1:15" x14ac:dyDescent="0.35">
      <c r="A132" s="107" t="s">
        <v>61</v>
      </c>
      <c r="B132" s="107" t="s">
        <v>330</v>
      </c>
      <c r="C132" s="107" t="s">
        <v>75</v>
      </c>
      <c r="D132" s="150">
        <v>407</v>
      </c>
      <c r="E132" s="150">
        <v>44</v>
      </c>
      <c r="F132" s="150">
        <v>41</v>
      </c>
      <c r="G132" s="150">
        <v>57</v>
      </c>
      <c r="H132" s="150" t="s">
        <v>937</v>
      </c>
      <c r="I132" s="107" t="s">
        <v>57</v>
      </c>
      <c r="J132" s="227">
        <v>44105</v>
      </c>
      <c r="K132" s="227" t="s">
        <v>937</v>
      </c>
      <c r="L132" s="227" t="s">
        <v>937</v>
      </c>
      <c r="M132" s="230">
        <v>0</v>
      </c>
      <c r="N132" s="230" t="s">
        <v>986</v>
      </c>
      <c r="O132" s="107" t="s">
        <v>455</v>
      </c>
    </row>
    <row r="133" spans="1:15" x14ac:dyDescent="0.35">
      <c r="A133" s="107" t="s">
        <v>61</v>
      </c>
      <c r="B133" s="107" t="s">
        <v>329</v>
      </c>
      <c r="C133" s="107" t="s">
        <v>76</v>
      </c>
      <c r="D133" s="150">
        <v>141</v>
      </c>
      <c r="E133" s="150">
        <v>7</v>
      </c>
      <c r="F133" s="150">
        <v>7</v>
      </c>
      <c r="G133" s="150">
        <v>-7</v>
      </c>
      <c r="H133" s="150" t="s">
        <v>937</v>
      </c>
      <c r="I133" s="107" t="s">
        <v>57</v>
      </c>
      <c r="J133" s="227">
        <v>44105</v>
      </c>
      <c r="K133" s="227" t="s">
        <v>937</v>
      </c>
      <c r="L133" s="227" t="s">
        <v>937</v>
      </c>
      <c r="M133" s="230">
        <v>0</v>
      </c>
      <c r="N133" s="230" t="s">
        <v>986</v>
      </c>
      <c r="O133" s="107" t="s">
        <v>451</v>
      </c>
    </row>
    <row r="134" spans="1:15" x14ac:dyDescent="0.35">
      <c r="A134" s="107" t="s">
        <v>61</v>
      </c>
      <c r="B134" s="107" t="s">
        <v>325</v>
      </c>
      <c r="C134" s="107" t="s">
        <v>282</v>
      </c>
      <c r="D134" s="150">
        <v>277</v>
      </c>
      <c r="E134" s="150">
        <v>41</v>
      </c>
      <c r="F134" s="150">
        <v>40</v>
      </c>
      <c r="G134" s="150">
        <v>9</v>
      </c>
      <c r="H134" s="150" t="s">
        <v>937</v>
      </c>
      <c r="I134" s="107" t="s">
        <v>57</v>
      </c>
      <c r="J134" s="227">
        <v>44105</v>
      </c>
      <c r="K134" s="227" t="s">
        <v>937</v>
      </c>
      <c r="L134" s="227" t="s">
        <v>937</v>
      </c>
      <c r="M134" s="230">
        <v>0</v>
      </c>
      <c r="N134" s="230" t="s">
        <v>986</v>
      </c>
      <c r="O134" s="107" t="s">
        <v>444</v>
      </c>
    </row>
    <row r="135" spans="1:15" x14ac:dyDescent="0.35">
      <c r="A135" s="107" t="s">
        <v>61</v>
      </c>
      <c r="B135" s="107" t="s">
        <v>339</v>
      </c>
      <c r="C135" s="107" t="s">
        <v>283</v>
      </c>
      <c r="D135" s="150">
        <v>1100</v>
      </c>
      <c r="E135" s="150">
        <v>127</v>
      </c>
      <c r="F135" s="150">
        <v>123</v>
      </c>
      <c r="G135" s="150">
        <v>83</v>
      </c>
      <c r="H135" s="150" t="s">
        <v>937</v>
      </c>
      <c r="I135" s="107" t="s">
        <v>57</v>
      </c>
      <c r="J135" s="227">
        <v>44105</v>
      </c>
      <c r="K135" s="227" t="s">
        <v>937</v>
      </c>
      <c r="L135" s="227" t="s">
        <v>937</v>
      </c>
      <c r="M135" s="230">
        <v>0</v>
      </c>
      <c r="N135" s="230" t="s">
        <v>986</v>
      </c>
      <c r="O135" s="107" t="s">
        <v>477</v>
      </c>
    </row>
    <row r="136" spans="1:15" x14ac:dyDescent="0.35">
      <c r="A136" s="107" t="s">
        <v>61</v>
      </c>
      <c r="B136" s="107" t="s">
        <v>338</v>
      </c>
      <c r="C136" s="107" t="s">
        <v>285</v>
      </c>
      <c r="D136" s="150">
        <v>2211</v>
      </c>
      <c r="E136" s="150">
        <v>134</v>
      </c>
      <c r="F136" s="150">
        <v>128</v>
      </c>
      <c r="G136" s="150">
        <v>237</v>
      </c>
      <c r="H136" s="150" t="s">
        <v>937</v>
      </c>
      <c r="I136" s="107" t="s">
        <v>57</v>
      </c>
      <c r="J136" s="227">
        <v>44105</v>
      </c>
      <c r="K136" s="227" t="s">
        <v>937</v>
      </c>
      <c r="L136" s="227" t="s">
        <v>937</v>
      </c>
      <c r="M136" s="230">
        <v>0</v>
      </c>
      <c r="N136" s="230" t="s">
        <v>986</v>
      </c>
      <c r="O136" s="107" t="s">
        <v>476</v>
      </c>
    </row>
    <row r="137" spans="1:15" x14ac:dyDescent="0.35">
      <c r="A137" s="107" t="s">
        <v>61</v>
      </c>
      <c r="B137" s="107" t="s">
        <v>331</v>
      </c>
      <c r="C137" s="107" t="s">
        <v>82</v>
      </c>
      <c r="D137" s="150">
        <v>4401</v>
      </c>
      <c r="E137" s="150">
        <v>182</v>
      </c>
      <c r="F137" s="150">
        <v>168</v>
      </c>
      <c r="G137" s="150">
        <v>117</v>
      </c>
      <c r="H137" s="150" t="s">
        <v>937</v>
      </c>
      <c r="I137" s="107" t="s">
        <v>57</v>
      </c>
      <c r="J137" s="227">
        <v>44105</v>
      </c>
      <c r="K137" s="227" t="s">
        <v>937</v>
      </c>
      <c r="L137" s="227" t="s">
        <v>937</v>
      </c>
      <c r="M137" s="230">
        <v>0</v>
      </c>
      <c r="N137" s="230" t="s">
        <v>986</v>
      </c>
      <c r="O137" s="107" t="s">
        <v>461</v>
      </c>
    </row>
    <row r="138" spans="1:15" x14ac:dyDescent="0.35">
      <c r="A138" s="107" t="s">
        <v>61</v>
      </c>
      <c r="B138" s="107" t="s">
        <v>341</v>
      </c>
      <c r="C138" s="107" t="s">
        <v>84</v>
      </c>
      <c r="D138" s="150">
        <v>2855</v>
      </c>
      <c r="E138" s="150">
        <v>134</v>
      </c>
      <c r="F138" s="150">
        <v>127</v>
      </c>
      <c r="G138" s="150">
        <v>66</v>
      </c>
      <c r="H138" s="150" t="s">
        <v>937</v>
      </c>
      <c r="I138" s="107" t="s">
        <v>57</v>
      </c>
      <c r="J138" s="227">
        <v>44105</v>
      </c>
      <c r="K138" s="227" t="s">
        <v>937</v>
      </c>
      <c r="L138" s="227" t="s">
        <v>937</v>
      </c>
      <c r="M138" s="230">
        <v>0</v>
      </c>
      <c r="N138" s="230" t="s">
        <v>986</v>
      </c>
      <c r="O138" s="107" t="s">
        <v>479</v>
      </c>
    </row>
    <row r="139" spans="1:15" x14ac:dyDescent="0.35">
      <c r="A139" s="107" t="s">
        <v>61</v>
      </c>
      <c r="B139" s="107" t="s">
        <v>344</v>
      </c>
      <c r="C139" s="107" t="s">
        <v>85</v>
      </c>
      <c r="D139" s="150">
        <v>1818</v>
      </c>
      <c r="E139" s="150">
        <v>142</v>
      </c>
      <c r="F139" s="150">
        <v>136</v>
      </c>
      <c r="G139" s="150">
        <v>83</v>
      </c>
      <c r="H139" s="150" t="s">
        <v>937</v>
      </c>
      <c r="I139" s="107" t="s">
        <v>57</v>
      </c>
      <c r="J139" s="227">
        <v>44105</v>
      </c>
      <c r="K139" s="227" t="s">
        <v>937</v>
      </c>
      <c r="L139" s="227" t="s">
        <v>937</v>
      </c>
      <c r="M139" s="230">
        <v>0</v>
      </c>
      <c r="N139" s="230" t="s">
        <v>986</v>
      </c>
      <c r="O139" s="107" t="s">
        <v>484</v>
      </c>
    </row>
    <row r="140" spans="1:15" x14ac:dyDescent="0.35">
      <c r="A140" s="107" t="s">
        <v>61</v>
      </c>
      <c r="B140" s="107" t="s">
        <v>331</v>
      </c>
      <c r="C140" s="107" t="s">
        <v>86</v>
      </c>
      <c r="D140" s="150">
        <v>233</v>
      </c>
      <c r="E140" s="150">
        <v>13</v>
      </c>
      <c r="F140" s="150">
        <v>13</v>
      </c>
      <c r="G140" s="150">
        <v>-7</v>
      </c>
      <c r="H140" s="150" t="s">
        <v>937</v>
      </c>
      <c r="I140" s="107" t="s">
        <v>57</v>
      </c>
      <c r="J140" s="227">
        <v>44105</v>
      </c>
      <c r="K140" s="227" t="s">
        <v>937</v>
      </c>
      <c r="L140" s="227" t="s">
        <v>937</v>
      </c>
      <c r="M140" s="230">
        <v>0</v>
      </c>
      <c r="N140" s="230" t="s">
        <v>986</v>
      </c>
      <c r="O140" s="107" t="s">
        <v>462</v>
      </c>
    </row>
    <row r="141" spans="1:15" x14ac:dyDescent="0.35">
      <c r="A141" s="107" t="s">
        <v>61</v>
      </c>
      <c r="B141" s="107" t="s">
        <v>337</v>
      </c>
      <c r="C141" s="107" t="s">
        <v>88</v>
      </c>
      <c r="D141" s="150">
        <v>177</v>
      </c>
      <c r="E141" s="150">
        <v>18</v>
      </c>
      <c r="F141" s="150">
        <v>17</v>
      </c>
      <c r="G141" s="150">
        <v>-26</v>
      </c>
      <c r="H141" s="150" t="s">
        <v>937</v>
      </c>
      <c r="I141" s="107" t="s">
        <v>57</v>
      </c>
      <c r="J141" s="227">
        <v>44105</v>
      </c>
      <c r="K141" s="227" t="s">
        <v>937</v>
      </c>
      <c r="L141" s="227" t="s">
        <v>937</v>
      </c>
      <c r="M141" s="230">
        <v>0</v>
      </c>
      <c r="N141" s="230" t="s">
        <v>986</v>
      </c>
      <c r="O141" s="107" t="s">
        <v>475</v>
      </c>
    </row>
    <row r="142" spans="1:15" x14ac:dyDescent="0.35">
      <c r="A142" s="107" t="s">
        <v>61</v>
      </c>
      <c r="B142" s="107" t="s">
        <v>333</v>
      </c>
      <c r="C142" s="107" t="s">
        <v>90</v>
      </c>
      <c r="D142" s="150">
        <v>346</v>
      </c>
      <c r="E142" s="150">
        <v>23</v>
      </c>
      <c r="F142" s="150">
        <v>22</v>
      </c>
      <c r="G142" s="150">
        <v>-2</v>
      </c>
      <c r="H142" s="150" t="s">
        <v>937</v>
      </c>
      <c r="I142" s="107" t="s">
        <v>57</v>
      </c>
      <c r="J142" s="227">
        <v>44105</v>
      </c>
      <c r="K142" s="227" t="s">
        <v>937</v>
      </c>
      <c r="L142" s="227" t="s">
        <v>937</v>
      </c>
      <c r="M142" s="230">
        <v>0</v>
      </c>
      <c r="N142" s="230" t="s">
        <v>986</v>
      </c>
      <c r="O142" s="107" t="s">
        <v>469</v>
      </c>
    </row>
    <row r="143" spans="1:15" x14ac:dyDescent="0.35">
      <c r="A143" s="107" t="s">
        <v>61</v>
      </c>
      <c r="B143" s="107" t="s">
        <v>326</v>
      </c>
      <c r="C143" s="107" t="s">
        <v>92</v>
      </c>
      <c r="D143" s="150">
        <v>283</v>
      </c>
      <c r="E143" s="150">
        <v>83</v>
      </c>
      <c r="F143" s="150">
        <v>80</v>
      </c>
      <c r="G143" s="150">
        <v>5</v>
      </c>
      <c r="H143" s="150" t="s">
        <v>937</v>
      </c>
      <c r="I143" s="107" t="s">
        <v>57</v>
      </c>
      <c r="J143" s="227">
        <v>44105</v>
      </c>
      <c r="K143" s="227" t="s">
        <v>937</v>
      </c>
      <c r="L143" s="227" t="s">
        <v>937</v>
      </c>
      <c r="M143" s="230">
        <v>0</v>
      </c>
      <c r="N143" s="230" t="s">
        <v>986</v>
      </c>
      <c r="O143" s="107" t="s">
        <v>445</v>
      </c>
    </row>
    <row r="144" spans="1:15" x14ac:dyDescent="0.35">
      <c r="A144" s="107" t="s">
        <v>61</v>
      </c>
      <c r="B144" s="107" t="s">
        <v>323</v>
      </c>
      <c r="C144" s="107" t="s">
        <v>286</v>
      </c>
      <c r="D144" s="150">
        <v>651</v>
      </c>
      <c r="E144" s="150">
        <v>58</v>
      </c>
      <c r="F144" s="150">
        <v>56</v>
      </c>
      <c r="G144" s="150">
        <v>1</v>
      </c>
      <c r="H144" s="150" t="s">
        <v>937</v>
      </c>
      <c r="I144" s="107" t="s">
        <v>57</v>
      </c>
      <c r="J144" s="227">
        <v>44105</v>
      </c>
      <c r="K144" s="227" t="s">
        <v>937</v>
      </c>
      <c r="L144" s="227" t="s">
        <v>937</v>
      </c>
      <c r="M144" s="230">
        <v>0</v>
      </c>
      <c r="N144" s="230" t="s">
        <v>986</v>
      </c>
      <c r="O144" s="107" t="s">
        <v>438</v>
      </c>
    </row>
    <row r="145" spans="1:15" x14ac:dyDescent="0.35">
      <c r="A145" s="107" t="s">
        <v>61</v>
      </c>
      <c r="B145" s="107" t="s">
        <v>331</v>
      </c>
      <c r="C145" s="107" t="s">
        <v>95</v>
      </c>
      <c r="D145" s="150">
        <v>169</v>
      </c>
      <c r="E145" s="150">
        <v>2</v>
      </c>
      <c r="F145" s="150">
        <v>2</v>
      </c>
      <c r="G145" s="150">
        <v>1</v>
      </c>
      <c r="H145" s="150" t="s">
        <v>937</v>
      </c>
      <c r="I145" s="107" t="s">
        <v>57</v>
      </c>
      <c r="J145" s="227">
        <v>44105</v>
      </c>
      <c r="K145" s="227" t="s">
        <v>937</v>
      </c>
      <c r="L145" s="227" t="s">
        <v>937</v>
      </c>
      <c r="M145" s="230">
        <v>0</v>
      </c>
      <c r="N145" s="230" t="s">
        <v>986</v>
      </c>
      <c r="O145" s="107" t="s">
        <v>463</v>
      </c>
    </row>
    <row r="146" spans="1:15" x14ac:dyDescent="0.35">
      <c r="A146" s="107" t="s">
        <v>61</v>
      </c>
      <c r="B146" s="107" t="s">
        <v>329</v>
      </c>
      <c r="C146" s="107" t="s">
        <v>96</v>
      </c>
      <c r="D146" s="150">
        <v>1297</v>
      </c>
      <c r="E146" s="150">
        <v>57</v>
      </c>
      <c r="F146" s="150">
        <v>55</v>
      </c>
      <c r="G146" s="150">
        <v>31</v>
      </c>
      <c r="H146" s="150" t="s">
        <v>937</v>
      </c>
      <c r="I146" s="107" t="s">
        <v>57</v>
      </c>
      <c r="J146" s="227">
        <v>44105</v>
      </c>
      <c r="K146" s="227" t="s">
        <v>937</v>
      </c>
      <c r="L146" s="227" t="s">
        <v>937</v>
      </c>
      <c r="M146" s="230">
        <v>0</v>
      </c>
      <c r="N146" s="230" t="s">
        <v>986</v>
      </c>
      <c r="O146" s="107" t="s">
        <v>452</v>
      </c>
    </row>
    <row r="147" spans="1:15" x14ac:dyDescent="0.35">
      <c r="A147" s="107" t="s">
        <v>61</v>
      </c>
      <c r="B147" s="107" t="s">
        <v>328</v>
      </c>
      <c r="C147" s="107" t="s">
        <v>98</v>
      </c>
      <c r="D147" s="150">
        <v>108</v>
      </c>
      <c r="E147" s="150">
        <v>17</v>
      </c>
      <c r="F147" s="150">
        <v>16</v>
      </c>
      <c r="G147" s="150">
        <v>-2</v>
      </c>
      <c r="H147" s="150" t="s">
        <v>937</v>
      </c>
      <c r="I147" s="107" t="s">
        <v>57</v>
      </c>
      <c r="J147" s="227">
        <v>44105</v>
      </c>
      <c r="K147" s="227" t="s">
        <v>937</v>
      </c>
      <c r="L147" s="227" t="s">
        <v>937</v>
      </c>
      <c r="M147" s="230">
        <v>0</v>
      </c>
      <c r="N147" s="230" t="s">
        <v>986</v>
      </c>
      <c r="O147" s="107" t="s">
        <v>448</v>
      </c>
    </row>
    <row r="148" spans="1:15" x14ac:dyDescent="0.35">
      <c r="A148" s="107" t="s">
        <v>61</v>
      </c>
      <c r="B148" s="107" t="s">
        <v>328</v>
      </c>
      <c r="C148" s="107" t="s">
        <v>99</v>
      </c>
      <c r="D148" s="150">
        <v>4127</v>
      </c>
      <c r="E148" s="150">
        <v>147</v>
      </c>
      <c r="F148" s="150">
        <v>141</v>
      </c>
      <c r="G148" s="150">
        <v>277</v>
      </c>
      <c r="H148" s="150" t="s">
        <v>937</v>
      </c>
      <c r="I148" s="107" t="s">
        <v>57</v>
      </c>
      <c r="J148" s="227">
        <v>44105</v>
      </c>
      <c r="K148" s="227" t="s">
        <v>937</v>
      </c>
      <c r="L148" s="227" t="s">
        <v>937</v>
      </c>
      <c r="M148" s="230">
        <v>0</v>
      </c>
      <c r="N148" s="230" t="s">
        <v>986</v>
      </c>
      <c r="O148" s="107" t="s">
        <v>449</v>
      </c>
    </row>
    <row r="149" spans="1:15" x14ac:dyDescent="0.35">
      <c r="A149" s="107" t="s">
        <v>61</v>
      </c>
      <c r="B149" s="107" t="s">
        <v>332</v>
      </c>
      <c r="C149" s="107" t="s">
        <v>101</v>
      </c>
      <c r="D149" s="150">
        <v>648</v>
      </c>
      <c r="E149" s="150">
        <v>72</v>
      </c>
      <c r="F149" s="150">
        <v>69</v>
      </c>
      <c r="G149" s="150">
        <v>-3</v>
      </c>
      <c r="H149" s="150" t="s">
        <v>937</v>
      </c>
      <c r="I149" s="107" t="s">
        <v>57</v>
      </c>
      <c r="J149" s="227">
        <v>44105</v>
      </c>
      <c r="K149" s="227" t="s">
        <v>937</v>
      </c>
      <c r="L149" s="227" t="s">
        <v>937</v>
      </c>
      <c r="M149" s="230">
        <v>0</v>
      </c>
      <c r="N149" s="230" t="s">
        <v>986</v>
      </c>
      <c r="O149" s="107" t="s">
        <v>468</v>
      </c>
    </row>
    <row r="150" spans="1:15" x14ac:dyDescent="0.35">
      <c r="A150" s="107" t="s">
        <v>61</v>
      </c>
      <c r="B150" s="107" t="s">
        <v>334</v>
      </c>
      <c r="C150" s="107" t="s">
        <v>103</v>
      </c>
      <c r="D150" s="150">
        <v>398</v>
      </c>
      <c r="E150" s="150">
        <v>19</v>
      </c>
      <c r="F150" s="150">
        <v>18</v>
      </c>
      <c r="G150" s="150">
        <v>19</v>
      </c>
      <c r="H150" s="150" t="s">
        <v>937</v>
      </c>
      <c r="I150" s="107" t="s">
        <v>57</v>
      </c>
      <c r="J150" s="227">
        <v>44105</v>
      </c>
      <c r="K150" s="227" t="s">
        <v>937</v>
      </c>
      <c r="L150" s="227" t="s">
        <v>937</v>
      </c>
      <c r="M150" s="230">
        <v>0</v>
      </c>
      <c r="N150" s="230" t="s">
        <v>986</v>
      </c>
      <c r="O150" s="107" t="s">
        <v>470</v>
      </c>
    </row>
    <row r="151" spans="1:15" x14ac:dyDescent="0.35">
      <c r="A151" s="107" t="s">
        <v>61</v>
      </c>
      <c r="B151" s="107" t="s">
        <v>330</v>
      </c>
      <c r="C151" s="107" t="s">
        <v>104</v>
      </c>
      <c r="D151" s="150">
        <v>1414</v>
      </c>
      <c r="E151" s="150">
        <v>106</v>
      </c>
      <c r="F151" s="150">
        <v>102</v>
      </c>
      <c r="G151" s="150">
        <v>19</v>
      </c>
      <c r="H151" s="150" t="s">
        <v>937</v>
      </c>
      <c r="I151" s="107" t="s">
        <v>57</v>
      </c>
      <c r="J151" s="227">
        <v>44105</v>
      </c>
      <c r="K151" s="227" t="s">
        <v>937</v>
      </c>
      <c r="L151" s="227" t="s">
        <v>937</v>
      </c>
      <c r="M151" s="230">
        <v>0</v>
      </c>
      <c r="N151" s="230" t="s">
        <v>986</v>
      </c>
      <c r="O151" s="107" t="s">
        <v>456</v>
      </c>
    </row>
    <row r="152" spans="1:15" x14ac:dyDescent="0.35">
      <c r="A152" s="107" t="s">
        <v>61</v>
      </c>
      <c r="B152" s="107" t="s">
        <v>324</v>
      </c>
      <c r="C152" s="107" t="s">
        <v>105</v>
      </c>
      <c r="D152" s="150">
        <v>629</v>
      </c>
      <c r="E152" s="150">
        <v>37</v>
      </c>
      <c r="F152" s="150">
        <v>36</v>
      </c>
      <c r="G152" s="150">
        <v>57</v>
      </c>
      <c r="H152" s="150" t="s">
        <v>937</v>
      </c>
      <c r="I152" s="107" t="s">
        <v>57</v>
      </c>
      <c r="J152" s="227">
        <v>44105</v>
      </c>
      <c r="K152" s="227" t="s">
        <v>937</v>
      </c>
      <c r="L152" s="227" t="s">
        <v>937</v>
      </c>
      <c r="M152" s="230">
        <v>0</v>
      </c>
      <c r="N152" s="230" t="s">
        <v>986</v>
      </c>
      <c r="O152" s="107" t="s">
        <v>440</v>
      </c>
    </row>
    <row r="153" spans="1:15" x14ac:dyDescent="0.35">
      <c r="A153" s="107" t="s">
        <v>61</v>
      </c>
      <c r="B153" s="107" t="s">
        <v>327</v>
      </c>
      <c r="C153" s="107" t="s">
        <v>107</v>
      </c>
      <c r="D153" s="150">
        <v>1462</v>
      </c>
      <c r="E153" s="150">
        <v>50</v>
      </c>
      <c r="F153" s="150">
        <v>47</v>
      </c>
      <c r="G153" s="150">
        <v>33</v>
      </c>
      <c r="H153" s="150" t="s">
        <v>937</v>
      </c>
      <c r="I153" s="107" t="s">
        <v>57</v>
      </c>
      <c r="J153" s="227">
        <v>44105</v>
      </c>
      <c r="K153" s="227" t="s">
        <v>937</v>
      </c>
      <c r="L153" s="227" t="s">
        <v>937</v>
      </c>
      <c r="M153" s="230">
        <v>0</v>
      </c>
      <c r="N153" s="230" t="s">
        <v>986</v>
      </c>
      <c r="O153" s="107" t="s">
        <v>447</v>
      </c>
    </row>
    <row r="154" spans="1:15" x14ac:dyDescent="0.35">
      <c r="A154" s="107" t="s">
        <v>61</v>
      </c>
      <c r="B154" s="107" t="s">
        <v>342</v>
      </c>
      <c r="C154" s="107" t="s">
        <v>109</v>
      </c>
      <c r="D154" s="150">
        <v>323</v>
      </c>
      <c r="E154" s="150">
        <v>35</v>
      </c>
      <c r="F154" s="150">
        <v>34</v>
      </c>
      <c r="G154" s="150">
        <v>5</v>
      </c>
      <c r="H154" s="150" t="s">
        <v>937</v>
      </c>
      <c r="I154" s="107" t="s">
        <v>57</v>
      </c>
      <c r="J154" s="227">
        <v>44105</v>
      </c>
      <c r="K154" s="227" t="s">
        <v>937</v>
      </c>
      <c r="L154" s="227" t="s">
        <v>937</v>
      </c>
      <c r="M154" s="230">
        <v>0</v>
      </c>
      <c r="N154" s="230" t="s">
        <v>986</v>
      </c>
      <c r="O154" s="107" t="s">
        <v>480</v>
      </c>
    </row>
    <row r="155" spans="1:15" x14ac:dyDescent="0.35">
      <c r="A155" s="107" t="s">
        <v>61</v>
      </c>
      <c r="B155" s="107" t="s">
        <v>340</v>
      </c>
      <c r="C155" s="107" t="s">
        <v>288</v>
      </c>
      <c r="D155" s="150">
        <v>310</v>
      </c>
      <c r="E155" s="150">
        <v>70</v>
      </c>
      <c r="F155" s="150">
        <v>67</v>
      </c>
      <c r="G155" s="150">
        <v>-23</v>
      </c>
      <c r="H155" s="150" t="s">
        <v>937</v>
      </c>
      <c r="I155" s="107" t="s">
        <v>57</v>
      </c>
      <c r="J155" s="227">
        <v>44105</v>
      </c>
      <c r="K155" s="227" t="s">
        <v>937</v>
      </c>
      <c r="L155" s="227" t="s">
        <v>937</v>
      </c>
      <c r="M155" s="230">
        <v>0</v>
      </c>
      <c r="N155" s="230" t="s">
        <v>986</v>
      </c>
      <c r="O155" s="107" t="s">
        <v>478</v>
      </c>
    </row>
    <row r="156" spans="1:15" x14ac:dyDescent="0.35">
      <c r="A156" s="107" t="s">
        <v>61</v>
      </c>
      <c r="B156" s="107" t="s">
        <v>331</v>
      </c>
      <c r="C156" s="107" t="s">
        <v>112</v>
      </c>
      <c r="D156" s="150">
        <v>275</v>
      </c>
      <c r="E156" s="150">
        <v>47</v>
      </c>
      <c r="F156" s="150">
        <v>45</v>
      </c>
      <c r="G156" s="150">
        <v>7</v>
      </c>
      <c r="H156" s="150" t="s">
        <v>937</v>
      </c>
      <c r="I156" s="107" t="s">
        <v>57</v>
      </c>
      <c r="J156" s="227">
        <v>44105</v>
      </c>
      <c r="K156" s="227" t="s">
        <v>937</v>
      </c>
      <c r="L156" s="227" t="s">
        <v>937</v>
      </c>
      <c r="M156" s="230">
        <v>0</v>
      </c>
      <c r="N156" s="230" t="s">
        <v>986</v>
      </c>
      <c r="O156" s="107" t="s">
        <v>464</v>
      </c>
    </row>
    <row r="157" spans="1:15" x14ac:dyDescent="0.35">
      <c r="A157" s="107" t="s">
        <v>61</v>
      </c>
      <c r="B157" s="107" t="s">
        <v>334</v>
      </c>
      <c r="C157" s="107" t="s">
        <v>113</v>
      </c>
      <c r="D157" s="150">
        <v>55</v>
      </c>
      <c r="E157" s="150">
        <v>5</v>
      </c>
      <c r="F157" s="150">
        <v>5</v>
      </c>
      <c r="G157" s="150">
        <v>5</v>
      </c>
      <c r="H157" s="150" t="s">
        <v>937</v>
      </c>
      <c r="I157" s="107" t="s">
        <v>57</v>
      </c>
      <c r="J157" s="227">
        <v>44105</v>
      </c>
      <c r="K157" s="227" t="s">
        <v>937</v>
      </c>
      <c r="L157" s="227" t="s">
        <v>937</v>
      </c>
      <c r="M157" s="230">
        <v>0</v>
      </c>
      <c r="N157" s="230" t="s">
        <v>986</v>
      </c>
      <c r="O157" s="107" t="s">
        <v>471</v>
      </c>
    </row>
    <row r="158" spans="1:15" x14ac:dyDescent="0.35">
      <c r="A158" s="107" t="s">
        <v>61</v>
      </c>
      <c r="B158" s="107" t="s">
        <v>331</v>
      </c>
      <c r="C158" s="107" t="s">
        <v>114</v>
      </c>
      <c r="D158" s="150">
        <v>170</v>
      </c>
      <c r="E158" s="150">
        <v>32</v>
      </c>
      <c r="F158" s="150">
        <v>31</v>
      </c>
      <c r="G158" s="150">
        <v>2</v>
      </c>
      <c r="H158" s="150" t="s">
        <v>937</v>
      </c>
      <c r="I158" s="107" t="s">
        <v>57</v>
      </c>
      <c r="J158" s="227">
        <v>44105</v>
      </c>
      <c r="K158" s="227" t="s">
        <v>937</v>
      </c>
      <c r="L158" s="227" t="s">
        <v>937</v>
      </c>
      <c r="M158" s="230">
        <v>0</v>
      </c>
      <c r="N158" s="230" t="s">
        <v>986</v>
      </c>
      <c r="O158" s="107" t="s">
        <v>465</v>
      </c>
    </row>
    <row r="159" spans="1:15" x14ac:dyDescent="0.35">
      <c r="A159" s="107" t="s">
        <v>61</v>
      </c>
      <c r="B159" s="107" t="s">
        <v>330</v>
      </c>
      <c r="C159" s="107" t="s">
        <v>115</v>
      </c>
      <c r="D159" s="150">
        <v>72</v>
      </c>
      <c r="E159" s="150">
        <v>10</v>
      </c>
      <c r="F159" s="150">
        <v>10</v>
      </c>
      <c r="G159" s="150">
        <v>10</v>
      </c>
      <c r="H159" s="150" t="s">
        <v>937</v>
      </c>
      <c r="I159" s="107" t="s">
        <v>57</v>
      </c>
      <c r="J159" s="227">
        <v>44105</v>
      </c>
      <c r="K159" s="227" t="s">
        <v>937</v>
      </c>
      <c r="L159" s="227" t="s">
        <v>937</v>
      </c>
      <c r="M159" s="230">
        <v>0</v>
      </c>
      <c r="N159" s="230" t="s">
        <v>986</v>
      </c>
      <c r="O159" s="107" t="s">
        <v>457</v>
      </c>
    </row>
    <row r="160" spans="1:15" x14ac:dyDescent="0.35">
      <c r="A160" s="107" t="s">
        <v>61</v>
      </c>
      <c r="B160" s="107" t="s">
        <v>344</v>
      </c>
      <c r="C160" s="107" t="s">
        <v>116</v>
      </c>
      <c r="D160" s="150">
        <v>2626</v>
      </c>
      <c r="E160" s="150">
        <v>119</v>
      </c>
      <c r="F160" s="150">
        <v>115</v>
      </c>
      <c r="G160" s="150">
        <v>45</v>
      </c>
      <c r="H160" s="150" t="s">
        <v>937</v>
      </c>
      <c r="I160" s="107" t="s">
        <v>57</v>
      </c>
      <c r="J160" s="227">
        <v>44105</v>
      </c>
      <c r="K160" s="227" t="s">
        <v>937</v>
      </c>
      <c r="L160" s="227" t="s">
        <v>937</v>
      </c>
      <c r="M160" s="230">
        <v>0</v>
      </c>
      <c r="N160" s="230" t="s">
        <v>986</v>
      </c>
      <c r="O160" s="107" t="s">
        <v>485</v>
      </c>
    </row>
    <row r="161" spans="1:15" x14ac:dyDescent="0.35">
      <c r="A161" s="107" t="s">
        <v>61</v>
      </c>
      <c r="B161" s="107" t="s">
        <v>336</v>
      </c>
      <c r="C161" s="107" t="s">
        <v>118</v>
      </c>
      <c r="D161" s="150">
        <v>962</v>
      </c>
      <c r="E161" s="150">
        <v>111</v>
      </c>
      <c r="F161" s="150">
        <v>107</v>
      </c>
      <c r="G161" s="150">
        <v>33</v>
      </c>
      <c r="H161" s="150" t="s">
        <v>937</v>
      </c>
      <c r="I161" s="107" t="s">
        <v>57</v>
      </c>
      <c r="J161" s="227">
        <v>44105</v>
      </c>
      <c r="K161" s="227" t="s">
        <v>937</v>
      </c>
      <c r="L161" s="227" t="s">
        <v>937</v>
      </c>
      <c r="M161" s="230">
        <v>0</v>
      </c>
      <c r="N161" s="230" t="s">
        <v>986</v>
      </c>
      <c r="O161" s="107" t="s">
        <v>474</v>
      </c>
    </row>
    <row r="162" spans="1:15" x14ac:dyDescent="0.35">
      <c r="A162" s="107" t="s">
        <v>61</v>
      </c>
      <c r="B162" s="107" t="s">
        <v>330</v>
      </c>
      <c r="C162" s="107" t="s">
        <v>119</v>
      </c>
      <c r="D162" s="150">
        <v>48</v>
      </c>
      <c r="E162" s="150">
        <v>3</v>
      </c>
      <c r="F162" s="150">
        <v>3</v>
      </c>
      <c r="G162" s="150">
        <v>-6</v>
      </c>
      <c r="H162" s="150" t="s">
        <v>937</v>
      </c>
      <c r="I162" s="107" t="s">
        <v>57</v>
      </c>
      <c r="J162" s="227">
        <v>44105</v>
      </c>
      <c r="K162" s="227" t="s">
        <v>937</v>
      </c>
      <c r="L162" s="227" t="s">
        <v>937</v>
      </c>
      <c r="M162" s="230">
        <v>0</v>
      </c>
      <c r="N162" s="230" t="s">
        <v>986</v>
      </c>
      <c r="O162" s="107" t="s">
        <v>458</v>
      </c>
    </row>
    <row r="163" spans="1:15" x14ac:dyDescent="0.35">
      <c r="A163" s="107" t="s">
        <v>61</v>
      </c>
      <c r="B163" s="107" t="s">
        <v>335</v>
      </c>
      <c r="C163" s="107" t="s">
        <v>297</v>
      </c>
      <c r="D163" s="150">
        <v>299</v>
      </c>
      <c r="E163" s="150">
        <v>28</v>
      </c>
      <c r="F163" s="150">
        <v>27</v>
      </c>
      <c r="G163" s="150">
        <v>20</v>
      </c>
      <c r="H163" s="150" t="s">
        <v>937</v>
      </c>
      <c r="I163" s="107" t="s">
        <v>57</v>
      </c>
      <c r="J163" s="227">
        <v>44105</v>
      </c>
      <c r="K163" s="227" t="s">
        <v>937</v>
      </c>
      <c r="L163" s="227" t="s">
        <v>937</v>
      </c>
      <c r="M163" s="230">
        <v>0</v>
      </c>
      <c r="N163" s="230" t="s">
        <v>986</v>
      </c>
      <c r="O163" s="107" t="s">
        <v>473</v>
      </c>
    </row>
    <row r="164" spans="1:15" x14ac:dyDescent="0.35">
      <c r="A164" s="107" t="s">
        <v>61</v>
      </c>
      <c r="B164" s="107" t="s">
        <v>324</v>
      </c>
      <c r="C164" s="107" t="s">
        <v>122</v>
      </c>
      <c r="D164" s="150">
        <v>910</v>
      </c>
      <c r="E164" s="150">
        <v>73</v>
      </c>
      <c r="F164" s="150">
        <v>65</v>
      </c>
      <c r="G164" s="150">
        <v>37</v>
      </c>
      <c r="H164" s="150" t="s">
        <v>937</v>
      </c>
      <c r="I164" s="107" t="s">
        <v>57</v>
      </c>
      <c r="J164" s="227">
        <v>44105</v>
      </c>
      <c r="K164" s="227" t="s">
        <v>937</v>
      </c>
      <c r="L164" s="227" t="s">
        <v>937</v>
      </c>
      <c r="M164" s="230">
        <v>0</v>
      </c>
      <c r="N164" s="230" t="s">
        <v>986</v>
      </c>
      <c r="O164" s="107" t="s">
        <v>441</v>
      </c>
    </row>
    <row r="165" spans="1:15" x14ac:dyDescent="0.35">
      <c r="A165" s="107" t="s">
        <v>61</v>
      </c>
      <c r="B165" s="107" t="s">
        <v>324</v>
      </c>
      <c r="C165" s="107" t="s">
        <v>123</v>
      </c>
      <c r="D165" s="150">
        <v>2977</v>
      </c>
      <c r="E165" s="150">
        <v>216</v>
      </c>
      <c r="F165" s="150">
        <v>202</v>
      </c>
      <c r="G165" s="150">
        <v>51</v>
      </c>
      <c r="H165" s="150" t="s">
        <v>937</v>
      </c>
      <c r="I165" s="107" t="s">
        <v>57</v>
      </c>
      <c r="J165" s="227">
        <v>44105</v>
      </c>
      <c r="K165" s="227" t="s">
        <v>937</v>
      </c>
      <c r="L165" s="227" t="s">
        <v>937</v>
      </c>
      <c r="M165" s="230">
        <v>0</v>
      </c>
      <c r="N165" s="230" t="s">
        <v>986</v>
      </c>
      <c r="O165" s="107" t="s">
        <v>442</v>
      </c>
    </row>
    <row r="166" spans="1:15" x14ac:dyDescent="0.35">
      <c r="A166" s="107" t="s">
        <v>61</v>
      </c>
      <c r="B166" s="107" t="s">
        <v>331</v>
      </c>
      <c r="C166" s="107" t="s">
        <v>124</v>
      </c>
      <c r="D166" s="150">
        <v>3857</v>
      </c>
      <c r="E166" s="150">
        <v>96</v>
      </c>
      <c r="F166" s="150">
        <v>92</v>
      </c>
      <c r="G166" s="150">
        <v>269</v>
      </c>
      <c r="H166" s="150" t="s">
        <v>937</v>
      </c>
      <c r="I166" s="107" t="s">
        <v>57</v>
      </c>
      <c r="J166" s="227">
        <v>44105</v>
      </c>
      <c r="K166" s="227" t="s">
        <v>937</v>
      </c>
      <c r="L166" s="227" t="s">
        <v>937</v>
      </c>
      <c r="M166" s="230">
        <v>0</v>
      </c>
      <c r="N166" s="230" t="s">
        <v>986</v>
      </c>
      <c r="O166" s="107" t="s">
        <v>466</v>
      </c>
    </row>
    <row r="167" spans="1:15" x14ac:dyDescent="0.35">
      <c r="A167" s="107" t="s">
        <v>61</v>
      </c>
      <c r="B167" s="107" t="s">
        <v>343</v>
      </c>
      <c r="C167" s="107" t="s">
        <v>126</v>
      </c>
      <c r="D167" s="150">
        <v>1138</v>
      </c>
      <c r="E167" s="150">
        <v>39</v>
      </c>
      <c r="F167" s="150">
        <v>38</v>
      </c>
      <c r="G167" s="150">
        <v>72</v>
      </c>
      <c r="H167" s="150" t="s">
        <v>937</v>
      </c>
      <c r="I167" s="107" t="s">
        <v>57</v>
      </c>
      <c r="J167" s="227">
        <v>44105</v>
      </c>
      <c r="K167" s="227" t="s">
        <v>937</v>
      </c>
      <c r="L167" s="227" t="s">
        <v>937</v>
      </c>
      <c r="M167" s="230">
        <v>0</v>
      </c>
      <c r="N167" s="230" t="s">
        <v>986</v>
      </c>
      <c r="O167" s="107" t="s">
        <v>481</v>
      </c>
    </row>
    <row r="168" spans="1:15" x14ac:dyDescent="0.35">
      <c r="A168" s="107" t="s">
        <v>61</v>
      </c>
      <c r="B168" s="107" t="s">
        <v>334</v>
      </c>
      <c r="C168" s="107" t="s">
        <v>127</v>
      </c>
      <c r="D168" s="150">
        <v>270</v>
      </c>
      <c r="E168" s="150">
        <v>12</v>
      </c>
      <c r="F168" s="150">
        <v>12</v>
      </c>
      <c r="G168" s="150">
        <v>29</v>
      </c>
      <c r="H168" s="150" t="s">
        <v>937</v>
      </c>
      <c r="I168" s="107" t="s">
        <v>57</v>
      </c>
      <c r="J168" s="227">
        <v>44105</v>
      </c>
      <c r="K168" s="227" t="s">
        <v>937</v>
      </c>
      <c r="L168" s="227" t="s">
        <v>937</v>
      </c>
      <c r="M168" s="230">
        <v>0</v>
      </c>
      <c r="N168" s="230" t="s">
        <v>986</v>
      </c>
      <c r="O168" s="107" t="s">
        <v>472</v>
      </c>
    </row>
    <row r="169" spans="1:15" x14ac:dyDescent="0.35">
      <c r="A169" s="107" t="s">
        <v>61</v>
      </c>
      <c r="B169" s="107" t="s">
        <v>326</v>
      </c>
      <c r="C169" s="107" t="s">
        <v>128</v>
      </c>
      <c r="D169" s="150">
        <v>202</v>
      </c>
      <c r="E169" s="150">
        <v>13</v>
      </c>
      <c r="F169" s="150">
        <v>13</v>
      </c>
      <c r="G169" s="150">
        <v>8</v>
      </c>
      <c r="H169" s="150" t="s">
        <v>937</v>
      </c>
      <c r="I169" s="107" t="s">
        <v>57</v>
      </c>
      <c r="J169" s="227">
        <v>44105</v>
      </c>
      <c r="K169" s="227" t="s">
        <v>937</v>
      </c>
      <c r="L169" s="227" t="s">
        <v>937</v>
      </c>
      <c r="M169" s="230">
        <v>0</v>
      </c>
      <c r="N169" s="230" t="s">
        <v>986</v>
      </c>
      <c r="O169" s="107" t="s">
        <v>446</v>
      </c>
    </row>
    <row r="170" spans="1:15" x14ac:dyDescent="0.35">
      <c r="A170" s="107" t="s">
        <v>61</v>
      </c>
      <c r="B170" s="107" t="s">
        <v>331</v>
      </c>
      <c r="C170" s="107" t="s">
        <v>129</v>
      </c>
      <c r="D170" s="150">
        <v>3244</v>
      </c>
      <c r="E170" s="150">
        <v>177</v>
      </c>
      <c r="F170" s="150">
        <v>168</v>
      </c>
      <c r="G170" s="150">
        <v>15</v>
      </c>
      <c r="H170" s="150" t="s">
        <v>937</v>
      </c>
      <c r="I170" s="107" t="s">
        <v>57</v>
      </c>
      <c r="J170" s="227">
        <v>44105</v>
      </c>
      <c r="K170" s="227" t="s">
        <v>937</v>
      </c>
      <c r="L170" s="227" t="s">
        <v>937</v>
      </c>
      <c r="M170" s="230">
        <v>0</v>
      </c>
      <c r="N170" s="230" t="s">
        <v>986</v>
      </c>
      <c r="O170" s="107" t="s">
        <v>467</v>
      </c>
    </row>
    <row r="171" spans="1:15" x14ac:dyDescent="0.35">
      <c r="A171" s="107" t="s">
        <v>61</v>
      </c>
      <c r="B171" s="107" t="s">
        <v>330</v>
      </c>
      <c r="C171" s="107" t="s">
        <v>130</v>
      </c>
      <c r="D171" s="150">
        <v>109</v>
      </c>
      <c r="E171" s="150">
        <v>11</v>
      </c>
      <c r="F171" s="150">
        <v>11</v>
      </c>
      <c r="G171" s="150">
        <v>-22</v>
      </c>
      <c r="H171" s="150" t="s">
        <v>937</v>
      </c>
      <c r="I171" s="107" t="s">
        <v>57</v>
      </c>
      <c r="J171" s="227">
        <v>44105</v>
      </c>
      <c r="K171" s="227" t="s">
        <v>937</v>
      </c>
      <c r="L171" s="227" t="s">
        <v>937</v>
      </c>
      <c r="M171" s="230">
        <v>0</v>
      </c>
      <c r="N171" s="230" t="s">
        <v>986</v>
      </c>
      <c r="O171" s="107" t="s">
        <v>459</v>
      </c>
    </row>
    <row r="172" spans="1:15" x14ac:dyDescent="0.35">
      <c r="A172" s="107" t="s">
        <v>61</v>
      </c>
      <c r="B172" s="107" t="s">
        <v>343</v>
      </c>
      <c r="C172" s="107" t="s">
        <v>131</v>
      </c>
      <c r="D172" s="150">
        <v>794</v>
      </c>
      <c r="E172" s="150">
        <v>30</v>
      </c>
      <c r="F172" s="150">
        <v>31</v>
      </c>
      <c r="G172" s="150">
        <v>62</v>
      </c>
      <c r="H172" s="150" t="s">
        <v>937</v>
      </c>
      <c r="I172" s="107" t="s">
        <v>57</v>
      </c>
      <c r="J172" s="227">
        <v>44105</v>
      </c>
      <c r="K172" s="227" t="s">
        <v>937</v>
      </c>
      <c r="L172" s="227" t="s">
        <v>937</v>
      </c>
      <c r="M172" s="230">
        <v>0</v>
      </c>
      <c r="N172" s="230" t="s">
        <v>986</v>
      </c>
      <c r="O172" s="107" t="s">
        <v>482</v>
      </c>
    </row>
    <row r="173" spans="1:15" x14ac:dyDescent="0.35">
      <c r="A173" s="107" t="s">
        <v>5</v>
      </c>
      <c r="B173" s="107" t="s">
        <v>346</v>
      </c>
      <c r="C173" s="107" t="s">
        <v>504</v>
      </c>
      <c r="D173" s="150">
        <v>97</v>
      </c>
      <c r="E173" s="150">
        <v>95</v>
      </c>
      <c r="F173" s="150">
        <v>8</v>
      </c>
      <c r="G173" s="150">
        <v>95</v>
      </c>
      <c r="H173" s="150" t="s">
        <v>937</v>
      </c>
      <c r="I173" s="107" t="s">
        <v>57</v>
      </c>
      <c r="J173" s="227">
        <v>44105</v>
      </c>
      <c r="K173" s="227" t="s">
        <v>937</v>
      </c>
      <c r="L173" s="227" t="s">
        <v>937</v>
      </c>
      <c r="M173" s="230">
        <v>0</v>
      </c>
      <c r="N173" s="230" t="s">
        <v>279</v>
      </c>
      <c r="O173" s="107" t="s">
        <v>505</v>
      </c>
    </row>
    <row r="174" spans="1:15" x14ac:dyDescent="0.35">
      <c r="A174" s="107" t="s">
        <v>5</v>
      </c>
      <c r="B174" s="107" t="s">
        <v>346</v>
      </c>
      <c r="C174" s="107" t="s">
        <v>506</v>
      </c>
      <c r="D174" s="150">
        <v>69</v>
      </c>
      <c r="E174" s="150">
        <v>26</v>
      </c>
      <c r="F174" s="150">
        <v>2</v>
      </c>
      <c r="G174" s="150">
        <v>26</v>
      </c>
      <c r="H174" s="150" t="s">
        <v>937</v>
      </c>
      <c r="I174" s="107" t="s">
        <v>57</v>
      </c>
      <c r="J174" s="227">
        <v>44105</v>
      </c>
      <c r="K174" s="227" t="s">
        <v>937</v>
      </c>
      <c r="L174" s="227" t="s">
        <v>937</v>
      </c>
      <c r="M174" s="230">
        <v>0</v>
      </c>
      <c r="N174" s="230" t="s">
        <v>279</v>
      </c>
      <c r="O174" s="107" t="s">
        <v>507</v>
      </c>
    </row>
    <row r="175" spans="1:15" x14ac:dyDescent="0.35">
      <c r="A175" s="107" t="s">
        <v>5</v>
      </c>
      <c r="B175" s="107" t="s">
        <v>486</v>
      </c>
      <c r="C175" s="107" t="s">
        <v>487</v>
      </c>
      <c r="D175" s="150">
        <v>132</v>
      </c>
      <c r="E175" s="150">
        <v>53</v>
      </c>
      <c r="F175" s="150">
        <v>5</v>
      </c>
      <c r="G175" s="150">
        <v>53</v>
      </c>
      <c r="H175" s="150" t="s">
        <v>937</v>
      </c>
      <c r="I175" s="107" t="s">
        <v>57</v>
      </c>
      <c r="J175" s="227">
        <v>44105</v>
      </c>
      <c r="K175" s="227" t="s">
        <v>937</v>
      </c>
      <c r="L175" s="227" t="s">
        <v>937</v>
      </c>
      <c r="M175" s="230">
        <v>0</v>
      </c>
      <c r="N175" s="230" t="s">
        <v>279</v>
      </c>
      <c r="O175" s="107" t="s">
        <v>488</v>
      </c>
    </row>
    <row r="176" spans="1:15" x14ac:dyDescent="0.35">
      <c r="A176" s="107" t="s">
        <v>5</v>
      </c>
      <c r="B176" s="107" t="s">
        <v>489</v>
      </c>
      <c r="C176" s="107" t="s">
        <v>490</v>
      </c>
      <c r="D176" s="150">
        <v>90</v>
      </c>
      <c r="E176" s="150">
        <v>57</v>
      </c>
      <c r="F176" s="150">
        <v>10</v>
      </c>
      <c r="G176" s="150">
        <v>57</v>
      </c>
      <c r="H176" s="150" t="s">
        <v>937</v>
      </c>
      <c r="I176" s="107" t="s">
        <v>57</v>
      </c>
      <c r="J176" s="227">
        <v>44105</v>
      </c>
      <c r="K176" s="227" t="s">
        <v>937</v>
      </c>
      <c r="L176" s="227" t="s">
        <v>937</v>
      </c>
      <c r="M176" s="230">
        <v>0</v>
      </c>
      <c r="N176" s="230" t="s">
        <v>279</v>
      </c>
      <c r="O176" s="107" t="s">
        <v>491</v>
      </c>
    </row>
    <row r="177" spans="1:15" x14ac:dyDescent="0.35">
      <c r="A177" s="107" t="s">
        <v>5</v>
      </c>
      <c r="B177" s="107" t="s">
        <v>346</v>
      </c>
      <c r="C177" s="107" t="s">
        <v>277</v>
      </c>
      <c r="D177" s="150">
        <v>1337</v>
      </c>
      <c r="E177" s="150">
        <v>221</v>
      </c>
      <c r="F177" s="150">
        <v>9</v>
      </c>
      <c r="G177" s="150">
        <v>221</v>
      </c>
      <c r="H177" s="150" t="s">
        <v>937</v>
      </c>
      <c r="I177" s="107" t="s">
        <v>57</v>
      </c>
      <c r="J177" s="227">
        <v>44105</v>
      </c>
      <c r="K177" s="227" t="s">
        <v>937</v>
      </c>
      <c r="L177" s="227" t="s">
        <v>937</v>
      </c>
      <c r="M177" s="230">
        <v>0</v>
      </c>
      <c r="N177" s="230" t="s">
        <v>279</v>
      </c>
      <c r="O177" s="107" t="s">
        <v>383</v>
      </c>
    </row>
    <row r="178" spans="1:15" x14ac:dyDescent="0.35">
      <c r="A178" s="107" t="s">
        <v>5</v>
      </c>
      <c r="B178" s="107" t="s">
        <v>345</v>
      </c>
      <c r="C178" s="107" t="s">
        <v>8</v>
      </c>
      <c r="D178" s="150">
        <v>2862</v>
      </c>
      <c r="E178" s="150">
        <v>917</v>
      </c>
      <c r="F178" s="150">
        <v>138</v>
      </c>
      <c r="G178" s="150">
        <v>917</v>
      </c>
      <c r="H178" s="150" t="s">
        <v>937</v>
      </c>
      <c r="I178" s="107" t="s">
        <v>57</v>
      </c>
      <c r="J178" s="227">
        <v>44105</v>
      </c>
      <c r="K178" s="227" t="s">
        <v>937</v>
      </c>
      <c r="L178" s="227" t="s">
        <v>937</v>
      </c>
      <c r="M178" s="230">
        <v>0</v>
      </c>
      <c r="N178" s="230" t="s">
        <v>279</v>
      </c>
      <c r="O178" s="107" t="s">
        <v>384</v>
      </c>
    </row>
    <row r="179" spans="1:15" x14ac:dyDescent="0.35">
      <c r="A179" s="107" t="s">
        <v>5</v>
      </c>
      <c r="B179" s="107" t="s">
        <v>492</v>
      </c>
      <c r="C179" s="107" t="s">
        <v>493</v>
      </c>
      <c r="D179" s="150">
        <v>109</v>
      </c>
      <c r="E179" s="150">
        <v>41</v>
      </c>
      <c r="F179" s="150">
        <v>8</v>
      </c>
      <c r="G179" s="150">
        <v>41</v>
      </c>
      <c r="H179" s="150" t="s">
        <v>937</v>
      </c>
      <c r="I179" s="107" t="s">
        <v>57</v>
      </c>
      <c r="J179" s="227">
        <v>44105</v>
      </c>
      <c r="K179" s="227" t="s">
        <v>937</v>
      </c>
      <c r="L179" s="227" t="s">
        <v>937</v>
      </c>
      <c r="M179" s="230">
        <v>0</v>
      </c>
      <c r="N179" s="230" t="s">
        <v>279</v>
      </c>
      <c r="O179" s="107" t="s">
        <v>494</v>
      </c>
    </row>
    <row r="180" spans="1:15" x14ac:dyDescent="0.35">
      <c r="A180" s="107" t="s">
        <v>5</v>
      </c>
      <c r="B180" s="107" t="s">
        <v>495</v>
      </c>
      <c r="C180" s="107" t="s">
        <v>496</v>
      </c>
      <c r="D180" s="150">
        <v>208</v>
      </c>
      <c r="E180" s="150">
        <v>87</v>
      </c>
      <c r="F180" s="150">
        <v>13</v>
      </c>
      <c r="G180" s="150">
        <v>87</v>
      </c>
      <c r="H180" s="150" t="s">
        <v>937</v>
      </c>
      <c r="I180" s="107" t="s">
        <v>57</v>
      </c>
      <c r="J180" s="227">
        <v>44105</v>
      </c>
      <c r="K180" s="227" t="s">
        <v>937</v>
      </c>
      <c r="L180" s="227" t="s">
        <v>937</v>
      </c>
      <c r="M180" s="230">
        <v>0</v>
      </c>
      <c r="N180" s="230" t="s">
        <v>279</v>
      </c>
      <c r="O180" s="107" t="s">
        <v>497</v>
      </c>
    </row>
    <row r="181" spans="1:15" x14ac:dyDescent="0.35">
      <c r="A181" s="107" t="s">
        <v>5</v>
      </c>
      <c r="B181" s="107" t="s">
        <v>498</v>
      </c>
      <c r="C181" s="107" t="s">
        <v>499</v>
      </c>
      <c r="D181" s="150">
        <v>228</v>
      </c>
      <c r="E181" s="150">
        <v>134</v>
      </c>
      <c r="F181" s="150">
        <v>2</v>
      </c>
      <c r="G181" s="150">
        <v>134</v>
      </c>
      <c r="H181" s="150" t="s">
        <v>937</v>
      </c>
      <c r="I181" s="107" t="s">
        <v>57</v>
      </c>
      <c r="J181" s="227">
        <v>44105</v>
      </c>
      <c r="K181" s="227" t="s">
        <v>937</v>
      </c>
      <c r="L181" s="227" t="s">
        <v>937</v>
      </c>
      <c r="M181" s="230">
        <v>0</v>
      </c>
      <c r="N181" s="230" t="s">
        <v>279</v>
      </c>
      <c r="O181" s="107" t="s">
        <v>500</v>
      </c>
    </row>
    <row r="182" spans="1:15" x14ac:dyDescent="0.35">
      <c r="A182" s="107" t="s">
        <v>5</v>
      </c>
      <c r="B182" s="107" t="s">
        <v>501</v>
      </c>
      <c r="C182" s="107" t="s">
        <v>502</v>
      </c>
      <c r="D182" s="150">
        <v>538</v>
      </c>
      <c r="E182" s="150">
        <v>166</v>
      </c>
      <c r="F182" s="150">
        <v>7</v>
      </c>
      <c r="G182" s="150">
        <v>166</v>
      </c>
      <c r="H182" s="150" t="s">
        <v>937</v>
      </c>
      <c r="I182" s="107" t="s">
        <v>57</v>
      </c>
      <c r="J182" s="227">
        <v>44105</v>
      </c>
      <c r="K182" s="227" t="s">
        <v>937</v>
      </c>
      <c r="L182" s="227" t="s">
        <v>937</v>
      </c>
      <c r="M182" s="230">
        <v>0</v>
      </c>
      <c r="N182" s="230" t="s">
        <v>279</v>
      </c>
      <c r="O182" s="107" t="s">
        <v>503</v>
      </c>
    </row>
    <row r="183" spans="1:15" x14ac:dyDescent="0.35">
      <c r="A183" s="107" t="s">
        <v>5</v>
      </c>
      <c r="B183" s="107" t="s">
        <v>346</v>
      </c>
      <c r="C183" s="107" t="s">
        <v>6</v>
      </c>
      <c r="D183" s="150">
        <v>2360</v>
      </c>
      <c r="E183" s="150">
        <v>519</v>
      </c>
      <c r="F183" s="150">
        <v>83</v>
      </c>
      <c r="G183" s="150">
        <v>519</v>
      </c>
      <c r="H183" s="150" t="s">
        <v>937</v>
      </c>
      <c r="I183" s="107" t="s">
        <v>57</v>
      </c>
      <c r="J183" s="227">
        <v>44105</v>
      </c>
      <c r="K183" s="227" t="s">
        <v>937</v>
      </c>
      <c r="L183" s="227" t="s">
        <v>937</v>
      </c>
      <c r="M183" s="230">
        <v>0</v>
      </c>
      <c r="N183" s="230" t="s">
        <v>279</v>
      </c>
      <c r="O183" s="107" t="s">
        <v>385</v>
      </c>
    </row>
    <row r="184" spans="1:15" x14ac:dyDescent="0.35">
      <c r="A184" s="107" t="s">
        <v>5</v>
      </c>
      <c r="B184" s="107" t="s">
        <v>508</v>
      </c>
      <c r="C184" s="107" t="s">
        <v>509</v>
      </c>
      <c r="D184" s="150">
        <v>124</v>
      </c>
      <c r="E184" s="150">
        <v>43</v>
      </c>
      <c r="F184" s="150">
        <v>7</v>
      </c>
      <c r="G184" s="150">
        <v>43</v>
      </c>
      <c r="H184" s="150" t="s">
        <v>937</v>
      </c>
      <c r="I184" s="107" t="s">
        <v>57</v>
      </c>
      <c r="J184" s="227">
        <v>44105</v>
      </c>
      <c r="K184" s="227" t="s">
        <v>937</v>
      </c>
      <c r="L184" s="227" t="s">
        <v>937</v>
      </c>
      <c r="M184" s="230">
        <v>0</v>
      </c>
      <c r="N184" s="230" t="s">
        <v>279</v>
      </c>
      <c r="O184" s="107" t="s">
        <v>510</v>
      </c>
    </row>
    <row r="185" spans="1:15" x14ac:dyDescent="0.35">
      <c r="A185" s="107" t="s">
        <v>5</v>
      </c>
      <c r="B185" s="107" t="s">
        <v>511</v>
      </c>
      <c r="C185" s="107" t="s">
        <v>512</v>
      </c>
      <c r="D185" s="150">
        <v>258</v>
      </c>
      <c r="E185" s="150">
        <v>109</v>
      </c>
      <c r="F185" s="150">
        <v>2</v>
      </c>
      <c r="G185" s="150">
        <v>109</v>
      </c>
      <c r="H185" s="150" t="s">
        <v>937</v>
      </c>
      <c r="I185" s="107" t="s">
        <v>57</v>
      </c>
      <c r="J185" s="227">
        <v>44105</v>
      </c>
      <c r="K185" s="227" t="s">
        <v>937</v>
      </c>
      <c r="L185" s="227" t="s">
        <v>937</v>
      </c>
      <c r="M185" s="230">
        <v>0</v>
      </c>
      <c r="N185" s="230" t="s">
        <v>279</v>
      </c>
      <c r="O185" s="107" t="s">
        <v>513</v>
      </c>
    </row>
    <row r="186" spans="1:15" x14ac:dyDescent="0.35">
      <c r="A186" s="107" t="s">
        <v>5</v>
      </c>
      <c r="B186" s="107" t="s">
        <v>514</v>
      </c>
      <c r="C186" s="107" t="s">
        <v>515</v>
      </c>
      <c r="D186" s="150">
        <v>180</v>
      </c>
      <c r="E186" s="150">
        <v>81</v>
      </c>
      <c r="F186" s="150">
        <v>5</v>
      </c>
      <c r="G186" s="150">
        <v>81</v>
      </c>
      <c r="H186" s="150" t="s">
        <v>937</v>
      </c>
      <c r="I186" s="107" t="s">
        <v>57</v>
      </c>
      <c r="J186" s="227">
        <v>44105</v>
      </c>
      <c r="K186" s="227" t="s">
        <v>937</v>
      </c>
      <c r="L186" s="227" t="s">
        <v>937</v>
      </c>
      <c r="M186" s="230">
        <v>0</v>
      </c>
      <c r="N186" s="230" t="s">
        <v>279</v>
      </c>
      <c r="O186" s="107" t="s">
        <v>516</v>
      </c>
    </row>
    <row r="187" spans="1:15" x14ac:dyDescent="0.35">
      <c r="A187" s="107" t="s">
        <v>517</v>
      </c>
      <c r="B187" s="107" t="s">
        <v>518</v>
      </c>
      <c r="C187" s="107" t="s">
        <v>519</v>
      </c>
      <c r="D187" s="150">
        <v>3210</v>
      </c>
      <c r="E187" s="150">
        <v>169</v>
      </c>
      <c r="F187" s="150">
        <v>620</v>
      </c>
      <c r="G187" s="150">
        <v>216</v>
      </c>
      <c r="H187" s="150" t="s">
        <v>937</v>
      </c>
      <c r="I187" s="107" t="s">
        <v>57</v>
      </c>
      <c r="J187" s="227">
        <v>44105</v>
      </c>
      <c r="K187" s="227" t="s">
        <v>937</v>
      </c>
      <c r="L187" s="227" t="s">
        <v>937</v>
      </c>
      <c r="M187" s="230">
        <v>0</v>
      </c>
      <c r="N187" s="230" t="s">
        <v>986</v>
      </c>
      <c r="O187" s="107" t="s">
        <v>520</v>
      </c>
    </row>
    <row r="188" spans="1:15" x14ac:dyDescent="0.35">
      <c r="A188" s="107" t="s">
        <v>517</v>
      </c>
      <c r="B188" s="107" t="s">
        <v>532</v>
      </c>
      <c r="C188" s="107" t="s">
        <v>535</v>
      </c>
      <c r="D188" s="150">
        <v>2710</v>
      </c>
      <c r="E188" s="150">
        <v>123</v>
      </c>
      <c r="F188" s="150">
        <v>600</v>
      </c>
      <c r="G188" s="150">
        <v>125</v>
      </c>
      <c r="H188" s="150" t="s">
        <v>937</v>
      </c>
      <c r="I188" s="107" t="s">
        <v>57</v>
      </c>
      <c r="J188" s="227">
        <v>44105</v>
      </c>
      <c r="K188" s="227" t="s">
        <v>937</v>
      </c>
      <c r="L188" s="227" t="s">
        <v>937</v>
      </c>
      <c r="M188" s="230">
        <v>0</v>
      </c>
      <c r="N188" s="230" t="s">
        <v>986</v>
      </c>
      <c r="O188" s="107" t="s">
        <v>536</v>
      </c>
    </row>
    <row r="189" spans="1:15" x14ac:dyDescent="0.35">
      <c r="A189" s="107" t="s">
        <v>517</v>
      </c>
      <c r="B189" s="107" t="s">
        <v>537</v>
      </c>
      <c r="C189" s="107" t="s">
        <v>538</v>
      </c>
      <c r="D189" s="150">
        <v>2033</v>
      </c>
      <c r="E189" s="150">
        <v>201</v>
      </c>
      <c r="F189" s="150">
        <v>238</v>
      </c>
      <c r="G189" s="150">
        <v>181</v>
      </c>
      <c r="H189" s="150" t="s">
        <v>937</v>
      </c>
      <c r="I189" s="107" t="s">
        <v>57</v>
      </c>
      <c r="J189" s="227">
        <v>44105</v>
      </c>
      <c r="K189" s="227" t="s">
        <v>937</v>
      </c>
      <c r="L189" s="227" t="s">
        <v>937</v>
      </c>
      <c r="M189" s="230">
        <v>0</v>
      </c>
      <c r="N189" s="230" t="s">
        <v>986</v>
      </c>
      <c r="O189" s="107" t="s">
        <v>539</v>
      </c>
    </row>
    <row r="190" spans="1:15" x14ac:dyDescent="0.35">
      <c r="A190" s="107" t="s">
        <v>517</v>
      </c>
      <c r="B190" s="107" t="s">
        <v>543</v>
      </c>
      <c r="C190" s="107" t="s">
        <v>544</v>
      </c>
      <c r="D190" s="150">
        <v>1786</v>
      </c>
      <c r="E190" s="150">
        <v>184</v>
      </c>
      <c r="F190" s="150">
        <v>313</v>
      </c>
      <c r="G190" s="150">
        <v>166</v>
      </c>
      <c r="H190" s="150" t="s">
        <v>937</v>
      </c>
      <c r="I190" s="107" t="s">
        <v>57</v>
      </c>
      <c r="J190" s="227">
        <v>44105</v>
      </c>
      <c r="K190" s="227" t="s">
        <v>937</v>
      </c>
      <c r="L190" s="227" t="s">
        <v>937</v>
      </c>
      <c r="M190" s="230">
        <v>0</v>
      </c>
      <c r="N190" s="230" t="s">
        <v>986</v>
      </c>
      <c r="O190" s="107" t="s">
        <v>545</v>
      </c>
    </row>
    <row r="191" spans="1:15" x14ac:dyDescent="0.35">
      <c r="A191" s="107" t="s">
        <v>517</v>
      </c>
      <c r="B191" s="107" t="s">
        <v>521</v>
      </c>
      <c r="C191" s="107" t="s">
        <v>524</v>
      </c>
      <c r="D191" s="150">
        <v>2060</v>
      </c>
      <c r="E191" s="150">
        <v>770</v>
      </c>
      <c r="F191" s="150">
        <v>340</v>
      </c>
      <c r="G191" s="150">
        <v>772</v>
      </c>
      <c r="H191" s="150" t="s">
        <v>937</v>
      </c>
      <c r="I191" s="107" t="s">
        <v>57</v>
      </c>
      <c r="J191" s="227">
        <v>44105</v>
      </c>
      <c r="K191" s="227" t="s">
        <v>937</v>
      </c>
      <c r="L191" s="227" t="s">
        <v>937</v>
      </c>
      <c r="M191" s="230">
        <v>0</v>
      </c>
      <c r="N191" s="230" t="s">
        <v>986</v>
      </c>
      <c r="O191" s="107" t="s">
        <v>525</v>
      </c>
    </row>
    <row r="192" spans="1:15" x14ac:dyDescent="0.35">
      <c r="A192" s="107" t="s">
        <v>517</v>
      </c>
      <c r="B192" s="107" t="s">
        <v>532</v>
      </c>
      <c r="C192" s="107" t="s">
        <v>533</v>
      </c>
      <c r="D192" s="150">
        <v>1454</v>
      </c>
      <c r="E192" s="150">
        <v>76</v>
      </c>
      <c r="F192" s="150">
        <v>267</v>
      </c>
      <c r="G192" s="150">
        <v>73</v>
      </c>
      <c r="H192" s="150" t="s">
        <v>937</v>
      </c>
      <c r="I192" s="107" t="s">
        <v>57</v>
      </c>
      <c r="J192" s="227">
        <v>44105</v>
      </c>
      <c r="K192" s="227" t="s">
        <v>937</v>
      </c>
      <c r="L192" s="227" t="s">
        <v>937</v>
      </c>
      <c r="M192" s="230">
        <v>0</v>
      </c>
      <c r="N192" s="230" t="s">
        <v>986</v>
      </c>
      <c r="O192" s="107" t="s">
        <v>534</v>
      </c>
    </row>
    <row r="193" spans="1:15" x14ac:dyDescent="0.35">
      <c r="A193" s="107" t="s">
        <v>517</v>
      </c>
      <c r="B193" s="107" t="s">
        <v>546</v>
      </c>
      <c r="C193" s="107" t="s">
        <v>547</v>
      </c>
      <c r="D193" s="150">
        <v>1069</v>
      </c>
      <c r="E193" s="150">
        <v>68</v>
      </c>
      <c r="F193" s="150">
        <v>177</v>
      </c>
      <c r="G193" s="150">
        <v>70</v>
      </c>
      <c r="H193" s="150" t="s">
        <v>937</v>
      </c>
      <c r="I193" s="107" t="s">
        <v>57</v>
      </c>
      <c r="J193" s="227">
        <v>44105</v>
      </c>
      <c r="K193" s="227" t="s">
        <v>937</v>
      </c>
      <c r="L193" s="227" t="s">
        <v>937</v>
      </c>
      <c r="M193" s="230">
        <v>0</v>
      </c>
      <c r="N193" s="230" t="s">
        <v>986</v>
      </c>
      <c r="O193" s="107" t="s">
        <v>548</v>
      </c>
    </row>
    <row r="194" spans="1:15" x14ac:dyDescent="0.35">
      <c r="A194" s="107" t="s">
        <v>517</v>
      </c>
      <c r="B194" s="107" t="s">
        <v>526</v>
      </c>
      <c r="C194" s="107" t="s">
        <v>527</v>
      </c>
      <c r="D194" s="150">
        <v>1198</v>
      </c>
      <c r="E194" s="150">
        <v>45</v>
      </c>
      <c r="F194" s="150">
        <v>224</v>
      </c>
      <c r="G194" s="150">
        <v>51</v>
      </c>
      <c r="H194" s="150" t="s">
        <v>937</v>
      </c>
      <c r="I194" s="107" t="s">
        <v>57</v>
      </c>
      <c r="J194" s="227">
        <v>44105</v>
      </c>
      <c r="K194" s="227" t="s">
        <v>937</v>
      </c>
      <c r="L194" s="227" t="s">
        <v>937</v>
      </c>
      <c r="M194" s="230">
        <v>0</v>
      </c>
      <c r="N194" s="230" t="s">
        <v>986</v>
      </c>
      <c r="O194" s="107" t="s">
        <v>528</v>
      </c>
    </row>
    <row r="195" spans="1:15" x14ac:dyDescent="0.35">
      <c r="A195" s="107" t="s">
        <v>517</v>
      </c>
      <c r="B195" s="107" t="s">
        <v>529</v>
      </c>
      <c r="C195" s="107" t="s">
        <v>530</v>
      </c>
      <c r="D195" s="150">
        <v>808</v>
      </c>
      <c r="E195" s="150">
        <v>63</v>
      </c>
      <c r="F195" s="150">
        <v>99</v>
      </c>
      <c r="G195" s="150">
        <v>74</v>
      </c>
      <c r="H195" s="150" t="s">
        <v>937</v>
      </c>
      <c r="I195" s="107" t="s">
        <v>57</v>
      </c>
      <c r="J195" s="227">
        <v>44105</v>
      </c>
      <c r="K195" s="227" t="s">
        <v>937</v>
      </c>
      <c r="L195" s="227" t="s">
        <v>937</v>
      </c>
      <c r="M195" s="230">
        <v>0</v>
      </c>
      <c r="N195" s="230" t="s">
        <v>986</v>
      </c>
      <c r="O195" s="107" t="s">
        <v>531</v>
      </c>
    </row>
    <row r="196" spans="1:15" x14ac:dyDescent="0.35">
      <c r="A196" s="107" t="s">
        <v>517</v>
      </c>
      <c r="B196" s="107" t="s">
        <v>549</v>
      </c>
      <c r="C196" s="107" t="s">
        <v>550</v>
      </c>
      <c r="D196" s="150">
        <v>827</v>
      </c>
      <c r="E196" s="150">
        <v>93</v>
      </c>
      <c r="F196" s="150">
        <v>117</v>
      </c>
      <c r="G196" s="150">
        <v>89</v>
      </c>
      <c r="H196" s="150" t="s">
        <v>937</v>
      </c>
      <c r="I196" s="107" t="s">
        <v>57</v>
      </c>
      <c r="J196" s="227">
        <v>44105</v>
      </c>
      <c r="K196" s="227" t="s">
        <v>937</v>
      </c>
      <c r="L196" s="227" t="s">
        <v>937</v>
      </c>
      <c r="M196" s="230">
        <v>0</v>
      </c>
      <c r="N196" s="230" t="s">
        <v>986</v>
      </c>
      <c r="O196" s="107" t="s">
        <v>551</v>
      </c>
    </row>
    <row r="197" spans="1:15" x14ac:dyDescent="0.35">
      <c r="A197" s="107" t="s">
        <v>517</v>
      </c>
      <c r="B197" s="107" t="s">
        <v>540</v>
      </c>
      <c r="C197" s="107" t="s">
        <v>541</v>
      </c>
      <c r="D197" s="150">
        <v>745</v>
      </c>
      <c r="E197" s="150">
        <v>86</v>
      </c>
      <c r="F197" s="150">
        <v>132</v>
      </c>
      <c r="G197" s="150">
        <v>82</v>
      </c>
      <c r="H197" s="150" t="s">
        <v>937</v>
      </c>
      <c r="I197" s="107" t="s">
        <v>57</v>
      </c>
      <c r="J197" s="227">
        <v>44105</v>
      </c>
      <c r="K197" s="227" t="s">
        <v>937</v>
      </c>
      <c r="L197" s="227" t="s">
        <v>937</v>
      </c>
      <c r="M197" s="230">
        <v>0</v>
      </c>
      <c r="N197" s="230" t="s">
        <v>986</v>
      </c>
      <c r="O197" s="107" t="s">
        <v>542</v>
      </c>
    </row>
    <row r="198" spans="1:15" x14ac:dyDescent="0.35">
      <c r="A198" s="107" t="s">
        <v>517</v>
      </c>
      <c r="B198" s="107" t="s">
        <v>521</v>
      </c>
      <c r="C198" s="107" t="s">
        <v>522</v>
      </c>
      <c r="D198" s="150">
        <v>778</v>
      </c>
      <c r="E198" s="150">
        <v>41</v>
      </c>
      <c r="F198" s="150">
        <v>131</v>
      </c>
      <c r="G198" s="150">
        <v>71</v>
      </c>
      <c r="H198" s="150" t="s">
        <v>937</v>
      </c>
      <c r="I198" s="107" t="s">
        <v>57</v>
      </c>
      <c r="J198" s="227">
        <v>44105</v>
      </c>
      <c r="K198" s="227" t="s">
        <v>937</v>
      </c>
      <c r="L198" s="227" t="s">
        <v>937</v>
      </c>
      <c r="M198" s="230">
        <v>0</v>
      </c>
      <c r="N198" s="230" t="s">
        <v>986</v>
      </c>
      <c r="O198" s="107" t="s">
        <v>523</v>
      </c>
    </row>
  </sheetData>
  <phoneticPr fontId="3" type="noConversion"/>
  <pageMargins left="0.7" right="0.7" top="0.75" bottom="0.75" header="0.3" footer="0.3"/>
  <pageSetup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A8772-CEB3-49E5-A3DC-CC96782635C9}">
  <dimension ref="B2:AG27"/>
  <sheetViews>
    <sheetView zoomScale="60" zoomScaleNormal="60" workbookViewId="0">
      <selection activeCell="B31" sqref="B31"/>
    </sheetView>
  </sheetViews>
  <sheetFormatPr defaultRowHeight="14.5" x14ac:dyDescent="0.35"/>
  <cols>
    <col min="1" max="1" width="12.36328125" bestFit="1" customWidth="1"/>
    <col min="2" max="2" width="22.6328125" style="240" bestFit="1" customWidth="1"/>
    <col min="3" max="3" width="16.7265625" bestFit="1" customWidth="1"/>
    <col min="4" max="4" width="7.1796875" bestFit="1" customWidth="1"/>
    <col min="5" max="5" width="7" bestFit="1" customWidth="1"/>
    <col min="6" max="6" width="6.7265625" bestFit="1" customWidth="1"/>
    <col min="7" max="9" width="5.7265625" bestFit="1" customWidth="1"/>
    <col min="10" max="10" width="6.7265625" bestFit="1" customWidth="1"/>
    <col min="11" max="11" width="7.1796875" bestFit="1" customWidth="1"/>
    <col min="12" max="12" width="10.7265625" bestFit="1" customWidth="1"/>
    <col min="13" max="13" width="7.08984375" bestFit="1" customWidth="1"/>
    <col min="14" max="19" width="6.7265625" bestFit="1" customWidth="1"/>
    <col min="23" max="23" width="22.6328125" bestFit="1" customWidth="1"/>
    <col min="24" max="24" width="16.7265625" bestFit="1" customWidth="1"/>
    <col min="25" max="25" width="7.1796875" bestFit="1" customWidth="1"/>
    <col min="26" max="26" width="7" bestFit="1" customWidth="1"/>
    <col min="27" max="27" width="6.7265625" bestFit="1" customWidth="1"/>
    <col min="28" max="30" width="5.7265625" bestFit="1" customWidth="1"/>
    <col min="31" max="31" width="6.7265625" bestFit="1" customWidth="1"/>
    <col min="32" max="32" width="7.1796875" bestFit="1" customWidth="1"/>
    <col min="33" max="33" width="10.7265625" bestFit="1" customWidth="1"/>
  </cols>
  <sheetData>
    <row r="2" spans="2:33" s="240" customFormat="1" x14ac:dyDescent="0.35">
      <c r="C2" s="241" t="s">
        <v>968</v>
      </c>
      <c r="X2" s="241" t="s">
        <v>968</v>
      </c>
    </row>
    <row r="3" spans="2:33" x14ac:dyDescent="0.35">
      <c r="B3" s="241" t="s">
        <v>969</v>
      </c>
      <c r="C3" t="s">
        <v>55</v>
      </c>
      <c r="D3" t="s">
        <v>61</v>
      </c>
      <c r="E3" t="s">
        <v>5</v>
      </c>
      <c r="F3" t="s">
        <v>517</v>
      </c>
      <c r="G3" t="s">
        <v>132</v>
      </c>
      <c r="H3" t="s">
        <v>138</v>
      </c>
      <c r="I3" t="s">
        <v>43</v>
      </c>
      <c r="J3" t="s">
        <v>148</v>
      </c>
      <c r="K3" t="s">
        <v>10</v>
      </c>
      <c r="L3" t="s">
        <v>12</v>
      </c>
      <c r="W3" s="241" t="s">
        <v>969</v>
      </c>
      <c r="X3" t="s">
        <v>55</v>
      </c>
      <c r="Y3" t="s">
        <v>61</v>
      </c>
      <c r="Z3" t="s">
        <v>5</v>
      </c>
      <c r="AA3" t="s">
        <v>517</v>
      </c>
      <c r="AB3" t="s">
        <v>132</v>
      </c>
      <c r="AC3" t="s">
        <v>138</v>
      </c>
      <c r="AD3" t="s">
        <v>43</v>
      </c>
      <c r="AE3" t="s">
        <v>148</v>
      </c>
      <c r="AF3" t="s">
        <v>10</v>
      </c>
      <c r="AG3" t="s">
        <v>12</v>
      </c>
    </row>
    <row r="4" spans="2:33" x14ac:dyDescent="0.35">
      <c r="B4" s="272" t="s">
        <v>965</v>
      </c>
      <c r="C4" s="122">
        <v>38</v>
      </c>
      <c r="D4" s="122">
        <v>48</v>
      </c>
      <c r="E4" s="122">
        <v>41</v>
      </c>
      <c r="F4" s="122">
        <v>72</v>
      </c>
      <c r="G4" s="122">
        <v>60</v>
      </c>
      <c r="H4" s="122">
        <v>74</v>
      </c>
      <c r="I4" s="122">
        <v>46</v>
      </c>
      <c r="J4" s="122">
        <v>64</v>
      </c>
      <c r="K4" s="122">
        <v>116</v>
      </c>
      <c r="L4" s="122">
        <v>559</v>
      </c>
      <c r="W4" s="272" t="s">
        <v>965</v>
      </c>
      <c r="X4" s="122">
        <v>38</v>
      </c>
      <c r="Y4" s="122">
        <v>48</v>
      </c>
      <c r="Z4" s="122">
        <v>41</v>
      </c>
      <c r="AA4" s="122">
        <v>72</v>
      </c>
      <c r="AB4" s="122">
        <v>60</v>
      </c>
      <c r="AC4" s="122">
        <v>74</v>
      </c>
      <c r="AD4" s="122">
        <v>46</v>
      </c>
      <c r="AE4" s="122">
        <v>64</v>
      </c>
      <c r="AF4" s="122">
        <v>116</v>
      </c>
      <c r="AG4" s="122">
        <v>559</v>
      </c>
    </row>
    <row r="5" spans="2:33" x14ac:dyDescent="0.35">
      <c r="B5" s="272" t="s">
        <v>936</v>
      </c>
      <c r="C5" s="122">
        <v>2654</v>
      </c>
      <c r="D5" s="122"/>
      <c r="E5" s="122">
        <v>6628</v>
      </c>
      <c r="F5" s="122">
        <v>15548</v>
      </c>
      <c r="G5" s="122">
        <v>9933</v>
      </c>
      <c r="H5" s="122">
        <v>7281</v>
      </c>
      <c r="I5" s="122">
        <v>4071</v>
      </c>
      <c r="J5" s="122">
        <v>13882</v>
      </c>
      <c r="K5" s="122">
        <v>33632</v>
      </c>
      <c r="L5" s="122">
        <v>44449</v>
      </c>
      <c r="W5" s="272" t="s">
        <v>936</v>
      </c>
      <c r="X5" s="122">
        <v>2654</v>
      </c>
      <c r="Y5" s="122"/>
      <c r="Z5" s="122">
        <v>6628</v>
      </c>
      <c r="AA5" s="122">
        <v>15548</v>
      </c>
      <c r="AB5" s="122">
        <v>9933</v>
      </c>
      <c r="AC5" s="122">
        <v>7281</v>
      </c>
      <c r="AD5" s="122">
        <v>4071</v>
      </c>
      <c r="AE5" s="122">
        <v>13882</v>
      </c>
      <c r="AF5" s="122">
        <v>33632</v>
      </c>
      <c r="AG5" s="122">
        <v>44449</v>
      </c>
    </row>
    <row r="6" spans="2:33" x14ac:dyDescent="0.35">
      <c r="B6" s="272" t="s">
        <v>764</v>
      </c>
      <c r="C6" s="122">
        <v>60</v>
      </c>
      <c r="D6" s="122"/>
      <c r="E6" s="122">
        <v>146</v>
      </c>
      <c r="F6" s="122">
        <v>156</v>
      </c>
      <c r="G6" s="122">
        <v>216</v>
      </c>
      <c r="H6" s="122">
        <v>279</v>
      </c>
      <c r="I6" s="122">
        <v>77</v>
      </c>
      <c r="J6" s="122">
        <v>215</v>
      </c>
      <c r="K6" s="122">
        <v>376</v>
      </c>
      <c r="L6" s="122">
        <v>1525</v>
      </c>
      <c r="W6" s="272" t="s">
        <v>764</v>
      </c>
      <c r="X6" s="122">
        <v>60</v>
      </c>
      <c r="Y6" s="122"/>
      <c r="Z6" s="122">
        <v>146</v>
      </c>
      <c r="AA6" s="122">
        <v>156</v>
      </c>
      <c r="AB6" s="122">
        <v>216</v>
      </c>
      <c r="AC6" s="122">
        <v>279</v>
      </c>
      <c r="AD6" s="122">
        <v>77</v>
      </c>
      <c r="AE6" s="122">
        <v>215</v>
      </c>
      <c r="AF6" s="122">
        <v>376</v>
      </c>
      <c r="AG6" s="122">
        <v>1525</v>
      </c>
    </row>
    <row r="7" spans="2:33" x14ac:dyDescent="0.35">
      <c r="B7" s="272" t="s">
        <v>766</v>
      </c>
      <c r="C7" s="122">
        <v>34</v>
      </c>
      <c r="D7" s="122"/>
      <c r="E7" s="122">
        <v>44</v>
      </c>
      <c r="F7" s="122">
        <v>-32</v>
      </c>
      <c r="G7" s="122">
        <v>284</v>
      </c>
      <c r="H7" s="122">
        <v>400</v>
      </c>
      <c r="I7" s="122">
        <v>113</v>
      </c>
      <c r="J7" s="122">
        <v>356</v>
      </c>
      <c r="K7" s="122">
        <v>-68</v>
      </c>
      <c r="L7" s="122">
        <v>1131</v>
      </c>
      <c r="W7" s="272" t="s">
        <v>766</v>
      </c>
      <c r="X7" s="122">
        <v>34</v>
      </c>
      <c r="Y7" s="122"/>
      <c r="Z7" s="122">
        <v>44</v>
      </c>
      <c r="AA7" s="122">
        <v>-32</v>
      </c>
      <c r="AB7" s="122">
        <v>284</v>
      </c>
      <c r="AC7" s="122">
        <v>400</v>
      </c>
      <c r="AD7" s="122">
        <v>113</v>
      </c>
      <c r="AE7" s="122">
        <v>356</v>
      </c>
      <c r="AF7" s="122">
        <v>-68</v>
      </c>
      <c r="AG7" s="122">
        <v>1131</v>
      </c>
    </row>
    <row r="8" spans="2:33" x14ac:dyDescent="0.35">
      <c r="B8" s="272" t="s">
        <v>765</v>
      </c>
      <c r="C8" s="122">
        <v>59</v>
      </c>
      <c r="D8" s="122"/>
      <c r="E8" s="122">
        <v>148</v>
      </c>
      <c r="F8" s="122">
        <v>156</v>
      </c>
      <c r="G8" s="122">
        <v>195</v>
      </c>
      <c r="H8" s="122">
        <v>279</v>
      </c>
      <c r="I8" s="122">
        <v>68</v>
      </c>
      <c r="J8" s="122">
        <v>254</v>
      </c>
      <c r="K8" s="122">
        <v>402</v>
      </c>
      <c r="L8" s="122">
        <v>1561</v>
      </c>
      <c r="W8" s="272" t="s">
        <v>765</v>
      </c>
      <c r="X8" s="122">
        <v>59</v>
      </c>
      <c r="Y8" s="122"/>
      <c r="Z8" s="122">
        <v>148</v>
      </c>
      <c r="AA8" s="122">
        <v>156</v>
      </c>
      <c r="AB8" s="122">
        <v>195</v>
      </c>
      <c r="AC8" s="122">
        <v>279</v>
      </c>
      <c r="AD8" s="122">
        <v>68</v>
      </c>
      <c r="AE8" s="122">
        <v>254</v>
      </c>
      <c r="AF8" s="122">
        <v>402</v>
      </c>
      <c r="AG8" s="122">
        <v>1561</v>
      </c>
    </row>
    <row r="9" spans="2:33" x14ac:dyDescent="0.35">
      <c r="B9" s="272" t="s">
        <v>771</v>
      </c>
      <c r="C9" s="122">
        <v>937</v>
      </c>
      <c r="D9" s="122"/>
      <c r="E9" s="122">
        <v>942</v>
      </c>
      <c r="F9" s="122">
        <v>3359</v>
      </c>
      <c r="G9" s="122">
        <v>9840</v>
      </c>
      <c r="H9" s="122">
        <v>2122</v>
      </c>
      <c r="I9" s="122">
        <v>1021</v>
      </c>
      <c r="J9" s="122">
        <v>8879</v>
      </c>
      <c r="K9" s="122">
        <v>9783</v>
      </c>
      <c r="L9" s="122">
        <v>36883</v>
      </c>
      <c r="W9" s="272" t="s">
        <v>771</v>
      </c>
      <c r="X9" s="122">
        <v>937</v>
      </c>
      <c r="Y9" s="122"/>
      <c r="Z9" s="122">
        <v>942</v>
      </c>
      <c r="AA9" s="122">
        <v>3359</v>
      </c>
      <c r="AB9" s="122">
        <v>9840</v>
      </c>
      <c r="AC9" s="122">
        <v>2122</v>
      </c>
      <c r="AD9" s="122">
        <v>1021</v>
      </c>
      <c r="AE9" s="122">
        <v>8879</v>
      </c>
      <c r="AF9" s="122">
        <v>9783</v>
      </c>
      <c r="AG9" s="122">
        <v>36883</v>
      </c>
    </row>
    <row r="10" spans="2:33" x14ac:dyDescent="0.35">
      <c r="B10" s="272" t="s">
        <v>773</v>
      </c>
      <c r="C10" s="122">
        <v>323</v>
      </c>
      <c r="D10" s="122"/>
      <c r="E10" s="122">
        <v>771</v>
      </c>
      <c r="F10" s="122">
        <v>1715</v>
      </c>
      <c r="G10" s="122">
        <v>2345</v>
      </c>
      <c r="H10" s="122">
        <v>1495</v>
      </c>
      <c r="I10" s="122">
        <v>617</v>
      </c>
      <c r="J10" s="122">
        <v>4483</v>
      </c>
      <c r="K10" s="122">
        <v>4395</v>
      </c>
      <c r="L10" s="122">
        <v>16144</v>
      </c>
      <c r="W10" s="272" t="s">
        <v>773</v>
      </c>
      <c r="X10" s="122">
        <v>323</v>
      </c>
      <c r="Y10" s="122"/>
      <c r="Z10" s="122">
        <v>771</v>
      </c>
      <c r="AA10" s="122">
        <v>1715</v>
      </c>
      <c r="AB10" s="122">
        <v>2345</v>
      </c>
      <c r="AC10" s="122">
        <v>1495</v>
      </c>
      <c r="AD10" s="122">
        <v>617</v>
      </c>
      <c r="AE10" s="122">
        <v>4483</v>
      </c>
      <c r="AF10" s="122">
        <v>4395</v>
      </c>
      <c r="AG10" s="122">
        <v>16144</v>
      </c>
    </row>
    <row r="11" spans="2:33" x14ac:dyDescent="0.35">
      <c r="B11" s="272" t="s">
        <v>774</v>
      </c>
      <c r="C11" s="122">
        <v>28</v>
      </c>
      <c r="D11" s="122"/>
      <c r="E11" s="122">
        <v>73</v>
      </c>
      <c r="F11" s="122">
        <v>93</v>
      </c>
      <c r="G11" s="122">
        <v>72</v>
      </c>
      <c r="H11" s="122">
        <v>153</v>
      </c>
      <c r="I11" s="122">
        <v>17</v>
      </c>
      <c r="J11" s="122">
        <v>139</v>
      </c>
      <c r="K11" s="122">
        <v>304</v>
      </c>
      <c r="L11" s="122">
        <v>879</v>
      </c>
      <c r="W11" s="272" t="s">
        <v>774</v>
      </c>
      <c r="X11" s="122">
        <v>28</v>
      </c>
      <c r="Y11" s="122"/>
      <c r="Z11" s="122">
        <v>73</v>
      </c>
      <c r="AA11" s="122">
        <v>93</v>
      </c>
      <c r="AB11" s="122">
        <v>72</v>
      </c>
      <c r="AC11" s="122">
        <v>153</v>
      </c>
      <c r="AD11" s="122">
        <v>17</v>
      </c>
      <c r="AE11" s="122">
        <v>139</v>
      </c>
      <c r="AF11" s="122">
        <v>304</v>
      </c>
      <c r="AG11" s="122">
        <v>879</v>
      </c>
    </row>
    <row r="12" spans="2:33" x14ac:dyDescent="0.35">
      <c r="B12" s="272" t="s">
        <v>966</v>
      </c>
      <c r="C12" s="122">
        <v>28</v>
      </c>
      <c r="D12" s="122"/>
      <c r="E12" s="122">
        <v>72</v>
      </c>
      <c r="F12" s="122">
        <v>93</v>
      </c>
      <c r="G12" s="122">
        <v>65</v>
      </c>
      <c r="H12" s="122">
        <v>153</v>
      </c>
      <c r="I12" s="122">
        <v>17</v>
      </c>
      <c r="J12" s="122">
        <v>139</v>
      </c>
      <c r="K12" s="122">
        <v>304</v>
      </c>
      <c r="L12" s="122">
        <v>871</v>
      </c>
      <c r="W12" s="272" t="s">
        <v>966</v>
      </c>
      <c r="X12" s="122">
        <v>28</v>
      </c>
      <c r="Y12" s="122"/>
      <c r="Z12" s="122">
        <v>72</v>
      </c>
      <c r="AA12" s="122">
        <v>93</v>
      </c>
      <c r="AB12" s="122">
        <v>65</v>
      </c>
      <c r="AC12" s="122">
        <v>153</v>
      </c>
      <c r="AD12" s="122">
        <v>17</v>
      </c>
      <c r="AE12" s="122">
        <v>139</v>
      </c>
      <c r="AF12" s="122">
        <v>304</v>
      </c>
      <c r="AG12" s="122">
        <v>871</v>
      </c>
    </row>
    <row r="13" spans="2:33" x14ac:dyDescent="0.35">
      <c r="B13" s="272" t="s">
        <v>775</v>
      </c>
      <c r="C13" s="122">
        <v>53</v>
      </c>
      <c r="D13" s="122"/>
      <c r="E13" s="122">
        <v>67</v>
      </c>
      <c r="F13" s="122">
        <v>4586</v>
      </c>
      <c r="G13" s="122">
        <v>1036</v>
      </c>
      <c r="H13" s="122">
        <v>172</v>
      </c>
      <c r="I13" s="122">
        <v>2051</v>
      </c>
      <c r="J13" s="122">
        <v>2443</v>
      </c>
      <c r="K13" s="122">
        <v>660</v>
      </c>
      <c r="L13" s="122">
        <v>11068</v>
      </c>
      <c r="W13" s="272" t="s">
        <v>775</v>
      </c>
      <c r="X13" s="122">
        <v>53</v>
      </c>
      <c r="Y13" s="122"/>
      <c r="Z13" s="122">
        <v>67</v>
      </c>
      <c r="AA13" s="122">
        <v>4586</v>
      </c>
      <c r="AB13" s="122">
        <v>1036</v>
      </c>
      <c r="AC13" s="122">
        <v>172</v>
      </c>
      <c r="AD13" s="122">
        <v>2051</v>
      </c>
      <c r="AE13" s="122">
        <v>2443</v>
      </c>
      <c r="AF13" s="122">
        <v>660</v>
      </c>
      <c r="AG13" s="122">
        <v>11068</v>
      </c>
    </row>
    <row r="14" spans="2:33" x14ac:dyDescent="0.35">
      <c r="B14" s="272" t="s">
        <v>781</v>
      </c>
      <c r="C14" s="122">
        <v>61</v>
      </c>
      <c r="D14" s="122"/>
      <c r="E14" s="122">
        <v>129</v>
      </c>
      <c r="F14" s="122">
        <v>406</v>
      </c>
      <c r="G14" s="122">
        <v>449</v>
      </c>
      <c r="H14" s="122">
        <v>248</v>
      </c>
      <c r="I14" s="122">
        <v>174</v>
      </c>
      <c r="J14" s="122">
        <v>355</v>
      </c>
      <c r="K14" s="122">
        <v>978</v>
      </c>
      <c r="L14" s="122">
        <v>2800</v>
      </c>
      <c r="W14" s="272" t="s">
        <v>781</v>
      </c>
      <c r="X14" s="122">
        <v>61</v>
      </c>
      <c r="Y14" s="122"/>
      <c r="Z14" s="122">
        <v>129</v>
      </c>
      <c r="AA14" s="122">
        <v>406</v>
      </c>
      <c r="AB14" s="122">
        <v>449</v>
      </c>
      <c r="AC14" s="122">
        <v>248</v>
      </c>
      <c r="AD14" s="122">
        <v>174</v>
      </c>
      <c r="AE14" s="122">
        <v>355</v>
      </c>
      <c r="AF14" s="122">
        <v>978</v>
      </c>
      <c r="AG14" s="122">
        <v>2800</v>
      </c>
    </row>
    <row r="15" spans="2:33" x14ac:dyDescent="0.35">
      <c r="B15" s="272" t="s">
        <v>782</v>
      </c>
      <c r="C15" s="122">
        <v>14</v>
      </c>
      <c r="D15" s="122"/>
      <c r="E15" s="122">
        <v>74</v>
      </c>
      <c r="F15" s="122">
        <v>58</v>
      </c>
      <c r="G15" s="122">
        <v>53</v>
      </c>
      <c r="H15" s="122">
        <v>106</v>
      </c>
      <c r="I15" s="122">
        <v>26</v>
      </c>
      <c r="J15" s="122">
        <v>68</v>
      </c>
      <c r="K15" s="122">
        <v>141</v>
      </c>
      <c r="L15" s="122">
        <v>540</v>
      </c>
      <c r="W15" s="272" t="s">
        <v>782</v>
      </c>
      <c r="X15" s="122">
        <v>14</v>
      </c>
      <c r="Y15" s="122"/>
      <c r="Z15" s="122">
        <v>74</v>
      </c>
      <c r="AA15" s="122">
        <v>58</v>
      </c>
      <c r="AB15" s="122">
        <v>53</v>
      </c>
      <c r="AC15" s="122">
        <v>106</v>
      </c>
      <c r="AD15" s="122">
        <v>26</v>
      </c>
      <c r="AE15" s="122">
        <v>68</v>
      </c>
      <c r="AF15" s="122">
        <v>141</v>
      </c>
      <c r="AG15" s="122">
        <v>540</v>
      </c>
    </row>
    <row r="16" spans="2:33" x14ac:dyDescent="0.35">
      <c r="B16" s="272" t="s">
        <v>795</v>
      </c>
      <c r="C16" s="122">
        <v>173</v>
      </c>
      <c r="D16" s="122"/>
      <c r="E16" s="122">
        <v>270</v>
      </c>
      <c r="F16" s="122">
        <v>1088</v>
      </c>
      <c r="G16" s="122">
        <v>183</v>
      </c>
      <c r="H16" s="122">
        <v>300</v>
      </c>
      <c r="I16" s="122">
        <v>219</v>
      </c>
      <c r="J16" s="122">
        <v>2224</v>
      </c>
      <c r="K16" s="122">
        <v>1760</v>
      </c>
      <c r="L16" s="122">
        <v>6217</v>
      </c>
      <c r="W16" s="272" t="s">
        <v>795</v>
      </c>
      <c r="X16" s="122">
        <v>173</v>
      </c>
      <c r="Y16" s="122"/>
      <c r="Z16" s="122">
        <v>270</v>
      </c>
      <c r="AA16" s="122">
        <v>1088</v>
      </c>
      <c r="AB16" s="122">
        <v>183</v>
      </c>
      <c r="AC16" s="122">
        <v>300</v>
      </c>
      <c r="AD16" s="122">
        <v>219</v>
      </c>
      <c r="AE16" s="122">
        <v>2224</v>
      </c>
      <c r="AF16" s="122">
        <v>1760</v>
      </c>
      <c r="AG16" s="122">
        <v>6217</v>
      </c>
    </row>
    <row r="17" spans="2:33" x14ac:dyDescent="0.35">
      <c r="B17" s="272" t="s">
        <v>809</v>
      </c>
      <c r="C17" s="122">
        <v>1842</v>
      </c>
      <c r="D17" s="122"/>
      <c r="E17" s="122">
        <v>3492</v>
      </c>
      <c r="F17" s="122">
        <v>4586</v>
      </c>
      <c r="G17" s="122">
        <v>5585</v>
      </c>
      <c r="H17" s="122">
        <v>3795</v>
      </c>
      <c r="I17" s="122">
        <v>2753</v>
      </c>
      <c r="J17" s="122">
        <v>7313</v>
      </c>
      <c r="K17" s="122">
        <v>13745</v>
      </c>
      <c r="L17" s="122">
        <v>43111</v>
      </c>
      <c r="W17" s="272" t="s">
        <v>809</v>
      </c>
      <c r="X17" s="122">
        <v>1842</v>
      </c>
      <c r="Y17" s="122"/>
      <c r="Z17" s="122">
        <v>3492</v>
      </c>
      <c r="AA17" s="122">
        <v>4586</v>
      </c>
      <c r="AB17" s="122">
        <v>5585</v>
      </c>
      <c r="AC17" s="122">
        <v>3795</v>
      </c>
      <c r="AD17" s="122">
        <v>2753</v>
      </c>
      <c r="AE17" s="122">
        <v>7313</v>
      </c>
      <c r="AF17" s="122">
        <v>13745</v>
      </c>
      <c r="AG17" s="122">
        <v>43111</v>
      </c>
    </row>
    <row r="18" spans="2:33" x14ac:dyDescent="0.35">
      <c r="B18" s="272" t="s">
        <v>808</v>
      </c>
      <c r="C18" s="122">
        <v>1734</v>
      </c>
      <c r="D18" s="122"/>
      <c r="E18" s="122">
        <v>3175</v>
      </c>
      <c r="F18" s="122">
        <v>3431</v>
      </c>
      <c r="G18" s="122">
        <v>5271</v>
      </c>
      <c r="H18" s="122">
        <v>3391</v>
      </c>
      <c r="I18" s="122">
        <v>2385</v>
      </c>
      <c r="J18" s="122">
        <v>6156</v>
      </c>
      <c r="K18" s="122">
        <v>12783</v>
      </c>
      <c r="L18" s="122">
        <v>38326</v>
      </c>
      <c r="W18" s="272" t="s">
        <v>808</v>
      </c>
      <c r="X18" s="122">
        <v>1734</v>
      </c>
      <c r="Y18" s="122"/>
      <c r="Z18" s="122">
        <v>3175</v>
      </c>
      <c r="AA18" s="122">
        <v>3431</v>
      </c>
      <c r="AB18" s="122">
        <v>5271</v>
      </c>
      <c r="AC18" s="122">
        <v>3391</v>
      </c>
      <c r="AD18" s="122">
        <v>2385</v>
      </c>
      <c r="AE18" s="122">
        <v>6156</v>
      </c>
      <c r="AF18" s="122">
        <v>12783</v>
      </c>
      <c r="AG18" s="122">
        <v>38326</v>
      </c>
    </row>
    <row r="19" spans="2:33" x14ac:dyDescent="0.35">
      <c r="B19" s="272" t="s">
        <v>967</v>
      </c>
      <c r="C19" s="122">
        <v>1672</v>
      </c>
      <c r="D19" s="122"/>
      <c r="E19" s="122">
        <v>3255</v>
      </c>
      <c r="F19" s="122">
        <v>3333</v>
      </c>
      <c r="G19" s="122">
        <v>5162</v>
      </c>
      <c r="H19" s="122">
        <v>3385</v>
      </c>
      <c r="I19" s="122">
        <v>2385</v>
      </c>
      <c r="J19" s="122">
        <v>6145</v>
      </c>
      <c r="K19" s="122">
        <v>12567</v>
      </c>
      <c r="L19" s="122">
        <v>37904</v>
      </c>
      <c r="W19" s="272" t="s">
        <v>967</v>
      </c>
      <c r="X19" s="122">
        <v>1672</v>
      </c>
      <c r="Y19" s="122"/>
      <c r="Z19" s="122">
        <v>3255</v>
      </c>
      <c r="AA19" s="122">
        <v>3333</v>
      </c>
      <c r="AB19" s="122">
        <v>5162</v>
      </c>
      <c r="AC19" s="122">
        <v>3385</v>
      </c>
      <c r="AD19" s="122">
        <v>2385</v>
      </c>
      <c r="AE19" s="122">
        <v>6145</v>
      </c>
      <c r="AF19" s="122">
        <v>12567</v>
      </c>
      <c r="AG19" s="122">
        <v>37904</v>
      </c>
    </row>
    <row r="20" spans="2:33" x14ac:dyDescent="0.35">
      <c r="B20"/>
    </row>
    <row r="25" spans="2:33" s="239" customFormat="1" x14ac:dyDescent="0.35">
      <c r="B25" s="240"/>
      <c r="C25"/>
      <c r="D25"/>
      <c r="E25"/>
      <c r="F25"/>
      <c r="G25"/>
      <c r="H25"/>
      <c r="I25"/>
      <c r="J25"/>
      <c r="K25"/>
      <c r="L25"/>
      <c r="M25"/>
    </row>
    <row r="26" spans="2:33" x14ac:dyDescent="0.35">
      <c r="B26" s="243" t="str" cm="1">
        <f t="array" ref="B26">INDEX(B4:B25,C26)</f>
        <v>No of Facilities</v>
      </c>
      <c r="C26" s="242">
        <v>1</v>
      </c>
    </row>
    <row r="27" spans="2:33" x14ac:dyDescent="0.35">
      <c r="B27" s="243" t="str" cm="1">
        <f t="array" ref="B27">INDEX(B4:B25,C27)</f>
        <v>TX NET NEW.</v>
      </c>
      <c r="C27" s="242">
        <v>4</v>
      </c>
      <c r="E27" s="244"/>
      <c r="F27" s="244"/>
      <c r="G27" s="244"/>
      <c r="H27" s="244"/>
      <c r="I27" s="244"/>
      <c r="J27" s="244"/>
      <c r="K27" s="244"/>
      <c r="L27" s="244"/>
    </row>
  </sheetData>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76B92-F3A4-4391-8362-41561CF7B3FE}">
  <sheetPr>
    <tabColor theme="7" tint="0.39997558519241921"/>
  </sheetPr>
  <dimension ref="A1:AX363"/>
  <sheetViews>
    <sheetView zoomScale="70" zoomScaleNormal="70" workbookViewId="0">
      <pane ySplit="1" topLeftCell="A342" activePane="bottomLeft" state="frozen"/>
      <selection pane="bottomLeft" activeCell="D361" sqref="D361"/>
    </sheetView>
  </sheetViews>
  <sheetFormatPr defaultRowHeight="14.5" x14ac:dyDescent="0.35"/>
  <cols>
    <col min="2" max="2" width="50.1796875" bestFit="1" customWidth="1"/>
    <col min="3" max="3" width="14.90625" style="109" bestFit="1" customWidth="1"/>
    <col min="4" max="32" width="7.54296875" style="122" customWidth="1"/>
    <col min="34" max="41" width="7.54296875" style="122" customWidth="1"/>
    <col min="42" max="42" width="10.90625" style="122" bestFit="1" customWidth="1"/>
    <col min="43" max="43" width="9.54296875" style="81" customWidth="1"/>
    <col min="48" max="48" width="13.81640625" customWidth="1"/>
    <col min="49" max="49" width="12.7265625" style="271" customWidth="1"/>
    <col min="50" max="50" width="7.54296875" style="122" customWidth="1"/>
  </cols>
  <sheetData>
    <row r="1" spans="1:50" s="110" customFormat="1" ht="116" x14ac:dyDescent="0.3">
      <c r="A1" s="111" t="s">
        <v>1</v>
      </c>
      <c r="B1" s="111" t="s">
        <v>249</v>
      </c>
      <c r="C1" s="148" t="s">
        <v>250</v>
      </c>
      <c r="D1" s="144" t="s">
        <v>47</v>
      </c>
      <c r="E1" s="144" t="s">
        <v>49</v>
      </c>
      <c r="F1" s="144" t="s">
        <v>53</v>
      </c>
      <c r="G1" s="144" t="s">
        <v>51</v>
      </c>
      <c r="H1" s="144" t="s">
        <v>299</v>
      </c>
      <c r="I1" s="144" t="s">
        <v>251</v>
      </c>
      <c r="J1" s="144" t="s">
        <v>252</v>
      </c>
      <c r="K1" s="144" t="s">
        <v>253</v>
      </c>
      <c r="L1" s="144" t="s">
        <v>254</v>
      </c>
      <c r="M1" s="144" t="s">
        <v>255</v>
      </c>
      <c r="N1" s="144" t="s">
        <v>300</v>
      </c>
      <c r="O1" s="144" t="s">
        <v>256</v>
      </c>
      <c r="P1" s="144" t="s">
        <v>301</v>
      </c>
      <c r="Q1" s="144" t="s">
        <v>302</v>
      </c>
      <c r="R1" s="144" t="s">
        <v>257</v>
      </c>
      <c r="S1" s="144" t="s">
        <v>258</v>
      </c>
      <c r="T1" s="144" t="s">
        <v>259</v>
      </c>
      <c r="U1" s="144" t="s">
        <v>260</v>
      </c>
      <c r="V1" s="144" t="s">
        <v>303</v>
      </c>
      <c r="W1" s="144" t="s">
        <v>911</v>
      </c>
      <c r="X1" s="144" t="s">
        <v>304</v>
      </c>
      <c r="Y1" s="144" t="s">
        <v>305</v>
      </c>
      <c r="Z1" s="144" t="s">
        <v>306</v>
      </c>
      <c r="AA1" s="144" t="s">
        <v>307</v>
      </c>
      <c r="AB1" s="144" t="s">
        <v>308</v>
      </c>
      <c r="AC1" s="268" t="s">
        <v>309</v>
      </c>
      <c r="AD1" s="144" t="s">
        <v>310</v>
      </c>
      <c r="AE1" s="144" t="s">
        <v>261</v>
      </c>
      <c r="AF1" s="144" t="s">
        <v>311</v>
      </c>
      <c r="AG1" s="144" t="s">
        <v>313</v>
      </c>
      <c r="AH1" s="144" t="s">
        <v>314</v>
      </c>
      <c r="AI1" s="144" t="s">
        <v>315</v>
      </c>
      <c r="AJ1" s="144" t="s">
        <v>316</v>
      </c>
      <c r="AK1" s="144" t="s">
        <v>262</v>
      </c>
      <c r="AL1" s="144" t="s">
        <v>317</v>
      </c>
      <c r="AM1" s="144" t="s">
        <v>318</v>
      </c>
      <c r="AN1" s="144" t="s">
        <v>319</v>
      </c>
      <c r="AO1" s="152" t="s">
        <v>294</v>
      </c>
      <c r="AP1" s="146" t="s">
        <v>263</v>
      </c>
      <c r="AQ1" s="111" t="s">
        <v>4</v>
      </c>
      <c r="AR1" s="111" t="s">
        <v>264</v>
      </c>
      <c r="AS1" s="111" t="s">
        <v>9</v>
      </c>
      <c r="AT1" s="111" t="s">
        <v>46</v>
      </c>
      <c r="AU1" s="111" t="s">
        <v>265</v>
      </c>
      <c r="AV1" s="111" t="s">
        <v>266</v>
      </c>
      <c r="AW1" s="269" t="s">
        <v>312</v>
      </c>
    </row>
    <row r="2" spans="1:50" x14ac:dyDescent="0.35">
      <c r="A2" s="31" t="s">
        <v>517</v>
      </c>
      <c r="B2" s="31" t="s">
        <v>519</v>
      </c>
      <c r="C2" s="108">
        <v>44155</v>
      </c>
      <c r="D2" s="145">
        <v>2541</v>
      </c>
      <c r="E2" s="145">
        <v>6</v>
      </c>
      <c r="F2" s="145">
        <v>6</v>
      </c>
      <c r="G2" s="145">
        <v>-62</v>
      </c>
      <c r="H2" s="145">
        <v>75</v>
      </c>
      <c r="I2" s="145">
        <v>75</v>
      </c>
      <c r="J2" s="145">
        <v>31</v>
      </c>
      <c r="K2" s="145">
        <v>31</v>
      </c>
      <c r="L2" s="145">
        <v>3</v>
      </c>
      <c r="M2" s="145">
        <v>3</v>
      </c>
      <c r="N2" s="145">
        <v>199</v>
      </c>
      <c r="O2" s="145">
        <v>3</v>
      </c>
      <c r="P2" s="145">
        <v>3</v>
      </c>
      <c r="Q2" s="145">
        <v>3</v>
      </c>
      <c r="R2" s="145">
        <v>4</v>
      </c>
      <c r="S2" s="145">
        <v>4</v>
      </c>
      <c r="T2" s="145">
        <v>3</v>
      </c>
      <c r="U2" s="145">
        <v>3</v>
      </c>
      <c r="V2" s="145">
        <v>0</v>
      </c>
      <c r="W2" s="145">
        <v>0</v>
      </c>
      <c r="X2" s="145">
        <v>0</v>
      </c>
      <c r="Y2" s="145">
        <v>0</v>
      </c>
      <c r="Z2" s="145">
        <v>0</v>
      </c>
      <c r="AA2" s="145">
        <v>0</v>
      </c>
      <c r="AB2" s="145">
        <v>144</v>
      </c>
      <c r="AC2" s="145">
        <v>27</v>
      </c>
      <c r="AD2" s="145">
        <v>23</v>
      </c>
      <c r="AE2" s="145">
        <v>4</v>
      </c>
      <c r="AF2" s="145">
        <v>0</v>
      </c>
      <c r="AG2" s="145">
        <v>0</v>
      </c>
      <c r="AH2" s="145">
        <v>2</v>
      </c>
      <c r="AI2" s="145">
        <v>0</v>
      </c>
      <c r="AJ2" s="145">
        <v>2</v>
      </c>
      <c r="AK2" s="145">
        <v>23</v>
      </c>
      <c r="AL2" s="145">
        <v>199</v>
      </c>
      <c r="AM2" s="145">
        <v>121</v>
      </c>
      <c r="AN2" s="145">
        <v>120</v>
      </c>
      <c r="AO2" s="145" t="s">
        <v>3</v>
      </c>
      <c r="AP2" s="147">
        <v>8.1428571428571406</v>
      </c>
      <c r="AQ2" s="31" t="s">
        <v>35</v>
      </c>
      <c r="AR2" s="31" t="s">
        <v>379</v>
      </c>
      <c r="AS2" s="31" t="s">
        <v>57</v>
      </c>
      <c r="AT2" s="31" t="s">
        <v>518</v>
      </c>
      <c r="AU2" s="31" t="s">
        <v>520</v>
      </c>
      <c r="AV2" s="31" t="s">
        <v>986</v>
      </c>
      <c r="AW2" s="270">
        <v>2</v>
      </c>
      <c r="AX2"/>
    </row>
    <row r="3" spans="1:50" x14ac:dyDescent="0.35">
      <c r="A3" s="31" t="s">
        <v>517</v>
      </c>
      <c r="B3" s="31" t="s">
        <v>535</v>
      </c>
      <c r="C3" s="108">
        <v>44155</v>
      </c>
      <c r="D3" s="145">
        <v>2219</v>
      </c>
      <c r="E3" s="145">
        <v>3</v>
      </c>
      <c r="F3" s="145">
        <v>3</v>
      </c>
      <c r="G3" s="145">
        <v>18</v>
      </c>
      <c r="H3" s="145">
        <v>0</v>
      </c>
      <c r="I3" s="145">
        <v>0</v>
      </c>
      <c r="J3" s="145">
        <v>0</v>
      </c>
      <c r="K3" s="145">
        <v>0</v>
      </c>
      <c r="L3" s="145">
        <v>0</v>
      </c>
      <c r="M3" s="145">
        <v>0</v>
      </c>
      <c r="N3" s="145">
        <v>175</v>
      </c>
      <c r="O3" s="145">
        <v>12</v>
      </c>
      <c r="P3" s="145">
        <v>12</v>
      </c>
      <c r="Q3" s="145">
        <v>12</v>
      </c>
      <c r="R3" s="145">
        <v>16</v>
      </c>
      <c r="S3" s="145">
        <v>16</v>
      </c>
      <c r="T3" s="145">
        <v>3</v>
      </c>
      <c r="U3" s="145">
        <v>3</v>
      </c>
      <c r="V3" s="145">
        <v>0</v>
      </c>
      <c r="W3" s="145">
        <v>0</v>
      </c>
      <c r="X3" s="145">
        <v>0</v>
      </c>
      <c r="Y3" s="145">
        <v>0</v>
      </c>
      <c r="Z3" s="145">
        <v>0</v>
      </c>
      <c r="AA3" s="145">
        <v>0</v>
      </c>
      <c r="AB3" s="145">
        <v>124</v>
      </c>
      <c r="AC3" s="145">
        <v>5</v>
      </c>
      <c r="AD3" s="145">
        <v>5</v>
      </c>
      <c r="AE3" s="145">
        <v>0</v>
      </c>
      <c r="AF3" s="145">
        <v>0</v>
      </c>
      <c r="AG3" s="145">
        <v>0</v>
      </c>
      <c r="AH3" s="145">
        <v>0</v>
      </c>
      <c r="AI3" s="145">
        <v>0</v>
      </c>
      <c r="AJ3" s="145">
        <v>0</v>
      </c>
      <c r="AK3" s="145">
        <v>3</v>
      </c>
      <c r="AL3" s="145">
        <v>175</v>
      </c>
      <c r="AM3" s="145">
        <v>63</v>
      </c>
      <c r="AN3" s="145">
        <v>62</v>
      </c>
      <c r="AO3" s="145" t="s">
        <v>3</v>
      </c>
      <c r="AP3" s="147">
        <v>8.1428571428571406</v>
      </c>
      <c r="AQ3" s="31" t="s">
        <v>35</v>
      </c>
      <c r="AR3" s="31" t="s">
        <v>379</v>
      </c>
      <c r="AS3" s="31" t="s">
        <v>57</v>
      </c>
      <c r="AT3" s="31" t="s">
        <v>532</v>
      </c>
      <c r="AU3" s="31" t="s">
        <v>536</v>
      </c>
      <c r="AV3" s="31" t="s">
        <v>986</v>
      </c>
      <c r="AW3" s="270">
        <v>0</v>
      </c>
      <c r="AX3"/>
    </row>
    <row r="4" spans="1:50" x14ac:dyDescent="0.35">
      <c r="A4" s="31" t="s">
        <v>517</v>
      </c>
      <c r="B4" s="31" t="s">
        <v>538</v>
      </c>
      <c r="C4" s="108">
        <v>44155</v>
      </c>
      <c r="D4" s="145">
        <v>1823</v>
      </c>
      <c r="E4" s="145">
        <v>3</v>
      </c>
      <c r="F4" s="145">
        <v>3</v>
      </c>
      <c r="G4" s="145">
        <v>29</v>
      </c>
      <c r="H4" s="145">
        <v>96</v>
      </c>
      <c r="I4" s="145">
        <v>96</v>
      </c>
      <c r="J4" s="145">
        <v>50</v>
      </c>
      <c r="K4" s="145">
        <v>50</v>
      </c>
      <c r="L4" s="145">
        <v>1</v>
      </c>
      <c r="M4" s="145">
        <v>1</v>
      </c>
      <c r="N4" s="145">
        <v>74</v>
      </c>
      <c r="O4" s="145">
        <v>22</v>
      </c>
      <c r="P4" s="145">
        <v>22</v>
      </c>
      <c r="Q4" s="145">
        <v>10</v>
      </c>
      <c r="R4" s="145">
        <v>10</v>
      </c>
      <c r="S4" s="145">
        <v>9</v>
      </c>
      <c r="T4" s="145">
        <v>2</v>
      </c>
      <c r="U4" s="145">
        <v>2</v>
      </c>
      <c r="V4" s="145">
        <v>3</v>
      </c>
      <c r="W4" s="145">
        <v>0</v>
      </c>
      <c r="X4" s="145">
        <v>3</v>
      </c>
      <c r="Y4" s="145">
        <v>3</v>
      </c>
      <c r="Z4" s="145">
        <v>0</v>
      </c>
      <c r="AA4" s="145">
        <v>0</v>
      </c>
      <c r="AB4" s="145">
        <v>139</v>
      </c>
      <c r="AC4" s="145">
        <v>49</v>
      </c>
      <c r="AD4" s="145">
        <v>41</v>
      </c>
      <c r="AE4" s="145">
        <v>8</v>
      </c>
      <c r="AF4" s="145">
        <v>0</v>
      </c>
      <c r="AG4" s="145">
        <v>0</v>
      </c>
      <c r="AH4" s="145">
        <v>3</v>
      </c>
      <c r="AI4" s="145">
        <v>0</v>
      </c>
      <c r="AJ4" s="145">
        <v>11</v>
      </c>
      <c r="AK4" s="145">
        <v>35</v>
      </c>
      <c r="AL4" s="145">
        <v>74</v>
      </c>
      <c r="AM4" s="145">
        <v>42</v>
      </c>
      <c r="AN4" s="145">
        <v>34</v>
      </c>
      <c r="AO4" s="145" t="s">
        <v>3</v>
      </c>
      <c r="AP4" s="147">
        <v>8.1428571428571406</v>
      </c>
      <c r="AQ4" s="31" t="s">
        <v>35</v>
      </c>
      <c r="AR4" s="31" t="s">
        <v>379</v>
      </c>
      <c r="AS4" s="31" t="s">
        <v>57</v>
      </c>
      <c r="AT4" s="31" t="s">
        <v>537</v>
      </c>
      <c r="AU4" s="31" t="s">
        <v>539</v>
      </c>
      <c r="AV4" s="31" t="s">
        <v>986</v>
      </c>
      <c r="AW4" s="270">
        <v>11</v>
      </c>
      <c r="AX4"/>
    </row>
    <row r="5" spans="1:50" x14ac:dyDescent="0.35">
      <c r="A5" s="31" t="s">
        <v>517</v>
      </c>
      <c r="B5" s="31" t="s">
        <v>544</v>
      </c>
      <c r="C5" s="108">
        <v>44155</v>
      </c>
      <c r="D5" s="145">
        <v>1473</v>
      </c>
      <c r="E5" s="145">
        <v>3</v>
      </c>
      <c r="F5" s="145">
        <v>3</v>
      </c>
      <c r="G5" s="145">
        <v>-5</v>
      </c>
      <c r="H5" s="145">
        <v>58</v>
      </c>
      <c r="I5" s="145">
        <v>58</v>
      </c>
      <c r="J5" s="145">
        <v>41</v>
      </c>
      <c r="K5" s="145">
        <v>41</v>
      </c>
      <c r="L5" s="145">
        <v>3</v>
      </c>
      <c r="M5" s="145">
        <v>3</v>
      </c>
      <c r="N5" s="145">
        <v>57</v>
      </c>
      <c r="O5" s="145">
        <v>5</v>
      </c>
      <c r="P5" s="145">
        <v>5</v>
      </c>
      <c r="Q5" s="145">
        <v>5</v>
      </c>
      <c r="R5" s="145">
        <v>5</v>
      </c>
      <c r="S5" s="145">
        <v>5</v>
      </c>
      <c r="T5" s="145">
        <v>0</v>
      </c>
      <c r="U5" s="145">
        <v>0</v>
      </c>
      <c r="V5" s="145">
        <v>18</v>
      </c>
      <c r="W5" s="145">
        <v>0</v>
      </c>
      <c r="X5" s="145">
        <v>8</v>
      </c>
      <c r="Y5" s="145">
        <v>8</v>
      </c>
      <c r="Z5" s="145">
        <v>0</v>
      </c>
      <c r="AA5" s="145">
        <v>0</v>
      </c>
      <c r="AB5" s="145">
        <v>71</v>
      </c>
      <c r="AC5" s="145">
        <v>24</v>
      </c>
      <c r="AD5" s="145">
        <v>24</v>
      </c>
      <c r="AE5" s="145">
        <v>0</v>
      </c>
      <c r="AF5" s="145">
        <v>0</v>
      </c>
      <c r="AG5" s="145">
        <v>0</v>
      </c>
      <c r="AH5" s="145">
        <v>0</v>
      </c>
      <c r="AI5" s="145">
        <v>0</v>
      </c>
      <c r="AJ5" s="145">
        <v>10</v>
      </c>
      <c r="AK5" s="145">
        <v>14</v>
      </c>
      <c r="AL5" s="145">
        <v>57</v>
      </c>
      <c r="AM5" s="145">
        <v>15</v>
      </c>
      <c r="AN5" s="145">
        <v>12</v>
      </c>
      <c r="AO5" s="145" t="s">
        <v>3</v>
      </c>
      <c r="AP5" s="147">
        <v>8.1428571428571406</v>
      </c>
      <c r="AQ5" s="31" t="s">
        <v>35</v>
      </c>
      <c r="AR5" s="31" t="s">
        <v>379</v>
      </c>
      <c r="AS5" s="31" t="s">
        <v>57</v>
      </c>
      <c r="AT5" s="31" t="s">
        <v>543</v>
      </c>
      <c r="AU5" s="31" t="s">
        <v>545</v>
      </c>
      <c r="AV5" s="31" t="s">
        <v>986</v>
      </c>
      <c r="AW5" s="270">
        <v>10</v>
      </c>
      <c r="AX5"/>
    </row>
    <row r="6" spans="1:50" x14ac:dyDescent="0.35">
      <c r="A6" s="31" t="s">
        <v>517</v>
      </c>
      <c r="B6" s="31" t="s">
        <v>524</v>
      </c>
      <c r="C6" s="108">
        <v>44155</v>
      </c>
      <c r="D6" s="145">
        <v>1730</v>
      </c>
      <c r="E6" s="145">
        <v>3</v>
      </c>
      <c r="F6" s="145">
        <v>3</v>
      </c>
      <c r="G6" s="145">
        <v>-24</v>
      </c>
      <c r="H6" s="145">
        <v>75</v>
      </c>
      <c r="I6" s="145">
        <v>75</v>
      </c>
      <c r="J6" s="145">
        <v>48</v>
      </c>
      <c r="K6" s="145">
        <v>48</v>
      </c>
      <c r="L6" s="145">
        <v>2</v>
      </c>
      <c r="M6" s="145">
        <v>2</v>
      </c>
      <c r="N6" s="145">
        <v>33</v>
      </c>
      <c r="O6" s="145">
        <v>12</v>
      </c>
      <c r="P6" s="145">
        <v>12</v>
      </c>
      <c r="Q6" s="145">
        <v>10</v>
      </c>
      <c r="R6" s="145">
        <v>10</v>
      </c>
      <c r="S6" s="145">
        <v>6</v>
      </c>
      <c r="T6" s="145">
        <v>1</v>
      </c>
      <c r="U6" s="145">
        <v>1</v>
      </c>
      <c r="V6" s="145">
        <v>0</v>
      </c>
      <c r="W6" s="145">
        <v>0</v>
      </c>
      <c r="X6" s="145">
        <v>0</v>
      </c>
      <c r="Y6" s="145">
        <v>0</v>
      </c>
      <c r="Z6" s="145">
        <v>0</v>
      </c>
      <c r="AA6" s="145">
        <v>0</v>
      </c>
      <c r="AB6" s="145">
        <v>158</v>
      </c>
      <c r="AC6" s="145">
        <v>44</v>
      </c>
      <c r="AD6" s="145">
        <v>44</v>
      </c>
      <c r="AE6" s="145">
        <v>0</v>
      </c>
      <c r="AF6" s="145">
        <v>0</v>
      </c>
      <c r="AG6" s="145">
        <v>0</v>
      </c>
      <c r="AH6" s="145">
        <v>0</v>
      </c>
      <c r="AI6" s="145">
        <v>0</v>
      </c>
      <c r="AJ6" s="145">
        <v>20</v>
      </c>
      <c r="AK6" s="145">
        <v>24</v>
      </c>
      <c r="AL6" s="145">
        <v>33</v>
      </c>
      <c r="AM6" s="145">
        <v>19</v>
      </c>
      <c r="AN6" s="145">
        <v>17</v>
      </c>
      <c r="AO6" s="145" t="s">
        <v>3</v>
      </c>
      <c r="AP6" s="147">
        <v>8.1428571428571406</v>
      </c>
      <c r="AQ6" s="31" t="s">
        <v>35</v>
      </c>
      <c r="AR6" s="31" t="s">
        <v>379</v>
      </c>
      <c r="AS6" s="31" t="s">
        <v>57</v>
      </c>
      <c r="AT6" s="31" t="s">
        <v>521</v>
      </c>
      <c r="AU6" s="31" t="s">
        <v>525</v>
      </c>
      <c r="AV6" s="31" t="s">
        <v>986</v>
      </c>
      <c r="AW6" s="270">
        <v>20</v>
      </c>
      <c r="AX6"/>
    </row>
    <row r="7" spans="1:50" x14ac:dyDescent="0.35">
      <c r="A7" s="31" t="s">
        <v>517</v>
      </c>
      <c r="B7" s="31" t="s">
        <v>533</v>
      </c>
      <c r="C7" s="108">
        <v>44155</v>
      </c>
      <c r="D7" s="145">
        <v>1231</v>
      </c>
      <c r="E7" s="145">
        <v>5</v>
      </c>
      <c r="F7" s="145">
        <v>5</v>
      </c>
      <c r="G7" s="145">
        <v>9</v>
      </c>
      <c r="H7" s="145">
        <v>64</v>
      </c>
      <c r="I7" s="145">
        <v>64</v>
      </c>
      <c r="J7" s="145">
        <v>37</v>
      </c>
      <c r="K7" s="145">
        <v>37</v>
      </c>
      <c r="L7" s="145">
        <v>5</v>
      </c>
      <c r="M7" s="145">
        <v>5</v>
      </c>
      <c r="N7" s="145">
        <v>69</v>
      </c>
      <c r="O7" s="145">
        <v>7</v>
      </c>
      <c r="P7" s="145">
        <v>7</v>
      </c>
      <c r="Q7" s="145">
        <v>7</v>
      </c>
      <c r="R7" s="145">
        <v>7</v>
      </c>
      <c r="S7" s="145">
        <v>7</v>
      </c>
      <c r="T7" s="145">
        <v>0</v>
      </c>
      <c r="U7" s="145">
        <v>0</v>
      </c>
      <c r="V7" s="145">
        <v>0</v>
      </c>
      <c r="W7" s="145">
        <v>0</v>
      </c>
      <c r="X7" s="145">
        <v>0</v>
      </c>
      <c r="Y7" s="145">
        <v>0</v>
      </c>
      <c r="Z7" s="145">
        <v>0</v>
      </c>
      <c r="AA7" s="145">
        <v>0</v>
      </c>
      <c r="AB7" s="145">
        <v>64</v>
      </c>
      <c r="AC7" s="145">
        <v>13</v>
      </c>
      <c r="AD7" s="145">
        <v>12</v>
      </c>
      <c r="AE7" s="145">
        <v>1</v>
      </c>
      <c r="AF7" s="145">
        <v>0</v>
      </c>
      <c r="AG7" s="145">
        <v>0</v>
      </c>
      <c r="AH7" s="145">
        <v>0</v>
      </c>
      <c r="AI7" s="145">
        <v>1</v>
      </c>
      <c r="AJ7" s="145">
        <v>3</v>
      </c>
      <c r="AK7" s="145">
        <v>9</v>
      </c>
      <c r="AL7" s="145">
        <v>69</v>
      </c>
      <c r="AM7" s="145">
        <v>52</v>
      </c>
      <c r="AN7" s="145">
        <v>47</v>
      </c>
      <c r="AO7" s="145" t="s">
        <v>3</v>
      </c>
      <c r="AP7" s="147">
        <v>8.1428571428571406</v>
      </c>
      <c r="AQ7" s="31" t="s">
        <v>35</v>
      </c>
      <c r="AR7" s="31" t="s">
        <v>379</v>
      </c>
      <c r="AS7" s="31" t="s">
        <v>57</v>
      </c>
      <c r="AT7" s="31" t="s">
        <v>532</v>
      </c>
      <c r="AU7" s="31" t="s">
        <v>534</v>
      </c>
      <c r="AV7" s="31" t="s">
        <v>986</v>
      </c>
      <c r="AW7" s="270">
        <v>3</v>
      </c>
      <c r="AX7"/>
    </row>
    <row r="8" spans="1:50" x14ac:dyDescent="0.35">
      <c r="A8" s="31" t="s">
        <v>517</v>
      </c>
      <c r="B8" s="31" t="s">
        <v>547</v>
      </c>
      <c r="C8" s="108">
        <v>44155</v>
      </c>
      <c r="D8" s="145">
        <v>899</v>
      </c>
      <c r="E8" s="145">
        <v>0</v>
      </c>
      <c r="F8" s="145">
        <v>0</v>
      </c>
      <c r="G8" s="145">
        <v>0</v>
      </c>
      <c r="H8" s="145">
        <v>48</v>
      </c>
      <c r="I8" s="145">
        <v>41</v>
      </c>
      <c r="J8" s="145">
        <v>31</v>
      </c>
      <c r="K8" s="145">
        <v>31</v>
      </c>
      <c r="L8" s="145">
        <v>0</v>
      </c>
      <c r="M8" s="145">
        <v>0</v>
      </c>
      <c r="N8" s="145">
        <v>36</v>
      </c>
      <c r="O8" s="145">
        <v>0</v>
      </c>
      <c r="P8" s="145">
        <v>0</v>
      </c>
      <c r="Q8" s="145">
        <v>0</v>
      </c>
      <c r="R8" s="145">
        <v>0</v>
      </c>
      <c r="S8" s="145">
        <v>0</v>
      </c>
      <c r="T8" s="145">
        <v>0</v>
      </c>
      <c r="U8" s="145">
        <v>0</v>
      </c>
      <c r="V8" s="145">
        <v>4</v>
      </c>
      <c r="W8" s="145">
        <v>0</v>
      </c>
      <c r="X8" s="145">
        <v>4</v>
      </c>
      <c r="Y8" s="145">
        <v>4</v>
      </c>
      <c r="Z8" s="145">
        <v>0</v>
      </c>
      <c r="AA8" s="145">
        <v>0</v>
      </c>
      <c r="AB8" s="145">
        <v>55</v>
      </c>
      <c r="AC8" s="145">
        <v>7</v>
      </c>
      <c r="AD8" s="145">
        <v>5</v>
      </c>
      <c r="AE8" s="145">
        <v>2</v>
      </c>
      <c r="AF8" s="145">
        <v>0</v>
      </c>
      <c r="AG8" s="145">
        <v>0</v>
      </c>
      <c r="AH8" s="145">
        <v>0</v>
      </c>
      <c r="AI8" s="145">
        <v>0</v>
      </c>
      <c r="AJ8" s="145">
        <v>3</v>
      </c>
      <c r="AK8" s="145">
        <v>4</v>
      </c>
      <c r="AL8" s="145">
        <v>36</v>
      </c>
      <c r="AM8" s="145">
        <v>31</v>
      </c>
      <c r="AN8" s="145">
        <v>30</v>
      </c>
      <c r="AO8" s="145" t="s">
        <v>3</v>
      </c>
      <c r="AP8" s="147">
        <v>8.1428571428571406</v>
      </c>
      <c r="AQ8" s="31" t="s">
        <v>35</v>
      </c>
      <c r="AR8" s="31" t="s">
        <v>379</v>
      </c>
      <c r="AS8" s="31" t="s">
        <v>57</v>
      </c>
      <c r="AT8" s="31" t="s">
        <v>546</v>
      </c>
      <c r="AU8" s="31" t="s">
        <v>548</v>
      </c>
      <c r="AV8" s="31" t="s">
        <v>986</v>
      </c>
      <c r="AW8" s="270">
        <v>3</v>
      </c>
      <c r="AX8"/>
    </row>
    <row r="9" spans="1:50" x14ac:dyDescent="0.35">
      <c r="A9" s="31" t="s">
        <v>517</v>
      </c>
      <c r="B9" s="31" t="s">
        <v>527</v>
      </c>
      <c r="C9" s="108">
        <v>44155</v>
      </c>
      <c r="D9" s="145">
        <v>983</v>
      </c>
      <c r="E9" s="145">
        <v>1</v>
      </c>
      <c r="F9" s="145">
        <v>1</v>
      </c>
      <c r="G9" s="145">
        <v>-7</v>
      </c>
      <c r="H9" s="145">
        <v>83</v>
      </c>
      <c r="I9" s="145">
        <v>83</v>
      </c>
      <c r="J9" s="145">
        <v>19</v>
      </c>
      <c r="K9" s="145">
        <v>19</v>
      </c>
      <c r="L9" s="145">
        <v>1</v>
      </c>
      <c r="M9" s="145">
        <v>1</v>
      </c>
      <c r="N9" s="145">
        <v>43</v>
      </c>
      <c r="O9" s="145">
        <v>13</v>
      </c>
      <c r="P9" s="145">
        <v>13</v>
      </c>
      <c r="Q9" s="145">
        <v>13</v>
      </c>
      <c r="R9" s="145">
        <v>13</v>
      </c>
      <c r="S9" s="145">
        <v>11</v>
      </c>
      <c r="T9" s="145">
        <v>0</v>
      </c>
      <c r="U9" s="145">
        <v>0</v>
      </c>
      <c r="V9" s="145">
        <v>0</v>
      </c>
      <c r="W9" s="145">
        <v>0</v>
      </c>
      <c r="X9" s="145">
        <v>0</v>
      </c>
      <c r="Y9" s="145">
        <v>0</v>
      </c>
      <c r="Z9" s="145">
        <v>0</v>
      </c>
      <c r="AA9" s="145">
        <v>0</v>
      </c>
      <c r="AB9" s="145">
        <v>35</v>
      </c>
      <c r="AC9" s="145">
        <v>7</v>
      </c>
      <c r="AD9" s="145">
        <v>6</v>
      </c>
      <c r="AE9" s="145">
        <v>1</v>
      </c>
      <c r="AF9" s="145">
        <v>0</v>
      </c>
      <c r="AG9" s="145">
        <v>0</v>
      </c>
      <c r="AH9" s="145">
        <v>0</v>
      </c>
      <c r="AI9" s="145">
        <v>0</v>
      </c>
      <c r="AJ9" s="145">
        <v>2</v>
      </c>
      <c r="AK9" s="145">
        <v>5</v>
      </c>
      <c r="AL9" s="145">
        <v>43</v>
      </c>
      <c r="AM9" s="145">
        <v>35</v>
      </c>
      <c r="AN9" s="145">
        <v>35</v>
      </c>
      <c r="AO9" s="145" t="s">
        <v>3</v>
      </c>
      <c r="AP9" s="147">
        <v>8.1428571428571406</v>
      </c>
      <c r="AQ9" s="31" t="s">
        <v>35</v>
      </c>
      <c r="AR9" s="31" t="s">
        <v>379</v>
      </c>
      <c r="AS9" s="31" t="s">
        <v>57</v>
      </c>
      <c r="AT9" s="31" t="s">
        <v>526</v>
      </c>
      <c r="AU9" s="31" t="s">
        <v>528</v>
      </c>
      <c r="AV9" s="31" t="s">
        <v>986</v>
      </c>
      <c r="AW9" s="270">
        <v>2</v>
      </c>
      <c r="AX9"/>
    </row>
    <row r="10" spans="1:50" x14ac:dyDescent="0.35">
      <c r="A10" s="31" t="s">
        <v>517</v>
      </c>
      <c r="B10" s="31" t="s">
        <v>530</v>
      </c>
      <c r="C10" s="108">
        <v>44155</v>
      </c>
      <c r="D10" s="145">
        <v>678</v>
      </c>
      <c r="E10" s="145">
        <v>1</v>
      </c>
      <c r="F10" s="145">
        <v>1</v>
      </c>
      <c r="G10" s="145">
        <v>20</v>
      </c>
      <c r="H10" s="145">
        <v>86</v>
      </c>
      <c r="I10" s="145">
        <v>86</v>
      </c>
      <c r="J10" s="145">
        <v>46</v>
      </c>
      <c r="K10" s="145">
        <v>46</v>
      </c>
      <c r="L10" s="145">
        <v>1</v>
      </c>
      <c r="M10" s="145">
        <v>1</v>
      </c>
      <c r="N10" s="145">
        <v>53</v>
      </c>
      <c r="O10" s="145">
        <v>2</v>
      </c>
      <c r="P10" s="145">
        <v>2</v>
      </c>
      <c r="Q10" s="145">
        <v>2</v>
      </c>
      <c r="R10" s="145">
        <v>5</v>
      </c>
      <c r="S10" s="145">
        <v>0</v>
      </c>
      <c r="T10" s="145">
        <v>0</v>
      </c>
      <c r="U10" s="145">
        <v>0</v>
      </c>
      <c r="V10" s="145">
        <v>35</v>
      </c>
      <c r="W10" s="145">
        <v>0</v>
      </c>
      <c r="X10" s="145">
        <v>6</v>
      </c>
      <c r="Y10" s="145">
        <v>6</v>
      </c>
      <c r="Z10" s="145">
        <v>0</v>
      </c>
      <c r="AA10" s="145">
        <v>0</v>
      </c>
      <c r="AB10" s="145">
        <v>50</v>
      </c>
      <c r="AC10" s="145">
        <v>26</v>
      </c>
      <c r="AD10" s="145">
        <v>26</v>
      </c>
      <c r="AE10" s="145">
        <v>0</v>
      </c>
      <c r="AF10" s="145">
        <v>0</v>
      </c>
      <c r="AG10" s="145">
        <v>0</v>
      </c>
      <c r="AH10" s="145">
        <v>0</v>
      </c>
      <c r="AI10" s="145">
        <v>0</v>
      </c>
      <c r="AJ10" s="145">
        <v>11</v>
      </c>
      <c r="AK10" s="145">
        <v>15</v>
      </c>
      <c r="AL10" s="145">
        <v>53</v>
      </c>
      <c r="AM10" s="145">
        <v>27</v>
      </c>
      <c r="AN10" s="145">
        <v>27</v>
      </c>
      <c r="AO10" s="145" t="s">
        <v>3</v>
      </c>
      <c r="AP10" s="147">
        <v>8.1428571428571406</v>
      </c>
      <c r="AQ10" s="31" t="s">
        <v>35</v>
      </c>
      <c r="AR10" s="31" t="s">
        <v>379</v>
      </c>
      <c r="AS10" s="31" t="s">
        <v>57</v>
      </c>
      <c r="AT10" s="31" t="s">
        <v>529</v>
      </c>
      <c r="AU10" s="31" t="s">
        <v>531</v>
      </c>
      <c r="AV10" s="31" t="s">
        <v>986</v>
      </c>
      <c r="AW10" s="270">
        <v>11</v>
      </c>
      <c r="AX10"/>
    </row>
    <row r="11" spans="1:50" x14ac:dyDescent="0.35">
      <c r="A11" s="31" t="s">
        <v>517</v>
      </c>
      <c r="B11" s="31" t="s">
        <v>550</v>
      </c>
      <c r="C11" s="108">
        <v>44155</v>
      </c>
      <c r="D11" s="145">
        <v>713</v>
      </c>
      <c r="E11" s="145">
        <v>3</v>
      </c>
      <c r="F11" s="145">
        <v>3</v>
      </c>
      <c r="G11" s="145">
        <v>0</v>
      </c>
      <c r="H11" s="145">
        <v>17</v>
      </c>
      <c r="I11" s="145">
        <v>17</v>
      </c>
      <c r="J11" s="145">
        <v>14</v>
      </c>
      <c r="K11" s="145">
        <v>14</v>
      </c>
      <c r="L11" s="145">
        <v>3</v>
      </c>
      <c r="M11" s="145">
        <v>3</v>
      </c>
      <c r="N11" s="145">
        <v>117</v>
      </c>
      <c r="O11" s="145">
        <v>3</v>
      </c>
      <c r="P11" s="145">
        <v>3</v>
      </c>
      <c r="Q11" s="145">
        <v>0</v>
      </c>
      <c r="R11" s="145">
        <v>0</v>
      </c>
      <c r="S11" s="145">
        <v>0</v>
      </c>
      <c r="T11" s="145">
        <v>0</v>
      </c>
      <c r="U11" s="145">
        <v>0</v>
      </c>
      <c r="V11" s="145">
        <v>7</v>
      </c>
      <c r="W11" s="145">
        <v>0</v>
      </c>
      <c r="X11" s="145">
        <v>7</v>
      </c>
      <c r="Y11" s="145">
        <v>7</v>
      </c>
      <c r="Z11" s="145">
        <v>0</v>
      </c>
      <c r="AA11" s="145">
        <v>0</v>
      </c>
      <c r="AB11" s="145">
        <v>83</v>
      </c>
      <c r="AC11" s="145">
        <v>8</v>
      </c>
      <c r="AD11" s="145">
        <v>8</v>
      </c>
      <c r="AE11" s="145">
        <v>0</v>
      </c>
      <c r="AF11" s="145">
        <v>1</v>
      </c>
      <c r="AG11" s="145">
        <v>0</v>
      </c>
      <c r="AH11" s="145">
        <v>0</v>
      </c>
      <c r="AI11" s="145">
        <v>0</v>
      </c>
      <c r="AJ11" s="145">
        <v>3</v>
      </c>
      <c r="AK11" s="145">
        <v>5</v>
      </c>
      <c r="AL11" s="145">
        <v>117</v>
      </c>
      <c r="AM11" s="145">
        <v>27</v>
      </c>
      <c r="AN11" s="145">
        <v>24</v>
      </c>
      <c r="AO11" s="145" t="s">
        <v>3</v>
      </c>
      <c r="AP11" s="147">
        <v>8.1428571428571406</v>
      </c>
      <c r="AQ11" s="31" t="s">
        <v>35</v>
      </c>
      <c r="AR11" s="31" t="s">
        <v>379</v>
      </c>
      <c r="AS11" s="31" t="s">
        <v>57</v>
      </c>
      <c r="AT11" s="31" t="s">
        <v>549</v>
      </c>
      <c r="AU11" s="31" t="s">
        <v>551</v>
      </c>
      <c r="AV11" s="31" t="s">
        <v>986</v>
      </c>
      <c r="AW11" s="270">
        <v>3</v>
      </c>
      <c r="AX11"/>
    </row>
    <row r="12" spans="1:50" x14ac:dyDescent="0.35">
      <c r="A12" s="31" t="s">
        <v>517</v>
      </c>
      <c r="B12" s="31" t="s">
        <v>541</v>
      </c>
      <c r="C12" s="108">
        <v>44155</v>
      </c>
      <c r="D12" s="145">
        <v>623</v>
      </c>
      <c r="E12" s="145">
        <v>1</v>
      </c>
      <c r="F12" s="145">
        <v>1</v>
      </c>
      <c r="G12" s="145">
        <v>12</v>
      </c>
      <c r="H12" s="145">
        <v>58</v>
      </c>
      <c r="I12" s="145">
        <v>58</v>
      </c>
      <c r="J12" s="145">
        <v>45</v>
      </c>
      <c r="K12" s="145">
        <v>45</v>
      </c>
      <c r="L12" s="145">
        <v>0</v>
      </c>
      <c r="M12" s="145">
        <v>0</v>
      </c>
      <c r="N12" s="145">
        <v>31</v>
      </c>
      <c r="O12" s="145">
        <v>7</v>
      </c>
      <c r="P12" s="145">
        <v>7</v>
      </c>
      <c r="Q12" s="145">
        <v>7</v>
      </c>
      <c r="R12" s="145">
        <v>7</v>
      </c>
      <c r="S12" s="145">
        <v>7</v>
      </c>
      <c r="T12" s="145">
        <v>1</v>
      </c>
      <c r="U12" s="145">
        <v>1</v>
      </c>
      <c r="V12" s="145">
        <v>5</v>
      </c>
      <c r="W12" s="145">
        <v>0</v>
      </c>
      <c r="X12" s="145">
        <v>5</v>
      </c>
      <c r="Y12" s="145">
        <v>5</v>
      </c>
      <c r="Z12" s="145">
        <v>0</v>
      </c>
      <c r="AA12" s="145">
        <v>0</v>
      </c>
      <c r="AB12" s="145">
        <v>37</v>
      </c>
      <c r="AC12" s="145">
        <v>12</v>
      </c>
      <c r="AD12" s="145">
        <v>12</v>
      </c>
      <c r="AE12" s="145">
        <v>0</v>
      </c>
      <c r="AF12" s="145">
        <v>0</v>
      </c>
      <c r="AG12" s="145">
        <v>0</v>
      </c>
      <c r="AH12" s="145">
        <v>0</v>
      </c>
      <c r="AI12" s="145">
        <v>0</v>
      </c>
      <c r="AJ12" s="145">
        <v>3</v>
      </c>
      <c r="AK12" s="145">
        <v>9</v>
      </c>
      <c r="AL12" s="145">
        <v>31</v>
      </c>
      <c r="AM12" s="145">
        <v>8</v>
      </c>
      <c r="AN12" s="145">
        <v>7</v>
      </c>
      <c r="AO12" s="145" t="s">
        <v>3</v>
      </c>
      <c r="AP12" s="147">
        <v>8.1428571428571406</v>
      </c>
      <c r="AQ12" s="31" t="s">
        <v>35</v>
      </c>
      <c r="AR12" s="31" t="s">
        <v>379</v>
      </c>
      <c r="AS12" s="31" t="s">
        <v>57</v>
      </c>
      <c r="AT12" s="31" t="s">
        <v>540</v>
      </c>
      <c r="AU12" s="31" t="s">
        <v>542</v>
      </c>
      <c r="AV12" s="31" t="s">
        <v>986</v>
      </c>
      <c r="AW12" s="270">
        <v>3</v>
      </c>
      <c r="AX12"/>
    </row>
    <row r="13" spans="1:50" x14ac:dyDescent="0.35">
      <c r="A13" s="31" t="s">
        <v>517</v>
      </c>
      <c r="B13" s="31" t="s">
        <v>522</v>
      </c>
      <c r="C13" s="108">
        <v>44155</v>
      </c>
      <c r="D13" s="145">
        <v>635</v>
      </c>
      <c r="E13" s="145">
        <v>1</v>
      </c>
      <c r="F13" s="145">
        <v>1</v>
      </c>
      <c r="G13" s="145">
        <v>-24</v>
      </c>
      <c r="H13" s="145">
        <v>49</v>
      </c>
      <c r="I13" s="145">
        <v>49</v>
      </c>
      <c r="J13" s="145">
        <v>22</v>
      </c>
      <c r="K13" s="145">
        <v>22</v>
      </c>
      <c r="L13" s="145">
        <v>1</v>
      </c>
      <c r="M13" s="145">
        <v>1</v>
      </c>
      <c r="N13" s="145">
        <v>43</v>
      </c>
      <c r="O13" s="145">
        <v>5</v>
      </c>
      <c r="P13" s="145">
        <v>5</v>
      </c>
      <c r="Q13" s="145">
        <v>5</v>
      </c>
      <c r="R13" s="145">
        <v>10</v>
      </c>
      <c r="S13" s="145">
        <v>5</v>
      </c>
      <c r="T13" s="145">
        <v>0</v>
      </c>
      <c r="U13" s="145">
        <v>0</v>
      </c>
      <c r="V13" s="145">
        <v>0</v>
      </c>
      <c r="W13" s="145">
        <v>0</v>
      </c>
      <c r="X13" s="145">
        <v>0</v>
      </c>
      <c r="Y13" s="145">
        <v>0</v>
      </c>
      <c r="Z13" s="145">
        <v>0</v>
      </c>
      <c r="AA13" s="145">
        <v>0</v>
      </c>
      <c r="AB13" s="145">
        <v>55</v>
      </c>
      <c r="AC13" s="145">
        <v>10</v>
      </c>
      <c r="AD13" s="145">
        <v>10</v>
      </c>
      <c r="AE13" s="145">
        <v>0</v>
      </c>
      <c r="AF13" s="145">
        <v>0</v>
      </c>
      <c r="AG13" s="145">
        <v>0</v>
      </c>
      <c r="AH13" s="145">
        <v>1</v>
      </c>
      <c r="AI13" s="145">
        <v>0</v>
      </c>
      <c r="AJ13" s="145">
        <v>0</v>
      </c>
      <c r="AK13" s="145">
        <v>8</v>
      </c>
      <c r="AL13" s="145">
        <v>43</v>
      </c>
      <c r="AM13" s="145">
        <v>11</v>
      </c>
      <c r="AN13" s="145">
        <v>10</v>
      </c>
      <c r="AO13" s="145" t="s">
        <v>3</v>
      </c>
      <c r="AP13" s="147">
        <v>8.1428571428571406</v>
      </c>
      <c r="AQ13" s="31" t="s">
        <v>35</v>
      </c>
      <c r="AR13" s="31" t="s">
        <v>379</v>
      </c>
      <c r="AS13" s="31" t="s">
        <v>57</v>
      </c>
      <c r="AT13" s="31" t="s">
        <v>521</v>
      </c>
      <c r="AU13" s="31" t="s">
        <v>523</v>
      </c>
      <c r="AV13" s="31" t="s">
        <v>986</v>
      </c>
      <c r="AW13" s="270">
        <v>0</v>
      </c>
      <c r="AX13"/>
    </row>
    <row r="14" spans="1:50" x14ac:dyDescent="0.35">
      <c r="A14" s="31" t="s">
        <v>517</v>
      </c>
      <c r="B14" s="31" t="s">
        <v>519</v>
      </c>
      <c r="C14" s="108">
        <v>44148</v>
      </c>
      <c r="D14" s="145">
        <v>2603</v>
      </c>
      <c r="E14" s="145">
        <v>3</v>
      </c>
      <c r="F14" s="145">
        <v>3</v>
      </c>
      <c r="G14" s="145">
        <v>-20</v>
      </c>
      <c r="H14" s="145">
        <v>61</v>
      </c>
      <c r="I14" s="145">
        <v>61</v>
      </c>
      <c r="J14" s="145">
        <v>30</v>
      </c>
      <c r="K14" s="145">
        <v>30</v>
      </c>
      <c r="L14" s="145">
        <v>2</v>
      </c>
      <c r="M14" s="145">
        <v>2</v>
      </c>
      <c r="N14" s="145">
        <v>121</v>
      </c>
      <c r="O14" s="145">
        <v>5</v>
      </c>
      <c r="P14" s="145">
        <v>5</v>
      </c>
      <c r="Q14" s="145">
        <v>5</v>
      </c>
      <c r="R14" s="145">
        <v>3</v>
      </c>
      <c r="S14" s="145">
        <v>3</v>
      </c>
      <c r="T14" s="145">
        <v>1</v>
      </c>
      <c r="U14" s="145">
        <v>1</v>
      </c>
      <c r="V14" s="145">
        <v>0</v>
      </c>
      <c r="W14" s="145">
        <v>0</v>
      </c>
      <c r="X14" s="145">
        <v>0</v>
      </c>
      <c r="Y14" s="145">
        <v>0</v>
      </c>
      <c r="Z14" s="145">
        <v>0</v>
      </c>
      <c r="AA14" s="145">
        <v>0</v>
      </c>
      <c r="AB14" s="145">
        <v>113</v>
      </c>
      <c r="AC14" s="145">
        <v>15</v>
      </c>
      <c r="AD14" s="145">
        <v>11</v>
      </c>
      <c r="AE14" s="145">
        <v>4</v>
      </c>
      <c r="AF14" s="145">
        <v>0</v>
      </c>
      <c r="AG14" s="145">
        <v>0</v>
      </c>
      <c r="AH14" s="145">
        <v>1</v>
      </c>
      <c r="AI14" s="145">
        <v>0</v>
      </c>
      <c r="AJ14" s="145">
        <v>1</v>
      </c>
      <c r="AK14" s="145">
        <v>13</v>
      </c>
      <c r="AL14" s="145">
        <v>121</v>
      </c>
      <c r="AM14" s="145">
        <v>83</v>
      </c>
      <c r="AN14" s="145">
        <v>82</v>
      </c>
      <c r="AO14" s="145" t="s">
        <v>3</v>
      </c>
      <c r="AP14" s="147">
        <v>7.1428571428571397</v>
      </c>
      <c r="AQ14" s="31" t="s">
        <v>35</v>
      </c>
      <c r="AR14" s="31" t="s">
        <v>379</v>
      </c>
      <c r="AS14" s="31" t="s">
        <v>57</v>
      </c>
      <c r="AT14" s="31" t="s">
        <v>518</v>
      </c>
      <c r="AU14" s="31" t="s">
        <v>520</v>
      </c>
      <c r="AV14" s="31" t="s">
        <v>986</v>
      </c>
      <c r="AW14" s="270">
        <v>1</v>
      </c>
      <c r="AX14"/>
    </row>
    <row r="15" spans="1:50" x14ac:dyDescent="0.35">
      <c r="A15" s="31" t="s">
        <v>517</v>
      </c>
      <c r="B15" s="31" t="s">
        <v>535</v>
      </c>
      <c r="C15" s="108">
        <v>44148</v>
      </c>
      <c r="D15" s="145">
        <v>2201</v>
      </c>
      <c r="E15" s="145">
        <v>1</v>
      </c>
      <c r="F15" s="145">
        <v>1</v>
      </c>
      <c r="G15" s="145">
        <v>-4</v>
      </c>
      <c r="H15" s="145">
        <v>0</v>
      </c>
      <c r="I15" s="145">
        <v>0</v>
      </c>
      <c r="J15" s="145">
        <v>0</v>
      </c>
      <c r="K15" s="145">
        <v>0</v>
      </c>
      <c r="L15" s="145">
        <v>0</v>
      </c>
      <c r="M15" s="145">
        <v>0</v>
      </c>
      <c r="N15" s="145">
        <v>131</v>
      </c>
      <c r="O15" s="145">
        <v>20</v>
      </c>
      <c r="P15" s="145">
        <v>20</v>
      </c>
      <c r="Q15" s="145">
        <v>20</v>
      </c>
      <c r="R15" s="145">
        <v>28</v>
      </c>
      <c r="S15" s="145">
        <v>28</v>
      </c>
      <c r="T15" s="145">
        <v>1</v>
      </c>
      <c r="U15" s="145">
        <v>1</v>
      </c>
      <c r="V15" s="145">
        <v>0</v>
      </c>
      <c r="W15" s="145">
        <v>0</v>
      </c>
      <c r="X15" s="145">
        <v>0</v>
      </c>
      <c r="Y15" s="145">
        <v>0</v>
      </c>
      <c r="Z15" s="145">
        <v>0</v>
      </c>
      <c r="AA15" s="145">
        <v>0</v>
      </c>
      <c r="AB15" s="145">
        <v>85</v>
      </c>
      <c r="AC15" s="145">
        <v>29</v>
      </c>
      <c r="AD15" s="145">
        <v>29</v>
      </c>
      <c r="AE15" s="145">
        <v>0</v>
      </c>
      <c r="AF15" s="145">
        <v>0</v>
      </c>
      <c r="AG15" s="145">
        <v>0</v>
      </c>
      <c r="AH15" s="145">
        <v>0</v>
      </c>
      <c r="AI15" s="145">
        <v>0</v>
      </c>
      <c r="AJ15" s="145">
        <v>2</v>
      </c>
      <c r="AK15" s="145">
        <v>27</v>
      </c>
      <c r="AL15" s="145">
        <v>131</v>
      </c>
      <c r="AM15" s="145">
        <v>99</v>
      </c>
      <c r="AN15" s="145">
        <v>99</v>
      </c>
      <c r="AO15" s="145" t="s">
        <v>3</v>
      </c>
      <c r="AP15" s="147">
        <v>7.1428571428571397</v>
      </c>
      <c r="AQ15" s="31" t="s">
        <v>35</v>
      </c>
      <c r="AR15" s="31" t="s">
        <v>379</v>
      </c>
      <c r="AS15" s="31" t="s">
        <v>57</v>
      </c>
      <c r="AT15" s="31" t="s">
        <v>532</v>
      </c>
      <c r="AU15" s="31" t="s">
        <v>536</v>
      </c>
      <c r="AV15" s="31" t="s">
        <v>986</v>
      </c>
      <c r="AW15" s="270">
        <v>2</v>
      </c>
      <c r="AX15"/>
    </row>
    <row r="16" spans="1:50" x14ac:dyDescent="0.35">
      <c r="A16" s="31" t="s">
        <v>517</v>
      </c>
      <c r="B16" s="31" t="s">
        <v>538</v>
      </c>
      <c r="C16" s="108">
        <v>44148</v>
      </c>
      <c r="D16" s="145">
        <v>1794</v>
      </c>
      <c r="E16" s="145">
        <v>4</v>
      </c>
      <c r="F16" s="145">
        <v>4</v>
      </c>
      <c r="G16" s="145">
        <v>5</v>
      </c>
      <c r="H16" s="145">
        <v>75</v>
      </c>
      <c r="I16" s="145">
        <v>59</v>
      </c>
      <c r="J16" s="145">
        <v>59</v>
      </c>
      <c r="K16" s="145">
        <v>59</v>
      </c>
      <c r="L16" s="145">
        <v>2</v>
      </c>
      <c r="M16" s="145">
        <v>2</v>
      </c>
      <c r="N16" s="145">
        <v>98</v>
      </c>
      <c r="O16" s="145">
        <v>11</v>
      </c>
      <c r="P16" s="145">
        <v>11</v>
      </c>
      <c r="Q16" s="145">
        <v>12</v>
      </c>
      <c r="R16" s="145">
        <v>12</v>
      </c>
      <c r="S16" s="145">
        <v>9</v>
      </c>
      <c r="T16" s="145">
        <v>2</v>
      </c>
      <c r="U16" s="145">
        <v>2</v>
      </c>
      <c r="V16" s="145">
        <v>5</v>
      </c>
      <c r="W16" s="145">
        <v>0</v>
      </c>
      <c r="X16" s="145">
        <v>5</v>
      </c>
      <c r="Y16" s="145">
        <v>5</v>
      </c>
      <c r="Z16" s="145">
        <v>0</v>
      </c>
      <c r="AA16" s="145">
        <v>0</v>
      </c>
      <c r="AB16" s="145">
        <v>44</v>
      </c>
      <c r="AC16" s="145">
        <v>13</v>
      </c>
      <c r="AD16" s="145">
        <v>10</v>
      </c>
      <c r="AE16" s="145">
        <v>3</v>
      </c>
      <c r="AF16" s="145">
        <v>0</v>
      </c>
      <c r="AG16" s="145">
        <v>1</v>
      </c>
      <c r="AH16" s="145">
        <v>1</v>
      </c>
      <c r="AI16" s="145">
        <v>0</v>
      </c>
      <c r="AJ16" s="145">
        <v>0</v>
      </c>
      <c r="AK16" s="145">
        <v>8</v>
      </c>
      <c r="AL16" s="145">
        <v>98</v>
      </c>
      <c r="AM16" s="145">
        <v>81</v>
      </c>
      <c r="AN16" s="145">
        <v>80</v>
      </c>
      <c r="AO16" s="145" t="s">
        <v>3</v>
      </c>
      <c r="AP16" s="147">
        <v>7.1428571428571397</v>
      </c>
      <c r="AQ16" s="31" t="s">
        <v>35</v>
      </c>
      <c r="AR16" s="31" t="s">
        <v>379</v>
      </c>
      <c r="AS16" s="31" t="s">
        <v>57</v>
      </c>
      <c r="AT16" s="31" t="s">
        <v>537</v>
      </c>
      <c r="AU16" s="31" t="s">
        <v>539</v>
      </c>
      <c r="AV16" s="31" t="s">
        <v>986</v>
      </c>
      <c r="AW16" s="270">
        <v>0</v>
      </c>
      <c r="AX16"/>
    </row>
    <row r="17" spans="1:50" x14ac:dyDescent="0.35">
      <c r="A17" s="31" t="s">
        <v>517</v>
      </c>
      <c r="B17" s="31" t="s">
        <v>544</v>
      </c>
      <c r="C17" s="108">
        <v>44148</v>
      </c>
      <c r="D17" s="145">
        <v>1478</v>
      </c>
      <c r="E17" s="145">
        <v>4</v>
      </c>
      <c r="F17" s="145">
        <v>4</v>
      </c>
      <c r="G17" s="145">
        <v>-28</v>
      </c>
      <c r="H17" s="145">
        <v>45</v>
      </c>
      <c r="I17" s="145">
        <v>45</v>
      </c>
      <c r="J17" s="145">
        <v>39</v>
      </c>
      <c r="K17" s="145">
        <v>39</v>
      </c>
      <c r="L17" s="145">
        <v>3</v>
      </c>
      <c r="M17" s="145">
        <v>3</v>
      </c>
      <c r="N17" s="145">
        <v>58</v>
      </c>
      <c r="O17" s="145">
        <v>3</v>
      </c>
      <c r="P17" s="145">
        <v>3</v>
      </c>
      <c r="Q17" s="145">
        <v>3</v>
      </c>
      <c r="R17" s="145">
        <v>3</v>
      </c>
      <c r="S17" s="145">
        <v>3</v>
      </c>
      <c r="T17" s="145">
        <v>0</v>
      </c>
      <c r="U17" s="145">
        <v>0</v>
      </c>
      <c r="V17" s="145">
        <v>15</v>
      </c>
      <c r="W17" s="145">
        <v>15</v>
      </c>
      <c r="X17" s="145">
        <v>9</v>
      </c>
      <c r="Y17" s="145">
        <v>9</v>
      </c>
      <c r="Z17" s="145">
        <v>1</v>
      </c>
      <c r="AA17" s="145">
        <v>1</v>
      </c>
      <c r="AB17" s="145">
        <v>63</v>
      </c>
      <c r="AC17" s="145">
        <v>27</v>
      </c>
      <c r="AD17" s="145">
        <v>27</v>
      </c>
      <c r="AE17" s="145">
        <v>0</v>
      </c>
      <c r="AF17" s="145">
        <v>0</v>
      </c>
      <c r="AG17" s="145">
        <v>0</v>
      </c>
      <c r="AH17" s="145">
        <v>0</v>
      </c>
      <c r="AI17" s="145">
        <v>3</v>
      </c>
      <c r="AJ17" s="145">
        <v>4</v>
      </c>
      <c r="AK17" s="145">
        <v>20</v>
      </c>
      <c r="AL17" s="145">
        <v>58</v>
      </c>
      <c r="AM17" s="145">
        <v>40</v>
      </c>
      <c r="AN17" s="145">
        <v>40</v>
      </c>
      <c r="AO17" s="145" t="s">
        <v>3</v>
      </c>
      <c r="AP17" s="147">
        <v>7.1428571428571397</v>
      </c>
      <c r="AQ17" s="31" t="s">
        <v>35</v>
      </c>
      <c r="AR17" s="31" t="s">
        <v>379</v>
      </c>
      <c r="AS17" s="31" t="s">
        <v>57</v>
      </c>
      <c r="AT17" s="31" t="s">
        <v>543</v>
      </c>
      <c r="AU17" s="31" t="s">
        <v>545</v>
      </c>
      <c r="AV17" s="31" t="s">
        <v>986</v>
      </c>
      <c r="AW17" s="270">
        <v>4</v>
      </c>
      <c r="AX17"/>
    </row>
    <row r="18" spans="1:50" x14ac:dyDescent="0.35">
      <c r="A18" s="31" t="s">
        <v>517</v>
      </c>
      <c r="B18" s="31" t="s">
        <v>524</v>
      </c>
      <c r="C18" s="108">
        <v>44148</v>
      </c>
      <c r="D18" s="145">
        <v>1754</v>
      </c>
      <c r="E18" s="145">
        <v>2</v>
      </c>
      <c r="F18" s="145">
        <v>2</v>
      </c>
      <c r="G18" s="145">
        <v>-15</v>
      </c>
      <c r="H18" s="145">
        <v>107</v>
      </c>
      <c r="I18" s="145">
        <v>107</v>
      </c>
      <c r="J18" s="145">
        <v>43</v>
      </c>
      <c r="K18" s="145">
        <v>43</v>
      </c>
      <c r="L18" s="145">
        <v>2</v>
      </c>
      <c r="M18" s="145">
        <v>2</v>
      </c>
      <c r="N18" s="145">
        <v>176</v>
      </c>
      <c r="O18" s="145">
        <v>11</v>
      </c>
      <c r="P18" s="145">
        <v>11</v>
      </c>
      <c r="Q18" s="145">
        <v>4</v>
      </c>
      <c r="R18" s="145">
        <v>4</v>
      </c>
      <c r="S18" s="145">
        <v>4</v>
      </c>
      <c r="T18" s="145">
        <v>0</v>
      </c>
      <c r="U18" s="145">
        <v>0</v>
      </c>
      <c r="V18" s="145">
        <v>5</v>
      </c>
      <c r="W18" s="145">
        <v>0</v>
      </c>
      <c r="X18" s="145">
        <v>5</v>
      </c>
      <c r="Y18" s="145">
        <v>5</v>
      </c>
      <c r="Z18" s="145">
        <v>0</v>
      </c>
      <c r="AA18" s="145">
        <v>0</v>
      </c>
      <c r="AB18" s="145">
        <v>178</v>
      </c>
      <c r="AC18" s="145">
        <v>14</v>
      </c>
      <c r="AD18" s="145">
        <v>14</v>
      </c>
      <c r="AE18" s="145">
        <v>0</v>
      </c>
      <c r="AF18" s="145">
        <v>0</v>
      </c>
      <c r="AG18" s="145">
        <v>1</v>
      </c>
      <c r="AH18" s="145">
        <v>1</v>
      </c>
      <c r="AI18" s="145">
        <v>0</v>
      </c>
      <c r="AJ18" s="145">
        <v>12</v>
      </c>
      <c r="AK18" s="145">
        <v>0</v>
      </c>
      <c r="AL18" s="145">
        <v>176</v>
      </c>
      <c r="AM18" s="145">
        <v>150</v>
      </c>
      <c r="AN18" s="145">
        <v>150</v>
      </c>
      <c r="AO18" s="145" t="s">
        <v>3</v>
      </c>
      <c r="AP18" s="147">
        <v>7.1428571428571397</v>
      </c>
      <c r="AQ18" s="31" t="s">
        <v>35</v>
      </c>
      <c r="AR18" s="31" t="s">
        <v>379</v>
      </c>
      <c r="AS18" s="31" t="s">
        <v>57</v>
      </c>
      <c r="AT18" s="31" t="s">
        <v>521</v>
      </c>
      <c r="AU18" s="31" t="s">
        <v>525</v>
      </c>
      <c r="AV18" s="31" t="s">
        <v>986</v>
      </c>
      <c r="AW18" s="270">
        <v>12</v>
      </c>
      <c r="AX18"/>
    </row>
    <row r="19" spans="1:50" x14ac:dyDescent="0.35">
      <c r="A19" s="31" t="s">
        <v>517</v>
      </c>
      <c r="B19" s="31" t="s">
        <v>533</v>
      </c>
      <c r="C19" s="108">
        <v>44148</v>
      </c>
      <c r="D19" s="145">
        <v>1222</v>
      </c>
      <c r="E19" s="145">
        <v>4</v>
      </c>
      <c r="F19" s="145">
        <v>4</v>
      </c>
      <c r="G19" s="145">
        <v>-7</v>
      </c>
      <c r="H19" s="145">
        <v>133</v>
      </c>
      <c r="I19" s="145">
        <v>133</v>
      </c>
      <c r="J19" s="145">
        <v>43</v>
      </c>
      <c r="K19" s="145">
        <v>43</v>
      </c>
      <c r="L19" s="145">
        <v>4</v>
      </c>
      <c r="M19" s="145">
        <v>4</v>
      </c>
      <c r="N19" s="145">
        <v>87</v>
      </c>
      <c r="O19" s="145">
        <v>3</v>
      </c>
      <c r="P19" s="145">
        <v>3</v>
      </c>
      <c r="Q19" s="145">
        <v>3</v>
      </c>
      <c r="R19" s="145">
        <v>8</v>
      </c>
      <c r="S19" s="145">
        <v>8</v>
      </c>
      <c r="T19" s="145">
        <v>1</v>
      </c>
      <c r="U19" s="145">
        <v>1</v>
      </c>
      <c r="V19" s="145">
        <v>30</v>
      </c>
      <c r="W19" s="145">
        <v>0</v>
      </c>
      <c r="X19" s="145">
        <v>30</v>
      </c>
      <c r="Y19" s="145">
        <v>30</v>
      </c>
      <c r="Z19" s="145">
        <v>0</v>
      </c>
      <c r="AA19" s="145">
        <v>0</v>
      </c>
      <c r="AB19" s="145">
        <v>100</v>
      </c>
      <c r="AC19" s="145">
        <v>14</v>
      </c>
      <c r="AD19" s="145">
        <v>14</v>
      </c>
      <c r="AE19" s="145">
        <v>0</v>
      </c>
      <c r="AF19" s="145">
        <v>0</v>
      </c>
      <c r="AG19" s="145">
        <v>0</v>
      </c>
      <c r="AH19" s="145">
        <v>0</v>
      </c>
      <c r="AI19" s="145">
        <v>1</v>
      </c>
      <c r="AJ19" s="145">
        <v>5</v>
      </c>
      <c r="AK19" s="145">
        <v>9</v>
      </c>
      <c r="AL19" s="145">
        <v>87</v>
      </c>
      <c r="AM19" s="145">
        <v>63</v>
      </c>
      <c r="AN19" s="145">
        <v>63</v>
      </c>
      <c r="AO19" s="145" t="s">
        <v>3</v>
      </c>
      <c r="AP19" s="147">
        <v>7.1428571428571397</v>
      </c>
      <c r="AQ19" s="31" t="s">
        <v>35</v>
      </c>
      <c r="AR19" s="31" t="s">
        <v>379</v>
      </c>
      <c r="AS19" s="31" t="s">
        <v>57</v>
      </c>
      <c r="AT19" s="31" t="s">
        <v>532</v>
      </c>
      <c r="AU19" s="31" t="s">
        <v>534</v>
      </c>
      <c r="AV19" s="31" t="s">
        <v>986</v>
      </c>
      <c r="AW19" s="270">
        <v>5</v>
      </c>
      <c r="AX19"/>
    </row>
    <row r="20" spans="1:50" x14ac:dyDescent="0.35">
      <c r="A20" s="31" t="s">
        <v>517</v>
      </c>
      <c r="B20" s="31" t="s">
        <v>547</v>
      </c>
      <c r="C20" s="108">
        <v>44148</v>
      </c>
      <c r="D20" s="145">
        <v>899</v>
      </c>
      <c r="E20" s="145">
        <v>6</v>
      </c>
      <c r="F20" s="145">
        <v>6</v>
      </c>
      <c r="G20" s="145">
        <v>3</v>
      </c>
      <c r="H20" s="145">
        <v>57</v>
      </c>
      <c r="I20" s="145">
        <v>50</v>
      </c>
      <c r="J20" s="145">
        <v>26</v>
      </c>
      <c r="K20" s="145">
        <v>26</v>
      </c>
      <c r="L20" s="145">
        <v>4</v>
      </c>
      <c r="M20" s="145">
        <v>4</v>
      </c>
      <c r="N20" s="145">
        <v>66</v>
      </c>
      <c r="O20" s="145">
        <v>4</v>
      </c>
      <c r="P20" s="145">
        <v>4</v>
      </c>
      <c r="Q20" s="145">
        <v>4</v>
      </c>
      <c r="R20" s="145">
        <v>4</v>
      </c>
      <c r="S20" s="145">
        <v>4</v>
      </c>
      <c r="T20" s="145">
        <v>2</v>
      </c>
      <c r="U20" s="145">
        <v>2</v>
      </c>
      <c r="V20" s="145">
        <v>7</v>
      </c>
      <c r="W20" s="145">
        <v>0</v>
      </c>
      <c r="X20" s="145">
        <v>7</v>
      </c>
      <c r="Y20" s="145">
        <v>7</v>
      </c>
      <c r="Z20" s="145">
        <v>0</v>
      </c>
      <c r="AA20" s="145">
        <v>0</v>
      </c>
      <c r="AB20" s="145">
        <v>62</v>
      </c>
      <c r="AC20" s="145">
        <v>6</v>
      </c>
      <c r="AD20" s="145">
        <v>5</v>
      </c>
      <c r="AE20" s="145">
        <v>1</v>
      </c>
      <c r="AF20" s="145">
        <v>0</v>
      </c>
      <c r="AG20" s="145">
        <v>0</v>
      </c>
      <c r="AH20" s="145">
        <v>0</v>
      </c>
      <c r="AI20" s="145">
        <v>0</v>
      </c>
      <c r="AJ20" s="145">
        <v>1</v>
      </c>
      <c r="AK20" s="145">
        <v>4</v>
      </c>
      <c r="AL20" s="145">
        <v>66</v>
      </c>
      <c r="AM20" s="145">
        <v>61</v>
      </c>
      <c r="AN20" s="145">
        <v>61</v>
      </c>
      <c r="AO20" s="145" t="s">
        <v>3</v>
      </c>
      <c r="AP20" s="147">
        <v>7.1428571428571397</v>
      </c>
      <c r="AQ20" s="31" t="s">
        <v>35</v>
      </c>
      <c r="AR20" s="31" t="s">
        <v>379</v>
      </c>
      <c r="AS20" s="31" t="s">
        <v>57</v>
      </c>
      <c r="AT20" s="31" t="s">
        <v>546</v>
      </c>
      <c r="AU20" s="31" t="s">
        <v>548</v>
      </c>
      <c r="AV20" s="31" t="s">
        <v>986</v>
      </c>
      <c r="AW20" s="270">
        <v>1</v>
      </c>
      <c r="AX20"/>
    </row>
    <row r="21" spans="1:50" x14ac:dyDescent="0.35">
      <c r="A21" s="31" t="s">
        <v>517</v>
      </c>
      <c r="B21" s="31" t="s">
        <v>527</v>
      </c>
      <c r="C21" s="108">
        <v>44148</v>
      </c>
      <c r="D21" s="145">
        <v>990</v>
      </c>
      <c r="E21" s="145">
        <v>3</v>
      </c>
      <c r="F21" s="145">
        <v>3</v>
      </c>
      <c r="G21" s="145">
        <v>2</v>
      </c>
      <c r="H21" s="145">
        <v>40</v>
      </c>
      <c r="I21" s="145">
        <v>40</v>
      </c>
      <c r="J21" s="145">
        <v>22</v>
      </c>
      <c r="K21" s="145">
        <v>22</v>
      </c>
      <c r="L21" s="145">
        <v>2</v>
      </c>
      <c r="M21" s="145">
        <v>2</v>
      </c>
      <c r="N21" s="145">
        <v>28</v>
      </c>
      <c r="O21" s="145">
        <v>3</v>
      </c>
      <c r="P21" s="145">
        <v>3</v>
      </c>
      <c r="Q21" s="145">
        <v>3</v>
      </c>
      <c r="R21" s="145">
        <v>3</v>
      </c>
      <c r="S21" s="145">
        <v>3</v>
      </c>
      <c r="T21" s="145">
        <v>1</v>
      </c>
      <c r="U21" s="145">
        <v>1</v>
      </c>
      <c r="V21" s="145">
        <v>0</v>
      </c>
      <c r="W21" s="145">
        <v>0</v>
      </c>
      <c r="X21" s="145">
        <v>0</v>
      </c>
      <c r="Y21" s="145">
        <v>0</v>
      </c>
      <c r="Z21" s="145">
        <v>0</v>
      </c>
      <c r="AA21" s="145">
        <v>0</v>
      </c>
      <c r="AB21" s="145">
        <v>99</v>
      </c>
      <c r="AC21" s="145">
        <v>18</v>
      </c>
      <c r="AD21" s="145">
        <v>15</v>
      </c>
      <c r="AE21" s="145">
        <v>3</v>
      </c>
      <c r="AF21" s="145">
        <v>1</v>
      </c>
      <c r="AG21" s="145">
        <v>0</v>
      </c>
      <c r="AH21" s="145">
        <v>0</v>
      </c>
      <c r="AI21" s="145">
        <v>0</v>
      </c>
      <c r="AJ21" s="145">
        <v>11</v>
      </c>
      <c r="AK21" s="145">
        <v>7</v>
      </c>
      <c r="AL21" s="145">
        <v>28</v>
      </c>
      <c r="AM21" s="145">
        <v>24</v>
      </c>
      <c r="AN21" s="145">
        <v>20</v>
      </c>
      <c r="AO21" s="145" t="s">
        <v>3</v>
      </c>
      <c r="AP21" s="147">
        <v>7.1428571428571397</v>
      </c>
      <c r="AQ21" s="31" t="s">
        <v>35</v>
      </c>
      <c r="AR21" s="31" t="s">
        <v>379</v>
      </c>
      <c r="AS21" s="31" t="s">
        <v>57</v>
      </c>
      <c r="AT21" s="31" t="s">
        <v>526</v>
      </c>
      <c r="AU21" s="31" t="s">
        <v>528</v>
      </c>
      <c r="AV21" s="31" t="s">
        <v>986</v>
      </c>
      <c r="AW21" s="270">
        <v>11</v>
      </c>
      <c r="AX21"/>
    </row>
    <row r="22" spans="1:50" x14ac:dyDescent="0.35">
      <c r="A22" s="31" t="s">
        <v>517</v>
      </c>
      <c r="B22" s="31" t="s">
        <v>530</v>
      </c>
      <c r="C22" s="108">
        <v>44148</v>
      </c>
      <c r="D22" s="145">
        <v>658</v>
      </c>
      <c r="E22" s="145">
        <v>1</v>
      </c>
      <c r="F22" s="145">
        <v>1</v>
      </c>
      <c r="G22" s="145">
        <v>12</v>
      </c>
      <c r="H22" s="145">
        <v>106</v>
      </c>
      <c r="I22" s="145">
        <v>106</v>
      </c>
      <c r="J22" s="145">
        <v>28</v>
      </c>
      <c r="K22" s="145">
        <v>28</v>
      </c>
      <c r="L22" s="145">
        <v>1</v>
      </c>
      <c r="M22" s="145">
        <v>1</v>
      </c>
      <c r="N22" s="145">
        <v>30</v>
      </c>
      <c r="O22" s="145">
        <v>5</v>
      </c>
      <c r="P22" s="145">
        <v>5</v>
      </c>
      <c r="Q22" s="145">
        <v>5</v>
      </c>
      <c r="R22" s="145">
        <v>5</v>
      </c>
      <c r="S22" s="145">
        <v>5</v>
      </c>
      <c r="T22" s="145">
        <v>0</v>
      </c>
      <c r="U22" s="145">
        <v>0</v>
      </c>
      <c r="V22" s="145">
        <v>35</v>
      </c>
      <c r="W22" s="145">
        <v>35</v>
      </c>
      <c r="X22" s="145">
        <v>35</v>
      </c>
      <c r="Y22" s="145">
        <v>35</v>
      </c>
      <c r="Z22" s="145">
        <v>0</v>
      </c>
      <c r="AA22" s="145">
        <v>0</v>
      </c>
      <c r="AB22" s="145">
        <v>62</v>
      </c>
      <c r="AC22" s="145">
        <v>26</v>
      </c>
      <c r="AD22" s="145">
        <v>26</v>
      </c>
      <c r="AE22" s="145">
        <v>0</v>
      </c>
      <c r="AF22" s="145">
        <v>0</v>
      </c>
      <c r="AG22" s="145">
        <v>0</v>
      </c>
      <c r="AH22" s="145">
        <v>0</v>
      </c>
      <c r="AI22" s="145">
        <v>0</v>
      </c>
      <c r="AJ22" s="145">
        <v>24</v>
      </c>
      <c r="AK22" s="145">
        <v>2</v>
      </c>
      <c r="AL22" s="145">
        <v>30</v>
      </c>
      <c r="AM22" s="145">
        <v>17</v>
      </c>
      <c r="AN22" s="145">
        <v>17</v>
      </c>
      <c r="AO22" s="145" t="s">
        <v>3</v>
      </c>
      <c r="AP22" s="147">
        <v>7.1428571428571397</v>
      </c>
      <c r="AQ22" s="31" t="s">
        <v>35</v>
      </c>
      <c r="AR22" s="31" t="s">
        <v>379</v>
      </c>
      <c r="AS22" s="31" t="s">
        <v>57</v>
      </c>
      <c r="AT22" s="31" t="s">
        <v>529</v>
      </c>
      <c r="AU22" s="31" t="s">
        <v>531</v>
      </c>
      <c r="AV22" s="31" t="s">
        <v>986</v>
      </c>
      <c r="AW22" s="270">
        <v>24</v>
      </c>
      <c r="AX22"/>
    </row>
    <row r="23" spans="1:50" x14ac:dyDescent="0.35">
      <c r="A23" s="31" t="s">
        <v>517</v>
      </c>
      <c r="B23" s="31" t="s">
        <v>550</v>
      </c>
      <c r="C23" s="108">
        <v>44148</v>
      </c>
      <c r="D23" s="145">
        <v>713</v>
      </c>
      <c r="E23" s="145">
        <v>1</v>
      </c>
      <c r="F23" s="145">
        <v>1</v>
      </c>
      <c r="G23" s="145">
        <v>1</v>
      </c>
      <c r="H23" s="145">
        <v>41</v>
      </c>
      <c r="I23" s="145">
        <v>41</v>
      </c>
      <c r="J23" s="145">
        <v>14</v>
      </c>
      <c r="K23" s="145">
        <v>14</v>
      </c>
      <c r="L23" s="145">
        <v>1</v>
      </c>
      <c r="M23" s="145">
        <v>1</v>
      </c>
      <c r="N23" s="145">
        <v>52</v>
      </c>
      <c r="O23" s="145">
        <v>3</v>
      </c>
      <c r="P23" s="145">
        <v>3</v>
      </c>
      <c r="Q23" s="145">
        <v>3</v>
      </c>
      <c r="R23" s="145">
        <v>3</v>
      </c>
      <c r="S23" s="145">
        <v>3</v>
      </c>
      <c r="T23" s="145">
        <v>0</v>
      </c>
      <c r="U23" s="145">
        <v>0</v>
      </c>
      <c r="V23" s="145">
        <v>5</v>
      </c>
      <c r="W23" s="145">
        <v>0</v>
      </c>
      <c r="X23" s="145">
        <v>5</v>
      </c>
      <c r="Y23" s="145">
        <v>5</v>
      </c>
      <c r="Z23" s="145">
        <v>0</v>
      </c>
      <c r="AA23" s="145">
        <v>0</v>
      </c>
      <c r="AB23" s="145">
        <v>58</v>
      </c>
      <c r="AC23" s="145">
        <v>6</v>
      </c>
      <c r="AD23" s="145">
        <v>6</v>
      </c>
      <c r="AE23" s="145">
        <v>2</v>
      </c>
      <c r="AF23" s="145">
        <v>0</v>
      </c>
      <c r="AG23" s="145">
        <v>0</v>
      </c>
      <c r="AH23" s="145">
        <v>0</v>
      </c>
      <c r="AI23" s="145">
        <v>0</v>
      </c>
      <c r="AJ23" s="145">
        <v>4</v>
      </c>
      <c r="AK23" s="145">
        <v>2</v>
      </c>
      <c r="AL23" s="145">
        <v>52</v>
      </c>
      <c r="AM23" s="145">
        <v>48</v>
      </c>
      <c r="AN23" s="145">
        <v>48</v>
      </c>
      <c r="AO23" s="145" t="s">
        <v>3</v>
      </c>
      <c r="AP23" s="147">
        <v>7.1428571428571397</v>
      </c>
      <c r="AQ23" s="31" t="s">
        <v>35</v>
      </c>
      <c r="AR23" s="31" t="s">
        <v>379</v>
      </c>
      <c r="AS23" s="31" t="s">
        <v>57</v>
      </c>
      <c r="AT23" s="31" t="s">
        <v>549</v>
      </c>
      <c r="AU23" s="31" t="s">
        <v>551</v>
      </c>
      <c r="AV23" s="31" t="s">
        <v>986</v>
      </c>
      <c r="AW23" s="270">
        <v>4</v>
      </c>
      <c r="AX23"/>
    </row>
    <row r="24" spans="1:50" x14ac:dyDescent="0.35">
      <c r="A24" s="31" t="s">
        <v>517</v>
      </c>
      <c r="B24" s="31" t="s">
        <v>541</v>
      </c>
      <c r="C24" s="108">
        <v>44148</v>
      </c>
      <c r="D24" s="145">
        <v>611</v>
      </c>
      <c r="E24" s="145">
        <v>2</v>
      </c>
      <c r="F24" s="145">
        <v>2</v>
      </c>
      <c r="G24" s="145">
        <v>-17</v>
      </c>
      <c r="H24" s="145">
        <v>28</v>
      </c>
      <c r="I24" s="145">
        <v>28</v>
      </c>
      <c r="J24" s="145">
        <v>28</v>
      </c>
      <c r="K24" s="145">
        <v>28</v>
      </c>
      <c r="L24" s="145">
        <v>1</v>
      </c>
      <c r="M24" s="145">
        <v>1</v>
      </c>
      <c r="N24" s="145">
        <v>35</v>
      </c>
      <c r="O24" s="145">
        <v>10</v>
      </c>
      <c r="P24" s="145">
        <v>10</v>
      </c>
      <c r="Q24" s="145">
        <v>10</v>
      </c>
      <c r="R24" s="145">
        <v>10</v>
      </c>
      <c r="S24" s="145">
        <v>10</v>
      </c>
      <c r="T24" s="145">
        <v>1</v>
      </c>
      <c r="U24" s="145">
        <v>1</v>
      </c>
      <c r="V24" s="145">
        <v>0</v>
      </c>
      <c r="W24" s="145">
        <v>0</v>
      </c>
      <c r="X24" s="145">
        <v>0</v>
      </c>
      <c r="Y24" s="145">
        <v>0</v>
      </c>
      <c r="Z24" s="145">
        <v>0</v>
      </c>
      <c r="AA24" s="145">
        <v>0</v>
      </c>
      <c r="AB24" s="145">
        <v>92</v>
      </c>
      <c r="AC24" s="145">
        <v>29</v>
      </c>
      <c r="AD24" s="145">
        <v>25</v>
      </c>
      <c r="AE24" s="145">
        <v>4</v>
      </c>
      <c r="AF24" s="145">
        <v>0</v>
      </c>
      <c r="AG24" s="145">
        <v>0</v>
      </c>
      <c r="AH24" s="145">
        <v>0</v>
      </c>
      <c r="AI24" s="145">
        <v>0</v>
      </c>
      <c r="AJ24" s="145">
        <v>13</v>
      </c>
      <c r="AK24" s="145">
        <v>16</v>
      </c>
      <c r="AL24" s="145">
        <v>35</v>
      </c>
      <c r="AM24" s="145">
        <v>18</v>
      </c>
      <c r="AN24" s="145">
        <v>18</v>
      </c>
      <c r="AO24" s="145" t="s">
        <v>3</v>
      </c>
      <c r="AP24" s="147">
        <v>7.1428571428571397</v>
      </c>
      <c r="AQ24" s="31" t="s">
        <v>35</v>
      </c>
      <c r="AR24" s="31" t="s">
        <v>379</v>
      </c>
      <c r="AS24" s="31" t="s">
        <v>57</v>
      </c>
      <c r="AT24" s="31" t="s">
        <v>540</v>
      </c>
      <c r="AU24" s="31" t="s">
        <v>542</v>
      </c>
      <c r="AV24" s="31" t="s">
        <v>986</v>
      </c>
      <c r="AW24" s="270">
        <v>13</v>
      </c>
      <c r="AX24"/>
    </row>
    <row r="25" spans="1:50" x14ac:dyDescent="0.35">
      <c r="A25" s="31" t="s">
        <v>517</v>
      </c>
      <c r="B25" s="31" t="s">
        <v>522</v>
      </c>
      <c r="C25" s="108">
        <v>44148</v>
      </c>
      <c r="D25" s="145">
        <v>659</v>
      </c>
      <c r="E25" s="145">
        <v>2</v>
      </c>
      <c r="F25" s="145">
        <v>2</v>
      </c>
      <c r="G25" s="145">
        <v>24</v>
      </c>
      <c r="H25" s="145">
        <v>46</v>
      </c>
      <c r="I25" s="145">
        <v>45</v>
      </c>
      <c r="J25" s="145">
        <v>36</v>
      </c>
      <c r="K25" s="145">
        <v>36</v>
      </c>
      <c r="L25" s="145">
        <v>2</v>
      </c>
      <c r="M25" s="145">
        <v>2</v>
      </c>
      <c r="N25" s="145">
        <v>37</v>
      </c>
      <c r="O25" s="145">
        <v>5</v>
      </c>
      <c r="P25" s="145">
        <v>5</v>
      </c>
      <c r="Q25" s="145">
        <v>5</v>
      </c>
      <c r="R25" s="145">
        <v>8</v>
      </c>
      <c r="S25" s="145">
        <v>5</v>
      </c>
      <c r="T25" s="145">
        <v>0</v>
      </c>
      <c r="U25" s="145">
        <v>0</v>
      </c>
      <c r="V25" s="145">
        <v>0</v>
      </c>
      <c r="W25" s="145">
        <v>0</v>
      </c>
      <c r="X25" s="145">
        <v>0</v>
      </c>
      <c r="Y25" s="145">
        <v>0</v>
      </c>
      <c r="Z25" s="145">
        <v>0</v>
      </c>
      <c r="AA25" s="145">
        <v>0</v>
      </c>
      <c r="AB25" s="145">
        <v>58</v>
      </c>
      <c r="AC25" s="145">
        <v>15</v>
      </c>
      <c r="AD25" s="145">
        <v>13</v>
      </c>
      <c r="AE25" s="145">
        <v>2</v>
      </c>
      <c r="AF25" s="145">
        <v>1</v>
      </c>
      <c r="AG25" s="145">
        <v>0</v>
      </c>
      <c r="AH25" s="145">
        <v>1</v>
      </c>
      <c r="AI25" s="145">
        <v>0</v>
      </c>
      <c r="AJ25" s="145">
        <v>3</v>
      </c>
      <c r="AK25" s="145">
        <v>11</v>
      </c>
      <c r="AL25" s="145">
        <v>37</v>
      </c>
      <c r="AM25" s="145">
        <v>26</v>
      </c>
      <c r="AN25" s="145">
        <v>23</v>
      </c>
      <c r="AO25" s="145" t="s">
        <v>3</v>
      </c>
      <c r="AP25" s="147">
        <v>7.1428571428571397</v>
      </c>
      <c r="AQ25" s="31" t="s">
        <v>35</v>
      </c>
      <c r="AR25" s="31" t="s">
        <v>379</v>
      </c>
      <c r="AS25" s="31" t="s">
        <v>57</v>
      </c>
      <c r="AT25" s="31" t="s">
        <v>521</v>
      </c>
      <c r="AU25" s="31" t="s">
        <v>523</v>
      </c>
      <c r="AV25" s="31" t="s">
        <v>986</v>
      </c>
      <c r="AW25" s="270">
        <v>3</v>
      </c>
      <c r="AX25"/>
    </row>
    <row r="26" spans="1:50" x14ac:dyDescent="0.35">
      <c r="A26" s="31" t="s">
        <v>517</v>
      </c>
      <c r="B26" s="31" t="s">
        <v>519</v>
      </c>
      <c r="C26" s="108">
        <v>44141</v>
      </c>
      <c r="D26" s="145">
        <v>2623</v>
      </c>
      <c r="E26" s="145">
        <v>4</v>
      </c>
      <c r="F26" s="145">
        <v>4</v>
      </c>
      <c r="G26" s="145">
        <v>-3</v>
      </c>
      <c r="H26" s="145">
        <v>61</v>
      </c>
      <c r="I26" s="145">
        <v>61</v>
      </c>
      <c r="J26" s="145">
        <v>43</v>
      </c>
      <c r="K26" s="145">
        <v>43</v>
      </c>
      <c r="L26" s="145">
        <v>4</v>
      </c>
      <c r="M26" s="145">
        <v>4</v>
      </c>
      <c r="N26" s="145">
        <v>191</v>
      </c>
      <c r="O26" s="145">
        <v>4</v>
      </c>
      <c r="P26" s="145">
        <v>4</v>
      </c>
      <c r="Q26" s="145">
        <v>4</v>
      </c>
      <c r="R26" s="145">
        <v>6</v>
      </c>
      <c r="S26" s="145">
        <v>6</v>
      </c>
      <c r="T26" s="145">
        <v>1</v>
      </c>
      <c r="U26" s="145">
        <v>1</v>
      </c>
      <c r="V26" s="145">
        <v>0</v>
      </c>
      <c r="W26" s="145">
        <v>0</v>
      </c>
      <c r="X26" s="145">
        <v>0</v>
      </c>
      <c r="Y26" s="145">
        <v>0</v>
      </c>
      <c r="Z26" s="145">
        <v>0</v>
      </c>
      <c r="AA26" s="145">
        <v>0</v>
      </c>
      <c r="AB26" s="145">
        <v>77</v>
      </c>
      <c r="AC26" s="145">
        <v>6</v>
      </c>
      <c r="AD26" s="145">
        <v>6</v>
      </c>
      <c r="AE26" s="145">
        <v>0</v>
      </c>
      <c r="AF26" s="145">
        <v>0</v>
      </c>
      <c r="AG26" s="145">
        <v>0</v>
      </c>
      <c r="AH26" s="145">
        <v>0</v>
      </c>
      <c r="AI26" s="145">
        <v>0</v>
      </c>
      <c r="AJ26" s="145">
        <v>0</v>
      </c>
      <c r="AK26" s="145">
        <v>6</v>
      </c>
      <c r="AL26" s="145">
        <v>191</v>
      </c>
      <c r="AM26" s="145">
        <v>145</v>
      </c>
      <c r="AN26" s="145">
        <v>145</v>
      </c>
      <c r="AO26" s="145" t="s">
        <v>3</v>
      </c>
      <c r="AP26" s="147">
        <v>6.1428571428571397</v>
      </c>
      <c r="AQ26" s="31" t="s">
        <v>35</v>
      </c>
      <c r="AR26" s="31" t="s">
        <v>379</v>
      </c>
      <c r="AS26" s="31" t="s">
        <v>57</v>
      </c>
      <c r="AT26" s="31" t="s">
        <v>518</v>
      </c>
      <c r="AU26" s="31" t="s">
        <v>520</v>
      </c>
      <c r="AV26" s="31" t="s">
        <v>986</v>
      </c>
      <c r="AW26" s="270">
        <v>0</v>
      </c>
      <c r="AX26"/>
    </row>
    <row r="27" spans="1:50" x14ac:dyDescent="0.35">
      <c r="A27" s="31" t="s">
        <v>517</v>
      </c>
      <c r="B27" s="31" t="s">
        <v>535</v>
      </c>
      <c r="C27" s="108">
        <v>44141</v>
      </c>
      <c r="D27" s="145">
        <v>2205</v>
      </c>
      <c r="E27" s="145">
        <v>1</v>
      </c>
      <c r="F27" s="145">
        <v>1</v>
      </c>
      <c r="G27" s="145">
        <v>6</v>
      </c>
      <c r="H27" s="145">
        <v>0</v>
      </c>
      <c r="I27" s="145">
        <v>0</v>
      </c>
      <c r="J27" s="145">
        <v>0</v>
      </c>
      <c r="K27" s="145">
        <v>3</v>
      </c>
      <c r="L27" s="145">
        <v>0</v>
      </c>
      <c r="M27" s="145">
        <v>0</v>
      </c>
      <c r="N27" s="145">
        <v>204</v>
      </c>
      <c r="O27" s="145">
        <v>16</v>
      </c>
      <c r="P27" s="145">
        <v>16</v>
      </c>
      <c r="Q27" s="145">
        <v>16</v>
      </c>
      <c r="R27" s="145">
        <v>22</v>
      </c>
      <c r="S27" s="145">
        <v>22</v>
      </c>
      <c r="T27" s="145">
        <v>1</v>
      </c>
      <c r="U27" s="145">
        <v>1</v>
      </c>
      <c r="V27" s="145">
        <v>0</v>
      </c>
      <c r="W27" s="145">
        <v>0</v>
      </c>
      <c r="X27" s="145">
        <v>0</v>
      </c>
      <c r="Y27" s="145">
        <v>0</v>
      </c>
      <c r="Z27" s="145">
        <v>0</v>
      </c>
      <c r="AA27" s="145">
        <v>0</v>
      </c>
      <c r="AB27" s="145">
        <v>179</v>
      </c>
      <c r="AC27" s="145">
        <v>64</v>
      </c>
      <c r="AD27" s="145">
        <v>64</v>
      </c>
      <c r="AE27" s="145">
        <v>0</v>
      </c>
      <c r="AF27" s="145">
        <v>0</v>
      </c>
      <c r="AG27" s="145">
        <v>0</v>
      </c>
      <c r="AH27" s="145">
        <v>0</v>
      </c>
      <c r="AI27" s="145">
        <v>0</v>
      </c>
      <c r="AJ27" s="145">
        <v>10</v>
      </c>
      <c r="AK27" s="145">
        <v>54</v>
      </c>
      <c r="AL27" s="145">
        <v>204</v>
      </c>
      <c r="AM27" s="145">
        <v>151</v>
      </c>
      <c r="AN27" s="145">
        <v>151</v>
      </c>
      <c r="AO27" s="145" t="s">
        <v>3</v>
      </c>
      <c r="AP27" s="147">
        <v>6.1428571428571397</v>
      </c>
      <c r="AQ27" s="31" t="s">
        <v>35</v>
      </c>
      <c r="AR27" s="31" t="s">
        <v>379</v>
      </c>
      <c r="AS27" s="31" t="s">
        <v>57</v>
      </c>
      <c r="AT27" s="31" t="s">
        <v>532</v>
      </c>
      <c r="AU27" s="31" t="s">
        <v>536</v>
      </c>
      <c r="AV27" s="31" t="s">
        <v>986</v>
      </c>
      <c r="AW27" s="270">
        <v>10</v>
      </c>
      <c r="AX27"/>
    </row>
    <row r="28" spans="1:50" x14ac:dyDescent="0.35">
      <c r="A28" s="31" t="s">
        <v>517</v>
      </c>
      <c r="B28" s="31" t="s">
        <v>538</v>
      </c>
      <c r="C28" s="108">
        <v>44141</v>
      </c>
      <c r="D28" s="145">
        <v>1789</v>
      </c>
      <c r="E28" s="145">
        <v>1</v>
      </c>
      <c r="F28" s="145">
        <v>1</v>
      </c>
      <c r="G28" s="145">
        <v>18</v>
      </c>
      <c r="H28" s="145">
        <v>25</v>
      </c>
      <c r="I28" s="145">
        <v>25</v>
      </c>
      <c r="J28" s="145">
        <v>9</v>
      </c>
      <c r="K28" s="145">
        <v>9</v>
      </c>
      <c r="L28" s="145">
        <v>0</v>
      </c>
      <c r="M28" s="145">
        <v>0</v>
      </c>
      <c r="N28" s="145">
        <v>67</v>
      </c>
      <c r="O28" s="145">
        <v>12</v>
      </c>
      <c r="P28" s="145">
        <v>12</v>
      </c>
      <c r="Q28" s="145">
        <v>12</v>
      </c>
      <c r="R28" s="145">
        <v>8</v>
      </c>
      <c r="S28" s="145">
        <v>6</v>
      </c>
      <c r="T28" s="145">
        <v>1</v>
      </c>
      <c r="U28" s="145">
        <v>1</v>
      </c>
      <c r="V28" s="145">
        <v>6</v>
      </c>
      <c r="W28" s="145">
        <v>0</v>
      </c>
      <c r="X28" s="145">
        <v>6</v>
      </c>
      <c r="Y28" s="145">
        <v>6</v>
      </c>
      <c r="Z28" s="145">
        <v>0</v>
      </c>
      <c r="AA28" s="145">
        <v>0</v>
      </c>
      <c r="AB28" s="145">
        <v>233</v>
      </c>
      <c r="AC28" s="145">
        <v>94</v>
      </c>
      <c r="AD28" s="145">
        <v>94</v>
      </c>
      <c r="AE28" s="145">
        <v>0</v>
      </c>
      <c r="AF28" s="145">
        <v>1</v>
      </c>
      <c r="AG28" s="145">
        <v>0</v>
      </c>
      <c r="AH28" s="145">
        <v>0</v>
      </c>
      <c r="AI28" s="145">
        <v>0</v>
      </c>
      <c r="AJ28" s="145">
        <v>14</v>
      </c>
      <c r="AK28" s="145">
        <v>80</v>
      </c>
      <c r="AL28" s="145">
        <v>67</v>
      </c>
      <c r="AM28" s="145">
        <v>44</v>
      </c>
      <c r="AN28" s="145">
        <v>30</v>
      </c>
      <c r="AO28" s="145" t="s">
        <v>3</v>
      </c>
      <c r="AP28" s="147">
        <v>6.1428571428571397</v>
      </c>
      <c r="AQ28" s="31" t="s">
        <v>35</v>
      </c>
      <c r="AR28" s="31" t="s">
        <v>379</v>
      </c>
      <c r="AS28" s="31" t="s">
        <v>57</v>
      </c>
      <c r="AT28" s="31" t="s">
        <v>537</v>
      </c>
      <c r="AU28" s="31" t="s">
        <v>539</v>
      </c>
      <c r="AV28" s="31" t="s">
        <v>986</v>
      </c>
      <c r="AW28" s="270">
        <v>14</v>
      </c>
      <c r="AX28"/>
    </row>
    <row r="29" spans="1:50" x14ac:dyDescent="0.35">
      <c r="A29" s="31" t="s">
        <v>517</v>
      </c>
      <c r="B29" s="31" t="s">
        <v>544</v>
      </c>
      <c r="C29" s="108">
        <v>44141</v>
      </c>
      <c r="D29" s="145">
        <v>1506</v>
      </c>
      <c r="E29" s="145">
        <v>3</v>
      </c>
      <c r="F29" s="145">
        <v>3</v>
      </c>
      <c r="G29" s="145">
        <v>3</v>
      </c>
      <c r="H29" s="145">
        <v>100</v>
      </c>
      <c r="I29" s="145">
        <v>100</v>
      </c>
      <c r="J29" s="145">
        <v>40</v>
      </c>
      <c r="K29" s="145">
        <v>40</v>
      </c>
      <c r="L29" s="145">
        <v>2</v>
      </c>
      <c r="M29" s="145">
        <v>2</v>
      </c>
      <c r="N29" s="145">
        <v>58</v>
      </c>
      <c r="O29" s="145">
        <v>4</v>
      </c>
      <c r="P29" s="145">
        <v>4</v>
      </c>
      <c r="Q29" s="145">
        <v>4</v>
      </c>
      <c r="R29" s="145">
        <v>3</v>
      </c>
      <c r="S29" s="145">
        <v>3</v>
      </c>
      <c r="T29" s="145">
        <v>1</v>
      </c>
      <c r="U29" s="145">
        <v>1</v>
      </c>
      <c r="V29" s="145">
        <v>7</v>
      </c>
      <c r="W29" s="145">
        <v>0</v>
      </c>
      <c r="X29" s="145">
        <v>3</v>
      </c>
      <c r="Y29" s="145">
        <v>3</v>
      </c>
      <c r="Z29" s="145">
        <v>0</v>
      </c>
      <c r="AA29" s="145">
        <v>0</v>
      </c>
      <c r="AB29" s="145">
        <v>90</v>
      </c>
      <c r="AC29" s="145">
        <v>46</v>
      </c>
      <c r="AD29" s="145">
        <v>46</v>
      </c>
      <c r="AE29" s="145">
        <v>0</v>
      </c>
      <c r="AF29" s="145">
        <v>2</v>
      </c>
      <c r="AG29" s="145">
        <v>0</v>
      </c>
      <c r="AH29" s="145">
        <v>2</v>
      </c>
      <c r="AI29" s="145">
        <v>1</v>
      </c>
      <c r="AJ29" s="145">
        <v>6</v>
      </c>
      <c r="AK29" s="145">
        <v>37</v>
      </c>
      <c r="AL29" s="145">
        <v>58</v>
      </c>
      <c r="AM29" s="145">
        <v>35</v>
      </c>
      <c r="AN29" s="145">
        <v>35</v>
      </c>
      <c r="AO29" s="145" t="s">
        <v>3</v>
      </c>
      <c r="AP29" s="147">
        <v>6.1428571428571397</v>
      </c>
      <c r="AQ29" s="31" t="s">
        <v>35</v>
      </c>
      <c r="AR29" s="31" t="s">
        <v>379</v>
      </c>
      <c r="AS29" s="31" t="s">
        <v>57</v>
      </c>
      <c r="AT29" s="31" t="s">
        <v>543</v>
      </c>
      <c r="AU29" s="31" t="s">
        <v>545</v>
      </c>
      <c r="AV29" s="31" t="s">
        <v>986</v>
      </c>
      <c r="AW29" s="270">
        <v>6</v>
      </c>
      <c r="AX29"/>
    </row>
    <row r="30" spans="1:50" x14ac:dyDescent="0.35">
      <c r="A30" s="31" t="s">
        <v>517</v>
      </c>
      <c r="B30" s="31" t="s">
        <v>524</v>
      </c>
      <c r="C30" s="108">
        <v>44141</v>
      </c>
      <c r="D30" s="145">
        <v>1769</v>
      </c>
      <c r="E30" s="145">
        <v>3</v>
      </c>
      <c r="F30" s="145">
        <v>3</v>
      </c>
      <c r="G30" s="145">
        <v>-1</v>
      </c>
      <c r="H30" s="145">
        <v>60</v>
      </c>
      <c r="I30" s="145">
        <v>60</v>
      </c>
      <c r="J30" s="145">
        <v>30</v>
      </c>
      <c r="K30" s="145">
        <v>30</v>
      </c>
      <c r="L30" s="145">
        <v>2</v>
      </c>
      <c r="M30" s="145">
        <v>2</v>
      </c>
      <c r="N30" s="145">
        <v>93</v>
      </c>
      <c r="O30" s="145">
        <v>5</v>
      </c>
      <c r="P30" s="145">
        <v>5</v>
      </c>
      <c r="Q30" s="145">
        <v>5</v>
      </c>
      <c r="R30" s="145">
        <v>5</v>
      </c>
      <c r="S30" s="145">
        <v>5</v>
      </c>
      <c r="T30" s="145">
        <v>1</v>
      </c>
      <c r="U30" s="145">
        <v>1</v>
      </c>
      <c r="V30" s="145">
        <v>16</v>
      </c>
      <c r="W30" s="145">
        <v>0</v>
      </c>
      <c r="X30" s="145">
        <v>16</v>
      </c>
      <c r="Y30" s="145">
        <v>16</v>
      </c>
      <c r="Z30" s="145">
        <v>0</v>
      </c>
      <c r="AA30" s="145">
        <v>0</v>
      </c>
      <c r="AB30" s="145">
        <v>173</v>
      </c>
      <c r="AC30" s="145">
        <v>15</v>
      </c>
      <c r="AD30" s="145">
        <v>15</v>
      </c>
      <c r="AE30" s="145">
        <v>0</v>
      </c>
      <c r="AF30" s="145">
        <v>0</v>
      </c>
      <c r="AG30" s="145">
        <v>0</v>
      </c>
      <c r="AH30" s="145">
        <v>1</v>
      </c>
      <c r="AI30" s="145">
        <v>0</v>
      </c>
      <c r="AJ30" s="145">
        <v>4</v>
      </c>
      <c r="AK30" s="145">
        <v>10</v>
      </c>
      <c r="AL30" s="145">
        <v>93</v>
      </c>
      <c r="AM30" s="145">
        <v>80</v>
      </c>
      <c r="AN30" s="145">
        <v>80</v>
      </c>
      <c r="AO30" s="145" t="s">
        <v>3</v>
      </c>
      <c r="AP30" s="147">
        <v>6.1428571428571397</v>
      </c>
      <c r="AQ30" s="31" t="s">
        <v>35</v>
      </c>
      <c r="AR30" s="31" t="s">
        <v>379</v>
      </c>
      <c r="AS30" s="31" t="s">
        <v>57</v>
      </c>
      <c r="AT30" s="31" t="s">
        <v>521</v>
      </c>
      <c r="AU30" s="31" t="s">
        <v>525</v>
      </c>
      <c r="AV30" s="31" t="s">
        <v>986</v>
      </c>
      <c r="AW30" s="270">
        <v>4</v>
      </c>
      <c r="AX30"/>
    </row>
    <row r="31" spans="1:50" x14ac:dyDescent="0.35">
      <c r="A31" s="31" t="s">
        <v>517</v>
      </c>
      <c r="B31" s="31" t="s">
        <v>533</v>
      </c>
      <c r="C31" s="108">
        <v>44141</v>
      </c>
      <c r="D31" s="145">
        <v>1229</v>
      </c>
      <c r="E31" s="145">
        <v>5</v>
      </c>
      <c r="F31" s="145">
        <v>5</v>
      </c>
      <c r="G31" s="145">
        <v>14</v>
      </c>
      <c r="H31" s="145">
        <v>65</v>
      </c>
      <c r="I31" s="145">
        <v>65</v>
      </c>
      <c r="J31" s="145">
        <v>24</v>
      </c>
      <c r="K31" s="145">
        <v>24</v>
      </c>
      <c r="L31" s="145">
        <v>2</v>
      </c>
      <c r="M31" s="145">
        <v>2</v>
      </c>
      <c r="N31" s="145">
        <v>70</v>
      </c>
      <c r="O31" s="145">
        <v>3</v>
      </c>
      <c r="P31" s="145">
        <v>3</v>
      </c>
      <c r="Q31" s="145">
        <v>3</v>
      </c>
      <c r="R31" s="145">
        <v>11</v>
      </c>
      <c r="S31" s="145">
        <v>11</v>
      </c>
      <c r="T31" s="145">
        <v>2</v>
      </c>
      <c r="U31" s="145">
        <v>2</v>
      </c>
      <c r="V31" s="145">
        <v>5</v>
      </c>
      <c r="W31" s="145">
        <v>0</v>
      </c>
      <c r="X31" s="145">
        <v>5</v>
      </c>
      <c r="Y31" s="145">
        <v>5</v>
      </c>
      <c r="Z31" s="145">
        <v>0</v>
      </c>
      <c r="AA31" s="145">
        <v>0</v>
      </c>
      <c r="AB31" s="145">
        <v>65</v>
      </c>
      <c r="AC31" s="145">
        <v>15</v>
      </c>
      <c r="AD31" s="145">
        <v>15</v>
      </c>
      <c r="AE31" s="145">
        <v>0</v>
      </c>
      <c r="AF31" s="145">
        <v>0</v>
      </c>
      <c r="AG31" s="145">
        <v>0</v>
      </c>
      <c r="AH31" s="145">
        <v>0</v>
      </c>
      <c r="AI31" s="145">
        <v>0</v>
      </c>
      <c r="AJ31" s="145">
        <v>4</v>
      </c>
      <c r="AK31" s="145">
        <v>11</v>
      </c>
      <c r="AL31" s="145">
        <v>70</v>
      </c>
      <c r="AM31" s="145">
        <v>58</v>
      </c>
      <c r="AN31" s="145">
        <v>58</v>
      </c>
      <c r="AO31" s="145" t="s">
        <v>3</v>
      </c>
      <c r="AP31" s="147">
        <v>6.1428571428571397</v>
      </c>
      <c r="AQ31" s="31" t="s">
        <v>35</v>
      </c>
      <c r="AR31" s="31" t="s">
        <v>379</v>
      </c>
      <c r="AS31" s="31" t="s">
        <v>57</v>
      </c>
      <c r="AT31" s="31" t="s">
        <v>532</v>
      </c>
      <c r="AU31" s="31" t="s">
        <v>534</v>
      </c>
      <c r="AV31" s="31" t="s">
        <v>986</v>
      </c>
      <c r="AW31" s="270">
        <v>4</v>
      </c>
      <c r="AX31"/>
    </row>
    <row r="32" spans="1:50" x14ac:dyDescent="0.35">
      <c r="A32" s="31" t="s">
        <v>517</v>
      </c>
      <c r="B32" s="31" t="s">
        <v>547</v>
      </c>
      <c r="C32" s="108">
        <v>44141</v>
      </c>
      <c r="D32" s="145">
        <v>896</v>
      </c>
      <c r="E32" s="145">
        <v>6</v>
      </c>
      <c r="F32" s="145">
        <v>6</v>
      </c>
      <c r="G32" s="145">
        <v>5</v>
      </c>
      <c r="H32" s="145">
        <v>69</v>
      </c>
      <c r="I32" s="145">
        <v>69</v>
      </c>
      <c r="J32" s="145">
        <v>36</v>
      </c>
      <c r="K32" s="145">
        <v>36</v>
      </c>
      <c r="L32" s="145">
        <v>5</v>
      </c>
      <c r="M32" s="145">
        <v>5</v>
      </c>
      <c r="N32" s="145">
        <v>48</v>
      </c>
      <c r="O32" s="145">
        <v>3</v>
      </c>
      <c r="P32" s="145">
        <v>3</v>
      </c>
      <c r="Q32" s="145">
        <v>3</v>
      </c>
      <c r="R32" s="145">
        <v>3</v>
      </c>
      <c r="S32" s="145">
        <v>3</v>
      </c>
      <c r="T32" s="145">
        <v>1</v>
      </c>
      <c r="U32" s="145">
        <v>1</v>
      </c>
      <c r="V32" s="145">
        <v>4</v>
      </c>
      <c r="W32" s="145">
        <v>0</v>
      </c>
      <c r="X32" s="145">
        <v>4</v>
      </c>
      <c r="Y32" s="145">
        <v>4</v>
      </c>
      <c r="Z32" s="145">
        <v>0</v>
      </c>
      <c r="AA32" s="145">
        <v>0</v>
      </c>
      <c r="AB32" s="145">
        <v>55</v>
      </c>
      <c r="AC32" s="145">
        <v>9</v>
      </c>
      <c r="AD32" s="145">
        <v>9</v>
      </c>
      <c r="AE32" s="145">
        <v>0</v>
      </c>
      <c r="AF32" s="145">
        <v>1</v>
      </c>
      <c r="AG32" s="145">
        <v>0</v>
      </c>
      <c r="AH32" s="145">
        <v>1</v>
      </c>
      <c r="AI32" s="145">
        <v>0</v>
      </c>
      <c r="AJ32" s="145">
        <v>1</v>
      </c>
      <c r="AK32" s="145">
        <v>7</v>
      </c>
      <c r="AL32" s="145">
        <v>48</v>
      </c>
      <c r="AM32" s="145">
        <v>41</v>
      </c>
      <c r="AN32" s="145">
        <v>41</v>
      </c>
      <c r="AO32" s="145" t="s">
        <v>3</v>
      </c>
      <c r="AP32" s="147">
        <v>6.1428571428571397</v>
      </c>
      <c r="AQ32" s="31" t="s">
        <v>35</v>
      </c>
      <c r="AR32" s="31" t="s">
        <v>379</v>
      </c>
      <c r="AS32" s="31" t="s">
        <v>57</v>
      </c>
      <c r="AT32" s="31" t="s">
        <v>546</v>
      </c>
      <c r="AU32" s="31" t="s">
        <v>548</v>
      </c>
      <c r="AV32" s="31" t="s">
        <v>986</v>
      </c>
      <c r="AW32" s="270">
        <v>1</v>
      </c>
      <c r="AX32"/>
    </row>
    <row r="33" spans="1:50" x14ac:dyDescent="0.35">
      <c r="A33" s="31" t="s">
        <v>517</v>
      </c>
      <c r="B33" s="31" t="s">
        <v>527</v>
      </c>
      <c r="C33" s="108">
        <v>44141</v>
      </c>
      <c r="D33" s="145">
        <v>988</v>
      </c>
      <c r="E33" s="145">
        <v>3</v>
      </c>
      <c r="F33" s="145">
        <v>3</v>
      </c>
      <c r="G33" s="145">
        <v>8</v>
      </c>
      <c r="H33" s="145">
        <v>58</v>
      </c>
      <c r="I33" s="145">
        <v>58</v>
      </c>
      <c r="J33" s="145">
        <v>14</v>
      </c>
      <c r="K33" s="145">
        <v>14</v>
      </c>
      <c r="L33" s="145">
        <v>1</v>
      </c>
      <c r="M33" s="145">
        <v>1</v>
      </c>
      <c r="N33" s="145">
        <v>102</v>
      </c>
      <c r="O33" s="145">
        <v>6</v>
      </c>
      <c r="P33" s="145">
        <v>6</v>
      </c>
      <c r="Q33" s="145">
        <v>6</v>
      </c>
      <c r="R33" s="145">
        <v>7</v>
      </c>
      <c r="S33" s="145">
        <v>6</v>
      </c>
      <c r="T33" s="145">
        <v>1</v>
      </c>
      <c r="U33" s="145">
        <v>1</v>
      </c>
      <c r="V33" s="145">
        <v>11</v>
      </c>
      <c r="W33" s="145">
        <v>0</v>
      </c>
      <c r="X33" s="145">
        <v>11</v>
      </c>
      <c r="Y33" s="145">
        <v>11</v>
      </c>
      <c r="Z33" s="145">
        <v>0</v>
      </c>
      <c r="AA33" s="145">
        <v>0</v>
      </c>
      <c r="AB33" s="145">
        <v>83</v>
      </c>
      <c r="AC33" s="145">
        <v>1</v>
      </c>
      <c r="AD33" s="145">
        <v>1</v>
      </c>
      <c r="AE33" s="145">
        <v>0</v>
      </c>
      <c r="AF33" s="145">
        <v>0</v>
      </c>
      <c r="AG33" s="145">
        <v>0</v>
      </c>
      <c r="AH33" s="145">
        <v>0</v>
      </c>
      <c r="AI33" s="145">
        <v>0</v>
      </c>
      <c r="AJ33" s="145">
        <v>0</v>
      </c>
      <c r="AK33" s="145">
        <v>1</v>
      </c>
      <c r="AL33" s="145">
        <v>102</v>
      </c>
      <c r="AM33" s="145">
        <v>73</v>
      </c>
      <c r="AN33" s="145">
        <v>73</v>
      </c>
      <c r="AO33" s="145" t="s">
        <v>3</v>
      </c>
      <c r="AP33" s="147">
        <v>6.1428571428571397</v>
      </c>
      <c r="AQ33" s="31" t="s">
        <v>35</v>
      </c>
      <c r="AR33" s="31" t="s">
        <v>379</v>
      </c>
      <c r="AS33" s="31" t="s">
        <v>57</v>
      </c>
      <c r="AT33" s="31" t="s">
        <v>526</v>
      </c>
      <c r="AU33" s="31" t="s">
        <v>528</v>
      </c>
      <c r="AV33" s="31" t="s">
        <v>986</v>
      </c>
      <c r="AW33" s="270">
        <v>0</v>
      </c>
      <c r="AX33"/>
    </row>
    <row r="34" spans="1:50" x14ac:dyDescent="0.35">
      <c r="A34" s="31" t="s">
        <v>517</v>
      </c>
      <c r="B34" s="31" t="s">
        <v>530</v>
      </c>
      <c r="C34" s="108">
        <v>44141</v>
      </c>
      <c r="D34" s="145">
        <v>646</v>
      </c>
      <c r="E34" s="145">
        <v>6</v>
      </c>
      <c r="F34" s="145">
        <v>6</v>
      </c>
      <c r="G34" s="145">
        <v>-23</v>
      </c>
      <c r="H34" s="145">
        <v>145</v>
      </c>
      <c r="I34" s="145">
        <v>145</v>
      </c>
      <c r="J34" s="145">
        <v>47</v>
      </c>
      <c r="K34" s="145">
        <v>47</v>
      </c>
      <c r="L34" s="145">
        <v>4</v>
      </c>
      <c r="M34" s="145">
        <v>4</v>
      </c>
      <c r="N34" s="145">
        <v>44</v>
      </c>
      <c r="O34" s="145">
        <v>12</v>
      </c>
      <c r="P34" s="145">
        <v>12</v>
      </c>
      <c r="Q34" s="145">
        <v>5</v>
      </c>
      <c r="R34" s="145">
        <v>8</v>
      </c>
      <c r="S34" s="145">
        <v>5</v>
      </c>
      <c r="T34" s="145">
        <v>2</v>
      </c>
      <c r="U34" s="145">
        <v>2</v>
      </c>
      <c r="V34" s="145">
        <v>0</v>
      </c>
      <c r="W34" s="145">
        <v>0</v>
      </c>
      <c r="X34" s="145">
        <v>0</v>
      </c>
      <c r="Y34" s="145">
        <v>0</v>
      </c>
      <c r="Z34" s="145">
        <v>0</v>
      </c>
      <c r="AA34" s="145">
        <v>0</v>
      </c>
      <c r="AB34" s="145">
        <v>58</v>
      </c>
      <c r="AC34" s="145">
        <v>15</v>
      </c>
      <c r="AD34" s="145">
        <v>15</v>
      </c>
      <c r="AE34" s="145">
        <v>0</v>
      </c>
      <c r="AF34" s="145">
        <v>0</v>
      </c>
      <c r="AG34" s="145">
        <v>0</v>
      </c>
      <c r="AH34" s="145">
        <v>0</v>
      </c>
      <c r="AI34" s="145">
        <v>0</v>
      </c>
      <c r="AJ34" s="145">
        <v>1</v>
      </c>
      <c r="AK34" s="145">
        <v>14</v>
      </c>
      <c r="AL34" s="145">
        <v>44</v>
      </c>
      <c r="AM34" s="145">
        <v>44</v>
      </c>
      <c r="AN34" s="145">
        <v>44</v>
      </c>
      <c r="AO34" s="145" t="s">
        <v>3</v>
      </c>
      <c r="AP34" s="147">
        <v>6.1428571428571397</v>
      </c>
      <c r="AQ34" s="31" t="s">
        <v>35</v>
      </c>
      <c r="AR34" s="31" t="s">
        <v>379</v>
      </c>
      <c r="AS34" s="31" t="s">
        <v>57</v>
      </c>
      <c r="AT34" s="31" t="s">
        <v>529</v>
      </c>
      <c r="AU34" s="31" t="s">
        <v>531</v>
      </c>
      <c r="AV34" s="31" t="s">
        <v>986</v>
      </c>
      <c r="AW34" s="270">
        <v>1</v>
      </c>
      <c r="AX34"/>
    </row>
    <row r="35" spans="1:50" x14ac:dyDescent="0.35">
      <c r="A35" s="31" t="s">
        <v>517</v>
      </c>
      <c r="B35" s="31" t="s">
        <v>550</v>
      </c>
      <c r="C35" s="108">
        <v>44141</v>
      </c>
      <c r="D35" s="145">
        <v>712</v>
      </c>
      <c r="E35" s="145">
        <v>3</v>
      </c>
      <c r="F35" s="145">
        <v>3</v>
      </c>
      <c r="G35" s="145">
        <v>4</v>
      </c>
      <c r="H35" s="145">
        <v>43</v>
      </c>
      <c r="I35" s="145">
        <v>43</v>
      </c>
      <c r="J35" s="145">
        <v>21</v>
      </c>
      <c r="K35" s="145">
        <v>18</v>
      </c>
      <c r="L35" s="145">
        <v>1</v>
      </c>
      <c r="M35" s="145">
        <v>1</v>
      </c>
      <c r="N35" s="145">
        <v>51</v>
      </c>
      <c r="O35" s="145">
        <v>2</v>
      </c>
      <c r="P35" s="145">
        <v>2</v>
      </c>
      <c r="Q35" s="145">
        <v>2</v>
      </c>
      <c r="R35" s="145">
        <v>2</v>
      </c>
      <c r="S35" s="145">
        <v>2</v>
      </c>
      <c r="T35" s="145">
        <v>1</v>
      </c>
      <c r="U35" s="145">
        <v>1</v>
      </c>
      <c r="V35" s="145">
        <v>0</v>
      </c>
      <c r="W35" s="145">
        <v>0</v>
      </c>
      <c r="X35" s="145">
        <v>0</v>
      </c>
      <c r="Y35" s="145">
        <v>0</v>
      </c>
      <c r="Z35" s="145">
        <v>0</v>
      </c>
      <c r="AA35" s="145">
        <v>0</v>
      </c>
      <c r="AB35" s="145">
        <v>60</v>
      </c>
      <c r="AC35" s="145">
        <v>1</v>
      </c>
      <c r="AD35" s="145">
        <v>1</v>
      </c>
      <c r="AE35" s="145">
        <v>0</v>
      </c>
      <c r="AF35" s="145">
        <v>0</v>
      </c>
      <c r="AG35" s="145">
        <v>0</v>
      </c>
      <c r="AH35" s="145">
        <v>0</v>
      </c>
      <c r="AI35" s="145">
        <v>0</v>
      </c>
      <c r="AJ35" s="145">
        <v>0</v>
      </c>
      <c r="AK35" s="145">
        <v>1</v>
      </c>
      <c r="AL35" s="145">
        <v>51</v>
      </c>
      <c r="AM35" s="145">
        <v>34</v>
      </c>
      <c r="AN35" s="145">
        <v>25</v>
      </c>
      <c r="AO35" s="145" t="s">
        <v>3</v>
      </c>
      <c r="AP35" s="147">
        <v>6.1428571428571397</v>
      </c>
      <c r="AQ35" s="31" t="s">
        <v>35</v>
      </c>
      <c r="AR35" s="31" t="s">
        <v>379</v>
      </c>
      <c r="AS35" s="31" t="s">
        <v>57</v>
      </c>
      <c r="AT35" s="31" t="s">
        <v>549</v>
      </c>
      <c r="AU35" s="31" t="s">
        <v>551</v>
      </c>
      <c r="AV35" s="31" t="s">
        <v>986</v>
      </c>
      <c r="AW35" s="270">
        <v>0</v>
      </c>
      <c r="AX35"/>
    </row>
    <row r="36" spans="1:50" x14ac:dyDescent="0.35">
      <c r="A36" s="31" t="s">
        <v>517</v>
      </c>
      <c r="B36" s="31" t="s">
        <v>541</v>
      </c>
      <c r="C36" s="108">
        <v>44141</v>
      </c>
      <c r="D36" s="145">
        <v>628</v>
      </c>
      <c r="E36" s="145">
        <v>1</v>
      </c>
      <c r="F36" s="145">
        <v>1</v>
      </c>
      <c r="G36" s="145">
        <v>-9</v>
      </c>
      <c r="H36" s="145">
        <v>24</v>
      </c>
      <c r="I36" s="145">
        <v>24</v>
      </c>
      <c r="J36" s="145">
        <v>13</v>
      </c>
      <c r="K36" s="145">
        <v>13</v>
      </c>
      <c r="L36" s="145">
        <v>0</v>
      </c>
      <c r="M36" s="145">
        <v>0</v>
      </c>
      <c r="N36" s="145">
        <v>12</v>
      </c>
      <c r="O36" s="145">
        <v>11</v>
      </c>
      <c r="P36" s="145">
        <v>11</v>
      </c>
      <c r="Q36" s="145">
        <v>11</v>
      </c>
      <c r="R36" s="145">
        <v>10</v>
      </c>
      <c r="S36" s="145">
        <v>10</v>
      </c>
      <c r="T36" s="145">
        <v>1</v>
      </c>
      <c r="U36" s="145">
        <v>1</v>
      </c>
      <c r="V36" s="145">
        <v>5</v>
      </c>
      <c r="W36" s="145">
        <v>0</v>
      </c>
      <c r="X36" s="145">
        <v>5</v>
      </c>
      <c r="Y36" s="145">
        <v>5</v>
      </c>
      <c r="Z36" s="145">
        <v>0</v>
      </c>
      <c r="AA36" s="145">
        <v>0</v>
      </c>
      <c r="AB36" s="145">
        <v>7</v>
      </c>
      <c r="AC36" s="145">
        <v>2</v>
      </c>
      <c r="AD36" s="145">
        <v>2</v>
      </c>
      <c r="AE36" s="145">
        <v>0</v>
      </c>
      <c r="AF36" s="145">
        <v>0</v>
      </c>
      <c r="AG36" s="145">
        <v>0</v>
      </c>
      <c r="AH36" s="145">
        <v>0</v>
      </c>
      <c r="AI36" s="145">
        <v>0</v>
      </c>
      <c r="AJ36" s="145">
        <v>0</v>
      </c>
      <c r="AK36" s="145">
        <v>2</v>
      </c>
      <c r="AL36" s="145">
        <v>12</v>
      </c>
      <c r="AM36" s="145">
        <v>8</v>
      </c>
      <c r="AN36" s="145">
        <v>8</v>
      </c>
      <c r="AO36" s="145" t="s">
        <v>3</v>
      </c>
      <c r="AP36" s="147">
        <v>6.1428571428571397</v>
      </c>
      <c r="AQ36" s="31" t="s">
        <v>35</v>
      </c>
      <c r="AR36" s="31" t="s">
        <v>379</v>
      </c>
      <c r="AS36" s="31" t="s">
        <v>57</v>
      </c>
      <c r="AT36" s="31" t="s">
        <v>540</v>
      </c>
      <c r="AU36" s="31" t="s">
        <v>542</v>
      </c>
      <c r="AV36" s="31" t="s">
        <v>986</v>
      </c>
      <c r="AW36" s="270">
        <v>0</v>
      </c>
      <c r="AX36"/>
    </row>
    <row r="37" spans="1:50" x14ac:dyDescent="0.35">
      <c r="A37" s="31" t="s">
        <v>517</v>
      </c>
      <c r="B37" s="31" t="s">
        <v>522</v>
      </c>
      <c r="C37" s="108">
        <v>44141</v>
      </c>
      <c r="D37" s="145">
        <v>635</v>
      </c>
      <c r="E37" s="145">
        <v>2</v>
      </c>
      <c r="F37" s="145">
        <v>2</v>
      </c>
      <c r="G37" s="145">
        <v>11</v>
      </c>
      <c r="H37" s="145">
        <v>53</v>
      </c>
      <c r="I37" s="145">
        <v>53</v>
      </c>
      <c r="J37" s="145">
        <v>11</v>
      </c>
      <c r="K37" s="145">
        <v>11</v>
      </c>
      <c r="L37" s="145">
        <v>1</v>
      </c>
      <c r="M37" s="145">
        <v>1</v>
      </c>
      <c r="N37" s="145">
        <v>19</v>
      </c>
      <c r="O37" s="145">
        <v>10</v>
      </c>
      <c r="P37" s="145">
        <v>10</v>
      </c>
      <c r="Q37" s="145">
        <v>10</v>
      </c>
      <c r="R37" s="145">
        <v>5</v>
      </c>
      <c r="S37" s="145">
        <v>5</v>
      </c>
      <c r="T37" s="145">
        <v>1</v>
      </c>
      <c r="U37" s="145">
        <v>1</v>
      </c>
      <c r="V37" s="145">
        <v>0</v>
      </c>
      <c r="W37" s="145">
        <v>0</v>
      </c>
      <c r="X37" s="145">
        <v>0</v>
      </c>
      <c r="Y37" s="145">
        <v>0</v>
      </c>
      <c r="Z37" s="145">
        <v>0</v>
      </c>
      <c r="AA37" s="145">
        <v>0</v>
      </c>
      <c r="AB37" s="145">
        <v>24</v>
      </c>
      <c r="AC37" s="145">
        <v>0</v>
      </c>
      <c r="AD37" s="145">
        <v>0</v>
      </c>
      <c r="AE37" s="145">
        <v>0</v>
      </c>
      <c r="AF37" s="145">
        <v>0</v>
      </c>
      <c r="AG37" s="145">
        <v>0</v>
      </c>
      <c r="AH37" s="145">
        <v>0</v>
      </c>
      <c r="AI37" s="145">
        <v>0</v>
      </c>
      <c r="AJ37" s="145">
        <v>0</v>
      </c>
      <c r="AK37" s="145">
        <v>0</v>
      </c>
      <c r="AL37" s="145">
        <v>19</v>
      </c>
      <c r="AM37" s="145">
        <v>14</v>
      </c>
      <c r="AN37" s="145">
        <v>11</v>
      </c>
      <c r="AO37" s="145" t="s">
        <v>3</v>
      </c>
      <c r="AP37" s="147">
        <v>6.1428571428571397</v>
      </c>
      <c r="AQ37" s="31" t="s">
        <v>35</v>
      </c>
      <c r="AR37" s="31" t="s">
        <v>379</v>
      </c>
      <c r="AS37" s="31" t="s">
        <v>57</v>
      </c>
      <c r="AT37" s="31" t="s">
        <v>521</v>
      </c>
      <c r="AU37" s="31" t="s">
        <v>523</v>
      </c>
      <c r="AV37" s="31" t="s">
        <v>986</v>
      </c>
      <c r="AW37" s="270">
        <v>0</v>
      </c>
      <c r="AX37"/>
    </row>
    <row r="38" spans="1:50" x14ac:dyDescent="0.35">
      <c r="A38" s="31" t="s">
        <v>517</v>
      </c>
      <c r="B38" s="31" t="s">
        <v>519</v>
      </c>
      <c r="C38" s="108">
        <v>44134</v>
      </c>
      <c r="D38" s="145">
        <v>2626</v>
      </c>
      <c r="E38" s="145">
        <v>2</v>
      </c>
      <c r="F38" s="145">
        <v>2</v>
      </c>
      <c r="G38" s="145">
        <v>-1</v>
      </c>
      <c r="H38" s="145">
        <v>56</v>
      </c>
      <c r="I38" s="145">
        <v>56</v>
      </c>
      <c r="J38" s="145">
        <v>42</v>
      </c>
      <c r="K38" s="145">
        <v>42</v>
      </c>
      <c r="L38" s="145">
        <v>2</v>
      </c>
      <c r="M38" s="145">
        <v>2</v>
      </c>
      <c r="N38" s="145">
        <v>104</v>
      </c>
      <c r="O38" s="145">
        <v>6</v>
      </c>
      <c r="P38" s="145">
        <v>6</v>
      </c>
      <c r="Q38" s="145">
        <v>6</v>
      </c>
      <c r="R38" s="145">
        <v>4</v>
      </c>
      <c r="S38" s="145">
        <v>4</v>
      </c>
      <c r="T38" s="145">
        <v>0</v>
      </c>
      <c r="U38" s="145">
        <v>0</v>
      </c>
      <c r="V38" s="145">
        <v>14</v>
      </c>
      <c r="W38" s="145">
        <v>0</v>
      </c>
      <c r="X38" s="145">
        <v>14</v>
      </c>
      <c r="Y38" s="145">
        <v>14</v>
      </c>
      <c r="Z38" s="145">
        <v>0</v>
      </c>
      <c r="AA38" s="145">
        <v>0</v>
      </c>
      <c r="AB38" s="145">
        <v>119</v>
      </c>
      <c r="AC38" s="145">
        <v>5</v>
      </c>
      <c r="AD38" s="145">
        <v>5</v>
      </c>
      <c r="AE38" s="145">
        <v>0</v>
      </c>
      <c r="AF38" s="145">
        <v>0</v>
      </c>
      <c r="AG38" s="145">
        <v>0</v>
      </c>
      <c r="AH38" s="145">
        <v>0</v>
      </c>
      <c r="AI38" s="145">
        <v>0</v>
      </c>
      <c r="AJ38" s="145">
        <v>0</v>
      </c>
      <c r="AK38" s="145">
        <v>5</v>
      </c>
      <c r="AL38" s="145">
        <v>104</v>
      </c>
      <c r="AM38" s="145">
        <v>89</v>
      </c>
      <c r="AN38" s="145">
        <v>89</v>
      </c>
      <c r="AO38" s="145" t="s">
        <v>3</v>
      </c>
      <c r="AP38" s="147">
        <v>5.1428571428571397</v>
      </c>
      <c r="AQ38" s="31" t="s">
        <v>17</v>
      </c>
      <c r="AR38" s="31" t="s">
        <v>379</v>
      </c>
      <c r="AS38" s="31" t="s">
        <v>57</v>
      </c>
      <c r="AT38" s="31" t="s">
        <v>518</v>
      </c>
      <c r="AU38" s="31" t="s">
        <v>520</v>
      </c>
      <c r="AV38" s="31" t="s">
        <v>986</v>
      </c>
      <c r="AW38" s="270">
        <v>0</v>
      </c>
      <c r="AX38"/>
    </row>
    <row r="39" spans="1:50" x14ac:dyDescent="0.35">
      <c r="A39" s="31" t="s">
        <v>517</v>
      </c>
      <c r="B39" s="31" t="s">
        <v>535</v>
      </c>
      <c r="C39" s="108">
        <v>44134</v>
      </c>
      <c r="D39" s="145">
        <v>2199</v>
      </c>
      <c r="E39" s="145">
        <v>2</v>
      </c>
      <c r="F39" s="145">
        <v>2</v>
      </c>
      <c r="G39" s="145">
        <v>-2</v>
      </c>
      <c r="H39" s="145">
        <v>0</v>
      </c>
      <c r="I39" s="145">
        <v>0</v>
      </c>
      <c r="J39" s="145">
        <v>0</v>
      </c>
      <c r="K39" s="145">
        <v>14</v>
      </c>
      <c r="L39" s="145">
        <v>0</v>
      </c>
      <c r="M39" s="145">
        <v>0</v>
      </c>
      <c r="N39" s="145">
        <v>164</v>
      </c>
      <c r="O39" s="145">
        <v>10</v>
      </c>
      <c r="P39" s="145">
        <v>10</v>
      </c>
      <c r="Q39" s="145">
        <v>10</v>
      </c>
      <c r="R39" s="145">
        <v>13</v>
      </c>
      <c r="S39" s="145">
        <v>13</v>
      </c>
      <c r="T39" s="145">
        <v>2</v>
      </c>
      <c r="U39" s="145">
        <v>2</v>
      </c>
      <c r="V39" s="145">
        <v>0</v>
      </c>
      <c r="W39" s="145">
        <v>0</v>
      </c>
      <c r="X39" s="145">
        <v>0</v>
      </c>
      <c r="Y39" s="145">
        <v>0</v>
      </c>
      <c r="Z39" s="145">
        <v>0</v>
      </c>
      <c r="AA39" s="145">
        <v>0</v>
      </c>
      <c r="AB39" s="145">
        <v>214</v>
      </c>
      <c r="AC39" s="145">
        <v>50</v>
      </c>
      <c r="AD39" s="145">
        <v>50</v>
      </c>
      <c r="AE39" s="145">
        <v>0</v>
      </c>
      <c r="AF39" s="145">
        <v>0</v>
      </c>
      <c r="AG39" s="145">
        <v>0</v>
      </c>
      <c r="AH39" s="145">
        <v>0</v>
      </c>
      <c r="AI39" s="145">
        <v>0</v>
      </c>
      <c r="AJ39" s="145">
        <v>11</v>
      </c>
      <c r="AK39" s="145">
        <v>44</v>
      </c>
      <c r="AL39" s="145">
        <v>164</v>
      </c>
      <c r="AM39" s="145">
        <v>150</v>
      </c>
      <c r="AN39" s="145">
        <v>150</v>
      </c>
      <c r="AO39" s="145" t="s">
        <v>3</v>
      </c>
      <c r="AP39" s="147">
        <v>5.1428571428571397</v>
      </c>
      <c r="AQ39" s="31" t="s">
        <v>17</v>
      </c>
      <c r="AR39" s="31" t="s">
        <v>379</v>
      </c>
      <c r="AS39" s="31" t="s">
        <v>57</v>
      </c>
      <c r="AT39" s="31" t="s">
        <v>532</v>
      </c>
      <c r="AU39" s="31" t="s">
        <v>536</v>
      </c>
      <c r="AV39" s="31" t="s">
        <v>986</v>
      </c>
      <c r="AW39" s="270">
        <v>11</v>
      </c>
      <c r="AX39"/>
    </row>
    <row r="40" spans="1:50" x14ac:dyDescent="0.35">
      <c r="A40" s="31" t="s">
        <v>517</v>
      </c>
      <c r="B40" s="31" t="s">
        <v>538</v>
      </c>
      <c r="C40" s="108">
        <v>44134</v>
      </c>
      <c r="D40" s="145">
        <v>1771</v>
      </c>
      <c r="E40" s="145">
        <v>3</v>
      </c>
      <c r="F40" s="145">
        <v>3</v>
      </c>
      <c r="G40" s="145">
        <v>-7</v>
      </c>
      <c r="H40" s="145">
        <v>80</v>
      </c>
      <c r="I40" s="145">
        <v>80</v>
      </c>
      <c r="J40" s="145">
        <v>45</v>
      </c>
      <c r="K40" s="145">
        <v>45</v>
      </c>
      <c r="L40" s="145">
        <v>0</v>
      </c>
      <c r="M40" s="145">
        <v>0</v>
      </c>
      <c r="N40" s="145">
        <v>159</v>
      </c>
      <c r="O40" s="145">
        <v>13</v>
      </c>
      <c r="P40" s="145">
        <v>13</v>
      </c>
      <c r="Q40" s="145">
        <v>13</v>
      </c>
      <c r="R40" s="145">
        <v>11</v>
      </c>
      <c r="S40" s="145">
        <v>8</v>
      </c>
      <c r="T40" s="145">
        <v>3</v>
      </c>
      <c r="U40" s="145">
        <v>3</v>
      </c>
      <c r="V40" s="145">
        <v>2</v>
      </c>
      <c r="W40" s="145">
        <v>0</v>
      </c>
      <c r="X40" s="145">
        <v>2</v>
      </c>
      <c r="Y40" s="145">
        <v>2</v>
      </c>
      <c r="Z40" s="145">
        <v>0</v>
      </c>
      <c r="AA40" s="145">
        <v>0</v>
      </c>
      <c r="AB40" s="145">
        <v>165</v>
      </c>
      <c r="AC40" s="145">
        <v>35</v>
      </c>
      <c r="AD40" s="145">
        <v>35</v>
      </c>
      <c r="AE40" s="145">
        <v>0</v>
      </c>
      <c r="AF40" s="145">
        <v>0</v>
      </c>
      <c r="AG40" s="145">
        <v>0</v>
      </c>
      <c r="AH40" s="145">
        <v>2</v>
      </c>
      <c r="AI40" s="145">
        <v>0</v>
      </c>
      <c r="AJ40" s="145">
        <v>8</v>
      </c>
      <c r="AK40" s="145">
        <v>26</v>
      </c>
      <c r="AL40" s="145">
        <v>159</v>
      </c>
      <c r="AM40" s="145">
        <v>105</v>
      </c>
      <c r="AN40" s="145">
        <v>105</v>
      </c>
      <c r="AO40" s="145" t="s">
        <v>3</v>
      </c>
      <c r="AP40" s="147">
        <v>5.1428571428571397</v>
      </c>
      <c r="AQ40" s="31" t="s">
        <v>17</v>
      </c>
      <c r="AR40" s="31" t="s">
        <v>379</v>
      </c>
      <c r="AS40" s="31" t="s">
        <v>57</v>
      </c>
      <c r="AT40" s="31" t="s">
        <v>537</v>
      </c>
      <c r="AU40" s="31" t="s">
        <v>539</v>
      </c>
      <c r="AV40" s="31" t="s">
        <v>986</v>
      </c>
      <c r="AW40" s="270">
        <v>8</v>
      </c>
      <c r="AX40"/>
    </row>
    <row r="41" spans="1:50" x14ac:dyDescent="0.35">
      <c r="A41" s="31" t="s">
        <v>517</v>
      </c>
      <c r="B41" s="31" t="s">
        <v>544</v>
      </c>
      <c r="C41" s="108">
        <v>44134</v>
      </c>
      <c r="D41" s="145">
        <v>1503</v>
      </c>
      <c r="E41" s="145">
        <v>5</v>
      </c>
      <c r="F41" s="145">
        <v>5</v>
      </c>
      <c r="G41" s="145">
        <v>0</v>
      </c>
      <c r="H41" s="145">
        <v>42</v>
      </c>
      <c r="I41" s="145">
        <v>42</v>
      </c>
      <c r="J41" s="145">
        <v>25</v>
      </c>
      <c r="K41" s="145">
        <v>25</v>
      </c>
      <c r="L41" s="145">
        <v>3</v>
      </c>
      <c r="M41" s="145">
        <v>3</v>
      </c>
      <c r="N41" s="145">
        <v>58</v>
      </c>
      <c r="O41" s="145">
        <v>4</v>
      </c>
      <c r="P41" s="145">
        <v>6</v>
      </c>
      <c r="Q41" s="145">
        <v>6</v>
      </c>
      <c r="R41" s="145">
        <v>7</v>
      </c>
      <c r="S41" s="145">
        <v>7</v>
      </c>
      <c r="T41" s="145">
        <v>1</v>
      </c>
      <c r="U41" s="145">
        <v>1</v>
      </c>
      <c r="V41" s="145">
        <v>19</v>
      </c>
      <c r="W41" s="145">
        <v>0</v>
      </c>
      <c r="X41" s="145">
        <v>2</v>
      </c>
      <c r="Y41" s="145">
        <v>2</v>
      </c>
      <c r="Z41" s="145">
        <v>1</v>
      </c>
      <c r="AA41" s="145">
        <v>1</v>
      </c>
      <c r="AB41" s="145">
        <v>38</v>
      </c>
      <c r="AC41" s="145">
        <v>11</v>
      </c>
      <c r="AD41" s="145">
        <v>11</v>
      </c>
      <c r="AE41" s="145">
        <v>0</v>
      </c>
      <c r="AF41" s="145">
        <v>0</v>
      </c>
      <c r="AG41" s="145">
        <v>0</v>
      </c>
      <c r="AH41" s="145">
        <v>0</v>
      </c>
      <c r="AI41" s="145">
        <v>0</v>
      </c>
      <c r="AJ41" s="145">
        <v>3</v>
      </c>
      <c r="AK41" s="145">
        <v>8</v>
      </c>
      <c r="AL41" s="145">
        <v>58</v>
      </c>
      <c r="AM41" s="145">
        <v>56</v>
      </c>
      <c r="AN41" s="145">
        <v>56</v>
      </c>
      <c r="AO41" s="145" t="s">
        <v>3</v>
      </c>
      <c r="AP41" s="147">
        <v>5.1428571428571397</v>
      </c>
      <c r="AQ41" s="31" t="s">
        <v>17</v>
      </c>
      <c r="AR41" s="31" t="s">
        <v>379</v>
      </c>
      <c r="AS41" s="31" t="s">
        <v>57</v>
      </c>
      <c r="AT41" s="31" t="s">
        <v>543</v>
      </c>
      <c r="AU41" s="31" t="s">
        <v>545</v>
      </c>
      <c r="AV41" s="31" t="s">
        <v>986</v>
      </c>
      <c r="AW41" s="270">
        <v>3</v>
      </c>
      <c r="AX41"/>
    </row>
    <row r="42" spans="1:50" x14ac:dyDescent="0.35">
      <c r="A42" s="31" t="s">
        <v>517</v>
      </c>
      <c r="B42" s="31" t="s">
        <v>524</v>
      </c>
      <c r="C42" s="108">
        <v>44134</v>
      </c>
      <c r="D42" s="145">
        <v>1770</v>
      </c>
      <c r="E42" s="145">
        <v>2</v>
      </c>
      <c r="F42" s="145">
        <v>2</v>
      </c>
      <c r="G42" s="145">
        <v>3</v>
      </c>
      <c r="H42" s="145">
        <v>73</v>
      </c>
      <c r="I42" s="145">
        <v>73</v>
      </c>
      <c r="J42" s="145">
        <v>49</v>
      </c>
      <c r="K42" s="145">
        <v>49</v>
      </c>
      <c r="L42" s="145">
        <v>1</v>
      </c>
      <c r="M42" s="145">
        <v>1</v>
      </c>
      <c r="N42" s="145">
        <v>119</v>
      </c>
      <c r="O42" s="145">
        <v>9</v>
      </c>
      <c r="P42" s="145">
        <v>9</v>
      </c>
      <c r="Q42" s="145">
        <v>9</v>
      </c>
      <c r="R42" s="145">
        <v>10</v>
      </c>
      <c r="S42" s="145">
        <v>5</v>
      </c>
      <c r="T42" s="145">
        <v>1</v>
      </c>
      <c r="U42" s="145">
        <v>1</v>
      </c>
      <c r="V42" s="145">
        <v>8</v>
      </c>
      <c r="W42" s="145">
        <v>0</v>
      </c>
      <c r="X42" s="145">
        <v>6</v>
      </c>
      <c r="Y42" s="145">
        <v>6</v>
      </c>
      <c r="Z42" s="145">
        <v>0</v>
      </c>
      <c r="AA42" s="145">
        <v>0</v>
      </c>
      <c r="AB42" s="145">
        <v>119</v>
      </c>
      <c r="AC42" s="145">
        <v>15</v>
      </c>
      <c r="AD42" s="145">
        <v>15</v>
      </c>
      <c r="AE42" s="145">
        <v>0</v>
      </c>
      <c r="AF42" s="145">
        <v>0</v>
      </c>
      <c r="AG42" s="145">
        <v>0</v>
      </c>
      <c r="AH42" s="145">
        <v>0</v>
      </c>
      <c r="AI42" s="145">
        <v>0</v>
      </c>
      <c r="AJ42" s="145">
        <v>3</v>
      </c>
      <c r="AK42" s="145">
        <v>12</v>
      </c>
      <c r="AL42" s="145">
        <v>119</v>
      </c>
      <c r="AM42" s="145">
        <v>109</v>
      </c>
      <c r="AN42" s="145">
        <v>109</v>
      </c>
      <c r="AO42" s="145" t="s">
        <v>3</v>
      </c>
      <c r="AP42" s="147">
        <v>5.1428571428571397</v>
      </c>
      <c r="AQ42" s="31" t="s">
        <v>17</v>
      </c>
      <c r="AR42" s="31" t="s">
        <v>379</v>
      </c>
      <c r="AS42" s="31" t="s">
        <v>57</v>
      </c>
      <c r="AT42" s="31" t="s">
        <v>521</v>
      </c>
      <c r="AU42" s="31" t="s">
        <v>525</v>
      </c>
      <c r="AV42" s="31" t="s">
        <v>986</v>
      </c>
      <c r="AW42" s="270">
        <v>3</v>
      </c>
      <c r="AX42"/>
    </row>
    <row r="43" spans="1:50" x14ac:dyDescent="0.35">
      <c r="A43" s="31" t="s">
        <v>517</v>
      </c>
      <c r="B43" s="31" t="s">
        <v>533</v>
      </c>
      <c r="C43" s="108">
        <v>44134</v>
      </c>
      <c r="D43" s="145">
        <v>1215</v>
      </c>
      <c r="E43" s="145">
        <v>5</v>
      </c>
      <c r="F43" s="145">
        <v>5</v>
      </c>
      <c r="G43" s="145">
        <v>6</v>
      </c>
      <c r="H43" s="145">
        <v>52</v>
      </c>
      <c r="I43" s="145">
        <v>52</v>
      </c>
      <c r="J43" s="145">
        <v>27</v>
      </c>
      <c r="K43" s="145">
        <v>27</v>
      </c>
      <c r="L43" s="145">
        <v>2</v>
      </c>
      <c r="M43" s="145">
        <v>2</v>
      </c>
      <c r="N43" s="145">
        <v>46</v>
      </c>
      <c r="O43" s="145">
        <v>17</v>
      </c>
      <c r="P43" s="145">
        <v>17</v>
      </c>
      <c r="Q43" s="145">
        <v>5</v>
      </c>
      <c r="R43" s="145">
        <v>13</v>
      </c>
      <c r="S43" s="145">
        <v>13</v>
      </c>
      <c r="T43" s="145">
        <v>3</v>
      </c>
      <c r="U43" s="145">
        <v>3</v>
      </c>
      <c r="V43" s="145">
        <v>15</v>
      </c>
      <c r="W43" s="145">
        <v>0</v>
      </c>
      <c r="X43" s="145">
        <v>15</v>
      </c>
      <c r="Y43" s="145">
        <v>15</v>
      </c>
      <c r="Z43" s="145">
        <v>0</v>
      </c>
      <c r="AA43" s="145">
        <v>0</v>
      </c>
      <c r="AB43" s="145">
        <v>61</v>
      </c>
      <c r="AC43" s="145">
        <v>32</v>
      </c>
      <c r="AD43" s="145">
        <v>32</v>
      </c>
      <c r="AE43" s="145">
        <v>0</v>
      </c>
      <c r="AF43" s="145">
        <v>0</v>
      </c>
      <c r="AG43" s="145">
        <v>0</v>
      </c>
      <c r="AH43" s="145">
        <v>0</v>
      </c>
      <c r="AI43" s="145">
        <v>0</v>
      </c>
      <c r="AJ43" s="145">
        <v>8</v>
      </c>
      <c r="AK43" s="145">
        <v>24</v>
      </c>
      <c r="AL43" s="145">
        <v>46</v>
      </c>
      <c r="AM43" s="145">
        <v>43</v>
      </c>
      <c r="AN43" s="145">
        <v>43</v>
      </c>
      <c r="AO43" s="145" t="s">
        <v>3</v>
      </c>
      <c r="AP43" s="147">
        <v>5.1428571428571397</v>
      </c>
      <c r="AQ43" s="31" t="s">
        <v>17</v>
      </c>
      <c r="AR43" s="31" t="s">
        <v>379</v>
      </c>
      <c r="AS43" s="31" t="s">
        <v>57</v>
      </c>
      <c r="AT43" s="31" t="s">
        <v>532</v>
      </c>
      <c r="AU43" s="31" t="s">
        <v>534</v>
      </c>
      <c r="AV43" s="31" t="s">
        <v>986</v>
      </c>
      <c r="AW43" s="270">
        <v>8</v>
      </c>
      <c r="AX43"/>
    </row>
    <row r="44" spans="1:50" x14ac:dyDescent="0.35">
      <c r="A44" s="31" t="s">
        <v>517</v>
      </c>
      <c r="B44" s="31" t="s">
        <v>547</v>
      </c>
      <c r="C44" s="108">
        <v>44134</v>
      </c>
      <c r="D44" s="145">
        <v>891</v>
      </c>
      <c r="E44" s="145">
        <v>4</v>
      </c>
      <c r="F44" s="145">
        <v>4</v>
      </c>
      <c r="G44" s="145">
        <v>3</v>
      </c>
      <c r="H44" s="145">
        <v>33</v>
      </c>
      <c r="I44" s="145">
        <v>33</v>
      </c>
      <c r="J44" s="145">
        <v>24</v>
      </c>
      <c r="K44" s="145">
        <v>24</v>
      </c>
      <c r="L44" s="145">
        <v>2</v>
      </c>
      <c r="M44" s="145">
        <v>2</v>
      </c>
      <c r="N44" s="145">
        <v>49</v>
      </c>
      <c r="O44" s="145">
        <v>2</v>
      </c>
      <c r="P44" s="145">
        <v>2</v>
      </c>
      <c r="Q44" s="145">
        <v>2</v>
      </c>
      <c r="R44" s="145">
        <v>3</v>
      </c>
      <c r="S44" s="145">
        <v>3</v>
      </c>
      <c r="T44" s="145">
        <v>1</v>
      </c>
      <c r="U44" s="145">
        <v>1</v>
      </c>
      <c r="V44" s="145">
        <v>3</v>
      </c>
      <c r="W44" s="145">
        <v>0</v>
      </c>
      <c r="X44" s="145">
        <v>1</v>
      </c>
      <c r="Y44" s="145">
        <v>1</v>
      </c>
      <c r="Z44" s="145">
        <v>1</v>
      </c>
      <c r="AA44" s="145">
        <v>1</v>
      </c>
      <c r="AB44" s="145">
        <v>53</v>
      </c>
      <c r="AC44" s="145">
        <v>11</v>
      </c>
      <c r="AD44" s="145">
        <v>11</v>
      </c>
      <c r="AE44" s="145">
        <v>0</v>
      </c>
      <c r="AF44" s="145">
        <v>0</v>
      </c>
      <c r="AG44" s="145">
        <v>0</v>
      </c>
      <c r="AH44" s="145">
        <v>0</v>
      </c>
      <c r="AI44" s="145">
        <v>0</v>
      </c>
      <c r="AJ44" s="145">
        <v>2</v>
      </c>
      <c r="AK44" s="145">
        <v>9</v>
      </c>
      <c r="AL44" s="145">
        <v>49</v>
      </c>
      <c r="AM44" s="145">
        <v>48</v>
      </c>
      <c r="AN44" s="145">
        <v>48</v>
      </c>
      <c r="AO44" s="145" t="s">
        <v>3</v>
      </c>
      <c r="AP44" s="147">
        <v>5.1428571428571397</v>
      </c>
      <c r="AQ44" s="31" t="s">
        <v>17</v>
      </c>
      <c r="AR44" s="31" t="s">
        <v>379</v>
      </c>
      <c r="AS44" s="31" t="s">
        <v>57</v>
      </c>
      <c r="AT44" s="31" t="s">
        <v>546</v>
      </c>
      <c r="AU44" s="31" t="s">
        <v>548</v>
      </c>
      <c r="AV44" s="31" t="s">
        <v>986</v>
      </c>
      <c r="AW44" s="270">
        <v>2</v>
      </c>
      <c r="AX44"/>
    </row>
    <row r="45" spans="1:50" x14ac:dyDescent="0.35">
      <c r="A45" s="31" t="s">
        <v>517</v>
      </c>
      <c r="B45" s="31" t="s">
        <v>527</v>
      </c>
      <c r="C45" s="108">
        <v>44134</v>
      </c>
      <c r="D45" s="145">
        <v>980</v>
      </c>
      <c r="E45" s="145">
        <v>1</v>
      </c>
      <c r="F45" s="145">
        <v>1</v>
      </c>
      <c r="G45" s="145">
        <v>-5</v>
      </c>
      <c r="H45" s="145">
        <v>61</v>
      </c>
      <c r="I45" s="145">
        <v>61</v>
      </c>
      <c r="J45" s="145">
        <v>32</v>
      </c>
      <c r="K45" s="145">
        <v>32</v>
      </c>
      <c r="L45" s="145">
        <v>1</v>
      </c>
      <c r="M45" s="145">
        <v>1</v>
      </c>
      <c r="N45" s="145">
        <v>3</v>
      </c>
      <c r="O45" s="145">
        <v>9</v>
      </c>
      <c r="P45" s="145">
        <v>9</v>
      </c>
      <c r="Q45" s="145">
        <v>9</v>
      </c>
      <c r="R45" s="145">
        <v>9</v>
      </c>
      <c r="S45" s="145">
        <v>8</v>
      </c>
      <c r="T45" s="145">
        <v>0</v>
      </c>
      <c r="U45" s="145">
        <v>0</v>
      </c>
      <c r="V45" s="145">
        <v>13</v>
      </c>
      <c r="W45" s="145">
        <v>0</v>
      </c>
      <c r="X45" s="145">
        <v>13</v>
      </c>
      <c r="Y45" s="145">
        <v>13</v>
      </c>
      <c r="Z45" s="145">
        <v>0</v>
      </c>
      <c r="AA45" s="145">
        <v>0</v>
      </c>
      <c r="AB45" s="145">
        <v>3</v>
      </c>
      <c r="AC45" s="145">
        <v>1</v>
      </c>
      <c r="AD45" s="145">
        <v>1</v>
      </c>
      <c r="AE45" s="145">
        <v>0</v>
      </c>
      <c r="AF45" s="145">
        <v>0</v>
      </c>
      <c r="AG45" s="145">
        <v>0</v>
      </c>
      <c r="AH45" s="145">
        <v>0</v>
      </c>
      <c r="AI45" s="145">
        <v>0</v>
      </c>
      <c r="AJ45" s="145">
        <v>0</v>
      </c>
      <c r="AK45" s="145">
        <v>1</v>
      </c>
      <c r="AL45" s="145">
        <v>3</v>
      </c>
      <c r="AM45" s="145">
        <v>2</v>
      </c>
      <c r="AN45" s="145">
        <v>2</v>
      </c>
      <c r="AO45" s="145" t="s">
        <v>3</v>
      </c>
      <c r="AP45" s="147">
        <v>5.1428571428571397</v>
      </c>
      <c r="AQ45" s="31" t="s">
        <v>17</v>
      </c>
      <c r="AR45" s="31" t="s">
        <v>379</v>
      </c>
      <c r="AS45" s="31" t="s">
        <v>57</v>
      </c>
      <c r="AT45" s="31" t="s">
        <v>526</v>
      </c>
      <c r="AU45" s="31" t="s">
        <v>528</v>
      </c>
      <c r="AV45" s="31" t="s">
        <v>986</v>
      </c>
      <c r="AW45" s="270">
        <v>0</v>
      </c>
      <c r="AX45"/>
    </row>
    <row r="46" spans="1:50" x14ac:dyDescent="0.35">
      <c r="A46" s="31" t="s">
        <v>517</v>
      </c>
      <c r="B46" s="31" t="s">
        <v>530</v>
      </c>
      <c r="C46" s="108">
        <v>44134</v>
      </c>
      <c r="D46" s="145">
        <v>669</v>
      </c>
      <c r="E46" s="145">
        <v>1</v>
      </c>
      <c r="F46" s="145">
        <v>1</v>
      </c>
      <c r="G46" s="145">
        <v>-21</v>
      </c>
      <c r="H46" s="145">
        <v>73</v>
      </c>
      <c r="I46" s="145">
        <v>73</v>
      </c>
      <c r="J46" s="145">
        <v>23</v>
      </c>
      <c r="K46" s="145">
        <v>23</v>
      </c>
      <c r="L46" s="145">
        <v>1</v>
      </c>
      <c r="M46" s="145">
        <v>1</v>
      </c>
      <c r="N46" s="145">
        <v>54</v>
      </c>
      <c r="O46" s="145">
        <v>4</v>
      </c>
      <c r="P46" s="145">
        <v>1</v>
      </c>
      <c r="Q46" s="145">
        <v>0</v>
      </c>
      <c r="R46" s="145">
        <v>0</v>
      </c>
      <c r="S46" s="145">
        <v>0</v>
      </c>
      <c r="T46" s="145">
        <v>0</v>
      </c>
      <c r="U46" s="145">
        <v>0</v>
      </c>
      <c r="V46" s="145">
        <v>6</v>
      </c>
      <c r="W46" s="145">
        <v>0</v>
      </c>
      <c r="X46" s="145">
        <v>1</v>
      </c>
      <c r="Y46" s="145">
        <v>1</v>
      </c>
      <c r="Z46" s="145">
        <v>0</v>
      </c>
      <c r="AA46" s="145">
        <v>0</v>
      </c>
      <c r="AB46" s="145">
        <v>13</v>
      </c>
      <c r="AC46" s="145">
        <v>3</v>
      </c>
      <c r="AD46" s="145">
        <v>3</v>
      </c>
      <c r="AE46" s="145">
        <v>0</v>
      </c>
      <c r="AF46" s="145">
        <v>1</v>
      </c>
      <c r="AG46" s="145">
        <v>0</v>
      </c>
      <c r="AH46" s="145">
        <v>0</v>
      </c>
      <c r="AI46" s="145">
        <v>0</v>
      </c>
      <c r="AJ46" s="145">
        <v>0</v>
      </c>
      <c r="AK46" s="145">
        <v>3</v>
      </c>
      <c r="AL46" s="145">
        <v>54</v>
      </c>
      <c r="AM46" s="145">
        <v>46</v>
      </c>
      <c r="AN46" s="145">
        <v>46</v>
      </c>
      <c r="AO46" s="145" t="s">
        <v>3</v>
      </c>
      <c r="AP46" s="147">
        <v>5.1428571428571397</v>
      </c>
      <c r="AQ46" s="31" t="s">
        <v>17</v>
      </c>
      <c r="AR46" s="31" t="s">
        <v>379</v>
      </c>
      <c r="AS46" s="31" t="s">
        <v>57</v>
      </c>
      <c r="AT46" s="31" t="s">
        <v>529</v>
      </c>
      <c r="AU46" s="31" t="s">
        <v>531</v>
      </c>
      <c r="AV46" s="31" t="s">
        <v>986</v>
      </c>
      <c r="AW46" s="270">
        <v>0</v>
      </c>
      <c r="AX46"/>
    </row>
    <row r="47" spans="1:50" x14ac:dyDescent="0.35">
      <c r="A47" s="31" t="s">
        <v>517</v>
      </c>
      <c r="B47" s="31" t="s">
        <v>550</v>
      </c>
      <c r="C47" s="108">
        <v>44134</v>
      </c>
      <c r="D47" s="145">
        <v>708</v>
      </c>
      <c r="E47" s="145">
        <v>0</v>
      </c>
      <c r="F47" s="145">
        <v>0</v>
      </c>
      <c r="G47" s="145">
        <v>0</v>
      </c>
      <c r="H47" s="145">
        <v>36</v>
      </c>
      <c r="I47" s="145">
        <v>36</v>
      </c>
      <c r="J47" s="145">
        <v>24</v>
      </c>
      <c r="K47" s="145">
        <v>24</v>
      </c>
      <c r="L47" s="145">
        <v>0</v>
      </c>
      <c r="M47" s="145">
        <v>0</v>
      </c>
      <c r="N47" s="145">
        <v>36</v>
      </c>
      <c r="O47" s="145">
        <v>4</v>
      </c>
      <c r="P47" s="145">
        <v>4</v>
      </c>
      <c r="Q47" s="145">
        <v>4</v>
      </c>
      <c r="R47" s="145">
        <v>4</v>
      </c>
      <c r="S47" s="145">
        <v>4</v>
      </c>
      <c r="T47" s="145">
        <v>0</v>
      </c>
      <c r="U47" s="145">
        <v>0</v>
      </c>
      <c r="V47" s="145">
        <v>12</v>
      </c>
      <c r="W47" s="145">
        <v>0</v>
      </c>
      <c r="X47" s="145">
        <v>12</v>
      </c>
      <c r="Y47" s="145">
        <v>12</v>
      </c>
      <c r="Z47" s="145">
        <v>0</v>
      </c>
      <c r="AA47" s="145">
        <v>0</v>
      </c>
      <c r="AB47" s="145">
        <v>31</v>
      </c>
      <c r="AC47" s="145">
        <v>1</v>
      </c>
      <c r="AD47" s="145">
        <v>1</v>
      </c>
      <c r="AE47" s="145">
        <v>0</v>
      </c>
      <c r="AF47" s="145">
        <v>0</v>
      </c>
      <c r="AG47" s="145">
        <v>0</v>
      </c>
      <c r="AH47" s="145">
        <v>0</v>
      </c>
      <c r="AI47" s="145">
        <v>0</v>
      </c>
      <c r="AJ47" s="145">
        <v>0</v>
      </c>
      <c r="AK47" s="145">
        <v>1</v>
      </c>
      <c r="AL47" s="145">
        <v>36</v>
      </c>
      <c r="AM47" s="145">
        <v>36</v>
      </c>
      <c r="AN47" s="145">
        <v>32</v>
      </c>
      <c r="AO47" s="145" t="s">
        <v>3</v>
      </c>
      <c r="AP47" s="147">
        <v>5.1428571428571397</v>
      </c>
      <c r="AQ47" s="31" t="s">
        <v>17</v>
      </c>
      <c r="AR47" s="31" t="s">
        <v>379</v>
      </c>
      <c r="AS47" s="31" t="s">
        <v>57</v>
      </c>
      <c r="AT47" s="31" t="s">
        <v>549</v>
      </c>
      <c r="AU47" s="31" t="s">
        <v>551</v>
      </c>
      <c r="AV47" s="31" t="s">
        <v>986</v>
      </c>
      <c r="AW47" s="270">
        <v>0</v>
      </c>
      <c r="AX47"/>
    </row>
    <row r="48" spans="1:50" x14ac:dyDescent="0.35">
      <c r="A48" s="31" t="s">
        <v>517</v>
      </c>
      <c r="B48" s="31" t="s">
        <v>541</v>
      </c>
      <c r="C48" s="108">
        <v>44134</v>
      </c>
      <c r="D48" s="145">
        <v>637</v>
      </c>
      <c r="E48" s="145">
        <v>3</v>
      </c>
      <c r="F48" s="145">
        <v>3</v>
      </c>
      <c r="G48" s="145">
        <v>10</v>
      </c>
      <c r="H48" s="145">
        <v>32</v>
      </c>
      <c r="I48" s="145">
        <v>32</v>
      </c>
      <c r="J48" s="145">
        <v>13</v>
      </c>
      <c r="K48" s="145">
        <v>13</v>
      </c>
      <c r="L48" s="145">
        <v>1</v>
      </c>
      <c r="M48" s="145">
        <v>1</v>
      </c>
      <c r="N48" s="145">
        <v>31</v>
      </c>
      <c r="O48" s="145">
        <v>16</v>
      </c>
      <c r="P48" s="145">
        <v>16</v>
      </c>
      <c r="Q48" s="145">
        <v>15</v>
      </c>
      <c r="R48" s="145">
        <v>15</v>
      </c>
      <c r="S48" s="145">
        <v>15</v>
      </c>
      <c r="T48" s="145">
        <v>2</v>
      </c>
      <c r="U48" s="145">
        <v>2</v>
      </c>
      <c r="V48" s="145">
        <v>0</v>
      </c>
      <c r="W48" s="145">
        <v>0</v>
      </c>
      <c r="X48" s="145">
        <v>0</v>
      </c>
      <c r="Y48" s="145">
        <v>0</v>
      </c>
      <c r="Z48" s="145">
        <v>0</v>
      </c>
      <c r="AA48" s="145">
        <v>0</v>
      </c>
      <c r="AB48" s="145">
        <v>49</v>
      </c>
      <c r="AC48" s="145">
        <v>18</v>
      </c>
      <c r="AD48" s="145">
        <v>18</v>
      </c>
      <c r="AE48" s="145">
        <v>0</v>
      </c>
      <c r="AF48" s="145">
        <v>0</v>
      </c>
      <c r="AG48" s="145">
        <v>0</v>
      </c>
      <c r="AH48" s="145">
        <v>0</v>
      </c>
      <c r="AI48" s="145">
        <v>0</v>
      </c>
      <c r="AJ48" s="145">
        <v>5</v>
      </c>
      <c r="AK48" s="145">
        <v>13</v>
      </c>
      <c r="AL48" s="145">
        <v>31</v>
      </c>
      <c r="AM48" s="145">
        <v>28</v>
      </c>
      <c r="AN48" s="145">
        <v>28</v>
      </c>
      <c r="AO48" s="145" t="s">
        <v>3</v>
      </c>
      <c r="AP48" s="147">
        <v>5.1428571428571397</v>
      </c>
      <c r="AQ48" s="31" t="s">
        <v>17</v>
      </c>
      <c r="AR48" s="31" t="s">
        <v>379</v>
      </c>
      <c r="AS48" s="31" t="s">
        <v>57</v>
      </c>
      <c r="AT48" s="31" t="s">
        <v>540</v>
      </c>
      <c r="AU48" s="31" t="s">
        <v>542</v>
      </c>
      <c r="AV48" s="31" t="s">
        <v>986</v>
      </c>
      <c r="AW48" s="270">
        <v>5</v>
      </c>
      <c r="AX48"/>
    </row>
    <row r="49" spans="1:50" x14ac:dyDescent="0.35">
      <c r="A49" s="31" t="s">
        <v>517</v>
      </c>
      <c r="B49" s="31" t="s">
        <v>522</v>
      </c>
      <c r="C49" s="108">
        <v>44134</v>
      </c>
      <c r="D49" s="145">
        <v>624</v>
      </c>
      <c r="E49" s="145">
        <v>2</v>
      </c>
      <c r="F49" s="145">
        <v>2</v>
      </c>
      <c r="G49" s="145">
        <v>-9</v>
      </c>
      <c r="H49" s="145">
        <v>25</v>
      </c>
      <c r="I49" s="145">
        <v>25</v>
      </c>
      <c r="J49" s="145">
        <v>9</v>
      </c>
      <c r="K49" s="145">
        <v>9</v>
      </c>
      <c r="L49" s="145">
        <v>1</v>
      </c>
      <c r="M49" s="145">
        <v>1</v>
      </c>
      <c r="N49" s="145">
        <v>53</v>
      </c>
      <c r="O49" s="145">
        <v>8</v>
      </c>
      <c r="P49" s="145">
        <v>8</v>
      </c>
      <c r="Q49" s="145">
        <v>8</v>
      </c>
      <c r="R49" s="145">
        <v>8</v>
      </c>
      <c r="S49" s="145">
        <v>8</v>
      </c>
      <c r="T49" s="145">
        <v>1</v>
      </c>
      <c r="U49" s="145">
        <v>1</v>
      </c>
      <c r="V49" s="145">
        <v>4</v>
      </c>
      <c r="W49" s="145">
        <v>0</v>
      </c>
      <c r="X49" s="145">
        <v>4</v>
      </c>
      <c r="Y49" s="145">
        <v>4</v>
      </c>
      <c r="Z49" s="145">
        <v>0</v>
      </c>
      <c r="AA49" s="145">
        <v>0</v>
      </c>
      <c r="AB49" s="145">
        <v>58</v>
      </c>
      <c r="AC49" s="145">
        <v>15</v>
      </c>
      <c r="AD49" s="145">
        <v>15</v>
      </c>
      <c r="AE49" s="145">
        <v>0</v>
      </c>
      <c r="AF49" s="145">
        <v>0</v>
      </c>
      <c r="AG49" s="145">
        <v>0</v>
      </c>
      <c r="AH49" s="145">
        <v>0</v>
      </c>
      <c r="AI49" s="145">
        <v>1</v>
      </c>
      <c r="AJ49" s="145">
        <v>0</v>
      </c>
      <c r="AK49" s="145">
        <v>14</v>
      </c>
      <c r="AL49" s="145">
        <v>53</v>
      </c>
      <c r="AM49" s="145">
        <v>48</v>
      </c>
      <c r="AN49" s="145">
        <v>42</v>
      </c>
      <c r="AO49" s="145" t="s">
        <v>3</v>
      </c>
      <c r="AP49" s="147">
        <v>5.1428571428571397</v>
      </c>
      <c r="AQ49" s="31" t="s">
        <v>17</v>
      </c>
      <c r="AR49" s="31" t="s">
        <v>379</v>
      </c>
      <c r="AS49" s="31" t="s">
        <v>57</v>
      </c>
      <c r="AT49" s="31" t="s">
        <v>521</v>
      </c>
      <c r="AU49" s="31" t="s">
        <v>523</v>
      </c>
      <c r="AV49" s="31" t="s">
        <v>986</v>
      </c>
      <c r="AW49" s="270">
        <v>0</v>
      </c>
      <c r="AX49"/>
    </row>
    <row r="50" spans="1:50" x14ac:dyDescent="0.35">
      <c r="A50" s="31" t="s">
        <v>517</v>
      </c>
      <c r="B50" s="31" t="s">
        <v>519</v>
      </c>
      <c r="C50" s="108">
        <v>44127</v>
      </c>
      <c r="D50" s="145">
        <v>2627</v>
      </c>
      <c r="E50" s="145">
        <v>4</v>
      </c>
      <c r="F50" s="145">
        <v>4</v>
      </c>
      <c r="G50" s="145">
        <v>-5</v>
      </c>
      <c r="H50" s="145">
        <v>65</v>
      </c>
      <c r="I50" s="145">
        <v>65</v>
      </c>
      <c r="J50" s="145">
        <v>42</v>
      </c>
      <c r="K50" s="145">
        <v>42</v>
      </c>
      <c r="L50" s="145">
        <v>1</v>
      </c>
      <c r="M50" s="145">
        <v>1</v>
      </c>
      <c r="N50" s="145">
        <v>236</v>
      </c>
      <c r="O50" s="145">
        <v>5</v>
      </c>
      <c r="P50" s="145">
        <v>5</v>
      </c>
      <c r="Q50" s="145">
        <v>5</v>
      </c>
      <c r="R50" s="145">
        <v>5</v>
      </c>
      <c r="S50" s="145">
        <v>5</v>
      </c>
      <c r="T50" s="145">
        <v>3</v>
      </c>
      <c r="U50" s="145">
        <v>3</v>
      </c>
      <c r="V50" s="145">
        <v>10</v>
      </c>
      <c r="W50" s="145">
        <v>0</v>
      </c>
      <c r="X50" s="145">
        <v>10</v>
      </c>
      <c r="Y50" s="145">
        <v>10</v>
      </c>
      <c r="Z50" s="145">
        <v>0</v>
      </c>
      <c r="AA50" s="145">
        <v>0</v>
      </c>
      <c r="AB50" s="145">
        <v>250</v>
      </c>
      <c r="AC50" s="145">
        <v>21</v>
      </c>
      <c r="AD50" s="145">
        <v>21</v>
      </c>
      <c r="AE50" s="145">
        <v>0</v>
      </c>
      <c r="AF50" s="145">
        <v>0</v>
      </c>
      <c r="AG50" s="145">
        <v>0</v>
      </c>
      <c r="AH50" s="145">
        <v>0</v>
      </c>
      <c r="AI50" s="145">
        <v>0</v>
      </c>
      <c r="AJ50" s="145">
        <v>2</v>
      </c>
      <c r="AK50" s="145">
        <v>19</v>
      </c>
      <c r="AL50" s="145">
        <v>236</v>
      </c>
      <c r="AM50" s="145">
        <v>201</v>
      </c>
      <c r="AN50" s="145">
        <v>201</v>
      </c>
      <c r="AO50" s="145" t="s">
        <v>3</v>
      </c>
      <c r="AP50" s="147">
        <v>4.1428571428571397</v>
      </c>
      <c r="AQ50" s="31" t="s">
        <v>17</v>
      </c>
      <c r="AR50" s="31" t="s">
        <v>379</v>
      </c>
      <c r="AS50" s="31" t="s">
        <v>57</v>
      </c>
      <c r="AT50" s="31" t="s">
        <v>518</v>
      </c>
      <c r="AU50" s="31" t="s">
        <v>520</v>
      </c>
      <c r="AV50" s="31" t="s">
        <v>986</v>
      </c>
      <c r="AW50" s="270">
        <v>2</v>
      </c>
      <c r="AX50"/>
    </row>
    <row r="51" spans="1:50" x14ac:dyDescent="0.35">
      <c r="A51" s="31" t="s">
        <v>517</v>
      </c>
      <c r="B51" s="31" t="s">
        <v>535</v>
      </c>
      <c r="C51" s="108">
        <v>44127</v>
      </c>
      <c r="D51" s="145">
        <v>2201</v>
      </c>
      <c r="E51" s="145">
        <v>1</v>
      </c>
      <c r="F51" s="145">
        <v>1</v>
      </c>
      <c r="G51" s="145">
        <v>-2</v>
      </c>
      <c r="H51" s="145">
        <v>0</v>
      </c>
      <c r="I51" s="145">
        <v>0</v>
      </c>
      <c r="J51" s="145">
        <v>0</v>
      </c>
      <c r="K51" s="145">
        <v>27</v>
      </c>
      <c r="L51" s="145">
        <v>1</v>
      </c>
      <c r="M51" s="145">
        <v>1</v>
      </c>
      <c r="N51" s="145">
        <v>174</v>
      </c>
      <c r="O51" s="145">
        <v>10</v>
      </c>
      <c r="P51" s="145">
        <v>10</v>
      </c>
      <c r="Q51" s="145">
        <v>10</v>
      </c>
      <c r="R51" s="145">
        <v>14</v>
      </c>
      <c r="S51" s="145">
        <v>14</v>
      </c>
      <c r="T51" s="145">
        <v>0</v>
      </c>
      <c r="U51" s="145">
        <v>0</v>
      </c>
      <c r="V51" s="145">
        <v>0</v>
      </c>
      <c r="W51" s="145">
        <v>0</v>
      </c>
      <c r="X51" s="145">
        <v>0</v>
      </c>
      <c r="Y51" s="145">
        <v>0</v>
      </c>
      <c r="Z51" s="145">
        <v>0</v>
      </c>
      <c r="AA51" s="145">
        <v>0</v>
      </c>
      <c r="AB51" s="145">
        <v>179</v>
      </c>
      <c r="AC51" s="145">
        <v>14</v>
      </c>
      <c r="AD51" s="145">
        <v>14</v>
      </c>
      <c r="AE51" s="145">
        <v>0</v>
      </c>
      <c r="AF51" s="145">
        <v>0</v>
      </c>
      <c r="AG51" s="145">
        <v>0</v>
      </c>
      <c r="AH51" s="145">
        <v>0</v>
      </c>
      <c r="AI51" s="145">
        <v>0</v>
      </c>
      <c r="AJ51" s="145">
        <v>2</v>
      </c>
      <c r="AK51" s="145">
        <v>12</v>
      </c>
      <c r="AL51" s="145">
        <v>174</v>
      </c>
      <c r="AM51" s="145">
        <v>153</v>
      </c>
      <c r="AN51" s="145">
        <v>153</v>
      </c>
      <c r="AO51" s="145" t="s">
        <v>3</v>
      </c>
      <c r="AP51" s="147">
        <v>4.1428571428571397</v>
      </c>
      <c r="AQ51" s="31" t="s">
        <v>17</v>
      </c>
      <c r="AR51" s="31" t="s">
        <v>379</v>
      </c>
      <c r="AS51" s="31" t="s">
        <v>57</v>
      </c>
      <c r="AT51" s="31" t="s">
        <v>532</v>
      </c>
      <c r="AU51" s="31" t="s">
        <v>536</v>
      </c>
      <c r="AV51" s="31" t="s">
        <v>986</v>
      </c>
      <c r="AW51" s="270">
        <v>2</v>
      </c>
      <c r="AX51"/>
    </row>
    <row r="52" spans="1:50" x14ac:dyDescent="0.35">
      <c r="A52" s="31" t="s">
        <v>517</v>
      </c>
      <c r="B52" s="31" t="s">
        <v>538</v>
      </c>
      <c r="C52" s="108">
        <v>44127</v>
      </c>
      <c r="D52" s="145">
        <v>1778</v>
      </c>
      <c r="E52" s="145">
        <v>3</v>
      </c>
      <c r="F52" s="145">
        <v>3</v>
      </c>
      <c r="G52" s="145">
        <v>-2</v>
      </c>
      <c r="H52" s="145">
        <v>48</v>
      </c>
      <c r="I52" s="145">
        <v>48</v>
      </c>
      <c r="J52" s="145">
        <v>33</v>
      </c>
      <c r="K52" s="145">
        <v>33</v>
      </c>
      <c r="L52" s="145">
        <v>2</v>
      </c>
      <c r="M52" s="145">
        <v>2</v>
      </c>
      <c r="N52" s="145">
        <v>109</v>
      </c>
      <c r="O52" s="145">
        <v>11</v>
      </c>
      <c r="P52" s="145">
        <v>11</v>
      </c>
      <c r="Q52" s="145">
        <v>11</v>
      </c>
      <c r="R52" s="145">
        <v>12</v>
      </c>
      <c r="S52" s="145">
        <v>7</v>
      </c>
      <c r="T52" s="145">
        <v>2</v>
      </c>
      <c r="U52" s="145">
        <v>2</v>
      </c>
      <c r="V52" s="145">
        <v>0</v>
      </c>
      <c r="W52" s="145">
        <v>0</v>
      </c>
      <c r="X52" s="145">
        <v>0</v>
      </c>
      <c r="Y52" s="145">
        <v>0</v>
      </c>
      <c r="Z52" s="145">
        <v>0</v>
      </c>
      <c r="AA52" s="145">
        <v>0</v>
      </c>
      <c r="AB52" s="145">
        <v>119</v>
      </c>
      <c r="AC52" s="145">
        <v>30</v>
      </c>
      <c r="AD52" s="145">
        <v>30</v>
      </c>
      <c r="AE52" s="145">
        <v>0</v>
      </c>
      <c r="AF52" s="145">
        <v>0</v>
      </c>
      <c r="AG52" s="145">
        <v>0</v>
      </c>
      <c r="AH52" s="145">
        <v>0</v>
      </c>
      <c r="AI52" s="145">
        <v>0</v>
      </c>
      <c r="AJ52" s="145">
        <v>0</v>
      </c>
      <c r="AK52" s="145">
        <v>30</v>
      </c>
      <c r="AL52" s="145">
        <v>109</v>
      </c>
      <c r="AM52" s="145">
        <v>94</v>
      </c>
      <c r="AN52" s="145">
        <v>74</v>
      </c>
      <c r="AO52" s="145" t="s">
        <v>3</v>
      </c>
      <c r="AP52" s="147">
        <v>4.1428571428571397</v>
      </c>
      <c r="AQ52" s="31" t="s">
        <v>17</v>
      </c>
      <c r="AR52" s="31" t="s">
        <v>379</v>
      </c>
      <c r="AS52" s="31" t="s">
        <v>57</v>
      </c>
      <c r="AT52" s="31" t="s">
        <v>537</v>
      </c>
      <c r="AU52" s="31" t="s">
        <v>539</v>
      </c>
      <c r="AV52" s="31" t="s">
        <v>986</v>
      </c>
      <c r="AW52" s="270">
        <v>0</v>
      </c>
      <c r="AX52"/>
    </row>
    <row r="53" spans="1:50" x14ac:dyDescent="0.35">
      <c r="A53" s="31" t="s">
        <v>517</v>
      </c>
      <c r="B53" s="31" t="s">
        <v>544</v>
      </c>
      <c r="C53" s="108">
        <v>44127</v>
      </c>
      <c r="D53" s="145">
        <v>1503</v>
      </c>
      <c r="E53" s="145">
        <v>4</v>
      </c>
      <c r="F53" s="145">
        <v>4</v>
      </c>
      <c r="G53" s="145">
        <v>5</v>
      </c>
      <c r="H53" s="145">
        <v>48</v>
      </c>
      <c r="I53" s="145">
        <v>48</v>
      </c>
      <c r="J53" s="145">
        <v>26</v>
      </c>
      <c r="K53" s="145">
        <v>26</v>
      </c>
      <c r="L53" s="145">
        <v>3</v>
      </c>
      <c r="M53" s="145">
        <v>3</v>
      </c>
      <c r="N53" s="145">
        <v>116</v>
      </c>
      <c r="O53" s="145">
        <v>8</v>
      </c>
      <c r="P53" s="145">
        <v>8</v>
      </c>
      <c r="Q53" s="145">
        <v>8</v>
      </c>
      <c r="R53" s="145">
        <v>8</v>
      </c>
      <c r="S53" s="145">
        <v>8</v>
      </c>
      <c r="T53" s="145">
        <v>1</v>
      </c>
      <c r="U53" s="145">
        <v>1</v>
      </c>
      <c r="V53" s="145">
        <v>15</v>
      </c>
      <c r="W53" s="145">
        <v>0</v>
      </c>
      <c r="X53" s="145">
        <v>15</v>
      </c>
      <c r="Y53" s="145">
        <v>15</v>
      </c>
      <c r="Z53" s="145">
        <v>1</v>
      </c>
      <c r="AA53" s="145">
        <v>1</v>
      </c>
      <c r="AB53" s="145">
        <v>118</v>
      </c>
      <c r="AC53" s="145">
        <v>35</v>
      </c>
      <c r="AD53" s="145">
        <v>35</v>
      </c>
      <c r="AE53" s="145">
        <v>0</v>
      </c>
      <c r="AF53" s="145">
        <v>0</v>
      </c>
      <c r="AG53" s="145">
        <v>0</v>
      </c>
      <c r="AH53" s="145">
        <v>0</v>
      </c>
      <c r="AI53" s="145">
        <v>0</v>
      </c>
      <c r="AJ53" s="145">
        <v>4</v>
      </c>
      <c r="AK53" s="145">
        <v>31</v>
      </c>
      <c r="AL53" s="145">
        <v>116</v>
      </c>
      <c r="AM53" s="145">
        <v>101</v>
      </c>
      <c r="AN53" s="145">
        <v>101</v>
      </c>
      <c r="AO53" s="145" t="s">
        <v>3</v>
      </c>
      <c r="AP53" s="147">
        <v>4.1428571428571397</v>
      </c>
      <c r="AQ53" s="31" t="s">
        <v>17</v>
      </c>
      <c r="AR53" s="31" t="s">
        <v>379</v>
      </c>
      <c r="AS53" s="31" t="s">
        <v>57</v>
      </c>
      <c r="AT53" s="31" t="s">
        <v>543</v>
      </c>
      <c r="AU53" s="31" t="s">
        <v>545</v>
      </c>
      <c r="AV53" s="31" t="s">
        <v>986</v>
      </c>
      <c r="AW53" s="270">
        <v>4</v>
      </c>
      <c r="AX53"/>
    </row>
    <row r="54" spans="1:50" x14ac:dyDescent="0.35">
      <c r="A54" s="31" t="s">
        <v>517</v>
      </c>
      <c r="B54" s="31" t="s">
        <v>524</v>
      </c>
      <c r="C54" s="108">
        <v>44127</v>
      </c>
      <c r="D54" s="145">
        <v>1767</v>
      </c>
      <c r="E54" s="145">
        <v>2</v>
      </c>
      <c r="F54" s="145">
        <v>2</v>
      </c>
      <c r="G54" s="145">
        <v>-2</v>
      </c>
      <c r="H54" s="145">
        <v>27</v>
      </c>
      <c r="I54" s="145">
        <v>27</v>
      </c>
      <c r="J54" s="145">
        <v>19</v>
      </c>
      <c r="K54" s="145">
        <v>19</v>
      </c>
      <c r="L54" s="145">
        <v>0</v>
      </c>
      <c r="M54" s="145">
        <v>0</v>
      </c>
      <c r="N54" s="145">
        <v>48</v>
      </c>
      <c r="O54" s="145">
        <v>2</v>
      </c>
      <c r="P54" s="145">
        <v>2</v>
      </c>
      <c r="Q54" s="145">
        <v>2</v>
      </c>
      <c r="R54" s="145">
        <v>4</v>
      </c>
      <c r="S54" s="145">
        <v>4</v>
      </c>
      <c r="T54" s="145">
        <v>1</v>
      </c>
      <c r="U54" s="145">
        <v>1</v>
      </c>
      <c r="V54" s="145">
        <v>0</v>
      </c>
      <c r="W54" s="145">
        <v>0</v>
      </c>
      <c r="X54" s="145">
        <v>0</v>
      </c>
      <c r="Y54" s="145">
        <v>0</v>
      </c>
      <c r="Z54" s="145">
        <v>0</v>
      </c>
      <c r="AA54" s="145">
        <v>0</v>
      </c>
      <c r="AB54" s="145">
        <v>50</v>
      </c>
      <c r="AC54" s="145">
        <v>13</v>
      </c>
      <c r="AD54" s="145">
        <v>13</v>
      </c>
      <c r="AE54" s="145">
        <v>0</v>
      </c>
      <c r="AF54" s="145">
        <v>1</v>
      </c>
      <c r="AG54" s="145">
        <v>0</v>
      </c>
      <c r="AH54" s="145">
        <v>0</v>
      </c>
      <c r="AI54" s="145">
        <v>0</v>
      </c>
      <c r="AJ54" s="145">
        <v>0</v>
      </c>
      <c r="AK54" s="145">
        <v>13</v>
      </c>
      <c r="AL54" s="145">
        <v>48</v>
      </c>
      <c r="AM54" s="145">
        <v>46</v>
      </c>
      <c r="AN54" s="145">
        <v>46</v>
      </c>
      <c r="AO54" s="145" t="s">
        <v>3</v>
      </c>
      <c r="AP54" s="147">
        <v>4.1428571428571397</v>
      </c>
      <c r="AQ54" s="31" t="s">
        <v>17</v>
      </c>
      <c r="AR54" s="31" t="s">
        <v>379</v>
      </c>
      <c r="AS54" s="31" t="s">
        <v>57</v>
      </c>
      <c r="AT54" s="31" t="s">
        <v>521</v>
      </c>
      <c r="AU54" s="31" t="s">
        <v>525</v>
      </c>
      <c r="AV54" s="31" t="s">
        <v>986</v>
      </c>
      <c r="AW54" s="270">
        <v>0</v>
      </c>
      <c r="AX54"/>
    </row>
    <row r="55" spans="1:50" x14ac:dyDescent="0.35">
      <c r="A55" s="31" t="s">
        <v>517</v>
      </c>
      <c r="B55" s="31" t="s">
        <v>533</v>
      </c>
      <c r="C55" s="108">
        <v>44127</v>
      </c>
      <c r="D55" s="145">
        <v>1209</v>
      </c>
      <c r="E55" s="145">
        <v>2</v>
      </c>
      <c r="F55" s="145">
        <v>2</v>
      </c>
      <c r="G55" s="145">
        <v>-3</v>
      </c>
      <c r="H55" s="145">
        <v>98</v>
      </c>
      <c r="I55" s="145">
        <v>98</v>
      </c>
      <c r="J55" s="145">
        <v>28</v>
      </c>
      <c r="K55" s="145">
        <v>28</v>
      </c>
      <c r="L55" s="145">
        <v>2</v>
      </c>
      <c r="M55" s="145">
        <v>2</v>
      </c>
      <c r="N55" s="145">
        <v>52</v>
      </c>
      <c r="O55" s="145">
        <v>9</v>
      </c>
      <c r="P55" s="145">
        <v>9</v>
      </c>
      <c r="Q55" s="145">
        <v>9</v>
      </c>
      <c r="R55" s="145">
        <v>9</v>
      </c>
      <c r="S55" s="145">
        <v>9</v>
      </c>
      <c r="T55" s="145">
        <v>0</v>
      </c>
      <c r="U55" s="145">
        <v>0</v>
      </c>
      <c r="V55" s="145">
        <v>25</v>
      </c>
      <c r="W55" s="145">
        <v>0</v>
      </c>
      <c r="X55" s="145">
        <v>25</v>
      </c>
      <c r="Y55" s="145">
        <v>25</v>
      </c>
      <c r="Z55" s="145">
        <v>0</v>
      </c>
      <c r="AA55" s="145">
        <v>0</v>
      </c>
      <c r="AB55" s="145">
        <v>72</v>
      </c>
      <c r="AC55" s="145">
        <v>15</v>
      </c>
      <c r="AD55" s="145">
        <v>15</v>
      </c>
      <c r="AE55" s="145">
        <v>0</v>
      </c>
      <c r="AF55" s="145">
        <v>1</v>
      </c>
      <c r="AG55" s="145">
        <v>0</v>
      </c>
      <c r="AH55" s="145">
        <v>0</v>
      </c>
      <c r="AI55" s="145">
        <v>0</v>
      </c>
      <c r="AJ55" s="145">
        <v>4</v>
      </c>
      <c r="AK55" s="145">
        <v>11</v>
      </c>
      <c r="AL55" s="145">
        <v>52</v>
      </c>
      <c r="AM55" s="145">
        <v>51</v>
      </c>
      <c r="AN55" s="145">
        <v>51</v>
      </c>
      <c r="AO55" s="145" t="s">
        <v>3</v>
      </c>
      <c r="AP55" s="147">
        <v>4.1428571428571397</v>
      </c>
      <c r="AQ55" s="31" t="s">
        <v>17</v>
      </c>
      <c r="AR55" s="31" t="s">
        <v>379</v>
      </c>
      <c r="AS55" s="31" t="s">
        <v>57</v>
      </c>
      <c r="AT55" s="31" t="s">
        <v>532</v>
      </c>
      <c r="AU55" s="31" t="s">
        <v>534</v>
      </c>
      <c r="AV55" s="31" t="s">
        <v>986</v>
      </c>
      <c r="AW55" s="270">
        <v>4</v>
      </c>
      <c r="AX55"/>
    </row>
    <row r="56" spans="1:50" x14ac:dyDescent="0.35">
      <c r="A56" s="31" t="s">
        <v>517</v>
      </c>
      <c r="B56" s="31" t="s">
        <v>547</v>
      </c>
      <c r="C56" s="108">
        <v>44127</v>
      </c>
      <c r="D56" s="145">
        <v>888</v>
      </c>
      <c r="E56" s="145">
        <v>2</v>
      </c>
      <c r="F56" s="145">
        <v>2</v>
      </c>
      <c r="G56" s="145">
        <v>-2</v>
      </c>
      <c r="H56" s="145">
        <v>64</v>
      </c>
      <c r="I56" s="145">
        <v>64</v>
      </c>
      <c r="J56" s="145">
        <v>34</v>
      </c>
      <c r="K56" s="145">
        <v>34</v>
      </c>
      <c r="L56" s="145">
        <v>2</v>
      </c>
      <c r="M56" s="145">
        <v>2</v>
      </c>
      <c r="N56" s="145">
        <v>51</v>
      </c>
      <c r="O56" s="145">
        <v>2</v>
      </c>
      <c r="P56" s="145">
        <v>2</v>
      </c>
      <c r="Q56" s="145">
        <v>2</v>
      </c>
      <c r="R56" s="145">
        <v>3</v>
      </c>
      <c r="S56" s="145">
        <v>2</v>
      </c>
      <c r="T56" s="145">
        <v>0</v>
      </c>
      <c r="U56" s="145">
        <v>0</v>
      </c>
      <c r="V56" s="145">
        <v>5</v>
      </c>
      <c r="W56" s="145">
        <v>0</v>
      </c>
      <c r="X56" s="145">
        <v>5</v>
      </c>
      <c r="Y56" s="145">
        <v>5</v>
      </c>
      <c r="Z56" s="145">
        <v>0</v>
      </c>
      <c r="AA56" s="145">
        <v>0</v>
      </c>
      <c r="AB56" s="145">
        <v>54</v>
      </c>
      <c r="AC56" s="145">
        <v>18</v>
      </c>
      <c r="AD56" s="145">
        <v>18</v>
      </c>
      <c r="AE56" s="145">
        <v>0</v>
      </c>
      <c r="AF56" s="145">
        <v>0</v>
      </c>
      <c r="AG56" s="145">
        <v>0</v>
      </c>
      <c r="AH56" s="145">
        <v>2</v>
      </c>
      <c r="AI56" s="145">
        <v>0</v>
      </c>
      <c r="AJ56" s="145">
        <v>0</v>
      </c>
      <c r="AK56" s="145">
        <v>16</v>
      </c>
      <c r="AL56" s="145">
        <v>51</v>
      </c>
      <c r="AM56" s="145">
        <v>44</v>
      </c>
      <c r="AN56" s="145">
        <v>44</v>
      </c>
      <c r="AO56" s="145" t="s">
        <v>3</v>
      </c>
      <c r="AP56" s="147">
        <v>4.1428571428571397</v>
      </c>
      <c r="AQ56" s="31" t="s">
        <v>17</v>
      </c>
      <c r="AR56" s="31" t="s">
        <v>379</v>
      </c>
      <c r="AS56" s="31" t="s">
        <v>57</v>
      </c>
      <c r="AT56" s="31" t="s">
        <v>546</v>
      </c>
      <c r="AU56" s="31" t="s">
        <v>548</v>
      </c>
      <c r="AV56" s="31" t="s">
        <v>986</v>
      </c>
      <c r="AW56" s="270">
        <v>0</v>
      </c>
      <c r="AX56"/>
    </row>
    <row r="57" spans="1:50" x14ac:dyDescent="0.35">
      <c r="A57" s="31" t="s">
        <v>517</v>
      </c>
      <c r="B57" s="31" t="s">
        <v>527</v>
      </c>
      <c r="C57" s="108">
        <v>44127</v>
      </c>
      <c r="D57" s="145">
        <v>985</v>
      </c>
      <c r="E57" s="145">
        <v>2</v>
      </c>
      <c r="F57" s="145">
        <v>2</v>
      </c>
      <c r="G57" s="145">
        <v>1</v>
      </c>
      <c r="H57" s="145">
        <v>53</v>
      </c>
      <c r="I57" s="145">
        <v>53</v>
      </c>
      <c r="J57" s="145">
        <v>18</v>
      </c>
      <c r="K57" s="145">
        <v>18</v>
      </c>
      <c r="L57" s="145">
        <v>0</v>
      </c>
      <c r="M57" s="145">
        <v>0</v>
      </c>
      <c r="N57" s="145">
        <v>23</v>
      </c>
      <c r="O57" s="145">
        <v>3</v>
      </c>
      <c r="P57" s="145">
        <v>3</v>
      </c>
      <c r="Q57" s="145">
        <v>3</v>
      </c>
      <c r="R57" s="145">
        <v>6</v>
      </c>
      <c r="S57" s="145">
        <v>5</v>
      </c>
      <c r="T57" s="145">
        <v>1</v>
      </c>
      <c r="U57" s="145">
        <v>1</v>
      </c>
      <c r="V57" s="145">
        <v>5</v>
      </c>
      <c r="W57" s="145">
        <v>0</v>
      </c>
      <c r="X57" s="145">
        <v>5</v>
      </c>
      <c r="Y57" s="145">
        <v>5</v>
      </c>
      <c r="Z57" s="145">
        <v>0</v>
      </c>
      <c r="AA57" s="145">
        <v>0</v>
      </c>
      <c r="AB57" s="145">
        <v>26</v>
      </c>
      <c r="AC57" s="145">
        <v>9</v>
      </c>
      <c r="AD57" s="145">
        <v>9</v>
      </c>
      <c r="AE57" s="145">
        <v>0</v>
      </c>
      <c r="AF57" s="145">
        <v>0</v>
      </c>
      <c r="AG57" s="145">
        <v>0</v>
      </c>
      <c r="AH57" s="145">
        <v>0</v>
      </c>
      <c r="AI57" s="145">
        <v>0</v>
      </c>
      <c r="AJ57" s="145">
        <v>2</v>
      </c>
      <c r="AK57" s="145">
        <v>9</v>
      </c>
      <c r="AL57" s="145">
        <v>23</v>
      </c>
      <c r="AM57" s="145">
        <v>19</v>
      </c>
      <c r="AN57" s="145">
        <v>19</v>
      </c>
      <c r="AO57" s="145" t="s">
        <v>3</v>
      </c>
      <c r="AP57" s="147">
        <v>4.1428571428571397</v>
      </c>
      <c r="AQ57" s="31" t="s">
        <v>17</v>
      </c>
      <c r="AR57" s="31" t="s">
        <v>379</v>
      </c>
      <c r="AS57" s="31" t="s">
        <v>57</v>
      </c>
      <c r="AT57" s="31" t="s">
        <v>526</v>
      </c>
      <c r="AU57" s="31" t="s">
        <v>528</v>
      </c>
      <c r="AV57" s="31" t="s">
        <v>986</v>
      </c>
      <c r="AW57" s="270">
        <v>2</v>
      </c>
      <c r="AX57"/>
    </row>
    <row r="58" spans="1:50" x14ac:dyDescent="0.35">
      <c r="A58" s="31" t="s">
        <v>517</v>
      </c>
      <c r="B58" s="31" t="s">
        <v>530</v>
      </c>
      <c r="C58" s="108">
        <v>44127</v>
      </c>
      <c r="D58" s="145">
        <v>690</v>
      </c>
      <c r="E58" s="145">
        <v>0</v>
      </c>
      <c r="F58" s="145">
        <v>0</v>
      </c>
      <c r="G58" s="145">
        <v>36</v>
      </c>
      <c r="H58" s="145">
        <v>122</v>
      </c>
      <c r="I58" s="145">
        <v>122</v>
      </c>
      <c r="J58" s="145">
        <v>58</v>
      </c>
      <c r="K58" s="145">
        <v>58</v>
      </c>
      <c r="L58" s="145">
        <v>0</v>
      </c>
      <c r="M58" s="145">
        <v>0</v>
      </c>
      <c r="N58" s="145">
        <v>11</v>
      </c>
      <c r="O58" s="145">
        <v>3</v>
      </c>
      <c r="P58" s="145">
        <v>3</v>
      </c>
      <c r="Q58" s="145">
        <v>3</v>
      </c>
      <c r="R58" s="145">
        <v>2</v>
      </c>
      <c r="S58" s="145">
        <v>2</v>
      </c>
      <c r="T58" s="145">
        <v>0</v>
      </c>
      <c r="U58" s="145">
        <v>0</v>
      </c>
      <c r="V58" s="145">
        <v>2</v>
      </c>
      <c r="W58" s="145">
        <v>0</v>
      </c>
      <c r="X58" s="145">
        <v>2</v>
      </c>
      <c r="Y58" s="145">
        <v>2</v>
      </c>
      <c r="Z58" s="145">
        <v>0</v>
      </c>
      <c r="AA58" s="145">
        <v>0</v>
      </c>
      <c r="AB58" s="145">
        <v>12</v>
      </c>
      <c r="AC58" s="145">
        <v>7</v>
      </c>
      <c r="AD58" s="145">
        <v>7</v>
      </c>
      <c r="AE58" s="145">
        <v>0</v>
      </c>
      <c r="AF58" s="145">
        <v>0</v>
      </c>
      <c r="AG58" s="145">
        <v>0</v>
      </c>
      <c r="AH58" s="145">
        <v>0</v>
      </c>
      <c r="AI58" s="145">
        <v>0</v>
      </c>
      <c r="AJ58" s="145">
        <v>2</v>
      </c>
      <c r="AK58" s="145">
        <v>5</v>
      </c>
      <c r="AL58" s="145">
        <v>11</v>
      </c>
      <c r="AM58" s="145">
        <v>8</v>
      </c>
      <c r="AN58" s="145">
        <v>8</v>
      </c>
      <c r="AO58" s="145" t="s">
        <v>3</v>
      </c>
      <c r="AP58" s="147">
        <v>4.1428571428571397</v>
      </c>
      <c r="AQ58" s="31" t="s">
        <v>17</v>
      </c>
      <c r="AR58" s="31" t="s">
        <v>379</v>
      </c>
      <c r="AS58" s="31" t="s">
        <v>57</v>
      </c>
      <c r="AT58" s="31" t="s">
        <v>529</v>
      </c>
      <c r="AU58" s="31" t="s">
        <v>531</v>
      </c>
      <c r="AV58" s="31" t="s">
        <v>986</v>
      </c>
      <c r="AW58" s="270">
        <v>2</v>
      </c>
      <c r="AX58"/>
    </row>
    <row r="59" spans="1:50" x14ac:dyDescent="0.35">
      <c r="A59" s="31" t="s">
        <v>517</v>
      </c>
      <c r="B59" s="31" t="s">
        <v>550</v>
      </c>
      <c r="C59" s="108">
        <v>44127</v>
      </c>
      <c r="D59" s="145">
        <v>708</v>
      </c>
      <c r="E59" s="145">
        <v>0</v>
      </c>
      <c r="F59" s="145">
        <v>0</v>
      </c>
      <c r="G59" s="145">
        <v>4</v>
      </c>
      <c r="H59" s="145">
        <v>40</v>
      </c>
      <c r="I59" s="145">
        <v>40</v>
      </c>
      <c r="J59" s="145">
        <v>21</v>
      </c>
      <c r="K59" s="145">
        <v>21</v>
      </c>
      <c r="L59" s="145">
        <v>0</v>
      </c>
      <c r="M59" s="145">
        <v>0</v>
      </c>
      <c r="N59" s="145">
        <v>28</v>
      </c>
      <c r="O59" s="145">
        <v>4</v>
      </c>
      <c r="P59" s="145">
        <v>4</v>
      </c>
      <c r="Q59" s="145">
        <v>4</v>
      </c>
      <c r="R59" s="145">
        <v>4</v>
      </c>
      <c r="S59" s="145">
        <v>3</v>
      </c>
      <c r="T59" s="145">
        <v>0</v>
      </c>
      <c r="U59" s="145">
        <v>0</v>
      </c>
      <c r="V59" s="145">
        <v>10</v>
      </c>
      <c r="W59" s="145">
        <v>0</v>
      </c>
      <c r="X59" s="145">
        <v>10</v>
      </c>
      <c r="Y59" s="145">
        <v>10</v>
      </c>
      <c r="Z59" s="145">
        <v>0</v>
      </c>
      <c r="AA59" s="145">
        <v>0</v>
      </c>
      <c r="AB59" s="145">
        <v>32</v>
      </c>
      <c r="AC59" s="145">
        <v>1</v>
      </c>
      <c r="AD59" s="145">
        <v>1</v>
      </c>
      <c r="AE59" s="145">
        <v>0</v>
      </c>
      <c r="AF59" s="145">
        <v>0</v>
      </c>
      <c r="AG59" s="145">
        <v>0</v>
      </c>
      <c r="AH59" s="145">
        <v>0</v>
      </c>
      <c r="AI59" s="145">
        <v>0</v>
      </c>
      <c r="AJ59" s="145">
        <v>0</v>
      </c>
      <c r="AK59" s="145">
        <v>1</v>
      </c>
      <c r="AL59" s="145">
        <v>28</v>
      </c>
      <c r="AM59" s="145">
        <v>23</v>
      </c>
      <c r="AN59" s="145">
        <v>19</v>
      </c>
      <c r="AO59" s="145" t="s">
        <v>3</v>
      </c>
      <c r="AP59" s="147">
        <v>4.1428571428571397</v>
      </c>
      <c r="AQ59" s="31" t="s">
        <v>17</v>
      </c>
      <c r="AR59" s="31" t="s">
        <v>379</v>
      </c>
      <c r="AS59" s="31" t="s">
        <v>57</v>
      </c>
      <c r="AT59" s="31" t="s">
        <v>549</v>
      </c>
      <c r="AU59" s="31" t="s">
        <v>551</v>
      </c>
      <c r="AV59" s="31" t="s">
        <v>986</v>
      </c>
      <c r="AW59" s="270">
        <v>0</v>
      </c>
      <c r="AX59"/>
    </row>
    <row r="60" spans="1:50" x14ac:dyDescent="0.35">
      <c r="A60" s="31" t="s">
        <v>517</v>
      </c>
      <c r="B60" s="31" t="s">
        <v>541</v>
      </c>
      <c r="C60" s="108">
        <v>44127</v>
      </c>
      <c r="D60" s="145">
        <v>627</v>
      </c>
      <c r="E60" s="145">
        <v>3</v>
      </c>
      <c r="F60" s="145">
        <v>3</v>
      </c>
      <c r="G60" s="145">
        <v>-2</v>
      </c>
      <c r="H60" s="145">
        <v>32</v>
      </c>
      <c r="I60" s="145">
        <v>32</v>
      </c>
      <c r="J60" s="145">
        <v>14</v>
      </c>
      <c r="K60" s="145">
        <v>14</v>
      </c>
      <c r="L60" s="145">
        <v>1</v>
      </c>
      <c r="M60" s="145">
        <v>1</v>
      </c>
      <c r="N60" s="145">
        <v>27</v>
      </c>
      <c r="O60" s="145">
        <v>16</v>
      </c>
      <c r="P60" s="145">
        <v>16</v>
      </c>
      <c r="Q60" s="145">
        <v>16</v>
      </c>
      <c r="R60" s="145">
        <v>15</v>
      </c>
      <c r="S60" s="145">
        <v>15</v>
      </c>
      <c r="T60" s="145">
        <v>2</v>
      </c>
      <c r="U60" s="145">
        <v>2</v>
      </c>
      <c r="V60" s="145">
        <v>0</v>
      </c>
      <c r="W60" s="145">
        <v>0</v>
      </c>
      <c r="X60" s="145">
        <v>0</v>
      </c>
      <c r="Y60" s="145">
        <v>0</v>
      </c>
      <c r="Z60" s="145">
        <v>0</v>
      </c>
      <c r="AA60" s="145">
        <v>0</v>
      </c>
      <c r="AB60" s="145">
        <v>28</v>
      </c>
      <c r="AC60" s="145">
        <v>6</v>
      </c>
      <c r="AD60" s="145">
        <v>6</v>
      </c>
      <c r="AE60" s="145">
        <v>0</v>
      </c>
      <c r="AF60" s="145">
        <v>0</v>
      </c>
      <c r="AG60" s="145">
        <v>0</v>
      </c>
      <c r="AH60" s="145">
        <v>0</v>
      </c>
      <c r="AI60" s="145">
        <v>0</v>
      </c>
      <c r="AJ60" s="145">
        <v>1</v>
      </c>
      <c r="AK60" s="145">
        <v>5</v>
      </c>
      <c r="AL60" s="145">
        <v>27</v>
      </c>
      <c r="AM60" s="145">
        <v>23</v>
      </c>
      <c r="AN60" s="145">
        <v>23</v>
      </c>
      <c r="AO60" s="145" t="s">
        <v>3</v>
      </c>
      <c r="AP60" s="147">
        <v>4.1428571428571397</v>
      </c>
      <c r="AQ60" s="31" t="s">
        <v>17</v>
      </c>
      <c r="AR60" s="31" t="s">
        <v>379</v>
      </c>
      <c r="AS60" s="31" t="s">
        <v>57</v>
      </c>
      <c r="AT60" s="31" t="s">
        <v>540</v>
      </c>
      <c r="AU60" s="31" t="s">
        <v>542</v>
      </c>
      <c r="AV60" s="31" t="s">
        <v>986</v>
      </c>
      <c r="AW60" s="270">
        <v>1</v>
      </c>
      <c r="AX60"/>
    </row>
    <row r="61" spans="1:50" x14ac:dyDescent="0.35">
      <c r="A61" s="31" t="s">
        <v>517</v>
      </c>
      <c r="B61" s="31" t="s">
        <v>522</v>
      </c>
      <c r="C61" s="108">
        <v>44127</v>
      </c>
      <c r="D61" s="145">
        <v>633</v>
      </c>
      <c r="E61" s="145">
        <v>2</v>
      </c>
      <c r="F61" s="145">
        <v>2</v>
      </c>
      <c r="G61" s="145">
        <v>8</v>
      </c>
      <c r="H61" s="145">
        <v>48</v>
      </c>
      <c r="I61" s="145">
        <v>48</v>
      </c>
      <c r="J61" s="145">
        <v>28</v>
      </c>
      <c r="K61" s="145">
        <v>28</v>
      </c>
      <c r="L61" s="145">
        <v>1</v>
      </c>
      <c r="M61" s="145">
        <v>1</v>
      </c>
      <c r="N61" s="145">
        <v>27</v>
      </c>
      <c r="O61" s="145">
        <v>8</v>
      </c>
      <c r="P61" s="145">
        <v>8</v>
      </c>
      <c r="Q61" s="145">
        <v>8</v>
      </c>
      <c r="R61" s="145">
        <v>8</v>
      </c>
      <c r="S61" s="145">
        <v>5</v>
      </c>
      <c r="T61" s="145">
        <v>1</v>
      </c>
      <c r="U61" s="145">
        <v>1</v>
      </c>
      <c r="V61" s="145">
        <v>0</v>
      </c>
      <c r="W61" s="145">
        <v>0</v>
      </c>
      <c r="X61" s="145">
        <v>0</v>
      </c>
      <c r="Y61" s="145">
        <v>0</v>
      </c>
      <c r="Z61" s="145">
        <v>0</v>
      </c>
      <c r="AA61" s="145">
        <v>0</v>
      </c>
      <c r="AB61" s="145">
        <v>32</v>
      </c>
      <c r="AC61" s="145">
        <v>10</v>
      </c>
      <c r="AD61" s="145">
        <v>10</v>
      </c>
      <c r="AE61" s="145">
        <v>0</v>
      </c>
      <c r="AF61" s="145">
        <v>0</v>
      </c>
      <c r="AG61" s="145">
        <v>0</v>
      </c>
      <c r="AH61" s="145">
        <v>0</v>
      </c>
      <c r="AI61" s="145">
        <v>0</v>
      </c>
      <c r="AJ61" s="145">
        <v>0</v>
      </c>
      <c r="AK61" s="145">
        <v>10</v>
      </c>
      <c r="AL61" s="145">
        <v>27</v>
      </c>
      <c r="AM61" s="145">
        <v>20</v>
      </c>
      <c r="AN61" s="145">
        <v>17</v>
      </c>
      <c r="AO61" s="145" t="s">
        <v>3</v>
      </c>
      <c r="AP61" s="147">
        <v>4.1428571428571397</v>
      </c>
      <c r="AQ61" s="31" t="s">
        <v>17</v>
      </c>
      <c r="AR61" s="31" t="s">
        <v>379</v>
      </c>
      <c r="AS61" s="31" t="s">
        <v>57</v>
      </c>
      <c r="AT61" s="31" t="s">
        <v>521</v>
      </c>
      <c r="AU61" s="31" t="s">
        <v>523</v>
      </c>
      <c r="AV61" s="31" t="s">
        <v>986</v>
      </c>
      <c r="AW61" s="270">
        <v>0</v>
      </c>
      <c r="AX61"/>
    </row>
    <row r="62" spans="1:50" x14ac:dyDescent="0.35">
      <c r="A62" s="31" t="s">
        <v>138</v>
      </c>
      <c r="B62" s="31" t="s">
        <v>290</v>
      </c>
      <c r="C62" s="108">
        <v>44113</v>
      </c>
      <c r="D62" s="145">
        <v>2355</v>
      </c>
      <c r="E62" s="145">
        <v>6</v>
      </c>
      <c r="F62" s="145">
        <v>6</v>
      </c>
      <c r="G62" s="145">
        <v>-21</v>
      </c>
      <c r="H62" s="145">
        <v>85</v>
      </c>
      <c r="I62" s="145">
        <v>85</v>
      </c>
      <c r="J62" s="145">
        <v>53</v>
      </c>
      <c r="K62" s="145">
        <v>53</v>
      </c>
      <c r="L62" s="145">
        <v>3</v>
      </c>
      <c r="M62" s="145">
        <v>3</v>
      </c>
      <c r="N62" s="145">
        <v>3</v>
      </c>
      <c r="O62" s="145">
        <v>3</v>
      </c>
      <c r="P62" s="145">
        <v>3</v>
      </c>
      <c r="Q62" s="145">
        <v>3</v>
      </c>
      <c r="R62" s="145">
        <v>5</v>
      </c>
      <c r="S62" s="145">
        <v>4</v>
      </c>
      <c r="T62" s="145">
        <v>2</v>
      </c>
      <c r="U62" s="145">
        <v>2</v>
      </c>
      <c r="V62" s="145">
        <v>33</v>
      </c>
      <c r="W62" s="145">
        <v>33</v>
      </c>
      <c r="X62" s="145">
        <v>33</v>
      </c>
      <c r="Y62" s="145">
        <v>33</v>
      </c>
      <c r="Z62" s="145">
        <v>1</v>
      </c>
      <c r="AA62" s="145">
        <v>1</v>
      </c>
      <c r="AB62" s="145">
        <v>58</v>
      </c>
      <c r="AC62" s="145">
        <v>4</v>
      </c>
      <c r="AD62" s="145">
        <v>4</v>
      </c>
      <c r="AE62" s="145">
        <v>0</v>
      </c>
      <c r="AF62" s="145">
        <v>2</v>
      </c>
      <c r="AG62" s="145">
        <v>0</v>
      </c>
      <c r="AH62" s="145">
        <v>0</v>
      </c>
      <c r="AI62" s="145">
        <v>0</v>
      </c>
      <c r="AJ62" s="145">
        <v>0</v>
      </c>
      <c r="AK62" s="145">
        <v>2</v>
      </c>
      <c r="AL62" s="145">
        <v>131</v>
      </c>
      <c r="AM62" s="145">
        <v>114</v>
      </c>
      <c r="AN62" s="145">
        <v>114</v>
      </c>
      <c r="AO62" s="145" t="s">
        <v>3</v>
      </c>
      <c r="AP62" s="147">
        <v>2.1428571428571401</v>
      </c>
      <c r="AQ62" s="31" t="s">
        <v>17</v>
      </c>
      <c r="AR62" s="31" t="s">
        <v>379</v>
      </c>
      <c r="AS62" s="31" t="s">
        <v>57</v>
      </c>
      <c r="AT62" s="31" t="s">
        <v>352</v>
      </c>
      <c r="AU62" s="31" t="s">
        <v>395</v>
      </c>
      <c r="AV62" s="31" t="s">
        <v>268</v>
      </c>
      <c r="AW62" s="270">
        <v>0</v>
      </c>
      <c r="AX62"/>
    </row>
    <row r="63" spans="1:50" x14ac:dyDescent="0.35">
      <c r="A63" s="31" t="s">
        <v>138</v>
      </c>
      <c r="B63" s="31" t="s">
        <v>293</v>
      </c>
      <c r="C63" s="108">
        <v>44113</v>
      </c>
      <c r="D63" s="145">
        <v>1317</v>
      </c>
      <c r="E63" s="145">
        <v>3</v>
      </c>
      <c r="F63" s="145">
        <v>3</v>
      </c>
      <c r="G63" s="145">
        <v>-2</v>
      </c>
      <c r="H63" s="145">
        <v>49</v>
      </c>
      <c r="I63" s="145">
        <v>49</v>
      </c>
      <c r="J63" s="145">
        <v>32</v>
      </c>
      <c r="K63" s="145">
        <v>32</v>
      </c>
      <c r="L63" s="145">
        <v>2</v>
      </c>
      <c r="M63" s="145">
        <v>2</v>
      </c>
      <c r="N63" s="145">
        <v>2</v>
      </c>
      <c r="O63" s="145">
        <v>2</v>
      </c>
      <c r="P63" s="145">
        <v>2</v>
      </c>
      <c r="Q63" s="145">
        <v>2</v>
      </c>
      <c r="R63" s="145">
        <v>3</v>
      </c>
      <c r="S63" s="145">
        <v>3</v>
      </c>
      <c r="T63" s="145">
        <v>1</v>
      </c>
      <c r="U63" s="145">
        <v>1</v>
      </c>
      <c r="V63" s="145">
        <v>15</v>
      </c>
      <c r="W63" s="145">
        <v>15</v>
      </c>
      <c r="X63" s="145">
        <v>15</v>
      </c>
      <c r="Y63" s="145">
        <v>15</v>
      </c>
      <c r="Z63" s="145">
        <v>0</v>
      </c>
      <c r="AA63" s="145">
        <v>0</v>
      </c>
      <c r="AB63" s="145">
        <v>63</v>
      </c>
      <c r="AC63" s="145">
        <v>8</v>
      </c>
      <c r="AD63" s="145">
        <v>8</v>
      </c>
      <c r="AE63" s="145">
        <v>0</v>
      </c>
      <c r="AF63" s="145">
        <v>1</v>
      </c>
      <c r="AG63" s="145">
        <v>0</v>
      </c>
      <c r="AH63" s="145">
        <v>0</v>
      </c>
      <c r="AI63" s="145">
        <v>0</v>
      </c>
      <c r="AJ63" s="145">
        <v>0</v>
      </c>
      <c r="AK63" s="145">
        <v>7</v>
      </c>
      <c r="AL63" s="145">
        <v>128</v>
      </c>
      <c r="AM63" s="145">
        <v>117</v>
      </c>
      <c r="AN63" s="145">
        <v>114</v>
      </c>
      <c r="AO63" s="145" t="s">
        <v>3</v>
      </c>
      <c r="AP63" s="147">
        <v>2.1428571428571401</v>
      </c>
      <c r="AQ63" s="31" t="s">
        <v>17</v>
      </c>
      <c r="AR63" s="31" t="s">
        <v>379</v>
      </c>
      <c r="AS63" s="31" t="s">
        <v>57</v>
      </c>
      <c r="AT63" s="31" t="s">
        <v>355</v>
      </c>
      <c r="AU63" s="31" t="s">
        <v>396</v>
      </c>
      <c r="AV63" s="31" t="s">
        <v>268</v>
      </c>
      <c r="AW63" s="270">
        <v>0</v>
      </c>
      <c r="AX63"/>
    </row>
    <row r="64" spans="1:50" x14ac:dyDescent="0.35">
      <c r="A64" s="31" t="s">
        <v>138</v>
      </c>
      <c r="B64" s="31" t="s">
        <v>280</v>
      </c>
      <c r="C64" s="108">
        <v>44113</v>
      </c>
      <c r="D64" s="145">
        <v>1216</v>
      </c>
      <c r="E64" s="145">
        <v>1</v>
      </c>
      <c r="F64" s="145">
        <v>1</v>
      </c>
      <c r="G64" s="145">
        <v>-13</v>
      </c>
      <c r="H64" s="145">
        <v>34</v>
      </c>
      <c r="I64" s="145">
        <v>34</v>
      </c>
      <c r="J64" s="145">
        <v>27</v>
      </c>
      <c r="K64" s="145">
        <v>27</v>
      </c>
      <c r="L64" s="145">
        <v>1</v>
      </c>
      <c r="M64" s="145">
        <v>1</v>
      </c>
      <c r="N64" s="145">
        <v>1</v>
      </c>
      <c r="O64" s="145">
        <v>1</v>
      </c>
      <c r="P64" s="145">
        <v>1</v>
      </c>
      <c r="Q64" s="145">
        <v>1</v>
      </c>
      <c r="R64" s="145">
        <v>2</v>
      </c>
      <c r="S64" s="145">
        <v>2</v>
      </c>
      <c r="T64" s="145">
        <v>0</v>
      </c>
      <c r="U64" s="145">
        <v>0</v>
      </c>
      <c r="V64" s="145">
        <v>8</v>
      </c>
      <c r="W64" s="145">
        <v>8</v>
      </c>
      <c r="X64" s="145">
        <v>9</v>
      </c>
      <c r="Y64" s="145">
        <v>9</v>
      </c>
      <c r="Z64" s="145">
        <v>0</v>
      </c>
      <c r="AA64" s="145">
        <v>0</v>
      </c>
      <c r="AB64" s="145">
        <v>36</v>
      </c>
      <c r="AC64" s="145">
        <v>5</v>
      </c>
      <c r="AD64" s="145">
        <v>5</v>
      </c>
      <c r="AE64" s="145">
        <v>0</v>
      </c>
      <c r="AF64" s="145">
        <v>2</v>
      </c>
      <c r="AG64" s="145">
        <v>0</v>
      </c>
      <c r="AH64" s="145">
        <v>0</v>
      </c>
      <c r="AI64" s="145">
        <v>0</v>
      </c>
      <c r="AJ64" s="145">
        <v>0</v>
      </c>
      <c r="AK64" s="145">
        <v>3</v>
      </c>
      <c r="AL64" s="145">
        <v>140</v>
      </c>
      <c r="AM64" s="145">
        <v>130</v>
      </c>
      <c r="AN64" s="145">
        <v>130</v>
      </c>
      <c r="AO64" s="145" t="s">
        <v>3</v>
      </c>
      <c r="AP64" s="147">
        <v>2.1428571428571401</v>
      </c>
      <c r="AQ64" s="31" t="s">
        <v>17</v>
      </c>
      <c r="AR64" s="31" t="s">
        <v>379</v>
      </c>
      <c r="AS64" s="31" t="s">
        <v>57</v>
      </c>
      <c r="AT64" s="31" t="s">
        <v>357</v>
      </c>
      <c r="AU64" s="31" t="s">
        <v>391</v>
      </c>
      <c r="AV64" s="31" t="s">
        <v>268</v>
      </c>
      <c r="AW64" s="270">
        <v>0</v>
      </c>
      <c r="AX64"/>
    </row>
    <row r="65" spans="1:50" x14ac:dyDescent="0.35">
      <c r="A65" s="31" t="s">
        <v>138</v>
      </c>
      <c r="B65" s="31" t="s">
        <v>284</v>
      </c>
      <c r="C65" s="108">
        <v>44113</v>
      </c>
      <c r="D65" s="145">
        <v>923</v>
      </c>
      <c r="E65" s="145">
        <v>1</v>
      </c>
      <c r="F65" s="145">
        <v>1</v>
      </c>
      <c r="G65" s="145">
        <v>-8</v>
      </c>
      <c r="H65" s="145">
        <v>37</v>
      </c>
      <c r="I65" s="145">
        <v>37</v>
      </c>
      <c r="J65" s="145">
        <v>26</v>
      </c>
      <c r="K65" s="145">
        <v>26</v>
      </c>
      <c r="L65" s="145">
        <v>1</v>
      </c>
      <c r="M65" s="145">
        <v>1</v>
      </c>
      <c r="N65" s="145">
        <v>1</v>
      </c>
      <c r="O65" s="145">
        <v>1</v>
      </c>
      <c r="P65" s="145">
        <v>1</v>
      </c>
      <c r="Q65" s="145">
        <v>1</v>
      </c>
      <c r="R65" s="145">
        <v>1</v>
      </c>
      <c r="S65" s="145">
        <v>1</v>
      </c>
      <c r="T65" s="145">
        <v>0</v>
      </c>
      <c r="U65" s="145">
        <v>0</v>
      </c>
      <c r="V65" s="145">
        <v>4</v>
      </c>
      <c r="W65" s="145">
        <v>4</v>
      </c>
      <c r="X65" s="145">
        <v>5</v>
      </c>
      <c r="Y65" s="145">
        <v>5</v>
      </c>
      <c r="Z65" s="145">
        <v>0</v>
      </c>
      <c r="AA65" s="145">
        <v>0</v>
      </c>
      <c r="AB65" s="145">
        <v>64</v>
      </c>
      <c r="AC65" s="145">
        <v>12</v>
      </c>
      <c r="AD65" s="145">
        <v>12</v>
      </c>
      <c r="AE65" s="145">
        <v>2</v>
      </c>
      <c r="AF65" s="145">
        <v>0</v>
      </c>
      <c r="AG65" s="145">
        <v>0</v>
      </c>
      <c r="AH65" s="145">
        <v>0</v>
      </c>
      <c r="AI65" s="145">
        <v>0</v>
      </c>
      <c r="AJ65" s="145">
        <v>0</v>
      </c>
      <c r="AK65" s="145">
        <v>10</v>
      </c>
      <c r="AL65" s="145">
        <v>60</v>
      </c>
      <c r="AM65" s="145">
        <v>51</v>
      </c>
      <c r="AN65" s="145">
        <v>51</v>
      </c>
      <c r="AO65" s="145" t="s">
        <v>3</v>
      </c>
      <c r="AP65" s="147">
        <v>2.1428571428571401</v>
      </c>
      <c r="AQ65" s="31" t="s">
        <v>17</v>
      </c>
      <c r="AR65" s="31" t="s">
        <v>379</v>
      </c>
      <c r="AS65" s="31" t="s">
        <v>57</v>
      </c>
      <c r="AT65" s="31" t="s">
        <v>353</v>
      </c>
      <c r="AU65" s="31" t="s">
        <v>394</v>
      </c>
      <c r="AV65" s="31" t="s">
        <v>268</v>
      </c>
      <c r="AW65" s="270">
        <v>0</v>
      </c>
      <c r="AX65"/>
    </row>
    <row r="66" spans="1:50" x14ac:dyDescent="0.35">
      <c r="A66" s="31" t="s">
        <v>138</v>
      </c>
      <c r="B66" s="31" t="s">
        <v>271</v>
      </c>
      <c r="C66" s="108">
        <v>44113</v>
      </c>
      <c r="D66" s="145">
        <v>437</v>
      </c>
      <c r="E66" s="145">
        <v>6</v>
      </c>
      <c r="F66" s="145">
        <v>6</v>
      </c>
      <c r="G66" s="145">
        <v>6</v>
      </c>
      <c r="H66" s="145">
        <v>58</v>
      </c>
      <c r="I66" s="145">
        <v>58</v>
      </c>
      <c r="J66" s="145">
        <v>45</v>
      </c>
      <c r="K66" s="145">
        <v>45</v>
      </c>
      <c r="L66" s="145">
        <v>4</v>
      </c>
      <c r="M66" s="145">
        <v>4</v>
      </c>
      <c r="N66" s="145">
        <v>4</v>
      </c>
      <c r="O66" s="145">
        <v>4</v>
      </c>
      <c r="P66" s="145">
        <v>4</v>
      </c>
      <c r="Q66" s="145">
        <v>4</v>
      </c>
      <c r="R66" s="145">
        <v>7</v>
      </c>
      <c r="S66" s="145">
        <v>5</v>
      </c>
      <c r="T66" s="145">
        <v>2</v>
      </c>
      <c r="U66" s="145">
        <v>2</v>
      </c>
      <c r="V66" s="145">
        <v>21</v>
      </c>
      <c r="W66" s="145">
        <v>21</v>
      </c>
      <c r="X66" s="145">
        <v>21</v>
      </c>
      <c r="Y66" s="145">
        <v>21</v>
      </c>
      <c r="Z66" s="145">
        <v>0</v>
      </c>
      <c r="AA66" s="145">
        <v>0</v>
      </c>
      <c r="AB66" s="145">
        <v>57</v>
      </c>
      <c r="AC66" s="145">
        <v>9</v>
      </c>
      <c r="AD66" s="145">
        <v>9</v>
      </c>
      <c r="AE66" s="145">
        <v>0</v>
      </c>
      <c r="AF66" s="145">
        <v>0</v>
      </c>
      <c r="AG66" s="145">
        <v>0</v>
      </c>
      <c r="AH66" s="145">
        <v>0</v>
      </c>
      <c r="AI66" s="145">
        <v>0</v>
      </c>
      <c r="AJ66" s="145">
        <v>0</v>
      </c>
      <c r="AK66" s="145">
        <v>7</v>
      </c>
      <c r="AL66" s="145">
        <v>57</v>
      </c>
      <c r="AM66" s="145">
        <v>41</v>
      </c>
      <c r="AN66" s="145">
        <v>41</v>
      </c>
      <c r="AO66" s="145" t="s">
        <v>3</v>
      </c>
      <c r="AP66" s="147">
        <v>2.1428571428571401</v>
      </c>
      <c r="AQ66" s="31" t="s">
        <v>17</v>
      </c>
      <c r="AR66" s="31" t="s">
        <v>379</v>
      </c>
      <c r="AS66" s="31" t="s">
        <v>57</v>
      </c>
      <c r="AT66" s="31" t="s">
        <v>356</v>
      </c>
      <c r="AU66" s="31" t="s">
        <v>392</v>
      </c>
      <c r="AV66" s="31" t="s">
        <v>268</v>
      </c>
      <c r="AW66" s="270">
        <v>0</v>
      </c>
      <c r="AX66"/>
    </row>
    <row r="67" spans="1:50" x14ac:dyDescent="0.35">
      <c r="A67" s="31" t="s">
        <v>138</v>
      </c>
      <c r="B67" s="31" t="s">
        <v>292</v>
      </c>
      <c r="C67" s="108">
        <v>44113</v>
      </c>
      <c r="D67" s="145">
        <v>592</v>
      </c>
      <c r="E67" s="145">
        <v>3</v>
      </c>
      <c r="F67" s="145">
        <v>3</v>
      </c>
      <c r="G67" s="145">
        <v>-3</v>
      </c>
      <c r="H67" s="145">
        <v>52</v>
      </c>
      <c r="I67" s="145">
        <v>52</v>
      </c>
      <c r="J67" s="145">
        <v>41</v>
      </c>
      <c r="K67" s="145">
        <v>41</v>
      </c>
      <c r="L67" s="145">
        <v>2</v>
      </c>
      <c r="M67" s="145">
        <v>2</v>
      </c>
      <c r="N67" s="145">
        <v>2</v>
      </c>
      <c r="O67" s="145">
        <v>2</v>
      </c>
      <c r="P67" s="145">
        <v>2</v>
      </c>
      <c r="Q67" s="145">
        <v>2</v>
      </c>
      <c r="R67" s="145">
        <v>3</v>
      </c>
      <c r="S67" s="145">
        <v>3</v>
      </c>
      <c r="T67" s="145">
        <v>1</v>
      </c>
      <c r="U67" s="145">
        <v>1</v>
      </c>
      <c r="V67" s="145">
        <v>7</v>
      </c>
      <c r="W67" s="145">
        <v>7</v>
      </c>
      <c r="X67" s="145">
        <v>7</v>
      </c>
      <c r="Y67" s="145">
        <v>7</v>
      </c>
      <c r="Z67" s="145">
        <v>0</v>
      </c>
      <c r="AA67" s="145">
        <v>0</v>
      </c>
      <c r="AB67" s="145">
        <v>33</v>
      </c>
      <c r="AC67" s="145">
        <v>5</v>
      </c>
      <c r="AD67" s="145">
        <v>5</v>
      </c>
      <c r="AE67" s="145">
        <v>0</v>
      </c>
      <c r="AF67" s="145">
        <v>0</v>
      </c>
      <c r="AG67" s="145">
        <v>0</v>
      </c>
      <c r="AH67" s="145">
        <v>0</v>
      </c>
      <c r="AI67" s="145">
        <v>0</v>
      </c>
      <c r="AJ67" s="145">
        <v>0</v>
      </c>
      <c r="AK67" s="145">
        <v>4</v>
      </c>
      <c r="AL67" s="145">
        <v>48</v>
      </c>
      <c r="AM67" s="145">
        <v>36</v>
      </c>
      <c r="AN67" s="145">
        <v>36</v>
      </c>
      <c r="AO67" s="145" t="s">
        <v>3</v>
      </c>
      <c r="AP67" s="147">
        <v>2.1428571428571401</v>
      </c>
      <c r="AQ67" s="31" t="s">
        <v>17</v>
      </c>
      <c r="AR67" s="31" t="s">
        <v>379</v>
      </c>
      <c r="AS67" s="31" t="s">
        <v>57</v>
      </c>
      <c r="AT67" s="31" t="s">
        <v>354</v>
      </c>
      <c r="AU67" s="31" t="s">
        <v>393</v>
      </c>
      <c r="AV67" s="31" t="s">
        <v>268</v>
      </c>
      <c r="AW67" s="270">
        <v>0</v>
      </c>
      <c r="AX67"/>
    </row>
    <row r="68" spans="1:50" x14ac:dyDescent="0.35">
      <c r="A68" s="31" t="s">
        <v>138</v>
      </c>
      <c r="B68" s="31" t="s">
        <v>290</v>
      </c>
      <c r="C68" s="108">
        <v>44120</v>
      </c>
      <c r="D68" s="145">
        <v>2360</v>
      </c>
      <c r="E68" s="145">
        <v>8</v>
      </c>
      <c r="F68" s="145">
        <v>8</v>
      </c>
      <c r="G68" s="145">
        <v>5</v>
      </c>
      <c r="H68" s="145">
        <v>67</v>
      </c>
      <c r="I68" s="145">
        <v>67</v>
      </c>
      <c r="J68" s="145">
        <v>48</v>
      </c>
      <c r="K68" s="145">
        <v>48</v>
      </c>
      <c r="L68" s="145">
        <v>4</v>
      </c>
      <c r="M68" s="145">
        <v>4</v>
      </c>
      <c r="N68" s="145">
        <v>5</v>
      </c>
      <c r="O68" s="145">
        <v>5</v>
      </c>
      <c r="P68" s="145">
        <v>5</v>
      </c>
      <c r="Q68" s="145">
        <v>5</v>
      </c>
      <c r="R68" s="145">
        <v>7</v>
      </c>
      <c r="S68" s="145">
        <v>5</v>
      </c>
      <c r="T68" s="145">
        <v>3</v>
      </c>
      <c r="U68" s="145">
        <v>3</v>
      </c>
      <c r="V68" s="145">
        <v>36</v>
      </c>
      <c r="W68" s="145">
        <v>36</v>
      </c>
      <c r="X68" s="145">
        <v>36</v>
      </c>
      <c r="Y68" s="145">
        <v>36</v>
      </c>
      <c r="Z68" s="145">
        <v>1</v>
      </c>
      <c r="AA68" s="145">
        <v>1</v>
      </c>
      <c r="AB68" s="145">
        <v>87</v>
      </c>
      <c r="AC68" s="145">
        <v>12</v>
      </c>
      <c r="AD68" s="145">
        <v>12</v>
      </c>
      <c r="AE68" s="145">
        <v>0</v>
      </c>
      <c r="AF68" s="145">
        <v>0</v>
      </c>
      <c r="AG68" s="145">
        <v>0</v>
      </c>
      <c r="AH68" s="145">
        <v>0</v>
      </c>
      <c r="AI68" s="145">
        <v>0</v>
      </c>
      <c r="AJ68" s="145">
        <v>0</v>
      </c>
      <c r="AK68" s="145">
        <v>11</v>
      </c>
      <c r="AL68" s="145">
        <v>141</v>
      </c>
      <c r="AM68" s="145">
        <v>129</v>
      </c>
      <c r="AN68" s="145">
        <v>129</v>
      </c>
      <c r="AO68" s="145" t="s">
        <v>3</v>
      </c>
      <c r="AP68" s="147">
        <v>3.1428571428571401</v>
      </c>
      <c r="AQ68" s="31" t="s">
        <v>17</v>
      </c>
      <c r="AR68" s="31" t="s">
        <v>379</v>
      </c>
      <c r="AS68" s="31" t="s">
        <v>57</v>
      </c>
      <c r="AT68" s="31" t="s">
        <v>352</v>
      </c>
      <c r="AU68" s="31" t="s">
        <v>395</v>
      </c>
      <c r="AV68" s="31" t="s">
        <v>268</v>
      </c>
      <c r="AW68" s="270">
        <v>0</v>
      </c>
      <c r="AX68"/>
    </row>
    <row r="69" spans="1:50" x14ac:dyDescent="0.35">
      <c r="A69" s="31" t="s">
        <v>138</v>
      </c>
      <c r="B69" s="31" t="s">
        <v>293</v>
      </c>
      <c r="C69" s="108">
        <v>44120</v>
      </c>
      <c r="D69" s="145">
        <v>1318</v>
      </c>
      <c r="E69" s="145">
        <v>3</v>
      </c>
      <c r="F69" s="145">
        <v>3</v>
      </c>
      <c r="G69" s="145">
        <v>1</v>
      </c>
      <c r="H69" s="145">
        <v>48</v>
      </c>
      <c r="I69" s="145">
        <v>48</v>
      </c>
      <c r="J69" s="145">
        <v>31</v>
      </c>
      <c r="K69" s="145">
        <v>31</v>
      </c>
      <c r="L69" s="145">
        <v>2</v>
      </c>
      <c r="M69" s="145">
        <v>2</v>
      </c>
      <c r="N69" s="145">
        <v>2</v>
      </c>
      <c r="O69" s="145">
        <v>2</v>
      </c>
      <c r="P69" s="145">
        <v>2</v>
      </c>
      <c r="Q69" s="145">
        <v>2</v>
      </c>
      <c r="R69" s="145">
        <v>3</v>
      </c>
      <c r="S69" s="145">
        <v>3</v>
      </c>
      <c r="T69" s="145">
        <v>1</v>
      </c>
      <c r="U69" s="145">
        <v>1</v>
      </c>
      <c r="V69" s="145">
        <v>17</v>
      </c>
      <c r="W69" s="145">
        <v>17</v>
      </c>
      <c r="X69" s="145">
        <v>17</v>
      </c>
      <c r="Y69" s="145">
        <v>17</v>
      </c>
      <c r="Z69" s="145">
        <v>0</v>
      </c>
      <c r="AA69" s="145">
        <v>0</v>
      </c>
      <c r="AB69" s="145">
        <v>67</v>
      </c>
      <c r="AC69" s="145">
        <v>11</v>
      </c>
      <c r="AD69" s="145">
        <v>11</v>
      </c>
      <c r="AE69" s="145">
        <v>0</v>
      </c>
      <c r="AF69" s="145">
        <v>0</v>
      </c>
      <c r="AG69" s="145">
        <v>1</v>
      </c>
      <c r="AH69" s="145">
        <v>0</v>
      </c>
      <c r="AI69" s="145">
        <v>0</v>
      </c>
      <c r="AJ69" s="145">
        <v>0</v>
      </c>
      <c r="AK69" s="145">
        <v>9</v>
      </c>
      <c r="AL69" s="145">
        <v>93</v>
      </c>
      <c r="AM69" s="145">
        <v>81</v>
      </c>
      <c r="AN69" s="145">
        <v>80</v>
      </c>
      <c r="AO69" s="145" t="s">
        <v>3</v>
      </c>
      <c r="AP69" s="147">
        <v>3.1428571428571401</v>
      </c>
      <c r="AQ69" s="31" t="s">
        <v>17</v>
      </c>
      <c r="AR69" s="31" t="s">
        <v>379</v>
      </c>
      <c r="AS69" s="31" t="s">
        <v>57</v>
      </c>
      <c r="AT69" s="31" t="s">
        <v>355</v>
      </c>
      <c r="AU69" s="31" t="s">
        <v>396</v>
      </c>
      <c r="AV69" s="31" t="s">
        <v>268</v>
      </c>
      <c r="AW69" s="270">
        <v>0</v>
      </c>
      <c r="AX69"/>
    </row>
    <row r="70" spans="1:50" x14ac:dyDescent="0.35">
      <c r="A70" s="31" t="s">
        <v>138</v>
      </c>
      <c r="B70" s="31" t="s">
        <v>280</v>
      </c>
      <c r="C70" s="108">
        <v>44120</v>
      </c>
      <c r="D70" s="145">
        <v>1218</v>
      </c>
      <c r="E70" s="145">
        <v>2</v>
      </c>
      <c r="F70" s="145">
        <v>2</v>
      </c>
      <c r="G70" s="145">
        <v>2</v>
      </c>
      <c r="H70" s="145">
        <v>33</v>
      </c>
      <c r="I70" s="145">
        <v>33</v>
      </c>
      <c r="J70" s="145">
        <v>22</v>
      </c>
      <c r="K70" s="145">
        <v>22</v>
      </c>
      <c r="L70" s="145">
        <v>1</v>
      </c>
      <c r="M70" s="145">
        <v>1</v>
      </c>
      <c r="N70" s="145">
        <v>1</v>
      </c>
      <c r="O70" s="145">
        <v>1</v>
      </c>
      <c r="P70" s="145">
        <v>1</v>
      </c>
      <c r="Q70" s="145">
        <v>1</v>
      </c>
      <c r="R70" s="145">
        <v>2</v>
      </c>
      <c r="S70" s="145">
        <v>2</v>
      </c>
      <c r="T70" s="145">
        <v>1</v>
      </c>
      <c r="U70" s="145">
        <v>1</v>
      </c>
      <c r="V70" s="145">
        <v>9</v>
      </c>
      <c r="W70" s="145">
        <v>9</v>
      </c>
      <c r="X70" s="145">
        <v>9</v>
      </c>
      <c r="Y70" s="145">
        <v>9</v>
      </c>
      <c r="Z70" s="145">
        <v>0</v>
      </c>
      <c r="AA70" s="145">
        <v>0</v>
      </c>
      <c r="AB70" s="145">
        <v>108</v>
      </c>
      <c r="AC70" s="145">
        <v>6</v>
      </c>
      <c r="AD70" s="145">
        <v>6</v>
      </c>
      <c r="AE70" s="145">
        <v>0</v>
      </c>
      <c r="AF70" s="145">
        <v>0</v>
      </c>
      <c r="AG70" s="145">
        <v>0</v>
      </c>
      <c r="AH70" s="145">
        <v>0</v>
      </c>
      <c r="AI70" s="145">
        <v>0</v>
      </c>
      <c r="AJ70" s="145">
        <v>0</v>
      </c>
      <c r="AK70" s="145">
        <v>6</v>
      </c>
      <c r="AL70" s="145">
        <v>133</v>
      </c>
      <c r="AM70" s="145">
        <v>119</v>
      </c>
      <c r="AN70" s="145">
        <v>119</v>
      </c>
      <c r="AO70" s="145" t="s">
        <v>3</v>
      </c>
      <c r="AP70" s="147">
        <v>3.1428571428571401</v>
      </c>
      <c r="AQ70" s="31" t="s">
        <v>17</v>
      </c>
      <c r="AR70" s="31" t="s">
        <v>379</v>
      </c>
      <c r="AS70" s="31" t="s">
        <v>57</v>
      </c>
      <c r="AT70" s="31" t="s">
        <v>357</v>
      </c>
      <c r="AU70" s="31" t="s">
        <v>391</v>
      </c>
      <c r="AV70" s="31" t="s">
        <v>268</v>
      </c>
      <c r="AW70" s="270">
        <v>0</v>
      </c>
      <c r="AX70"/>
    </row>
    <row r="71" spans="1:50" x14ac:dyDescent="0.35">
      <c r="A71" s="31" t="s">
        <v>138</v>
      </c>
      <c r="B71" s="31" t="s">
        <v>284</v>
      </c>
      <c r="C71" s="108">
        <v>44120</v>
      </c>
      <c r="D71" s="145">
        <v>928</v>
      </c>
      <c r="E71" s="145">
        <v>1</v>
      </c>
      <c r="F71" s="145">
        <v>1</v>
      </c>
      <c r="G71" s="145">
        <v>5</v>
      </c>
      <c r="H71" s="145">
        <v>41</v>
      </c>
      <c r="I71" s="145">
        <v>41</v>
      </c>
      <c r="J71" s="145">
        <v>29</v>
      </c>
      <c r="K71" s="145">
        <v>29</v>
      </c>
      <c r="L71" s="145">
        <v>1</v>
      </c>
      <c r="M71" s="145">
        <v>1</v>
      </c>
      <c r="N71" s="145">
        <v>1</v>
      </c>
      <c r="O71" s="145">
        <v>1</v>
      </c>
      <c r="P71" s="145">
        <v>1</v>
      </c>
      <c r="Q71" s="145">
        <v>1</v>
      </c>
      <c r="R71" s="145">
        <v>2</v>
      </c>
      <c r="S71" s="145">
        <v>2</v>
      </c>
      <c r="T71" s="145">
        <v>0</v>
      </c>
      <c r="U71" s="145">
        <v>0</v>
      </c>
      <c r="V71" s="145">
        <v>5</v>
      </c>
      <c r="W71" s="145">
        <v>5</v>
      </c>
      <c r="X71" s="145">
        <v>5</v>
      </c>
      <c r="Y71" s="145">
        <v>5</v>
      </c>
      <c r="Z71" s="145">
        <v>0</v>
      </c>
      <c r="AA71" s="145">
        <v>0</v>
      </c>
      <c r="AB71" s="145">
        <v>56</v>
      </c>
      <c r="AC71" s="145">
        <v>8</v>
      </c>
      <c r="AD71" s="145">
        <v>8</v>
      </c>
      <c r="AE71" s="145">
        <v>0</v>
      </c>
      <c r="AF71" s="145">
        <v>0</v>
      </c>
      <c r="AG71" s="145">
        <v>0</v>
      </c>
      <c r="AH71" s="145">
        <v>0</v>
      </c>
      <c r="AI71" s="145">
        <v>0</v>
      </c>
      <c r="AJ71" s="145">
        <v>0</v>
      </c>
      <c r="AK71" s="145">
        <v>7</v>
      </c>
      <c r="AL71" s="145">
        <v>13</v>
      </c>
      <c r="AM71" s="145">
        <v>10</v>
      </c>
      <c r="AN71" s="145">
        <v>10</v>
      </c>
      <c r="AO71" s="145" t="s">
        <v>3</v>
      </c>
      <c r="AP71" s="147">
        <v>3.1428571428571401</v>
      </c>
      <c r="AQ71" s="31" t="s">
        <v>17</v>
      </c>
      <c r="AR71" s="31" t="s">
        <v>379</v>
      </c>
      <c r="AS71" s="31" t="s">
        <v>57</v>
      </c>
      <c r="AT71" s="31" t="s">
        <v>353</v>
      </c>
      <c r="AU71" s="31" t="s">
        <v>394</v>
      </c>
      <c r="AV71" s="31" t="s">
        <v>268</v>
      </c>
      <c r="AW71" s="270">
        <v>0</v>
      </c>
      <c r="AX71"/>
    </row>
    <row r="72" spans="1:50" x14ac:dyDescent="0.35">
      <c r="A72" s="31" t="s">
        <v>138</v>
      </c>
      <c r="B72" s="31" t="s">
        <v>271</v>
      </c>
      <c r="C72" s="108">
        <v>44120</v>
      </c>
      <c r="D72" s="145">
        <v>442</v>
      </c>
      <c r="E72" s="145">
        <v>9</v>
      </c>
      <c r="F72" s="145">
        <v>9</v>
      </c>
      <c r="G72" s="145">
        <v>5</v>
      </c>
      <c r="H72" s="145">
        <v>74</v>
      </c>
      <c r="I72" s="145">
        <v>74</v>
      </c>
      <c r="J72" s="145">
        <v>53</v>
      </c>
      <c r="K72" s="145">
        <v>53</v>
      </c>
      <c r="L72" s="145">
        <v>5</v>
      </c>
      <c r="M72" s="145">
        <v>5</v>
      </c>
      <c r="N72" s="145">
        <v>5</v>
      </c>
      <c r="O72" s="145">
        <v>5</v>
      </c>
      <c r="P72" s="145">
        <v>5</v>
      </c>
      <c r="Q72" s="145">
        <v>5</v>
      </c>
      <c r="R72" s="145">
        <v>7</v>
      </c>
      <c r="S72" s="145">
        <v>6</v>
      </c>
      <c r="T72" s="145">
        <v>3</v>
      </c>
      <c r="U72" s="145">
        <v>3</v>
      </c>
      <c r="V72" s="145">
        <v>19</v>
      </c>
      <c r="W72" s="145">
        <v>19</v>
      </c>
      <c r="X72" s="145">
        <v>19</v>
      </c>
      <c r="Y72" s="145">
        <v>19</v>
      </c>
      <c r="Z72" s="145">
        <v>1</v>
      </c>
      <c r="AA72" s="145">
        <v>1</v>
      </c>
      <c r="AB72" s="145">
        <v>15</v>
      </c>
      <c r="AC72" s="145">
        <v>2</v>
      </c>
      <c r="AD72" s="145">
        <v>2</v>
      </c>
      <c r="AE72" s="145">
        <v>0</v>
      </c>
      <c r="AF72" s="145">
        <v>0</v>
      </c>
      <c r="AG72" s="145">
        <v>0</v>
      </c>
      <c r="AH72" s="145">
        <v>0</v>
      </c>
      <c r="AI72" s="145">
        <v>0</v>
      </c>
      <c r="AJ72" s="145">
        <v>0</v>
      </c>
      <c r="AK72" s="145">
        <v>2</v>
      </c>
      <c r="AL72" s="145">
        <v>46</v>
      </c>
      <c r="AM72" s="145">
        <v>33</v>
      </c>
      <c r="AN72" s="145">
        <v>33</v>
      </c>
      <c r="AO72" s="145" t="s">
        <v>3</v>
      </c>
      <c r="AP72" s="147">
        <v>3.1428571428571401</v>
      </c>
      <c r="AQ72" s="31" t="s">
        <v>17</v>
      </c>
      <c r="AR72" s="31" t="s">
        <v>379</v>
      </c>
      <c r="AS72" s="31" t="s">
        <v>57</v>
      </c>
      <c r="AT72" s="31" t="s">
        <v>356</v>
      </c>
      <c r="AU72" s="31" t="s">
        <v>392</v>
      </c>
      <c r="AV72" s="31" t="s">
        <v>268</v>
      </c>
      <c r="AW72" s="270">
        <v>0</v>
      </c>
      <c r="AX72"/>
    </row>
    <row r="73" spans="1:50" x14ac:dyDescent="0.35">
      <c r="A73" s="31" t="s">
        <v>138</v>
      </c>
      <c r="B73" s="31" t="s">
        <v>292</v>
      </c>
      <c r="C73" s="108">
        <v>44120</v>
      </c>
      <c r="D73" s="145">
        <v>596</v>
      </c>
      <c r="E73" s="145">
        <v>5</v>
      </c>
      <c r="F73" s="145">
        <v>5</v>
      </c>
      <c r="G73" s="145">
        <v>4</v>
      </c>
      <c r="H73" s="145">
        <v>61</v>
      </c>
      <c r="I73" s="145">
        <v>61</v>
      </c>
      <c r="J73" s="145">
        <v>48</v>
      </c>
      <c r="K73" s="145">
        <v>48</v>
      </c>
      <c r="L73" s="145">
        <v>3</v>
      </c>
      <c r="M73" s="145">
        <v>3</v>
      </c>
      <c r="N73" s="145">
        <v>3</v>
      </c>
      <c r="O73" s="145">
        <v>3</v>
      </c>
      <c r="P73" s="145">
        <v>3</v>
      </c>
      <c r="Q73" s="145">
        <v>3</v>
      </c>
      <c r="R73" s="145">
        <v>5</v>
      </c>
      <c r="S73" s="145">
        <v>4</v>
      </c>
      <c r="T73" s="145">
        <v>2</v>
      </c>
      <c r="U73" s="145">
        <v>2</v>
      </c>
      <c r="V73" s="145">
        <v>8</v>
      </c>
      <c r="W73" s="145">
        <v>8</v>
      </c>
      <c r="X73" s="145">
        <v>8</v>
      </c>
      <c r="Y73" s="145">
        <v>8</v>
      </c>
      <c r="Z73" s="145">
        <v>0</v>
      </c>
      <c r="AA73" s="145">
        <v>0</v>
      </c>
      <c r="AB73" s="145">
        <v>51</v>
      </c>
      <c r="AC73" s="145">
        <v>9</v>
      </c>
      <c r="AD73" s="145">
        <v>9</v>
      </c>
      <c r="AE73" s="145">
        <v>0</v>
      </c>
      <c r="AF73" s="145">
        <v>0</v>
      </c>
      <c r="AG73" s="145">
        <v>0</v>
      </c>
      <c r="AH73" s="145">
        <v>0</v>
      </c>
      <c r="AI73" s="145">
        <v>0</v>
      </c>
      <c r="AJ73" s="145">
        <v>0</v>
      </c>
      <c r="AK73" s="145">
        <v>8</v>
      </c>
      <c r="AL73" s="145">
        <v>37</v>
      </c>
      <c r="AM73" s="145">
        <v>29</v>
      </c>
      <c r="AN73" s="145">
        <v>28</v>
      </c>
      <c r="AO73" s="145" t="s">
        <v>3</v>
      </c>
      <c r="AP73" s="147">
        <v>3.1428571428571401</v>
      </c>
      <c r="AQ73" s="31" t="s">
        <v>17</v>
      </c>
      <c r="AR73" s="31" t="s">
        <v>379</v>
      </c>
      <c r="AS73" s="31" t="s">
        <v>57</v>
      </c>
      <c r="AT73" s="31" t="s">
        <v>354</v>
      </c>
      <c r="AU73" s="31" t="s">
        <v>393</v>
      </c>
      <c r="AV73" s="31" t="s">
        <v>268</v>
      </c>
      <c r="AW73" s="270">
        <v>0</v>
      </c>
      <c r="AX73"/>
    </row>
    <row r="74" spans="1:50" x14ac:dyDescent="0.35">
      <c r="A74" s="31" t="s">
        <v>138</v>
      </c>
      <c r="B74" s="31" t="s">
        <v>290</v>
      </c>
      <c r="C74" s="108">
        <v>44127</v>
      </c>
      <c r="D74" s="145">
        <v>2376</v>
      </c>
      <c r="E74" s="145">
        <v>3</v>
      </c>
      <c r="F74" s="145">
        <v>3</v>
      </c>
      <c r="G74" s="145">
        <v>16</v>
      </c>
      <c r="H74" s="145">
        <v>34</v>
      </c>
      <c r="I74" s="145">
        <v>34</v>
      </c>
      <c r="J74" s="145">
        <v>25</v>
      </c>
      <c r="K74" s="145">
        <v>25</v>
      </c>
      <c r="L74" s="145">
        <v>2</v>
      </c>
      <c r="M74" s="145">
        <v>2</v>
      </c>
      <c r="N74" s="145">
        <v>3</v>
      </c>
      <c r="O74" s="145">
        <v>3</v>
      </c>
      <c r="P74" s="145">
        <v>3</v>
      </c>
      <c r="Q74" s="145">
        <v>3</v>
      </c>
      <c r="R74" s="145">
        <v>4</v>
      </c>
      <c r="S74" s="145">
        <v>4</v>
      </c>
      <c r="T74" s="145">
        <v>1</v>
      </c>
      <c r="U74" s="145">
        <v>1</v>
      </c>
      <c r="V74" s="145">
        <v>19</v>
      </c>
      <c r="W74" s="145">
        <v>19</v>
      </c>
      <c r="X74" s="145">
        <v>19</v>
      </c>
      <c r="Y74" s="145">
        <v>19</v>
      </c>
      <c r="Z74" s="145">
        <v>0</v>
      </c>
      <c r="AA74" s="145">
        <v>0</v>
      </c>
      <c r="AB74" s="145">
        <v>86</v>
      </c>
      <c r="AC74" s="145">
        <v>16</v>
      </c>
      <c r="AD74" s="145">
        <v>16</v>
      </c>
      <c r="AE74" s="145">
        <v>5</v>
      </c>
      <c r="AF74" s="145">
        <v>0</v>
      </c>
      <c r="AG74" s="145">
        <v>0</v>
      </c>
      <c r="AH74" s="145">
        <v>0</v>
      </c>
      <c r="AI74" s="145">
        <v>0</v>
      </c>
      <c r="AJ74" s="145">
        <v>0</v>
      </c>
      <c r="AK74" s="145">
        <v>14</v>
      </c>
      <c r="AL74" s="145">
        <v>66</v>
      </c>
      <c r="AM74" s="145">
        <v>58</v>
      </c>
      <c r="AN74" s="145">
        <v>58</v>
      </c>
      <c r="AO74" s="145" t="s">
        <v>3</v>
      </c>
      <c r="AP74" s="147">
        <v>4.1428571428571397</v>
      </c>
      <c r="AQ74" s="31" t="s">
        <v>17</v>
      </c>
      <c r="AR74" s="31" t="s">
        <v>379</v>
      </c>
      <c r="AS74" s="31" t="s">
        <v>57</v>
      </c>
      <c r="AT74" s="31" t="s">
        <v>352</v>
      </c>
      <c r="AU74" s="31" t="s">
        <v>395</v>
      </c>
      <c r="AV74" s="31" t="s">
        <v>268</v>
      </c>
      <c r="AW74" s="270">
        <v>0</v>
      </c>
      <c r="AX74"/>
    </row>
    <row r="75" spans="1:50" x14ac:dyDescent="0.35">
      <c r="A75" s="31" t="s">
        <v>138</v>
      </c>
      <c r="B75" s="31" t="s">
        <v>293</v>
      </c>
      <c r="C75" s="108">
        <v>44127</v>
      </c>
      <c r="D75" s="145">
        <v>1324</v>
      </c>
      <c r="E75" s="145">
        <v>2</v>
      </c>
      <c r="F75" s="145">
        <v>2</v>
      </c>
      <c r="G75" s="145">
        <v>6</v>
      </c>
      <c r="H75" s="145">
        <v>37</v>
      </c>
      <c r="I75" s="145">
        <v>37</v>
      </c>
      <c r="J75" s="145">
        <v>29</v>
      </c>
      <c r="K75" s="145">
        <v>29</v>
      </c>
      <c r="L75" s="145">
        <v>2</v>
      </c>
      <c r="M75" s="145">
        <v>2</v>
      </c>
      <c r="N75" s="145">
        <v>2</v>
      </c>
      <c r="O75" s="145">
        <v>2</v>
      </c>
      <c r="P75" s="145">
        <v>2</v>
      </c>
      <c r="Q75" s="145">
        <v>2</v>
      </c>
      <c r="R75" s="145">
        <v>3</v>
      </c>
      <c r="S75" s="145">
        <v>2</v>
      </c>
      <c r="T75" s="145">
        <v>0</v>
      </c>
      <c r="U75" s="145">
        <v>0</v>
      </c>
      <c r="V75" s="145">
        <v>11</v>
      </c>
      <c r="W75" s="145">
        <v>11</v>
      </c>
      <c r="X75" s="145">
        <v>11</v>
      </c>
      <c r="Y75" s="145">
        <v>11</v>
      </c>
      <c r="Z75" s="145">
        <v>0</v>
      </c>
      <c r="AA75" s="145">
        <v>0</v>
      </c>
      <c r="AB75" s="145">
        <v>43</v>
      </c>
      <c r="AC75" s="145">
        <v>9</v>
      </c>
      <c r="AD75" s="145">
        <v>9</v>
      </c>
      <c r="AE75" s="145">
        <v>0</v>
      </c>
      <c r="AF75" s="145">
        <v>0</v>
      </c>
      <c r="AG75" s="145">
        <v>0</v>
      </c>
      <c r="AH75" s="145">
        <v>0</v>
      </c>
      <c r="AI75" s="145">
        <v>0</v>
      </c>
      <c r="AJ75" s="145">
        <v>0</v>
      </c>
      <c r="AK75" s="145">
        <v>8</v>
      </c>
      <c r="AL75" s="145">
        <v>46</v>
      </c>
      <c r="AM75" s="145">
        <v>41</v>
      </c>
      <c r="AN75" s="145">
        <v>41</v>
      </c>
      <c r="AO75" s="145" t="s">
        <v>3</v>
      </c>
      <c r="AP75" s="147">
        <v>4.1428571428571397</v>
      </c>
      <c r="AQ75" s="31" t="s">
        <v>17</v>
      </c>
      <c r="AR75" s="31" t="s">
        <v>379</v>
      </c>
      <c r="AS75" s="31" t="s">
        <v>57</v>
      </c>
      <c r="AT75" s="31" t="s">
        <v>355</v>
      </c>
      <c r="AU75" s="31" t="s">
        <v>396</v>
      </c>
      <c r="AV75" s="31" t="s">
        <v>268</v>
      </c>
      <c r="AW75" s="270">
        <v>0</v>
      </c>
      <c r="AX75"/>
    </row>
    <row r="76" spans="1:50" x14ac:dyDescent="0.35">
      <c r="A76" s="31" t="s">
        <v>138</v>
      </c>
      <c r="B76" s="31" t="s">
        <v>280</v>
      </c>
      <c r="C76" s="108">
        <v>44127</v>
      </c>
      <c r="D76" s="145">
        <v>1228</v>
      </c>
      <c r="E76" s="145">
        <v>1</v>
      </c>
      <c r="F76" s="145">
        <v>1</v>
      </c>
      <c r="G76" s="145">
        <v>10</v>
      </c>
      <c r="H76" s="145">
        <v>22</v>
      </c>
      <c r="I76" s="145">
        <v>22</v>
      </c>
      <c r="J76" s="145">
        <v>17</v>
      </c>
      <c r="K76" s="145">
        <v>17</v>
      </c>
      <c r="L76" s="145">
        <v>1</v>
      </c>
      <c r="M76" s="145">
        <v>1</v>
      </c>
      <c r="N76" s="145">
        <v>1</v>
      </c>
      <c r="O76" s="145">
        <v>1</v>
      </c>
      <c r="P76" s="145">
        <v>1</v>
      </c>
      <c r="Q76" s="145">
        <v>1</v>
      </c>
      <c r="R76" s="145">
        <v>2</v>
      </c>
      <c r="S76" s="145">
        <v>2</v>
      </c>
      <c r="T76" s="145">
        <v>0</v>
      </c>
      <c r="U76" s="145">
        <v>0</v>
      </c>
      <c r="V76" s="145">
        <v>4</v>
      </c>
      <c r="W76" s="145">
        <v>4</v>
      </c>
      <c r="X76" s="145">
        <v>4</v>
      </c>
      <c r="Y76" s="145">
        <v>4</v>
      </c>
      <c r="Z76" s="145">
        <v>0</v>
      </c>
      <c r="AA76" s="145">
        <v>0</v>
      </c>
      <c r="AB76" s="145">
        <v>83</v>
      </c>
      <c r="AC76" s="145">
        <v>14</v>
      </c>
      <c r="AD76" s="145">
        <v>14</v>
      </c>
      <c r="AE76" s="145">
        <v>3</v>
      </c>
      <c r="AF76" s="145">
        <v>0</v>
      </c>
      <c r="AG76" s="145">
        <v>0</v>
      </c>
      <c r="AH76" s="145">
        <v>0</v>
      </c>
      <c r="AI76" s="145">
        <v>0</v>
      </c>
      <c r="AJ76" s="145">
        <v>0</v>
      </c>
      <c r="AK76" s="145">
        <v>13</v>
      </c>
      <c r="AL76" s="145">
        <v>81</v>
      </c>
      <c r="AM76" s="145">
        <v>78</v>
      </c>
      <c r="AN76" s="145">
        <v>78</v>
      </c>
      <c r="AO76" s="145" t="s">
        <v>3</v>
      </c>
      <c r="AP76" s="147">
        <v>4.1428571428571397</v>
      </c>
      <c r="AQ76" s="31" t="s">
        <v>17</v>
      </c>
      <c r="AR76" s="31" t="s">
        <v>379</v>
      </c>
      <c r="AS76" s="31" t="s">
        <v>57</v>
      </c>
      <c r="AT76" s="31" t="s">
        <v>357</v>
      </c>
      <c r="AU76" s="31" t="s">
        <v>391</v>
      </c>
      <c r="AV76" s="31" t="s">
        <v>268</v>
      </c>
      <c r="AW76" s="270">
        <v>0</v>
      </c>
      <c r="AX76"/>
    </row>
    <row r="77" spans="1:50" x14ac:dyDescent="0.35">
      <c r="A77" s="31" t="s">
        <v>138</v>
      </c>
      <c r="B77" s="31" t="s">
        <v>284</v>
      </c>
      <c r="C77" s="108">
        <v>44127</v>
      </c>
      <c r="D77" s="145">
        <v>936</v>
      </c>
      <c r="E77" s="145">
        <v>4</v>
      </c>
      <c r="F77" s="145">
        <v>4</v>
      </c>
      <c r="G77" s="145">
        <v>8</v>
      </c>
      <c r="H77" s="145">
        <v>39</v>
      </c>
      <c r="I77" s="145">
        <v>39</v>
      </c>
      <c r="J77" s="145">
        <v>34</v>
      </c>
      <c r="K77" s="145">
        <v>34</v>
      </c>
      <c r="L77" s="145">
        <v>2</v>
      </c>
      <c r="M77" s="145">
        <v>2</v>
      </c>
      <c r="N77" s="145">
        <v>2</v>
      </c>
      <c r="O77" s="145">
        <v>2</v>
      </c>
      <c r="P77" s="145">
        <v>2</v>
      </c>
      <c r="Q77" s="145">
        <v>2</v>
      </c>
      <c r="R77" s="145">
        <v>3</v>
      </c>
      <c r="S77" s="145">
        <v>2</v>
      </c>
      <c r="T77" s="145">
        <v>1</v>
      </c>
      <c r="U77" s="145">
        <v>1</v>
      </c>
      <c r="V77" s="145">
        <v>2</v>
      </c>
      <c r="W77" s="145">
        <v>2</v>
      </c>
      <c r="X77" s="145">
        <v>2</v>
      </c>
      <c r="Y77" s="145">
        <v>2</v>
      </c>
      <c r="Z77" s="145">
        <v>0</v>
      </c>
      <c r="AA77" s="145">
        <v>0</v>
      </c>
      <c r="AB77" s="145">
        <v>54</v>
      </c>
      <c r="AC77" s="145">
        <v>14</v>
      </c>
      <c r="AD77" s="145">
        <v>14</v>
      </c>
      <c r="AE77" s="145">
        <v>5</v>
      </c>
      <c r="AF77" s="145">
        <v>0</v>
      </c>
      <c r="AG77" s="145">
        <v>0</v>
      </c>
      <c r="AH77" s="145">
        <v>1</v>
      </c>
      <c r="AI77" s="145">
        <v>0</v>
      </c>
      <c r="AJ77" s="145">
        <v>0</v>
      </c>
      <c r="AK77" s="145">
        <v>12</v>
      </c>
      <c r="AL77" s="145">
        <v>6</v>
      </c>
      <c r="AM77" s="145">
        <v>5</v>
      </c>
      <c r="AN77" s="145">
        <v>5</v>
      </c>
      <c r="AO77" s="145" t="s">
        <v>3</v>
      </c>
      <c r="AP77" s="147">
        <v>4.1428571428571397</v>
      </c>
      <c r="AQ77" s="31" t="s">
        <v>17</v>
      </c>
      <c r="AR77" s="31" t="s">
        <v>379</v>
      </c>
      <c r="AS77" s="31" t="s">
        <v>57</v>
      </c>
      <c r="AT77" s="31" t="s">
        <v>353</v>
      </c>
      <c r="AU77" s="31" t="s">
        <v>394</v>
      </c>
      <c r="AV77" s="31" t="s">
        <v>268</v>
      </c>
      <c r="AW77" s="270">
        <v>0</v>
      </c>
      <c r="AX77"/>
    </row>
    <row r="78" spans="1:50" x14ac:dyDescent="0.35">
      <c r="A78" s="31" t="s">
        <v>138</v>
      </c>
      <c r="B78" s="31" t="s">
        <v>271</v>
      </c>
      <c r="C78" s="108">
        <v>44127</v>
      </c>
      <c r="D78" s="145">
        <v>462</v>
      </c>
      <c r="E78" s="145">
        <v>5</v>
      </c>
      <c r="F78" s="145">
        <v>5</v>
      </c>
      <c r="G78" s="145">
        <v>20</v>
      </c>
      <c r="H78" s="145">
        <v>53</v>
      </c>
      <c r="I78" s="145">
        <v>53</v>
      </c>
      <c r="J78" s="145">
        <v>41</v>
      </c>
      <c r="K78" s="145">
        <v>41</v>
      </c>
      <c r="L78" s="145">
        <v>3</v>
      </c>
      <c r="M78" s="145">
        <v>3</v>
      </c>
      <c r="N78" s="145">
        <v>4</v>
      </c>
      <c r="O78" s="145">
        <v>4</v>
      </c>
      <c r="P78" s="145">
        <v>4</v>
      </c>
      <c r="Q78" s="145">
        <v>4</v>
      </c>
      <c r="R78" s="145">
        <v>5</v>
      </c>
      <c r="S78" s="145">
        <v>5</v>
      </c>
      <c r="T78" s="145">
        <v>1</v>
      </c>
      <c r="U78" s="145">
        <v>1</v>
      </c>
      <c r="V78" s="145">
        <v>9</v>
      </c>
      <c r="W78" s="145">
        <v>9</v>
      </c>
      <c r="X78" s="145">
        <v>9</v>
      </c>
      <c r="Y78" s="145">
        <v>9</v>
      </c>
      <c r="Z78" s="145">
        <v>1</v>
      </c>
      <c r="AA78" s="145">
        <v>1</v>
      </c>
      <c r="AB78" s="145">
        <v>8</v>
      </c>
      <c r="AC78" s="145">
        <v>2</v>
      </c>
      <c r="AD78" s="145">
        <v>2</v>
      </c>
      <c r="AE78" s="145">
        <v>2</v>
      </c>
      <c r="AF78" s="145">
        <v>0</v>
      </c>
      <c r="AG78" s="145">
        <v>0</v>
      </c>
      <c r="AH78" s="145">
        <v>0</v>
      </c>
      <c r="AI78" s="145">
        <v>0</v>
      </c>
      <c r="AJ78" s="145">
        <v>0</v>
      </c>
      <c r="AK78" s="145">
        <v>2</v>
      </c>
      <c r="AL78" s="145">
        <v>25</v>
      </c>
      <c r="AM78" s="145">
        <v>22</v>
      </c>
      <c r="AN78" s="145">
        <v>22</v>
      </c>
      <c r="AO78" s="145" t="s">
        <v>3</v>
      </c>
      <c r="AP78" s="147">
        <v>4.1428571428571397</v>
      </c>
      <c r="AQ78" s="31" t="s">
        <v>17</v>
      </c>
      <c r="AR78" s="31" t="s">
        <v>379</v>
      </c>
      <c r="AS78" s="31" t="s">
        <v>57</v>
      </c>
      <c r="AT78" s="31" t="s">
        <v>356</v>
      </c>
      <c r="AU78" s="31" t="s">
        <v>392</v>
      </c>
      <c r="AV78" s="31" t="s">
        <v>268</v>
      </c>
      <c r="AW78" s="270">
        <v>0</v>
      </c>
      <c r="AX78"/>
    </row>
    <row r="79" spans="1:50" x14ac:dyDescent="0.35">
      <c r="A79" s="31" t="s">
        <v>138</v>
      </c>
      <c r="B79" s="31" t="s">
        <v>292</v>
      </c>
      <c r="C79" s="108">
        <v>44127</v>
      </c>
      <c r="D79" s="145">
        <v>607</v>
      </c>
      <c r="E79" s="145">
        <v>2</v>
      </c>
      <c r="F79" s="145">
        <v>2</v>
      </c>
      <c r="G79" s="145">
        <v>11</v>
      </c>
      <c r="H79" s="145">
        <v>43</v>
      </c>
      <c r="I79" s="145">
        <v>43</v>
      </c>
      <c r="J79" s="145">
        <v>27</v>
      </c>
      <c r="K79" s="145">
        <v>27</v>
      </c>
      <c r="L79" s="145">
        <v>2</v>
      </c>
      <c r="M79" s="145">
        <v>2</v>
      </c>
      <c r="N79" s="145">
        <v>2</v>
      </c>
      <c r="O79" s="145">
        <v>2</v>
      </c>
      <c r="P79" s="145">
        <v>2</v>
      </c>
      <c r="Q79" s="145">
        <v>2</v>
      </c>
      <c r="R79" s="145">
        <v>3</v>
      </c>
      <c r="S79" s="145">
        <v>3</v>
      </c>
      <c r="T79" s="145">
        <v>0</v>
      </c>
      <c r="U79" s="145">
        <v>0</v>
      </c>
      <c r="V79" s="145">
        <v>5</v>
      </c>
      <c r="W79" s="145">
        <v>5</v>
      </c>
      <c r="X79" s="145">
        <v>5</v>
      </c>
      <c r="Y79" s="145">
        <v>5</v>
      </c>
      <c r="Z79" s="145">
        <v>0</v>
      </c>
      <c r="AA79" s="145">
        <v>0</v>
      </c>
      <c r="AB79" s="145">
        <v>60</v>
      </c>
      <c r="AC79" s="145">
        <v>9</v>
      </c>
      <c r="AD79" s="145">
        <v>9</v>
      </c>
      <c r="AE79" s="145">
        <v>0</v>
      </c>
      <c r="AF79" s="145">
        <v>0</v>
      </c>
      <c r="AG79" s="145">
        <v>0</v>
      </c>
      <c r="AH79" s="145">
        <v>0</v>
      </c>
      <c r="AI79" s="145">
        <v>0</v>
      </c>
      <c r="AJ79" s="145">
        <v>0</v>
      </c>
      <c r="AK79" s="145">
        <v>9</v>
      </c>
      <c r="AL79" s="145">
        <v>21</v>
      </c>
      <c r="AM79" s="145">
        <v>19</v>
      </c>
      <c r="AN79" s="145">
        <v>19</v>
      </c>
      <c r="AO79" s="145" t="s">
        <v>3</v>
      </c>
      <c r="AP79" s="147">
        <v>4.1428571428571397</v>
      </c>
      <c r="AQ79" s="31" t="s">
        <v>17</v>
      </c>
      <c r="AR79" s="31" t="s">
        <v>379</v>
      </c>
      <c r="AS79" s="31" t="s">
        <v>57</v>
      </c>
      <c r="AT79" s="31" t="s">
        <v>354</v>
      </c>
      <c r="AU79" s="31" t="s">
        <v>393</v>
      </c>
      <c r="AV79" s="31" t="s">
        <v>268</v>
      </c>
      <c r="AW79" s="270">
        <v>0</v>
      </c>
      <c r="AX79"/>
    </row>
    <row r="80" spans="1:50" x14ac:dyDescent="0.35">
      <c r="A80" s="31" t="s">
        <v>138</v>
      </c>
      <c r="B80" s="31" t="s">
        <v>290</v>
      </c>
      <c r="C80" s="108">
        <v>44134</v>
      </c>
      <c r="D80" s="145">
        <v>2408</v>
      </c>
      <c r="E80" s="145">
        <v>12</v>
      </c>
      <c r="F80" s="145">
        <v>12</v>
      </c>
      <c r="G80" s="145">
        <v>32</v>
      </c>
      <c r="H80" s="145">
        <v>65</v>
      </c>
      <c r="I80" s="145">
        <v>65</v>
      </c>
      <c r="J80" s="145">
        <v>47</v>
      </c>
      <c r="K80" s="145">
        <v>47</v>
      </c>
      <c r="L80" s="145">
        <v>6</v>
      </c>
      <c r="M80" s="145">
        <v>6</v>
      </c>
      <c r="N80" s="145">
        <v>7</v>
      </c>
      <c r="O80" s="145">
        <v>7</v>
      </c>
      <c r="P80" s="145">
        <v>7</v>
      </c>
      <c r="Q80" s="145">
        <v>7</v>
      </c>
      <c r="R80" s="145">
        <v>11</v>
      </c>
      <c r="S80" s="145">
        <v>11</v>
      </c>
      <c r="T80" s="145">
        <v>5</v>
      </c>
      <c r="U80" s="145">
        <v>5</v>
      </c>
      <c r="V80" s="145">
        <v>17</v>
      </c>
      <c r="W80" s="145">
        <v>17</v>
      </c>
      <c r="X80" s="145">
        <v>17</v>
      </c>
      <c r="Y80" s="145">
        <v>17</v>
      </c>
      <c r="Z80" s="145">
        <v>1</v>
      </c>
      <c r="AA80" s="145">
        <v>1</v>
      </c>
      <c r="AB80" s="145">
        <v>135</v>
      </c>
      <c r="AC80" s="145">
        <v>11</v>
      </c>
      <c r="AD80" s="145">
        <v>11</v>
      </c>
      <c r="AE80" s="145">
        <v>3</v>
      </c>
      <c r="AF80" s="145">
        <v>0</v>
      </c>
      <c r="AG80" s="145">
        <v>0</v>
      </c>
      <c r="AH80" s="145">
        <v>0</v>
      </c>
      <c r="AI80" s="145">
        <v>0</v>
      </c>
      <c r="AJ80" s="145">
        <v>0</v>
      </c>
      <c r="AK80" s="145">
        <v>10</v>
      </c>
      <c r="AL80" s="145">
        <v>245</v>
      </c>
      <c r="AM80" s="145">
        <v>225</v>
      </c>
      <c r="AN80" s="145">
        <v>225</v>
      </c>
      <c r="AO80" s="145" t="s">
        <v>3</v>
      </c>
      <c r="AP80" s="147">
        <v>5.1428571428571397</v>
      </c>
      <c r="AQ80" s="31" t="s">
        <v>17</v>
      </c>
      <c r="AR80" s="31" t="s">
        <v>379</v>
      </c>
      <c r="AS80" s="31" t="s">
        <v>57</v>
      </c>
      <c r="AT80" s="31" t="s">
        <v>352</v>
      </c>
      <c r="AU80" s="31" t="s">
        <v>395</v>
      </c>
      <c r="AV80" s="31" t="s">
        <v>268</v>
      </c>
      <c r="AW80" s="270">
        <v>0</v>
      </c>
      <c r="AX80"/>
    </row>
    <row r="81" spans="1:50" x14ac:dyDescent="0.35">
      <c r="A81" s="31" t="s">
        <v>138</v>
      </c>
      <c r="B81" s="31" t="s">
        <v>293</v>
      </c>
      <c r="C81" s="108">
        <v>44134</v>
      </c>
      <c r="D81" s="145">
        <v>1337</v>
      </c>
      <c r="E81" s="145">
        <v>3</v>
      </c>
      <c r="F81" s="145">
        <v>3</v>
      </c>
      <c r="G81" s="145">
        <v>13</v>
      </c>
      <c r="H81" s="145">
        <v>44</v>
      </c>
      <c r="I81" s="145">
        <v>44</v>
      </c>
      <c r="J81" s="145">
        <v>28</v>
      </c>
      <c r="K81" s="145">
        <v>28</v>
      </c>
      <c r="L81" s="145">
        <v>2</v>
      </c>
      <c r="M81" s="145">
        <v>2</v>
      </c>
      <c r="N81" s="145">
        <v>2</v>
      </c>
      <c r="O81" s="145">
        <v>2</v>
      </c>
      <c r="P81" s="145">
        <v>2</v>
      </c>
      <c r="Q81" s="145">
        <v>2</v>
      </c>
      <c r="R81" s="145">
        <v>3</v>
      </c>
      <c r="S81" s="145">
        <v>3</v>
      </c>
      <c r="T81" s="145">
        <v>1</v>
      </c>
      <c r="U81" s="145">
        <v>1</v>
      </c>
      <c r="V81" s="145">
        <v>13</v>
      </c>
      <c r="W81" s="145">
        <v>13</v>
      </c>
      <c r="X81" s="145">
        <v>13</v>
      </c>
      <c r="Y81" s="145">
        <v>13</v>
      </c>
      <c r="Z81" s="145">
        <v>0</v>
      </c>
      <c r="AA81" s="145">
        <v>0</v>
      </c>
      <c r="AB81" s="145">
        <v>56</v>
      </c>
      <c r="AC81" s="145">
        <v>7</v>
      </c>
      <c r="AD81" s="145">
        <v>7</v>
      </c>
      <c r="AE81" s="145">
        <v>2</v>
      </c>
      <c r="AF81" s="145">
        <v>0</v>
      </c>
      <c r="AG81" s="145">
        <v>0</v>
      </c>
      <c r="AH81" s="145">
        <v>0</v>
      </c>
      <c r="AI81" s="145">
        <v>0</v>
      </c>
      <c r="AJ81" s="145">
        <v>0</v>
      </c>
      <c r="AK81" s="145">
        <v>6</v>
      </c>
      <c r="AL81" s="145">
        <v>99</v>
      </c>
      <c r="AM81" s="145">
        <v>88</v>
      </c>
      <c r="AN81" s="145">
        <v>88</v>
      </c>
      <c r="AO81" s="145" t="s">
        <v>3</v>
      </c>
      <c r="AP81" s="147">
        <v>5.1428571428571397</v>
      </c>
      <c r="AQ81" s="31" t="s">
        <v>17</v>
      </c>
      <c r="AR81" s="31" t="s">
        <v>379</v>
      </c>
      <c r="AS81" s="31" t="s">
        <v>57</v>
      </c>
      <c r="AT81" s="31" t="s">
        <v>355</v>
      </c>
      <c r="AU81" s="31" t="s">
        <v>396</v>
      </c>
      <c r="AV81" s="31" t="s">
        <v>268</v>
      </c>
      <c r="AW81" s="270">
        <v>0</v>
      </c>
      <c r="AX81"/>
    </row>
    <row r="82" spans="1:50" x14ac:dyDescent="0.35">
      <c r="A82" s="31" t="s">
        <v>138</v>
      </c>
      <c r="B82" s="31" t="s">
        <v>280</v>
      </c>
      <c r="C82" s="108">
        <v>44134</v>
      </c>
      <c r="D82" s="145">
        <v>1239</v>
      </c>
      <c r="E82" s="145">
        <v>5</v>
      </c>
      <c r="F82" s="145">
        <v>5</v>
      </c>
      <c r="G82" s="145">
        <v>11</v>
      </c>
      <c r="H82" s="145">
        <v>31</v>
      </c>
      <c r="I82" s="145">
        <v>31</v>
      </c>
      <c r="J82" s="145">
        <v>19</v>
      </c>
      <c r="K82" s="145">
        <v>19</v>
      </c>
      <c r="L82" s="145">
        <v>2</v>
      </c>
      <c r="M82" s="145">
        <v>2</v>
      </c>
      <c r="N82" s="145">
        <v>3</v>
      </c>
      <c r="O82" s="145">
        <v>3</v>
      </c>
      <c r="P82" s="145">
        <v>3</v>
      </c>
      <c r="Q82" s="145">
        <v>3</v>
      </c>
      <c r="R82" s="145">
        <v>4</v>
      </c>
      <c r="S82" s="145">
        <v>4</v>
      </c>
      <c r="T82" s="145">
        <v>2</v>
      </c>
      <c r="U82" s="145">
        <v>2</v>
      </c>
      <c r="V82" s="145">
        <v>7</v>
      </c>
      <c r="W82" s="145">
        <v>7</v>
      </c>
      <c r="X82" s="145">
        <v>7</v>
      </c>
      <c r="Y82" s="145">
        <v>7</v>
      </c>
      <c r="Z82" s="145">
        <v>1</v>
      </c>
      <c r="AA82" s="145">
        <v>1</v>
      </c>
      <c r="AB82" s="145">
        <v>27</v>
      </c>
      <c r="AC82" s="145">
        <v>3</v>
      </c>
      <c r="AD82" s="145">
        <v>3</v>
      </c>
      <c r="AE82" s="145">
        <v>0</v>
      </c>
      <c r="AF82" s="145">
        <v>0</v>
      </c>
      <c r="AG82" s="145">
        <v>0</v>
      </c>
      <c r="AH82" s="145">
        <v>0</v>
      </c>
      <c r="AI82" s="145">
        <v>0</v>
      </c>
      <c r="AJ82" s="145">
        <v>0</v>
      </c>
      <c r="AK82" s="145">
        <v>3</v>
      </c>
      <c r="AL82" s="145">
        <v>89</v>
      </c>
      <c r="AM82" s="145">
        <v>84</v>
      </c>
      <c r="AN82" s="145">
        <v>84</v>
      </c>
      <c r="AO82" s="145" t="s">
        <v>3</v>
      </c>
      <c r="AP82" s="147">
        <v>5.1428571428571397</v>
      </c>
      <c r="AQ82" s="31" t="s">
        <v>17</v>
      </c>
      <c r="AR82" s="31" t="s">
        <v>379</v>
      </c>
      <c r="AS82" s="31" t="s">
        <v>57</v>
      </c>
      <c r="AT82" s="31" t="s">
        <v>357</v>
      </c>
      <c r="AU82" s="31" t="s">
        <v>391</v>
      </c>
      <c r="AV82" s="31" t="s">
        <v>268</v>
      </c>
      <c r="AW82" s="270">
        <v>0</v>
      </c>
      <c r="AX82"/>
    </row>
    <row r="83" spans="1:50" x14ac:dyDescent="0.35">
      <c r="A83" s="31" t="s">
        <v>138</v>
      </c>
      <c r="B83" s="31" t="s">
        <v>284</v>
      </c>
      <c r="C83" s="108">
        <v>44134</v>
      </c>
      <c r="D83" s="145">
        <v>950</v>
      </c>
      <c r="E83" s="145">
        <v>7</v>
      </c>
      <c r="F83" s="145">
        <v>7</v>
      </c>
      <c r="G83" s="145">
        <v>14</v>
      </c>
      <c r="H83" s="145">
        <v>46</v>
      </c>
      <c r="I83" s="145">
        <v>46</v>
      </c>
      <c r="J83" s="145">
        <v>31</v>
      </c>
      <c r="K83" s="145">
        <v>31</v>
      </c>
      <c r="L83" s="145">
        <v>4</v>
      </c>
      <c r="M83" s="145">
        <v>4</v>
      </c>
      <c r="N83" s="145">
        <v>4</v>
      </c>
      <c r="O83" s="145">
        <v>4</v>
      </c>
      <c r="P83" s="145">
        <v>4</v>
      </c>
      <c r="Q83" s="145">
        <v>4</v>
      </c>
      <c r="R83" s="145">
        <v>6</v>
      </c>
      <c r="S83" s="145">
        <v>6</v>
      </c>
      <c r="T83" s="145">
        <v>3</v>
      </c>
      <c r="U83" s="145">
        <v>3</v>
      </c>
      <c r="V83" s="145">
        <v>5</v>
      </c>
      <c r="W83" s="145">
        <v>5</v>
      </c>
      <c r="X83" s="145">
        <v>5</v>
      </c>
      <c r="Y83" s="145">
        <v>5</v>
      </c>
      <c r="Z83" s="145">
        <v>0</v>
      </c>
      <c r="AA83" s="145">
        <v>0</v>
      </c>
      <c r="AB83" s="145">
        <v>51</v>
      </c>
      <c r="AC83" s="145">
        <v>5</v>
      </c>
      <c r="AD83" s="145">
        <v>5</v>
      </c>
      <c r="AE83" s="145">
        <v>0</v>
      </c>
      <c r="AF83" s="145">
        <v>0</v>
      </c>
      <c r="AG83" s="145">
        <v>0</v>
      </c>
      <c r="AH83" s="145">
        <v>0</v>
      </c>
      <c r="AI83" s="145">
        <v>0</v>
      </c>
      <c r="AJ83" s="145">
        <v>0</v>
      </c>
      <c r="AK83" s="145">
        <v>4</v>
      </c>
      <c r="AL83" s="145">
        <v>143</v>
      </c>
      <c r="AM83" s="145">
        <v>123</v>
      </c>
      <c r="AN83" s="145">
        <v>123</v>
      </c>
      <c r="AO83" s="145" t="s">
        <v>3</v>
      </c>
      <c r="AP83" s="147">
        <v>5.1428571428571397</v>
      </c>
      <c r="AQ83" s="31" t="s">
        <v>17</v>
      </c>
      <c r="AR83" s="31" t="s">
        <v>379</v>
      </c>
      <c r="AS83" s="31" t="s">
        <v>57</v>
      </c>
      <c r="AT83" s="31" t="s">
        <v>353</v>
      </c>
      <c r="AU83" s="31" t="s">
        <v>394</v>
      </c>
      <c r="AV83" s="31" t="s">
        <v>268</v>
      </c>
      <c r="AW83" s="270">
        <v>0</v>
      </c>
      <c r="AX83"/>
    </row>
    <row r="84" spans="1:50" x14ac:dyDescent="0.35">
      <c r="A84" s="31" t="s">
        <v>138</v>
      </c>
      <c r="B84" s="31" t="s">
        <v>271</v>
      </c>
      <c r="C84" s="108">
        <v>44134</v>
      </c>
      <c r="D84" s="145">
        <v>488</v>
      </c>
      <c r="E84" s="145">
        <v>16</v>
      </c>
      <c r="F84" s="145">
        <v>16</v>
      </c>
      <c r="G84" s="145">
        <v>26</v>
      </c>
      <c r="H84" s="145">
        <v>74</v>
      </c>
      <c r="I84" s="145">
        <v>74</v>
      </c>
      <c r="J84" s="145">
        <v>62</v>
      </c>
      <c r="K84" s="145">
        <v>62</v>
      </c>
      <c r="L84" s="145">
        <v>8</v>
      </c>
      <c r="M84" s="145">
        <v>8</v>
      </c>
      <c r="N84" s="145">
        <v>8</v>
      </c>
      <c r="O84" s="145">
        <v>8</v>
      </c>
      <c r="P84" s="145">
        <v>8</v>
      </c>
      <c r="Q84" s="145">
        <v>8</v>
      </c>
      <c r="R84" s="145">
        <v>14</v>
      </c>
      <c r="S84" s="145">
        <v>14</v>
      </c>
      <c r="T84" s="145">
        <v>8</v>
      </c>
      <c r="U84" s="145">
        <v>8</v>
      </c>
      <c r="V84" s="145">
        <v>11</v>
      </c>
      <c r="W84" s="145">
        <v>11</v>
      </c>
      <c r="X84" s="145">
        <v>11</v>
      </c>
      <c r="Y84" s="145">
        <v>11</v>
      </c>
      <c r="Z84" s="145">
        <v>1</v>
      </c>
      <c r="AA84" s="145">
        <v>1</v>
      </c>
      <c r="AB84" s="145">
        <v>48</v>
      </c>
      <c r="AC84" s="145">
        <v>4</v>
      </c>
      <c r="AD84" s="145">
        <v>4</v>
      </c>
      <c r="AE84" s="145">
        <v>3</v>
      </c>
      <c r="AF84" s="145">
        <v>0</v>
      </c>
      <c r="AG84" s="145">
        <v>0</v>
      </c>
      <c r="AH84" s="145">
        <v>0</v>
      </c>
      <c r="AI84" s="145">
        <v>0</v>
      </c>
      <c r="AJ84" s="145">
        <v>0</v>
      </c>
      <c r="AK84" s="145">
        <v>4</v>
      </c>
      <c r="AL84" s="145">
        <v>41</v>
      </c>
      <c r="AM84" s="145">
        <v>38</v>
      </c>
      <c r="AN84" s="145">
        <v>38</v>
      </c>
      <c r="AO84" s="145" t="s">
        <v>3</v>
      </c>
      <c r="AP84" s="147">
        <v>5.1428571428571397</v>
      </c>
      <c r="AQ84" s="31" t="s">
        <v>17</v>
      </c>
      <c r="AR84" s="31" t="s">
        <v>379</v>
      </c>
      <c r="AS84" s="31" t="s">
        <v>57</v>
      </c>
      <c r="AT84" s="31" t="s">
        <v>356</v>
      </c>
      <c r="AU84" s="31" t="s">
        <v>392</v>
      </c>
      <c r="AV84" s="31" t="s">
        <v>268</v>
      </c>
      <c r="AW84" s="270">
        <v>0</v>
      </c>
      <c r="AX84"/>
    </row>
    <row r="85" spans="1:50" x14ac:dyDescent="0.35">
      <c r="A85" s="31" t="s">
        <v>138</v>
      </c>
      <c r="B85" s="31" t="s">
        <v>292</v>
      </c>
      <c r="C85" s="108">
        <v>44134</v>
      </c>
      <c r="D85" s="145">
        <v>620</v>
      </c>
      <c r="E85" s="145">
        <v>8</v>
      </c>
      <c r="F85" s="145">
        <v>8</v>
      </c>
      <c r="G85" s="145">
        <v>13</v>
      </c>
      <c r="H85" s="145">
        <v>57</v>
      </c>
      <c r="I85" s="145">
        <v>57</v>
      </c>
      <c r="J85" s="145">
        <v>39</v>
      </c>
      <c r="K85" s="145">
        <v>39</v>
      </c>
      <c r="L85" s="145">
        <v>5</v>
      </c>
      <c r="M85" s="145">
        <v>5</v>
      </c>
      <c r="N85" s="145">
        <v>6</v>
      </c>
      <c r="O85" s="145">
        <v>6</v>
      </c>
      <c r="P85" s="145">
        <v>6</v>
      </c>
      <c r="Q85" s="145">
        <v>5</v>
      </c>
      <c r="R85" s="145">
        <v>7</v>
      </c>
      <c r="S85" s="145">
        <v>7</v>
      </c>
      <c r="T85" s="145">
        <v>3</v>
      </c>
      <c r="U85" s="145">
        <v>3</v>
      </c>
      <c r="V85" s="145">
        <v>5</v>
      </c>
      <c r="W85" s="145">
        <v>5</v>
      </c>
      <c r="X85" s="145">
        <v>5</v>
      </c>
      <c r="Y85" s="145">
        <v>5</v>
      </c>
      <c r="Z85" s="145">
        <v>0</v>
      </c>
      <c r="AA85" s="145">
        <v>0</v>
      </c>
      <c r="AB85" s="145">
        <v>30</v>
      </c>
      <c r="AC85" s="145">
        <v>2</v>
      </c>
      <c r="AD85" s="145">
        <v>2</v>
      </c>
      <c r="AE85" s="145">
        <v>1</v>
      </c>
      <c r="AF85" s="145">
        <v>0</v>
      </c>
      <c r="AG85" s="145">
        <v>0</v>
      </c>
      <c r="AH85" s="145">
        <v>0</v>
      </c>
      <c r="AI85" s="145">
        <v>0</v>
      </c>
      <c r="AJ85" s="145">
        <v>0</v>
      </c>
      <c r="AK85" s="145">
        <v>2</v>
      </c>
      <c r="AL85" s="145">
        <v>46</v>
      </c>
      <c r="AM85" s="145">
        <v>37</v>
      </c>
      <c r="AN85" s="145">
        <v>37</v>
      </c>
      <c r="AO85" s="145" t="s">
        <v>3</v>
      </c>
      <c r="AP85" s="147">
        <v>5.1428571428571397</v>
      </c>
      <c r="AQ85" s="31" t="s">
        <v>17</v>
      </c>
      <c r="AR85" s="31" t="s">
        <v>379</v>
      </c>
      <c r="AS85" s="31" t="s">
        <v>57</v>
      </c>
      <c r="AT85" s="31" t="s">
        <v>354</v>
      </c>
      <c r="AU85" s="31" t="s">
        <v>393</v>
      </c>
      <c r="AV85" s="31" t="s">
        <v>268</v>
      </c>
      <c r="AW85" s="270">
        <v>0</v>
      </c>
      <c r="AX85"/>
    </row>
    <row r="86" spans="1:50" x14ac:dyDescent="0.35">
      <c r="A86" s="31" t="s">
        <v>138</v>
      </c>
      <c r="B86" s="31" t="s">
        <v>290</v>
      </c>
      <c r="C86" s="108">
        <v>44141</v>
      </c>
      <c r="D86" s="145">
        <v>2414</v>
      </c>
      <c r="E86" s="145">
        <v>7</v>
      </c>
      <c r="F86" s="145">
        <v>7</v>
      </c>
      <c r="G86" s="145">
        <v>6</v>
      </c>
      <c r="H86" s="145">
        <v>47</v>
      </c>
      <c r="I86" s="145">
        <v>47</v>
      </c>
      <c r="J86" s="145">
        <v>34</v>
      </c>
      <c r="K86" s="145">
        <v>34</v>
      </c>
      <c r="L86" s="145">
        <v>3</v>
      </c>
      <c r="M86" s="145">
        <v>3</v>
      </c>
      <c r="N86" s="145">
        <v>4</v>
      </c>
      <c r="O86" s="145">
        <v>4</v>
      </c>
      <c r="P86" s="145">
        <v>4</v>
      </c>
      <c r="Q86" s="145">
        <v>4</v>
      </c>
      <c r="R86" s="145">
        <v>7</v>
      </c>
      <c r="S86" s="145">
        <v>7</v>
      </c>
      <c r="T86" s="145">
        <v>3</v>
      </c>
      <c r="U86" s="145">
        <v>3</v>
      </c>
      <c r="V86" s="145">
        <v>23</v>
      </c>
      <c r="W86" s="145">
        <v>23</v>
      </c>
      <c r="X86" s="145">
        <v>23</v>
      </c>
      <c r="Y86" s="145">
        <v>23</v>
      </c>
      <c r="Z86" s="145">
        <v>1</v>
      </c>
      <c r="AA86" s="145">
        <v>1</v>
      </c>
      <c r="AB86" s="145">
        <v>88</v>
      </c>
      <c r="AC86" s="145">
        <v>13</v>
      </c>
      <c r="AD86" s="145">
        <v>13</v>
      </c>
      <c r="AE86" s="145">
        <v>4</v>
      </c>
      <c r="AF86" s="145">
        <v>0</v>
      </c>
      <c r="AG86" s="145">
        <v>0</v>
      </c>
      <c r="AH86" s="145">
        <v>0</v>
      </c>
      <c r="AI86" s="145">
        <v>0</v>
      </c>
      <c r="AJ86" s="145">
        <v>1</v>
      </c>
      <c r="AK86" s="145">
        <v>11</v>
      </c>
      <c r="AL86" s="145">
        <v>130</v>
      </c>
      <c r="AM86" s="145">
        <v>122</v>
      </c>
      <c r="AN86" s="145">
        <v>122</v>
      </c>
      <c r="AO86" s="145" t="s">
        <v>3</v>
      </c>
      <c r="AP86" s="147">
        <v>6.1428571428571397</v>
      </c>
      <c r="AQ86" s="31" t="s">
        <v>35</v>
      </c>
      <c r="AR86" s="31" t="s">
        <v>379</v>
      </c>
      <c r="AS86" s="31" t="s">
        <v>57</v>
      </c>
      <c r="AT86" s="31" t="s">
        <v>352</v>
      </c>
      <c r="AU86" s="31" t="s">
        <v>395</v>
      </c>
      <c r="AV86" s="31" t="s">
        <v>268</v>
      </c>
      <c r="AW86" s="270">
        <v>1</v>
      </c>
      <c r="AX86"/>
    </row>
    <row r="87" spans="1:50" x14ac:dyDescent="0.35">
      <c r="A87" s="31" t="s">
        <v>138</v>
      </c>
      <c r="B87" s="31" t="s">
        <v>293</v>
      </c>
      <c r="C87" s="108">
        <v>44141</v>
      </c>
      <c r="D87" s="145">
        <v>1341</v>
      </c>
      <c r="E87" s="145">
        <v>4</v>
      </c>
      <c r="F87" s="145">
        <v>4</v>
      </c>
      <c r="G87" s="145">
        <v>4</v>
      </c>
      <c r="H87" s="145">
        <v>32</v>
      </c>
      <c r="I87" s="145">
        <v>32</v>
      </c>
      <c r="J87" s="145">
        <v>21</v>
      </c>
      <c r="K87" s="145">
        <v>21</v>
      </c>
      <c r="L87" s="145">
        <v>2</v>
      </c>
      <c r="M87" s="145">
        <v>2</v>
      </c>
      <c r="N87" s="145">
        <v>3</v>
      </c>
      <c r="O87" s="145">
        <v>3</v>
      </c>
      <c r="P87" s="145">
        <v>3</v>
      </c>
      <c r="Q87" s="145">
        <v>3</v>
      </c>
      <c r="R87" s="145">
        <v>5</v>
      </c>
      <c r="S87" s="145">
        <v>5</v>
      </c>
      <c r="T87" s="145">
        <v>2</v>
      </c>
      <c r="U87" s="145">
        <v>2</v>
      </c>
      <c r="V87" s="145">
        <v>15</v>
      </c>
      <c r="W87" s="145">
        <v>15</v>
      </c>
      <c r="X87" s="145">
        <v>15</v>
      </c>
      <c r="Y87" s="145">
        <v>15</v>
      </c>
      <c r="Z87" s="145">
        <v>0</v>
      </c>
      <c r="AA87" s="145">
        <v>0</v>
      </c>
      <c r="AB87" s="145">
        <v>32</v>
      </c>
      <c r="AC87" s="145">
        <v>3</v>
      </c>
      <c r="AD87" s="145">
        <v>3</v>
      </c>
      <c r="AE87" s="145">
        <v>0</v>
      </c>
      <c r="AF87" s="145">
        <v>0</v>
      </c>
      <c r="AG87" s="145">
        <v>0</v>
      </c>
      <c r="AH87" s="145">
        <v>0</v>
      </c>
      <c r="AI87" s="145">
        <v>0</v>
      </c>
      <c r="AJ87" s="145">
        <v>0</v>
      </c>
      <c r="AK87" s="145">
        <v>3</v>
      </c>
      <c r="AL87" s="145">
        <v>90</v>
      </c>
      <c r="AM87" s="145">
        <v>81</v>
      </c>
      <c r="AN87" s="145">
        <v>80</v>
      </c>
      <c r="AO87" s="145" t="s">
        <v>3</v>
      </c>
      <c r="AP87" s="147">
        <v>6.1428571428571397</v>
      </c>
      <c r="AQ87" s="31" t="s">
        <v>35</v>
      </c>
      <c r="AR87" s="31" t="s">
        <v>379</v>
      </c>
      <c r="AS87" s="31" t="s">
        <v>57</v>
      </c>
      <c r="AT87" s="31" t="s">
        <v>355</v>
      </c>
      <c r="AU87" s="31" t="s">
        <v>396</v>
      </c>
      <c r="AV87" s="31" t="s">
        <v>268</v>
      </c>
      <c r="AW87" s="270">
        <v>0</v>
      </c>
      <c r="AX87"/>
    </row>
    <row r="88" spans="1:50" x14ac:dyDescent="0.35">
      <c r="A88" s="31" t="s">
        <v>138</v>
      </c>
      <c r="B88" s="31" t="s">
        <v>280</v>
      </c>
      <c r="C88" s="108">
        <v>44141</v>
      </c>
      <c r="D88" s="145">
        <v>1242</v>
      </c>
      <c r="E88" s="145">
        <v>2</v>
      </c>
      <c r="F88" s="145">
        <v>2</v>
      </c>
      <c r="G88" s="145">
        <v>3</v>
      </c>
      <c r="H88" s="145">
        <v>27</v>
      </c>
      <c r="I88" s="145">
        <v>27</v>
      </c>
      <c r="J88" s="145">
        <v>19</v>
      </c>
      <c r="K88" s="145">
        <v>19</v>
      </c>
      <c r="L88" s="145">
        <v>1</v>
      </c>
      <c r="M88" s="145">
        <v>1</v>
      </c>
      <c r="N88" s="145">
        <v>2</v>
      </c>
      <c r="O88" s="145">
        <v>2</v>
      </c>
      <c r="P88" s="145">
        <v>2</v>
      </c>
      <c r="Q88" s="145">
        <v>2</v>
      </c>
      <c r="R88" s="145">
        <v>3</v>
      </c>
      <c r="S88" s="145">
        <v>3</v>
      </c>
      <c r="T88" s="145">
        <v>1</v>
      </c>
      <c r="U88" s="145">
        <v>1</v>
      </c>
      <c r="V88" s="145">
        <v>8</v>
      </c>
      <c r="W88" s="145">
        <v>8</v>
      </c>
      <c r="X88" s="145">
        <v>8</v>
      </c>
      <c r="Y88" s="145">
        <v>8</v>
      </c>
      <c r="Z88" s="145">
        <v>0</v>
      </c>
      <c r="AA88" s="145">
        <v>0</v>
      </c>
      <c r="AB88" s="145">
        <v>21</v>
      </c>
      <c r="AC88" s="145">
        <v>3</v>
      </c>
      <c r="AD88" s="145">
        <v>3</v>
      </c>
      <c r="AE88" s="145">
        <v>0</v>
      </c>
      <c r="AF88" s="145">
        <v>0</v>
      </c>
      <c r="AG88" s="145">
        <v>0</v>
      </c>
      <c r="AH88" s="145">
        <v>0</v>
      </c>
      <c r="AI88" s="145">
        <v>0</v>
      </c>
      <c r="AJ88" s="145">
        <v>0</v>
      </c>
      <c r="AK88" s="145">
        <v>3</v>
      </c>
      <c r="AL88" s="145">
        <v>78</v>
      </c>
      <c r="AM88" s="145">
        <v>75</v>
      </c>
      <c r="AN88" s="145">
        <v>75</v>
      </c>
      <c r="AO88" s="145" t="s">
        <v>3</v>
      </c>
      <c r="AP88" s="147">
        <v>6.1428571428571397</v>
      </c>
      <c r="AQ88" s="31" t="s">
        <v>35</v>
      </c>
      <c r="AR88" s="31" t="s">
        <v>379</v>
      </c>
      <c r="AS88" s="31" t="s">
        <v>57</v>
      </c>
      <c r="AT88" s="31" t="s">
        <v>357</v>
      </c>
      <c r="AU88" s="31" t="s">
        <v>391</v>
      </c>
      <c r="AV88" s="31" t="s">
        <v>268</v>
      </c>
      <c r="AW88" s="270">
        <v>0</v>
      </c>
      <c r="AX88"/>
    </row>
    <row r="89" spans="1:50" x14ac:dyDescent="0.35">
      <c r="A89" s="31" t="s">
        <v>138</v>
      </c>
      <c r="B89" s="31" t="s">
        <v>284</v>
      </c>
      <c r="C89" s="108">
        <v>44141</v>
      </c>
      <c r="D89" s="145">
        <v>952</v>
      </c>
      <c r="E89" s="145">
        <v>2</v>
      </c>
      <c r="F89" s="145">
        <v>2</v>
      </c>
      <c r="G89" s="145">
        <v>2</v>
      </c>
      <c r="H89" s="145">
        <v>34</v>
      </c>
      <c r="I89" s="145">
        <v>34</v>
      </c>
      <c r="J89" s="145">
        <v>21</v>
      </c>
      <c r="K89" s="145">
        <v>21</v>
      </c>
      <c r="L89" s="145">
        <v>1</v>
      </c>
      <c r="M89" s="145">
        <v>1</v>
      </c>
      <c r="N89" s="145">
        <v>2</v>
      </c>
      <c r="O89" s="145">
        <v>2</v>
      </c>
      <c r="P89" s="145">
        <v>2</v>
      </c>
      <c r="Q89" s="145">
        <v>2</v>
      </c>
      <c r="R89" s="145">
        <v>3</v>
      </c>
      <c r="S89" s="145">
        <v>3</v>
      </c>
      <c r="T89" s="145">
        <v>1</v>
      </c>
      <c r="U89" s="145">
        <v>1</v>
      </c>
      <c r="V89" s="145">
        <v>4</v>
      </c>
      <c r="W89" s="145">
        <v>4</v>
      </c>
      <c r="X89" s="145">
        <v>4</v>
      </c>
      <c r="Y89" s="145">
        <v>4</v>
      </c>
      <c r="Z89" s="145">
        <v>0</v>
      </c>
      <c r="AA89" s="145">
        <v>0</v>
      </c>
      <c r="AB89" s="145">
        <v>113</v>
      </c>
      <c r="AC89" s="145">
        <v>5</v>
      </c>
      <c r="AD89" s="145">
        <v>5</v>
      </c>
      <c r="AE89" s="145">
        <v>1</v>
      </c>
      <c r="AF89" s="145">
        <v>0</v>
      </c>
      <c r="AG89" s="145">
        <v>0</v>
      </c>
      <c r="AH89" s="145">
        <v>0</v>
      </c>
      <c r="AI89" s="145">
        <v>0</v>
      </c>
      <c r="AJ89" s="145">
        <v>0</v>
      </c>
      <c r="AK89" s="145">
        <v>4</v>
      </c>
      <c r="AL89" s="145">
        <v>72</v>
      </c>
      <c r="AM89" s="145">
        <v>66</v>
      </c>
      <c r="AN89" s="145">
        <v>66</v>
      </c>
      <c r="AO89" s="145" t="s">
        <v>3</v>
      </c>
      <c r="AP89" s="147">
        <v>6.1428571428571397</v>
      </c>
      <c r="AQ89" s="31" t="s">
        <v>35</v>
      </c>
      <c r="AR89" s="31" t="s">
        <v>379</v>
      </c>
      <c r="AS89" s="31" t="s">
        <v>57</v>
      </c>
      <c r="AT89" s="31" t="s">
        <v>353</v>
      </c>
      <c r="AU89" s="31" t="s">
        <v>394</v>
      </c>
      <c r="AV89" s="31" t="s">
        <v>268</v>
      </c>
      <c r="AW89" s="270">
        <v>0</v>
      </c>
      <c r="AX89"/>
    </row>
    <row r="90" spans="1:50" x14ac:dyDescent="0.35">
      <c r="A90" s="31" t="s">
        <v>138</v>
      </c>
      <c r="B90" s="31" t="s">
        <v>271</v>
      </c>
      <c r="C90" s="108">
        <v>44141</v>
      </c>
      <c r="D90" s="145">
        <v>498</v>
      </c>
      <c r="E90" s="145">
        <v>9</v>
      </c>
      <c r="F90" s="145">
        <v>9</v>
      </c>
      <c r="G90" s="145">
        <v>10</v>
      </c>
      <c r="H90" s="145">
        <v>46</v>
      </c>
      <c r="I90" s="145">
        <v>46</v>
      </c>
      <c r="J90" s="145">
        <v>31</v>
      </c>
      <c r="K90" s="145">
        <v>31</v>
      </c>
      <c r="L90" s="145">
        <v>4</v>
      </c>
      <c r="M90" s="145">
        <v>4</v>
      </c>
      <c r="N90" s="145">
        <v>5</v>
      </c>
      <c r="O90" s="145">
        <v>5</v>
      </c>
      <c r="P90" s="145">
        <v>5</v>
      </c>
      <c r="Q90" s="145">
        <v>5</v>
      </c>
      <c r="R90" s="145">
        <v>8</v>
      </c>
      <c r="S90" s="145">
        <v>8</v>
      </c>
      <c r="T90" s="145">
        <v>4</v>
      </c>
      <c r="U90" s="145">
        <v>4</v>
      </c>
      <c r="V90" s="145">
        <v>19</v>
      </c>
      <c r="W90" s="145">
        <v>19</v>
      </c>
      <c r="X90" s="145">
        <v>19</v>
      </c>
      <c r="Y90" s="145">
        <v>19</v>
      </c>
      <c r="Z90" s="145">
        <v>1</v>
      </c>
      <c r="AA90" s="145">
        <v>1</v>
      </c>
      <c r="AB90" s="145">
        <v>59</v>
      </c>
      <c r="AC90" s="145">
        <v>8</v>
      </c>
      <c r="AD90" s="145">
        <v>8</v>
      </c>
      <c r="AE90" s="145">
        <v>3</v>
      </c>
      <c r="AF90" s="145">
        <v>0</v>
      </c>
      <c r="AG90" s="145">
        <v>0</v>
      </c>
      <c r="AH90" s="145">
        <v>0</v>
      </c>
      <c r="AI90" s="145">
        <v>0</v>
      </c>
      <c r="AJ90" s="145">
        <v>0</v>
      </c>
      <c r="AK90" s="145">
        <v>7</v>
      </c>
      <c r="AL90" s="145">
        <v>44</v>
      </c>
      <c r="AM90" s="145">
        <v>39</v>
      </c>
      <c r="AN90" s="145">
        <v>39</v>
      </c>
      <c r="AO90" s="145" t="s">
        <v>3</v>
      </c>
      <c r="AP90" s="147">
        <v>6.1428571428571397</v>
      </c>
      <c r="AQ90" s="31" t="s">
        <v>35</v>
      </c>
      <c r="AR90" s="31" t="s">
        <v>379</v>
      </c>
      <c r="AS90" s="31" t="s">
        <v>57</v>
      </c>
      <c r="AT90" s="31" t="s">
        <v>356</v>
      </c>
      <c r="AU90" s="31" t="s">
        <v>392</v>
      </c>
      <c r="AV90" s="31" t="s">
        <v>268</v>
      </c>
      <c r="AW90" s="270">
        <v>0</v>
      </c>
      <c r="AX90"/>
    </row>
    <row r="91" spans="1:50" x14ac:dyDescent="0.35">
      <c r="A91" s="31" t="s">
        <v>138</v>
      </c>
      <c r="B91" s="31" t="s">
        <v>292</v>
      </c>
      <c r="C91" s="108">
        <v>44141</v>
      </c>
      <c r="D91" s="145">
        <v>624</v>
      </c>
      <c r="E91" s="145">
        <v>4</v>
      </c>
      <c r="F91" s="145">
        <v>4</v>
      </c>
      <c r="G91" s="145">
        <v>4</v>
      </c>
      <c r="H91" s="145">
        <v>36</v>
      </c>
      <c r="I91" s="145">
        <v>36</v>
      </c>
      <c r="J91" s="145">
        <v>27</v>
      </c>
      <c r="K91" s="145">
        <v>27</v>
      </c>
      <c r="L91" s="145">
        <v>2</v>
      </c>
      <c r="M91" s="145">
        <v>2</v>
      </c>
      <c r="N91" s="145">
        <v>3</v>
      </c>
      <c r="O91" s="145">
        <v>3</v>
      </c>
      <c r="P91" s="145">
        <v>3</v>
      </c>
      <c r="Q91" s="145">
        <v>3</v>
      </c>
      <c r="R91" s="145">
        <v>5</v>
      </c>
      <c r="S91" s="145">
        <v>5</v>
      </c>
      <c r="T91" s="145">
        <v>2</v>
      </c>
      <c r="U91" s="145">
        <v>2</v>
      </c>
      <c r="V91" s="145">
        <v>7</v>
      </c>
      <c r="W91" s="145">
        <v>7</v>
      </c>
      <c r="X91" s="145">
        <v>7</v>
      </c>
      <c r="Y91" s="145">
        <v>7</v>
      </c>
      <c r="Z91" s="145">
        <v>0</v>
      </c>
      <c r="AA91" s="145">
        <v>0</v>
      </c>
      <c r="AB91" s="145">
        <v>36</v>
      </c>
      <c r="AC91" s="145">
        <v>5</v>
      </c>
      <c r="AD91" s="145">
        <v>5</v>
      </c>
      <c r="AE91" s="145">
        <v>1</v>
      </c>
      <c r="AF91" s="145">
        <v>0</v>
      </c>
      <c r="AG91" s="145">
        <v>0</v>
      </c>
      <c r="AH91" s="145">
        <v>0</v>
      </c>
      <c r="AI91" s="145">
        <v>0</v>
      </c>
      <c r="AJ91" s="145">
        <v>0</v>
      </c>
      <c r="AK91" s="145">
        <v>5</v>
      </c>
      <c r="AL91" s="145">
        <v>43</v>
      </c>
      <c r="AM91" s="145">
        <v>35</v>
      </c>
      <c r="AN91" s="145">
        <v>35</v>
      </c>
      <c r="AO91" s="145" t="s">
        <v>3</v>
      </c>
      <c r="AP91" s="147">
        <v>6.1428571428571397</v>
      </c>
      <c r="AQ91" s="31" t="s">
        <v>35</v>
      </c>
      <c r="AR91" s="31" t="s">
        <v>379</v>
      </c>
      <c r="AS91" s="31" t="s">
        <v>57</v>
      </c>
      <c r="AT91" s="31" t="s">
        <v>354</v>
      </c>
      <c r="AU91" s="31" t="s">
        <v>393</v>
      </c>
      <c r="AV91" s="31" t="s">
        <v>268</v>
      </c>
      <c r="AW91" s="270">
        <v>0</v>
      </c>
      <c r="AX91"/>
    </row>
    <row r="92" spans="1:50" x14ac:dyDescent="0.35">
      <c r="A92" s="31" t="s">
        <v>138</v>
      </c>
      <c r="B92" s="31" t="s">
        <v>290</v>
      </c>
      <c r="C92" s="108">
        <v>44148</v>
      </c>
      <c r="D92" s="145">
        <v>2428</v>
      </c>
      <c r="E92" s="145">
        <v>10</v>
      </c>
      <c r="F92" s="145">
        <v>10</v>
      </c>
      <c r="G92" s="145">
        <v>14</v>
      </c>
      <c r="H92" s="145">
        <v>49</v>
      </c>
      <c r="I92" s="145">
        <v>49</v>
      </c>
      <c r="J92" s="145">
        <v>36</v>
      </c>
      <c r="K92" s="145">
        <v>36</v>
      </c>
      <c r="L92" s="145">
        <v>5</v>
      </c>
      <c r="M92" s="145">
        <v>5</v>
      </c>
      <c r="N92" s="145">
        <v>7</v>
      </c>
      <c r="O92" s="145">
        <v>7</v>
      </c>
      <c r="P92" s="145">
        <v>7</v>
      </c>
      <c r="Q92" s="145">
        <v>7</v>
      </c>
      <c r="R92" s="145">
        <v>9</v>
      </c>
      <c r="S92" s="145">
        <v>9</v>
      </c>
      <c r="T92" s="145">
        <v>4</v>
      </c>
      <c r="U92" s="145">
        <v>4</v>
      </c>
      <c r="V92" s="145">
        <v>21</v>
      </c>
      <c r="W92" s="145">
        <v>21</v>
      </c>
      <c r="X92" s="145">
        <v>21</v>
      </c>
      <c r="Y92" s="145">
        <v>21</v>
      </c>
      <c r="Z92" s="145">
        <v>1</v>
      </c>
      <c r="AA92" s="145">
        <v>1</v>
      </c>
      <c r="AB92" s="145">
        <v>129</v>
      </c>
      <c r="AC92" s="145">
        <v>8</v>
      </c>
      <c r="AD92" s="145">
        <v>8</v>
      </c>
      <c r="AE92" s="145">
        <v>2</v>
      </c>
      <c r="AF92" s="145">
        <v>1</v>
      </c>
      <c r="AG92" s="145">
        <v>0</v>
      </c>
      <c r="AH92" s="145">
        <v>0</v>
      </c>
      <c r="AI92" s="145">
        <v>0</v>
      </c>
      <c r="AJ92" s="145">
        <v>0</v>
      </c>
      <c r="AK92" s="145">
        <v>7</v>
      </c>
      <c r="AL92" s="145">
        <v>126</v>
      </c>
      <c r="AM92" s="145">
        <v>115</v>
      </c>
      <c r="AN92" s="145">
        <v>115</v>
      </c>
      <c r="AO92" s="145" t="s">
        <v>3</v>
      </c>
      <c r="AP92" s="147">
        <v>7.1428571428571397</v>
      </c>
      <c r="AQ92" s="31" t="s">
        <v>35</v>
      </c>
      <c r="AR92" s="31" t="s">
        <v>379</v>
      </c>
      <c r="AS92" s="31" t="s">
        <v>57</v>
      </c>
      <c r="AT92" s="31" t="s">
        <v>352</v>
      </c>
      <c r="AU92" s="31" t="s">
        <v>395</v>
      </c>
      <c r="AV92" s="31" t="s">
        <v>268</v>
      </c>
      <c r="AW92" s="270">
        <v>0</v>
      </c>
      <c r="AX92"/>
    </row>
    <row r="93" spans="1:50" x14ac:dyDescent="0.35">
      <c r="A93" s="31" t="s">
        <v>138</v>
      </c>
      <c r="B93" s="31" t="s">
        <v>293</v>
      </c>
      <c r="C93" s="108">
        <v>44148</v>
      </c>
      <c r="D93" s="145">
        <v>1350</v>
      </c>
      <c r="E93" s="145">
        <v>5</v>
      </c>
      <c r="F93" s="145">
        <v>5</v>
      </c>
      <c r="G93" s="145">
        <v>9</v>
      </c>
      <c r="H93" s="145">
        <v>35</v>
      </c>
      <c r="I93" s="145">
        <v>35</v>
      </c>
      <c r="J93" s="145">
        <v>21</v>
      </c>
      <c r="K93" s="145">
        <v>21</v>
      </c>
      <c r="L93" s="145">
        <v>3</v>
      </c>
      <c r="M93" s="145">
        <v>3</v>
      </c>
      <c r="N93" s="145">
        <v>3</v>
      </c>
      <c r="O93" s="145">
        <v>3</v>
      </c>
      <c r="P93" s="145">
        <v>3</v>
      </c>
      <c r="Q93" s="145">
        <v>3</v>
      </c>
      <c r="R93" s="145">
        <v>4</v>
      </c>
      <c r="S93" s="145">
        <v>4</v>
      </c>
      <c r="T93" s="145">
        <v>2</v>
      </c>
      <c r="U93" s="145">
        <v>2</v>
      </c>
      <c r="V93" s="145">
        <v>13</v>
      </c>
      <c r="W93" s="145">
        <v>13</v>
      </c>
      <c r="X93" s="145">
        <v>13</v>
      </c>
      <c r="Y93" s="145">
        <v>13</v>
      </c>
      <c r="Z93" s="145">
        <v>0</v>
      </c>
      <c r="AA93" s="145">
        <v>0</v>
      </c>
      <c r="AB93" s="145">
        <v>55</v>
      </c>
      <c r="AC93" s="145">
        <v>4</v>
      </c>
      <c r="AD93" s="145">
        <v>4</v>
      </c>
      <c r="AE93" s="145">
        <v>1</v>
      </c>
      <c r="AF93" s="145">
        <v>0</v>
      </c>
      <c r="AG93" s="145">
        <v>0</v>
      </c>
      <c r="AH93" s="145">
        <v>0</v>
      </c>
      <c r="AI93" s="145">
        <v>0</v>
      </c>
      <c r="AJ93" s="145">
        <v>0</v>
      </c>
      <c r="AK93" s="145">
        <v>3</v>
      </c>
      <c r="AL93" s="145">
        <v>48</v>
      </c>
      <c r="AM93" s="145">
        <v>43</v>
      </c>
      <c r="AN93" s="145">
        <v>43</v>
      </c>
      <c r="AO93" s="145" t="s">
        <v>3</v>
      </c>
      <c r="AP93" s="147">
        <v>7.1428571428571397</v>
      </c>
      <c r="AQ93" s="31" t="s">
        <v>35</v>
      </c>
      <c r="AR93" s="31" t="s">
        <v>379</v>
      </c>
      <c r="AS93" s="31" t="s">
        <v>57</v>
      </c>
      <c r="AT93" s="31" t="s">
        <v>355</v>
      </c>
      <c r="AU93" s="31" t="s">
        <v>396</v>
      </c>
      <c r="AV93" s="31" t="s">
        <v>268</v>
      </c>
      <c r="AW93" s="270">
        <v>0</v>
      </c>
      <c r="AX93"/>
    </row>
    <row r="94" spans="1:50" x14ac:dyDescent="0.35">
      <c r="A94" s="31" t="s">
        <v>138</v>
      </c>
      <c r="B94" s="31" t="s">
        <v>280</v>
      </c>
      <c r="C94" s="108">
        <v>44148</v>
      </c>
      <c r="D94" s="145">
        <v>1251</v>
      </c>
      <c r="E94" s="145">
        <v>4</v>
      </c>
      <c r="F94" s="145">
        <v>4</v>
      </c>
      <c r="G94" s="145">
        <v>9</v>
      </c>
      <c r="H94" s="145">
        <v>29</v>
      </c>
      <c r="I94" s="145">
        <v>29</v>
      </c>
      <c r="J94" s="145">
        <v>20</v>
      </c>
      <c r="K94" s="145">
        <v>20</v>
      </c>
      <c r="L94" s="145">
        <v>2</v>
      </c>
      <c r="M94" s="145">
        <v>2</v>
      </c>
      <c r="N94" s="145">
        <v>3</v>
      </c>
      <c r="O94" s="145">
        <v>3</v>
      </c>
      <c r="P94" s="145">
        <v>3</v>
      </c>
      <c r="Q94" s="145">
        <v>3</v>
      </c>
      <c r="R94" s="145">
        <v>5</v>
      </c>
      <c r="S94" s="145">
        <v>5</v>
      </c>
      <c r="T94" s="145">
        <v>2</v>
      </c>
      <c r="U94" s="145">
        <v>2</v>
      </c>
      <c r="V94" s="145">
        <v>7</v>
      </c>
      <c r="W94" s="145">
        <v>7</v>
      </c>
      <c r="X94" s="145">
        <v>7</v>
      </c>
      <c r="Y94" s="145">
        <v>7</v>
      </c>
      <c r="Z94" s="145">
        <v>0</v>
      </c>
      <c r="AA94" s="145">
        <v>0</v>
      </c>
      <c r="AB94" s="145">
        <v>85</v>
      </c>
      <c r="AC94" s="145">
        <v>4</v>
      </c>
      <c r="AD94" s="145">
        <v>4</v>
      </c>
      <c r="AE94" s="145">
        <v>0</v>
      </c>
      <c r="AF94" s="145">
        <v>0</v>
      </c>
      <c r="AG94" s="145">
        <v>0</v>
      </c>
      <c r="AH94" s="145">
        <v>0</v>
      </c>
      <c r="AI94" s="145">
        <v>0</v>
      </c>
      <c r="AJ94" s="145">
        <v>0</v>
      </c>
      <c r="AK94" s="145">
        <v>4</v>
      </c>
      <c r="AL94" s="145">
        <v>106</v>
      </c>
      <c r="AM94" s="145">
        <v>98</v>
      </c>
      <c r="AN94" s="145">
        <v>98</v>
      </c>
      <c r="AO94" s="145" t="s">
        <v>3</v>
      </c>
      <c r="AP94" s="147">
        <v>7.1428571428571397</v>
      </c>
      <c r="AQ94" s="31" t="s">
        <v>35</v>
      </c>
      <c r="AR94" s="31" t="s">
        <v>379</v>
      </c>
      <c r="AS94" s="31" t="s">
        <v>57</v>
      </c>
      <c r="AT94" s="31" t="s">
        <v>357</v>
      </c>
      <c r="AU94" s="31" t="s">
        <v>391</v>
      </c>
      <c r="AV94" s="31" t="s">
        <v>268</v>
      </c>
      <c r="AW94" s="270">
        <v>0</v>
      </c>
      <c r="AX94"/>
    </row>
    <row r="95" spans="1:50" x14ac:dyDescent="0.35">
      <c r="A95" s="31" t="s">
        <v>138</v>
      </c>
      <c r="B95" s="31" t="s">
        <v>284</v>
      </c>
      <c r="C95" s="108">
        <v>44148</v>
      </c>
      <c r="D95" s="145">
        <v>959</v>
      </c>
      <c r="E95" s="145">
        <v>4</v>
      </c>
      <c r="F95" s="145">
        <v>4</v>
      </c>
      <c r="G95" s="145">
        <v>7</v>
      </c>
      <c r="H95" s="145">
        <v>36</v>
      </c>
      <c r="I95" s="145">
        <v>36</v>
      </c>
      <c r="J95" s="145">
        <v>23</v>
      </c>
      <c r="K95" s="145">
        <v>23</v>
      </c>
      <c r="L95" s="145">
        <v>2</v>
      </c>
      <c r="M95" s="145">
        <v>2</v>
      </c>
      <c r="N95" s="145">
        <v>3</v>
      </c>
      <c r="O95" s="145">
        <v>3</v>
      </c>
      <c r="P95" s="145">
        <v>3</v>
      </c>
      <c r="Q95" s="145">
        <v>3</v>
      </c>
      <c r="R95" s="145">
        <v>4</v>
      </c>
      <c r="S95" s="145">
        <v>4</v>
      </c>
      <c r="T95" s="145">
        <v>2</v>
      </c>
      <c r="U95" s="145">
        <v>2</v>
      </c>
      <c r="V95" s="145">
        <v>4</v>
      </c>
      <c r="W95" s="145">
        <v>4</v>
      </c>
      <c r="X95" s="145">
        <v>4</v>
      </c>
      <c r="Y95" s="145">
        <v>4</v>
      </c>
      <c r="Z95" s="145">
        <v>0</v>
      </c>
      <c r="AA95" s="145">
        <v>0</v>
      </c>
      <c r="AB95" s="145">
        <v>45</v>
      </c>
      <c r="AC95" s="145">
        <v>7</v>
      </c>
      <c r="AD95" s="145">
        <v>7</v>
      </c>
      <c r="AE95" s="145">
        <v>0</v>
      </c>
      <c r="AF95" s="145">
        <v>0</v>
      </c>
      <c r="AG95" s="145">
        <v>0</v>
      </c>
      <c r="AH95" s="145">
        <v>0</v>
      </c>
      <c r="AI95" s="145">
        <v>0</v>
      </c>
      <c r="AJ95" s="145">
        <v>0</v>
      </c>
      <c r="AK95" s="145">
        <v>6</v>
      </c>
      <c r="AL95" s="145">
        <v>64</v>
      </c>
      <c r="AM95" s="145">
        <v>59</v>
      </c>
      <c r="AN95" s="145">
        <v>59</v>
      </c>
      <c r="AO95" s="145" t="s">
        <v>3</v>
      </c>
      <c r="AP95" s="147">
        <v>7.1428571428571397</v>
      </c>
      <c r="AQ95" s="31" t="s">
        <v>35</v>
      </c>
      <c r="AR95" s="31" t="s">
        <v>379</v>
      </c>
      <c r="AS95" s="31" t="s">
        <v>57</v>
      </c>
      <c r="AT95" s="31" t="s">
        <v>353</v>
      </c>
      <c r="AU95" s="31" t="s">
        <v>394</v>
      </c>
      <c r="AV95" s="31" t="s">
        <v>268</v>
      </c>
      <c r="AW95" s="270">
        <v>0</v>
      </c>
      <c r="AX95"/>
    </row>
    <row r="96" spans="1:50" x14ac:dyDescent="0.35">
      <c r="A96" s="31" t="s">
        <v>138</v>
      </c>
      <c r="B96" s="31" t="s">
        <v>271</v>
      </c>
      <c r="C96" s="108">
        <v>44148</v>
      </c>
      <c r="D96" s="145">
        <v>516</v>
      </c>
      <c r="E96" s="145">
        <v>12</v>
      </c>
      <c r="F96" s="145">
        <v>12</v>
      </c>
      <c r="G96" s="145">
        <v>18</v>
      </c>
      <c r="H96" s="145">
        <v>48</v>
      </c>
      <c r="I96" s="145">
        <v>48</v>
      </c>
      <c r="J96" s="145">
        <v>34</v>
      </c>
      <c r="K96" s="145">
        <v>34</v>
      </c>
      <c r="L96" s="145">
        <v>6</v>
      </c>
      <c r="M96" s="145">
        <v>6</v>
      </c>
      <c r="N96" s="145">
        <v>8</v>
      </c>
      <c r="O96" s="145">
        <v>8</v>
      </c>
      <c r="P96" s="145">
        <v>8</v>
      </c>
      <c r="Q96" s="145">
        <v>8</v>
      </c>
      <c r="R96" s="145">
        <v>11</v>
      </c>
      <c r="S96" s="145">
        <v>11</v>
      </c>
      <c r="T96" s="145">
        <v>5</v>
      </c>
      <c r="U96" s="145">
        <v>5</v>
      </c>
      <c r="V96" s="145">
        <v>13</v>
      </c>
      <c r="W96" s="145">
        <v>13</v>
      </c>
      <c r="X96" s="145">
        <v>13</v>
      </c>
      <c r="Y96" s="145">
        <v>13</v>
      </c>
      <c r="Z96" s="145">
        <v>1</v>
      </c>
      <c r="AA96" s="145">
        <v>1</v>
      </c>
      <c r="AB96" s="145">
        <v>28</v>
      </c>
      <c r="AC96" s="145">
        <v>4</v>
      </c>
      <c r="AD96" s="145">
        <v>4</v>
      </c>
      <c r="AE96" s="145">
        <v>4</v>
      </c>
      <c r="AF96" s="145">
        <v>0</v>
      </c>
      <c r="AG96" s="145">
        <v>0</v>
      </c>
      <c r="AH96" s="145">
        <v>0</v>
      </c>
      <c r="AI96" s="145">
        <v>0</v>
      </c>
      <c r="AJ96" s="145">
        <v>0</v>
      </c>
      <c r="AK96" s="145">
        <v>4</v>
      </c>
      <c r="AL96" s="145">
        <v>40</v>
      </c>
      <c r="AM96" s="145">
        <v>33</v>
      </c>
      <c r="AN96" s="145">
        <v>33</v>
      </c>
      <c r="AO96" s="145" t="s">
        <v>3</v>
      </c>
      <c r="AP96" s="147">
        <v>7.1428571428571397</v>
      </c>
      <c r="AQ96" s="31" t="s">
        <v>35</v>
      </c>
      <c r="AR96" s="31" t="s">
        <v>379</v>
      </c>
      <c r="AS96" s="31" t="s">
        <v>57</v>
      </c>
      <c r="AT96" s="31" t="s">
        <v>356</v>
      </c>
      <c r="AU96" s="31" t="s">
        <v>392</v>
      </c>
      <c r="AV96" s="31" t="s">
        <v>268</v>
      </c>
      <c r="AW96" s="270">
        <v>0</v>
      </c>
      <c r="AX96"/>
    </row>
    <row r="97" spans="1:50" x14ac:dyDescent="0.35">
      <c r="A97" s="31" t="s">
        <v>138</v>
      </c>
      <c r="B97" s="31" t="s">
        <v>292</v>
      </c>
      <c r="C97" s="108">
        <v>44148</v>
      </c>
      <c r="D97" s="145">
        <v>637</v>
      </c>
      <c r="E97" s="145">
        <v>7</v>
      </c>
      <c r="F97" s="145">
        <v>7</v>
      </c>
      <c r="G97" s="145">
        <v>13</v>
      </c>
      <c r="H97" s="145">
        <v>41</v>
      </c>
      <c r="I97" s="145">
        <v>41</v>
      </c>
      <c r="J97" s="145">
        <v>29</v>
      </c>
      <c r="K97" s="145">
        <v>29</v>
      </c>
      <c r="L97" s="145">
        <v>3</v>
      </c>
      <c r="M97" s="145">
        <v>3</v>
      </c>
      <c r="N97" s="145">
        <v>5</v>
      </c>
      <c r="O97" s="145">
        <v>5</v>
      </c>
      <c r="P97" s="145">
        <v>5</v>
      </c>
      <c r="Q97" s="145">
        <v>5</v>
      </c>
      <c r="R97" s="145">
        <v>8</v>
      </c>
      <c r="S97" s="145">
        <v>8</v>
      </c>
      <c r="T97" s="145">
        <v>4</v>
      </c>
      <c r="U97" s="145">
        <v>4</v>
      </c>
      <c r="V97" s="145">
        <v>6</v>
      </c>
      <c r="W97" s="145">
        <v>6</v>
      </c>
      <c r="X97" s="145">
        <v>6</v>
      </c>
      <c r="Y97" s="145">
        <v>6</v>
      </c>
      <c r="Z97" s="145">
        <v>0</v>
      </c>
      <c r="AA97" s="145">
        <v>0</v>
      </c>
      <c r="AB97" s="145">
        <v>46</v>
      </c>
      <c r="AC97" s="145">
        <v>5</v>
      </c>
      <c r="AD97" s="145">
        <v>5</v>
      </c>
      <c r="AE97" s="145">
        <v>0</v>
      </c>
      <c r="AF97" s="145">
        <v>0</v>
      </c>
      <c r="AG97" s="145">
        <v>0</v>
      </c>
      <c r="AH97" s="145">
        <v>0</v>
      </c>
      <c r="AI97" s="145">
        <v>0</v>
      </c>
      <c r="AJ97" s="145">
        <v>0</v>
      </c>
      <c r="AK97" s="145">
        <v>4</v>
      </c>
      <c r="AL97" s="145">
        <v>45</v>
      </c>
      <c r="AM97" s="145">
        <v>37</v>
      </c>
      <c r="AN97" s="145">
        <v>37</v>
      </c>
      <c r="AO97" s="145" t="s">
        <v>3</v>
      </c>
      <c r="AP97" s="147">
        <v>7.1428571428571397</v>
      </c>
      <c r="AQ97" s="31" t="s">
        <v>35</v>
      </c>
      <c r="AR97" s="31" t="s">
        <v>379</v>
      </c>
      <c r="AS97" s="31" t="s">
        <v>57</v>
      </c>
      <c r="AT97" s="31" t="s">
        <v>354</v>
      </c>
      <c r="AU97" s="31" t="s">
        <v>393</v>
      </c>
      <c r="AV97" s="31" t="s">
        <v>268</v>
      </c>
      <c r="AW97" s="270">
        <v>0</v>
      </c>
      <c r="AX97"/>
    </row>
    <row r="98" spans="1:50" x14ac:dyDescent="0.35">
      <c r="A98" s="31" t="s">
        <v>138</v>
      </c>
      <c r="B98" s="31" t="s">
        <v>290</v>
      </c>
      <c r="C98" s="108">
        <v>44155</v>
      </c>
      <c r="D98" s="145">
        <v>2443</v>
      </c>
      <c r="E98" s="145">
        <v>10</v>
      </c>
      <c r="F98" s="145">
        <v>10</v>
      </c>
      <c r="G98" s="145">
        <v>15</v>
      </c>
      <c r="H98" s="145">
        <v>47</v>
      </c>
      <c r="I98" s="145">
        <v>47</v>
      </c>
      <c r="J98" s="145">
        <v>33</v>
      </c>
      <c r="K98" s="145">
        <v>33</v>
      </c>
      <c r="L98" s="145">
        <v>5</v>
      </c>
      <c r="M98" s="145">
        <v>5</v>
      </c>
      <c r="N98" s="145">
        <v>7</v>
      </c>
      <c r="O98" s="145">
        <v>7</v>
      </c>
      <c r="P98" s="145">
        <v>7</v>
      </c>
      <c r="Q98" s="145">
        <v>7</v>
      </c>
      <c r="R98" s="145">
        <v>9</v>
      </c>
      <c r="S98" s="145">
        <v>9</v>
      </c>
      <c r="T98" s="145">
        <v>4</v>
      </c>
      <c r="U98" s="145">
        <v>4</v>
      </c>
      <c r="V98" s="145">
        <v>19</v>
      </c>
      <c r="W98" s="145">
        <v>19</v>
      </c>
      <c r="X98" s="145">
        <v>19</v>
      </c>
      <c r="Y98" s="145">
        <v>19</v>
      </c>
      <c r="Z98" s="145">
        <v>1</v>
      </c>
      <c r="AA98" s="145">
        <v>1</v>
      </c>
      <c r="AB98" s="145">
        <v>84</v>
      </c>
      <c r="AC98" s="145">
        <v>4</v>
      </c>
      <c r="AD98" s="145">
        <v>4</v>
      </c>
      <c r="AE98" s="145">
        <v>0</v>
      </c>
      <c r="AF98" s="145">
        <v>0</v>
      </c>
      <c r="AG98" s="145">
        <v>0</v>
      </c>
      <c r="AH98" s="145">
        <v>0</v>
      </c>
      <c r="AI98" s="145">
        <v>0</v>
      </c>
      <c r="AJ98" s="145">
        <v>0</v>
      </c>
      <c r="AK98" s="145">
        <v>4</v>
      </c>
      <c r="AL98" s="145">
        <v>104</v>
      </c>
      <c r="AM98" s="145">
        <v>98</v>
      </c>
      <c r="AN98" s="145">
        <v>98</v>
      </c>
      <c r="AO98" s="145" t="s">
        <v>3</v>
      </c>
      <c r="AP98" s="147">
        <v>8.1428571428571406</v>
      </c>
      <c r="AQ98" s="31" t="s">
        <v>35</v>
      </c>
      <c r="AR98" s="31" t="s">
        <v>379</v>
      </c>
      <c r="AS98" s="31" t="s">
        <v>57</v>
      </c>
      <c r="AT98" s="31" t="s">
        <v>352</v>
      </c>
      <c r="AU98" s="31" t="s">
        <v>395</v>
      </c>
      <c r="AV98" s="31" t="s">
        <v>268</v>
      </c>
      <c r="AW98" s="270">
        <v>0</v>
      </c>
      <c r="AX98"/>
    </row>
    <row r="99" spans="1:50" x14ac:dyDescent="0.35">
      <c r="A99" s="31" t="s">
        <v>138</v>
      </c>
      <c r="B99" s="31" t="s">
        <v>293</v>
      </c>
      <c r="C99" s="108">
        <v>44155</v>
      </c>
      <c r="D99" s="145">
        <v>1358</v>
      </c>
      <c r="E99" s="145">
        <v>7</v>
      </c>
      <c r="F99" s="145">
        <v>7</v>
      </c>
      <c r="G99" s="145">
        <v>8</v>
      </c>
      <c r="H99" s="145">
        <v>36</v>
      </c>
      <c r="I99" s="145">
        <v>36</v>
      </c>
      <c r="J99" s="145">
        <v>20</v>
      </c>
      <c r="K99" s="145">
        <v>20</v>
      </c>
      <c r="L99" s="145">
        <v>3</v>
      </c>
      <c r="M99" s="145">
        <v>3</v>
      </c>
      <c r="N99" s="145">
        <v>3</v>
      </c>
      <c r="O99" s="145">
        <v>3</v>
      </c>
      <c r="P99" s="145">
        <v>3</v>
      </c>
      <c r="Q99" s="145">
        <v>3</v>
      </c>
      <c r="R99" s="145">
        <v>5</v>
      </c>
      <c r="S99" s="145">
        <v>5</v>
      </c>
      <c r="T99" s="145">
        <v>3</v>
      </c>
      <c r="U99" s="145">
        <v>3</v>
      </c>
      <c r="V99" s="145">
        <v>10</v>
      </c>
      <c r="W99" s="145">
        <v>10</v>
      </c>
      <c r="X99" s="145">
        <v>10</v>
      </c>
      <c r="Y99" s="145">
        <v>10</v>
      </c>
      <c r="Z99" s="145">
        <v>1</v>
      </c>
      <c r="AA99" s="145">
        <v>1</v>
      </c>
      <c r="AB99" s="145">
        <v>48</v>
      </c>
      <c r="AC99" s="145">
        <v>2</v>
      </c>
      <c r="AD99" s="145">
        <v>2</v>
      </c>
      <c r="AE99" s="145">
        <v>0</v>
      </c>
      <c r="AF99" s="145">
        <v>0</v>
      </c>
      <c r="AG99" s="145">
        <v>0</v>
      </c>
      <c r="AH99" s="145">
        <v>0</v>
      </c>
      <c r="AI99" s="145">
        <v>0</v>
      </c>
      <c r="AJ99" s="145">
        <v>0</v>
      </c>
      <c r="AK99" s="145">
        <v>2</v>
      </c>
      <c r="AL99" s="145">
        <v>40</v>
      </c>
      <c r="AM99" s="145">
        <v>37</v>
      </c>
      <c r="AN99" s="145">
        <v>37</v>
      </c>
      <c r="AO99" s="145" t="s">
        <v>3</v>
      </c>
      <c r="AP99" s="147">
        <v>8.1428571428571406</v>
      </c>
      <c r="AQ99" s="31" t="s">
        <v>35</v>
      </c>
      <c r="AR99" s="31" t="s">
        <v>379</v>
      </c>
      <c r="AS99" s="31" t="s">
        <v>57</v>
      </c>
      <c r="AT99" s="31" t="s">
        <v>355</v>
      </c>
      <c r="AU99" s="31" t="s">
        <v>396</v>
      </c>
      <c r="AV99" s="31" t="s">
        <v>268</v>
      </c>
      <c r="AW99" s="270">
        <v>0</v>
      </c>
      <c r="AX99"/>
    </row>
    <row r="100" spans="1:50" x14ac:dyDescent="0.35">
      <c r="A100" s="31" t="s">
        <v>138</v>
      </c>
      <c r="B100" s="31" t="s">
        <v>280</v>
      </c>
      <c r="C100" s="108">
        <v>44155</v>
      </c>
      <c r="D100" s="145">
        <v>1258</v>
      </c>
      <c r="E100" s="145">
        <v>3</v>
      </c>
      <c r="F100" s="145">
        <v>3</v>
      </c>
      <c r="G100" s="145">
        <v>7</v>
      </c>
      <c r="H100" s="145">
        <v>31</v>
      </c>
      <c r="I100" s="145">
        <v>31</v>
      </c>
      <c r="J100" s="145">
        <v>22</v>
      </c>
      <c r="K100" s="145">
        <v>22</v>
      </c>
      <c r="L100" s="145">
        <v>2</v>
      </c>
      <c r="M100" s="145">
        <v>2</v>
      </c>
      <c r="N100" s="145">
        <v>2</v>
      </c>
      <c r="O100" s="145">
        <v>2</v>
      </c>
      <c r="P100" s="145">
        <v>2</v>
      </c>
      <c r="Q100" s="145">
        <v>2</v>
      </c>
      <c r="R100" s="145">
        <v>3</v>
      </c>
      <c r="S100" s="145">
        <v>3</v>
      </c>
      <c r="T100" s="145">
        <v>1</v>
      </c>
      <c r="U100" s="145">
        <v>1</v>
      </c>
      <c r="V100" s="145">
        <v>8</v>
      </c>
      <c r="W100" s="145">
        <v>8</v>
      </c>
      <c r="X100" s="145">
        <v>8</v>
      </c>
      <c r="Y100" s="145">
        <v>8</v>
      </c>
      <c r="Z100" s="145">
        <v>0</v>
      </c>
      <c r="AA100" s="145">
        <v>0</v>
      </c>
      <c r="AB100" s="145">
        <v>99</v>
      </c>
      <c r="AC100" s="145">
        <v>5</v>
      </c>
      <c r="AD100" s="145">
        <v>5</v>
      </c>
      <c r="AE100" s="145">
        <v>0</v>
      </c>
      <c r="AF100" s="145">
        <v>0</v>
      </c>
      <c r="AG100" s="145">
        <v>0</v>
      </c>
      <c r="AH100" s="145">
        <v>0</v>
      </c>
      <c r="AI100" s="145">
        <v>0</v>
      </c>
      <c r="AJ100" s="145">
        <v>0</v>
      </c>
      <c r="AK100" s="145">
        <v>5</v>
      </c>
      <c r="AL100" s="145">
        <v>134</v>
      </c>
      <c r="AM100" s="145">
        <v>126</v>
      </c>
      <c r="AN100" s="145">
        <v>126</v>
      </c>
      <c r="AO100" s="145" t="s">
        <v>3</v>
      </c>
      <c r="AP100" s="147">
        <v>8.1428571428571406</v>
      </c>
      <c r="AQ100" s="31" t="s">
        <v>35</v>
      </c>
      <c r="AR100" s="31" t="s">
        <v>379</v>
      </c>
      <c r="AS100" s="31" t="s">
        <v>57</v>
      </c>
      <c r="AT100" s="31" t="s">
        <v>357</v>
      </c>
      <c r="AU100" s="31" t="s">
        <v>391</v>
      </c>
      <c r="AV100" s="31" t="s">
        <v>268</v>
      </c>
      <c r="AW100" s="270">
        <v>0</v>
      </c>
      <c r="AX100"/>
    </row>
    <row r="101" spans="1:50" x14ac:dyDescent="0.35">
      <c r="A101" s="31" t="s">
        <v>138</v>
      </c>
      <c r="B101" s="31" t="s">
        <v>284</v>
      </c>
      <c r="C101" s="108">
        <v>44155</v>
      </c>
      <c r="D101" s="145">
        <v>973</v>
      </c>
      <c r="E101" s="145">
        <v>10</v>
      </c>
      <c r="F101" s="145">
        <v>10</v>
      </c>
      <c r="G101" s="145">
        <v>14</v>
      </c>
      <c r="H101" s="145">
        <v>38</v>
      </c>
      <c r="I101" s="145">
        <v>38</v>
      </c>
      <c r="J101" s="145">
        <v>24</v>
      </c>
      <c r="K101" s="145">
        <v>24</v>
      </c>
      <c r="L101" s="145">
        <v>5</v>
      </c>
      <c r="M101" s="145">
        <v>5</v>
      </c>
      <c r="N101" s="145">
        <v>6</v>
      </c>
      <c r="O101" s="145">
        <v>6</v>
      </c>
      <c r="P101" s="145">
        <v>6</v>
      </c>
      <c r="Q101" s="145">
        <v>6</v>
      </c>
      <c r="R101" s="145">
        <v>10</v>
      </c>
      <c r="S101" s="145">
        <v>10</v>
      </c>
      <c r="T101" s="145">
        <v>5</v>
      </c>
      <c r="U101" s="145">
        <v>5</v>
      </c>
      <c r="V101" s="145">
        <v>3</v>
      </c>
      <c r="W101" s="145">
        <v>3</v>
      </c>
      <c r="X101" s="145">
        <v>4</v>
      </c>
      <c r="Y101" s="145">
        <v>4</v>
      </c>
      <c r="Z101" s="145">
        <v>0</v>
      </c>
      <c r="AA101" s="145">
        <v>0</v>
      </c>
      <c r="AB101" s="145">
        <v>103</v>
      </c>
      <c r="AC101" s="145">
        <v>20</v>
      </c>
      <c r="AD101" s="145">
        <v>20</v>
      </c>
      <c r="AE101" s="145">
        <v>3</v>
      </c>
      <c r="AF101" s="145">
        <v>0</v>
      </c>
      <c r="AG101" s="145">
        <v>0</v>
      </c>
      <c r="AH101" s="145">
        <v>0</v>
      </c>
      <c r="AI101" s="145">
        <v>0</v>
      </c>
      <c r="AJ101" s="145">
        <v>0</v>
      </c>
      <c r="AK101" s="145">
        <v>18</v>
      </c>
      <c r="AL101" s="145">
        <v>77</v>
      </c>
      <c r="AM101" s="145">
        <v>69</v>
      </c>
      <c r="AN101" s="145">
        <v>69</v>
      </c>
      <c r="AO101" s="145" t="s">
        <v>3</v>
      </c>
      <c r="AP101" s="147">
        <v>8.1428571428571406</v>
      </c>
      <c r="AQ101" s="31" t="s">
        <v>35</v>
      </c>
      <c r="AR101" s="31" t="s">
        <v>379</v>
      </c>
      <c r="AS101" s="31" t="s">
        <v>57</v>
      </c>
      <c r="AT101" s="31" t="s">
        <v>353</v>
      </c>
      <c r="AU101" s="31" t="s">
        <v>394</v>
      </c>
      <c r="AV101" s="31" t="s">
        <v>268</v>
      </c>
      <c r="AW101" s="270">
        <v>0</v>
      </c>
      <c r="AX101"/>
    </row>
    <row r="102" spans="1:50" x14ac:dyDescent="0.35">
      <c r="A102" s="31" t="s">
        <v>138</v>
      </c>
      <c r="B102" s="31" t="s">
        <v>271</v>
      </c>
      <c r="C102" s="108">
        <v>44155</v>
      </c>
      <c r="D102" s="145">
        <v>532</v>
      </c>
      <c r="E102" s="145">
        <v>11</v>
      </c>
      <c r="F102" s="145">
        <v>11</v>
      </c>
      <c r="G102" s="145">
        <v>16</v>
      </c>
      <c r="H102" s="145">
        <v>49</v>
      </c>
      <c r="I102" s="145">
        <v>49</v>
      </c>
      <c r="J102" s="145">
        <v>34</v>
      </c>
      <c r="K102" s="145">
        <v>34</v>
      </c>
      <c r="L102" s="145">
        <v>6</v>
      </c>
      <c r="M102" s="145">
        <v>6</v>
      </c>
      <c r="N102" s="145">
        <v>7</v>
      </c>
      <c r="O102" s="145">
        <v>7</v>
      </c>
      <c r="P102" s="145">
        <v>7</v>
      </c>
      <c r="Q102" s="145">
        <v>7</v>
      </c>
      <c r="R102" s="145">
        <v>10</v>
      </c>
      <c r="S102" s="145">
        <v>10</v>
      </c>
      <c r="T102" s="145">
        <v>4</v>
      </c>
      <c r="U102" s="145">
        <v>4</v>
      </c>
      <c r="V102" s="145">
        <v>14</v>
      </c>
      <c r="W102" s="145">
        <v>14</v>
      </c>
      <c r="X102" s="145">
        <v>14</v>
      </c>
      <c r="Y102" s="145">
        <v>14</v>
      </c>
      <c r="Z102" s="145">
        <v>1</v>
      </c>
      <c r="AA102" s="145">
        <v>1</v>
      </c>
      <c r="AB102" s="145">
        <v>17</v>
      </c>
      <c r="AC102" s="145">
        <v>2</v>
      </c>
      <c r="AD102" s="145">
        <v>2</v>
      </c>
      <c r="AE102" s="145">
        <v>0</v>
      </c>
      <c r="AF102" s="145">
        <v>0</v>
      </c>
      <c r="AG102" s="145">
        <v>0</v>
      </c>
      <c r="AH102" s="145">
        <v>0</v>
      </c>
      <c r="AI102" s="145">
        <v>0</v>
      </c>
      <c r="AJ102" s="145">
        <v>0</v>
      </c>
      <c r="AK102" s="145">
        <v>2</v>
      </c>
      <c r="AL102" s="145">
        <v>22</v>
      </c>
      <c r="AM102" s="145">
        <v>19</v>
      </c>
      <c r="AN102" s="145">
        <v>19</v>
      </c>
      <c r="AO102" s="145" t="s">
        <v>3</v>
      </c>
      <c r="AP102" s="147">
        <v>8.1428571428571406</v>
      </c>
      <c r="AQ102" s="31" t="s">
        <v>35</v>
      </c>
      <c r="AR102" s="31" t="s">
        <v>379</v>
      </c>
      <c r="AS102" s="31" t="s">
        <v>57</v>
      </c>
      <c r="AT102" s="31" t="s">
        <v>356</v>
      </c>
      <c r="AU102" s="31" t="s">
        <v>392</v>
      </c>
      <c r="AV102" s="31" t="s">
        <v>268</v>
      </c>
      <c r="AW102" s="270">
        <v>0</v>
      </c>
      <c r="AX102"/>
    </row>
    <row r="103" spans="1:50" x14ac:dyDescent="0.35">
      <c r="A103" s="31" t="s">
        <v>138</v>
      </c>
      <c r="B103" s="31" t="s">
        <v>292</v>
      </c>
      <c r="C103" s="108">
        <v>44155</v>
      </c>
      <c r="D103" s="145">
        <v>648</v>
      </c>
      <c r="E103" s="145">
        <v>6</v>
      </c>
      <c r="F103" s="145">
        <v>6</v>
      </c>
      <c r="G103" s="145">
        <v>11</v>
      </c>
      <c r="H103" s="145">
        <v>43</v>
      </c>
      <c r="I103" s="145">
        <v>43</v>
      </c>
      <c r="J103" s="145">
        <v>29</v>
      </c>
      <c r="K103" s="145">
        <v>28</v>
      </c>
      <c r="L103" s="145">
        <v>3</v>
      </c>
      <c r="M103" s="145">
        <v>3</v>
      </c>
      <c r="N103" s="145">
        <v>4</v>
      </c>
      <c r="O103" s="145">
        <v>4</v>
      </c>
      <c r="P103" s="145">
        <v>4</v>
      </c>
      <c r="Q103" s="145">
        <v>4</v>
      </c>
      <c r="R103" s="145">
        <v>6</v>
      </c>
      <c r="S103" s="145">
        <v>6</v>
      </c>
      <c r="T103" s="145">
        <v>3</v>
      </c>
      <c r="U103" s="145">
        <v>3</v>
      </c>
      <c r="V103" s="145">
        <v>7</v>
      </c>
      <c r="W103" s="145">
        <v>7</v>
      </c>
      <c r="X103" s="145">
        <v>7</v>
      </c>
      <c r="Y103" s="145">
        <v>7</v>
      </c>
      <c r="Z103" s="145">
        <v>0</v>
      </c>
      <c r="AA103" s="145">
        <v>0</v>
      </c>
      <c r="AB103" s="145">
        <v>49</v>
      </c>
      <c r="AC103" s="145">
        <v>3</v>
      </c>
      <c r="AD103" s="145">
        <v>3</v>
      </c>
      <c r="AE103" s="145">
        <v>0</v>
      </c>
      <c r="AF103" s="145">
        <v>0</v>
      </c>
      <c r="AG103" s="145">
        <v>0</v>
      </c>
      <c r="AH103" s="145">
        <v>0</v>
      </c>
      <c r="AI103" s="145">
        <v>0</v>
      </c>
      <c r="AJ103" s="145">
        <v>0</v>
      </c>
      <c r="AK103" s="145">
        <v>3</v>
      </c>
      <c r="AL103" s="145">
        <v>48</v>
      </c>
      <c r="AM103" s="145">
        <v>42</v>
      </c>
      <c r="AN103" s="145">
        <v>42</v>
      </c>
      <c r="AO103" s="145" t="s">
        <v>3</v>
      </c>
      <c r="AP103" s="147">
        <v>8.1428571428571406</v>
      </c>
      <c r="AQ103" s="31" t="s">
        <v>35</v>
      </c>
      <c r="AR103" s="31" t="s">
        <v>379</v>
      </c>
      <c r="AS103" s="31" t="s">
        <v>57</v>
      </c>
      <c r="AT103" s="31" t="s">
        <v>354</v>
      </c>
      <c r="AU103" s="31" t="s">
        <v>393</v>
      </c>
      <c r="AV103" s="31" t="s">
        <v>268</v>
      </c>
      <c r="AW103" s="270">
        <v>0</v>
      </c>
      <c r="AX103"/>
    </row>
    <row r="104" spans="1:50" x14ac:dyDescent="0.35">
      <c r="A104" s="31" t="s">
        <v>5</v>
      </c>
      <c r="B104" s="31" t="s">
        <v>277</v>
      </c>
      <c r="C104" s="108">
        <v>44106</v>
      </c>
      <c r="D104" s="145">
        <v>1337</v>
      </c>
      <c r="E104" s="145">
        <v>0</v>
      </c>
      <c r="F104" s="145">
        <v>0</v>
      </c>
      <c r="G104" s="145">
        <v>0</v>
      </c>
      <c r="H104" s="145">
        <v>0</v>
      </c>
      <c r="I104" s="145">
        <v>0</v>
      </c>
      <c r="J104" s="145">
        <v>0</v>
      </c>
      <c r="K104" s="145">
        <v>0</v>
      </c>
      <c r="L104" s="145">
        <v>0</v>
      </c>
      <c r="M104" s="145">
        <v>0</v>
      </c>
      <c r="N104" s="145">
        <v>0</v>
      </c>
      <c r="O104" s="145">
        <v>0</v>
      </c>
      <c r="P104" s="145">
        <v>0</v>
      </c>
      <c r="Q104" s="145">
        <v>0</v>
      </c>
      <c r="R104" s="145">
        <v>0</v>
      </c>
      <c r="S104" s="145">
        <v>0</v>
      </c>
      <c r="T104" s="145">
        <v>0</v>
      </c>
      <c r="U104" s="145">
        <v>0</v>
      </c>
      <c r="V104" s="145">
        <v>0</v>
      </c>
      <c r="W104" s="145">
        <v>0</v>
      </c>
      <c r="X104" s="145">
        <v>0</v>
      </c>
      <c r="Y104" s="145">
        <v>0</v>
      </c>
      <c r="Z104" s="145">
        <v>0</v>
      </c>
      <c r="AA104" s="145">
        <v>0</v>
      </c>
      <c r="AB104" s="145">
        <v>0</v>
      </c>
      <c r="AC104" s="145">
        <v>0</v>
      </c>
      <c r="AD104" s="145">
        <v>0</v>
      </c>
      <c r="AE104" s="145">
        <v>0</v>
      </c>
      <c r="AF104" s="145">
        <v>1</v>
      </c>
      <c r="AG104" s="145">
        <v>0</v>
      </c>
      <c r="AH104" s="145">
        <v>0</v>
      </c>
      <c r="AI104" s="145">
        <v>0</v>
      </c>
      <c r="AJ104" s="145">
        <v>0</v>
      </c>
      <c r="AK104" s="145">
        <v>0</v>
      </c>
      <c r="AL104" s="145">
        <v>0</v>
      </c>
      <c r="AM104" s="145">
        <v>0</v>
      </c>
      <c r="AN104" s="145">
        <v>0</v>
      </c>
      <c r="AO104" s="145" t="s">
        <v>3</v>
      </c>
      <c r="AP104" s="147">
        <v>1.1428571428571399</v>
      </c>
      <c r="AQ104" s="31" t="s">
        <v>17</v>
      </c>
      <c r="AR104" s="31" t="s">
        <v>379</v>
      </c>
      <c r="AS104" s="31" t="s">
        <v>57</v>
      </c>
      <c r="AT104" s="31" t="s">
        <v>346</v>
      </c>
      <c r="AU104" s="31" t="s">
        <v>383</v>
      </c>
      <c r="AV104" s="31" t="s">
        <v>279</v>
      </c>
      <c r="AW104" s="270">
        <v>0</v>
      </c>
      <c r="AX104"/>
    </row>
    <row r="105" spans="1:50" x14ac:dyDescent="0.35">
      <c r="A105" s="31" t="s">
        <v>5</v>
      </c>
      <c r="B105" s="31" t="s">
        <v>8</v>
      </c>
      <c r="C105" s="108">
        <v>44106</v>
      </c>
      <c r="D105" s="145">
        <v>1337</v>
      </c>
      <c r="E105" s="145">
        <v>0</v>
      </c>
      <c r="F105" s="145">
        <v>0</v>
      </c>
      <c r="G105" s="145">
        <v>0</v>
      </c>
      <c r="H105" s="145">
        <v>0</v>
      </c>
      <c r="I105" s="145">
        <v>0</v>
      </c>
      <c r="J105" s="145">
        <v>0</v>
      </c>
      <c r="K105" s="145">
        <v>0</v>
      </c>
      <c r="L105" s="145">
        <v>0</v>
      </c>
      <c r="M105" s="145">
        <v>0</v>
      </c>
      <c r="N105" s="145">
        <v>0</v>
      </c>
      <c r="O105" s="145">
        <v>0</v>
      </c>
      <c r="P105" s="145">
        <v>0</v>
      </c>
      <c r="Q105" s="145">
        <v>0</v>
      </c>
      <c r="R105" s="145">
        <v>0</v>
      </c>
      <c r="S105" s="145">
        <v>0</v>
      </c>
      <c r="T105" s="145">
        <v>0</v>
      </c>
      <c r="U105" s="145">
        <v>0</v>
      </c>
      <c r="V105" s="145">
        <v>0</v>
      </c>
      <c r="W105" s="145">
        <v>0</v>
      </c>
      <c r="X105" s="145">
        <v>0</v>
      </c>
      <c r="Y105" s="145">
        <v>0</v>
      </c>
      <c r="Z105" s="145">
        <v>0</v>
      </c>
      <c r="AA105" s="145">
        <v>0</v>
      </c>
      <c r="AB105" s="145">
        <v>0</v>
      </c>
      <c r="AC105" s="145">
        <v>0</v>
      </c>
      <c r="AD105" s="145">
        <v>0</v>
      </c>
      <c r="AE105" s="145">
        <v>0</v>
      </c>
      <c r="AF105" s="145">
        <v>1</v>
      </c>
      <c r="AG105" s="145">
        <v>0</v>
      </c>
      <c r="AH105" s="145">
        <v>0</v>
      </c>
      <c r="AI105" s="145">
        <v>0</v>
      </c>
      <c r="AJ105" s="145">
        <v>0</v>
      </c>
      <c r="AK105" s="145">
        <v>0</v>
      </c>
      <c r="AL105" s="145">
        <v>0</v>
      </c>
      <c r="AM105" s="145">
        <v>0</v>
      </c>
      <c r="AN105" s="145">
        <v>0</v>
      </c>
      <c r="AO105" s="145" t="s">
        <v>3</v>
      </c>
      <c r="AP105" s="147">
        <v>1.1428571428571399</v>
      </c>
      <c r="AQ105" s="31" t="s">
        <v>17</v>
      </c>
      <c r="AR105" s="31" t="s">
        <v>379</v>
      </c>
      <c r="AS105" s="31" t="s">
        <v>57</v>
      </c>
      <c r="AT105" s="31" t="s">
        <v>345</v>
      </c>
      <c r="AU105" s="31" t="s">
        <v>384</v>
      </c>
      <c r="AV105" s="31" t="s">
        <v>279</v>
      </c>
      <c r="AW105" s="270">
        <v>0</v>
      </c>
      <c r="AX105"/>
    </row>
    <row r="106" spans="1:50" x14ac:dyDescent="0.35">
      <c r="A106" s="31" t="s">
        <v>5</v>
      </c>
      <c r="B106" s="31" t="s">
        <v>6</v>
      </c>
      <c r="C106" s="108">
        <v>44106</v>
      </c>
      <c r="D106" s="145">
        <v>2240</v>
      </c>
      <c r="E106" s="145">
        <v>0</v>
      </c>
      <c r="F106" s="145">
        <v>0</v>
      </c>
      <c r="G106" s="145">
        <v>0</v>
      </c>
      <c r="H106" s="145">
        <v>0</v>
      </c>
      <c r="I106" s="145">
        <v>0</v>
      </c>
      <c r="J106" s="145">
        <v>0</v>
      </c>
      <c r="K106" s="145">
        <v>0</v>
      </c>
      <c r="L106" s="145">
        <v>0</v>
      </c>
      <c r="M106" s="145">
        <v>0</v>
      </c>
      <c r="N106" s="145">
        <v>0</v>
      </c>
      <c r="O106" s="145">
        <v>0</v>
      </c>
      <c r="P106" s="145">
        <v>0</v>
      </c>
      <c r="Q106" s="145">
        <v>0</v>
      </c>
      <c r="R106" s="145">
        <v>0</v>
      </c>
      <c r="S106" s="145">
        <v>0</v>
      </c>
      <c r="T106" s="145">
        <v>0</v>
      </c>
      <c r="U106" s="145" t="s">
        <v>58</v>
      </c>
      <c r="V106" s="145">
        <v>0</v>
      </c>
      <c r="W106" s="145">
        <v>0</v>
      </c>
      <c r="X106" s="145">
        <v>0</v>
      </c>
      <c r="Y106" s="145">
        <v>0</v>
      </c>
      <c r="Z106" s="145">
        <v>0</v>
      </c>
      <c r="AA106" s="145">
        <v>0</v>
      </c>
      <c r="AB106" s="145">
        <v>0</v>
      </c>
      <c r="AC106" s="145">
        <v>0</v>
      </c>
      <c r="AD106" s="145">
        <v>0</v>
      </c>
      <c r="AE106" s="145">
        <v>0</v>
      </c>
      <c r="AF106" s="145">
        <v>0</v>
      </c>
      <c r="AG106" s="145">
        <v>0</v>
      </c>
      <c r="AH106" s="145">
        <v>0</v>
      </c>
      <c r="AI106" s="145">
        <v>0</v>
      </c>
      <c r="AJ106" s="145">
        <v>0</v>
      </c>
      <c r="AK106" s="145">
        <v>0</v>
      </c>
      <c r="AL106" s="145">
        <v>0</v>
      </c>
      <c r="AM106" s="145">
        <v>0</v>
      </c>
      <c r="AN106" s="145">
        <v>0</v>
      </c>
      <c r="AO106" s="145" t="s">
        <v>3</v>
      </c>
      <c r="AP106" s="147">
        <v>1.1428571428571399</v>
      </c>
      <c r="AQ106" s="31" t="s">
        <v>17</v>
      </c>
      <c r="AR106" s="31" t="s">
        <v>379</v>
      </c>
      <c r="AS106" s="31" t="s">
        <v>57</v>
      </c>
      <c r="AT106" s="31" t="s">
        <v>346</v>
      </c>
      <c r="AU106" s="31" t="s">
        <v>385</v>
      </c>
      <c r="AV106" s="31" t="s">
        <v>279</v>
      </c>
      <c r="AW106" s="270">
        <v>0</v>
      </c>
      <c r="AX106"/>
    </row>
    <row r="107" spans="1:50" x14ac:dyDescent="0.35">
      <c r="A107" s="31" t="s">
        <v>5</v>
      </c>
      <c r="B107" s="31" t="s">
        <v>277</v>
      </c>
      <c r="C107" s="108">
        <v>44113</v>
      </c>
      <c r="D107" s="145">
        <v>1341</v>
      </c>
      <c r="E107" s="145">
        <v>4</v>
      </c>
      <c r="F107" s="145">
        <v>4</v>
      </c>
      <c r="G107" s="145">
        <v>4</v>
      </c>
      <c r="H107" s="145">
        <v>34</v>
      </c>
      <c r="I107" s="145">
        <v>33</v>
      </c>
      <c r="J107" s="145">
        <v>33</v>
      </c>
      <c r="K107" s="145">
        <v>33</v>
      </c>
      <c r="L107" s="145">
        <v>3</v>
      </c>
      <c r="M107" s="145">
        <v>3</v>
      </c>
      <c r="N107" s="145">
        <v>3</v>
      </c>
      <c r="O107" s="145">
        <v>3</v>
      </c>
      <c r="P107" s="145">
        <v>3</v>
      </c>
      <c r="Q107" s="145">
        <v>1</v>
      </c>
      <c r="R107" s="145">
        <v>5</v>
      </c>
      <c r="S107" s="145">
        <v>1</v>
      </c>
      <c r="T107" s="145">
        <v>1</v>
      </c>
      <c r="U107" s="145">
        <v>1</v>
      </c>
      <c r="V107" s="145">
        <v>34</v>
      </c>
      <c r="W107" s="145">
        <v>33</v>
      </c>
      <c r="X107" s="145">
        <v>33</v>
      </c>
      <c r="Y107" s="145">
        <v>33</v>
      </c>
      <c r="Z107" s="145">
        <v>0</v>
      </c>
      <c r="AA107" s="145">
        <v>0</v>
      </c>
      <c r="AB107" s="145">
        <v>48</v>
      </c>
      <c r="AC107" s="145">
        <v>6</v>
      </c>
      <c r="AD107" s="145">
        <v>48</v>
      </c>
      <c r="AE107" s="145">
        <v>42</v>
      </c>
      <c r="AF107" s="145">
        <v>0</v>
      </c>
      <c r="AG107" s="145">
        <v>0</v>
      </c>
      <c r="AH107" s="145">
        <v>0</v>
      </c>
      <c r="AI107" s="145">
        <v>0</v>
      </c>
      <c r="AJ107" s="145">
        <v>0</v>
      </c>
      <c r="AK107" s="145">
        <v>6</v>
      </c>
      <c r="AL107" s="145">
        <v>100</v>
      </c>
      <c r="AM107" s="145">
        <v>84</v>
      </c>
      <c r="AN107" s="145">
        <v>68</v>
      </c>
      <c r="AO107" s="145" t="s">
        <v>3</v>
      </c>
      <c r="AP107" s="147">
        <v>2.1428571428571401</v>
      </c>
      <c r="AQ107" s="31" t="s">
        <v>17</v>
      </c>
      <c r="AR107" s="31" t="s">
        <v>379</v>
      </c>
      <c r="AS107" s="31" t="s">
        <v>57</v>
      </c>
      <c r="AT107" s="31" t="s">
        <v>346</v>
      </c>
      <c r="AU107" s="31" t="s">
        <v>383</v>
      </c>
      <c r="AV107" s="31" t="s">
        <v>279</v>
      </c>
      <c r="AW107" s="270">
        <v>0</v>
      </c>
      <c r="AX107"/>
    </row>
    <row r="108" spans="1:50" x14ac:dyDescent="0.35">
      <c r="A108" s="31" t="s">
        <v>5</v>
      </c>
      <c r="B108" s="31" t="s">
        <v>8</v>
      </c>
      <c r="C108" s="108">
        <v>44113</v>
      </c>
      <c r="D108" s="145">
        <v>2961</v>
      </c>
      <c r="E108" s="145">
        <v>11</v>
      </c>
      <c r="F108" s="145">
        <v>11</v>
      </c>
      <c r="G108" s="145">
        <v>1</v>
      </c>
      <c r="H108" s="145">
        <v>61</v>
      </c>
      <c r="I108" s="145">
        <v>61</v>
      </c>
      <c r="J108" s="145">
        <v>48</v>
      </c>
      <c r="K108" s="145">
        <v>48</v>
      </c>
      <c r="L108" s="145">
        <v>4</v>
      </c>
      <c r="M108" s="145">
        <v>4</v>
      </c>
      <c r="N108" s="145">
        <v>4</v>
      </c>
      <c r="O108" s="145">
        <v>4</v>
      </c>
      <c r="P108" s="145">
        <v>4</v>
      </c>
      <c r="Q108" s="145">
        <v>4</v>
      </c>
      <c r="R108" s="145">
        <v>10</v>
      </c>
      <c r="S108" s="145">
        <v>10</v>
      </c>
      <c r="T108" s="145">
        <v>7</v>
      </c>
      <c r="U108" s="145">
        <v>7</v>
      </c>
      <c r="V108" s="145">
        <v>12</v>
      </c>
      <c r="W108" s="145">
        <v>12</v>
      </c>
      <c r="X108" s="145">
        <v>7</v>
      </c>
      <c r="Y108" s="145">
        <v>7</v>
      </c>
      <c r="Z108" s="145">
        <v>0</v>
      </c>
      <c r="AA108" s="145">
        <v>0</v>
      </c>
      <c r="AB108" s="145">
        <v>192</v>
      </c>
      <c r="AC108" s="145">
        <v>9</v>
      </c>
      <c r="AD108" s="145">
        <v>9</v>
      </c>
      <c r="AE108" s="145">
        <v>0</v>
      </c>
      <c r="AF108" s="145">
        <v>0</v>
      </c>
      <c r="AG108" s="145">
        <v>0</v>
      </c>
      <c r="AH108" s="145">
        <v>2</v>
      </c>
      <c r="AI108" s="145">
        <v>0</v>
      </c>
      <c r="AJ108" s="145">
        <v>0</v>
      </c>
      <c r="AK108" s="145">
        <v>7</v>
      </c>
      <c r="AL108" s="145">
        <v>190</v>
      </c>
      <c r="AM108" s="145">
        <v>113</v>
      </c>
      <c r="AN108" s="145">
        <v>190</v>
      </c>
      <c r="AO108" s="145" t="s">
        <v>3</v>
      </c>
      <c r="AP108" s="147">
        <v>2.1428571428571401</v>
      </c>
      <c r="AQ108" s="31" t="s">
        <v>17</v>
      </c>
      <c r="AR108" s="31" t="s">
        <v>379</v>
      </c>
      <c r="AS108" s="31" t="s">
        <v>57</v>
      </c>
      <c r="AT108" s="31" t="s">
        <v>345</v>
      </c>
      <c r="AU108" s="31" t="s">
        <v>384</v>
      </c>
      <c r="AV108" s="31" t="s">
        <v>279</v>
      </c>
      <c r="AW108" s="270">
        <v>0</v>
      </c>
      <c r="AX108"/>
    </row>
    <row r="109" spans="1:50" x14ac:dyDescent="0.35">
      <c r="A109" s="31" t="s">
        <v>5</v>
      </c>
      <c r="B109" s="31" t="s">
        <v>6</v>
      </c>
      <c r="C109" s="108">
        <v>44113</v>
      </c>
      <c r="D109" s="145">
        <v>2240</v>
      </c>
      <c r="E109" s="145">
        <v>4</v>
      </c>
      <c r="F109" s="145">
        <v>4</v>
      </c>
      <c r="G109" s="145">
        <v>0</v>
      </c>
      <c r="H109" s="145">
        <v>35</v>
      </c>
      <c r="I109" s="145">
        <v>35</v>
      </c>
      <c r="J109" s="145">
        <v>35</v>
      </c>
      <c r="K109" s="145">
        <v>35</v>
      </c>
      <c r="L109" s="145">
        <v>1</v>
      </c>
      <c r="M109" s="145">
        <v>1</v>
      </c>
      <c r="N109" s="145">
        <v>1</v>
      </c>
      <c r="O109" s="145">
        <v>1</v>
      </c>
      <c r="P109" s="145">
        <v>1</v>
      </c>
      <c r="Q109" s="145">
        <v>1</v>
      </c>
      <c r="R109" s="145">
        <v>4</v>
      </c>
      <c r="S109" s="145">
        <v>4</v>
      </c>
      <c r="T109" s="145">
        <v>3</v>
      </c>
      <c r="U109" s="145">
        <v>3</v>
      </c>
      <c r="V109" s="145">
        <v>0</v>
      </c>
      <c r="W109" s="145">
        <v>0</v>
      </c>
      <c r="X109" s="145">
        <v>0</v>
      </c>
      <c r="Y109" s="145">
        <v>0</v>
      </c>
      <c r="Z109" s="145">
        <v>0</v>
      </c>
      <c r="AA109" s="145">
        <v>0</v>
      </c>
      <c r="AB109" s="145">
        <v>133</v>
      </c>
      <c r="AC109" s="145">
        <v>16</v>
      </c>
      <c r="AD109" s="145">
        <v>16</v>
      </c>
      <c r="AE109" s="145">
        <v>0</v>
      </c>
      <c r="AF109" s="145">
        <v>0</v>
      </c>
      <c r="AG109" s="145">
        <v>0</v>
      </c>
      <c r="AH109" s="145">
        <v>0</v>
      </c>
      <c r="AI109" s="145">
        <v>0</v>
      </c>
      <c r="AJ109" s="145">
        <v>0</v>
      </c>
      <c r="AK109" s="145">
        <v>15</v>
      </c>
      <c r="AL109" s="145">
        <v>132</v>
      </c>
      <c r="AM109" s="145">
        <v>132</v>
      </c>
      <c r="AN109" s="145">
        <v>132</v>
      </c>
      <c r="AO109" s="145" t="s">
        <v>3</v>
      </c>
      <c r="AP109" s="147">
        <v>2.1428571428571401</v>
      </c>
      <c r="AQ109" s="31" t="s">
        <v>17</v>
      </c>
      <c r="AR109" s="31" t="s">
        <v>379</v>
      </c>
      <c r="AS109" s="31" t="s">
        <v>57</v>
      </c>
      <c r="AT109" s="31" t="s">
        <v>346</v>
      </c>
      <c r="AU109" s="31" t="s">
        <v>385</v>
      </c>
      <c r="AV109" s="31" t="s">
        <v>279</v>
      </c>
      <c r="AW109" s="270">
        <v>0</v>
      </c>
      <c r="AX109"/>
    </row>
    <row r="110" spans="1:50" x14ac:dyDescent="0.35">
      <c r="A110" s="31" t="s">
        <v>5</v>
      </c>
      <c r="B110" s="31" t="s">
        <v>277</v>
      </c>
      <c r="C110" s="108">
        <v>44120</v>
      </c>
      <c r="D110" s="145">
        <v>1342</v>
      </c>
      <c r="E110" s="145">
        <v>3</v>
      </c>
      <c r="F110" s="145">
        <v>3</v>
      </c>
      <c r="G110" s="145">
        <v>1</v>
      </c>
      <c r="H110" s="145">
        <v>29</v>
      </c>
      <c r="I110" s="145">
        <v>25</v>
      </c>
      <c r="J110" s="145">
        <v>25</v>
      </c>
      <c r="K110" s="145">
        <v>25</v>
      </c>
      <c r="L110" s="145">
        <v>2</v>
      </c>
      <c r="M110" s="145">
        <v>2</v>
      </c>
      <c r="N110" s="145">
        <v>2</v>
      </c>
      <c r="O110" s="145">
        <v>2</v>
      </c>
      <c r="P110" s="145">
        <v>2</v>
      </c>
      <c r="Q110" s="145">
        <v>2</v>
      </c>
      <c r="R110" s="145">
        <v>8</v>
      </c>
      <c r="S110" s="145">
        <v>1</v>
      </c>
      <c r="T110" s="145">
        <v>1</v>
      </c>
      <c r="U110" s="145">
        <v>1</v>
      </c>
      <c r="V110" s="145">
        <v>29</v>
      </c>
      <c r="W110" s="145">
        <v>25</v>
      </c>
      <c r="X110" s="145">
        <v>25</v>
      </c>
      <c r="Y110" s="145">
        <v>25</v>
      </c>
      <c r="Z110" s="145">
        <v>0</v>
      </c>
      <c r="AA110" s="145">
        <v>0</v>
      </c>
      <c r="AB110" s="145">
        <v>61</v>
      </c>
      <c r="AC110" s="145">
        <v>14</v>
      </c>
      <c r="AD110" s="145">
        <v>61</v>
      </c>
      <c r="AE110" s="145">
        <v>47</v>
      </c>
      <c r="AF110" s="145">
        <v>0</v>
      </c>
      <c r="AG110" s="145">
        <v>0</v>
      </c>
      <c r="AH110" s="145">
        <v>0</v>
      </c>
      <c r="AI110" s="145">
        <v>0</v>
      </c>
      <c r="AJ110" s="145">
        <v>0</v>
      </c>
      <c r="AK110" s="145">
        <v>14</v>
      </c>
      <c r="AL110" s="145">
        <v>101</v>
      </c>
      <c r="AM110" s="145">
        <v>99</v>
      </c>
      <c r="AN110" s="145">
        <v>74</v>
      </c>
      <c r="AO110" s="145" t="s">
        <v>3</v>
      </c>
      <c r="AP110" s="147">
        <v>3.1428571428571401</v>
      </c>
      <c r="AQ110" s="31" t="s">
        <v>17</v>
      </c>
      <c r="AR110" s="31" t="s">
        <v>379</v>
      </c>
      <c r="AS110" s="31" t="s">
        <v>57</v>
      </c>
      <c r="AT110" s="31" t="s">
        <v>346</v>
      </c>
      <c r="AU110" s="31" t="s">
        <v>383</v>
      </c>
      <c r="AV110" s="31" t="s">
        <v>279</v>
      </c>
      <c r="AW110" s="270">
        <v>0</v>
      </c>
      <c r="AX110"/>
    </row>
    <row r="111" spans="1:50" x14ac:dyDescent="0.35">
      <c r="A111" s="31" t="s">
        <v>5</v>
      </c>
      <c r="B111" s="31" t="s">
        <v>8</v>
      </c>
      <c r="C111" s="108">
        <v>44120</v>
      </c>
      <c r="D111" s="145">
        <v>2961</v>
      </c>
      <c r="E111" s="145">
        <v>12</v>
      </c>
      <c r="F111" s="145">
        <v>12</v>
      </c>
      <c r="G111" s="145">
        <v>3</v>
      </c>
      <c r="H111" s="145">
        <v>88</v>
      </c>
      <c r="I111" s="145">
        <v>88</v>
      </c>
      <c r="J111" s="145">
        <v>55</v>
      </c>
      <c r="K111" s="145">
        <v>55</v>
      </c>
      <c r="L111" s="145">
        <v>5</v>
      </c>
      <c r="M111" s="145">
        <v>5</v>
      </c>
      <c r="N111" s="145">
        <v>5</v>
      </c>
      <c r="O111" s="145">
        <v>5</v>
      </c>
      <c r="P111" s="145">
        <v>5</v>
      </c>
      <c r="Q111" s="145">
        <v>5</v>
      </c>
      <c r="R111" s="145">
        <v>13</v>
      </c>
      <c r="S111" s="145">
        <v>13</v>
      </c>
      <c r="T111" s="145">
        <v>7</v>
      </c>
      <c r="U111" s="145">
        <v>7</v>
      </c>
      <c r="V111" s="145">
        <v>9</v>
      </c>
      <c r="W111" s="145">
        <v>9</v>
      </c>
      <c r="X111" s="145">
        <v>6</v>
      </c>
      <c r="Y111" s="145">
        <v>6</v>
      </c>
      <c r="Z111" s="145">
        <v>0</v>
      </c>
      <c r="AA111" s="145">
        <v>0</v>
      </c>
      <c r="AB111" s="145">
        <v>191</v>
      </c>
      <c r="AC111" s="145">
        <v>10</v>
      </c>
      <c r="AD111" s="145">
        <v>10</v>
      </c>
      <c r="AE111" s="145">
        <v>0</v>
      </c>
      <c r="AF111" s="145">
        <v>0</v>
      </c>
      <c r="AG111" s="145">
        <v>0</v>
      </c>
      <c r="AH111" s="145">
        <v>4</v>
      </c>
      <c r="AI111" s="145">
        <v>1</v>
      </c>
      <c r="AJ111" s="145">
        <v>0</v>
      </c>
      <c r="AK111" s="145">
        <v>5</v>
      </c>
      <c r="AL111" s="145">
        <v>186</v>
      </c>
      <c r="AM111" s="145">
        <v>146</v>
      </c>
      <c r="AN111" s="145">
        <v>186</v>
      </c>
      <c r="AO111" s="145" t="s">
        <v>3</v>
      </c>
      <c r="AP111" s="147">
        <v>3.1428571428571401</v>
      </c>
      <c r="AQ111" s="31" t="s">
        <v>17</v>
      </c>
      <c r="AR111" s="31" t="s">
        <v>379</v>
      </c>
      <c r="AS111" s="31" t="s">
        <v>57</v>
      </c>
      <c r="AT111" s="31" t="s">
        <v>345</v>
      </c>
      <c r="AU111" s="31" t="s">
        <v>384</v>
      </c>
      <c r="AV111" s="31" t="s">
        <v>279</v>
      </c>
      <c r="AW111" s="270">
        <v>0</v>
      </c>
      <c r="AX111"/>
    </row>
    <row r="112" spans="1:50" x14ac:dyDescent="0.35">
      <c r="A112" s="31" t="s">
        <v>5</v>
      </c>
      <c r="B112" s="31" t="s">
        <v>6</v>
      </c>
      <c r="C112" s="108">
        <v>44120</v>
      </c>
      <c r="D112" s="145">
        <v>2244</v>
      </c>
      <c r="E112" s="145">
        <v>4</v>
      </c>
      <c r="F112" s="145">
        <v>4</v>
      </c>
      <c r="G112" s="145">
        <v>0</v>
      </c>
      <c r="H112" s="145">
        <v>8</v>
      </c>
      <c r="I112" s="145">
        <v>8</v>
      </c>
      <c r="J112" s="145">
        <v>8</v>
      </c>
      <c r="K112" s="145">
        <v>8</v>
      </c>
      <c r="L112" s="145">
        <v>1</v>
      </c>
      <c r="M112" s="145">
        <v>1</v>
      </c>
      <c r="N112" s="145">
        <v>1</v>
      </c>
      <c r="O112" s="145">
        <v>1</v>
      </c>
      <c r="P112" s="145">
        <v>1</v>
      </c>
      <c r="Q112" s="145">
        <v>1</v>
      </c>
      <c r="R112" s="145">
        <v>6</v>
      </c>
      <c r="S112" s="145">
        <v>6</v>
      </c>
      <c r="T112" s="145">
        <v>3</v>
      </c>
      <c r="U112" s="145">
        <v>3</v>
      </c>
      <c r="V112" s="145">
        <v>0</v>
      </c>
      <c r="W112" s="145">
        <v>0</v>
      </c>
      <c r="X112" s="145">
        <v>0</v>
      </c>
      <c r="Y112" s="145">
        <v>0</v>
      </c>
      <c r="Z112" s="145">
        <v>0</v>
      </c>
      <c r="AA112" s="145">
        <v>0</v>
      </c>
      <c r="AB112" s="145">
        <v>70</v>
      </c>
      <c r="AC112" s="145">
        <v>9</v>
      </c>
      <c r="AD112" s="145">
        <v>9</v>
      </c>
      <c r="AE112" s="145">
        <v>0</v>
      </c>
      <c r="AF112" s="145">
        <v>0</v>
      </c>
      <c r="AG112" s="145">
        <v>0</v>
      </c>
      <c r="AH112" s="145">
        <v>0</v>
      </c>
      <c r="AI112" s="145">
        <v>0</v>
      </c>
      <c r="AJ112" s="145">
        <v>0</v>
      </c>
      <c r="AK112" s="145">
        <v>8</v>
      </c>
      <c r="AL112" s="145">
        <v>69</v>
      </c>
      <c r="AM112" s="145">
        <v>69</v>
      </c>
      <c r="AN112" s="145">
        <v>69</v>
      </c>
      <c r="AO112" s="145" t="s">
        <v>3</v>
      </c>
      <c r="AP112" s="147">
        <v>3.1428571428571401</v>
      </c>
      <c r="AQ112" s="31" t="s">
        <v>17</v>
      </c>
      <c r="AR112" s="31" t="s">
        <v>379</v>
      </c>
      <c r="AS112" s="31" t="s">
        <v>57</v>
      </c>
      <c r="AT112" s="31" t="s">
        <v>346</v>
      </c>
      <c r="AU112" s="31" t="s">
        <v>385</v>
      </c>
      <c r="AV112" s="31" t="s">
        <v>279</v>
      </c>
      <c r="AW112" s="270">
        <v>0</v>
      </c>
      <c r="AX112"/>
    </row>
    <row r="113" spans="1:50" x14ac:dyDescent="0.35">
      <c r="A113" s="31" t="s">
        <v>5</v>
      </c>
      <c r="B113" s="31" t="s">
        <v>277</v>
      </c>
      <c r="C113" s="108">
        <v>44127</v>
      </c>
      <c r="D113" s="145">
        <v>1347</v>
      </c>
      <c r="E113" s="145">
        <v>8</v>
      </c>
      <c r="F113" s="145">
        <v>8</v>
      </c>
      <c r="G113" s="145">
        <v>5</v>
      </c>
      <c r="H113" s="145">
        <v>51</v>
      </c>
      <c r="I113" s="145">
        <v>47</v>
      </c>
      <c r="J113" s="145">
        <v>47</v>
      </c>
      <c r="K113" s="145">
        <v>47</v>
      </c>
      <c r="L113" s="145">
        <v>5</v>
      </c>
      <c r="M113" s="145">
        <v>5</v>
      </c>
      <c r="N113" s="145">
        <v>5</v>
      </c>
      <c r="O113" s="145">
        <v>5</v>
      </c>
      <c r="P113" s="145">
        <v>6</v>
      </c>
      <c r="Q113" s="145">
        <v>6</v>
      </c>
      <c r="R113" s="145">
        <v>6</v>
      </c>
      <c r="S113" s="145">
        <v>6</v>
      </c>
      <c r="T113" s="145">
        <v>3</v>
      </c>
      <c r="U113" s="145">
        <v>3</v>
      </c>
      <c r="V113" s="145">
        <v>51</v>
      </c>
      <c r="W113" s="145">
        <v>47</v>
      </c>
      <c r="X113" s="145">
        <v>47</v>
      </c>
      <c r="Y113" s="145">
        <v>47</v>
      </c>
      <c r="Z113" s="145">
        <v>0</v>
      </c>
      <c r="AA113" s="145">
        <v>0</v>
      </c>
      <c r="AB113" s="145">
        <v>82</v>
      </c>
      <c r="AC113" s="145">
        <v>18</v>
      </c>
      <c r="AD113" s="145">
        <v>81</v>
      </c>
      <c r="AE113" s="145">
        <v>64</v>
      </c>
      <c r="AF113" s="145">
        <v>0</v>
      </c>
      <c r="AG113" s="145">
        <v>0</v>
      </c>
      <c r="AH113" s="145">
        <v>0</v>
      </c>
      <c r="AI113" s="145">
        <v>0</v>
      </c>
      <c r="AJ113" s="145">
        <v>0</v>
      </c>
      <c r="AK113" s="145">
        <v>18</v>
      </c>
      <c r="AL113" s="145">
        <v>112</v>
      </c>
      <c r="AM113" s="145">
        <v>102</v>
      </c>
      <c r="AN113" s="145">
        <v>31</v>
      </c>
      <c r="AO113" s="145" t="s">
        <v>3</v>
      </c>
      <c r="AP113" s="147">
        <v>4.1428571428571397</v>
      </c>
      <c r="AQ113" s="31" t="s">
        <v>17</v>
      </c>
      <c r="AR113" s="31" t="s">
        <v>379</v>
      </c>
      <c r="AS113" s="31" t="s">
        <v>57</v>
      </c>
      <c r="AT113" s="31" t="s">
        <v>346</v>
      </c>
      <c r="AU113" s="31" t="s">
        <v>383</v>
      </c>
      <c r="AV113" s="31" t="s">
        <v>279</v>
      </c>
      <c r="AW113" s="270">
        <v>0</v>
      </c>
      <c r="AX113"/>
    </row>
    <row r="114" spans="1:50" x14ac:dyDescent="0.35">
      <c r="A114" s="31" t="s">
        <v>5</v>
      </c>
      <c r="B114" s="31" t="s">
        <v>8</v>
      </c>
      <c r="C114" s="108">
        <v>44127</v>
      </c>
      <c r="D114" s="145">
        <v>2961</v>
      </c>
      <c r="E114" s="145">
        <v>8</v>
      </c>
      <c r="F114" s="145">
        <v>8</v>
      </c>
      <c r="G114" s="145">
        <v>0</v>
      </c>
      <c r="H114" s="145">
        <v>63</v>
      </c>
      <c r="I114" s="145">
        <v>63</v>
      </c>
      <c r="J114" s="145">
        <v>50</v>
      </c>
      <c r="K114" s="145">
        <v>50</v>
      </c>
      <c r="L114" s="145">
        <v>5</v>
      </c>
      <c r="M114" s="145">
        <v>5</v>
      </c>
      <c r="N114" s="145">
        <v>5</v>
      </c>
      <c r="O114" s="145">
        <v>5</v>
      </c>
      <c r="P114" s="145">
        <v>5</v>
      </c>
      <c r="Q114" s="145">
        <v>5</v>
      </c>
      <c r="R114" s="145">
        <v>12</v>
      </c>
      <c r="S114" s="145">
        <v>12</v>
      </c>
      <c r="T114" s="145">
        <v>3</v>
      </c>
      <c r="U114" s="145">
        <v>3</v>
      </c>
      <c r="V114" s="145">
        <v>33</v>
      </c>
      <c r="W114" s="145">
        <v>33</v>
      </c>
      <c r="X114" s="145">
        <v>10</v>
      </c>
      <c r="Y114" s="145">
        <v>10</v>
      </c>
      <c r="Z114" s="145">
        <v>0</v>
      </c>
      <c r="AA114" s="145">
        <v>0</v>
      </c>
      <c r="AB114" s="145">
        <v>193</v>
      </c>
      <c r="AC114" s="145">
        <v>10</v>
      </c>
      <c r="AD114" s="145">
        <v>10</v>
      </c>
      <c r="AE114" s="145">
        <v>3</v>
      </c>
      <c r="AF114" s="145">
        <v>0</v>
      </c>
      <c r="AG114" s="145">
        <v>0</v>
      </c>
      <c r="AH114" s="145">
        <v>3</v>
      </c>
      <c r="AI114" s="145">
        <v>1</v>
      </c>
      <c r="AJ114" s="145">
        <v>0</v>
      </c>
      <c r="AK114" s="145">
        <v>6</v>
      </c>
      <c r="AL114" s="145">
        <v>189</v>
      </c>
      <c r="AM114" s="145">
        <v>156</v>
      </c>
      <c r="AN114" s="145">
        <v>156</v>
      </c>
      <c r="AO114" s="145" t="s">
        <v>3</v>
      </c>
      <c r="AP114" s="147">
        <v>4.1428571428571397</v>
      </c>
      <c r="AQ114" s="31" t="s">
        <v>17</v>
      </c>
      <c r="AR114" s="31" t="s">
        <v>379</v>
      </c>
      <c r="AS114" s="31" t="s">
        <v>57</v>
      </c>
      <c r="AT114" s="31" t="s">
        <v>345</v>
      </c>
      <c r="AU114" s="31" t="s">
        <v>384</v>
      </c>
      <c r="AV114" s="31" t="s">
        <v>279</v>
      </c>
      <c r="AW114" s="270">
        <v>0</v>
      </c>
      <c r="AX114"/>
    </row>
    <row r="115" spans="1:50" x14ac:dyDescent="0.35">
      <c r="A115" s="31" t="s">
        <v>5</v>
      </c>
      <c r="B115" s="31" t="s">
        <v>6</v>
      </c>
      <c r="C115" s="108">
        <v>44127</v>
      </c>
      <c r="D115" s="145">
        <v>2248</v>
      </c>
      <c r="E115" s="145">
        <v>9</v>
      </c>
      <c r="F115" s="145">
        <v>9</v>
      </c>
      <c r="G115" s="145">
        <v>0</v>
      </c>
      <c r="H115" s="145">
        <v>24</v>
      </c>
      <c r="I115" s="145">
        <v>24</v>
      </c>
      <c r="J115" s="145">
        <v>24</v>
      </c>
      <c r="K115" s="145">
        <v>24</v>
      </c>
      <c r="L115" s="145">
        <v>6</v>
      </c>
      <c r="M115" s="145">
        <v>6</v>
      </c>
      <c r="N115" s="145">
        <v>3</v>
      </c>
      <c r="O115" s="145">
        <v>3</v>
      </c>
      <c r="P115" s="145">
        <v>3</v>
      </c>
      <c r="Q115" s="145">
        <v>3</v>
      </c>
      <c r="R115" s="145">
        <v>7</v>
      </c>
      <c r="S115" s="145">
        <v>7</v>
      </c>
      <c r="T115" s="145">
        <v>3</v>
      </c>
      <c r="U115" s="145">
        <v>3</v>
      </c>
      <c r="V115" s="145">
        <v>0</v>
      </c>
      <c r="W115" s="145">
        <v>0</v>
      </c>
      <c r="X115" s="145">
        <v>0</v>
      </c>
      <c r="Y115" s="145">
        <v>0</v>
      </c>
      <c r="Z115" s="145">
        <v>0</v>
      </c>
      <c r="AA115" s="145">
        <v>0</v>
      </c>
      <c r="AB115" s="145">
        <v>143</v>
      </c>
      <c r="AC115" s="145">
        <v>12</v>
      </c>
      <c r="AD115" s="145">
        <v>12</v>
      </c>
      <c r="AE115" s="145">
        <v>0</v>
      </c>
      <c r="AF115" s="145">
        <v>0</v>
      </c>
      <c r="AG115" s="145">
        <v>0</v>
      </c>
      <c r="AH115" s="145">
        <v>0</v>
      </c>
      <c r="AI115" s="145">
        <v>0</v>
      </c>
      <c r="AJ115" s="145">
        <v>0</v>
      </c>
      <c r="AK115" s="145">
        <v>10</v>
      </c>
      <c r="AL115" s="145">
        <v>141</v>
      </c>
      <c r="AM115" s="145">
        <v>141</v>
      </c>
      <c r="AN115" s="145">
        <v>141</v>
      </c>
      <c r="AO115" s="145" t="s">
        <v>3</v>
      </c>
      <c r="AP115" s="147">
        <v>4.1428571428571397</v>
      </c>
      <c r="AQ115" s="31" t="s">
        <v>17</v>
      </c>
      <c r="AR115" s="31" t="s">
        <v>379</v>
      </c>
      <c r="AS115" s="31" t="s">
        <v>57</v>
      </c>
      <c r="AT115" s="31" t="s">
        <v>346</v>
      </c>
      <c r="AU115" s="31" t="s">
        <v>385</v>
      </c>
      <c r="AV115" s="31" t="s">
        <v>279</v>
      </c>
      <c r="AW115" s="270">
        <v>0</v>
      </c>
      <c r="AX115"/>
    </row>
    <row r="116" spans="1:50" x14ac:dyDescent="0.35">
      <c r="A116" s="31" t="s">
        <v>5</v>
      </c>
      <c r="B116" s="31" t="s">
        <v>277</v>
      </c>
      <c r="C116" s="108">
        <v>44134</v>
      </c>
      <c r="D116" s="145">
        <v>1348</v>
      </c>
      <c r="E116" s="145">
        <v>2</v>
      </c>
      <c r="F116" s="145">
        <v>2</v>
      </c>
      <c r="G116" s="145">
        <v>2</v>
      </c>
      <c r="H116" s="145">
        <v>22</v>
      </c>
      <c r="I116" s="145">
        <v>18</v>
      </c>
      <c r="J116" s="145">
        <v>18</v>
      </c>
      <c r="K116" s="145">
        <v>18</v>
      </c>
      <c r="L116" s="145">
        <v>1</v>
      </c>
      <c r="M116" s="145">
        <v>1</v>
      </c>
      <c r="N116" s="145">
        <v>1</v>
      </c>
      <c r="O116" s="145">
        <v>4</v>
      </c>
      <c r="P116" s="145">
        <v>4</v>
      </c>
      <c r="Q116" s="145">
        <v>2</v>
      </c>
      <c r="R116" s="145">
        <v>2</v>
      </c>
      <c r="S116" s="145">
        <v>2</v>
      </c>
      <c r="T116" s="145">
        <v>1</v>
      </c>
      <c r="U116" s="145">
        <v>1</v>
      </c>
      <c r="V116" s="145">
        <v>22</v>
      </c>
      <c r="W116" s="145">
        <v>18</v>
      </c>
      <c r="X116" s="145">
        <v>18</v>
      </c>
      <c r="Y116" s="145">
        <v>18</v>
      </c>
      <c r="Z116" s="145">
        <v>0</v>
      </c>
      <c r="AA116" s="145">
        <v>0</v>
      </c>
      <c r="AB116" s="145">
        <v>61</v>
      </c>
      <c r="AC116" s="145">
        <v>4</v>
      </c>
      <c r="AD116" s="145">
        <v>61</v>
      </c>
      <c r="AE116" s="145">
        <v>56</v>
      </c>
      <c r="AF116" s="145">
        <v>0</v>
      </c>
      <c r="AG116" s="145">
        <v>0</v>
      </c>
      <c r="AH116" s="145">
        <v>0</v>
      </c>
      <c r="AI116" s="145">
        <v>0</v>
      </c>
      <c r="AJ116" s="145">
        <v>0</v>
      </c>
      <c r="AK116" s="145">
        <v>4</v>
      </c>
      <c r="AL116" s="145">
        <v>62</v>
      </c>
      <c r="AM116" s="145">
        <v>60</v>
      </c>
      <c r="AN116" s="145">
        <v>37</v>
      </c>
      <c r="AO116" s="145" t="s">
        <v>3</v>
      </c>
      <c r="AP116" s="147">
        <v>5.1428571428571397</v>
      </c>
      <c r="AQ116" s="31" t="s">
        <v>17</v>
      </c>
      <c r="AR116" s="31" t="s">
        <v>379</v>
      </c>
      <c r="AS116" s="31" t="s">
        <v>57</v>
      </c>
      <c r="AT116" s="31" t="s">
        <v>346</v>
      </c>
      <c r="AU116" s="31" t="s">
        <v>383</v>
      </c>
      <c r="AV116" s="31" t="s">
        <v>279</v>
      </c>
      <c r="AW116" s="270">
        <v>0</v>
      </c>
      <c r="AX116"/>
    </row>
    <row r="117" spans="1:50" x14ac:dyDescent="0.35">
      <c r="A117" s="31" t="s">
        <v>5</v>
      </c>
      <c r="B117" s="31" t="s">
        <v>8</v>
      </c>
      <c r="C117" s="108">
        <v>44134</v>
      </c>
      <c r="D117" s="145">
        <v>2961</v>
      </c>
      <c r="E117" s="145">
        <v>8</v>
      </c>
      <c r="F117" s="145">
        <v>8</v>
      </c>
      <c r="G117" s="145">
        <v>1</v>
      </c>
      <c r="H117" s="145">
        <v>48</v>
      </c>
      <c r="I117" s="145">
        <v>48</v>
      </c>
      <c r="J117" s="145">
        <v>40</v>
      </c>
      <c r="K117" s="145">
        <v>40</v>
      </c>
      <c r="L117" s="145">
        <v>4</v>
      </c>
      <c r="M117" s="145">
        <v>4</v>
      </c>
      <c r="N117" s="145">
        <v>4</v>
      </c>
      <c r="O117" s="145">
        <v>4</v>
      </c>
      <c r="P117" s="145">
        <v>4</v>
      </c>
      <c r="Q117" s="145">
        <v>4</v>
      </c>
      <c r="R117" s="145">
        <v>7</v>
      </c>
      <c r="S117" s="145">
        <v>7</v>
      </c>
      <c r="T117" s="145">
        <v>4</v>
      </c>
      <c r="U117" s="145">
        <v>4</v>
      </c>
      <c r="V117" s="145">
        <v>13</v>
      </c>
      <c r="W117" s="145">
        <v>13</v>
      </c>
      <c r="X117" s="145">
        <v>3</v>
      </c>
      <c r="Y117" s="145">
        <v>3</v>
      </c>
      <c r="Z117" s="145">
        <v>0</v>
      </c>
      <c r="AA117" s="145">
        <v>0</v>
      </c>
      <c r="AB117" s="145">
        <v>67</v>
      </c>
      <c r="AC117" s="145">
        <v>4</v>
      </c>
      <c r="AD117" s="145">
        <v>4</v>
      </c>
      <c r="AE117" s="145">
        <v>1</v>
      </c>
      <c r="AF117" s="145">
        <v>0</v>
      </c>
      <c r="AG117" s="145">
        <v>0</v>
      </c>
      <c r="AH117" s="145">
        <v>1</v>
      </c>
      <c r="AI117" s="145">
        <v>0</v>
      </c>
      <c r="AJ117" s="145">
        <v>0</v>
      </c>
      <c r="AK117" s="145">
        <v>3</v>
      </c>
      <c r="AL117" s="145">
        <v>66</v>
      </c>
      <c r="AM117" s="145">
        <v>66</v>
      </c>
      <c r="AN117" s="145">
        <v>66</v>
      </c>
      <c r="AO117" s="145" t="s">
        <v>3</v>
      </c>
      <c r="AP117" s="147">
        <v>5.1428571428571397</v>
      </c>
      <c r="AQ117" s="31" t="s">
        <v>17</v>
      </c>
      <c r="AR117" s="31" t="s">
        <v>379</v>
      </c>
      <c r="AS117" s="31" t="s">
        <v>57</v>
      </c>
      <c r="AT117" s="31" t="s">
        <v>345</v>
      </c>
      <c r="AU117" s="31" t="s">
        <v>384</v>
      </c>
      <c r="AV117" s="31" t="s">
        <v>279</v>
      </c>
      <c r="AW117" s="270">
        <v>0</v>
      </c>
      <c r="AX117"/>
    </row>
    <row r="118" spans="1:50" x14ac:dyDescent="0.35">
      <c r="A118" s="31" t="s">
        <v>5</v>
      </c>
      <c r="B118" s="31" t="s">
        <v>6</v>
      </c>
      <c r="C118" s="108">
        <v>44134</v>
      </c>
      <c r="D118" s="145">
        <v>2254</v>
      </c>
      <c r="E118" s="145">
        <v>7</v>
      </c>
      <c r="F118" s="145">
        <v>7</v>
      </c>
      <c r="G118" s="145">
        <v>0</v>
      </c>
      <c r="H118" s="145">
        <v>31</v>
      </c>
      <c r="I118" s="145">
        <v>31</v>
      </c>
      <c r="J118" s="145">
        <v>31</v>
      </c>
      <c r="K118" s="145">
        <v>31</v>
      </c>
      <c r="L118" s="145">
        <v>4</v>
      </c>
      <c r="M118" s="145">
        <v>4</v>
      </c>
      <c r="N118" s="145">
        <v>3</v>
      </c>
      <c r="O118" s="145">
        <v>3</v>
      </c>
      <c r="P118" s="145">
        <v>3</v>
      </c>
      <c r="Q118" s="145">
        <v>3</v>
      </c>
      <c r="R118" s="145">
        <v>7</v>
      </c>
      <c r="S118" s="145">
        <v>5</v>
      </c>
      <c r="T118" s="145">
        <v>3</v>
      </c>
      <c r="U118" s="145">
        <v>3</v>
      </c>
      <c r="V118" s="145">
        <v>0</v>
      </c>
      <c r="W118" s="145">
        <v>0</v>
      </c>
      <c r="X118" s="145">
        <v>0</v>
      </c>
      <c r="Y118" s="145">
        <v>0</v>
      </c>
      <c r="Z118" s="145">
        <v>0</v>
      </c>
      <c r="AA118" s="145">
        <v>0</v>
      </c>
      <c r="AB118" s="145">
        <v>157</v>
      </c>
      <c r="AC118" s="145">
        <v>27</v>
      </c>
      <c r="AD118" s="145">
        <v>20</v>
      </c>
      <c r="AE118" s="145">
        <v>7</v>
      </c>
      <c r="AF118" s="145">
        <v>0</v>
      </c>
      <c r="AG118" s="145">
        <v>0</v>
      </c>
      <c r="AH118" s="145">
        <v>0</v>
      </c>
      <c r="AI118" s="145">
        <v>0</v>
      </c>
      <c r="AJ118" s="145">
        <v>0</v>
      </c>
      <c r="AK118" s="145">
        <v>27</v>
      </c>
      <c r="AL118" s="145">
        <v>157</v>
      </c>
      <c r="AM118" s="145">
        <v>157</v>
      </c>
      <c r="AN118" s="145">
        <v>157</v>
      </c>
      <c r="AO118" s="145" t="s">
        <v>3</v>
      </c>
      <c r="AP118" s="147">
        <v>5.1428571428571397</v>
      </c>
      <c r="AQ118" s="31" t="s">
        <v>17</v>
      </c>
      <c r="AR118" s="31" t="s">
        <v>379</v>
      </c>
      <c r="AS118" s="31" t="s">
        <v>57</v>
      </c>
      <c r="AT118" s="31" t="s">
        <v>346</v>
      </c>
      <c r="AU118" s="31" t="s">
        <v>385</v>
      </c>
      <c r="AV118" s="31" t="s">
        <v>279</v>
      </c>
      <c r="AW118" s="270">
        <v>0</v>
      </c>
      <c r="AX118"/>
    </row>
    <row r="119" spans="1:50" x14ac:dyDescent="0.35">
      <c r="A119" s="31" t="s">
        <v>5</v>
      </c>
      <c r="B119" s="31" t="s">
        <v>277</v>
      </c>
      <c r="C119" s="108">
        <v>44141</v>
      </c>
      <c r="D119" s="145">
        <v>1352</v>
      </c>
      <c r="E119" s="145">
        <v>3</v>
      </c>
      <c r="F119" s="145">
        <v>4</v>
      </c>
      <c r="G119" s="145">
        <v>4</v>
      </c>
      <c r="H119" s="145">
        <v>36</v>
      </c>
      <c r="I119" s="145">
        <v>36</v>
      </c>
      <c r="J119" s="145">
        <v>36</v>
      </c>
      <c r="K119" s="145">
        <v>36</v>
      </c>
      <c r="L119" s="145">
        <v>2</v>
      </c>
      <c r="M119" s="145">
        <v>1</v>
      </c>
      <c r="N119" s="145">
        <v>1</v>
      </c>
      <c r="O119" s="145">
        <v>2</v>
      </c>
      <c r="P119" s="145">
        <v>2</v>
      </c>
      <c r="Q119" s="145">
        <v>2</v>
      </c>
      <c r="R119" s="145">
        <v>4</v>
      </c>
      <c r="S119" s="145">
        <v>2</v>
      </c>
      <c r="T119" s="145">
        <v>1</v>
      </c>
      <c r="U119" s="145">
        <v>1</v>
      </c>
      <c r="V119" s="145">
        <v>36</v>
      </c>
      <c r="W119" s="145">
        <v>36</v>
      </c>
      <c r="X119" s="145">
        <v>36</v>
      </c>
      <c r="Y119" s="145">
        <v>36</v>
      </c>
      <c r="Z119" s="145">
        <v>0</v>
      </c>
      <c r="AA119" s="145">
        <v>0</v>
      </c>
      <c r="AB119" s="145">
        <v>70</v>
      </c>
      <c r="AC119" s="145">
        <v>12</v>
      </c>
      <c r="AD119" s="145">
        <v>58</v>
      </c>
      <c r="AE119" s="145">
        <v>70</v>
      </c>
      <c r="AF119" s="145">
        <v>0</v>
      </c>
      <c r="AG119" s="145">
        <v>0</v>
      </c>
      <c r="AH119" s="145">
        <v>0</v>
      </c>
      <c r="AI119" s="145">
        <v>0</v>
      </c>
      <c r="AJ119" s="145">
        <v>0</v>
      </c>
      <c r="AK119" s="145">
        <v>12</v>
      </c>
      <c r="AL119" s="145">
        <v>97</v>
      </c>
      <c r="AM119" s="145">
        <v>90</v>
      </c>
      <c r="AN119" s="145">
        <v>72</v>
      </c>
      <c r="AO119" s="145" t="s">
        <v>3</v>
      </c>
      <c r="AP119" s="147">
        <v>6.1428571428571397</v>
      </c>
      <c r="AQ119" s="31" t="s">
        <v>35</v>
      </c>
      <c r="AR119" s="31" t="s">
        <v>379</v>
      </c>
      <c r="AS119" s="31" t="s">
        <v>57</v>
      </c>
      <c r="AT119" s="31" t="s">
        <v>346</v>
      </c>
      <c r="AU119" s="31" t="s">
        <v>383</v>
      </c>
      <c r="AV119" s="31" t="s">
        <v>279</v>
      </c>
      <c r="AW119" s="270">
        <v>0</v>
      </c>
      <c r="AX119"/>
    </row>
    <row r="120" spans="1:50" x14ac:dyDescent="0.35">
      <c r="A120" s="31" t="s">
        <v>5</v>
      </c>
      <c r="B120" s="31" t="s">
        <v>8</v>
      </c>
      <c r="C120" s="108">
        <v>44141</v>
      </c>
      <c r="D120" s="145">
        <v>2994</v>
      </c>
      <c r="E120" s="145">
        <v>10</v>
      </c>
      <c r="F120" s="145">
        <v>10</v>
      </c>
      <c r="G120" s="145">
        <v>0</v>
      </c>
      <c r="H120" s="145">
        <v>80</v>
      </c>
      <c r="I120" s="145">
        <v>80</v>
      </c>
      <c r="J120" s="145">
        <v>57</v>
      </c>
      <c r="K120" s="145">
        <v>57</v>
      </c>
      <c r="L120" s="145">
        <v>5</v>
      </c>
      <c r="M120" s="145">
        <v>5</v>
      </c>
      <c r="N120" s="145">
        <v>5</v>
      </c>
      <c r="O120" s="145">
        <v>5</v>
      </c>
      <c r="P120" s="145">
        <v>5</v>
      </c>
      <c r="Q120" s="145">
        <v>5</v>
      </c>
      <c r="R120" s="145">
        <v>6</v>
      </c>
      <c r="S120" s="145">
        <v>6</v>
      </c>
      <c r="T120" s="145">
        <v>5</v>
      </c>
      <c r="U120" s="145">
        <v>5</v>
      </c>
      <c r="V120" s="145">
        <v>12</v>
      </c>
      <c r="W120" s="145">
        <v>12</v>
      </c>
      <c r="X120" s="145">
        <v>4</v>
      </c>
      <c r="Y120" s="145">
        <v>4</v>
      </c>
      <c r="Z120" s="145">
        <v>0</v>
      </c>
      <c r="AA120" s="145">
        <v>0</v>
      </c>
      <c r="AB120" s="145">
        <v>389</v>
      </c>
      <c r="AC120" s="145">
        <v>23</v>
      </c>
      <c r="AD120" s="145">
        <v>23</v>
      </c>
      <c r="AE120" s="145">
        <v>4</v>
      </c>
      <c r="AF120" s="145">
        <v>0</v>
      </c>
      <c r="AG120" s="145">
        <v>0</v>
      </c>
      <c r="AH120" s="145">
        <v>0</v>
      </c>
      <c r="AI120" s="145">
        <v>1</v>
      </c>
      <c r="AJ120" s="145">
        <v>0</v>
      </c>
      <c r="AK120" s="145">
        <v>22</v>
      </c>
      <c r="AL120" s="145">
        <v>388</v>
      </c>
      <c r="AM120" s="145">
        <v>366</v>
      </c>
      <c r="AN120" s="145">
        <v>388</v>
      </c>
      <c r="AO120" s="145" t="s">
        <v>3</v>
      </c>
      <c r="AP120" s="147">
        <v>6.1428571428571397</v>
      </c>
      <c r="AQ120" s="31" t="s">
        <v>35</v>
      </c>
      <c r="AR120" s="31" t="s">
        <v>379</v>
      </c>
      <c r="AS120" s="31" t="s">
        <v>57</v>
      </c>
      <c r="AT120" s="31" t="s">
        <v>345</v>
      </c>
      <c r="AU120" s="31" t="s">
        <v>384</v>
      </c>
      <c r="AV120" s="31" t="s">
        <v>279</v>
      </c>
      <c r="AW120" s="270">
        <v>0</v>
      </c>
      <c r="AX120"/>
    </row>
    <row r="121" spans="1:50" x14ac:dyDescent="0.35">
      <c r="A121" s="31" t="s">
        <v>5</v>
      </c>
      <c r="B121" s="31" t="s">
        <v>6</v>
      </c>
      <c r="C121" s="108">
        <v>44141</v>
      </c>
      <c r="D121" s="145">
        <v>2254</v>
      </c>
      <c r="E121" s="145">
        <v>11</v>
      </c>
      <c r="F121" s="145">
        <v>11</v>
      </c>
      <c r="G121" s="145">
        <v>7</v>
      </c>
      <c r="H121" s="145">
        <v>15</v>
      </c>
      <c r="I121" s="145">
        <v>15</v>
      </c>
      <c r="J121" s="145">
        <v>15</v>
      </c>
      <c r="K121" s="145">
        <v>15</v>
      </c>
      <c r="L121" s="145">
        <v>7</v>
      </c>
      <c r="M121" s="145">
        <v>7</v>
      </c>
      <c r="N121" s="145">
        <v>3</v>
      </c>
      <c r="O121" s="145">
        <v>3</v>
      </c>
      <c r="P121" s="145">
        <v>3</v>
      </c>
      <c r="Q121" s="145">
        <v>3</v>
      </c>
      <c r="R121" s="145">
        <v>8</v>
      </c>
      <c r="S121" s="145">
        <v>8</v>
      </c>
      <c r="T121" s="145">
        <v>4</v>
      </c>
      <c r="U121" s="145">
        <v>4</v>
      </c>
      <c r="V121" s="145">
        <v>0</v>
      </c>
      <c r="W121" s="145">
        <v>0</v>
      </c>
      <c r="X121" s="145">
        <v>0</v>
      </c>
      <c r="Y121" s="145">
        <v>0</v>
      </c>
      <c r="Z121" s="145">
        <v>0</v>
      </c>
      <c r="AA121" s="145">
        <v>0</v>
      </c>
      <c r="AB121" s="145">
        <v>154</v>
      </c>
      <c r="AC121" s="145">
        <v>7</v>
      </c>
      <c r="AD121" s="145">
        <v>7</v>
      </c>
      <c r="AE121" s="145">
        <v>7</v>
      </c>
      <c r="AF121" s="145">
        <v>0</v>
      </c>
      <c r="AG121" s="145">
        <v>0</v>
      </c>
      <c r="AH121" s="145">
        <v>0</v>
      </c>
      <c r="AI121" s="145">
        <v>0</v>
      </c>
      <c r="AJ121" s="145">
        <v>0</v>
      </c>
      <c r="AK121" s="145">
        <v>7</v>
      </c>
      <c r="AL121" s="145">
        <v>154</v>
      </c>
      <c r="AM121" s="145">
        <v>154</v>
      </c>
      <c r="AN121" s="145">
        <v>154</v>
      </c>
      <c r="AO121" s="145" t="s">
        <v>3</v>
      </c>
      <c r="AP121" s="147">
        <v>6.1428571428571397</v>
      </c>
      <c r="AQ121" s="31" t="s">
        <v>35</v>
      </c>
      <c r="AR121" s="31" t="s">
        <v>379</v>
      </c>
      <c r="AS121" s="31" t="s">
        <v>57</v>
      </c>
      <c r="AT121" s="31" t="s">
        <v>346</v>
      </c>
      <c r="AU121" s="31" t="s">
        <v>385</v>
      </c>
      <c r="AV121" s="31" t="s">
        <v>279</v>
      </c>
      <c r="AW121" s="270">
        <v>0</v>
      </c>
      <c r="AX121"/>
    </row>
    <row r="122" spans="1:50" x14ac:dyDescent="0.35">
      <c r="A122" s="31" t="s">
        <v>5</v>
      </c>
      <c r="B122" s="31" t="s">
        <v>277</v>
      </c>
      <c r="C122" s="108">
        <v>44148</v>
      </c>
      <c r="D122" s="145">
        <v>1354</v>
      </c>
      <c r="E122" s="145">
        <v>4</v>
      </c>
      <c r="F122" s="145">
        <v>4</v>
      </c>
      <c r="G122" s="145">
        <v>2</v>
      </c>
      <c r="H122" s="145">
        <v>25</v>
      </c>
      <c r="I122" s="145">
        <v>25</v>
      </c>
      <c r="J122" s="145">
        <v>25</v>
      </c>
      <c r="K122" s="145">
        <v>25</v>
      </c>
      <c r="L122" s="145">
        <v>2</v>
      </c>
      <c r="M122" s="145">
        <v>2</v>
      </c>
      <c r="N122" s="145">
        <v>2</v>
      </c>
      <c r="O122" s="145">
        <v>5</v>
      </c>
      <c r="P122" s="145">
        <v>5</v>
      </c>
      <c r="Q122" s="145">
        <v>2</v>
      </c>
      <c r="R122" s="145">
        <v>4</v>
      </c>
      <c r="S122" s="145">
        <v>2</v>
      </c>
      <c r="T122" s="145">
        <v>2</v>
      </c>
      <c r="U122" s="145">
        <v>2</v>
      </c>
      <c r="V122" s="145">
        <v>25</v>
      </c>
      <c r="W122" s="145">
        <v>25</v>
      </c>
      <c r="X122" s="145">
        <v>25</v>
      </c>
      <c r="Y122" s="145">
        <v>25</v>
      </c>
      <c r="Z122" s="145">
        <v>0</v>
      </c>
      <c r="AA122" s="145">
        <v>0</v>
      </c>
      <c r="AB122" s="145">
        <v>58</v>
      </c>
      <c r="AC122" s="145">
        <v>7</v>
      </c>
      <c r="AD122" s="145">
        <v>58</v>
      </c>
      <c r="AE122" s="145">
        <v>51</v>
      </c>
      <c r="AF122" s="145">
        <v>0</v>
      </c>
      <c r="AG122" s="145">
        <v>0</v>
      </c>
      <c r="AH122" s="145">
        <v>0</v>
      </c>
      <c r="AI122" s="145">
        <v>0</v>
      </c>
      <c r="AJ122" s="145">
        <v>0</v>
      </c>
      <c r="AK122" s="145">
        <v>7</v>
      </c>
      <c r="AL122" s="145">
        <v>92</v>
      </c>
      <c r="AM122" s="145">
        <v>84</v>
      </c>
      <c r="AN122" s="145">
        <v>92</v>
      </c>
      <c r="AO122" s="145" t="s">
        <v>3</v>
      </c>
      <c r="AP122" s="147">
        <v>7.1428571428571397</v>
      </c>
      <c r="AQ122" s="31" t="s">
        <v>35</v>
      </c>
      <c r="AR122" s="31" t="s">
        <v>379</v>
      </c>
      <c r="AS122" s="31" t="s">
        <v>57</v>
      </c>
      <c r="AT122" s="31" t="s">
        <v>346</v>
      </c>
      <c r="AU122" s="31" t="s">
        <v>383</v>
      </c>
      <c r="AV122" s="31" t="s">
        <v>279</v>
      </c>
      <c r="AW122" s="270">
        <v>0</v>
      </c>
      <c r="AX122"/>
    </row>
    <row r="123" spans="1:50" x14ac:dyDescent="0.35">
      <c r="A123" s="31" t="s">
        <v>5</v>
      </c>
      <c r="B123" s="31" t="s">
        <v>8</v>
      </c>
      <c r="C123" s="108">
        <v>44148</v>
      </c>
      <c r="D123" s="145">
        <v>2994</v>
      </c>
      <c r="E123" s="145">
        <v>5</v>
      </c>
      <c r="F123" s="145">
        <v>5</v>
      </c>
      <c r="G123" s="145">
        <v>3</v>
      </c>
      <c r="H123" s="145">
        <v>47</v>
      </c>
      <c r="I123" s="145">
        <v>47</v>
      </c>
      <c r="J123" s="145">
        <v>23</v>
      </c>
      <c r="K123" s="145">
        <v>23</v>
      </c>
      <c r="L123" s="145">
        <v>2</v>
      </c>
      <c r="M123" s="145">
        <v>2</v>
      </c>
      <c r="N123" s="145">
        <v>2</v>
      </c>
      <c r="O123" s="145">
        <v>2</v>
      </c>
      <c r="P123" s="145">
        <v>2</v>
      </c>
      <c r="Q123" s="145">
        <v>2</v>
      </c>
      <c r="R123" s="145">
        <v>6</v>
      </c>
      <c r="S123" s="145">
        <v>6</v>
      </c>
      <c r="T123" s="145">
        <v>3</v>
      </c>
      <c r="U123" s="145">
        <v>3</v>
      </c>
      <c r="V123" s="145">
        <v>7</v>
      </c>
      <c r="W123" s="145">
        <v>7</v>
      </c>
      <c r="X123" s="145">
        <v>1</v>
      </c>
      <c r="Y123" s="145">
        <v>1</v>
      </c>
      <c r="Z123" s="145">
        <v>0</v>
      </c>
      <c r="AA123" s="145">
        <v>0</v>
      </c>
      <c r="AB123" s="145">
        <v>191</v>
      </c>
      <c r="AC123" s="145">
        <v>12</v>
      </c>
      <c r="AD123" s="145">
        <v>12</v>
      </c>
      <c r="AE123" s="145">
        <v>3</v>
      </c>
      <c r="AF123" s="145">
        <v>0</v>
      </c>
      <c r="AG123" s="145">
        <v>0</v>
      </c>
      <c r="AH123" s="145">
        <v>3</v>
      </c>
      <c r="AI123" s="145">
        <v>1</v>
      </c>
      <c r="AJ123" s="145">
        <v>0</v>
      </c>
      <c r="AK123" s="145">
        <v>8</v>
      </c>
      <c r="AL123" s="145">
        <v>187</v>
      </c>
      <c r="AM123" s="145">
        <v>162</v>
      </c>
      <c r="AN123" s="145">
        <v>187</v>
      </c>
      <c r="AO123" s="145" t="s">
        <v>3</v>
      </c>
      <c r="AP123" s="147">
        <v>7.1428571428571397</v>
      </c>
      <c r="AQ123" s="31" t="s">
        <v>35</v>
      </c>
      <c r="AR123" s="31" t="s">
        <v>379</v>
      </c>
      <c r="AS123" s="31" t="s">
        <v>57</v>
      </c>
      <c r="AT123" s="31" t="s">
        <v>345</v>
      </c>
      <c r="AU123" s="31" t="s">
        <v>384</v>
      </c>
      <c r="AV123" s="31" t="s">
        <v>279</v>
      </c>
      <c r="AW123" s="270">
        <v>0</v>
      </c>
      <c r="AX123"/>
    </row>
    <row r="124" spans="1:50" x14ac:dyDescent="0.35">
      <c r="A124" s="31" t="s">
        <v>5</v>
      </c>
      <c r="B124" s="31" t="s">
        <v>6</v>
      </c>
      <c r="C124" s="108">
        <v>44148</v>
      </c>
      <c r="D124" s="145">
        <v>2261</v>
      </c>
      <c r="E124" s="145">
        <v>3</v>
      </c>
      <c r="F124" s="145">
        <v>3</v>
      </c>
      <c r="G124" s="145">
        <v>0</v>
      </c>
      <c r="H124" s="145">
        <v>22</v>
      </c>
      <c r="I124" s="145">
        <v>22</v>
      </c>
      <c r="J124" s="145">
        <v>22</v>
      </c>
      <c r="K124" s="145">
        <v>22</v>
      </c>
      <c r="L124" s="145">
        <v>2</v>
      </c>
      <c r="M124" s="145">
        <v>2</v>
      </c>
      <c r="N124" s="145">
        <v>1</v>
      </c>
      <c r="O124" s="145">
        <v>1</v>
      </c>
      <c r="P124" s="145">
        <v>1</v>
      </c>
      <c r="Q124" s="145">
        <v>1</v>
      </c>
      <c r="R124" s="145">
        <v>1</v>
      </c>
      <c r="S124" s="145">
        <v>1</v>
      </c>
      <c r="T124" s="145">
        <v>1</v>
      </c>
      <c r="U124" s="145">
        <v>1</v>
      </c>
      <c r="V124" s="145">
        <v>0</v>
      </c>
      <c r="W124" s="145">
        <v>0</v>
      </c>
      <c r="X124" s="145">
        <v>0</v>
      </c>
      <c r="Y124" s="145">
        <v>0</v>
      </c>
      <c r="Z124" s="145">
        <v>0</v>
      </c>
      <c r="AA124" s="145">
        <v>0</v>
      </c>
      <c r="AB124" s="145">
        <v>177</v>
      </c>
      <c r="AC124" s="145">
        <v>7</v>
      </c>
      <c r="AD124" s="145">
        <v>7</v>
      </c>
      <c r="AE124" s="145">
        <v>0</v>
      </c>
      <c r="AF124" s="145">
        <v>0</v>
      </c>
      <c r="AG124" s="145">
        <v>0</v>
      </c>
      <c r="AH124" s="145">
        <v>0</v>
      </c>
      <c r="AI124" s="145">
        <v>0</v>
      </c>
      <c r="AJ124" s="145">
        <v>0</v>
      </c>
      <c r="AK124" s="145">
        <v>7</v>
      </c>
      <c r="AL124" s="145">
        <v>177</v>
      </c>
      <c r="AM124" s="145">
        <v>177</v>
      </c>
      <c r="AN124" s="145">
        <v>177</v>
      </c>
      <c r="AO124" s="145" t="s">
        <v>3</v>
      </c>
      <c r="AP124" s="147">
        <v>7.1428571428571397</v>
      </c>
      <c r="AQ124" s="31" t="s">
        <v>35</v>
      </c>
      <c r="AR124" s="31" t="s">
        <v>379</v>
      </c>
      <c r="AS124" s="31" t="s">
        <v>57</v>
      </c>
      <c r="AT124" s="31" t="s">
        <v>346</v>
      </c>
      <c r="AU124" s="31" t="s">
        <v>385</v>
      </c>
      <c r="AV124" s="31" t="s">
        <v>279</v>
      </c>
      <c r="AW124" s="270">
        <v>0</v>
      </c>
      <c r="AX124"/>
    </row>
    <row r="125" spans="1:50" x14ac:dyDescent="0.35">
      <c r="A125" s="31" t="s">
        <v>5</v>
      </c>
      <c r="B125" s="31" t="s">
        <v>277</v>
      </c>
      <c r="C125" s="108">
        <v>44155</v>
      </c>
      <c r="D125" s="145">
        <v>1355</v>
      </c>
      <c r="E125" s="145">
        <v>4</v>
      </c>
      <c r="F125" s="145">
        <v>4</v>
      </c>
      <c r="G125" s="145">
        <v>1</v>
      </c>
      <c r="H125" s="145">
        <v>37</v>
      </c>
      <c r="I125" s="145">
        <v>37</v>
      </c>
      <c r="J125" s="145">
        <v>37</v>
      </c>
      <c r="K125" s="145">
        <v>37</v>
      </c>
      <c r="L125" s="145">
        <v>2</v>
      </c>
      <c r="M125" s="145">
        <v>2</v>
      </c>
      <c r="N125" s="145">
        <v>4</v>
      </c>
      <c r="O125" s="145">
        <v>4</v>
      </c>
      <c r="P125" s="145">
        <v>4</v>
      </c>
      <c r="Q125" s="145">
        <v>2</v>
      </c>
      <c r="R125" s="145">
        <v>3</v>
      </c>
      <c r="S125" s="145">
        <v>2</v>
      </c>
      <c r="T125" s="145">
        <v>2</v>
      </c>
      <c r="U125" s="145">
        <v>2</v>
      </c>
      <c r="V125" s="145">
        <v>41</v>
      </c>
      <c r="W125" s="145">
        <v>41</v>
      </c>
      <c r="X125" s="145">
        <v>41</v>
      </c>
      <c r="Y125" s="145">
        <v>41</v>
      </c>
      <c r="Z125" s="145">
        <v>0</v>
      </c>
      <c r="AA125" s="145">
        <v>0</v>
      </c>
      <c r="AB125" s="145">
        <v>55</v>
      </c>
      <c r="AC125" s="145">
        <v>3</v>
      </c>
      <c r="AD125" s="145">
        <v>55</v>
      </c>
      <c r="AE125" s="145">
        <v>52</v>
      </c>
      <c r="AF125" s="145">
        <v>0</v>
      </c>
      <c r="AG125" s="145">
        <v>0</v>
      </c>
      <c r="AH125" s="145">
        <v>0</v>
      </c>
      <c r="AI125" s="145">
        <v>0</v>
      </c>
      <c r="AJ125" s="145">
        <v>0</v>
      </c>
      <c r="AK125" s="145">
        <v>3</v>
      </c>
      <c r="AL125" s="145">
        <v>62</v>
      </c>
      <c r="AM125" s="145">
        <v>62</v>
      </c>
      <c r="AN125" s="145">
        <v>62</v>
      </c>
      <c r="AO125" s="145" t="s">
        <v>3</v>
      </c>
      <c r="AP125" s="147">
        <v>8.1428571428571406</v>
      </c>
      <c r="AQ125" s="31" t="s">
        <v>35</v>
      </c>
      <c r="AR125" s="31" t="s">
        <v>379</v>
      </c>
      <c r="AS125" s="31" t="s">
        <v>57</v>
      </c>
      <c r="AT125" s="31" t="s">
        <v>346</v>
      </c>
      <c r="AU125" s="31" t="s">
        <v>383</v>
      </c>
      <c r="AV125" s="31" t="s">
        <v>279</v>
      </c>
      <c r="AW125" s="270">
        <v>0</v>
      </c>
      <c r="AX125"/>
    </row>
    <row r="126" spans="1:50" x14ac:dyDescent="0.35">
      <c r="A126" s="31" t="s">
        <v>5</v>
      </c>
      <c r="B126" s="31" t="s">
        <v>8</v>
      </c>
      <c r="C126" s="108">
        <v>44155</v>
      </c>
      <c r="D126" s="145">
        <v>2998</v>
      </c>
      <c r="E126" s="145">
        <v>2</v>
      </c>
      <c r="F126" s="145">
        <v>3</v>
      </c>
      <c r="G126" s="145">
        <v>4</v>
      </c>
      <c r="H126" s="145">
        <v>58</v>
      </c>
      <c r="I126" s="145">
        <v>58</v>
      </c>
      <c r="J126" s="145">
        <v>29</v>
      </c>
      <c r="K126" s="145">
        <v>29</v>
      </c>
      <c r="L126" s="145">
        <v>1</v>
      </c>
      <c r="M126" s="145">
        <v>1</v>
      </c>
      <c r="N126" s="145">
        <v>1</v>
      </c>
      <c r="O126" s="145">
        <v>1</v>
      </c>
      <c r="P126" s="145">
        <v>1</v>
      </c>
      <c r="Q126" s="145">
        <v>1</v>
      </c>
      <c r="R126" s="145">
        <v>3</v>
      </c>
      <c r="S126" s="145">
        <v>2</v>
      </c>
      <c r="T126" s="145">
        <v>1</v>
      </c>
      <c r="U126" s="145">
        <v>1</v>
      </c>
      <c r="V126" s="145">
        <v>4</v>
      </c>
      <c r="W126" s="145">
        <v>4</v>
      </c>
      <c r="X126" s="145">
        <v>0</v>
      </c>
      <c r="Y126" s="145">
        <v>0</v>
      </c>
      <c r="Z126" s="145">
        <v>0</v>
      </c>
      <c r="AA126" s="145">
        <v>0</v>
      </c>
      <c r="AB126" s="145">
        <v>260</v>
      </c>
      <c r="AC126" s="145">
        <v>22</v>
      </c>
      <c r="AD126" s="145">
        <v>22</v>
      </c>
      <c r="AE126" s="145">
        <v>1</v>
      </c>
      <c r="AF126" s="145">
        <v>0</v>
      </c>
      <c r="AG126" s="145">
        <v>0</v>
      </c>
      <c r="AH126" s="145">
        <v>1</v>
      </c>
      <c r="AI126" s="145">
        <v>0</v>
      </c>
      <c r="AJ126" s="145">
        <v>0</v>
      </c>
      <c r="AK126" s="145">
        <v>21</v>
      </c>
      <c r="AL126" s="145">
        <v>260</v>
      </c>
      <c r="AM126" s="145">
        <v>241</v>
      </c>
      <c r="AN126" s="145">
        <v>260</v>
      </c>
      <c r="AO126" s="145" t="s">
        <v>3</v>
      </c>
      <c r="AP126" s="147">
        <v>8.1428571428571406</v>
      </c>
      <c r="AQ126" s="31" t="s">
        <v>35</v>
      </c>
      <c r="AR126" s="31" t="s">
        <v>379</v>
      </c>
      <c r="AS126" s="31" t="s">
        <v>57</v>
      </c>
      <c r="AT126" s="31" t="s">
        <v>345</v>
      </c>
      <c r="AU126" s="31" t="s">
        <v>384</v>
      </c>
      <c r="AV126" s="31" t="s">
        <v>279</v>
      </c>
      <c r="AW126" s="270">
        <v>0</v>
      </c>
      <c r="AX126"/>
    </row>
    <row r="127" spans="1:50" x14ac:dyDescent="0.35">
      <c r="A127" s="31" t="s">
        <v>5</v>
      </c>
      <c r="B127" s="31" t="s">
        <v>6</v>
      </c>
      <c r="C127" s="108">
        <v>44155</v>
      </c>
      <c r="D127" s="145">
        <v>2276</v>
      </c>
      <c r="E127" s="145">
        <v>14</v>
      </c>
      <c r="F127" s="145">
        <v>14</v>
      </c>
      <c r="G127" s="145">
        <v>1</v>
      </c>
      <c r="H127" s="145">
        <v>34</v>
      </c>
      <c r="I127" s="145">
        <v>34</v>
      </c>
      <c r="J127" s="145">
        <v>34</v>
      </c>
      <c r="K127" s="145">
        <v>34</v>
      </c>
      <c r="L127" s="145">
        <v>6</v>
      </c>
      <c r="M127" s="145">
        <v>6</v>
      </c>
      <c r="N127" s="145">
        <v>6</v>
      </c>
      <c r="O127" s="145">
        <v>6</v>
      </c>
      <c r="P127" s="145">
        <v>6</v>
      </c>
      <c r="Q127" s="145">
        <v>6</v>
      </c>
      <c r="R127" s="145">
        <v>16</v>
      </c>
      <c r="S127" s="145">
        <v>15</v>
      </c>
      <c r="T127" s="145">
        <v>8</v>
      </c>
      <c r="U127" s="145">
        <v>8</v>
      </c>
      <c r="V127" s="145">
        <v>0</v>
      </c>
      <c r="W127" s="145">
        <v>0</v>
      </c>
      <c r="X127" s="145">
        <v>0</v>
      </c>
      <c r="Y127" s="145">
        <v>0</v>
      </c>
      <c r="Z127" s="145">
        <v>0</v>
      </c>
      <c r="AA127" s="145">
        <v>0</v>
      </c>
      <c r="AB127" s="145">
        <v>174</v>
      </c>
      <c r="AC127" s="145">
        <v>9</v>
      </c>
      <c r="AD127" s="145">
        <v>6</v>
      </c>
      <c r="AE127" s="145">
        <v>3</v>
      </c>
      <c r="AF127" s="145">
        <v>0</v>
      </c>
      <c r="AG127" s="145">
        <v>0</v>
      </c>
      <c r="AH127" s="145">
        <v>0</v>
      </c>
      <c r="AI127" s="145">
        <v>0</v>
      </c>
      <c r="AJ127" s="145">
        <v>0</v>
      </c>
      <c r="AK127" s="145">
        <v>9</v>
      </c>
      <c r="AL127" s="145">
        <v>174</v>
      </c>
      <c r="AM127" s="145">
        <v>174</v>
      </c>
      <c r="AN127" s="145">
        <v>174</v>
      </c>
      <c r="AO127" s="145" t="s">
        <v>3</v>
      </c>
      <c r="AP127" s="147">
        <v>8.1428571428571406</v>
      </c>
      <c r="AQ127" s="31" t="s">
        <v>35</v>
      </c>
      <c r="AR127" s="31" t="s">
        <v>379</v>
      </c>
      <c r="AS127" s="31" t="s">
        <v>57</v>
      </c>
      <c r="AT127" s="31" t="s">
        <v>346</v>
      </c>
      <c r="AU127" s="31" t="s">
        <v>385</v>
      </c>
      <c r="AV127" s="31" t="s">
        <v>279</v>
      </c>
      <c r="AW127" s="270">
        <v>0</v>
      </c>
      <c r="AX127"/>
    </row>
    <row r="128" spans="1:50" x14ac:dyDescent="0.35">
      <c r="A128" s="31" t="s">
        <v>148</v>
      </c>
      <c r="B128" s="31" t="s">
        <v>149</v>
      </c>
      <c r="C128" s="108">
        <v>44106</v>
      </c>
      <c r="D128" s="145">
        <v>6783</v>
      </c>
      <c r="E128" s="145">
        <v>3</v>
      </c>
      <c r="F128" s="145">
        <v>5</v>
      </c>
      <c r="G128" s="145">
        <v>113</v>
      </c>
      <c r="H128" s="145">
        <v>316</v>
      </c>
      <c r="I128" s="145">
        <v>316</v>
      </c>
      <c r="J128" s="145">
        <v>242</v>
      </c>
      <c r="K128" s="145">
        <v>242</v>
      </c>
      <c r="L128" s="145">
        <v>1</v>
      </c>
      <c r="M128" s="145">
        <v>1</v>
      </c>
      <c r="N128" s="145">
        <v>100</v>
      </c>
      <c r="O128" s="145">
        <v>15</v>
      </c>
      <c r="P128" s="145">
        <v>15</v>
      </c>
      <c r="Q128" s="145">
        <v>7</v>
      </c>
      <c r="R128" s="145">
        <v>14</v>
      </c>
      <c r="S128" s="145">
        <v>9</v>
      </c>
      <c r="T128" s="145">
        <v>2</v>
      </c>
      <c r="U128" s="145">
        <v>2</v>
      </c>
      <c r="V128" s="145">
        <v>87</v>
      </c>
      <c r="W128" s="145">
        <v>87</v>
      </c>
      <c r="X128" s="145">
        <v>50</v>
      </c>
      <c r="Y128" s="145">
        <v>50</v>
      </c>
      <c r="Z128" s="145">
        <v>0</v>
      </c>
      <c r="AA128" s="145">
        <v>0</v>
      </c>
      <c r="AB128" s="145">
        <v>413</v>
      </c>
      <c r="AC128" s="145">
        <v>295</v>
      </c>
      <c r="AD128" s="145">
        <v>295</v>
      </c>
      <c r="AE128" s="145">
        <v>0</v>
      </c>
      <c r="AF128" s="145">
        <v>0</v>
      </c>
      <c r="AG128" s="145">
        <v>0</v>
      </c>
      <c r="AH128" s="145">
        <v>0</v>
      </c>
      <c r="AI128" s="145">
        <v>1</v>
      </c>
      <c r="AJ128" s="145">
        <v>0</v>
      </c>
      <c r="AK128" s="145">
        <v>210</v>
      </c>
      <c r="AL128" s="145">
        <v>597</v>
      </c>
      <c r="AM128" s="145">
        <v>540</v>
      </c>
      <c r="AN128" s="145">
        <v>539</v>
      </c>
      <c r="AO128" s="145" t="s">
        <v>3</v>
      </c>
      <c r="AP128" s="147">
        <v>1.1428571428571399</v>
      </c>
      <c r="AQ128" s="31" t="s">
        <v>17</v>
      </c>
      <c r="AR128" s="31" t="s">
        <v>379</v>
      </c>
      <c r="AS128" s="31" t="s">
        <v>57</v>
      </c>
      <c r="AT128" s="31" t="s">
        <v>362</v>
      </c>
      <c r="AU128" s="31" t="s">
        <v>667</v>
      </c>
      <c r="AV128" s="31" t="s">
        <v>268</v>
      </c>
      <c r="AW128" s="270">
        <v>0</v>
      </c>
      <c r="AX128"/>
    </row>
    <row r="129" spans="1:50" x14ac:dyDescent="0.35">
      <c r="A129" s="31" t="s">
        <v>148</v>
      </c>
      <c r="B129" s="31" t="s">
        <v>150</v>
      </c>
      <c r="C129" s="108">
        <v>44106</v>
      </c>
      <c r="D129" s="145">
        <v>4387</v>
      </c>
      <c r="E129" s="145">
        <v>4</v>
      </c>
      <c r="F129" s="145">
        <v>7</v>
      </c>
      <c r="G129" s="145">
        <v>141</v>
      </c>
      <c r="H129" s="145">
        <v>411</v>
      </c>
      <c r="I129" s="145">
        <v>411</v>
      </c>
      <c r="J129" s="145">
        <v>291</v>
      </c>
      <c r="K129" s="145">
        <v>291</v>
      </c>
      <c r="L129" s="145">
        <v>2</v>
      </c>
      <c r="M129" s="145">
        <v>2</v>
      </c>
      <c r="N129" s="145">
        <v>238</v>
      </c>
      <c r="O129" s="145">
        <v>18</v>
      </c>
      <c r="P129" s="145">
        <v>18</v>
      </c>
      <c r="Q129" s="145">
        <v>8</v>
      </c>
      <c r="R129" s="145">
        <v>16</v>
      </c>
      <c r="S129" s="145">
        <v>10</v>
      </c>
      <c r="T129" s="145">
        <v>2</v>
      </c>
      <c r="U129" s="145">
        <v>2</v>
      </c>
      <c r="V129" s="145">
        <v>58</v>
      </c>
      <c r="W129" s="145">
        <v>58</v>
      </c>
      <c r="X129" s="145">
        <v>40</v>
      </c>
      <c r="Y129" s="145">
        <v>40</v>
      </c>
      <c r="Z129" s="145">
        <v>0</v>
      </c>
      <c r="AA129" s="145">
        <v>0</v>
      </c>
      <c r="AB129" s="145">
        <v>316</v>
      </c>
      <c r="AC129" s="145">
        <v>108</v>
      </c>
      <c r="AD129" s="145">
        <v>108</v>
      </c>
      <c r="AE129" s="145">
        <v>0</v>
      </c>
      <c r="AF129" s="145">
        <v>0</v>
      </c>
      <c r="AG129" s="145">
        <v>0</v>
      </c>
      <c r="AH129" s="145">
        <v>0</v>
      </c>
      <c r="AI129" s="145">
        <v>0</v>
      </c>
      <c r="AJ129" s="145">
        <v>0</v>
      </c>
      <c r="AK129" s="145">
        <v>108</v>
      </c>
      <c r="AL129" s="145">
        <v>282</v>
      </c>
      <c r="AM129" s="145">
        <v>233</v>
      </c>
      <c r="AN129" s="145">
        <v>233</v>
      </c>
      <c r="AO129" s="145" t="s">
        <v>3</v>
      </c>
      <c r="AP129" s="147">
        <v>1.1428571428571399</v>
      </c>
      <c r="AQ129" s="31" t="s">
        <v>17</v>
      </c>
      <c r="AR129" s="31" t="s">
        <v>379</v>
      </c>
      <c r="AS129" s="31" t="s">
        <v>57</v>
      </c>
      <c r="AT129" s="31" t="s">
        <v>362</v>
      </c>
      <c r="AU129" s="31" t="s">
        <v>664</v>
      </c>
      <c r="AV129" s="31" t="s">
        <v>268</v>
      </c>
      <c r="AW129" s="270">
        <v>0</v>
      </c>
      <c r="AX129"/>
    </row>
    <row r="130" spans="1:50" x14ac:dyDescent="0.35">
      <c r="A130" s="31" t="s">
        <v>148</v>
      </c>
      <c r="B130" s="31" t="s">
        <v>151</v>
      </c>
      <c r="C130" s="108">
        <v>44106</v>
      </c>
      <c r="D130" s="145">
        <v>1160</v>
      </c>
      <c r="E130" s="145">
        <v>4</v>
      </c>
      <c r="F130" s="145">
        <v>3</v>
      </c>
      <c r="G130" s="145">
        <v>41</v>
      </c>
      <c r="H130" s="145">
        <v>52</v>
      </c>
      <c r="I130" s="145">
        <v>52</v>
      </c>
      <c r="J130" s="145">
        <v>38</v>
      </c>
      <c r="K130" s="145">
        <v>38</v>
      </c>
      <c r="L130" s="145">
        <v>2</v>
      </c>
      <c r="M130" s="145">
        <v>2</v>
      </c>
      <c r="N130" s="145">
        <v>30</v>
      </c>
      <c r="O130" s="145">
        <v>10</v>
      </c>
      <c r="P130" s="145">
        <v>10</v>
      </c>
      <c r="Q130" s="145">
        <v>4</v>
      </c>
      <c r="R130" s="145">
        <v>8</v>
      </c>
      <c r="S130" s="145">
        <v>6</v>
      </c>
      <c r="T130" s="145">
        <v>2</v>
      </c>
      <c r="U130" s="145">
        <v>2</v>
      </c>
      <c r="V130" s="145">
        <v>34</v>
      </c>
      <c r="W130" s="145">
        <v>34</v>
      </c>
      <c r="X130" s="145">
        <v>20</v>
      </c>
      <c r="Y130" s="145">
        <v>20</v>
      </c>
      <c r="Z130" s="145">
        <v>0</v>
      </c>
      <c r="AA130" s="145">
        <v>0</v>
      </c>
      <c r="AB130" s="145">
        <v>78</v>
      </c>
      <c r="AC130" s="145">
        <v>8</v>
      </c>
      <c r="AD130" s="145">
        <v>8</v>
      </c>
      <c r="AE130" s="145">
        <v>0</v>
      </c>
      <c r="AF130" s="145">
        <v>0</v>
      </c>
      <c r="AG130" s="145">
        <v>0</v>
      </c>
      <c r="AH130" s="145">
        <v>0</v>
      </c>
      <c r="AI130" s="145">
        <v>0</v>
      </c>
      <c r="AJ130" s="145">
        <v>0</v>
      </c>
      <c r="AK130" s="145">
        <v>6</v>
      </c>
      <c r="AL130" s="145">
        <v>97</v>
      </c>
      <c r="AM130" s="145">
        <v>74</v>
      </c>
      <c r="AN130" s="145">
        <v>74</v>
      </c>
      <c r="AO130" s="145" t="s">
        <v>3</v>
      </c>
      <c r="AP130" s="147">
        <v>1.1428571428571399</v>
      </c>
      <c r="AQ130" s="31" t="s">
        <v>17</v>
      </c>
      <c r="AR130" s="31" t="s">
        <v>379</v>
      </c>
      <c r="AS130" s="31" t="s">
        <v>57</v>
      </c>
      <c r="AT130" s="31" t="s">
        <v>363</v>
      </c>
      <c r="AU130" s="31" t="s">
        <v>679</v>
      </c>
      <c r="AV130" s="31" t="s">
        <v>268</v>
      </c>
      <c r="AW130" s="270">
        <v>0</v>
      </c>
      <c r="AX130"/>
    </row>
    <row r="131" spans="1:50" x14ac:dyDescent="0.35">
      <c r="A131" s="31" t="s">
        <v>148</v>
      </c>
      <c r="B131" s="31" t="s">
        <v>152</v>
      </c>
      <c r="C131" s="108">
        <v>44106</v>
      </c>
      <c r="D131" s="145">
        <v>1498</v>
      </c>
      <c r="E131" s="145">
        <v>0</v>
      </c>
      <c r="F131" s="145">
        <v>1</v>
      </c>
      <c r="G131" s="145">
        <v>7</v>
      </c>
      <c r="H131" s="145">
        <v>264</v>
      </c>
      <c r="I131" s="145">
        <v>264</v>
      </c>
      <c r="J131" s="145">
        <v>159</v>
      </c>
      <c r="K131" s="145">
        <v>159</v>
      </c>
      <c r="L131" s="145">
        <v>0</v>
      </c>
      <c r="M131" s="145">
        <v>0</v>
      </c>
      <c r="N131" s="145">
        <v>25</v>
      </c>
      <c r="O131" s="145">
        <v>4</v>
      </c>
      <c r="P131" s="145">
        <v>4</v>
      </c>
      <c r="Q131" s="145">
        <v>2</v>
      </c>
      <c r="R131" s="145">
        <v>4</v>
      </c>
      <c r="S131" s="145">
        <v>2</v>
      </c>
      <c r="T131" s="145">
        <v>0</v>
      </c>
      <c r="U131" s="145">
        <v>0</v>
      </c>
      <c r="V131" s="145">
        <v>16</v>
      </c>
      <c r="W131" s="145">
        <v>16</v>
      </c>
      <c r="X131" s="145">
        <v>5</v>
      </c>
      <c r="Y131" s="145">
        <v>5</v>
      </c>
      <c r="Z131" s="145">
        <v>0</v>
      </c>
      <c r="AA131" s="145">
        <v>0</v>
      </c>
      <c r="AB131" s="145">
        <v>63</v>
      </c>
      <c r="AC131" s="145">
        <v>15</v>
      </c>
      <c r="AD131" s="145">
        <v>15</v>
      </c>
      <c r="AE131" s="145">
        <v>0</v>
      </c>
      <c r="AF131" s="145">
        <v>0</v>
      </c>
      <c r="AG131" s="145">
        <v>0</v>
      </c>
      <c r="AH131" s="145">
        <v>0</v>
      </c>
      <c r="AI131" s="145">
        <v>0</v>
      </c>
      <c r="AJ131" s="145">
        <v>4</v>
      </c>
      <c r="AK131" s="145">
        <v>11</v>
      </c>
      <c r="AL131" s="145">
        <v>45</v>
      </c>
      <c r="AM131" s="145">
        <v>40</v>
      </c>
      <c r="AN131" s="145">
        <v>40</v>
      </c>
      <c r="AO131" s="145" t="s">
        <v>3</v>
      </c>
      <c r="AP131" s="147">
        <v>1.1428571428571399</v>
      </c>
      <c r="AQ131" s="31" t="s">
        <v>17</v>
      </c>
      <c r="AR131" s="31" t="s">
        <v>379</v>
      </c>
      <c r="AS131" s="31" t="s">
        <v>57</v>
      </c>
      <c r="AT131" s="31" t="s">
        <v>364</v>
      </c>
      <c r="AU131" s="31" t="s">
        <v>704</v>
      </c>
      <c r="AV131" s="31" t="s">
        <v>268</v>
      </c>
      <c r="AW131" s="270">
        <v>4</v>
      </c>
      <c r="AX131"/>
    </row>
    <row r="132" spans="1:50" x14ac:dyDescent="0.35">
      <c r="A132" s="31" t="s">
        <v>148</v>
      </c>
      <c r="B132" s="31" t="s">
        <v>149</v>
      </c>
      <c r="C132" s="108">
        <v>44113</v>
      </c>
      <c r="D132" s="145">
        <v>6782</v>
      </c>
      <c r="E132" s="145">
        <v>10</v>
      </c>
      <c r="F132" s="145">
        <v>12</v>
      </c>
      <c r="G132" s="145">
        <v>-1</v>
      </c>
      <c r="H132" s="145">
        <v>82</v>
      </c>
      <c r="I132" s="145">
        <v>82</v>
      </c>
      <c r="J132" s="145">
        <v>55</v>
      </c>
      <c r="K132" s="145">
        <v>55</v>
      </c>
      <c r="L132" s="145">
        <v>3</v>
      </c>
      <c r="M132" s="145">
        <v>3</v>
      </c>
      <c r="N132" s="145">
        <v>41</v>
      </c>
      <c r="O132" s="145">
        <v>22</v>
      </c>
      <c r="P132" s="145">
        <v>22</v>
      </c>
      <c r="Q132" s="145">
        <v>10</v>
      </c>
      <c r="R132" s="145">
        <v>18</v>
      </c>
      <c r="S132" s="145">
        <v>18</v>
      </c>
      <c r="T132" s="145">
        <v>6</v>
      </c>
      <c r="U132" s="145">
        <v>6</v>
      </c>
      <c r="V132" s="145">
        <v>66</v>
      </c>
      <c r="W132" s="145">
        <v>66</v>
      </c>
      <c r="X132" s="145">
        <v>42</v>
      </c>
      <c r="Y132" s="145">
        <v>42</v>
      </c>
      <c r="Z132" s="145">
        <v>1</v>
      </c>
      <c r="AA132" s="145">
        <v>1</v>
      </c>
      <c r="AB132" s="145">
        <v>585</v>
      </c>
      <c r="AC132" s="145">
        <v>304</v>
      </c>
      <c r="AD132" s="145">
        <v>304</v>
      </c>
      <c r="AE132" s="145">
        <v>0</v>
      </c>
      <c r="AF132" s="145">
        <v>0</v>
      </c>
      <c r="AG132" s="145">
        <v>0</v>
      </c>
      <c r="AH132" s="145">
        <v>0</v>
      </c>
      <c r="AI132" s="145">
        <v>0</v>
      </c>
      <c r="AJ132" s="145">
        <v>0</v>
      </c>
      <c r="AK132" s="145">
        <v>197</v>
      </c>
      <c r="AL132" s="145">
        <v>652</v>
      </c>
      <c r="AM132" s="145">
        <v>596</v>
      </c>
      <c r="AN132" s="145">
        <v>592</v>
      </c>
      <c r="AO132" s="145" t="s">
        <v>3</v>
      </c>
      <c r="AP132" s="147">
        <v>2.1428571428571401</v>
      </c>
      <c r="AQ132" s="31" t="s">
        <v>17</v>
      </c>
      <c r="AR132" s="31" t="s">
        <v>379</v>
      </c>
      <c r="AS132" s="31" t="s">
        <v>57</v>
      </c>
      <c r="AT132" s="31" t="s">
        <v>362</v>
      </c>
      <c r="AU132" s="31" t="s">
        <v>667</v>
      </c>
      <c r="AV132" s="31" t="s">
        <v>268</v>
      </c>
      <c r="AW132" s="270">
        <v>0</v>
      </c>
      <c r="AX132"/>
    </row>
    <row r="133" spans="1:50" x14ac:dyDescent="0.35">
      <c r="A133" s="31" t="s">
        <v>148</v>
      </c>
      <c r="B133" s="31" t="s">
        <v>150</v>
      </c>
      <c r="C133" s="108">
        <v>44113</v>
      </c>
      <c r="D133" s="145">
        <v>4387</v>
      </c>
      <c r="E133" s="145">
        <v>15</v>
      </c>
      <c r="F133" s="145">
        <v>21</v>
      </c>
      <c r="G133" s="145">
        <v>0</v>
      </c>
      <c r="H133" s="145">
        <v>236</v>
      </c>
      <c r="I133" s="145">
        <v>236</v>
      </c>
      <c r="J133" s="145">
        <v>160</v>
      </c>
      <c r="K133" s="145">
        <v>160</v>
      </c>
      <c r="L133" s="145">
        <v>9</v>
      </c>
      <c r="M133" s="145">
        <v>9</v>
      </c>
      <c r="N133" s="145">
        <v>95</v>
      </c>
      <c r="O133" s="145">
        <v>22</v>
      </c>
      <c r="P133" s="145">
        <v>22</v>
      </c>
      <c r="Q133" s="145">
        <v>13</v>
      </c>
      <c r="R133" s="145">
        <v>12</v>
      </c>
      <c r="S133" s="145">
        <v>12</v>
      </c>
      <c r="T133" s="145">
        <v>3</v>
      </c>
      <c r="U133" s="145">
        <v>3</v>
      </c>
      <c r="V133" s="145">
        <v>120</v>
      </c>
      <c r="W133" s="145">
        <v>120</v>
      </c>
      <c r="X133" s="145">
        <v>83</v>
      </c>
      <c r="Y133" s="145">
        <v>83</v>
      </c>
      <c r="Z133" s="145">
        <v>3</v>
      </c>
      <c r="AA133" s="145">
        <v>3</v>
      </c>
      <c r="AB133" s="145">
        <v>295</v>
      </c>
      <c r="AC133" s="145">
        <v>88</v>
      </c>
      <c r="AD133" s="145">
        <v>88</v>
      </c>
      <c r="AE133" s="145">
        <v>0</v>
      </c>
      <c r="AF133" s="145">
        <v>0</v>
      </c>
      <c r="AG133" s="145">
        <v>0</v>
      </c>
      <c r="AH133" s="145">
        <v>0</v>
      </c>
      <c r="AI133" s="145">
        <v>0</v>
      </c>
      <c r="AJ133" s="145">
        <v>0</v>
      </c>
      <c r="AK133" s="145">
        <v>88</v>
      </c>
      <c r="AL133" s="145">
        <v>381</v>
      </c>
      <c r="AM133" s="145">
        <v>288</v>
      </c>
      <c r="AN133" s="145">
        <v>287</v>
      </c>
      <c r="AO133" s="145" t="s">
        <v>3</v>
      </c>
      <c r="AP133" s="147">
        <v>2.1428571428571401</v>
      </c>
      <c r="AQ133" s="31" t="s">
        <v>17</v>
      </c>
      <c r="AR133" s="31" t="s">
        <v>379</v>
      </c>
      <c r="AS133" s="31" t="s">
        <v>57</v>
      </c>
      <c r="AT133" s="31" t="s">
        <v>362</v>
      </c>
      <c r="AU133" s="31" t="s">
        <v>664</v>
      </c>
      <c r="AV133" s="31" t="s">
        <v>268</v>
      </c>
      <c r="AW133" s="270">
        <v>0</v>
      </c>
      <c r="AX133"/>
    </row>
    <row r="134" spans="1:50" x14ac:dyDescent="0.35">
      <c r="A134" s="31" t="s">
        <v>148</v>
      </c>
      <c r="B134" s="31" t="s">
        <v>151</v>
      </c>
      <c r="C134" s="108">
        <v>44113</v>
      </c>
      <c r="D134" s="145">
        <v>1160</v>
      </c>
      <c r="E134" s="145">
        <v>1</v>
      </c>
      <c r="F134" s="145">
        <v>2</v>
      </c>
      <c r="G134" s="145">
        <v>0</v>
      </c>
      <c r="H134" s="145">
        <v>71</v>
      </c>
      <c r="I134" s="145">
        <v>71</v>
      </c>
      <c r="J134" s="145">
        <v>57</v>
      </c>
      <c r="K134" s="145">
        <v>57</v>
      </c>
      <c r="L134" s="145">
        <v>1</v>
      </c>
      <c r="M134" s="145">
        <v>1</v>
      </c>
      <c r="N134" s="145">
        <v>20</v>
      </c>
      <c r="O134" s="145">
        <v>7</v>
      </c>
      <c r="P134" s="145">
        <v>7</v>
      </c>
      <c r="Q134" s="145">
        <v>3</v>
      </c>
      <c r="R134" s="145">
        <v>5</v>
      </c>
      <c r="S134" s="145">
        <v>5</v>
      </c>
      <c r="T134" s="145">
        <v>0</v>
      </c>
      <c r="U134" s="145">
        <v>0</v>
      </c>
      <c r="V134" s="145">
        <v>44</v>
      </c>
      <c r="W134" s="145">
        <v>44</v>
      </c>
      <c r="X134" s="145">
        <v>30</v>
      </c>
      <c r="Y134" s="145">
        <v>30</v>
      </c>
      <c r="Z134" s="145">
        <v>0</v>
      </c>
      <c r="AA134" s="145">
        <v>0</v>
      </c>
      <c r="AB134" s="145">
        <v>76</v>
      </c>
      <c r="AC134" s="145">
        <v>7</v>
      </c>
      <c r="AD134" s="145">
        <v>7</v>
      </c>
      <c r="AE134" s="145">
        <v>0</v>
      </c>
      <c r="AF134" s="145">
        <v>0</v>
      </c>
      <c r="AG134" s="145">
        <v>0</v>
      </c>
      <c r="AH134" s="145">
        <v>0</v>
      </c>
      <c r="AI134" s="145">
        <v>0</v>
      </c>
      <c r="AJ134" s="145">
        <v>0</v>
      </c>
      <c r="AK134" s="145">
        <v>4</v>
      </c>
      <c r="AL134" s="145">
        <v>89</v>
      </c>
      <c r="AM134" s="145">
        <v>62</v>
      </c>
      <c r="AN134" s="145">
        <v>62</v>
      </c>
      <c r="AO134" s="145" t="s">
        <v>3</v>
      </c>
      <c r="AP134" s="147">
        <v>2.1428571428571401</v>
      </c>
      <c r="AQ134" s="31" t="s">
        <v>17</v>
      </c>
      <c r="AR134" s="31" t="s">
        <v>379</v>
      </c>
      <c r="AS134" s="31" t="s">
        <v>57</v>
      </c>
      <c r="AT134" s="31" t="s">
        <v>363</v>
      </c>
      <c r="AU134" s="31" t="s">
        <v>679</v>
      </c>
      <c r="AV134" s="31" t="s">
        <v>268</v>
      </c>
      <c r="AW134" s="270">
        <v>0</v>
      </c>
      <c r="AX134"/>
    </row>
    <row r="135" spans="1:50" x14ac:dyDescent="0.35">
      <c r="A135" s="31" t="s">
        <v>148</v>
      </c>
      <c r="B135" s="31" t="s">
        <v>152</v>
      </c>
      <c r="C135" s="108">
        <v>44113</v>
      </c>
      <c r="D135" s="145">
        <v>1498</v>
      </c>
      <c r="E135" s="145">
        <v>1</v>
      </c>
      <c r="F135" s="145">
        <v>5</v>
      </c>
      <c r="G135" s="145">
        <v>0</v>
      </c>
      <c r="H135" s="145">
        <v>55</v>
      </c>
      <c r="I135" s="145">
        <v>55</v>
      </c>
      <c r="J135" s="145">
        <v>31</v>
      </c>
      <c r="K135" s="145">
        <v>31</v>
      </c>
      <c r="L135" s="145">
        <v>1</v>
      </c>
      <c r="M135" s="145">
        <v>1</v>
      </c>
      <c r="N135" s="145">
        <v>33</v>
      </c>
      <c r="O135" s="145">
        <v>4</v>
      </c>
      <c r="P135" s="145">
        <v>4</v>
      </c>
      <c r="Q135" s="145">
        <v>2</v>
      </c>
      <c r="R135" s="145">
        <v>3</v>
      </c>
      <c r="S135" s="145">
        <v>3</v>
      </c>
      <c r="T135" s="145">
        <v>0</v>
      </c>
      <c r="U135" s="145">
        <v>0</v>
      </c>
      <c r="V135" s="145">
        <v>0</v>
      </c>
      <c r="W135" s="145">
        <v>0</v>
      </c>
      <c r="X135" s="145">
        <v>0</v>
      </c>
      <c r="Y135" s="145">
        <v>0</v>
      </c>
      <c r="Z135" s="145">
        <v>0</v>
      </c>
      <c r="AA135" s="145">
        <v>0</v>
      </c>
      <c r="AB135" s="145">
        <v>105</v>
      </c>
      <c r="AC135" s="145">
        <v>19</v>
      </c>
      <c r="AD135" s="145">
        <v>19</v>
      </c>
      <c r="AE135" s="145">
        <v>0</v>
      </c>
      <c r="AF135" s="145">
        <v>0</v>
      </c>
      <c r="AG135" s="145">
        <v>0</v>
      </c>
      <c r="AH135" s="145">
        <v>0</v>
      </c>
      <c r="AI135" s="145">
        <v>0</v>
      </c>
      <c r="AJ135" s="145">
        <v>0</v>
      </c>
      <c r="AK135" s="145">
        <v>12</v>
      </c>
      <c r="AL135" s="145">
        <v>131</v>
      </c>
      <c r="AM135" s="145">
        <v>108</v>
      </c>
      <c r="AN135" s="145">
        <v>108</v>
      </c>
      <c r="AO135" s="145" t="s">
        <v>3</v>
      </c>
      <c r="AP135" s="147">
        <v>2.1428571428571401</v>
      </c>
      <c r="AQ135" s="31" t="s">
        <v>17</v>
      </c>
      <c r="AR135" s="31" t="s">
        <v>379</v>
      </c>
      <c r="AS135" s="31" t="s">
        <v>57</v>
      </c>
      <c r="AT135" s="31" t="s">
        <v>364</v>
      </c>
      <c r="AU135" s="31" t="s">
        <v>704</v>
      </c>
      <c r="AV135" s="31" t="s">
        <v>268</v>
      </c>
      <c r="AW135" s="270">
        <v>0</v>
      </c>
      <c r="AX135"/>
    </row>
    <row r="136" spans="1:50" x14ac:dyDescent="0.35">
      <c r="A136" s="31" t="s">
        <v>148</v>
      </c>
      <c r="B136" s="31" t="s">
        <v>149</v>
      </c>
      <c r="C136" s="108">
        <v>44120</v>
      </c>
      <c r="D136" s="145">
        <v>6783</v>
      </c>
      <c r="E136" s="145">
        <v>7</v>
      </c>
      <c r="F136" s="145">
        <v>6</v>
      </c>
      <c r="G136" s="145">
        <v>1</v>
      </c>
      <c r="H136" s="145">
        <v>97</v>
      </c>
      <c r="I136" s="145">
        <v>97</v>
      </c>
      <c r="J136" s="145">
        <v>61</v>
      </c>
      <c r="K136" s="145">
        <v>61</v>
      </c>
      <c r="L136" s="145">
        <v>4</v>
      </c>
      <c r="M136" s="145">
        <v>4</v>
      </c>
      <c r="N136" s="145">
        <v>176</v>
      </c>
      <c r="O136" s="145">
        <v>15</v>
      </c>
      <c r="P136" s="145">
        <v>15</v>
      </c>
      <c r="Q136" s="145">
        <v>6</v>
      </c>
      <c r="R136" s="145">
        <v>10</v>
      </c>
      <c r="S136" s="145">
        <v>10</v>
      </c>
      <c r="T136" s="145">
        <v>3</v>
      </c>
      <c r="U136" s="145">
        <v>3</v>
      </c>
      <c r="V136" s="145">
        <v>67</v>
      </c>
      <c r="W136" s="145">
        <v>67</v>
      </c>
      <c r="X136" s="145">
        <v>36</v>
      </c>
      <c r="Y136" s="145">
        <v>36</v>
      </c>
      <c r="Z136" s="145">
        <v>0</v>
      </c>
      <c r="AA136" s="145">
        <v>0</v>
      </c>
      <c r="AB136" s="145">
        <v>451</v>
      </c>
      <c r="AC136" s="145">
        <v>206</v>
      </c>
      <c r="AD136" s="145">
        <v>206</v>
      </c>
      <c r="AE136" s="145">
        <v>0</v>
      </c>
      <c r="AF136" s="145">
        <v>0</v>
      </c>
      <c r="AG136" s="145">
        <v>0</v>
      </c>
      <c r="AH136" s="145">
        <v>0</v>
      </c>
      <c r="AI136" s="145">
        <v>0</v>
      </c>
      <c r="AJ136" s="145">
        <v>0</v>
      </c>
      <c r="AK136" s="145">
        <v>90</v>
      </c>
      <c r="AL136" s="145">
        <v>499</v>
      </c>
      <c r="AM136" s="145">
        <v>457</v>
      </c>
      <c r="AN136" s="145">
        <v>453</v>
      </c>
      <c r="AO136" s="145" t="s">
        <v>3</v>
      </c>
      <c r="AP136" s="147">
        <v>3.1428571428571401</v>
      </c>
      <c r="AQ136" s="31" t="s">
        <v>17</v>
      </c>
      <c r="AR136" s="31" t="s">
        <v>379</v>
      </c>
      <c r="AS136" s="31" t="s">
        <v>57</v>
      </c>
      <c r="AT136" s="31" t="s">
        <v>362</v>
      </c>
      <c r="AU136" s="31" t="s">
        <v>667</v>
      </c>
      <c r="AV136" s="31" t="s">
        <v>268</v>
      </c>
      <c r="AW136" s="270">
        <v>0</v>
      </c>
      <c r="AX136"/>
    </row>
    <row r="137" spans="1:50" x14ac:dyDescent="0.35">
      <c r="A137" s="31" t="s">
        <v>148</v>
      </c>
      <c r="B137" s="31" t="s">
        <v>150</v>
      </c>
      <c r="C137" s="108">
        <v>44120</v>
      </c>
      <c r="D137" s="145">
        <v>4387</v>
      </c>
      <c r="E137" s="145">
        <v>7</v>
      </c>
      <c r="F137" s="145">
        <v>12</v>
      </c>
      <c r="G137" s="145">
        <v>0</v>
      </c>
      <c r="H137" s="145">
        <v>378</v>
      </c>
      <c r="I137" s="145">
        <v>378</v>
      </c>
      <c r="J137" s="145">
        <v>245</v>
      </c>
      <c r="K137" s="145">
        <v>245</v>
      </c>
      <c r="L137" s="145">
        <v>6</v>
      </c>
      <c r="M137" s="145">
        <v>6</v>
      </c>
      <c r="N137" s="145">
        <v>199</v>
      </c>
      <c r="O137" s="145">
        <v>19</v>
      </c>
      <c r="P137" s="145">
        <v>19</v>
      </c>
      <c r="Q137" s="145">
        <v>8</v>
      </c>
      <c r="R137" s="145">
        <v>12</v>
      </c>
      <c r="S137" s="145">
        <v>12</v>
      </c>
      <c r="T137" s="145">
        <v>1</v>
      </c>
      <c r="U137" s="145">
        <v>1</v>
      </c>
      <c r="V137" s="145">
        <v>124</v>
      </c>
      <c r="W137" s="145">
        <v>124</v>
      </c>
      <c r="X137" s="145">
        <v>86</v>
      </c>
      <c r="Y137" s="145">
        <v>86</v>
      </c>
      <c r="Z137" s="145">
        <v>0</v>
      </c>
      <c r="AA137" s="145">
        <v>0</v>
      </c>
      <c r="AB137" s="145">
        <v>266</v>
      </c>
      <c r="AC137" s="145">
        <v>154</v>
      </c>
      <c r="AD137" s="145">
        <v>154</v>
      </c>
      <c r="AE137" s="145">
        <v>0</v>
      </c>
      <c r="AF137" s="145">
        <v>0</v>
      </c>
      <c r="AG137" s="145">
        <v>0</v>
      </c>
      <c r="AH137" s="145">
        <v>0</v>
      </c>
      <c r="AI137" s="145">
        <v>0</v>
      </c>
      <c r="AJ137" s="145">
        <v>0</v>
      </c>
      <c r="AK137" s="145">
        <v>154</v>
      </c>
      <c r="AL137" s="145">
        <v>302</v>
      </c>
      <c r="AM137" s="145">
        <v>242</v>
      </c>
      <c r="AN137" s="145">
        <v>242</v>
      </c>
      <c r="AO137" s="145" t="s">
        <v>3</v>
      </c>
      <c r="AP137" s="147">
        <v>3.1428571428571401</v>
      </c>
      <c r="AQ137" s="31" t="s">
        <v>17</v>
      </c>
      <c r="AR137" s="31" t="s">
        <v>379</v>
      </c>
      <c r="AS137" s="31" t="s">
        <v>57</v>
      </c>
      <c r="AT137" s="31" t="s">
        <v>362</v>
      </c>
      <c r="AU137" s="31" t="s">
        <v>664</v>
      </c>
      <c r="AV137" s="31" t="s">
        <v>268</v>
      </c>
      <c r="AW137" s="270">
        <v>0</v>
      </c>
      <c r="AX137"/>
    </row>
    <row r="138" spans="1:50" x14ac:dyDescent="0.35">
      <c r="A138" s="31" t="s">
        <v>148</v>
      </c>
      <c r="B138" s="31" t="s">
        <v>151</v>
      </c>
      <c r="C138" s="108">
        <v>44120</v>
      </c>
      <c r="D138" s="145">
        <v>1160</v>
      </c>
      <c r="E138" s="145">
        <v>4</v>
      </c>
      <c r="F138" s="145">
        <v>4</v>
      </c>
      <c r="G138" s="145">
        <v>0</v>
      </c>
      <c r="H138" s="145">
        <v>189</v>
      </c>
      <c r="I138" s="145">
        <v>189</v>
      </c>
      <c r="J138" s="145">
        <v>93</v>
      </c>
      <c r="K138" s="145">
        <v>93</v>
      </c>
      <c r="L138" s="145">
        <v>4</v>
      </c>
      <c r="M138" s="145">
        <v>4</v>
      </c>
      <c r="N138" s="145">
        <v>51</v>
      </c>
      <c r="O138" s="145">
        <v>9</v>
      </c>
      <c r="P138" s="145">
        <v>9</v>
      </c>
      <c r="Q138" s="145">
        <v>6</v>
      </c>
      <c r="R138" s="145">
        <v>10</v>
      </c>
      <c r="S138" s="145">
        <v>10</v>
      </c>
      <c r="T138" s="145">
        <v>0</v>
      </c>
      <c r="U138" s="145">
        <v>0</v>
      </c>
      <c r="V138" s="145">
        <v>21</v>
      </c>
      <c r="W138" s="145">
        <v>21</v>
      </c>
      <c r="X138" s="145">
        <v>14</v>
      </c>
      <c r="Y138" s="145">
        <v>14</v>
      </c>
      <c r="Z138" s="145">
        <v>0</v>
      </c>
      <c r="AA138" s="145">
        <v>0</v>
      </c>
      <c r="AB138" s="145">
        <v>81</v>
      </c>
      <c r="AC138" s="145">
        <v>7</v>
      </c>
      <c r="AD138" s="145">
        <v>7</v>
      </c>
      <c r="AE138" s="145">
        <v>0</v>
      </c>
      <c r="AF138" s="145">
        <v>0</v>
      </c>
      <c r="AG138" s="145">
        <v>0</v>
      </c>
      <c r="AH138" s="145">
        <v>0</v>
      </c>
      <c r="AI138" s="145">
        <v>0</v>
      </c>
      <c r="AJ138" s="145">
        <v>0</v>
      </c>
      <c r="AK138" s="145">
        <v>1</v>
      </c>
      <c r="AL138" s="145">
        <v>57</v>
      </c>
      <c r="AM138" s="145">
        <v>37</v>
      </c>
      <c r="AN138" s="145">
        <v>37</v>
      </c>
      <c r="AO138" s="145" t="s">
        <v>3</v>
      </c>
      <c r="AP138" s="147">
        <v>3.1428571428571401</v>
      </c>
      <c r="AQ138" s="31" t="s">
        <v>17</v>
      </c>
      <c r="AR138" s="31" t="s">
        <v>379</v>
      </c>
      <c r="AS138" s="31" t="s">
        <v>57</v>
      </c>
      <c r="AT138" s="31" t="s">
        <v>363</v>
      </c>
      <c r="AU138" s="31" t="s">
        <v>679</v>
      </c>
      <c r="AV138" s="31" t="s">
        <v>268</v>
      </c>
      <c r="AW138" s="270">
        <v>0</v>
      </c>
      <c r="AX138"/>
    </row>
    <row r="139" spans="1:50" x14ac:dyDescent="0.35">
      <c r="A139" s="31" t="s">
        <v>148</v>
      </c>
      <c r="B139" s="31" t="s">
        <v>152</v>
      </c>
      <c r="C139" s="108">
        <v>44120</v>
      </c>
      <c r="D139" s="145">
        <v>1498</v>
      </c>
      <c r="E139" s="145">
        <v>1</v>
      </c>
      <c r="F139" s="145">
        <v>3</v>
      </c>
      <c r="G139" s="145">
        <v>0</v>
      </c>
      <c r="H139" s="145">
        <v>244</v>
      </c>
      <c r="I139" s="145">
        <v>244</v>
      </c>
      <c r="J139" s="145">
        <v>128</v>
      </c>
      <c r="K139" s="145">
        <v>128</v>
      </c>
      <c r="L139" s="145">
        <v>1</v>
      </c>
      <c r="M139" s="145">
        <v>1</v>
      </c>
      <c r="N139" s="145">
        <v>43</v>
      </c>
      <c r="O139" s="145">
        <v>5</v>
      </c>
      <c r="P139" s="145">
        <v>5</v>
      </c>
      <c r="Q139" s="145">
        <v>2</v>
      </c>
      <c r="R139" s="145">
        <v>4</v>
      </c>
      <c r="S139" s="145">
        <v>4</v>
      </c>
      <c r="T139" s="145">
        <v>0</v>
      </c>
      <c r="U139" s="145">
        <v>0</v>
      </c>
      <c r="V139" s="145">
        <v>134</v>
      </c>
      <c r="W139" s="145">
        <v>134</v>
      </c>
      <c r="X139" s="145">
        <v>81</v>
      </c>
      <c r="Y139" s="145">
        <v>81</v>
      </c>
      <c r="Z139" s="145">
        <v>1</v>
      </c>
      <c r="AA139" s="145">
        <v>1</v>
      </c>
      <c r="AB139" s="145">
        <v>69</v>
      </c>
      <c r="AC139" s="145">
        <v>8</v>
      </c>
      <c r="AD139" s="145">
        <v>8</v>
      </c>
      <c r="AE139" s="145">
        <v>0</v>
      </c>
      <c r="AF139" s="145">
        <v>0</v>
      </c>
      <c r="AG139" s="145">
        <v>0</v>
      </c>
      <c r="AH139" s="145">
        <v>0</v>
      </c>
      <c r="AI139" s="145">
        <v>0</v>
      </c>
      <c r="AJ139" s="145">
        <v>0</v>
      </c>
      <c r="AK139" s="145">
        <v>7</v>
      </c>
      <c r="AL139" s="145">
        <v>55</v>
      </c>
      <c r="AM139" s="145">
        <v>52</v>
      </c>
      <c r="AN139" s="145">
        <v>52</v>
      </c>
      <c r="AO139" s="145" t="s">
        <v>3</v>
      </c>
      <c r="AP139" s="147">
        <v>3.1428571428571401</v>
      </c>
      <c r="AQ139" s="31" t="s">
        <v>17</v>
      </c>
      <c r="AR139" s="31" t="s">
        <v>379</v>
      </c>
      <c r="AS139" s="31" t="s">
        <v>57</v>
      </c>
      <c r="AT139" s="31" t="s">
        <v>364</v>
      </c>
      <c r="AU139" s="31" t="s">
        <v>704</v>
      </c>
      <c r="AV139" s="31" t="s">
        <v>268</v>
      </c>
      <c r="AW139" s="270">
        <v>0</v>
      </c>
      <c r="AX139"/>
    </row>
    <row r="140" spans="1:50" x14ac:dyDescent="0.35">
      <c r="A140" s="31" t="s">
        <v>148</v>
      </c>
      <c r="B140" s="31" t="s">
        <v>149</v>
      </c>
      <c r="C140" s="108">
        <v>44127</v>
      </c>
      <c r="D140" s="145">
        <v>6732</v>
      </c>
      <c r="E140" s="145">
        <v>3</v>
      </c>
      <c r="F140" s="145">
        <v>4</v>
      </c>
      <c r="G140" s="145">
        <v>-51</v>
      </c>
      <c r="H140" s="145">
        <v>40</v>
      </c>
      <c r="I140" s="145">
        <v>40</v>
      </c>
      <c r="J140" s="145">
        <v>21</v>
      </c>
      <c r="K140" s="145">
        <v>21</v>
      </c>
      <c r="L140" s="145">
        <v>1</v>
      </c>
      <c r="M140" s="145">
        <v>1</v>
      </c>
      <c r="N140" s="145">
        <v>150</v>
      </c>
      <c r="O140" s="145">
        <v>7</v>
      </c>
      <c r="P140" s="145">
        <v>7</v>
      </c>
      <c r="Q140" s="145">
        <v>7</v>
      </c>
      <c r="R140" s="145">
        <v>13</v>
      </c>
      <c r="S140" s="145">
        <v>13</v>
      </c>
      <c r="T140" s="145">
        <v>2</v>
      </c>
      <c r="U140" s="145">
        <v>2</v>
      </c>
      <c r="V140" s="145">
        <v>0</v>
      </c>
      <c r="W140" s="145">
        <v>0</v>
      </c>
      <c r="X140" s="145">
        <v>0</v>
      </c>
      <c r="Y140" s="145">
        <v>0</v>
      </c>
      <c r="Z140" s="145">
        <v>0</v>
      </c>
      <c r="AA140" s="145">
        <v>0</v>
      </c>
      <c r="AB140" s="145">
        <v>250</v>
      </c>
      <c r="AC140" s="145">
        <v>166</v>
      </c>
      <c r="AD140" s="145">
        <v>166</v>
      </c>
      <c r="AE140" s="145">
        <v>0</v>
      </c>
      <c r="AF140" s="145">
        <v>0</v>
      </c>
      <c r="AG140" s="145">
        <v>0</v>
      </c>
      <c r="AH140" s="145">
        <v>0</v>
      </c>
      <c r="AI140" s="145">
        <v>0</v>
      </c>
      <c r="AJ140" s="145">
        <v>0</v>
      </c>
      <c r="AK140" s="145">
        <v>27</v>
      </c>
      <c r="AL140" s="145">
        <v>231</v>
      </c>
      <c r="AM140" s="145">
        <v>201</v>
      </c>
      <c r="AN140" s="145">
        <v>201</v>
      </c>
      <c r="AO140" s="145" t="s">
        <v>3</v>
      </c>
      <c r="AP140" s="147">
        <v>4.1428571428571397</v>
      </c>
      <c r="AQ140" s="31" t="s">
        <v>17</v>
      </c>
      <c r="AR140" s="31" t="s">
        <v>379</v>
      </c>
      <c r="AS140" s="31" t="s">
        <v>57</v>
      </c>
      <c r="AT140" s="31" t="s">
        <v>362</v>
      </c>
      <c r="AU140" s="31" t="s">
        <v>667</v>
      </c>
      <c r="AV140" s="31" t="s">
        <v>268</v>
      </c>
      <c r="AW140" s="270">
        <v>0</v>
      </c>
      <c r="AX140"/>
    </row>
    <row r="141" spans="1:50" x14ac:dyDescent="0.35">
      <c r="A141" s="31" t="s">
        <v>148</v>
      </c>
      <c r="B141" s="31" t="s">
        <v>150</v>
      </c>
      <c r="C141" s="108">
        <v>44127</v>
      </c>
      <c r="D141" s="145">
        <v>4441</v>
      </c>
      <c r="E141" s="145">
        <v>6</v>
      </c>
      <c r="F141" s="145">
        <v>7</v>
      </c>
      <c r="G141" s="145">
        <v>54</v>
      </c>
      <c r="H141" s="145">
        <v>232</v>
      </c>
      <c r="I141" s="145">
        <v>232</v>
      </c>
      <c r="J141" s="145">
        <v>160</v>
      </c>
      <c r="K141" s="145">
        <v>160</v>
      </c>
      <c r="L141" s="145">
        <v>3</v>
      </c>
      <c r="M141" s="145">
        <v>3</v>
      </c>
      <c r="N141" s="145">
        <v>181</v>
      </c>
      <c r="O141" s="145">
        <v>11</v>
      </c>
      <c r="P141" s="145">
        <v>11</v>
      </c>
      <c r="Q141" s="145">
        <v>11</v>
      </c>
      <c r="R141" s="145">
        <v>11</v>
      </c>
      <c r="S141" s="145">
        <v>11</v>
      </c>
      <c r="T141" s="145">
        <v>3</v>
      </c>
      <c r="U141" s="145">
        <v>3</v>
      </c>
      <c r="V141" s="145">
        <v>50</v>
      </c>
      <c r="W141" s="145">
        <v>50</v>
      </c>
      <c r="X141" s="145">
        <v>37</v>
      </c>
      <c r="Y141" s="145">
        <v>37</v>
      </c>
      <c r="Z141" s="145">
        <v>0</v>
      </c>
      <c r="AA141" s="145">
        <v>0</v>
      </c>
      <c r="AB141" s="145">
        <v>160</v>
      </c>
      <c r="AC141" s="145">
        <v>117</v>
      </c>
      <c r="AD141" s="145">
        <v>117</v>
      </c>
      <c r="AE141" s="145">
        <v>0</v>
      </c>
      <c r="AF141" s="145">
        <v>0</v>
      </c>
      <c r="AG141" s="145">
        <v>0</v>
      </c>
      <c r="AH141" s="145">
        <v>0</v>
      </c>
      <c r="AI141" s="145">
        <v>0</v>
      </c>
      <c r="AJ141" s="145">
        <v>0</v>
      </c>
      <c r="AK141" s="145">
        <v>117</v>
      </c>
      <c r="AL141" s="145">
        <v>216</v>
      </c>
      <c r="AM141" s="145">
        <v>175</v>
      </c>
      <c r="AN141" s="145">
        <v>175</v>
      </c>
      <c r="AO141" s="145" t="s">
        <v>3</v>
      </c>
      <c r="AP141" s="147">
        <v>4.1428571428571397</v>
      </c>
      <c r="AQ141" s="31" t="s">
        <v>17</v>
      </c>
      <c r="AR141" s="31" t="s">
        <v>379</v>
      </c>
      <c r="AS141" s="31" t="s">
        <v>57</v>
      </c>
      <c r="AT141" s="31" t="s">
        <v>362</v>
      </c>
      <c r="AU141" s="31" t="s">
        <v>664</v>
      </c>
      <c r="AV141" s="31" t="s">
        <v>268</v>
      </c>
      <c r="AW141" s="270">
        <v>0</v>
      </c>
      <c r="AX141"/>
    </row>
    <row r="142" spans="1:50" x14ac:dyDescent="0.35">
      <c r="A142" s="31" t="s">
        <v>148</v>
      </c>
      <c r="B142" s="31" t="s">
        <v>151</v>
      </c>
      <c r="C142" s="108">
        <v>44127</v>
      </c>
      <c r="D142" s="145">
        <v>1162</v>
      </c>
      <c r="E142" s="145">
        <v>4</v>
      </c>
      <c r="F142" s="145">
        <v>4</v>
      </c>
      <c r="G142" s="145">
        <v>2</v>
      </c>
      <c r="H142" s="145">
        <v>135</v>
      </c>
      <c r="I142" s="145">
        <v>135</v>
      </c>
      <c r="J142" s="145">
        <v>95</v>
      </c>
      <c r="K142" s="145">
        <v>95</v>
      </c>
      <c r="L142" s="145">
        <v>3</v>
      </c>
      <c r="M142" s="145">
        <v>3</v>
      </c>
      <c r="N142" s="145">
        <v>58</v>
      </c>
      <c r="O142" s="145">
        <v>5</v>
      </c>
      <c r="P142" s="145">
        <v>5</v>
      </c>
      <c r="Q142" s="145">
        <v>5</v>
      </c>
      <c r="R142" s="145">
        <v>11</v>
      </c>
      <c r="S142" s="145">
        <v>11</v>
      </c>
      <c r="T142" s="145">
        <v>1</v>
      </c>
      <c r="U142" s="145">
        <v>1</v>
      </c>
      <c r="V142" s="145">
        <v>15</v>
      </c>
      <c r="W142" s="145">
        <v>15</v>
      </c>
      <c r="X142" s="145">
        <v>10</v>
      </c>
      <c r="Y142" s="145">
        <v>10</v>
      </c>
      <c r="Z142" s="145">
        <v>0</v>
      </c>
      <c r="AA142" s="145">
        <v>0</v>
      </c>
      <c r="AB142" s="145">
        <v>67</v>
      </c>
      <c r="AC142" s="145">
        <v>7</v>
      </c>
      <c r="AD142" s="145">
        <v>7</v>
      </c>
      <c r="AE142" s="145">
        <v>0</v>
      </c>
      <c r="AF142" s="145">
        <v>0</v>
      </c>
      <c r="AG142" s="145">
        <v>0</v>
      </c>
      <c r="AH142" s="145">
        <v>0</v>
      </c>
      <c r="AI142" s="145">
        <v>0</v>
      </c>
      <c r="AJ142" s="145">
        <v>0</v>
      </c>
      <c r="AK142" s="145">
        <v>3</v>
      </c>
      <c r="AL142" s="145">
        <v>59</v>
      </c>
      <c r="AM142" s="145">
        <v>40</v>
      </c>
      <c r="AN142" s="145">
        <v>40</v>
      </c>
      <c r="AO142" s="145" t="s">
        <v>3</v>
      </c>
      <c r="AP142" s="147">
        <v>4.1428571428571397</v>
      </c>
      <c r="AQ142" s="31" t="s">
        <v>17</v>
      </c>
      <c r="AR142" s="31" t="s">
        <v>379</v>
      </c>
      <c r="AS142" s="31" t="s">
        <v>57</v>
      </c>
      <c r="AT142" s="31" t="s">
        <v>363</v>
      </c>
      <c r="AU142" s="31" t="s">
        <v>679</v>
      </c>
      <c r="AV142" s="31" t="s">
        <v>268</v>
      </c>
      <c r="AW142" s="270">
        <v>0</v>
      </c>
      <c r="AX142"/>
    </row>
    <row r="143" spans="1:50" x14ac:dyDescent="0.35">
      <c r="A143" s="31" t="s">
        <v>148</v>
      </c>
      <c r="B143" s="31" t="s">
        <v>152</v>
      </c>
      <c r="C143" s="108">
        <v>44127</v>
      </c>
      <c r="D143" s="145">
        <v>1484</v>
      </c>
      <c r="E143" s="145">
        <v>2</v>
      </c>
      <c r="F143" s="145">
        <v>2</v>
      </c>
      <c r="G143" s="145">
        <v>-14</v>
      </c>
      <c r="H143" s="145">
        <v>98</v>
      </c>
      <c r="I143" s="145">
        <v>98</v>
      </c>
      <c r="J143" s="145">
        <v>53</v>
      </c>
      <c r="K143" s="145">
        <v>53</v>
      </c>
      <c r="L143" s="145">
        <v>2</v>
      </c>
      <c r="M143" s="145">
        <v>2</v>
      </c>
      <c r="N143" s="145">
        <v>39</v>
      </c>
      <c r="O143" s="145">
        <v>3</v>
      </c>
      <c r="P143" s="145">
        <v>3</v>
      </c>
      <c r="Q143" s="145">
        <v>3</v>
      </c>
      <c r="R143" s="145">
        <v>3</v>
      </c>
      <c r="S143" s="145">
        <v>3</v>
      </c>
      <c r="T143" s="145">
        <v>0</v>
      </c>
      <c r="U143" s="145">
        <v>0</v>
      </c>
      <c r="V143" s="145">
        <v>105</v>
      </c>
      <c r="W143" s="145">
        <v>105</v>
      </c>
      <c r="X143" s="145">
        <v>80</v>
      </c>
      <c r="Y143" s="145">
        <v>80</v>
      </c>
      <c r="Z143" s="145">
        <v>0</v>
      </c>
      <c r="AA143" s="145">
        <v>0</v>
      </c>
      <c r="AB143" s="145">
        <v>53</v>
      </c>
      <c r="AC143" s="145">
        <v>18</v>
      </c>
      <c r="AD143" s="145">
        <v>18</v>
      </c>
      <c r="AE143" s="145">
        <v>0</v>
      </c>
      <c r="AF143" s="145">
        <v>0</v>
      </c>
      <c r="AG143" s="145">
        <v>0</v>
      </c>
      <c r="AH143" s="145">
        <v>0</v>
      </c>
      <c r="AI143" s="145">
        <v>0</v>
      </c>
      <c r="AJ143" s="145">
        <v>0</v>
      </c>
      <c r="AK143" s="145">
        <v>0</v>
      </c>
      <c r="AL143" s="145">
        <v>35</v>
      </c>
      <c r="AM143" s="145">
        <v>27</v>
      </c>
      <c r="AN143" s="145">
        <v>27</v>
      </c>
      <c r="AO143" s="145" t="s">
        <v>3</v>
      </c>
      <c r="AP143" s="147">
        <v>4.1428571428571397</v>
      </c>
      <c r="AQ143" s="31" t="s">
        <v>17</v>
      </c>
      <c r="AR143" s="31" t="s">
        <v>379</v>
      </c>
      <c r="AS143" s="31" t="s">
        <v>57</v>
      </c>
      <c r="AT143" s="31" t="s">
        <v>364</v>
      </c>
      <c r="AU143" s="31" t="s">
        <v>704</v>
      </c>
      <c r="AV143" s="31" t="s">
        <v>268</v>
      </c>
      <c r="AW143" s="270">
        <v>0</v>
      </c>
      <c r="AX143"/>
    </row>
    <row r="144" spans="1:50" x14ac:dyDescent="0.35">
      <c r="A144" s="31" t="s">
        <v>148</v>
      </c>
      <c r="B144" s="31" t="s">
        <v>149</v>
      </c>
      <c r="C144" s="108">
        <v>44134</v>
      </c>
      <c r="D144" s="145">
        <v>6790</v>
      </c>
      <c r="E144" s="145">
        <v>9</v>
      </c>
      <c r="F144" s="145">
        <v>8</v>
      </c>
      <c r="G144" s="145">
        <v>58</v>
      </c>
      <c r="H144" s="145">
        <v>467</v>
      </c>
      <c r="I144" s="145">
        <v>467</v>
      </c>
      <c r="J144" s="145">
        <v>232</v>
      </c>
      <c r="K144" s="145">
        <v>232</v>
      </c>
      <c r="L144" s="145">
        <v>6</v>
      </c>
      <c r="M144" s="145">
        <v>6</v>
      </c>
      <c r="N144" s="145">
        <v>167</v>
      </c>
      <c r="O144" s="145">
        <v>19</v>
      </c>
      <c r="P144" s="145">
        <v>19</v>
      </c>
      <c r="Q144" s="145">
        <v>12</v>
      </c>
      <c r="R144" s="145">
        <v>20</v>
      </c>
      <c r="S144" s="145">
        <v>20</v>
      </c>
      <c r="T144" s="145">
        <v>3</v>
      </c>
      <c r="U144" s="145">
        <v>3</v>
      </c>
      <c r="V144" s="145">
        <v>52</v>
      </c>
      <c r="W144" s="145">
        <v>52</v>
      </c>
      <c r="X144" s="145">
        <v>30</v>
      </c>
      <c r="Y144" s="145">
        <v>30</v>
      </c>
      <c r="Z144" s="145">
        <v>0</v>
      </c>
      <c r="AA144" s="145">
        <v>0</v>
      </c>
      <c r="AB144" s="145">
        <v>249</v>
      </c>
      <c r="AC144" s="145">
        <v>106</v>
      </c>
      <c r="AD144" s="145">
        <v>106</v>
      </c>
      <c r="AE144" s="145">
        <v>0</v>
      </c>
      <c r="AF144" s="145">
        <v>0</v>
      </c>
      <c r="AG144" s="145">
        <v>0</v>
      </c>
      <c r="AH144" s="145">
        <v>0</v>
      </c>
      <c r="AI144" s="145">
        <v>0</v>
      </c>
      <c r="AJ144" s="145">
        <v>0</v>
      </c>
      <c r="AK144" s="145">
        <v>40</v>
      </c>
      <c r="AL144" s="145">
        <v>255</v>
      </c>
      <c r="AM144" s="145">
        <v>230</v>
      </c>
      <c r="AN144" s="145">
        <v>230</v>
      </c>
      <c r="AO144" s="145" t="s">
        <v>3</v>
      </c>
      <c r="AP144" s="147">
        <v>5.1428571428571397</v>
      </c>
      <c r="AQ144" s="31" t="s">
        <v>17</v>
      </c>
      <c r="AR144" s="31" t="s">
        <v>379</v>
      </c>
      <c r="AS144" s="31" t="s">
        <v>57</v>
      </c>
      <c r="AT144" s="31" t="s">
        <v>362</v>
      </c>
      <c r="AU144" s="31" t="s">
        <v>667</v>
      </c>
      <c r="AV144" s="31" t="s">
        <v>268</v>
      </c>
      <c r="AW144" s="270">
        <v>0</v>
      </c>
      <c r="AX144"/>
    </row>
    <row r="145" spans="1:50" x14ac:dyDescent="0.35">
      <c r="A145" s="31" t="s">
        <v>148</v>
      </c>
      <c r="B145" s="31" t="s">
        <v>150</v>
      </c>
      <c r="C145" s="108">
        <v>44134</v>
      </c>
      <c r="D145" s="145">
        <v>4438</v>
      </c>
      <c r="E145" s="145">
        <v>7</v>
      </c>
      <c r="F145" s="145">
        <v>5</v>
      </c>
      <c r="G145" s="145">
        <v>-3</v>
      </c>
      <c r="H145" s="145">
        <v>820</v>
      </c>
      <c r="I145" s="145">
        <v>820</v>
      </c>
      <c r="J145" s="145">
        <v>470</v>
      </c>
      <c r="K145" s="145">
        <v>470</v>
      </c>
      <c r="L145" s="145">
        <v>5</v>
      </c>
      <c r="M145" s="145">
        <v>5</v>
      </c>
      <c r="N145" s="145">
        <v>182</v>
      </c>
      <c r="O145" s="145">
        <v>30</v>
      </c>
      <c r="P145" s="145">
        <v>30</v>
      </c>
      <c r="Q145" s="145">
        <v>19</v>
      </c>
      <c r="R145" s="145">
        <v>36</v>
      </c>
      <c r="S145" s="145">
        <v>15</v>
      </c>
      <c r="T145" s="145">
        <v>1</v>
      </c>
      <c r="U145" s="145">
        <v>1</v>
      </c>
      <c r="V145" s="145">
        <v>920</v>
      </c>
      <c r="W145" s="145">
        <v>920</v>
      </c>
      <c r="X145" s="145">
        <v>692</v>
      </c>
      <c r="Y145" s="145">
        <v>692</v>
      </c>
      <c r="Z145" s="145">
        <v>1</v>
      </c>
      <c r="AA145" s="145">
        <v>1</v>
      </c>
      <c r="AB145" s="145">
        <v>261</v>
      </c>
      <c r="AC145" s="145">
        <v>24</v>
      </c>
      <c r="AD145" s="145">
        <v>24</v>
      </c>
      <c r="AE145" s="145">
        <v>0</v>
      </c>
      <c r="AF145" s="145">
        <v>0</v>
      </c>
      <c r="AG145" s="145">
        <v>0</v>
      </c>
      <c r="AH145" s="145">
        <v>0</v>
      </c>
      <c r="AI145" s="145">
        <v>0</v>
      </c>
      <c r="AJ145" s="145">
        <v>0</v>
      </c>
      <c r="AK145" s="145">
        <v>24</v>
      </c>
      <c r="AL145" s="145">
        <v>211</v>
      </c>
      <c r="AM145" s="145">
        <v>178</v>
      </c>
      <c r="AN145" s="145">
        <v>178</v>
      </c>
      <c r="AO145" s="145" t="s">
        <v>3</v>
      </c>
      <c r="AP145" s="147">
        <v>5.1428571428571397</v>
      </c>
      <c r="AQ145" s="31" t="s">
        <v>17</v>
      </c>
      <c r="AR145" s="31" t="s">
        <v>379</v>
      </c>
      <c r="AS145" s="31" t="s">
        <v>57</v>
      </c>
      <c r="AT145" s="31" t="s">
        <v>362</v>
      </c>
      <c r="AU145" s="31" t="s">
        <v>664</v>
      </c>
      <c r="AV145" s="31" t="s">
        <v>268</v>
      </c>
      <c r="AW145" s="270">
        <v>0</v>
      </c>
      <c r="AX145"/>
    </row>
    <row r="146" spans="1:50" x14ac:dyDescent="0.35">
      <c r="A146" s="31" t="s">
        <v>148</v>
      </c>
      <c r="B146" s="31" t="s">
        <v>151</v>
      </c>
      <c r="C146" s="108">
        <v>44134</v>
      </c>
      <c r="D146" s="145">
        <v>1156</v>
      </c>
      <c r="E146" s="145">
        <v>5</v>
      </c>
      <c r="F146" s="145">
        <v>1</v>
      </c>
      <c r="G146" s="145">
        <v>-6</v>
      </c>
      <c r="H146" s="145">
        <v>388</v>
      </c>
      <c r="I146" s="145">
        <v>388</v>
      </c>
      <c r="J146" s="145">
        <v>199</v>
      </c>
      <c r="K146" s="145">
        <v>199</v>
      </c>
      <c r="L146" s="145">
        <v>3</v>
      </c>
      <c r="M146" s="145">
        <v>3</v>
      </c>
      <c r="N146" s="145">
        <v>62</v>
      </c>
      <c r="O146" s="145">
        <v>10</v>
      </c>
      <c r="P146" s="145">
        <v>10</v>
      </c>
      <c r="Q146" s="145">
        <v>8</v>
      </c>
      <c r="R146" s="145">
        <v>10</v>
      </c>
      <c r="S146" s="145">
        <v>7</v>
      </c>
      <c r="T146" s="145">
        <v>1</v>
      </c>
      <c r="U146" s="145">
        <v>1</v>
      </c>
      <c r="V146" s="145">
        <v>20</v>
      </c>
      <c r="W146" s="145">
        <v>20</v>
      </c>
      <c r="X146" s="145">
        <v>13</v>
      </c>
      <c r="Y146" s="145">
        <v>13</v>
      </c>
      <c r="Z146" s="145">
        <v>1</v>
      </c>
      <c r="AA146" s="145">
        <v>1</v>
      </c>
      <c r="AB146" s="145">
        <v>31</v>
      </c>
      <c r="AC146" s="145">
        <v>8</v>
      </c>
      <c r="AD146" s="145">
        <v>8</v>
      </c>
      <c r="AE146" s="145">
        <v>0</v>
      </c>
      <c r="AF146" s="145">
        <v>0</v>
      </c>
      <c r="AG146" s="145">
        <v>0</v>
      </c>
      <c r="AH146" s="145">
        <v>0</v>
      </c>
      <c r="AI146" s="145">
        <v>0</v>
      </c>
      <c r="AJ146" s="145">
        <v>0</v>
      </c>
      <c r="AK146" s="145">
        <v>8</v>
      </c>
      <c r="AL146" s="145">
        <v>28</v>
      </c>
      <c r="AM146" s="145">
        <v>20</v>
      </c>
      <c r="AN146" s="145">
        <v>20</v>
      </c>
      <c r="AO146" s="145" t="s">
        <v>3</v>
      </c>
      <c r="AP146" s="147">
        <v>5.1428571428571397</v>
      </c>
      <c r="AQ146" s="31" t="s">
        <v>17</v>
      </c>
      <c r="AR146" s="31" t="s">
        <v>379</v>
      </c>
      <c r="AS146" s="31" t="s">
        <v>57</v>
      </c>
      <c r="AT146" s="31" t="s">
        <v>363</v>
      </c>
      <c r="AU146" s="31" t="s">
        <v>679</v>
      </c>
      <c r="AV146" s="31" t="s">
        <v>268</v>
      </c>
      <c r="AW146" s="270">
        <v>0</v>
      </c>
      <c r="AX146"/>
    </row>
    <row r="147" spans="1:50" x14ac:dyDescent="0.35">
      <c r="A147" s="31" t="s">
        <v>148</v>
      </c>
      <c r="B147" s="31" t="s">
        <v>152</v>
      </c>
      <c r="C147" s="108">
        <v>44134</v>
      </c>
      <c r="D147" s="145">
        <v>1474</v>
      </c>
      <c r="E147" s="145">
        <v>3</v>
      </c>
      <c r="F147" s="145">
        <v>3</v>
      </c>
      <c r="G147" s="145">
        <v>-10</v>
      </c>
      <c r="H147" s="145">
        <v>80</v>
      </c>
      <c r="I147" s="145">
        <v>80</v>
      </c>
      <c r="J147" s="145">
        <v>46</v>
      </c>
      <c r="K147" s="145">
        <v>46</v>
      </c>
      <c r="L147" s="145">
        <v>1</v>
      </c>
      <c r="M147" s="145">
        <v>1</v>
      </c>
      <c r="N147" s="145">
        <v>41</v>
      </c>
      <c r="O147" s="145">
        <v>7</v>
      </c>
      <c r="P147" s="145">
        <v>7</v>
      </c>
      <c r="Q147" s="145">
        <v>5</v>
      </c>
      <c r="R147" s="145">
        <v>8</v>
      </c>
      <c r="S147" s="145">
        <v>4</v>
      </c>
      <c r="T147" s="145">
        <v>2</v>
      </c>
      <c r="U147" s="145">
        <v>2</v>
      </c>
      <c r="V147" s="145">
        <v>51</v>
      </c>
      <c r="W147" s="145">
        <v>51</v>
      </c>
      <c r="X147" s="145">
        <v>14</v>
      </c>
      <c r="Y147" s="145">
        <v>14</v>
      </c>
      <c r="Z147" s="145">
        <v>0</v>
      </c>
      <c r="AA147" s="145">
        <v>0</v>
      </c>
      <c r="AB147" s="145">
        <v>84</v>
      </c>
      <c r="AC147" s="145">
        <v>32</v>
      </c>
      <c r="AD147" s="145">
        <v>32</v>
      </c>
      <c r="AE147" s="145">
        <v>0</v>
      </c>
      <c r="AF147" s="145">
        <v>0</v>
      </c>
      <c r="AG147" s="145">
        <v>0</v>
      </c>
      <c r="AH147" s="145">
        <v>0</v>
      </c>
      <c r="AI147" s="145">
        <v>0</v>
      </c>
      <c r="AJ147" s="145">
        <v>0</v>
      </c>
      <c r="AK147" s="145">
        <v>32</v>
      </c>
      <c r="AL147" s="145">
        <v>19</v>
      </c>
      <c r="AM147" s="145">
        <v>13</v>
      </c>
      <c r="AN147" s="145">
        <v>13</v>
      </c>
      <c r="AO147" s="145" t="s">
        <v>3</v>
      </c>
      <c r="AP147" s="147">
        <v>5.1428571428571397</v>
      </c>
      <c r="AQ147" s="31" t="s">
        <v>17</v>
      </c>
      <c r="AR147" s="31" t="s">
        <v>379</v>
      </c>
      <c r="AS147" s="31" t="s">
        <v>57</v>
      </c>
      <c r="AT147" s="31" t="s">
        <v>364</v>
      </c>
      <c r="AU147" s="31" t="s">
        <v>704</v>
      </c>
      <c r="AV147" s="31" t="s">
        <v>268</v>
      </c>
      <c r="AW147" s="270">
        <v>0</v>
      </c>
      <c r="AX147"/>
    </row>
    <row r="148" spans="1:50" x14ac:dyDescent="0.35">
      <c r="A148" s="31" t="s">
        <v>148</v>
      </c>
      <c r="B148" s="31" t="s">
        <v>149</v>
      </c>
      <c r="C148" s="108">
        <v>44141</v>
      </c>
      <c r="D148" s="145">
        <v>6812</v>
      </c>
      <c r="E148" s="145">
        <v>3</v>
      </c>
      <c r="F148" s="145">
        <v>4</v>
      </c>
      <c r="G148" s="145">
        <v>22</v>
      </c>
      <c r="H148" s="145">
        <v>162</v>
      </c>
      <c r="I148" s="145">
        <v>162</v>
      </c>
      <c r="J148" s="145">
        <v>99</v>
      </c>
      <c r="K148" s="145">
        <v>99</v>
      </c>
      <c r="L148" s="145">
        <v>1</v>
      </c>
      <c r="M148" s="145">
        <v>1</v>
      </c>
      <c r="N148" s="145">
        <v>71</v>
      </c>
      <c r="O148" s="145">
        <v>12</v>
      </c>
      <c r="P148" s="145">
        <v>12</v>
      </c>
      <c r="Q148" s="145">
        <v>12</v>
      </c>
      <c r="R148" s="145">
        <v>22</v>
      </c>
      <c r="S148" s="145">
        <v>15</v>
      </c>
      <c r="T148" s="145">
        <v>2</v>
      </c>
      <c r="U148" s="145">
        <v>2</v>
      </c>
      <c r="V148" s="145">
        <v>45</v>
      </c>
      <c r="W148" s="145">
        <v>45</v>
      </c>
      <c r="X148" s="145">
        <v>30</v>
      </c>
      <c r="Y148" s="145">
        <v>30</v>
      </c>
      <c r="Z148" s="145">
        <v>0</v>
      </c>
      <c r="AA148" s="145">
        <v>0</v>
      </c>
      <c r="AB148" s="145">
        <v>272</v>
      </c>
      <c r="AC148" s="145">
        <v>124</v>
      </c>
      <c r="AD148" s="145">
        <v>124</v>
      </c>
      <c r="AE148" s="145">
        <v>0</v>
      </c>
      <c r="AF148" s="145">
        <v>0</v>
      </c>
      <c r="AG148" s="145">
        <v>0</v>
      </c>
      <c r="AH148" s="145">
        <v>0</v>
      </c>
      <c r="AI148" s="145">
        <v>0</v>
      </c>
      <c r="AJ148" s="145">
        <v>0</v>
      </c>
      <c r="AK148" s="145">
        <v>80</v>
      </c>
      <c r="AL148" s="145">
        <v>266</v>
      </c>
      <c r="AM148" s="145">
        <v>223</v>
      </c>
      <c r="AN148" s="145">
        <v>223</v>
      </c>
      <c r="AO148" s="145" t="s">
        <v>3</v>
      </c>
      <c r="AP148" s="147">
        <v>6.1428571428571397</v>
      </c>
      <c r="AQ148" s="31" t="s">
        <v>35</v>
      </c>
      <c r="AR148" s="31" t="s">
        <v>379</v>
      </c>
      <c r="AS148" s="31" t="s">
        <v>57</v>
      </c>
      <c r="AT148" s="31" t="s">
        <v>362</v>
      </c>
      <c r="AU148" s="31" t="s">
        <v>667</v>
      </c>
      <c r="AV148" s="31" t="s">
        <v>268</v>
      </c>
      <c r="AW148" s="270">
        <v>0</v>
      </c>
      <c r="AX148"/>
    </row>
    <row r="149" spans="1:50" x14ac:dyDescent="0.35">
      <c r="A149" s="31" t="s">
        <v>148</v>
      </c>
      <c r="B149" s="31" t="s">
        <v>150</v>
      </c>
      <c r="C149" s="108">
        <v>44141</v>
      </c>
      <c r="D149" s="145">
        <v>4455</v>
      </c>
      <c r="E149" s="145">
        <v>13</v>
      </c>
      <c r="F149" s="145">
        <v>11</v>
      </c>
      <c r="G149" s="145">
        <v>17</v>
      </c>
      <c r="H149" s="145">
        <v>405</v>
      </c>
      <c r="I149" s="145">
        <v>405</v>
      </c>
      <c r="J149" s="145">
        <v>285</v>
      </c>
      <c r="K149" s="145">
        <v>285</v>
      </c>
      <c r="L149" s="145">
        <v>7</v>
      </c>
      <c r="M149" s="145">
        <v>7</v>
      </c>
      <c r="N149" s="145">
        <v>121</v>
      </c>
      <c r="O149" s="145">
        <v>19</v>
      </c>
      <c r="P149" s="145">
        <v>19</v>
      </c>
      <c r="Q149" s="145">
        <v>19</v>
      </c>
      <c r="R149" s="145">
        <v>30</v>
      </c>
      <c r="S149" s="145">
        <v>25</v>
      </c>
      <c r="T149" s="145">
        <v>5</v>
      </c>
      <c r="U149" s="145">
        <v>5</v>
      </c>
      <c r="V149" s="145">
        <v>246</v>
      </c>
      <c r="W149" s="145">
        <v>246</v>
      </c>
      <c r="X149" s="145">
        <v>182</v>
      </c>
      <c r="Y149" s="145">
        <v>182</v>
      </c>
      <c r="Z149" s="145">
        <v>1</v>
      </c>
      <c r="AA149" s="145">
        <v>1</v>
      </c>
      <c r="AB149" s="145">
        <v>284</v>
      </c>
      <c r="AC149" s="145">
        <v>65</v>
      </c>
      <c r="AD149" s="145">
        <v>65</v>
      </c>
      <c r="AE149" s="145">
        <v>0</v>
      </c>
      <c r="AF149" s="145">
        <v>0</v>
      </c>
      <c r="AG149" s="145">
        <v>0</v>
      </c>
      <c r="AH149" s="145">
        <v>0</v>
      </c>
      <c r="AI149" s="145">
        <v>0</v>
      </c>
      <c r="AJ149" s="145">
        <v>0</v>
      </c>
      <c r="AK149" s="145">
        <v>55</v>
      </c>
      <c r="AL149" s="145">
        <v>215</v>
      </c>
      <c r="AM149" s="145">
        <v>169</v>
      </c>
      <c r="AN149" s="145">
        <v>169</v>
      </c>
      <c r="AO149" s="145" t="s">
        <v>3</v>
      </c>
      <c r="AP149" s="147">
        <v>6.1428571428571397</v>
      </c>
      <c r="AQ149" s="31" t="s">
        <v>35</v>
      </c>
      <c r="AR149" s="31" t="s">
        <v>379</v>
      </c>
      <c r="AS149" s="31" t="s">
        <v>57</v>
      </c>
      <c r="AT149" s="31" t="s">
        <v>362</v>
      </c>
      <c r="AU149" s="31" t="s">
        <v>664</v>
      </c>
      <c r="AV149" s="31" t="s">
        <v>268</v>
      </c>
      <c r="AW149" s="270">
        <v>0</v>
      </c>
      <c r="AX149"/>
    </row>
    <row r="150" spans="1:50" x14ac:dyDescent="0.35">
      <c r="A150" s="31" t="s">
        <v>148</v>
      </c>
      <c r="B150" s="31" t="s">
        <v>151</v>
      </c>
      <c r="C150" s="108">
        <v>44141</v>
      </c>
      <c r="D150" s="145">
        <v>1130</v>
      </c>
      <c r="E150" s="145">
        <v>2</v>
      </c>
      <c r="F150" s="145">
        <v>1</v>
      </c>
      <c r="G150" s="145">
        <v>-26</v>
      </c>
      <c r="H150" s="145">
        <v>98</v>
      </c>
      <c r="I150" s="145">
        <v>98</v>
      </c>
      <c r="J150" s="145">
        <v>67</v>
      </c>
      <c r="K150" s="145">
        <v>67</v>
      </c>
      <c r="L150" s="145">
        <v>1</v>
      </c>
      <c r="M150" s="145">
        <v>1</v>
      </c>
      <c r="N150" s="145">
        <v>33</v>
      </c>
      <c r="O150" s="145">
        <v>4</v>
      </c>
      <c r="P150" s="145">
        <v>4</v>
      </c>
      <c r="Q150" s="145">
        <v>4</v>
      </c>
      <c r="R150" s="145">
        <v>8</v>
      </c>
      <c r="S150" s="145">
        <v>8</v>
      </c>
      <c r="T150" s="145">
        <v>1</v>
      </c>
      <c r="U150" s="145">
        <v>1</v>
      </c>
      <c r="V150" s="145">
        <v>38</v>
      </c>
      <c r="W150" s="145">
        <v>38</v>
      </c>
      <c r="X150" s="145">
        <v>25</v>
      </c>
      <c r="Y150" s="145">
        <v>25</v>
      </c>
      <c r="Z150" s="145">
        <v>0</v>
      </c>
      <c r="AA150" s="145">
        <v>0</v>
      </c>
      <c r="AB150" s="145">
        <v>55</v>
      </c>
      <c r="AC150" s="145">
        <v>2</v>
      </c>
      <c r="AD150" s="145">
        <v>2</v>
      </c>
      <c r="AE150" s="145">
        <v>0</v>
      </c>
      <c r="AF150" s="145">
        <v>0</v>
      </c>
      <c r="AG150" s="145">
        <v>0</v>
      </c>
      <c r="AH150" s="145">
        <v>1</v>
      </c>
      <c r="AI150" s="145">
        <v>0</v>
      </c>
      <c r="AJ150" s="145">
        <v>0</v>
      </c>
      <c r="AK150" s="145">
        <v>1</v>
      </c>
      <c r="AL150" s="145">
        <v>37</v>
      </c>
      <c r="AM150" s="145">
        <v>22</v>
      </c>
      <c r="AN150" s="145">
        <v>22</v>
      </c>
      <c r="AO150" s="145" t="s">
        <v>3</v>
      </c>
      <c r="AP150" s="147">
        <v>6.1428571428571397</v>
      </c>
      <c r="AQ150" s="31" t="s">
        <v>35</v>
      </c>
      <c r="AR150" s="31" t="s">
        <v>379</v>
      </c>
      <c r="AS150" s="31" t="s">
        <v>57</v>
      </c>
      <c r="AT150" s="31" t="s">
        <v>363</v>
      </c>
      <c r="AU150" s="31" t="s">
        <v>679</v>
      </c>
      <c r="AV150" s="31" t="s">
        <v>268</v>
      </c>
      <c r="AW150" s="270">
        <v>0</v>
      </c>
      <c r="AX150"/>
    </row>
    <row r="151" spans="1:50" x14ac:dyDescent="0.35">
      <c r="A151" s="31" t="s">
        <v>148</v>
      </c>
      <c r="B151" s="31" t="s">
        <v>152</v>
      </c>
      <c r="C151" s="108">
        <v>44141</v>
      </c>
      <c r="D151" s="145">
        <v>1509</v>
      </c>
      <c r="E151" s="145">
        <v>2</v>
      </c>
      <c r="F151" s="145">
        <v>3</v>
      </c>
      <c r="G151" s="145">
        <v>35</v>
      </c>
      <c r="H151" s="145">
        <v>201</v>
      </c>
      <c r="I151" s="145">
        <v>201</v>
      </c>
      <c r="J151" s="145">
        <v>107</v>
      </c>
      <c r="K151" s="145">
        <v>107</v>
      </c>
      <c r="L151" s="145">
        <v>2</v>
      </c>
      <c r="M151" s="145">
        <v>2</v>
      </c>
      <c r="N151" s="145">
        <v>56</v>
      </c>
      <c r="O151" s="145">
        <v>4</v>
      </c>
      <c r="P151" s="145">
        <v>4</v>
      </c>
      <c r="Q151" s="145">
        <v>2</v>
      </c>
      <c r="R151" s="145">
        <v>2</v>
      </c>
      <c r="S151" s="145">
        <v>2</v>
      </c>
      <c r="T151" s="145">
        <v>0</v>
      </c>
      <c r="U151" s="145">
        <v>0</v>
      </c>
      <c r="V151" s="145">
        <v>22</v>
      </c>
      <c r="W151" s="145">
        <v>22</v>
      </c>
      <c r="X151" s="145">
        <v>11</v>
      </c>
      <c r="Y151" s="145">
        <v>11</v>
      </c>
      <c r="Z151" s="145">
        <v>0</v>
      </c>
      <c r="AA151" s="145">
        <v>0</v>
      </c>
      <c r="AB151" s="145">
        <v>80</v>
      </c>
      <c r="AC151" s="145">
        <v>16</v>
      </c>
      <c r="AD151" s="145">
        <v>16</v>
      </c>
      <c r="AE151" s="145">
        <v>0</v>
      </c>
      <c r="AF151" s="145">
        <v>0</v>
      </c>
      <c r="AG151" s="145">
        <v>0</v>
      </c>
      <c r="AH151" s="145">
        <v>0</v>
      </c>
      <c r="AI151" s="145">
        <v>0</v>
      </c>
      <c r="AJ151" s="145">
        <v>0</v>
      </c>
      <c r="AK151" s="145">
        <v>16</v>
      </c>
      <c r="AL151" s="145">
        <v>125</v>
      </c>
      <c r="AM151" s="145">
        <v>102</v>
      </c>
      <c r="AN151" s="145">
        <v>102</v>
      </c>
      <c r="AO151" s="145" t="s">
        <v>3</v>
      </c>
      <c r="AP151" s="147">
        <v>6.1428571428571397</v>
      </c>
      <c r="AQ151" s="31" t="s">
        <v>35</v>
      </c>
      <c r="AR151" s="31" t="s">
        <v>379</v>
      </c>
      <c r="AS151" s="31" t="s">
        <v>57</v>
      </c>
      <c r="AT151" s="31" t="s">
        <v>364</v>
      </c>
      <c r="AU151" s="31" t="s">
        <v>704</v>
      </c>
      <c r="AV151" s="31" t="s">
        <v>268</v>
      </c>
      <c r="AW151" s="270">
        <v>0</v>
      </c>
      <c r="AX151"/>
    </row>
    <row r="152" spans="1:50" x14ac:dyDescent="0.35">
      <c r="A152" s="31" t="s">
        <v>148</v>
      </c>
      <c r="B152" s="31" t="s">
        <v>149</v>
      </c>
      <c r="C152" s="108">
        <v>44148</v>
      </c>
      <c r="D152" s="145">
        <v>6594</v>
      </c>
      <c r="E152" s="145">
        <v>12</v>
      </c>
      <c r="F152" s="145">
        <v>12</v>
      </c>
      <c r="G152" s="145">
        <v>-218</v>
      </c>
      <c r="H152" s="145">
        <v>196</v>
      </c>
      <c r="I152" s="145">
        <v>196</v>
      </c>
      <c r="J152" s="145">
        <v>110</v>
      </c>
      <c r="K152" s="145">
        <v>110</v>
      </c>
      <c r="L152" s="145">
        <v>7</v>
      </c>
      <c r="M152" s="145">
        <v>7</v>
      </c>
      <c r="N152" s="145">
        <v>47</v>
      </c>
      <c r="O152" s="145">
        <v>18</v>
      </c>
      <c r="P152" s="145">
        <v>18</v>
      </c>
      <c r="Q152" s="145">
        <v>14</v>
      </c>
      <c r="R152" s="145">
        <v>26</v>
      </c>
      <c r="S152" s="145">
        <v>26</v>
      </c>
      <c r="T152" s="145">
        <v>5</v>
      </c>
      <c r="U152" s="145">
        <v>5</v>
      </c>
      <c r="V152" s="145">
        <v>102</v>
      </c>
      <c r="W152" s="145">
        <v>102</v>
      </c>
      <c r="X152" s="145">
        <v>79</v>
      </c>
      <c r="Y152" s="145">
        <v>79</v>
      </c>
      <c r="Z152" s="145">
        <v>0</v>
      </c>
      <c r="AA152" s="145">
        <v>0</v>
      </c>
      <c r="AB152" s="145">
        <v>213</v>
      </c>
      <c r="AC152" s="145">
        <v>109</v>
      </c>
      <c r="AD152" s="145">
        <v>109</v>
      </c>
      <c r="AE152" s="145">
        <v>0</v>
      </c>
      <c r="AF152" s="145">
        <v>0</v>
      </c>
      <c r="AG152" s="145">
        <v>0</v>
      </c>
      <c r="AH152" s="145">
        <v>0</v>
      </c>
      <c r="AI152" s="145">
        <v>0</v>
      </c>
      <c r="AJ152" s="145">
        <v>0</v>
      </c>
      <c r="AK152" s="145">
        <v>38</v>
      </c>
      <c r="AL152" s="145">
        <v>349</v>
      </c>
      <c r="AM152" s="145">
        <v>300</v>
      </c>
      <c r="AN152" s="145">
        <v>300</v>
      </c>
      <c r="AO152" s="145" t="s">
        <v>3</v>
      </c>
      <c r="AP152" s="147">
        <v>7.1428571428571397</v>
      </c>
      <c r="AQ152" s="31" t="s">
        <v>35</v>
      </c>
      <c r="AR152" s="31" t="s">
        <v>379</v>
      </c>
      <c r="AS152" s="31" t="s">
        <v>57</v>
      </c>
      <c r="AT152" s="31" t="s">
        <v>362</v>
      </c>
      <c r="AU152" s="31" t="s">
        <v>667</v>
      </c>
      <c r="AV152" s="31" t="s">
        <v>268</v>
      </c>
      <c r="AW152" s="270">
        <v>0</v>
      </c>
      <c r="AX152"/>
    </row>
    <row r="153" spans="1:50" x14ac:dyDescent="0.35">
      <c r="A153" s="31" t="s">
        <v>148</v>
      </c>
      <c r="B153" s="31" t="s">
        <v>150</v>
      </c>
      <c r="C153" s="108">
        <v>44148</v>
      </c>
      <c r="D153" s="145">
        <v>4473</v>
      </c>
      <c r="E153" s="145">
        <v>20</v>
      </c>
      <c r="F153" s="145">
        <v>20</v>
      </c>
      <c r="G153" s="145">
        <v>18</v>
      </c>
      <c r="H153" s="145">
        <v>401</v>
      </c>
      <c r="I153" s="145">
        <v>401</v>
      </c>
      <c r="J153" s="145">
        <v>288</v>
      </c>
      <c r="K153" s="145">
        <v>288</v>
      </c>
      <c r="L153" s="145">
        <v>15</v>
      </c>
      <c r="M153" s="145">
        <v>15</v>
      </c>
      <c r="N153" s="145">
        <v>97</v>
      </c>
      <c r="O153" s="145">
        <v>21</v>
      </c>
      <c r="P153" s="145">
        <v>21</v>
      </c>
      <c r="Q153" s="145">
        <v>17</v>
      </c>
      <c r="R153" s="145">
        <v>20</v>
      </c>
      <c r="S153" s="145">
        <v>20</v>
      </c>
      <c r="T153" s="145">
        <v>5</v>
      </c>
      <c r="U153" s="145">
        <v>5</v>
      </c>
      <c r="V153" s="145">
        <v>821</v>
      </c>
      <c r="W153" s="145">
        <v>821</v>
      </c>
      <c r="X153" s="145">
        <v>689</v>
      </c>
      <c r="Y153" s="145">
        <v>689</v>
      </c>
      <c r="Z153" s="145">
        <v>0</v>
      </c>
      <c r="AA153" s="145">
        <v>0</v>
      </c>
      <c r="AB153" s="145">
        <v>178</v>
      </c>
      <c r="AC153" s="145">
        <v>102</v>
      </c>
      <c r="AD153" s="145">
        <v>102</v>
      </c>
      <c r="AE153" s="145">
        <v>0</v>
      </c>
      <c r="AF153" s="145">
        <v>0</v>
      </c>
      <c r="AG153" s="145">
        <v>0</v>
      </c>
      <c r="AH153" s="145">
        <v>0</v>
      </c>
      <c r="AI153" s="145">
        <v>0</v>
      </c>
      <c r="AJ153" s="145">
        <v>0</v>
      </c>
      <c r="AK153" s="145">
        <v>102</v>
      </c>
      <c r="AL153" s="145">
        <v>199</v>
      </c>
      <c r="AM153" s="145">
        <v>153</v>
      </c>
      <c r="AN153" s="145">
        <v>153</v>
      </c>
      <c r="AO153" s="145" t="s">
        <v>3</v>
      </c>
      <c r="AP153" s="147">
        <v>7.1428571428571397</v>
      </c>
      <c r="AQ153" s="31" t="s">
        <v>35</v>
      </c>
      <c r="AR153" s="31" t="s">
        <v>379</v>
      </c>
      <c r="AS153" s="31" t="s">
        <v>57</v>
      </c>
      <c r="AT153" s="31" t="s">
        <v>362</v>
      </c>
      <c r="AU153" s="31" t="s">
        <v>664</v>
      </c>
      <c r="AV153" s="31" t="s">
        <v>268</v>
      </c>
      <c r="AW153" s="270">
        <v>0</v>
      </c>
      <c r="AX153"/>
    </row>
    <row r="154" spans="1:50" x14ac:dyDescent="0.35">
      <c r="A154" s="31" t="s">
        <v>148</v>
      </c>
      <c r="B154" s="31" t="s">
        <v>151</v>
      </c>
      <c r="C154" s="108">
        <v>44148</v>
      </c>
      <c r="D154" s="145">
        <v>1161</v>
      </c>
      <c r="E154" s="145">
        <v>8</v>
      </c>
      <c r="F154" s="145">
        <v>8</v>
      </c>
      <c r="G154" s="145">
        <v>31</v>
      </c>
      <c r="H154" s="145">
        <v>222</v>
      </c>
      <c r="I154" s="145">
        <v>222</v>
      </c>
      <c r="J154" s="145">
        <v>116</v>
      </c>
      <c r="K154" s="145">
        <v>116</v>
      </c>
      <c r="L154" s="145">
        <v>6</v>
      </c>
      <c r="M154" s="145">
        <v>6</v>
      </c>
      <c r="N154" s="145">
        <v>17</v>
      </c>
      <c r="O154" s="145">
        <v>9</v>
      </c>
      <c r="P154" s="145">
        <v>9</v>
      </c>
      <c r="Q154" s="145">
        <v>6</v>
      </c>
      <c r="R154" s="145">
        <v>9</v>
      </c>
      <c r="S154" s="145">
        <v>9</v>
      </c>
      <c r="T154" s="145">
        <v>2</v>
      </c>
      <c r="U154" s="145">
        <v>2</v>
      </c>
      <c r="V154" s="145">
        <v>34</v>
      </c>
      <c r="W154" s="145">
        <v>34</v>
      </c>
      <c r="X154" s="145">
        <v>16</v>
      </c>
      <c r="Y154" s="145">
        <v>16</v>
      </c>
      <c r="Z154" s="145">
        <v>0</v>
      </c>
      <c r="AA154" s="145">
        <v>0</v>
      </c>
      <c r="AB154" s="145">
        <v>58</v>
      </c>
      <c r="AC154" s="145">
        <v>0</v>
      </c>
      <c r="AD154" s="145">
        <v>0</v>
      </c>
      <c r="AE154" s="145">
        <v>0</v>
      </c>
      <c r="AF154" s="145">
        <v>0</v>
      </c>
      <c r="AG154" s="145">
        <v>0</v>
      </c>
      <c r="AH154" s="145">
        <v>0</v>
      </c>
      <c r="AI154" s="145">
        <v>0</v>
      </c>
      <c r="AJ154" s="145">
        <v>0</v>
      </c>
      <c r="AK154" s="145">
        <v>0</v>
      </c>
      <c r="AL154" s="145">
        <v>44</v>
      </c>
      <c r="AM154" s="145">
        <v>36</v>
      </c>
      <c r="AN154" s="145">
        <v>36</v>
      </c>
      <c r="AO154" s="145" t="s">
        <v>3</v>
      </c>
      <c r="AP154" s="147">
        <v>7.1428571428571397</v>
      </c>
      <c r="AQ154" s="31" t="s">
        <v>35</v>
      </c>
      <c r="AR154" s="31" t="s">
        <v>379</v>
      </c>
      <c r="AS154" s="31" t="s">
        <v>57</v>
      </c>
      <c r="AT154" s="31" t="s">
        <v>363</v>
      </c>
      <c r="AU154" s="31" t="s">
        <v>679</v>
      </c>
      <c r="AV154" s="31" t="s">
        <v>268</v>
      </c>
      <c r="AW154" s="270">
        <v>0</v>
      </c>
      <c r="AX154"/>
    </row>
    <row r="155" spans="1:50" x14ac:dyDescent="0.35">
      <c r="A155" s="31" t="s">
        <v>148</v>
      </c>
      <c r="B155" s="31" t="s">
        <v>152</v>
      </c>
      <c r="C155" s="108">
        <v>44148</v>
      </c>
      <c r="D155" s="145">
        <v>1509</v>
      </c>
      <c r="E155" s="145">
        <v>3</v>
      </c>
      <c r="F155" s="145">
        <v>3</v>
      </c>
      <c r="G155" s="145">
        <v>0</v>
      </c>
      <c r="H155" s="145">
        <v>15</v>
      </c>
      <c r="I155" s="145">
        <v>15</v>
      </c>
      <c r="J155" s="145">
        <v>7</v>
      </c>
      <c r="K155" s="145">
        <v>7</v>
      </c>
      <c r="L155" s="145">
        <v>2</v>
      </c>
      <c r="M155" s="145">
        <v>2</v>
      </c>
      <c r="N155" s="145">
        <v>13</v>
      </c>
      <c r="O155" s="145">
        <v>6</v>
      </c>
      <c r="P155" s="145">
        <v>6</v>
      </c>
      <c r="Q155" s="145">
        <v>4</v>
      </c>
      <c r="R155" s="145">
        <v>4</v>
      </c>
      <c r="S155" s="145">
        <v>4</v>
      </c>
      <c r="T155" s="145">
        <v>1</v>
      </c>
      <c r="U155" s="145">
        <v>1</v>
      </c>
      <c r="V155" s="145">
        <v>12</v>
      </c>
      <c r="W155" s="145">
        <v>12</v>
      </c>
      <c r="X155" s="145">
        <v>9</v>
      </c>
      <c r="Y155" s="145">
        <v>9</v>
      </c>
      <c r="Z155" s="145">
        <v>0</v>
      </c>
      <c r="AA155" s="145">
        <v>0</v>
      </c>
      <c r="AB155" s="145">
        <v>29</v>
      </c>
      <c r="AC155" s="145">
        <v>6</v>
      </c>
      <c r="AD155" s="145">
        <v>6</v>
      </c>
      <c r="AE155" s="145">
        <v>0</v>
      </c>
      <c r="AF155" s="145">
        <v>0</v>
      </c>
      <c r="AG155" s="145">
        <v>0</v>
      </c>
      <c r="AH155" s="145">
        <v>0</v>
      </c>
      <c r="AI155" s="145">
        <v>0</v>
      </c>
      <c r="AJ155" s="145">
        <v>0</v>
      </c>
      <c r="AK155" s="145">
        <v>6</v>
      </c>
      <c r="AL155" s="145">
        <v>69</v>
      </c>
      <c r="AM155" s="145">
        <v>52</v>
      </c>
      <c r="AN155" s="145">
        <v>52</v>
      </c>
      <c r="AO155" s="145" t="s">
        <v>3</v>
      </c>
      <c r="AP155" s="147">
        <v>7.1428571428571397</v>
      </c>
      <c r="AQ155" s="31" t="s">
        <v>35</v>
      </c>
      <c r="AR155" s="31" t="s">
        <v>379</v>
      </c>
      <c r="AS155" s="31" t="s">
        <v>57</v>
      </c>
      <c r="AT155" s="31" t="s">
        <v>364</v>
      </c>
      <c r="AU155" s="31" t="s">
        <v>704</v>
      </c>
      <c r="AV155" s="31" t="s">
        <v>268</v>
      </c>
      <c r="AW155" s="270">
        <v>0</v>
      </c>
      <c r="AX155"/>
    </row>
    <row r="156" spans="1:50" x14ac:dyDescent="0.35">
      <c r="A156" s="31" t="s">
        <v>148</v>
      </c>
      <c r="B156" s="31" t="s">
        <v>149</v>
      </c>
      <c r="C156" s="108">
        <v>44155</v>
      </c>
      <c r="D156" s="145">
        <v>6639</v>
      </c>
      <c r="E156" s="145">
        <v>14</v>
      </c>
      <c r="F156" s="145">
        <v>10</v>
      </c>
      <c r="G156" s="145">
        <v>45</v>
      </c>
      <c r="H156" s="145">
        <v>275</v>
      </c>
      <c r="I156" s="145">
        <v>275</v>
      </c>
      <c r="J156" s="145">
        <v>145</v>
      </c>
      <c r="K156" s="145">
        <v>145</v>
      </c>
      <c r="L156" s="145">
        <v>9</v>
      </c>
      <c r="M156" s="145">
        <v>9</v>
      </c>
      <c r="N156" s="145">
        <v>18</v>
      </c>
      <c r="O156" s="145">
        <v>18</v>
      </c>
      <c r="P156" s="145">
        <v>18</v>
      </c>
      <c r="Q156" s="145">
        <v>9</v>
      </c>
      <c r="R156" s="145">
        <v>12</v>
      </c>
      <c r="S156" s="145">
        <v>12</v>
      </c>
      <c r="T156" s="145">
        <v>5</v>
      </c>
      <c r="U156" s="145">
        <v>5</v>
      </c>
      <c r="V156" s="145">
        <v>44</v>
      </c>
      <c r="W156" s="145">
        <v>44</v>
      </c>
      <c r="X156" s="145">
        <v>21</v>
      </c>
      <c r="Y156" s="145">
        <v>21</v>
      </c>
      <c r="Z156" s="145">
        <v>0</v>
      </c>
      <c r="AA156" s="145">
        <v>0</v>
      </c>
      <c r="AB156" s="145">
        <v>20</v>
      </c>
      <c r="AC156" s="145">
        <v>7</v>
      </c>
      <c r="AD156" s="145">
        <v>7</v>
      </c>
      <c r="AE156" s="145">
        <v>0</v>
      </c>
      <c r="AF156" s="145">
        <v>0</v>
      </c>
      <c r="AG156" s="145">
        <v>0</v>
      </c>
      <c r="AH156" s="145">
        <v>0</v>
      </c>
      <c r="AI156" s="145">
        <v>0</v>
      </c>
      <c r="AJ156" s="145">
        <v>1</v>
      </c>
      <c r="AK156" s="145">
        <v>7</v>
      </c>
      <c r="AL156" s="145">
        <v>411</v>
      </c>
      <c r="AM156" s="145">
        <v>360</v>
      </c>
      <c r="AN156" s="145">
        <v>360</v>
      </c>
      <c r="AO156" s="145" t="s">
        <v>3</v>
      </c>
      <c r="AP156" s="147">
        <v>8.1428571428571406</v>
      </c>
      <c r="AQ156" s="31" t="s">
        <v>35</v>
      </c>
      <c r="AR156" s="31" t="s">
        <v>379</v>
      </c>
      <c r="AS156" s="31" t="s">
        <v>57</v>
      </c>
      <c r="AT156" s="31" t="s">
        <v>362</v>
      </c>
      <c r="AU156" s="31" t="s">
        <v>667</v>
      </c>
      <c r="AV156" s="31" t="s">
        <v>268</v>
      </c>
      <c r="AW156" s="270">
        <v>1</v>
      </c>
      <c r="AX156"/>
    </row>
    <row r="157" spans="1:50" x14ac:dyDescent="0.35">
      <c r="A157" s="31" t="s">
        <v>148</v>
      </c>
      <c r="B157" s="31" t="s">
        <v>150</v>
      </c>
      <c r="C157" s="108">
        <v>44155</v>
      </c>
      <c r="D157" s="145">
        <v>4501</v>
      </c>
      <c r="E157" s="145">
        <v>5</v>
      </c>
      <c r="F157" s="145">
        <v>17</v>
      </c>
      <c r="G157" s="145">
        <v>28</v>
      </c>
      <c r="H157" s="145">
        <v>452</v>
      </c>
      <c r="I157" s="145">
        <v>452</v>
      </c>
      <c r="J157" s="145">
        <v>284</v>
      </c>
      <c r="K157" s="145">
        <v>284</v>
      </c>
      <c r="L157" s="145">
        <v>4</v>
      </c>
      <c r="M157" s="145">
        <v>4</v>
      </c>
      <c r="N157" s="145">
        <v>7</v>
      </c>
      <c r="O157" s="145">
        <v>7</v>
      </c>
      <c r="P157" s="145">
        <v>7</v>
      </c>
      <c r="Q157" s="145">
        <v>5</v>
      </c>
      <c r="R157" s="145">
        <v>6</v>
      </c>
      <c r="S157" s="145">
        <v>6</v>
      </c>
      <c r="T157" s="145">
        <v>1</v>
      </c>
      <c r="U157" s="145">
        <v>1</v>
      </c>
      <c r="V157" s="145">
        <v>489</v>
      </c>
      <c r="W157" s="145">
        <v>489</v>
      </c>
      <c r="X157" s="145">
        <v>255</v>
      </c>
      <c r="Y157" s="145">
        <v>255</v>
      </c>
      <c r="Z157" s="145">
        <v>0</v>
      </c>
      <c r="AA157" s="145">
        <v>0</v>
      </c>
      <c r="AB157" s="145">
        <v>42</v>
      </c>
      <c r="AC157" s="145">
        <v>0</v>
      </c>
      <c r="AD157" s="145">
        <v>0</v>
      </c>
      <c r="AE157" s="145">
        <v>0</v>
      </c>
      <c r="AF157" s="145">
        <v>0</v>
      </c>
      <c r="AG157" s="145">
        <v>0</v>
      </c>
      <c r="AH157" s="145">
        <v>0</v>
      </c>
      <c r="AI157" s="145">
        <v>0</v>
      </c>
      <c r="AJ157" s="145">
        <v>0</v>
      </c>
      <c r="AK157" s="145">
        <v>0</v>
      </c>
      <c r="AL157" s="145">
        <v>316</v>
      </c>
      <c r="AM157" s="145">
        <v>266</v>
      </c>
      <c r="AN157" s="145">
        <v>265</v>
      </c>
      <c r="AO157" s="145" t="s">
        <v>3</v>
      </c>
      <c r="AP157" s="147">
        <v>8.1428571428571406</v>
      </c>
      <c r="AQ157" s="31" t="s">
        <v>35</v>
      </c>
      <c r="AR157" s="31" t="s">
        <v>379</v>
      </c>
      <c r="AS157" s="31" t="s">
        <v>57</v>
      </c>
      <c r="AT157" s="31" t="s">
        <v>362</v>
      </c>
      <c r="AU157" s="31" t="s">
        <v>664</v>
      </c>
      <c r="AV157" s="31" t="s">
        <v>268</v>
      </c>
      <c r="AW157" s="270">
        <v>0</v>
      </c>
      <c r="AX157"/>
    </row>
    <row r="158" spans="1:50" x14ac:dyDescent="0.35">
      <c r="A158" s="31" t="s">
        <v>148</v>
      </c>
      <c r="B158" s="31" t="s">
        <v>151</v>
      </c>
      <c r="C158" s="108">
        <v>44155</v>
      </c>
      <c r="D158" s="145">
        <v>1172</v>
      </c>
      <c r="E158" s="145">
        <v>8</v>
      </c>
      <c r="F158" s="145">
        <v>5</v>
      </c>
      <c r="G158" s="145">
        <v>11</v>
      </c>
      <c r="H158" s="145">
        <v>173</v>
      </c>
      <c r="I158" s="145">
        <v>173</v>
      </c>
      <c r="J158" s="145">
        <v>88</v>
      </c>
      <c r="K158" s="145">
        <v>88</v>
      </c>
      <c r="L158" s="145">
        <v>7</v>
      </c>
      <c r="M158" s="145">
        <v>7</v>
      </c>
      <c r="N158" s="145">
        <v>7</v>
      </c>
      <c r="O158" s="145">
        <v>7</v>
      </c>
      <c r="P158" s="145">
        <v>7</v>
      </c>
      <c r="Q158" s="145">
        <v>4</v>
      </c>
      <c r="R158" s="145">
        <v>8</v>
      </c>
      <c r="S158" s="145">
        <v>8</v>
      </c>
      <c r="T158" s="145">
        <v>1</v>
      </c>
      <c r="U158" s="145">
        <v>1</v>
      </c>
      <c r="V158" s="145">
        <v>45</v>
      </c>
      <c r="W158" s="145">
        <v>45</v>
      </c>
      <c r="X158" s="145">
        <v>22</v>
      </c>
      <c r="Y158" s="145">
        <v>22</v>
      </c>
      <c r="Z158" s="145">
        <v>0</v>
      </c>
      <c r="AA158" s="145">
        <v>0</v>
      </c>
      <c r="AB158" s="145">
        <v>25</v>
      </c>
      <c r="AC158" s="145">
        <v>0</v>
      </c>
      <c r="AD158" s="145">
        <v>0</v>
      </c>
      <c r="AE158" s="145">
        <v>0</v>
      </c>
      <c r="AF158" s="145">
        <v>0</v>
      </c>
      <c r="AG158" s="145">
        <v>0</v>
      </c>
      <c r="AH158" s="145">
        <v>0</v>
      </c>
      <c r="AI158" s="145">
        <v>0</v>
      </c>
      <c r="AJ158" s="145">
        <v>0</v>
      </c>
      <c r="AK158" s="145">
        <v>0</v>
      </c>
      <c r="AL158" s="145">
        <v>76</v>
      </c>
      <c r="AM158" s="145">
        <v>61</v>
      </c>
      <c r="AN158" s="145">
        <v>61</v>
      </c>
      <c r="AO158" s="145" t="s">
        <v>3</v>
      </c>
      <c r="AP158" s="147">
        <v>8.1428571428571406</v>
      </c>
      <c r="AQ158" s="31" t="s">
        <v>35</v>
      </c>
      <c r="AR158" s="31" t="s">
        <v>379</v>
      </c>
      <c r="AS158" s="31" t="s">
        <v>57</v>
      </c>
      <c r="AT158" s="31" t="s">
        <v>363</v>
      </c>
      <c r="AU158" s="31" t="s">
        <v>679</v>
      </c>
      <c r="AV158" s="31" t="s">
        <v>268</v>
      </c>
      <c r="AW158" s="270">
        <v>0</v>
      </c>
      <c r="AX158"/>
    </row>
    <row r="159" spans="1:50" x14ac:dyDescent="0.35">
      <c r="A159" s="31" t="s">
        <v>148</v>
      </c>
      <c r="B159" s="31" t="s">
        <v>152</v>
      </c>
      <c r="C159" s="108">
        <v>44155</v>
      </c>
      <c r="D159" s="145">
        <v>1516</v>
      </c>
      <c r="E159" s="145">
        <v>3</v>
      </c>
      <c r="F159" s="145">
        <v>4</v>
      </c>
      <c r="G159" s="145">
        <v>7</v>
      </c>
      <c r="H159" s="145">
        <v>65</v>
      </c>
      <c r="I159" s="145">
        <v>65</v>
      </c>
      <c r="J159" s="145">
        <v>32</v>
      </c>
      <c r="K159" s="145">
        <v>32</v>
      </c>
      <c r="L159" s="145">
        <v>1</v>
      </c>
      <c r="M159" s="145">
        <v>1</v>
      </c>
      <c r="N159" s="145">
        <v>6</v>
      </c>
      <c r="O159" s="145">
        <v>6</v>
      </c>
      <c r="P159" s="145">
        <v>6</v>
      </c>
      <c r="Q159" s="145">
        <v>4</v>
      </c>
      <c r="R159" s="145">
        <v>8</v>
      </c>
      <c r="S159" s="145">
        <v>8</v>
      </c>
      <c r="T159" s="145">
        <v>2</v>
      </c>
      <c r="U159" s="145">
        <v>2</v>
      </c>
      <c r="V159" s="145">
        <v>22</v>
      </c>
      <c r="W159" s="145">
        <v>22</v>
      </c>
      <c r="X159" s="145">
        <v>6</v>
      </c>
      <c r="Y159" s="145">
        <v>6</v>
      </c>
      <c r="Z159" s="145">
        <v>0</v>
      </c>
      <c r="AA159" s="145">
        <v>0</v>
      </c>
      <c r="AB159" s="145">
        <v>31</v>
      </c>
      <c r="AC159" s="145">
        <v>0</v>
      </c>
      <c r="AD159" s="145">
        <v>0</v>
      </c>
      <c r="AE159" s="145">
        <v>0</v>
      </c>
      <c r="AF159" s="145">
        <v>0</v>
      </c>
      <c r="AG159" s="145">
        <v>0</v>
      </c>
      <c r="AH159" s="145">
        <v>0</v>
      </c>
      <c r="AI159" s="145">
        <v>0</v>
      </c>
      <c r="AJ159" s="145">
        <v>0</v>
      </c>
      <c r="AK159" s="145">
        <v>0</v>
      </c>
      <c r="AL159" s="145">
        <v>67</v>
      </c>
      <c r="AM159" s="145">
        <v>56</v>
      </c>
      <c r="AN159" s="145">
        <v>56</v>
      </c>
      <c r="AO159" s="145" t="s">
        <v>3</v>
      </c>
      <c r="AP159" s="147">
        <v>8.1428571428571406</v>
      </c>
      <c r="AQ159" s="31" t="s">
        <v>35</v>
      </c>
      <c r="AR159" s="31" t="s">
        <v>379</v>
      </c>
      <c r="AS159" s="31" t="s">
        <v>57</v>
      </c>
      <c r="AT159" s="31" t="s">
        <v>364</v>
      </c>
      <c r="AU159" s="31" t="s">
        <v>704</v>
      </c>
      <c r="AV159" s="31" t="s">
        <v>268</v>
      </c>
      <c r="AW159" s="270">
        <v>0</v>
      </c>
      <c r="AX159"/>
    </row>
    <row r="160" spans="1:50" x14ac:dyDescent="0.35">
      <c r="A160" s="31" t="s">
        <v>55</v>
      </c>
      <c r="B160" s="31" t="s">
        <v>274</v>
      </c>
      <c r="C160" s="108">
        <v>44106</v>
      </c>
      <c r="D160" s="145">
        <v>1251</v>
      </c>
      <c r="E160" s="145">
        <v>1</v>
      </c>
      <c r="F160" s="145">
        <v>1</v>
      </c>
      <c r="G160" s="145">
        <v>-7</v>
      </c>
      <c r="H160" s="145">
        <v>30</v>
      </c>
      <c r="I160" s="145">
        <v>30</v>
      </c>
      <c r="J160" s="145">
        <v>3</v>
      </c>
      <c r="K160" s="145">
        <v>3</v>
      </c>
      <c r="L160" s="145">
        <v>1</v>
      </c>
      <c r="M160" s="145">
        <v>1</v>
      </c>
      <c r="N160" s="145">
        <v>2</v>
      </c>
      <c r="O160" s="145">
        <v>2</v>
      </c>
      <c r="P160" s="145">
        <v>2</v>
      </c>
      <c r="Q160" s="145">
        <v>2</v>
      </c>
      <c r="R160" s="145">
        <v>3</v>
      </c>
      <c r="S160" s="145">
        <v>2</v>
      </c>
      <c r="T160" s="145">
        <v>0</v>
      </c>
      <c r="U160" s="145">
        <v>0</v>
      </c>
      <c r="V160" s="145">
        <v>67</v>
      </c>
      <c r="W160" s="145">
        <v>67</v>
      </c>
      <c r="X160" s="145">
        <v>67</v>
      </c>
      <c r="Y160" s="145">
        <v>67</v>
      </c>
      <c r="Z160" s="145">
        <v>0</v>
      </c>
      <c r="AA160" s="145">
        <v>0</v>
      </c>
      <c r="AB160" s="145">
        <v>88</v>
      </c>
      <c r="AC160" s="145">
        <v>2</v>
      </c>
      <c r="AD160" s="145">
        <v>2</v>
      </c>
      <c r="AE160" s="145">
        <v>0</v>
      </c>
      <c r="AF160" s="145">
        <v>0</v>
      </c>
      <c r="AG160" s="145">
        <v>0</v>
      </c>
      <c r="AH160" s="145">
        <v>0</v>
      </c>
      <c r="AI160" s="145">
        <v>0</v>
      </c>
      <c r="AJ160" s="145">
        <v>0</v>
      </c>
      <c r="AK160" s="145">
        <v>2</v>
      </c>
      <c r="AL160" s="145">
        <v>0</v>
      </c>
      <c r="AM160" s="145">
        <v>0</v>
      </c>
      <c r="AN160" s="145">
        <v>0</v>
      </c>
      <c r="AO160" s="145" t="s">
        <v>3</v>
      </c>
      <c r="AP160" s="147">
        <v>1.1428571428571399</v>
      </c>
      <c r="AQ160" s="31" t="s">
        <v>17</v>
      </c>
      <c r="AR160" s="31" t="s">
        <v>379</v>
      </c>
      <c r="AS160" s="31" t="s">
        <v>57</v>
      </c>
      <c r="AT160" s="31" t="s">
        <v>320</v>
      </c>
      <c r="AU160" s="31" t="s">
        <v>380</v>
      </c>
      <c r="AV160" s="31" t="s">
        <v>268</v>
      </c>
      <c r="AW160" s="270">
        <v>0</v>
      </c>
      <c r="AX160"/>
    </row>
    <row r="161" spans="1:50" x14ac:dyDescent="0.35">
      <c r="A161" s="31" t="s">
        <v>55</v>
      </c>
      <c r="B161" s="31" t="s">
        <v>281</v>
      </c>
      <c r="C161" s="108">
        <v>44106</v>
      </c>
      <c r="D161" s="145">
        <v>1045</v>
      </c>
      <c r="E161" s="145">
        <v>3</v>
      </c>
      <c r="F161" s="145">
        <v>3</v>
      </c>
      <c r="G161" s="145">
        <v>-10</v>
      </c>
      <c r="H161" s="145">
        <v>32</v>
      </c>
      <c r="I161" s="145">
        <v>32</v>
      </c>
      <c r="J161" s="145">
        <v>9</v>
      </c>
      <c r="K161" s="145">
        <v>9</v>
      </c>
      <c r="L161" s="145">
        <v>3</v>
      </c>
      <c r="M161" s="145">
        <v>3</v>
      </c>
      <c r="N161" s="145">
        <v>1</v>
      </c>
      <c r="O161" s="145">
        <v>1</v>
      </c>
      <c r="P161" s="145">
        <v>1</v>
      </c>
      <c r="Q161" s="145">
        <v>1</v>
      </c>
      <c r="R161" s="145">
        <v>1</v>
      </c>
      <c r="S161" s="145">
        <v>1</v>
      </c>
      <c r="T161" s="145">
        <v>0</v>
      </c>
      <c r="U161" s="145">
        <v>0</v>
      </c>
      <c r="V161" s="145">
        <v>71</v>
      </c>
      <c r="W161" s="145">
        <v>71</v>
      </c>
      <c r="X161" s="145">
        <v>71</v>
      </c>
      <c r="Y161" s="145">
        <v>71</v>
      </c>
      <c r="Z161" s="145">
        <v>0</v>
      </c>
      <c r="AA161" s="145">
        <v>0</v>
      </c>
      <c r="AB161" s="145">
        <v>43</v>
      </c>
      <c r="AC161" s="145">
        <v>10</v>
      </c>
      <c r="AD161" s="145">
        <v>10</v>
      </c>
      <c r="AE161" s="145">
        <v>0</v>
      </c>
      <c r="AF161" s="145">
        <v>0</v>
      </c>
      <c r="AG161" s="145">
        <v>0</v>
      </c>
      <c r="AH161" s="145">
        <v>0</v>
      </c>
      <c r="AI161" s="145">
        <v>0</v>
      </c>
      <c r="AJ161" s="145">
        <v>0</v>
      </c>
      <c r="AK161" s="145">
        <v>6</v>
      </c>
      <c r="AL161" s="145">
        <v>18</v>
      </c>
      <c r="AM161" s="145">
        <v>18</v>
      </c>
      <c r="AN161" s="145">
        <v>17</v>
      </c>
      <c r="AO161" s="145" t="s">
        <v>3</v>
      </c>
      <c r="AP161" s="147">
        <v>1.1428571428571399</v>
      </c>
      <c r="AQ161" s="31" t="s">
        <v>17</v>
      </c>
      <c r="AR161" s="31" t="s">
        <v>379</v>
      </c>
      <c r="AS161" s="31" t="s">
        <v>57</v>
      </c>
      <c r="AT161" s="31" t="s">
        <v>321</v>
      </c>
      <c r="AU161" s="31" t="s">
        <v>381</v>
      </c>
      <c r="AV161" s="31" t="s">
        <v>268</v>
      </c>
      <c r="AW161" s="270">
        <v>0</v>
      </c>
      <c r="AX161"/>
    </row>
    <row r="162" spans="1:50" x14ac:dyDescent="0.35">
      <c r="A162" s="31" t="s">
        <v>55</v>
      </c>
      <c r="B162" s="31" t="s">
        <v>291</v>
      </c>
      <c r="C162" s="108">
        <v>44106</v>
      </c>
      <c r="D162" s="145">
        <v>326</v>
      </c>
      <c r="E162" s="145">
        <v>1</v>
      </c>
      <c r="F162" s="145">
        <v>1</v>
      </c>
      <c r="G162" s="145">
        <v>-4</v>
      </c>
      <c r="H162" s="145">
        <v>28</v>
      </c>
      <c r="I162" s="145">
        <v>28</v>
      </c>
      <c r="J162" s="145">
        <v>7</v>
      </c>
      <c r="K162" s="145">
        <v>7</v>
      </c>
      <c r="L162" s="145">
        <v>1</v>
      </c>
      <c r="M162" s="145">
        <v>1</v>
      </c>
      <c r="N162" s="145">
        <v>1</v>
      </c>
      <c r="O162" s="145">
        <v>1</v>
      </c>
      <c r="P162" s="145">
        <v>1</v>
      </c>
      <c r="Q162" s="145">
        <v>1</v>
      </c>
      <c r="R162" s="145">
        <v>2</v>
      </c>
      <c r="S162" s="145">
        <v>2</v>
      </c>
      <c r="T162" s="145">
        <v>0</v>
      </c>
      <c r="U162" s="145">
        <v>0</v>
      </c>
      <c r="V162" s="145">
        <v>60</v>
      </c>
      <c r="W162" s="145">
        <v>60</v>
      </c>
      <c r="X162" s="145">
        <v>60</v>
      </c>
      <c r="Y162" s="145">
        <v>60</v>
      </c>
      <c r="Z162" s="145">
        <v>0</v>
      </c>
      <c r="AA162" s="145">
        <v>0</v>
      </c>
      <c r="AB162" s="145">
        <v>19</v>
      </c>
      <c r="AC162" s="145">
        <v>3</v>
      </c>
      <c r="AD162" s="145">
        <v>3</v>
      </c>
      <c r="AE162" s="145">
        <v>0</v>
      </c>
      <c r="AF162" s="145">
        <v>0</v>
      </c>
      <c r="AG162" s="145">
        <v>0</v>
      </c>
      <c r="AH162" s="145">
        <v>0</v>
      </c>
      <c r="AI162" s="145">
        <v>0</v>
      </c>
      <c r="AJ162" s="145">
        <v>0</v>
      </c>
      <c r="AK162" s="145">
        <v>3</v>
      </c>
      <c r="AL162" s="145">
        <v>0</v>
      </c>
      <c r="AM162" s="145">
        <v>0</v>
      </c>
      <c r="AN162" s="145">
        <v>0</v>
      </c>
      <c r="AO162" s="145" t="s">
        <v>3</v>
      </c>
      <c r="AP162" s="147">
        <v>1.1428571428571399</v>
      </c>
      <c r="AQ162" s="31" t="s">
        <v>17</v>
      </c>
      <c r="AR162" s="31" t="s">
        <v>379</v>
      </c>
      <c r="AS162" s="31" t="s">
        <v>57</v>
      </c>
      <c r="AT162" s="31" t="s">
        <v>322</v>
      </c>
      <c r="AU162" s="31" t="s">
        <v>382</v>
      </c>
      <c r="AV162" s="31" t="s">
        <v>268</v>
      </c>
      <c r="AW162" s="270">
        <v>0</v>
      </c>
      <c r="AX162"/>
    </row>
    <row r="163" spans="1:50" x14ac:dyDescent="0.35">
      <c r="A163" s="31" t="s">
        <v>55</v>
      </c>
      <c r="B163" s="31" t="s">
        <v>274</v>
      </c>
      <c r="C163" s="108">
        <v>44113</v>
      </c>
      <c r="D163" s="145">
        <v>1248</v>
      </c>
      <c r="E163" s="145">
        <v>3</v>
      </c>
      <c r="F163" s="145">
        <v>3</v>
      </c>
      <c r="G163" s="145">
        <v>-3</v>
      </c>
      <c r="H163" s="145">
        <v>45</v>
      </c>
      <c r="I163" s="145">
        <v>45</v>
      </c>
      <c r="J163" s="145">
        <v>16</v>
      </c>
      <c r="K163" s="145">
        <v>16</v>
      </c>
      <c r="L163" s="145">
        <v>3</v>
      </c>
      <c r="M163" s="145">
        <v>3</v>
      </c>
      <c r="N163" s="145">
        <v>2</v>
      </c>
      <c r="O163" s="145">
        <v>2</v>
      </c>
      <c r="P163" s="145">
        <v>2</v>
      </c>
      <c r="Q163" s="145">
        <v>2</v>
      </c>
      <c r="R163" s="145">
        <v>3</v>
      </c>
      <c r="S163" s="145">
        <v>2</v>
      </c>
      <c r="T163" s="145">
        <v>0</v>
      </c>
      <c r="U163" s="145">
        <v>0</v>
      </c>
      <c r="V163" s="145">
        <v>56</v>
      </c>
      <c r="W163" s="145">
        <v>56</v>
      </c>
      <c r="X163" s="145">
        <v>56</v>
      </c>
      <c r="Y163" s="145">
        <v>56</v>
      </c>
      <c r="Z163" s="145">
        <v>0</v>
      </c>
      <c r="AA163" s="145">
        <v>0</v>
      </c>
      <c r="AB163" s="145">
        <v>98</v>
      </c>
      <c r="AC163" s="145">
        <v>2</v>
      </c>
      <c r="AD163" s="145">
        <v>2</v>
      </c>
      <c r="AE163" s="145">
        <v>0</v>
      </c>
      <c r="AF163" s="145">
        <v>0</v>
      </c>
      <c r="AG163" s="145">
        <v>0</v>
      </c>
      <c r="AH163" s="145">
        <v>0</v>
      </c>
      <c r="AI163" s="145">
        <v>0</v>
      </c>
      <c r="AJ163" s="145">
        <v>0</v>
      </c>
      <c r="AK163" s="145">
        <v>2</v>
      </c>
      <c r="AL163" s="145">
        <v>128</v>
      </c>
      <c r="AM163" s="145">
        <v>127</v>
      </c>
      <c r="AN163" s="145">
        <v>128</v>
      </c>
      <c r="AO163" s="145" t="s">
        <v>3</v>
      </c>
      <c r="AP163" s="147">
        <v>2.1428571428571401</v>
      </c>
      <c r="AQ163" s="31" t="s">
        <v>17</v>
      </c>
      <c r="AR163" s="31" t="s">
        <v>379</v>
      </c>
      <c r="AS163" s="31" t="s">
        <v>57</v>
      </c>
      <c r="AT163" s="31" t="s">
        <v>320</v>
      </c>
      <c r="AU163" s="31" t="s">
        <v>380</v>
      </c>
      <c r="AV163" s="31" t="s">
        <v>268</v>
      </c>
      <c r="AW163" s="270">
        <v>0</v>
      </c>
      <c r="AX163"/>
    </row>
    <row r="164" spans="1:50" x14ac:dyDescent="0.35">
      <c r="A164" s="31" t="s">
        <v>55</v>
      </c>
      <c r="B164" s="31" t="s">
        <v>281</v>
      </c>
      <c r="C164" s="108">
        <v>44113</v>
      </c>
      <c r="D164" s="145">
        <v>1030</v>
      </c>
      <c r="E164" s="145">
        <v>4</v>
      </c>
      <c r="F164" s="145">
        <v>4</v>
      </c>
      <c r="G164" s="145">
        <v>-15</v>
      </c>
      <c r="H164" s="145">
        <v>40</v>
      </c>
      <c r="I164" s="145">
        <v>40</v>
      </c>
      <c r="J164" s="145">
        <v>22</v>
      </c>
      <c r="K164" s="145">
        <v>22</v>
      </c>
      <c r="L164" s="145">
        <v>4</v>
      </c>
      <c r="M164" s="145">
        <v>4</v>
      </c>
      <c r="N164" s="145">
        <v>3</v>
      </c>
      <c r="O164" s="145">
        <v>3</v>
      </c>
      <c r="P164" s="145">
        <v>3</v>
      </c>
      <c r="Q164" s="145">
        <v>3</v>
      </c>
      <c r="R164" s="145">
        <v>4</v>
      </c>
      <c r="S164" s="145">
        <v>2</v>
      </c>
      <c r="T164" s="145">
        <v>0</v>
      </c>
      <c r="U164" s="145">
        <v>0</v>
      </c>
      <c r="V164" s="145">
        <v>61</v>
      </c>
      <c r="W164" s="145">
        <v>61</v>
      </c>
      <c r="X164" s="145">
        <v>61</v>
      </c>
      <c r="Y164" s="145">
        <v>61</v>
      </c>
      <c r="Z164" s="145">
        <v>1</v>
      </c>
      <c r="AA164" s="145">
        <v>1</v>
      </c>
      <c r="AB164" s="145">
        <v>41</v>
      </c>
      <c r="AC164" s="145">
        <v>6</v>
      </c>
      <c r="AD164" s="145">
        <v>6</v>
      </c>
      <c r="AE164" s="145">
        <v>0</v>
      </c>
      <c r="AF164" s="145">
        <v>0</v>
      </c>
      <c r="AG164" s="145">
        <v>0</v>
      </c>
      <c r="AH164" s="145">
        <v>0</v>
      </c>
      <c r="AI164" s="145">
        <v>0</v>
      </c>
      <c r="AJ164" s="145">
        <v>0</v>
      </c>
      <c r="AK164" s="145">
        <v>6</v>
      </c>
      <c r="AL164" s="145">
        <v>64</v>
      </c>
      <c r="AM164" s="145">
        <v>61</v>
      </c>
      <c r="AN164" s="145">
        <v>51</v>
      </c>
      <c r="AO164" s="145" t="s">
        <v>3</v>
      </c>
      <c r="AP164" s="147">
        <v>2.1428571428571401</v>
      </c>
      <c r="AQ164" s="31" t="s">
        <v>17</v>
      </c>
      <c r="AR164" s="31" t="s">
        <v>379</v>
      </c>
      <c r="AS164" s="31" t="s">
        <v>57</v>
      </c>
      <c r="AT164" s="31" t="s">
        <v>321</v>
      </c>
      <c r="AU164" s="31" t="s">
        <v>381</v>
      </c>
      <c r="AV164" s="31" t="s">
        <v>268</v>
      </c>
      <c r="AW164" s="270">
        <v>0</v>
      </c>
      <c r="AX164"/>
    </row>
    <row r="165" spans="1:50" x14ac:dyDescent="0.35">
      <c r="A165" s="31" t="s">
        <v>55</v>
      </c>
      <c r="B165" s="31" t="s">
        <v>291</v>
      </c>
      <c r="C165" s="108">
        <v>44113</v>
      </c>
      <c r="D165" s="145">
        <v>326</v>
      </c>
      <c r="E165" s="145">
        <v>0</v>
      </c>
      <c r="F165" s="145">
        <v>0</v>
      </c>
      <c r="G165" s="145">
        <v>0</v>
      </c>
      <c r="H165" s="145">
        <v>29</v>
      </c>
      <c r="I165" s="145">
        <v>29</v>
      </c>
      <c r="J165" s="145">
        <v>17</v>
      </c>
      <c r="K165" s="145">
        <v>17</v>
      </c>
      <c r="L165" s="145">
        <v>0</v>
      </c>
      <c r="M165" s="145">
        <v>0</v>
      </c>
      <c r="N165" s="145">
        <v>1</v>
      </c>
      <c r="O165" s="145">
        <v>1</v>
      </c>
      <c r="P165" s="145">
        <v>1</v>
      </c>
      <c r="Q165" s="145">
        <v>1</v>
      </c>
      <c r="R165" s="145">
        <v>2</v>
      </c>
      <c r="S165" s="145">
        <v>1</v>
      </c>
      <c r="T165" s="145">
        <v>0</v>
      </c>
      <c r="U165" s="145">
        <v>0</v>
      </c>
      <c r="V165" s="145">
        <v>51</v>
      </c>
      <c r="W165" s="145">
        <v>51</v>
      </c>
      <c r="X165" s="145">
        <v>51</v>
      </c>
      <c r="Y165" s="145">
        <v>51</v>
      </c>
      <c r="Z165" s="145">
        <v>0</v>
      </c>
      <c r="AA165" s="145">
        <v>0</v>
      </c>
      <c r="AB165" s="145">
        <v>21</v>
      </c>
      <c r="AC165" s="145">
        <v>3</v>
      </c>
      <c r="AD165" s="145">
        <v>3</v>
      </c>
      <c r="AE165" s="145">
        <v>0</v>
      </c>
      <c r="AF165" s="145">
        <v>0</v>
      </c>
      <c r="AG165" s="145">
        <v>0</v>
      </c>
      <c r="AH165" s="145">
        <v>0</v>
      </c>
      <c r="AI165" s="145">
        <v>0</v>
      </c>
      <c r="AJ165" s="145">
        <v>0</v>
      </c>
      <c r="AK165" s="145">
        <v>3</v>
      </c>
      <c r="AL165" s="145">
        <v>17</v>
      </c>
      <c r="AM165" s="145">
        <v>16</v>
      </c>
      <c r="AN165" s="145">
        <v>17</v>
      </c>
      <c r="AO165" s="145" t="s">
        <v>3</v>
      </c>
      <c r="AP165" s="147">
        <v>2.1428571428571401</v>
      </c>
      <c r="AQ165" s="31" t="s">
        <v>17</v>
      </c>
      <c r="AR165" s="31" t="s">
        <v>379</v>
      </c>
      <c r="AS165" s="31" t="s">
        <v>57</v>
      </c>
      <c r="AT165" s="31" t="s">
        <v>322</v>
      </c>
      <c r="AU165" s="31" t="s">
        <v>382</v>
      </c>
      <c r="AV165" s="31" t="s">
        <v>268</v>
      </c>
      <c r="AW165" s="270">
        <v>0</v>
      </c>
      <c r="AX165"/>
    </row>
    <row r="166" spans="1:50" x14ac:dyDescent="0.35">
      <c r="A166" s="31" t="s">
        <v>55</v>
      </c>
      <c r="B166" s="31" t="s">
        <v>274</v>
      </c>
      <c r="C166" s="108">
        <v>44120</v>
      </c>
      <c r="D166" s="145">
        <v>1255</v>
      </c>
      <c r="E166" s="145">
        <v>0</v>
      </c>
      <c r="F166" s="145">
        <v>0</v>
      </c>
      <c r="G166" s="145">
        <v>7</v>
      </c>
      <c r="H166" s="145">
        <v>61</v>
      </c>
      <c r="I166" s="145">
        <v>61</v>
      </c>
      <c r="J166" s="145">
        <v>13</v>
      </c>
      <c r="K166" s="145">
        <v>13</v>
      </c>
      <c r="L166" s="145">
        <v>0</v>
      </c>
      <c r="M166" s="145">
        <v>0</v>
      </c>
      <c r="N166" s="145">
        <v>0</v>
      </c>
      <c r="O166" s="145">
        <v>1</v>
      </c>
      <c r="P166" s="145">
        <v>1</v>
      </c>
      <c r="Q166" s="145">
        <v>1</v>
      </c>
      <c r="R166" s="145">
        <v>1</v>
      </c>
      <c r="S166" s="145">
        <v>1</v>
      </c>
      <c r="T166" s="145">
        <v>0</v>
      </c>
      <c r="U166" s="145">
        <v>0</v>
      </c>
      <c r="V166" s="145">
        <v>0</v>
      </c>
      <c r="W166" s="145">
        <v>0</v>
      </c>
      <c r="X166" s="145">
        <v>0</v>
      </c>
      <c r="Y166" s="145">
        <v>0</v>
      </c>
      <c r="Z166" s="145">
        <v>0</v>
      </c>
      <c r="AA166" s="145">
        <v>0</v>
      </c>
      <c r="AB166" s="145">
        <v>101</v>
      </c>
      <c r="AC166" s="145">
        <v>2</v>
      </c>
      <c r="AD166" s="145">
        <v>2</v>
      </c>
      <c r="AE166" s="145">
        <v>0</v>
      </c>
      <c r="AF166" s="145">
        <v>0</v>
      </c>
      <c r="AG166" s="145">
        <v>0</v>
      </c>
      <c r="AH166" s="145">
        <v>0</v>
      </c>
      <c r="AI166" s="145">
        <v>0</v>
      </c>
      <c r="AJ166" s="145">
        <v>0</v>
      </c>
      <c r="AK166" s="145">
        <v>2</v>
      </c>
      <c r="AL166" s="145">
        <v>125</v>
      </c>
      <c r="AM166" s="145">
        <v>124</v>
      </c>
      <c r="AN166" s="145">
        <v>125</v>
      </c>
      <c r="AO166" s="145" t="s">
        <v>3</v>
      </c>
      <c r="AP166" s="147">
        <v>3.1428571428571401</v>
      </c>
      <c r="AQ166" s="31" t="s">
        <v>17</v>
      </c>
      <c r="AR166" s="31" t="s">
        <v>379</v>
      </c>
      <c r="AS166" s="31" t="s">
        <v>57</v>
      </c>
      <c r="AT166" s="31" t="s">
        <v>320</v>
      </c>
      <c r="AU166" s="31" t="s">
        <v>380</v>
      </c>
      <c r="AV166" s="31" t="s">
        <v>268</v>
      </c>
      <c r="AW166" s="270">
        <v>0</v>
      </c>
      <c r="AX166"/>
    </row>
    <row r="167" spans="1:50" x14ac:dyDescent="0.35">
      <c r="A167" s="31" t="s">
        <v>55</v>
      </c>
      <c r="B167" s="31" t="s">
        <v>281</v>
      </c>
      <c r="C167" s="108">
        <v>44120</v>
      </c>
      <c r="D167" s="145">
        <v>1023</v>
      </c>
      <c r="E167" s="145">
        <v>3</v>
      </c>
      <c r="F167" s="145">
        <v>3</v>
      </c>
      <c r="G167" s="145">
        <v>-7</v>
      </c>
      <c r="H167" s="145">
        <v>37</v>
      </c>
      <c r="I167" s="145">
        <v>37</v>
      </c>
      <c r="J167" s="145">
        <v>26</v>
      </c>
      <c r="K167" s="145">
        <v>26</v>
      </c>
      <c r="L167" s="145">
        <v>3</v>
      </c>
      <c r="M167" s="145">
        <v>3</v>
      </c>
      <c r="N167" s="145">
        <v>1</v>
      </c>
      <c r="O167" s="145">
        <v>1</v>
      </c>
      <c r="P167" s="145">
        <v>1</v>
      </c>
      <c r="Q167" s="145">
        <v>1</v>
      </c>
      <c r="R167" s="145">
        <v>1</v>
      </c>
      <c r="S167" s="145">
        <v>1</v>
      </c>
      <c r="T167" s="145">
        <v>0</v>
      </c>
      <c r="U167" s="145">
        <v>0</v>
      </c>
      <c r="V167" s="145">
        <v>41</v>
      </c>
      <c r="W167" s="145">
        <v>41</v>
      </c>
      <c r="X167" s="145">
        <v>41</v>
      </c>
      <c r="Y167" s="145">
        <v>41</v>
      </c>
      <c r="Z167" s="145">
        <v>0</v>
      </c>
      <c r="AA167" s="145">
        <v>0</v>
      </c>
      <c r="AB167" s="145">
        <v>40</v>
      </c>
      <c r="AC167" s="145">
        <v>6</v>
      </c>
      <c r="AD167" s="145">
        <v>6</v>
      </c>
      <c r="AE167" s="145">
        <v>0</v>
      </c>
      <c r="AF167" s="145">
        <v>0</v>
      </c>
      <c r="AG167" s="145">
        <v>0</v>
      </c>
      <c r="AH167" s="145">
        <v>0</v>
      </c>
      <c r="AI167" s="145">
        <v>0</v>
      </c>
      <c r="AJ167" s="145">
        <v>0</v>
      </c>
      <c r="AK167" s="145">
        <v>4</v>
      </c>
      <c r="AL167" s="145">
        <v>65</v>
      </c>
      <c r="AM167" s="145">
        <v>63</v>
      </c>
      <c r="AN167" s="145">
        <v>52</v>
      </c>
      <c r="AO167" s="145" t="s">
        <v>3</v>
      </c>
      <c r="AP167" s="147">
        <v>3.1428571428571401</v>
      </c>
      <c r="AQ167" s="31" t="s">
        <v>17</v>
      </c>
      <c r="AR167" s="31" t="s">
        <v>379</v>
      </c>
      <c r="AS167" s="31" t="s">
        <v>57</v>
      </c>
      <c r="AT167" s="31" t="s">
        <v>321</v>
      </c>
      <c r="AU167" s="31" t="s">
        <v>381</v>
      </c>
      <c r="AV167" s="31" t="s">
        <v>268</v>
      </c>
      <c r="AW167" s="270">
        <v>0</v>
      </c>
      <c r="AX167"/>
    </row>
    <row r="168" spans="1:50" x14ac:dyDescent="0.35">
      <c r="A168" s="31" t="s">
        <v>55</v>
      </c>
      <c r="B168" s="31" t="s">
        <v>291</v>
      </c>
      <c r="C168" s="108">
        <v>44120</v>
      </c>
      <c r="D168" s="145">
        <v>319</v>
      </c>
      <c r="E168" s="145">
        <v>0</v>
      </c>
      <c r="F168" s="145">
        <v>0</v>
      </c>
      <c r="G168" s="145">
        <v>-7</v>
      </c>
      <c r="H168" s="145">
        <v>19</v>
      </c>
      <c r="I168" s="145">
        <v>19</v>
      </c>
      <c r="J168" s="145">
        <v>15</v>
      </c>
      <c r="K168" s="145">
        <v>15</v>
      </c>
      <c r="L168" s="145">
        <v>0</v>
      </c>
      <c r="M168" s="145">
        <v>0</v>
      </c>
      <c r="N168" s="145">
        <v>0</v>
      </c>
      <c r="O168" s="145">
        <v>2</v>
      </c>
      <c r="P168" s="145">
        <v>2</v>
      </c>
      <c r="Q168" s="145">
        <v>2</v>
      </c>
      <c r="R168" s="145">
        <v>2</v>
      </c>
      <c r="S168" s="145">
        <v>1</v>
      </c>
      <c r="T168" s="145">
        <v>0</v>
      </c>
      <c r="U168" s="145">
        <v>0</v>
      </c>
      <c r="V168" s="145">
        <v>50</v>
      </c>
      <c r="W168" s="145">
        <v>50</v>
      </c>
      <c r="X168" s="145">
        <v>50</v>
      </c>
      <c r="Y168" s="145">
        <v>50</v>
      </c>
      <c r="Z168" s="145">
        <v>0</v>
      </c>
      <c r="AA168" s="145">
        <v>0</v>
      </c>
      <c r="AB168" s="145">
        <v>17</v>
      </c>
      <c r="AC168" s="145">
        <v>3</v>
      </c>
      <c r="AD168" s="145">
        <v>3</v>
      </c>
      <c r="AE168" s="145">
        <v>0</v>
      </c>
      <c r="AF168" s="145">
        <v>0</v>
      </c>
      <c r="AG168" s="145">
        <v>0</v>
      </c>
      <c r="AH168" s="145">
        <v>0</v>
      </c>
      <c r="AI168" s="145">
        <v>0</v>
      </c>
      <c r="AJ168" s="145">
        <v>0</v>
      </c>
      <c r="AK168" s="145">
        <v>2</v>
      </c>
      <c r="AL168" s="145">
        <v>18</v>
      </c>
      <c r="AM168" s="145">
        <v>18</v>
      </c>
      <c r="AN168" s="145">
        <v>17</v>
      </c>
      <c r="AO168" s="145" t="s">
        <v>3</v>
      </c>
      <c r="AP168" s="147">
        <v>3.1428571428571401</v>
      </c>
      <c r="AQ168" s="31" t="s">
        <v>17</v>
      </c>
      <c r="AR168" s="31" t="s">
        <v>379</v>
      </c>
      <c r="AS168" s="31" t="s">
        <v>57</v>
      </c>
      <c r="AT168" s="31" t="s">
        <v>322</v>
      </c>
      <c r="AU168" s="31" t="s">
        <v>382</v>
      </c>
      <c r="AV168" s="31" t="s">
        <v>268</v>
      </c>
      <c r="AW168" s="270">
        <v>0</v>
      </c>
      <c r="AX168"/>
    </row>
    <row r="169" spans="1:50" x14ac:dyDescent="0.35">
      <c r="A169" s="31" t="s">
        <v>55</v>
      </c>
      <c r="B169" s="31" t="s">
        <v>274</v>
      </c>
      <c r="C169" s="108">
        <v>44127</v>
      </c>
      <c r="D169" s="145">
        <v>1242</v>
      </c>
      <c r="E169" s="145">
        <v>0</v>
      </c>
      <c r="F169" s="145">
        <v>0</v>
      </c>
      <c r="G169" s="145">
        <v>-13</v>
      </c>
      <c r="H169" s="145">
        <v>15</v>
      </c>
      <c r="I169" s="145">
        <v>15</v>
      </c>
      <c r="J169" s="145">
        <v>3</v>
      </c>
      <c r="K169" s="145">
        <v>3</v>
      </c>
      <c r="L169" s="145">
        <v>0</v>
      </c>
      <c r="M169" s="145">
        <v>0</v>
      </c>
      <c r="N169" s="145">
        <v>0</v>
      </c>
      <c r="O169" s="145">
        <v>0</v>
      </c>
      <c r="P169" s="145">
        <v>0</v>
      </c>
      <c r="Q169" s="145">
        <v>0</v>
      </c>
      <c r="R169" s="145">
        <v>0</v>
      </c>
      <c r="S169" s="145">
        <v>0</v>
      </c>
      <c r="T169" s="145">
        <v>0</v>
      </c>
      <c r="U169" s="145">
        <v>0</v>
      </c>
      <c r="V169" s="145">
        <v>31</v>
      </c>
      <c r="W169" s="145">
        <v>31</v>
      </c>
      <c r="X169" s="145">
        <v>31</v>
      </c>
      <c r="Y169" s="145">
        <v>31</v>
      </c>
      <c r="Z169" s="145">
        <v>0</v>
      </c>
      <c r="AA169" s="145">
        <v>0</v>
      </c>
      <c r="AB169" s="145">
        <v>88</v>
      </c>
      <c r="AC169" s="145">
        <v>6</v>
      </c>
      <c r="AD169" s="145">
        <v>6</v>
      </c>
      <c r="AE169" s="145">
        <v>0</v>
      </c>
      <c r="AF169" s="145">
        <v>0</v>
      </c>
      <c r="AG169" s="145">
        <v>0</v>
      </c>
      <c r="AH169" s="145">
        <v>0</v>
      </c>
      <c r="AI169" s="145">
        <v>0</v>
      </c>
      <c r="AJ169" s="145">
        <v>0</v>
      </c>
      <c r="AK169" s="145">
        <v>4</v>
      </c>
      <c r="AL169" s="145">
        <v>20</v>
      </c>
      <c r="AM169" s="145">
        <v>20</v>
      </c>
      <c r="AN169" s="145">
        <v>20</v>
      </c>
      <c r="AO169" s="145" t="s">
        <v>3</v>
      </c>
      <c r="AP169" s="147">
        <v>4.1428571428571397</v>
      </c>
      <c r="AQ169" s="31" t="s">
        <v>17</v>
      </c>
      <c r="AR169" s="31" t="s">
        <v>379</v>
      </c>
      <c r="AS169" s="31" t="s">
        <v>57</v>
      </c>
      <c r="AT169" s="31" t="s">
        <v>320</v>
      </c>
      <c r="AU169" s="31" t="s">
        <v>380</v>
      </c>
      <c r="AV169" s="31" t="s">
        <v>268</v>
      </c>
      <c r="AW169" s="270">
        <v>0</v>
      </c>
      <c r="AX169"/>
    </row>
    <row r="170" spans="1:50" x14ac:dyDescent="0.35">
      <c r="A170" s="31" t="s">
        <v>55</v>
      </c>
      <c r="B170" s="31" t="s">
        <v>281</v>
      </c>
      <c r="C170" s="108">
        <v>44127</v>
      </c>
      <c r="D170" s="145">
        <v>1008</v>
      </c>
      <c r="E170" s="145">
        <v>2</v>
      </c>
      <c r="F170" s="145">
        <v>2</v>
      </c>
      <c r="G170" s="145">
        <v>-15</v>
      </c>
      <c r="H170" s="145">
        <v>20</v>
      </c>
      <c r="I170" s="145">
        <v>20</v>
      </c>
      <c r="J170" s="145">
        <v>11</v>
      </c>
      <c r="K170" s="145">
        <v>11</v>
      </c>
      <c r="L170" s="145">
        <v>2</v>
      </c>
      <c r="M170" s="145">
        <v>2</v>
      </c>
      <c r="N170" s="145">
        <v>0</v>
      </c>
      <c r="O170" s="145">
        <v>0</v>
      </c>
      <c r="P170" s="145">
        <v>0</v>
      </c>
      <c r="Q170" s="145">
        <v>0</v>
      </c>
      <c r="R170" s="145">
        <v>0</v>
      </c>
      <c r="S170" s="145">
        <v>0</v>
      </c>
      <c r="T170" s="145">
        <v>0</v>
      </c>
      <c r="U170" s="145">
        <v>0</v>
      </c>
      <c r="V170" s="145">
        <v>20</v>
      </c>
      <c r="W170" s="145">
        <v>20</v>
      </c>
      <c r="X170" s="145">
        <v>20</v>
      </c>
      <c r="Y170" s="145">
        <v>20</v>
      </c>
      <c r="Z170" s="145">
        <v>0</v>
      </c>
      <c r="AA170" s="145">
        <v>0</v>
      </c>
      <c r="AB170" s="145">
        <v>30</v>
      </c>
      <c r="AC170" s="145">
        <v>9</v>
      </c>
      <c r="AD170" s="145">
        <v>9</v>
      </c>
      <c r="AE170" s="145">
        <v>0</v>
      </c>
      <c r="AF170" s="145">
        <v>0</v>
      </c>
      <c r="AG170" s="145">
        <v>0</v>
      </c>
      <c r="AH170" s="145">
        <v>0</v>
      </c>
      <c r="AI170" s="145">
        <v>0</v>
      </c>
      <c r="AJ170" s="145">
        <v>0</v>
      </c>
      <c r="AK170" s="145">
        <v>3</v>
      </c>
      <c r="AL170" s="145">
        <v>51</v>
      </c>
      <c r="AM170" s="145">
        <v>46</v>
      </c>
      <c r="AN170" s="145">
        <v>33</v>
      </c>
      <c r="AO170" s="145" t="s">
        <v>3</v>
      </c>
      <c r="AP170" s="147">
        <v>4.1428571428571397</v>
      </c>
      <c r="AQ170" s="31" t="s">
        <v>17</v>
      </c>
      <c r="AR170" s="31" t="s">
        <v>379</v>
      </c>
      <c r="AS170" s="31" t="s">
        <v>57</v>
      </c>
      <c r="AT170" s="31" t="s">
        <v>321</v>
      </c>
      <c r="AU170" s="31" t="s">
        <v>381</v>
      </c>
      <c r="AV170" s="31" t="s">
        <v>268</v>
      </c>
      <c r="AW170" s="270">
        <v>0</v>
      </c>
      <c r="AX170"/>
    </row>
    <row r="171" spans="1:50" x14ac:dyDescent="0.35">
      <c r="A171" s="31" t="s">
        <v>55</v>
      </c>
      <c r="B171" s="31" t="s">
        <v>291</v>
      </c>
      <c r="C171" s="108">
        <v>44127</v>
      </c>
      <c r="D171" s="145">
        <v>318</v>
      </c>
      <c r="E171" s="145">
        <v>0</v>
      </c>
      <c r="F171" s="145">
        <v>0</v>
      </c>
      <c r="G171" s="145">
        <v>-1</v>
      </c>
      <c r="H171" s="145">
        <v>12</v>
      </c>
      <c r="I171" s="145">
        <v>12</v>
      </c>
      <c r="J171" s="145">
        <v>13</v>
      </c>
      <c r="K171" s="145">
        <v>13</v>
      </c>
      <c r="L171" s="145">
        <v>0</v>
      </c>
      <c r="M171" s="145">
        <v>0</v>
      </c>
      <c r="N171" s="145">
        <v>0</v>
      </c>
      <c r="O171" s="145">
        <v>0</v>
      </c>
      <c r="P171" s="145">
        <v>0</v>
      </c>
      <c r="Q171" s="145">
        <v>0</v>
      </c>
      <c r="R171" s="145">
        <v>0</v>
      </c>
      <c r="S171" s="145">
        <v>0</v>
      </c>
      <c r="T171" s="145">
        <v>0</v>
      </c>
      <c r="U171" s="145">
        <v>0</v>
      </c>
      <c r="V171" s="145">
        <v>23</v>
      </c>
      <c r="W171" s="145">
        <v>23</v>
      </c>
      <c r="X171" s="145">
        <v>23</v>
      </c>
      <c r="Y171" s="145">
        <v>23</v>
      </c>
      <c r="Z171" s="145">
        <v>0</v>
      </c>
      <c r="AA171" s="145">
        <v>0</v>
      </c>
      <c r="AB171" s="145">
        <v>25</v>
      </c>
      <c r="AC171" s="145">
        <v>6</v>
      </c>
      <c r="AD171" s="145">
        <v>6</v>
      </c>
      <c r="AE171" s="145">
        <v>0</v>
      </c>
      <c r="AF171" s="145">
        <v>0</v>
      </c>
      <c r="AG171" s="145">
        <v>0</v>
      </c>
      <c r="AH171" s="145">
        <v>1</v>
      </c>
      <c r="AI171" s="145">
        <v>0</v>
      </c>
      <c r="AJ171" s="145">
        <v>0</v>
      </c>
      <c r="AK171" s="145">
        <v>1</v>
      </c>
      <c r="AL171" s="145">
        <v>8</v>
      </c>
      <c r="AM171" s="145">
        <v>8</v>
      </c>
      <c r="AN171" s="145">
        <v>6</v>
      </c>
      <c r="AO171" s="145" t="s">
        <v>3</v>
      </c>
      <c r="AP171" s="147">
        <v>4.1428571428571397</v>
      </c>
      <c r="AQ171" s="31" t="s">
        <v>17</v>
      </c>
      <c r="AR171" s="31" t="s">
        <v>379</v>
      </c>
      <c r="AS171" s="31" t="s">
        <v>57</v>
      </c>
      <c r="AT171" s="31" t="s">
        <v>322</v>
      </c>
      <c r="AU171" s="31" t="s">
        <v>382</v>
      </c>
      <c r="AV171" s="31" t="s">
        <v>268</v>
      </c>
      <c r="AW171" s="270">
        <v>0</v>
      </c>
      <c r="AX171"/>
    </row>
    <row r="172" spans="1:50" x14ac:dyDescent="0.35">
      <c r="A172" s="31" t="s">
        <v>55</v>
      </c>
      <c r="B172" s="31" t="s">
        <v>274</v>
      </c>
      <c r="C172" s="108">
        <v>44134</v>
      </c>
      <c r="D172" s="145">
        <v>1236</v>
      </c>
      <c r="E172" s="145">
        <v>2</v>
      </c>
      <c r="F172" s="145">
        <v>2</v>
      </c>
      <c r="G172" s="145">
        <v>6</v>
      </c>
      <c r="H172" s="145">
        <v>5</v>
      </c>
      <c r="I172" s="145">
        <v>5</v>
      </c>
      <c r="J172" s="145">
        <v>4</v>
      </c>
      <c r="K172" s="145">
        <v>4</v>
      </c>
      <c r="L172" s="145">
        <v>0</v>
      </c>
      <c r="M172" s="145">
        <v>0</v>
      </c>
      <c r="N172" s="145">
        <v>2</v>
      </c>
      <c r="O172" s="145">
        <v>2</v>
      </c>
      <c r="P172" s="145">
        <v>2</v>
      </c>
      <c r="Q172" s="145">
        <v>2</v>
      </c>
      <c r="R172" s="145">
        <v>2</v>
      </c>
      <c r="S172" s="145">
        <v>2</v>
      </c>
      <c r="T172" s="145">
        <v>1</v>
      </c>
      <c r="U172" s="145">
        <v>1</v>
      </c>
      <c r="V172" s="145">
        <v>30</v>
      </c>
      <c r="W172" s="145">
        <v>30</v>
      </c>
      <c r="X172" s="145">
        <v>30</v>
      </c>
      <c r="Y172" s="145">
        <v>30</v>
      </c>
      <c r="Z172" s="145">
        <v>0</v>
      </c>
      <c r="AA172" s="145">
        <v>0</v>
      </c>
      <c r="AB172" s="145">
        <v>132</v>
      </c>
      <c r="AC172" s="145">
        <v>14</v>
      </c>
      <c r="AD172" s="145">
        <v>14</v>
      </c>
      <c r="AE172" s="145">
        <v>0</v>
      </c>
      <c r="AF172" s="145">
        <v>0</v>
      </c>
      <c r="AG172" s="145">
        <v>0</v>
      </c>
      <c r="AH172" s="145">
        <v>0</v>
      </c>
      <c r="AI172" s="145">
        <v>0</v>
      </c>
      <c r="AJ172" s="145">
        <v>0</v>
      </c>
      <c r="AK172" s="145">
        <v>4</v>
      </c>
      <c r="AL172" s="145">
        <v>154</v>
      </c>
      <c r="AM172" s="145">
        <v>142</v>
      </c>
      <c r="AN172" s="145">
        <v>133</v>
      </c>
      <c r="AO172" s="145" t="s">
        <v>3</v>
      </c>
      <c r="AP172" s="147">
        <v>5.1428571428571397</v>
      </c>
      <c r="AQ172" s="31" t="s">
        <v>17</v>
      </c>
      <c r="AR172" s="31" t="s">
        <v>379</v>
      </c>
      <c r="AS172" s="31" t="s">
        <v>57</v>
      </c>
      <c r="AT172" s="31" t="s">
        <v>320</v>
      </c>
      <c r="AU172" s="31" t="s">
        <v>380</v>
      </c>
      <c r="AV172" s="31" t="s">
        <v>268</v>
      </c>
      <c r="AW172" s="270">
        <v>0</v>
      </c>
      <c r="AX172"/>
    </row>
    <row r="173" spans="1:50" x14ac:dyDescent="0.35">
      <c r="A173" s="31" t="s">
        <v>55</v>
      </c>
      <c r="B173" s="31" t="s">
        <v>281</v>
      </c>
      <c r="C173" s="108">
        <v>44134</v>
      </c>
      <c r="D173" s="145">
        <v>1003</v>
      </c>
      <c r="E173" s="145">
        <v>1</v>
      </c>
      <c r="F173" s="145">
        <v>1</v>
      </c>
      <c r="G173" s="145">
        <v>5</v>
      </c>
      <c r="H173" s="145">
        <v>10</v>
      </c>
      <c r="I173" s="145">
        <v>10</v>
      </c>
      <c r="J173" s="145">
        <v>7</v>
      </c>
      <c r="K173" s="145">
        <v>7</v>
      </c>
      <c r="L173" s="145">
        <v>1</v>
      </c>
      <c r="M173" s="145">
        <v>1</v>
      </c>
      <c r="N173" s="145">
        <v>3</v>
      </c>
      <c r="O173" s="145">
        <v>3</v>
      </c>
      <c r="P173" s="145">
        <v>3</v>
      </c>
      <c r="Q173" s="145">
        <v>3</v>
      </c>
      <c r="R173" s="145">
        <v>4</v>
      </c>
      <c r="S173" s="145">
        <v>3</v>
      </c>
      <c r="T173" s="145">
        <v>1</v>
      </c>
      <c r="U173" s="145">
        <v>1</v>
      </c>
      <c r="V173" s="145">
        <v>37</v>
      </c>
      <c r="W173" s="145">
        <v>37</v>
      </c>
      <c r="X173" s="145">
        <v>37</v>
      </c>
      <c r="Y173" s="145">
        <v>37</v>
      </c>
      <c r="Z173" s="145">
        <v>0</v>
      </c>
      <c r="AA173" s="145">
        <v>0</v>
      </c>
      <c r="AB173" s="145">
        <v>62</v>
      </c>
      <c r="AC173" s="145">
        <v>15</v>
      </c>
      <c r="AD173" s="145">
        <v>15</v>
      </c>
      <c r="AE173" s="145">
        <v>0</v>
      </c>
      <c r="AF173" s="145">
        <v>0</v>
      </c>
      <c r="AG173" s="145">
        <v>0</v>
      </c>
      <c r="AH173" s="145">
        <v>0</v>
      </c>
      <c r="AI173" s="145">
        <v>0</v>
      </c>
      <c r="AJ173" s="145">
        <v>0</v>
      </c>
      <c r="AK173" s="145">
        <v>13</v>
      </c>
      <c r="AL173" s="145">
        <v>78</v>
      </c>
      <c r="AM173" s="145">
        <v>76</v>
      </c>
      <c r="AN173" s="145">
        <v>60</v>
      </c>
      <c r="AO173" s="145" t="s">
        <v>3</v>
      </c>
      <c r="AP173" s="147">
        <v>5.1428571428571397</v>
      </c>
      <c r="AQ173" s="31" t="s">
        <v>17</v>
      </c>
      <c r="AR173" s="31" t="s">
        <v>379</v>
      </c>
      <c r="AS173" s="31" t="s">
        <v>57</v>
      </c>
      <c r="AT173" s="31" t="s">
        <v>321</v>
      </c>
      <c r="AU173" s="31" t="s">
        <v>381</v>
      </c>
      <c r="AV173" s="31" t="s">
        <v>268</v>
      </c>
      <c r="AW173" s="270">
        <v>0</v>
      </c>
      <c r="AX173"/>
    </row>
    <row r="174" spans="1:50" x14ac:dyDescent="0.35">
      <c r="A174" s="31" t="s">
        <v>55</v>
      </c>
      <c r="B174" s="31" t="s">
        <v>291</v>
      </c>
      <c r="C174" s="108">
        <v>44134</v>
      </c>
      <c r="D174" s="145">
        <v>321</v>
      </c>
      <c r="E174" s="145">
        <v>0</v>
      </c>
      <c r="F174" s="145">
        <v>0</v>
      </c>
      <c r="G174" s="145">
        <v>3</v>
      </c>
      <c r="H174" s="145">
        <v>6</v>
      </c>
      <c r="I174" s="145">
        <v>6</v>
      </c>
      <c r="J174" s="145">
        <v>2</v>
      </c>
      <c r="K174" s="145">
        <v>2</v>
      </c>
      <c r="L174" s="145">
        <v>0</v>
      </c>
      <c r="M174" s="145">
        <v>0</v>
      </c>
      <c r="N174" s="145">
        <v>2</v>
      </c>
      <c r="O174" s="145">
        <v>2</v>
      </c>
      <c r="P174" s="145">
        <v>2</v>
      </c>
      <c r="Q174" s="145">
        <v>2</v>
      </c>
      <c r="R174" s="145">
        <v>2</v>
      </c>
      <c r="S174" s="145">
        <v>1</v>
      </c>
      <c r="T174" s="145">
        <v>0</v>
      </c>
      <c r="U174" s="145">
        <v>0</v>
      </c>
      <c r="V174" s="145">
        <v>40</v>
      </c>
      <c r="W174" s="145">
        <v>40</v>
      </c>
      <c r="X174" s="145">
        <v>40</v>
      </c>
      <c r="Y174" s="145">
        <v>40</v>
      </c>
      <c r="Z174" s="145">
        <v>0</v>
      </c>
      <c r="AA174" s="145">
        <v>0</v>
      </c>
      <c r="AB174" s="145">
        <v>44</v>
      </c>
      <c r="AC174" s="145">
        <v>13</v>
      </c>
      <c r="AD174" s="145">
        <v>13</v>
      </c>
      <c r="AE174" s="145">
        <v>3</v>
      </c>
      <c r="AF174" s="145">
        <v>1</v>
      </c>
      <c r="AG174" s="145">
        <v>0</v>
      </c>
      <c r="AH174" s="145">
        <v>0</v>
      </c>
      <c r="AI174" s="145">
        <v>0</v>
      </c>
      <c r="AJ174" s="145">
        <v>0</v>
      </c>
      <c r="AK174" s="145">
        <v>9</v>
      </c>
      <c r="AL174" s="145">
        <v>8</v>
      </c>
      <c r="AM174" s="145">
        <v>8</v>
      </c>
      <c r="AN174" s="145">
        <v>8</v>
      </c>
      <c r="AO174" s="145" t="s">
        <v>3</v>
      </c>
      <c r="AP174" s="147">
        <v>5.1428571428571397</v>
      </c>
      <c r="AQ174" s="31" t="s">
        <v>17</v>
      </c>
      <c r="AR174" s="31" t="s">
        <v>379</v>
      </c>
      <c r="AS174" s="31" t="s">
        <v>57</v>
      </c>
      <c r="AT174" s="31" t="s">
        <v>322</v>
      </c>
      <c r="AU174" s="31" t="s">
        <v>382</v>
      </c>
      <c r="AV174" s="31" t="s">
        <v>268</v>
      </c>
      <c r="AW174" s="270">
        <v>0</v>
      </c>
      <c r="AX174"/>
    </row>
    <row r="175" spans="1:50" x14ac:dyDescent="0.35">
      <c r="A175" s="31" t="s">
        <v>55</v>
      </c>
      <c r="B175" s="31" t="s">
        <v>274</v>
      </c>
      <c r="C175" s="108">
        <v>44141</v>
      </c>
      <c r="D175" s="145">
        <v>1247</v>
      </c>
      <c r="E175" s="145">
        <v>4</v>
      </c>
      <c r="F175" s="145">
        <v>4</v>
      </c>
      <c r="G175" s="145">
        <v>11</v>
      </c>
      <c r="H175" s="145">
        <v>20</v>
      </c>
      <c r="I175" s="145">
        <v>20</v>
      </c>
      <c r="J175" s="145">
        <v>5</v>
      </c>
      <c r="K175" s="145">
        <v>5</v>
      </c>
      <c r="L175" s="145">
        <v>1</v>
      </c>
      <c r="M175" s="145">
        <v>1</v>
      </c>
      <c r="N175" s="145">
        <v>5</v>
      </c>
      <c r="O175" s="145">
        <v>5</v>
      </c>
      <c r="P175" s="145">
        <v>5</v>
      </c>
      <c r="Q175" s="145">
        <v>5</v>
      </c>
      <c r="R175" s="145">
        <v>8</v>
      </c>
      <c r="S175" s="145">
        <v>6</v>
      </c>
      <c r="T175" s="145">
        <v>3</v>
      </c>
      <c r="U175" s="145">
        <v>3</v>
      </c>
      <c r="V175" s="145">
        <v>32</v>
      </c>
      <c r="W175" s="145">
        <v>32</v>
      </c>
      <c r="X175" s="145">
        <v>32</v>
      </c>
      <c r="Y175" s="145">
        <v>32</v>
      </c>
      <c r="Z175" s="145">
        <v>0</v>
      </c>
      <c r="AA175" s="145">
        <v>0</v>
      </c>
      <c r="AB175" s="145">
        <v>136</v>
      </c>
      <c r="AC175" s="145">
        <v>7</v>
      </c>
      <c r="AD175" s="145">
        <v>7</v>
      </c>
      <c r="AE175" s="145">
        <v>0</v>
      </c>
      <c r="AF175" s="145">
        <v>0</v>
      </c>
      <c r="AG175" s="145">
        <v>0</v>
      </c>
      <c r="AH175" s="145">
        <v>0</v>
      </c>
      <c r="AI175" s="145">
        <v>0</v>
      </c>
      <c r="AJ175" s="145">
        <v>0</v>
      </c>
      <c r="AK175" s="145">
        <v>0</v>
      </c>
      <c r="AL175" s="145">
        <v>149</v>
      </c>
      <c r="AM175" s="145">
        <v>141</v>
      </c>
      <c r="AN175" s="145">
        <v>140</v>
      </c>
      <c r="AO175" s="145" t="s">
        <v>3</v>
      </c>
      <c r="AP175" s="147">
        <v>6.1428571428571397</v>
      </c>
      <c r="AQ175" s="31" t="s">
        <v>35</v>
      </c>
      <c r="AR175" s="31" t="s">
        <v>379</v>
      </c>
      <c r="AS175" s="31" t="s">
        <v>57</v>
      </c>
      <c r="AT175" s="31" t="s">
        <v>320</v>
      </c>
      <c r="AU175" s="31" t="s">
        <v>380</v>
      </c>
      <c r="AV175" s="31" t="s">
        <v>268</v>
      </c>
      <c r="AW175" s="270">
        <v>0</v>
      </c>
      <c r="AX175"/>
    </row>
    <row r="176" spans="1:50" x14ac:dyDescent="0.35">
      <c r="A176" s="31" t="s">
        <v>55</v>
      </c>
      <c r="B176" s="31" t="s">
        <v>281</v>
      </c>
      <c r="C176" s="108">
        <v>44141</v>
      </c>
      <c r="D176" s="145">
        <v>1040</v>
      </c>
      <c r="E176" s="145">
        <v>2</v>
      </c>
      <c r="F176" s="145">
        <v>2</v>
      </c>
      <c r="G176" s="145">
        <v>37</v>
      </c>
      <c r="H176" s="145">
        <v>15</v>
      </c>
      <c r="I176" s="145">
        <v>15</v>
      </c>
      <c r="J176" s="145">
        <v>4</v>
      </c>
      <c r="K176" s="145">
        <v>4</v>
      </c>
      <c r="L176" s="145">
        <v>2</v>
      </c>
      <c r="M176" s="145">
        <v>2</v>
      </c>
      <c r="N176" s="145">
        <v>2</v>
      </c>
      <c r="O176" s="145">
        <v>2</v>
      </c>
      <c r="P176" s="145">
        <v>2</v>
      </c>
      <c r="Q176" s="145">
        <v>2</v>
      </c>
      <c r="R176" s="145">
        <v>2</v>
      </c>
      <c r="S176" s="145">
        <v>2</v>
      </c>
      <c r="T176" s="145">
        <v>0</v>
      </c>
      <c r="U176" s="145">
        <v>0</v>
      </c>
      <c r="V176" s="145">
        <v>28</v>
      </c>
      <c r="W176" s="145">
        <v>28</v>
      </c>
      <c r="X176" s="145">
        <v>28</v>
      </c>
      <c r="Y176" s="145">
        <v>28</v>
      </c>
      <c r="Z176" s="145">
        <v>0</v>
      </c>
      <c r="AA176" s="145">
        <v>0</v>
      </c>
      <c r="AB176" s="145">
        <v>45</v>
      </c>
      <c r="AC176" s="145">
        <v>5</v>
      </c>
      <c r="AD176" s="145">
        <v>5</v>
      </c>
      <c r="AE176" s="145">
        <v>0</v>
      </c>
      <c r="AF176" s="145">
        <v>0</v>
      </c>
      <c r="AG176" s="145">
        <v>0</v>
      </c>
      <c r="AH176" s="145">
        <v>0</v>
      </c>
      <c r="AI176" s="145">
        <v>0</v>
      </c>
      <c r="AJ176" s="145">
        <v>0</v>
      </c>
      <c r="AK176" s="145">
        <v>2</v>
      </c>
      <c r="AL176" s="145">
        <v>88</v>
      </c>
      <c r="AM176" s="145">
        <v>82</v>
      </c>
      <c r="AN176" s="145">
        <v>74</v>
      </c>
      <c r="AO176" s="145" t="s">
        <v>3</v>
      </c>
      <c r="AP176" s="147">
        <v>6.1428571428571397</v>
      </c>
      <c r="AQ176" s="31" t="s">
        <v>35</v>
      </c>
      <c r="AR176" s="31" t="s">
        <v>379</v>
      </c>
      <c r="AS176" s="31" t="s">
        <v>57</v>
      </c>
      <c r="AT176" s="31" t="s">
        <v>321</v>
      </c>
      <c r="AU176" s="31" t="s">
        <v>381</v>
      </c>
      <c r="AV176" s="31" t="s">
        <v>268</v>
      </c>
      <c r="AW176" s="270">
        <v>0</v>
      </c>
      <c r="AX176"/>
    </row>
    <row r="177" spans="1:50" x14ac:dyDescent="0.35">
      <c r="A177" s="31" t="s">
        <v>55</v>
      </c>
      <c r="B177" s="31" t="s">
        <v>291</v>
      </c>
      <c r="C177" s="108">
        <v>44141</v>
      </c>
      <c r="D177" s="145">
        <v>330</v>
      </c>
      <c r="E177" s="145">
        <v>2</v>
      </c>
      <c r="F177" s="145">
        <v>2</v>
      </c>
      <c r="G177" s="145">
        <v>9</v>
      </c>
      <c r="H177" s="145">
        <v>14</v>
      </c>
      <c r="I177" s="145">
        <v>14</v>
      </c>
      <c r="J177" s="145">
        <v>7</v>
      </c>
      <c r="K177" s="145">
        <v>7</v>
      </c>
      <c r="L177" s="145">
        <v>0</v>
      </c>
      <c r="M177" s="145">
        <v>0</v>
      </c>
      <c r="N177" s="145">
        <v>2</v>
      </c>
      <c r="O177" s="145">
        <v>2</v>
      </c>
      <c r="P177" s="145">
        <v>2</v>
      </c>
      <c r="Q177" s="145">
        <v>2</v>
      </c>
      <c r="R177" s="145">
        <v>2</v>
      </c>
      <c r="S177" s="145">
        <v>2</v>
      </c>
      <c r="T177" s="145">
        <v>0</v>
      </c>
      <c r="U177" s="145">
        <v>0</v>
      </c>
      <c r="V177" s="145">
        <v>21</v>
      </c>
      <c r="W177" s="145">
        <v>21</v>
      </c>
      <c r="X177" s="145">
        <v>21</v>
      </c>
      <c r="Y177" s="145">
        <v>21</v>
      </c>
      <c r="Z177" s="145">
        <v>0</v>
      </c>
      <c r="AA177" s="145">
        <v>0</v>
      </c>
      <c r="AB177" s="145">
        <v>26</v>
      </c>
      <c r="AC177" s="145">
        <v>4</v>
      </c>
      <c r="AD177" s="145">
        <v>4</v>
      </c>
      <c r="AE177" s="145">
        <v>0</v>
      </c>
      <c r="AF177" s="145">
        <v>0</v>
      </c>
      <c r="AG177" s="145">
        <v>0</v>
      </c>
      <c r="AH177" s="145">
        <v>0</v>
      </c>
      <c r="AI177" s="145">
        <v>0</v>
      </c>
      <c r="AJ177" s="145">
        <v>0</v>
      </c>
      <c r="AK177" s="145">
        <v>0</v>
      </c>
      <c r="AL177" s="145">
        <v>42</v>
      </c>
      <c r="AM177" s="145">
        <v>35</v>
      </c>
      <c r="AN177" s="145">
        <v>35</v>
      </c>
      <c r="AO177" s="145" t="s">
        <v>3</v>
      </c>
      <c r="AP177" s="147">
        <v>6.1428571428571397</v>
      </c>
      <c r="AQ177" s="31" t="s">
        <v>35</v>
      </c>
      <c r="AR177" s="31" t="s">
        <v>379</v>
      </c>
      <c r="AS177" s="31" t="s">
        <v>57</v>
      </c>
      <c r="AT177" s="31" t="s">
        <v>322</v>
      </c>
      <c r="AU177" s="31" t="s">
        <v>382</v>
      </c>
      <c r="AV177" s="31" t="s">
        <v>268</v>
      </c>
      <c r="AW177" s="270">
        <v>0</v>
      </c>
      <c r="AX177"/>
    </row>
    <row r="178" spans="1:50" x14ac:dyDescent="0.35">
      <c r="A178" s="31" t="s">
        <v>55</v>
      </c>
      <c r="B178" s="31" t="s">
        <v>274</v>
      </c>
      <c r="C178" s="108">
        <v>44148</v>
      </c>
      <c r="D178" s="145">
        <v>1252</v>
      </c>
      <c r="E178" s="145">
        <v>7</v>
      </c>
      <c r="F178" s="145">
        <v>7</v>
      </c>
      <c r="G178" s="145">
        <v>5</v>
      </c>
      <c r="H178" s="145">
        <v>30</v>
      </c>
      <c r="I178" s="145">
        <v>3</v>
      </c>
      <c r="J178" s="145">
        <v>3</v>
      </c>
      <c r="K178" s="145">
        <v>3</v>
      </c>
      <c r="L178" s="145">
        <v>1</v>
      </c>
      <c r="M178" s="145">
        <v>1</v>
      </c>
      <c r="N178" s="145">
        <v>3</v>
      </c>
      <c r="O178" s="145">
        <v>3</v>
      </c>
      <c r="P178" s="145">
        <v>3</v>
      </c>
      <c r="Q178" s="145">
        <v>3</v>
      </c>
      <c r="R178" s="145">
        <v>5</v>
      </c>
      <c r="S178" s="145">
        <v>5</v>
      </c>
      <c r="T178" s="145">
        <v>4</v>
      </c>
      <c r="U178" s="145">
        <v>4</v>
      </c>
      <c r="V178" s="145">
        <v>50</v>
      </c>
      <c r="W178" s="145">
        <v>50</v>
      </c>
      <c r="X178" s="145">
        <v>50</v>
      </c>
      <c r="Y178" s="145">
        <v>50</v>
      </c>
      <c r="Z178" s="145">
        <v>2</v>
      </c>
      <c r="AA178" s="145">
        <v>2</v>
      </c>
      <c r="AB178" s="145">
        <v>119</v>
      </c>
      <c r="AC178" s="145">
        <v>7</v>
      </c>
      <c r="AD178" s="145">
        <v>7</v>
      </c>
      <c r="AE178" s="145">
        <v>0</v>
      </c>
      <c r="AF178" s="145">
        <v>2</v>
      </c>
      <c r="AG178" s="145">
        <v>0</v>
      </c>
      <c r="AH178" s="145">
        <v>0</v>
      </c>
      <c r="AI178" s="145">
        <v>0</v>
      </c>
      <c r="AJ178" s="145">
        <v>0</v>
      </c>
      <c r="AK178" s="145">
        <v>12</v>
      </c>
      <c r="AL178" s="145">
        <v>136</v>
      </c>
      <c r="AM178" s="145">
        <v>126</v>
      </c>
      <c r="AN178" s="145">
        <v>130</v>
      </c>
      <c r="AO178" s="145" t="s">
        <v>3</v>
      </c>
      <c r="AP178" s="147">
        <v>7.1428571428571397</v>
      </c>
      <c r="AQ178" s="31" t="s">
        <v>35</v>
      </c>
      <c r="AR178" s="31" t="s">
        <v>379</v>
      </c>
      <c r="AS178" s="31" t="s">
        <v>57</v>
      </c>
      <c r="AT178" s="31" t="s">
        <v>320</v>
      </c>
      <c r="AU178" s="31" t="s">
        <v>380</v>
      </c>
      <c r="AV178" s="31" t="s">
        <v>268</v>
      </c>
      <c r="AW178" s="270">
        <v>0</v>
      </c>
      <c r="AX178"/>
    </row>
    <row r="179" spans="1:50" x14ac:dyDescent="0.35">
      <c r="A179" s="31" t="s">
        <v>55</v>
      </c>
      <c r="B179" s="31" t="s">
        <v>281</v>
      </c>
      <c r="C179" s="108">
        <v>44148</v>
      </c>
      <c r="D179" s="145">
        <v>1042</v>
      </c>
      <c r="E179" s="145">
        <v>2</v>
      </c>
      <c r="F179" s="145">
        <v>2</v>
      </c>
      <c r="G179" s="145">
        <v>2</v>
      </c>
      <c r="H179" s="145">
        <v>33</v>
      </c>
      <c r="I179" s="145">
        <v>7</v>
      </c>
      <c r="J179" s="145">
        <v>7</v>
      </c>
      <c r="K179" s="145">
        <v>7</v>
      </c>
      <c r="L179" s="145">
        <v>0</v>
      </c>
      <c r="M179" s="145">
        <v>0</v>
      </c>
      <c r="N179" s="145">
        <v>3</v>
      </c>
      <c r="O179" s="145">
        <v>3</v>
      </c>
      <c r="P179" s="145">
        <v>3</v>
      </c>
      <c r="Q179" s="145">
        <v>3</v>
      </c>
      <c r="R179" s="145">
        <v>3</v>
      </c>
      <c r="S179" s="145">
        <v>3</v>
      </c>
      <c r="T179" s="145">
        <v>1</v>
      </c>
      <c r="U179" s="145">
        <v>1</v>
      </c>
      <c r="V179" s="145">
        <v>52</v>
      </c>
      <c r="W179" s="145">
        <v>52</v>
      </c>
      <c r="X179" s="145">
        <v>52</v>
      </c>
      <c r="Y179" s="145">
        <v>52</v>
      </c>
      <c r="Z179" s="145">
        <v>1</v>
      </c>
      <c r="AA179" s="145">
        <v>1</v>
      </c>
      <c r="AB179" s="145">
        <v>64</v>
      </c>
      <c r="AC179" s="145">
        <v>11</v>
      </c>
      <c r="AD179" s="145">
        <v>11</v>
      </c>
      <c r="AE179" s="145">
        <v>0</v>
      </c>
      <c r="AF179" s="145">
        <v>0</v>
      </c>
      <c r="AG179" s="145">
        <v>0</v>
      </c>
      <c r="AH179" s="145">
        <v>0</v>
      </c>
      <c r="AI179" s="145">
        <v>0</v>
      </c>
      <c r="AJ179" s="145">
        <v>0</v>
      </c>
      <c r="AK179" s="145">
        <v>7</v>
      </c>
      <c r="AL179" s="145">
        <v>125</v>
      </c>
      <c r="AM179" s="145">
        <v>115</v>
      </c>
      <c r="AN179" s="145">
        <v>114</v>
      </c>
      <c r="AO179" s="145" t="s">
        <v>3</v>
      </c>
      <c r="AP179" s="147">
        <v>7.1428571428571397</v>
      </c>
      <c r="AQ179" s="31" t="s">
        <v>35</v>
      </c>
      <c r="AR179" s="31" t="s">
        <v>379</v>
      </c>
      <c r="AS179" s="31" t="s">
        <v>57</v>
      </c>
      <c r="AT179" s="31" t="s">
        <v>321</v>
      </c>
      <c r="AU179" s="31" t="s">
        <v>381</v>
      </c>
      <c r="AV179" s="31" t="s">
        <v>268</v>
      </c>
      <c r="AW179" s="270">
        <v>0</v>
      </c>
      <c r="AX179"/>
    </row>
    <row r="180" spans="1:50" x14ac:dyDescent="0.35">
      <c r="A180" s="31" t="s">
        <v>55</v>
      </c>
      <c r="B180" s="31" t="s">
        <v>291</v>
      </c>
      <c r="C180" s="108">
        <v>44148</v>
      </c>
      <c r="D180" s="145">
        <v>330</v>
      </c>
      <c r="E180" s="145">
        <v>1</v>
      </c>
      <c r="F180" s="145">
        <v>1</v>
      </c>
      <c r="G180" s="145">
        <v>0</v>
      </c>
      <c r="H180" s="145">
        <v>23</v>
      </c>
      <c r="I180" s="145">
        <v>5</v>
      </c>
      <c r="J180" s="145">
        <v>5</v>
      </c>
      <c r="K180" s="145">
        <v>5</v>
      </c>
      <c r="L180" s="145">
        <v>1</v>
      </c>
      <c r="M180" s="145">
        <v>1</v>
      </c>
      <c r="N180" s="145">
        <v>2</v>
      </c>
      <c r="O180" s="145">
        <v>2</v>
      </c>
      <c r="P180" s="145">
        <v>2</v>
      </c>
      <c r="Q180" s="145">
        <v>2</v>
      </c>
      <c r="R180" s="145">
        <v>2</v>
      </c>
      <c r="S180" s="145">
        <v>2</v>
      </c>
      <c r="T180" s="145">
        <v>0</v>
      </c>
      <c r="U180" s="145">
        <v>0</v>
      </c>
      <c r="V180" s="145">
        <v>44</v>
      </c>
      <c r="W180" s="145">
        <v>44</v>
      </c>
      <c r="X180" s="145">
        <v>44</v>
      </c>
      <c r="Y180" s="145">
        <v>44</v>
      </c>
      <c r="Z180" s="145">
        <v>0</v>
      </c>
      <c r="AA180" s="145">
        <v>0</v>
      </c>
      <c r="AB180" s="145">
        <v>16</v>
      </c>
      <c r="AC180" s="145">
        <v>5</v>
      </c>
      <c r="AD180" s="145">
        <v>5</v>
      </c>
      <c r="AE180" s="145">
        <v>0</v>
      </c>
      <c r="AF180" s="145">
        <v>0</v>
      </c>
      <c r="AG180" s="145">
        <v>0</v>
      </c>
      <c r="AH180" s="145">
        <v>0</v>
      </c>
      <c r="AI180" s="145">
        <v>0</v>
      </c>
      <c r="AJ180" s="145">
        <v>0</v>
      </c>
      <c r="AK180" s="145">
        <v>4</v>
      </c>
      <c r="AL180" s="145">
        <v>36</v>
      </c>
      <c r="AM180" s="145">
        <v>34</v>
      </c>
      <c r="AN180" s="145">
        <v>36</v>
      </c>
      <c r="AO180" s="145" t="s">
        <v>3</v>
      </c>
      <c r="AP180" s="147">
        <v>7.1428571428571397</v>
      </c>
      <c r="AQ180" s="31" t="s">
        <v>35</v>
      </c>
      <c r="AR180" s="31" t="s">
        <v>379</v>
      </c>
      <c r="AS180" s="31" t="s">
        <v>57</v>
      </c>
      <c r="AT180" s="31" t="s">
        <v>322</v>
      </c>
      <c r="AU180" s="31" t="s">
        <v>382</v>
      </c>
      <c r="AV180" s="31" t="s">
        <v>268</v>
      </c>
      <c r="AW180" s="270">
        <v>0</v>
      </c>
      <c r="AX180"/>
    </row>
    <row r="181" spans="1:50" x14ac:dyDescent="0.35">
      <c r="A181" s="31" t="s">
        <v>55</v>
      </c>
      <c r="B181" s="31" t="s">
        <v>274</v>
      </c>
      <c r="C181" s="108">
        <v>44155</v>
      </c>
      <c r="D181" s="145">
        <v>1255</v>
      </c>
      <c r="E181" s="145">
        <v>3</v>
      </c>
      <c r="F181" s="145">
        <v>3</v>
      </c>
      <c r="G181" s="145">
        <v>3</v>
      </c>
      <c r="H181" s="145">
        <v>72</v>
      </c>
      <c r="I181" s="145">
        <v>72</v>
      </c>
      <c r="J181" s="145">
        <v>7</v>
      </c>
      <c r="K181" s="145">
        <v>7</v>
      </c>
      <c r="L181" s="145">
        <v>0</v>
      </c>
      <c r="M181" s="145">
        <v>0</v>
      </c>
      <c r="N181" s="145">
        <v>3</v>
      </c>
      <c r="O181" s="145">
        <v>3</v>
      </c>
      <c r="P181" s="145">
        <v>3</v>
      </c>
      <c r="Q181" s="145">
        <v>3</v>
      </c>
      <c r="R181" s="145">
        <v>3</v>
      </c>
      <c r="S181" s="145">
        <v>3</v>
      </c>
      <c r="T181" s="145">
        <v>1</v>
      </c>
      <c r="U181" s="145">
        <v>1</v>
      </c>
      <c r="V181" s="145">
        <v>53</v>
      </c>
      <c r="W181" s="145">
        <v>53</v>
      </c>
      <c r="X181" s="145">
        <v>53</v>
      </c>
      <c r="Y181" s="145">
        <v>53</v>
      </c>
      <c r="Z181" s="145">
        <v>2</v>
      </c>
      <c r="AA181" s="145">
        <v>2</v>
      </c>
      <c r="AB181" s="145">
        <v>128</v>
      </c>
      <c r="AC181" s="145">
        <v>8</v>
      </c>
      <c r="AD181" s="145">
        <v>8</v>
      </c>
      <c r="AE181" s="145">
        <v>0</v>
      </c>
      <c r="AF181" s="145">
        <v>3</v>
      </c>
      <c r="AG181" s="145">
        <v>0</v>
      </c>
      <c r="AH181" s="145">
        <v>0</v>
      </c>
      <c r="AI181" s="145">
        <v>0</v>
      </c>
      <c r="AJ181" s="145">
        <v>0</v>
      </c>
      <c r="AK181" s="145">
        <v>3</v>
      </c>
      <c r="AL181" s="145">
        <v>128</v>
      </c>
      <c r="AM181" s="145">
        <v>115</v>
      </c>
      <c r="AN181" s="145">
        <v>121</v>
      </c>
      <c r="AO181" s="145" t="s">
        <v>3</v>
      </c>
      <c r="AP181" s="147">
        <v>8.1428571428571406</v>
      </c>
      <c r="AQ181" s="31" t="s">
        <v>35</v>
      </c>
      <c r="AR181" s="31" t="s">
        <v>379</v>
      </c>
      <c r="AS181" s="31" t="s">
        <v>57</v>
      </c>
      <c r="AT181" s="31" t="s">
        <v>320</v>
      </c>
      <c r="AU181" s="31" t="s">
        <v>380</v>
      </c>
      <c r="AV181" s="31" t="s">
        <v>268</v>
      </c>
      <c r="AW181" s="270">
        <v>0</v>
      </c>
      <c r="AX181"/>
    </row>
    <row r="182" spans="1:50" x14ac:dyDescent="0.35">
      <c r="A182" s="31" t="s">
        <v>55</v>
      </c>
      <c r="B182" s="31" t="s">
        <v>281</v>
      </c>
      <c r="C182" s="108">
        <v>44155</v>
      </c>
      <c r="D182" s="145">
        <v>1049</v>
      </c>
      <c r="E182" s="145">
        <v>11</v>
      </c>
      <c r="F182" s="145">
        <v>11</v>
      </c>
      <c r="G182" s="145">
        <v>7</v>
      </c>
      <c r="H182" s="145">
        <v>101</v>
      </c>
      <c r="I182" s="145">
        <v>101</v>
      </c>
      <c r="J182" s="145">
        <v>40</v>
      </c>
      <c r="K182" s="145">
        <v>40</v>
      </c>
      <c r="L182" s="145">
        <v>2</v>
      </c>
      <c r="M182" s="145">
        <v>2</v>
      </c>
      <c r="N182" s="145">
        <v>5</v>
      </c>
      <c r="O182" s="145">
        <v>5</v>
      </c>
      <c r="P182" s="145">
        <v>5</v>
      </c>
      <c r="Q182" s="145">
        <v>5</v>
      </c>
      <c r="R182" s="145">
        <v>7</v>
      </c>
      <c r="S182" s="145">
        <v>7</v>
      </c>
      <c r="T182" s="145">
        <v>1</v>
      </c>
      <c r="U182" s="145">
        <v>1</v>
      </c>
      <c r="V182" s="145">
        <v>61</v>
      </c>
      <c r="W182" s="145">
        <v>61</v>
      </c>
      <c r="X182" s="145">
        <v>61</v>
      </c>
      <c r="Y182" s="145">
        <v>61</v>
      </c>
      <c r="Z182" s="145">
        <v>8</v>
      </c>
      <c r="AA182" s="145">
        <v>8</v>
      </c>
      <c r="AB182" s="145">
        <v>49</v>
      </c>
      <c r="AC182" s="145">
        <v>7</v>
      </c>
      <c r="AD182" s="145">
        <v>7</v>
      </c>
      <c r="AE182" s="145">
        <v>0</v>
      </c>
      <c r="AF182" s="145">
        <v>0</v>
      </c>
      <c r="AG182" s="145">
        <v>0</v>
      </c>
      <c r="AH182" s="145">
        <v>0</v>
      </c>
      <c r="AI182" s="145">
        <v>0</v>
      </c>
      <c r="AJ182" s="145">
        <v>0</v>
      </c>
      <c r="AK182" s="145">
        <v>6</v>
      </c>
      <c r="AL182" s="145">
        <v>111</v>
      </c>
      <c r="AM182" s="145">
        <v>100</v>
      </c>
      <c r="AN182" s="145">
        <v>95</v>
      </c>
      <c r="AO182" s="145" t="s">
        <v>3</v>
      </c>
      <c r="AP182" s="147">
        <v>8.1428571428571406</v>
      </c>
      <c r="AQ182" s="31" t="s">
        <v>35</v>
      </c>
      <c r="AR182" s="31" t="s">
        <v>379</v>
      </c>
      <c r="AS182" s="31" t="s">
        <v>57</v>
      </c>
      <c r="AT182" s="31" t="s">
        <v>321</v>
      </c>
      <c r="AU182" s="31" t="s">
        <v>381</v>
      </c>
      <c r="AV182" s="31" t="s">
        <v>268</v>
      </c>
      <c r="AW182" s="270">
        <v>0</v>
      </c>
      <c r="AX182"/>
    </row>
    <row r="183" spans="1:50" x14ac:dyDescent="0.35">
      <c r="A183" s="31" t="s">
        <v>55</v>
      </c>
      <c r="B183" s="31" t="s">
        <v>291</v>
      </c>
      <c r="C183" s="108">
        <v>44155</v>
      </c>
      <c r="D183" s="145">
        <v>331</v>
      </c>
      <c r="E183" s="145">
        <v>1</v>
      </c>
      <c r="F183" s="145">
        <v>0</v>
      </c>
      <c r="G183" s="145">
        <v>2</v>
      </c>
      <c r="H183" s="145">
        <v>32</v>
      </c>
      <c r="I183" s="145">
        <v>32</v>
      </c>
      <c r="J183" s="145">
        <v>11</v>
      </c>
      <c r="K183" s="145">
        <v>11</v>
      </c>
      <c r="L183" s="145">
        <v>0</v>
      </c>
      <c r="M183" s="145">
        <v>0</v>
      </c>
      <c r="N183" s="145">
        <v>2</v>
      </c>
      <c r="O183" s="145">
        <v>2</v>
      </c>
      <c r="P183" s="145">
        <v>2</v>
      </c>
      <c r="Q183" s="145">
        <v>2</v>
      </c>
      <c r="R183" s="145">
        <v>3</v>
      </c>
      <c r="S183" s="145">
        <v>3</v>
      </c>
      <c r="T183" s="145">
        <v>0</v>
      </c>
      <c r="U183" s="145">
        <v>0</v>
      </c>
      <c r="V183" s="145">
        <v>44</v>
      </c>
      <c r="W183" s="145">
        <v>44</v>
      </c>
      <c r="X183" s="145">
        <v>44</v>
      </c>
      <c r="Y183" s="145">
        <v>44</v>
      </c>
      <c r="Z183" s="145">
        <v>1</v>
      </c>
      <c r="AA183" s="145">
        <v>0</v>
      </c>
      <c r="AB183" s="145">
        <v>28</v>
      </c>
      <c r="AC183" s="145">
        <v>3</v>
      </c>
      <c r="AD183" s="145">
        <v>3</v>
      </c>
      <c r="AE183" s="145">
        <v>3</v>
      </c>
      <c r="AF183" s="145">
        <v>0</v>
      </c>
      <c r="AG183" s="145">
        <v>0</v>
      </c>
      <c r="AH183" s="145">
        <v>0</v>
      </c>
      <c r="AI183" s="145">
        <v>0</v>
      </c>
      <c r="AJ183" s="145">
        <v>0</v>
      </c>
      <c r="AK183" s="145">
        <v>3</v>
      </c>
      <c r="AL183" s="145">
        <v>30</v>
      </c>
      <c r="AM183" s="145">
        <v>26</v>
      </c>
      <c r="AN183" s="145">
        <v>30</v>
      </c>
      <c r="AO183" s="145" t="s">
        <v>3</v>
      </c>
      <c r="AP183" s="147">
        <v>8.1428571428571406</v>
      </c>
      <c r="AQ183" s="31" t="s">
        <v>35</v>
      </c>
      <c r="AR183" s="31" t="s">
        <v>379</v>
      </c>
      <c r="AS183" s="31" t="s">
        <v>57</v>
      </c>
      <c r="AT183" s="31" t="s">
        <v>322</v>
      </c>
      <c r="AU183" s="31" t="s">
        <v>382</v>
      </c>
      <c r="AV183" s="31" t="s">
        <v>268</v>
      </c>
      <c r="AW183" s="270">
        <v>0</v>
      </c>
      <c r="AX183"/>
    </row>
    <row r="184" spans="1:50" x14ac:dyDescent="0.35">
      <c r="A184" s="31" t="s">
        <v>132</v>
      </c>
      <c r="B184" s="31" t="s">
        <v>133</v>
      </c>
      <c r="C184" s="108">
        <v>44113</v>
      </c>
      <c r="D184" s="145">
        <v>1747</v>
      </c>
      <c r="E184" s="145">
        <v>4</v>
      </c>
      <c r="F184" s="145">
        <v>3</v>
      </c>
      <c r="G184" s="145">
        <v>0</v>
      </c>
      <c r="H184" s="145">
        <v>201</v>
      </c>
      <c r="I184" s="145">
        <v>201</v>
      </c>
      <c r="J184" s="145">
        <v>52</v>
      </c>
      <c r="K184" s="145">
        <v>52</v>
      </c>
      <c r="L184" s="145">
        <v>2</v>
      </c>
      <c r="M184" s="145">
        <v>2</v>
      </c>
      <c r="N184" s="145">
        <v>15</v>
      </c>
      <c r="O184" s="145">
        <v>3</v>
      </c>
      <c r="P184" s="145">
        <v>3</v>
      </c>
      <c r="Q184" s="145">
        <v>3</v>
      </c>
      <c r="R184" s="145">
        <v>3</v>
      </c>
      <c r="S184" s="145">
        <v>3</v>
      </c>
      <c r="T184" s="145">
        <v>1</v>
      </c>
      <c r="U184" s="145">
        <v>1</v>
      </c>
      <c r="V184" s="145">
        <v>54</v>
      </c>
      <c r="W184" s="145">
        <v>54</v>
      </c>
      <c r="X184" s="145">
        <v>54</v>
      </c>
      <c r="Y184" s="145">
        <v>54</v>
      </c>
      <c r="Z184" s="145">
        <v>1</v>
      </c>
      <c r="AA184" s="145">
        <v>0</v>
      </c>
      <c r="AB184" s="145">
        <v>111</v>
      </c>
      <c r="AC184" s="145">
        <v>9</v>
      </c>
      <c r="AD184" s="145">
        <v>9</v>
      </c>
      <c r="AE184" s="145">
        <v>0</v>
      </c>
      <c r="AF184" s="145">
        <v>0</v>
      </c>
      <c r="AG184" s="145">
        <v>0</v>
      </c>
      <c r="AH184" s="145">
        <v>0</v>
      </c>
      <c r="AI184" s="145">
        <v>0</v>
      </c>
      <c r="AJ184" s="145">
        <v>0</v>
      </c>
      <c r="AK184" s="145">
        <v>9</v>
      </c>
      <c r="AL184" s="145">
        <v>114</v>
      </c>
      <c r="AM184" s="145">
        <v>114</v>
      </c>
      <c r="AN184" s="145">
        <v>114</v>
      </c>
      <c r="AO184" s="145" t="s">
        <v>3</v>
      </c>
      <c r="AP184" s="147">
        <v>2.1428571428571401</v>
      </c>
      <c r="AQ184" s="31" t="s">
        <v>17</v>
      </c>
      <c r="AR184" s="31" t="s">
        <v>379</v>
      </c>
      <c r="AS184" s="31" t="s">
        <v>57</v>
      </c>
      <c r="AT184" s="31" t="s">
        <v>347</v>
      </c>
      <c r="AU184" s="31" t="s">
        <v>386</v>
      </c>
      <c r="AV184" s="31" t="s">
        <v>268</v>
      </c>
      <c r="AW184" s="270">
        <v>0</v>
      </c>
      <c r="AX184"/>
    </row>
    <row r="185" spans="1:50" x14ac:dyDescent="0.35">
      <c r="A185" s="31" t="s">
        <v>132</v>
      </c>
      <c r="B185" s="31" t="s">
        <v>134</v>
      </c>
      <c r="C185" s="108">
        <v>44113</v>
      </c>
      <c r="D185" s="145">
        <v>1260</v>
      </c>
      <c r="E185" s="145">
        <v>3</v>
      </c>
      <c r="F185" s="145">
        <v>3</v>
      </c>
      <c r="G185" s="145">
        <v>0</v>
      </c>
      <c r="H185" s="145">
        <v>102</v>
      </c>
      <c r="I185" s="145">
        <v>102</v>
      </c>
      <c r="J185" s="145">
        <v>10</v>
      </c>
      <c r="K185" s="145">
        <v>10</v>
      </c>
      <c r="L185" s="145">
        <v>0</v>
      </c>
      <c r="M185" s="145">
        <v>0</v>
      </c>
      <c r="N185" s="145">
        <v>12</v>
      </c>
      <c r="O185" s="145">
        <v>8</v>
      </c>
      <c r="P185" s="145">
        <v>8</v>
      </c>
      <c r="Q185" s="145">
        <v>8</v>
      </c>
      <c r="R185" s="145">
        <v>8</v>
      </c>
      <c r="S185" s="145">
        <v>8</v>
      </c>
      <c r="T185" s="145">
        <v>3</v>
      </c>
      <c r="U185" s="145">
        <v>3</v>
      </c>
      <c r="V185" s="145">
        <v>96</v>
      </c>
      <c r="W185" s="145">
        <v>96</v>
      </c>
      <c r="X185" s="145">
        <v>96</v>
      </c>
      <c r="Y185" s="145">
        <v>96</v>
      </c>
      <c r="Z185" s="145">
        <v>0</v>
      </c>
      <c r="AA185" s="145">
        <v>0</v>
      </c>
      <c r="AB185" s="145">
        <v>40</v>
      </c>
      <c r="AC185" s="145">
        <v>6</v>
      </c>
      <c r="AD185" s="145">
        <v>6</v>
      </c>
      <c r="AE185" s="145">
        <v>0</v>
      </c>
      <c r="AF185" s="145">
        <v>0</v>
      </c>
      <c r="AG185" s="145">
        <v>0</v>
      </c>
      <c r="AH185" s="145">
        <v>0</v>
      </c>
      <c r="AI185" s="145">
        <v>0</v>
      </c>
      <c r="AJ185" s="145">
        <v>0</v>
      </c>
      <c r="AK185" s="145">
        <v>6</v>
      </c>
      <c r="AL185" s="145">
        <v>57</v>
      </c>
      <c r="AM185" s="145">
        <v>57</v>
      </c>
      <c r="AN185" s="145">
        <v>37</v>
      </c>
      <c r="AO185" s="145" t="s">
        <v>3</v>
      </c>
      <c r="AP185" s="147">
        <v>2.1428571428571401</v>
      </c>
      <c r="AQ185" s="31" t="s">
        <v>17</v>
      </c>
      <c r="AR185" s="31" t="s">
        <v>379</v>
      </c>
      <c r="AS185" s="31" t="s">
        <v>57</v>
      </c>
      <c r="AT185" s="31" t="s">
        <v>348</v>
      </c>
      <c r="AU185" s="31" t="s">
        <v>387</v>
      </c>
      <c r="AV185" s="31" t="s">
        <v>268</v>
      </c>
      <c r="AW185" s="270">
        <v>0</v>
      </c>
      <c r="AX185"/>
    </row>
    <row r="186" spans="1:50" x14ac:dyDescent="0.35">
      <c r="A186" s="31" t="s">
        <v>132</v>
      </c>
      <c r="B186" s="31" t="s">
        <v>135</v>
      </c>
      <c r="C186" s="108">
        <v>44113</v>
      </c>
      <c r="D186" s="145">
        <v>1958</v>
      </c>
      <c r="E186" s="145">
        <v>7</v>
      </c>
      <c r="F186" s="145">
        <v>2</v>
      </c>
      <c r="G186" s="145">
        <v>2</v>
      </c>
      <c r="H186" s="145">
        <v>215</v>
      </c>
      <c r="I186" s="145">
        <v>215</v>
      </c>
      <c r="J186" s="145">
        <v>41</v>
      </c>
      <c r="K186" s="145">
        <v>41</v>
      </c>
      <c r="L186" s="145">
        <v>1</v>
      </c>
      <c r="M186" s="145">
        <v>1</v>
      </c>
      <c r="N186" s="145">
        <v>11</v>
      </c>
      <c r="O186" s="145">
        <v>8</v>
      </c>
      <c r="P186" s="145">
        <v>8</v>
      </c>
      <c r="Q186" s="145">
        <v>8</v>
      </c>
      <c r="R186" s="145">
        <v>8</v>
      </c>
      <c r="S186" s="145">
        <v>5</v>
      </c>
      <c r="T186" s="145">
        <v>1</v>
      </c>
      <c r="U186" s="145">
        <v>1</v>
      </c>
      <c r="V186" s="145">
        <v>102</v>
      </c>
      <c r="W186" s="145">
        <v>102</v>
      </c>
      <c r="X186" s="145">
        <v>102</v>
      </c>
      <c r="Y186" s="145">
        <v>102</v>
      </c>
      <c r="Z186" s="145">
        <v>2</v>
      </c>
      <c r="AA186" s="145">
        <v>0</v>
      </c>
      <c r="AB186" s="145">
        <v>453</v>
      </c>
      <c r="AC186" s="145">
        <v>4</v>
      </c>
      <c r="AD186" s="145">
        <v>4</v>
      </c>
      <c r="AE186" s="145">
        <v>0</v>
      </c>
      <c r="AF186" s="145">
        <v>0</v>
      </c>
      <c r="AG186" s="145">
        <v>0</v>
      </c>
      <c r="AH186" s="145">
        <v>0</v>
      </c>
      <c r="AI186" s="145">
        <v>0</v>
      </c>
      <c r="AJ186" s="145">
        <v>0</v>
      </c>
      <c r="AK186" s="145">
        <v>4</v>
      </c>
      <c r="AL186" s="145">
        <v>365</v>
      </c>
      <c r="AM186" s="145">
        <v>321</v>
      </c>
      <c r="AN186" s="145">
        <v>321</v>
      </c>
      <c r="AO186" s="145" t="s">
        <v>3</v>
      </c>
      <c r="AP186" s="147">
        <v>2.1428571428571401</v>
      </c>
      <c r="AQ186" s="31" t="s">
        <v>17</v>
      </c>
      <c r="AR186" s="31" t="s">
        <v>379</v>
      </c>
      <c r="AS186" s="31" t="s">
        <v>57</v>
      </c>
      <c r="AT186" s="31" t="s">
        <v>350</v>
      </c>
      <c r="AU186" s="31" t="s">
        <v>388</v>
      </c>
      <c r="AV186" s="31" t="s">
        <v>268</v>
      </c>
      <c r="AW186" s="270">
        <v>0</v>
      </c>
      <c r="AX186"/>
    </row>
    <row r="187" spans="1:50" x14ac:dyDescent="0.35">
      <c r="A187" s="31" t="s">
        <v>132</v>
      </c>
      <c r="B187" s="31" t="s">
        <v>136</v>
      </c>
      <c r="C187" s="108">
        <v>44113</v>
      </c>
      <c r="D187" s="145">
        <v>1315</v>
      </c>
      <c r="E187" s="145">
        <v>5</v>
      </c>
      <c r="F187" s="145">
        <v>6</v>
      </c>
      <c r="G187" s="145">
        <v>1</v>
      </c>
      <c r="H187" s="145">
        <v>906</v>
      </c>
      <c r="I187" s="145">
        <v>435</v>
      </c>
      <c r="J187" s="145">
        <v>187</v>
      </c>
      <c r="K187" s="145">
        <v>187</v>
      </c>
      <c r="L187" s="145">
        <v>2</v>
      </c>
      <c r="M187" s="145">
        <v>2</v>
      </c>
      <c r="N187" s="145">
        <v>5</v>
      </c>
      <c r="O187" s="145">
        <v>3</v>
      </c>
      <c r="P187" s="145">
        <v>3</v>
      </c>
      <c r="Q187" s="145">
        <v>3</v>
      </c>
      <c r="R187" s="145">
        <v>3</v>
      </c>
      <c r="S187" s="145">
        <v>3</v>
      </c>
      <c r="T187" s="145">
        <v>2</v>
      </c>
      <c r="U187" s="145">
        <v>2</v>
      </c>
      <c r="V187" s="145">
        <v>84</v>
      </c>
      <c r="W187" s="145">
        <v>76</v>
      </c>
      <c r="X187" s="145">
        <v>76</v>
      </c>
      <c r="Y187" s="145">
        <v>76</v>
      </c>
      <c r="Z187" s="145">
        <v>1</v>
      </c>
      <c r="AA187" s="145">
        <v>1</v>
      </c>
      <c r="AB187" s="145">
        <v>99</v>
      </c>
      <c r="AC187" s="145">
        <v>1</v>
      </c>
      <c r="AD187" s="145">
        <v>1</v>
      </c>
      <c r="AE187" s="145">
        <v>0</v>
      </c>
      <c r="AF187" s="145">
        <v>0</v>
      </c>
      <c r="AG187" s="145">
        <v>0</v>
      </c>
      <c r="AH187" s="145">
        <v>0</v>
      </c>
      <c r="AI187" s="145">
        <v>0</v>
      </c>
      <c r="AJ187" s="145">
        <v>0</v>
      </c>
      <c r="AK187" s="145">
        <v>1</v>
      </c>
      <c r="AL187" s="145">
        <v>112</v>
      </c>
      <c r="AM187" s="145">
        <v>98</v>
      </c>
      <c r="AN187" s="145">
        <v>87</v>
      </c>
      <c r="AO187" s="145" t="s">
        <v>3</v>
      </c>
      <c r="AP187" s="147">
        <v>2.1428571428571401</v>
      </c>
      <c r="AQ187" s="31" t="s">
        <v>17</v>
      </c>
      <c r="AR187" s="31" t="s">
        <v>379</v>
      </c>
      <c r="AS187" s="31" t="s">
        <v>57</v>
      </c>
      <c r="AT187" s="31" t="s">
        <v>347</v>
      </c>
      <c r="AU187" s="31" t="s">
        <v>389</v>
      </c>
      <c r="AV187" s="31" t="s">
        <v>268</v>
      </c>
      <c r="AW187" s="270">
        <v>0</v>
      </c>
      <c r="AX187"/>
    </row>
    <row r="188" spans="1:50" x14ac:dyDescent="0.35">
      <c r="A188" s="31" t="s">
        <v>132</v>
      </c>
      <c r="B188" s="31" t="s">
        <v>137</v>
      </c>
      <c r="C188" s="108">
        <v>44113</v>
      </c>
      <c r="D188" s="145">
        <v>3406</v>
      </c>
      <c r="E188" s="145">
        <v>7</v>
      </c>
      <c r="F188" s="145">
        <v>7</v>
      </c>
      <c r="G188" s="145">
        <v>0</v>
      </c>
      <c r="H188" s="145">
        <v>75</v>
      </c>
      <c r="I188" s="145">
        <v>75</v>
      </c>
      <c r="J188" s="145">
        <v>19</v>
      </c>
      <c r="K188" s="145">
        <v>19</v>
      </c>
      <c r="L188" s="145">
        <v>2</v>
      </c>
      <c r="M188" s="145">
        <v>2</v>
      </c>
      <c r="N188" s="145">
        <v>12</v>
      </c>
      <c r="O188" s="145">
        <v>7</v>
      </c>
      <c r="P188" s="145">
        <v>7</v>
      </c>
      <c r="Q188" s="145">
        <v>7</v>
      </c>
      <c r="R188" s="145">
        <v>7</v>
      </c>
      <c r="S188" s="145">
        <v>6</v>
      </c>
      <c r="T188" s="145">
        <v>0</v>
      </c>
      <c r="U188" s="145">
        <v>0</v>
      </c>
      <c r="V188" s="145">
        <v>37</v>
      </c>
      <c r="W188" s="145">
        <v>30</v>
      </c>
      <c r="X188" s="145">
        <v>30</v>
      </c>
      <c r="Y188" s="145">
        <v>30</v>
      </c>
      <c r="Z188" s="145">
        <v>5</v>
      </c>
      <c r="AA188" s="145">
        <v>5</v>
      </c>
      <c r="AB188" s="145">
        <v>92</v>
      </c>
      <c r="AC188" s="145">
        <v>10</v>
      </c>
      <c r="AD188" s="145">
        <v>10</v>
      </c>
      <c r="AE188" s="145">
        <v>6</v>
      </c>
      <c r="AF188" s="145">
        <v>1</v>
      </c>
      <c r="AG188" s="145">
        <v>0</v>
      </c>
      <c r="AH188" s="145">
        <v>0</v>
      </c>
      <c r="AI188" s="145">
        <v>0</v>
      </c>
      <c r="AJ188" s="145">
        <v>0</v>
      </c>
      <c r="AK188" s="145">
        <v>6</v>
      </c>
      <c r="AL188" s="145">
        <v>239</v>
      </c>
      <c r="AM188" s="145">
        <v>219</v>
      </c>
      <c r="AN188" s="145">
        <v>206</v>
      </c>
      <c r="AO188" s="145" t="s">
        <v>3</v>
      </c>
      <c r="AP188" s="147">
        <v>2.1428571428571401</v>
      </c>
      <c r="AQ188" s="31" t="s">
        <v>17</v>
      </c>
      <c r="AR188" s="31" t="s">
        <v>379</v>
      </c>
      <c r="AS188" s="31" t="s">
        <v>57</v>
      </c>
      <c r="AT188" s="31" t="s">
        <v>349</v>
      </c>
      <c r="AU188" s="31" t="s">
        <v>390</v>
      </c>
      <c r="AV188" s="31" t="s">
        <v>268</v>
      </c>
      <c r="AW188" s="270">
        <v>0</v>
      </c>
      <c r="AX188"/>
    </row>
    <row r="189" spans="1:50" x14ac:dyDescent="0.35">
      <c r="A189" s="31" t="s">
        <v>132</v>
      </c>
      <c r="B189" s="31" t="s">
        <v>133</v>
      </c>
      <c r="C189" s="108">
        <v>44120</v>
      </c>
      <c r="D189" s="145">
        <v>1747</v>
      </c>
      <c r="E189" s="145">
        <v>6</v>
      </c>
      <c r="F189" s="145">
        <v>2</v>
      </c>
      <c r="G189" s="145">
        <v>0</v>
      </c>
      <c r="H189" s="145">
        <v>134</v>
      </c>
      <c r="I189" s="145">
        <v>134</v>
      </c>
      <c r="J189" s="145">
        <v>23</v>
      </c>
      <c r="K189" s="145">
        <v>23</v>
      </c>
      <c r="L189" s="145">
        <v>3</v>
      </c>
      <c r="M189" s="145">
        <v>0</v>
      </c>
      <c r="N189" s="145">
        <v>21</v>
      </c>
      <c r="O189" s="145">
        <v>11</v>
      </c>
      <c r="P189" s="145">
        <v>11</v>
      </c>
      <c r="Q189" s="145">
        <v>11</v>
      </c>
      <c r="R189" s="145">
        <v>11</v>
      </c>
      <c r="S189" s="145">
        <v>11</v>
      </c>
      <c r="T189" s="145">
        <v>2</v>
      </c>
      <c r="U189" s="145">
        <v>2</v>
      </c>
      <c r="V189" s="145">
        <v>90</v>
      </c>
      <c r="W189" s="145">
        <v>90</v>
      </c>
      <c r="X189" s="145">
        <v>90</v>
      </c>
      <c r="Y189" s="145">
        <v>90</v>
      </c>
      <c r="Z189" s="145">
        <v>1</v>
      </c>
      <c r="AA189" s="145">
        <v>0</v>
      </c>
      <c r="AB189" s="145">
        <v>18</v>
      </c>
      <c r="AC189" s="145">
        <v>0</v>
      </c>
      <c r="AD189" s="145">
        <v>0</v>
      </c>
      <c r="AE189" s="145">
        <v>0</v>
      </c>
      <c r="AF189" s="145">
        <v>0</v>
      </c>
      <c r="AG189" s="145">
        <v>0</v>
      </c>
      <c r="AH189" s="145">
        <v>0</v>
      </c>
      <c r="AI189" s="145">
        <v>0</v>
      </c>
      <c r="AJ189" s="145">
        <v>0</v>
      </c>
      <c r="AK189" s="145">
        <v>0</v>
      </c>
      <c r="AL189" s="145">
        <v>289</v>
      </c>
      <c r="AM189" s="145">
        <v>260</v>
      </c>
      <c r="AN189" s="145">
        <v>255</v>
      </c>
      <c r="AO189" s="145" t="s">
        <v>3</v>
      </c>
      <c r="AP189" s="147">
        <v>3.1428571428571401</v>
      </c>
      <c r="AQ189" s="31" t="s">
        <v>17</v>
      </c>
      <c r="AR189" s="31" t="s">
        <v>379</v>
      </c>
      <c r="AS189" s="31" t="s">
        <v>57</v>
      </c>
      <c r="AT189" s="31" t="s">
        <v>347</v>
      </c>
      <c r="AU189" s="31" t="s">
        <v>386</v>
      </c>
      <c r="AV189" s="31" t="s">
        <v>268</v>
      </c>
      <c r="AW189" s="270">
        <v>0</v>
      </c>
      <c r="AX189"/>
    </row>
    <row r="190" spans="1:50" x14ac:dyDescent="0.35">
      <c r="A190" s="31" t="s">
        <v>132</v>
      </c>
      <c r="B190" s="31" t="s">
        <v>134</v>
      </c>
      <c r="C190" s="108">
        <v>44120</v>
      </c>
      <c r="D190" s="145">
        <v>1260</v>
      </c>
      <c r="E190" s="145">
        <v>8</v>
      </c>
      <c r="F190" s="145">
        <v>5</v>
      </c>
      <c r="G190" s="145">
        <v>6</v>
      </c>
      <c r="H190" s="145">
        <v>232</v>
      </c>
      <c r="I190" s="145">
        <v>231</v>
      </c>
      <c r="J190" s="145">
        <v>28</v>
      </c>
      <c r="K190" s="145">
        <v>28</v>
      </c>
      <c r="L190" s="145">
        <v>4</v>
      </c>
      <c r="M190" s="145">
        <v>4</v>
      </c>
      <c r="N190" s="145">
        <v>16</v>
      </c>
      <c r="O190" s="145">
        <v>4</v>
      </c>
      <c r="P190" s="145">
        <v>4</v>
      </c>
      <c r="Q190" s="145">
        <v>4</v>
      </c>
      <c r="R190" s="145">
        <v>4</v>
      </c>
      <c r="S190" s="145">
        <v>4</v>
      </c>
      <c r="T190" s="145">
        <v>0</v>
      </c>
      <c r="U190" s="145">
        <v>0</v>
      </c>
      <c r="V190" s="145">
        <v>60</v>
      </c>
      <c r="W190" s="145">
        <v>60</v>
      </c>
      <c r="X190" s="145">
        <v>60</v>
      </c>
      <c r="Y190" s="145">
        <v>60</v>
      </c>
      <c r="Z190" s="145">
        <v>4</v>
      </c>
      <c r="AA190" s="145">
        <v>1</v>
      </c>
      <c r="AB190" s="145">
        <v>34</v>
      </c>
      <c r="AC190" s="145">
        <v>0</v>
      </c>
      <c r="AD190" s="145">
        <v>0</v>
      </c>
      <c r="AE190" s="145">
        <v>0</v>
      </c>
      <c r="AF190" s="145">
        <v>0</v>
      </c>
      <c r="AG190" s="145">
        <v>0</v>
      </c>
      <c r="AH190" s="145">
        <v>0</v>
      </c>
      <c r="AI190" s="145">
        <v>0</v>
      </c>
      <c r="AJ190" s="145">
        <v>0</v>
      </c>
      <c r="AK190" s="145">
        <v>0</v>
      </c>
      <c r="AL190" s="145">
        <v>34</v>
      </c>
      <c r="AM190" s="145">
        <v>33</v>
      </c>
      <c r="AN190" s="145">
        <v>33</v>
      </c>
      <c r="AO190" s="145" t="s">
        <v>3</v>
      </c>
      <c r="AP190" s="147">
        <v>3.1428571428571401</v>
      </c>
      <c r="AQ190" s="31" t="s">
        <v>17</v>
      </c>
      <c r="AR190" s="31" t="s">
        <v>379</v>
      </c>
      <c r="AS190" s="31" t="s">
        <v>57</v>
      </c>
      <c r="AT190" s="31" t="s">
        <v>348</v>
      </c>
      <c r="AU190" s="31" t="s">
        <v>387</v>
      </c>
      <c r="AV190" s="31" t="s">
        <v>268</v>
      </c>
      <c r="AW190" s="270">
        <v>0</v>
      </c>
      <c r="AX190"/>
    </row>
    <row r="191" spans="1:50" x14ac:dyDescent="0.35">
      <c r="A191" s="31" t="s">
        <v>132</v>
      </c>
      <c r="B191" s="31" t="s">
        <v>135</v>
      </c>
      <c r="C191" s="108">
        <v>44120</v>
      </c>
      <c r="D191" s="145">
        <v>1958</v>
      </c>
      <c r="E191" s="145">
        <v>7</v>
      </c>
      <c r="F191" s="145">
        <v>5</v>
      </c>
      <c r="G191" s="145">
        <v>4</v>
      </c>
      <c r="H191" s="145">
        <v>112</v>
      </c>
      <c r="I191" s="145">
        <v>112</v>
      </c>
      <c r="J191" s="145">
        <v>33</v>
      </c>
      <c r="K191" s="145">
        <v>33</v>
      </c>
      <c r="L191" s="145">
        <v>2</v>
      </c>
      <c r="M191" s="145">
        <v>2</v>
      </c>
      <c r="N191" s="145">
        <v>12</v>
      </c>
      <c r="O191" s="145">
        <v>2</v>
      </c>
      <c r="P191" s="145">
        <v>2</v>
      </c>
      <c r="Q191" s="145">
        <v>2</v>
      </c>
      <c r="R191" s="145">
        <v>2</v>
      </c>
      <c r="S191" s="145">
        <v>1</v>
      </c>
      <c r="T191" s="145">
        <v>1</v>
      </c>
      <c r="U191" s="145">
        <v>1</v>
      </c>
      <c r="V191" s="145">
        <v>111</v>
      </c>
      <c r="W191" s="145">
        <v>111</v>
      </c>
      <c r="X191" s="145">
        <v>111</v>
      </c>
      <c r="Y191" s="145">
        <v>111</v>
      </c>
      <c r="Z191" s="145">
        <v>4</v>
      </c>
      <c r="AA191" s="145">
        <v>2</v>
      </c>
      <c r="AB191" s="145">
        <v>237</v>
      </c>
      <c r="AC191" s="145">
        <v>7</v>
      </c>
      <c r="AD191" s="145">
        <v>7</v>
      </c>
      <c r="AE191" s="145">
        <v>0</v>
      </c>
      <c r="AF191" s="145">
        <v>0</v>
      </c>
      <c r="AG191" s="145">
        <v>0</v>
      </c>
      <c r="AH191" s="145">
        <v>0</v>
      </c>
      <c r="AI191" s="145">
        <v>0</v>
      </c>
      <c r="AJ191" s="145">
        <v>3</v>
      </c>
      <c r="AK191" s="145">
        <v>4</v>
      </c>
      <c r="AL191" s="145">
        <v>235</v>
      </c>
      <c r="AM191" s="145">
        <v>235</v>
      </c>
      <c r="AN191" s="145">
        <v>201</v>
      </c>
      <c r="AO191" s="145" t="s">
        <v>3</v>
      </c>
      <c r="AP191" s="147">
        <v>3.1428571428571401</v>
      </c>
      <c r="AQ191" s="31" t="s">
        <v>17</v>
      </c>
      <c r="AR191" s="31" t="s">
        <v>379</v>
      </c>
      <c r="AS191" s="31" t="s">
        <v>57</v>
      </c>
      <c r="AT191" s="31" t="s">
        <v>350</v>
      </c>
      <c r="AU191" s="31" t="s">
        <v>388</v>
      </c>
      <c r="AV191" s="31" t="s">
        <v>268</v>
      </c>
      <c r="AW191" s="270">
        <v>3</v>
      </c>
      <c r="AX191"/>
    </row>
    <row r="192" spans="1:50" x14ac:dyDescent="0.35">
      <c r="A192" s="31" t="s">
        <v>132</v>
      </c>
      <c r="B192" s="31" t="s">
        <v>136</v>
      </c>
      <c r="C192" s="108">
        <v>44120</v>
      </c>
      <c r="D192" s="145">
        <v>1315</v>
      </c>
      <c r="E192" s="145">
        <v>2</v>
      </c>
      <c r="F192" s="145">
        <v>2</v>
      </c>
      <c r="G192" s="145">
        <v>0</v>
      </c>
      <c r="H192" s="145">
        <v>703</v>
      </c>
      <c r="I192" s="145">
        <v>703</v>
      </c>
      <c r="J192" s="145">
        <v>201</v>
      </c>
      <c r="K192" s="145">
        <v>201</v>
      </c>
      <c r="L192" s="145">
        <v>2</v>
      </c>
      <c r="M192" s="145">
        <v>2</v>
      </c>
      <c r="N192" s="145">
        <v>32</v>
      </c>
      <c r="O192" s="145">
        <v>5</v>
      </c>
      <c r="P192" s="145">
        <v>5</v>
      </c>
      <c r="Q192" s="145">
        <v>5</v>
      </c>
      <c r="R192" s="145">
        <v>5</v>
      </c>
      <c r="S192" s="145">
        <v>1</v>
      </c>
      <c r="T192" s="145">
        <v>0</v>
      </c>
      <c r="U192" s="145">
        <v>0</v>
      </c>
      <c r="V192" s="145">
        <v>43</v>
      </c>
      <c r="W192" s="145">
        <v>37</v>
      </c>
      <c r="X192" s="145">
        <v>37</v>
      </c>
      <c r="Y192" s="145">
        <v>37</v>
      </c>
      <c r="Z192" s="145">
        <v>0</v>
      </c>
      <c r="AA192" s="145">
        <v>0</v>
      </c>
      <c r="AB192" s="145">
        <v>98</v>
      </c>
      <c r="AC192" s="145">
        <v>6</v>
      </c>
      <c r="AD192" s="145">
        <v>6</v>
      </c>
      <c r="AE192" s="145">
        <v>0</v>
      </c>
      <c r="AF192" s="145">
        <v>1</v>
      </c>
      <c r="AG192" s="145">
        <v>0</v>
      </c>
      <c r="AH192" s="145">
        <v>0</v>
      </c>
      <c r="AI192" s="145">
        <v>0</v>
      </c>
      <c r="AJ192" s="145">
        <v>0</v>
      </c>
      <c r="AK192" s="145">
        <v>5</v>
      </c>
      <c r="AL192" s="145">
        <v>51</v>
      </c>
      <c r="AM192" s="145">
        <v>43</v>
      </c>
      <c r="AN192" s="145">
        <v>39</v>
      </c>
      <c r="AO192" s="145" t="s">
        <v>3</v>
      </c>
      <c r="AP192" s="147">
        <v>3.1428571428571401</v>
      </c>
      <c r="AQ192" s="31" t="s">
        <v>17</v>
      </c>
      <c r="AR192" s="31" t="s">
        <v>379</v>
      </c>
      <c r="AS192" s="31" t="s">
        <v>57</v>
      </c>
      <c r="AT192" s="31" t="s">
        <v>347</v>
      </c>
      <c r="AU192" s="31" t="s">
        <v>389</v>
      </c>
      <c r="AV192" s="31" t="s">
        <v>268</v>
      </c>
      <c r="AW192" s="270">
        <v>0</v>
      </c>
      <c r="AX192"/>
    </row>
    <row r="193" spans="1:50" x14ac:dyDescent="0.35">
      <c r="A193" s="31" t="s">
        <v>132</v>
      </c>
      <c r="B193" s="31" t="s">
        <v>137</v>
      </c>
      <c r="C193" s="108">
        <v>44120</v>
      </c>
      <c r="D193" s="145">
        <v>3406</v>
      </c>
      <c r="E193" s="145">
        <v>2</v>
      </c>
      <c r="F193" s="145">
        <v>5</v>
      </c>
      <c r="G193" s="145">
        <v>2</v>
      </c>
      <c r="H193" s="145">
        <v>84</v>
      </c>
      <c r="I193" s="145">
        <v>84</v>
      </c>
      <c r="J193" s="145">
        <v>15</v>
      </c>
      <c r="K193" s="145">
        <v>15</v>
      </c>
      <c r="L193" s="145">
        <v>0</v>
      </c>
      <c r="M193" s="145">
        <v>0</v>
      </c>
      <c r="N193" s="145">
        <v>9</v>
      </c>
      <c r="O193" s="145">
        <v>2</v>
      </c>
      <c r="P193" s="145">
        <v>2</v>
      </c>
      <c r="Q193" s="145">
        <v>2</v>
      </c>
      <c r="R193" s="145">
        <v>2</v>
      </c>
      <c r="S193" s="145">
        <v>2</v>
      </c>
      <c r="T193" s="145">
        <v>0</v>
      </c>
      <c r="U193" s="145">
        <v>0</v>
      </c>
      <c r="V193" s="145">
        <v>36</v>
      </c>
      <c r="W193" s="145">
        <v>32</v>
      </c>
      <c r="X193" s="145">
        <v>32</v>
      </c>
      <c r="Y193" s="145">
        <v>32</v>
      </c>
      <c r="Z193" s="145">
        <v>2</v>
      </c>
      <c r="AA193" s="145">
        <v>2</v>
      </c>
      <c r="AB193" s="145">
        <v>118</v>
      </c>
      <c r="AC193" s="145">
        <v>7</v>
      </c>
      <c r="AD193" s="145">
        <v>7</v>
      </c>
      <c r="AE193" s="145">
        <v>2</v>
      </c>
      <c r="AF193" s="145">
        <v>1</v>
      </c>
      <c r="AG193" s="145">
        <v>0</v>
      </c>
      <c r="AH193" s="145">
        <v>0</v>
      </c>
      <c r="AI193" s="145">
        <v>0</v>
      </c>
      <c r="AJ193" s="145">
        <v>0</v>
      </c>
      <c r="AK193" s="145">
        <v>6</v>
      </c>
      <c r="AL193" s="145">
        <v>205</v>
      </c>
      <c r="AM193" s="145">
        <v>183</v>
      </c>
      <c r="AN193" s="145">
        <v>183</v>
      </c>
      <c r="AO193" s="145" t="s">
        <v>3</v>
      </c>
      <c r="AP193" s="147">
        <v>3.1428571428571401</v>
      </c>
      <c r="AQ193" s="31" t="s">
        <v>17</v>
      </c>
      <c r="AR193" s="31" t="s">
        <v>379</v>
      </c>
      <c r="AS193" s="31" t="s">
        <v>57</v>
      </c>
      <c r="AT193" s="31" t="s">
        <v>349</v>
      </c>
      <c r="AU193" s="31" t="s">
        <v>390</v>
      </c>
      <c r="AV193" s="31" t="s">
        <v>268</v>
      </c>
      <c r="AW193" s="270">
        <v>0</v>
      </c>
      <c r="AX193"/>
    </row>
    <row r="194" spans="1:50" x14ac:dyDescent="0.35">
      <c r="A194" s="31" t="s">
        <v>132</v>
      </c>
      <c r="B194" s="31" t="s">
        <v>133</v>
      </c>
      <c r="C194" s="108">
        <v>44127</v>
      </c>
      <c r="D194" s="145">
        <v>1747</v>
      </c>
      <c r="E194" s="145">
        <v>1</v>
      </c>
      <c r="F194" s="145">
        <v>1</v>
      </c>
      <c r="G194" s="145">
        <v>0</v>
      </c>
      <c r="H194" s="145">
        <v>78</v>
      </c>
      <c r="I194" s="145">
        <v>78</v>
      </c>
      <c r="J194" s="145">
        <v>12</v>
      </c>
      <c r="K194" s="145">
        <v>12</v>
      </c>
      <c r="L194" s="145">
        <v>0</v>
      </c>
      <c r="M194" s="145">
        <v>0</v>
      </c>
      <c r="N194" s="145">
        <v>14</v>
      </c>
      <c r="O194" s="145">
        <v>7</v>
      </c>
      <c r="P194" s="145">
        <v>7</v>
      </c>
      <c r="Q194" s="145">
        <v>6</v>
      </c>
      <c r="R194" s="145">
        <v>6</v>
      </c>
      <c r="S194" s="145">
        <v>6</v>
      </c>
      <c r="T194" s="145">
        <v>1</v>
      </c>
      <c r="U194" s="145">
        <v>1</v>
      </c>
      <c r="V194" s="145">
        <v>15</v>
      </c>
      <c r="W194" s="145">
        <v>15</v>
      </c>
      <c r="X194" s="145">
        <v>15</v>
      </c>
      <c r="Y194" s="145">
        <v>15</v>
      </c>
      <c r="Z194" s="145">
        <v>0</v>
      </c>
      <c r="AA194" s="145">
        <v>0</v>
      </c>
      <c r="AB194" s="145">
        <v>5</v>
      </c>
      <c r="AC194" s="145">
        <v>0</v>
      </c>
      <c r="AD194" s="145">
        <v>0</v>
      </c>
      <c r="AE194" s="145">
        <v>0</v>
      </c>
      <c r="AF194" s="145">
        <v>0</v>
      </c>
      <c r="AG194" s="145">
        <v>0</v>
      </c>
      <c r="AH194" s="145">
        <v>0</v>
      </c>
      <c r="AI194" s="145">
        <v>0</v>
      </c>
      <c r="AJ194" s="145">
        <v>0</v>
      </c>
      <c r="AK194" s="145">
        <v>0</v>
      </c>
      <c r="AL194" s="145">
        <v>22</v>
      </c>
      <c r="AM194" s="145">
        <v>22</v>
      </c>
      <c r="AN194" s="145">
        <v>22</v>
      </c>
      <c r="AO194" s="145" t="s">
        <v>3</v>
      </c>
      <c r="AP194" s="147">
        <v>4.1428571428571397</v>
      </c>
      <c r="AQ194" s="31" t="s">
        <v>17</v>
      </c>
      <c r="AR194" s="31" t="s">
        <v>379</v>
      </c>
      <c r="AS194" s="31" t="s">
        <v>57</v>
      </c>
      <c r="AT194" s="31" t="s">
        <v>347</v>
      </c>
      <c r="AU194" s="31" t="s">
        <v>386</v>
      </c>
      <c r="AV194" s="31" t="s">
        <v>268</v>
      </c>
      <c r="AW194" s="270">
        <v>0</v>
      </c>
      <c r="AX194"/>
    </row>
    <row r="195" spans="1:50" x14ac:dyDescent="0.35">
      <c r="A195" s="31" t="s">
        <v>132</v>
      </c>
      <c r="B195" s="31" t="s">
        <v>134</v>
      </c>
      <c r="C195" s="108">
        <v>44127</v>
      </c>
      <c r="D195" s="145">
        <v>1260</v>
      </c>
      <c r="E195" s="145">
        <v>5</v>
      </c>
      <c r="F195" s="145">
        <v>3</v>
      </c>
      <c r="G195" s="145">
        <v>0</v>
      </c>
      <c r="H195" s="145">
        <v>185</v>
      </c>
      <c r="I195" s="145">
        <v>185</v>
      </c>
      <c r="J195" s="145">
        <v>50</v>
      </c>
      <c r="K195" s="145">
        <v>50</v>
      </c>
      <c r="L195" s="145">
        <v>2</v>
      </c>
      <c r="M195" s="145">
        <v>1</v>
      </c>
      <c r="N195" s="145">
        <v>13</v>
      </c>
      <c r="O195" s="145">
        <v>11</v>
      </c>
      <c r="P195" s="145">
        <v>11</v>
      </c>
      <c r="Q195" s="145">
        <v>11</v>
      </c>
      <c r="R195" s="145">
        <v>15</v>
      </c>
      <c r="S195" s="145">
        <v>15</v>
      </c>
      <c r="T195" s="145">
        <v>1</v>
      </c>
      <c r="U195" s="145">
        <v>1</v>
      </c>
      <c r="V195" s="145">
        <v>74</v>
      </c>
      <c r="W195" s="145">
        <v>74</v>
      </c>
      <c r="X195" s="145">
        <v>74</v>
      </c>
      <c r="Y195" s="145">
        <v>74</v>
      </c>
      <c r="Z195" s="145">
        <v>2</v>
      </c>
      <c r="AA195" s="145">
        <v>1</v>
      </c>
      <c r="AB195" s="145">
        <v>72</v>
      </c>
      <c r="AC195" s="145">
        <v>0</v>
      </c>
      <c r="AD195" s="145">
        <v>0</v>
      </c>
      <c r="AE195" s="145">
        <v>0</v>
      </c>
      <c r="AF195" s="145">
        <v>0</v>
      </c>
      <c r="AG195" s="145">
        <v>0</v>
      </c>
      <c r="AH195" s="145">
        <v>0</v>
      </c>
      <c r="AI195" s="145">
        <v>0</v>
      </c>
      <c r="AJ195" s="145">
        <v>0</v>
      </c>
      <c r="AK195" s="145">
        <v>0</v>
      </c>
      <c r="AL195" s="145">
        <v>37</v>
      </c>
      <c r="AM195" s="145">
        <v>37</v>
      </c>
      <c r="AN195" s="145">
        <v>37</v>
      </c>
      <c r="AO195" s="145" t="s">
        <v>3</v>
      </c>
      <c r="AP195" s="147">
        <v>4.1428571428571397</v>
      </c>
      <c r="AQ195" s="31" t="s">
        <v>17</v>
      </c>
      <c r="AR195" s="31" t="s">
        <v>379</v>
      </c>
      <c r="AS195" s="31" t="s">
        <v>57</v>
      </c>
      <c r="AT195" s="31" t="s">
        <v>348</v>
      </c>
      <c r="AU195" s="31" t="s">
        <v>387</v>
      </c>
      <c r="AV195" s="31" t="s">
        <v>268</v>
      </c>
      <c r="AW195" s="270">
        <v>0</v>
      </c>
      <c r="AX195"/>
    </row>
    <row r="196" spans="1:50" x14ac:dyDescent="0.35">
      <c r="A196" s="31" t="s">
        <v>132</v>
      </c>
      <c r="B196" s="31" t="s">
        <v>135</v>
      </c>
      <c r="C196" s="108">
        <v>44127</v>
      </c>
      <c r="D196" s="145">
        <v>1958</v>
      </c>
      <c r="E196" s="145">
        <v>7</v>
      </c>
      <c r="F196" s="145">
        <v>1</v>
      </c>
      <c r="G196" s="145">
        <v>0</v>
      </c>
      <c r="H196" s="145">
        <v>98</v>
      </c>
      <c r="I196" s="145">
        <v>98</v>
      </c>
      <c r="J196" s="145">
        <v>16</v>
      </c>
      <c r="K196" s="145">
        <v>16</v>
      </c>
      <c r="L196" s="145">
        <v>1</v>
      </c>
      <c r="M196" s="145">
        <v>1</v>
      </c>
      <c r="N196" s="145">
        <v>16</v>
      </c>
      <c r="O196" s="145">
        <v>4</v>
      </c>
      <c r="P196" s="145">
        <v>4</v>
      </c>
      <c r="Q196" s="145">
        <v>4</v>
      </c>
      <c r="R196" s="145">
        <v>4</v>
      </c>
      <c r="S196" s="145">
        <v>4</v>
      </c>
      <c r="T196" s="145">
        <v>0</v>
      </c>
      <c r="U196" s="145">
        <v>0</v>
      </c>
      <c r="V196" s="145">
        <v>34</v>
      </c>
      <c r="W196" s="145">
        <v>34</v>
      </c>
      <c r="X196" s="145">
        <v>34</v>
      </c>
      <c r="Y196" s="145">
        <v>34</v>
      </c>
      <c r="Z196" s="145">
        <v>1</v>
      </c>
      <c r="AA196" s="145">
        <v>0</v>
      </c>
      <c r="AB196" s="145">
        <v>136</v>
      </c>
      <c r="AC196" s="145">
        <v>0</v>
      </c>
      <c r="AD196" s="145">
        <v>0</v>
      </c>
      <c r="AE196" s="145">
        <v>0</v>
      </c>
      <c r="AF196" s="145">
        <v>0</v>
      </c>
      <c r="AG196" s="145">
        <v>0</v>
      </c>
      <c r="AH196" s="145">
        <v>0</v>
      </c>
      <c r="AI196" s="145">
        <v>0</v>
      </c>
      <c r="AJ196" s="145">
        <v>0</v>
      </c>
      <c r="AK196" s="145">
        <v>0</v>
      </c>
      <c r="AL196" s="145">
        <v>108</v>
      </c>
      <c r="AM196" s="145">
        <v>102</v>
      </c>
      <c r="AN196" s="145">
        <v>102</v>
      </c>
      <c r="AO196" s="145" t="s">
        <v>3</v>
      </c>
      <c r="AP196" s="147">
        <v>4.1428571428571397</v>
      </c>
      <c r="AQ196" s="31" t="s">
        <v>17</v>
      </c>
      <c r="AR196" s="31" t="s">
        <v>379</v>
      </c>
      <c r="AS196" s="31" t="s">
        <v>57</v>
      </c>
      <c r="AT196" s="31" t="s">
        <v>350</v>
      </c>
      <c r="AU196" s="31" t="s">
        <v>388</v>
      </c>
      <c r="AV196" s="31" t="s">
        <v>268</v>
      </c>
      <c r="AW196" s="270">
        <v>0</v>
      </c>
      <c r="AX196"/>
    </row>
    <row r="197" spans="1:50" x14ac:dyDescent="0.35">
      <c r="A197" s="31" t="s">
        <v>132</v>
      </c>
      <c r="B197" s="31" t="s">
        <v>136</v>
      </c>
      <c r="C197" s="108">
        <v>44127</v>
      </c>
      <c r="D197" s="145">
        <v>1315</v>
      </c>
      <c r="E197" s="145">
        <v>2</v>
      </c>
      <c r="F197" s="145">
        <v>2</v>
      </c>
      <c r="G197" s="145">
        <v>0</v>
      </c>
      <c r="H197" s="145">
        <v>470</v>
      </c>
      <c r="I197" s="145">
        <v>470</v>
      </c>
      <c r="J197" s="145">
        <v>125</v>
      </c>
      <c r="K197" s="145">
        <v>125</v>
      </c>
      <c r="L197" s="145">
        <v>2</v>
      </c>
      <c r="M197" s="145">
        <v>2</v>
      </c>
      <c r="N197" s="145">
        <v>8</v>
      </c>
      <c r="O197" s="145">
        <v>2</v>
      </c>
      <c r="P197" s="145">
        <v>2</v>
      </c>
      <c r="Q197" s="145">
        <v>2</v>
      </c>
      <c r="R197" s="145">
        <v>2</v>
      </c>
      <c r="S197" s="145">
        <v>0</v>
      </c>
      <c r="T197" s="145">
        <v>0</v>
      </c>
      <c r="U197" s="145">
        <v>0</v>
      </c>
      <c r="V197" s="145">
        <v>16</v>
      </c>
      <c r="W197" s="145">
        <v>15</v>
      </c>
      <c r="X197" s="145">
        <v>15</v>
      </c>
      <c r="Y197" s="145">
        <v>15</v>
      </c>
      <c r="Z197" s="145">
        <v>0</v>
      </c>
      <c r="AA197" s="145">
        <v>0</v>
      </c>
      <c r="AB197" s="145">
        <v>55</v>
      </c>
      <c r="AC197" s="145">
        <v>6</v>
      </c>
      <c r="AD197" s="145">
        <v>6</v>
      </c>
      <c r="AE197" s="145">
        <v>0</v>
      </c>
      <c r="AF197" s="145">
        <v>0</v>
      </c>
      <c r="AG197" s="145">
        <v>0</v>
      </c>
      <c r="AH197" s="145">
        <v>0</v>
      </c>
      <c r="AI197" s="145">
        <v>0</v>
      </c>
      <c r="AJ197" s="145">
        <v>0</v>
      </c>
      <c r="AK197" s="145">
        <v>6</v>
      </c>
      <c r="AL197" s="145">
        <v>30</v>
      </c>
      <c r="AM197" s="145">
        <v>30</v>
      </c>
      <c r="AN197" s="145">
        <v>17</v>
      </c>
      <c r="AO197" s="145" t="s">
        <v>3</v>
      </c>
      <c r="AP197" s="147">
        <v>4.1428571428571397</v>
      </c>
      <c r="AQ197" s="31" t="s">
        <v>17</v>
      </c>
      <c r="AR197" s="31" t="s">
        <v>379</v>
      </c>
      <c r="AS197" s="31" t="s">
        <v>57</v>
      </c>
      <c r="AT197" s="31" t="s">
        <v>347</v>
      </c>
      <c r="AU197" s="31" t="s">
        <v>389</v>
      </c>
      <c r="AV197" s="31" t="s">
        <v>268</v>
      </c>
      <c r="AW197" s="270">
        <v>0</v>
      </c>
      <c r="AX197"/>
    </row>
    <row r="198" spans="1:50" x14ac:dyDescent="0.35">
      <c r="A198" s="31" t="s">
        <v>132</v>
      </c>
      <c r="B198" s="31" t="s">
        <v>137</v>
      </c>
      <c r="C198" s="108">
        <v>44127</v>
      </c>
      <c r="D198" s="145">
        <v>3406</v>
      </c>
      <c r="E198" s="145">
        <v>3</v>
      </c>
      <c r="F198" s="145">
        <v>5</v>
      </c>
      <c r="G198" s="145">
        <v>4</v>
      </c>
      <c r="H198" s="145">
        <v>29</v>
      </c>
      <c r="I198" s="145">
        <v>29</v>
      </c>
      <c r="J198" s="145">
        <v>9</v>
      </c>
      <c r="K198" s="145">
        <v>9</v>
      </c>
      <c r="L198" s="145">
        <v>0</v>
      </c>
      <c r="M198" s="145">
        <v>0</v>
      </c>
      <c r="N198" s="145">
        <v>17</v>
      </c>
      <c r="O198" s="145">
        <v>5</v>
      </c>
      <c r="P198" s="145">
        <v>5</v>
      </c>
      <c r="Q198" s="145">
        <v>5</v>
      </c>
      <c r="R198" s="145">
        <v>5</v>
      </c>
      <c r="S198" s="145">
        <v>5</v>
      </c>
      <c r="T198" s="145">
        <v>1</v>
      </c>
      <c r="U198" s="145">
        <v>1</v>
      </c>
      <c r="V198" s="145">
        <v>28</v>
      </c>
      <c r="W198" s="145">
        <v>23</v>
      </c>
      <c r="X198" s="145">
        <v>23</v>
      </c>
      <c r="Y198" s="145">
        <v>23</v>
      </c>
      <c r="Z198" s="145">
        <v>2</v>
      </c>
      <c r="AA198" s="145">
        <v>2</v>
      </c>
      <c r="AB198" s="145">
        <v>166</v>
      </c>
      <c r="AC198" s="145">
        <v>9</v>
      </c>
      <c r="AD198" s="145">
        <v>9</v>
      </c>
      <c r="AE198" s="145">
        <v>0</v>
      </c>
      <c r="AF198" s="145">
        <v>0</v>
      </c>
      <c r="AG198" s="145">
        <v>0</v>
      </c>
      <c r="AH198" s="145">
        <v>0</v>
      </c>
      <c r="AI198" s="145">
        <v>0</v>
      </c>
      <c r="AJ198" s="145">
        <v>0</v>
      </c>
      <c r="AK198" s="145">
        <v>7</v>
      </c>
      <c r="AL198" s="145">
        <v>209</v>
      </c>
      <c r="AM198" s="145">
        <v>201</v>
      </c>
      <c r="AN198" s="145">
        <v>201</v>
      </c>
      <c r="AO198" s="145" t="s">
        <v>3</v>
      </c>
      <c r="AP198" s="147">
        <v>4.1428571428571397</v>
      </c>
      <c r="AQ198" s="31" t="s">
        <v>17</v>
      </c>
      <c r="AR198" s="31" t="s">
        <v>379</v>
      </c>
      <c r="AS198" s="31" t="s">
        <v>57</v>
      </c>
      <c r="AT198" s="31" t="s">
        <v>349</v>
      </c>
      <c r="AU198" s="31" t="s">
        <v>390</v>
      </c>
      <c r="AV198" s="31" t="s">
        <v>268</v>
      </c>
      <c r="AW198" s="270">
        <v>0</v>
      </c>
      <c r="AX198"/>
    </row>
    <row r="199" spans="1:50" x14ac:dyDescent="0.35">
      <c r="A199" s="31" t="s">
        <v>132</v>
      </c>
      <c r="B199" s="31" t="s">
        <v>133</v>
      </c>
      <c r="C199" s="108">
        <v>44134</v>
      </c>
      <c r="D199" s="145">
        <v>1747</v>
      </c>
      <c r="E199" s="145">
        <v>4</v>
      </c>
      <c r="F199" s="145">
        <v>3</v>
      </c>
      <c r="G199" s="145">
        <v>11</v>
      </c>
      <c r="H199" s="145">
        <v>80</v>
      </c>
      <c r="I199" s="145">
        <v>80</v>
      </c>
      <c r="J199" s="145">
        <v>14</v>
      </c>
      <c r="K199" s="145">
        <v>14</v>
      </c>
      <c r="L199" s="145">
        <v>2</v>
      </c>
      <c r="M199" s="145">
        <v>2</v>
      </c>
      <c r="N199" s="145">
        <v>80</v>
      </c>
      <c r="O199" s="145">
        <v>10</v>
      </c>
      <c r="P199" s="145">
        <v>10</v>
      </c>
      <c r="Q199" s="145">
        <v>10</v>
      </c>
      <c r="R199" s="145">
        <v>10</v>
      </c>
      <c r="S199" s="145">
        <v>10</v>
      </c>
      <c r="T199" s="145">
        <v>0</v>
      </c>
      <c r="U199" s="145">
        <v>0</v>
      </c>
      <c r="V199" s="145">
        <v>84</v>
      </c>
      <c r="W199" s="145">
        <v>84</v>
      </c>
      <c r="X199" s="145">
        <v>84</v>
      </c>
      <c r="Y199" s="145">
        <v>84</v>
      </c>
      <c r="Z199" s="145">
        <v>2</v>
      </c>
      <c r="AA199" s="145">
        <v>2</v>
      </c>
      <c r="AB199" s="145">
        <v>79</v>
      </c>
      <c r="AC199" s="145">
        <v>0</v>
      </c>
      <c r="AD199" s="145">
        <v>0</v>
      </c>
      <c r="AE199" s="145">
        <v>0</v>
      </c>
      <c r="AF199" s="145">
        <v>0</v>
      </c>
      <c r="AG199" s="145">
        <v>0</v>
      </c>
      <c r="AH199" s="145">
        <v>0</v>
      </c>
      <c r="AI199" s="145">
        <v>0</v>
      </c>
      <c r="AJ199" s="145">
        <v>0</v>
      </c>
      <c r="AK199" s="145">
        <v>0</v>
      </c>
      <c r="AL199" s="145">
        <v>113</v>
      </c>
      <c r="AM199" s="145">
        <v>113</v>
      </c>
      <c r="AN199" s="145">
        <v>113</v>
      </c>
      <c r="AO199" s="145" t="s">
        <v>3</v>
      </c>
      <c r="AP199" s="147">
        <v>5.1428571428571397</v>
      </c>
      <c r="AQ199" s="31" t="s">
        <v>17</v>
      </c>
      <c r="AR199" s="31" t="s">
        <v>379</v>
      </c>
      <c r="AS199" s="31" t="s">
        <v>57</v>
      </c>
      <c r="AT199" s="31" t="s">
        <v>347</v>
      </c>
      <c r="AU199" s="31" t="s">
        <v>386</v>
      </c>
      <c r="AV199" s="31" t="s">
        <v>268</v>
      </c>
      <c r="AW199" s="270">
        <v>0</v>
      </c>
      <c r="AX199"/>
    </row>
    <row r="200" spans="1:50" x14ac:dyDescent="0.35">
      <c r="A200" s="31" t="s">
        <v>132</v>
      </c>
      <c r="B200" s="31" t="s">
        <v>134</v>
      </c>
      <c r="C200" s="108">
        <v>44134</v>
      </c>
      <c r="D200" s="145">
        <v>1260</v>
      </c>
      <c r="E200" s="145">
        <v>6</v>
      </c>
      <c r="F200" s="145">
        <v>7</v>
      </c>
      <c r="G200" s="145">
        <v>0</v>
      </c>
      <c r="H200" s="145">
        <v>546</v>
      </c>
      <c r="I200" s="145">
        <v>546</v>
      </c>
      <c r="J200" s="145">
        <v>104</v>
      </c>
      <c r="K200" s="145">
        <v>104</v>
      </c>
      <c r="L200" s="145">
        <v>2</v>
      </c>
      <c r="M200" s="145">
        <v>2</v>
      </c>
      <c r="N200" s="145">
        <v>121</v>
      </c>
      <c r="O200" s="145">
        <v>26</v>
      </c>
      <c r="P200" s="145">
        <v>26</v>
      </c>
      <c r="Q200" s="145">
        <v>13</v>
      </c>
      <c r="R200" s="145">
        <v>93</v>
      </c>
      <c r="S200" s="145">
        <v>93</v>
      </c>
      <c r="T200" s="145">
        <v>2</v>
      </c>
      <c r="U200" s="145">
        <v>2</v>
      </c>
      <c r="V200" s="145">
        <v>235</v>
      </c>
      <c r="W200" s="145">
        <v>235</v>
      </c>
      <c r="X200" s="145">
        <v>235</v>
      </c>
      <c r="Y200" s="145">
        <v>235</v>
      </c>
      <c r="Z200" s="145">
        <v>2</v>
      </c>
      <c r="AA200" s="145">
        <v>2</v>
      </c>
      <c r="AB200" s="145">
        <v>96</v>
      </c>
      <c r="AC200" s="145">
        <v>0</v>
      </c>
      <c r="AD200" s="145">
        <v>0</v>
      </c>
      <c r="AE200" s="145">
        <v>0</v>
      </c>
      <c r="AF200" s="145">
        <v>0</v>
      </c>
      <c r="AG200" s="145">
        <v>0</v>
      </c>
      <c r="AH200" s="145">
        <v>0</v>
      </c>
      <c r="AI200" s="145">
        <v>0</v>
      </c>
      <c r="AJ200" s="145">
        <v>0</v>
      </c>
      <c r="AK200" s="145">
        <v>0</v>
      </c>
      <c r="AL200" s="145">
        <v>143</v>
      </c>
      <c r="AM200" s="145">
        <v>138</v>
      </c>
      <c r="AN200" s="145">
        <v>138</v>
      </c>
      <c r="AO200" s="145" t="s">
        <v>3</v>
      </c>
      <c r="AP200" s="147">
        <v>5.1428571428571397</v>
      </c>
      <c r="AQ200" s="31" t="s">
        <v>17</v>
      </c>
      <c r="AR200" s="31" t="s">
        <v>379</v>
      </c>
      <c r="AS200" s="31" t="s">
        <v>57</v>
      </c>
      <c r="AT200" s="31" t="s">
        <v>348</v>
      </c>
      <c r="AU200" s="31" t="s">
        <v>387</v>
      </c>
      <c r="AV200" s="31" t="s">
        <v>268</v>
      </c>
      <c r="AW200" s="270">
        <v>0</v>
      </c>
      <c r="AX200"/>
    </row>
    <row r="201" spans="1:50" x14ac:dyDescent="0.35">
      <c r="A201" s="31" t="s">
        <v>132</v>
      </c>
      <c r="B201" s="31" t="s">
        <v>135</v>
      </c>
      <c r="C201" s="108">
        <v>44134</v>
      </c>
      <c r="D201" s="145">
        <v>1958</v>
      </c>
      <c r="E201" s="145">
        <v>3</v>
      </c>
      <c r="F201" s="145">
        <v>4</v>
      </c>
      <c r="G201" s="145">
        <v>0</v>
      </c>
      <c r="H201" s="145">
        <v>42</v>
      </c>
      <c r="I201" s="145">
        <v>42</v>
      </c>
      <c r="J201" s="145">
        <v>4</v>
      </c>
      <c r="K201" s="145">
        <v>4</v>
      </c>
      <c r="L201" s="145">
        <v>0</v>
      </c>
      <c r="M201" s="145">
        <v>0</v>
      </c>
      <c r="N201" s="145">
        <v>45</v>
      </c>
      <c r="O201" s="145">
        <v>5</v>
      </c>
      <c r="P201" s="145">
        <v>5</v>
      </c>
      <c r="Q201" s="145">
        <v>5</v>
      </c>
      <c r="R201" s="145">
        <v>5</v>
      </c>
      <c r="S201" s="145">
        <v>5</v>
      </c>
      <c r="T201" s="145">
        <v>1</v>
      </c>
      <c r="U201" s="145">
        <v>1</v>
      </c>
      <c r="V201" s="145">
        <v>81</v>
      </c>
      <c r="W201" s="145">
        <v>57</v>
      </c>
      <c r="X201" s="145">
        <v>57</v>
      </c>
      <c r="Y201" s="145">
        <v>57</v>
      </c>
      <c r="Z201" s="145">
        <v>2</v>
      </c>
      <c r="AA201" s="145">
        <v>2</v>
      </c>
      <c r="AB201" s="145">
        <v>229</v>
      </c>
      <c r="AC201" s="145">
        <v>6</v>
      </c>
      <c r="AD201" s="145">
        <v>6</v>
      </c>
      <c r="AE201" s="145">
        <v>2</v>
      </c>
      <c r="AF201" s="145">
        <v>0</v>
      </c>
      <c r="AG201" s="145">
        <v>0</v>
      </c>
      <c r="AH201" s="145">
        <v>0</v>
      </c>
      <c r="AI201" s="145">
        <v>0</v>
      </c>
      <c r="AJ201" s="145">
        <v>0</v>
      </c>
      <c r="AK201" s="145">
        <v>4</v>
      </c>
      <c r="AL201" s="145">
        <v>202</v>
      </c>
      <c r="AM201" s="145">
        <v>180</v>
      </c>
      <c r="AN201" s="145">
        <v>180</v>
      </c>
      <c r="AO201" s="145" t="s">
        <v>3</v>
      </c>
      <c r="AP201" s="147">
        <v>5.1428571428571397</v>
      </c>
      <c r="AQ201" s="31" t="s">
        <v>17</v>
      </c>
      <c r="AR201" s="31" t="s">
        <v>379</v>
      </c>
      <c r="AS201" s="31" t="s">
        <v>57</v>
      </c>
      <c r="AT201" s="31" t="s">
        <v>350</v>
      </c>
      <c r="AU201" s="31" t="s">
        <v>388</v>
      </c>
      <c r="AV201" s="31" t="s">
        <v>268</v>
      </c>
      <c r="AW201" s="270">
        <v>0</v>
      </c>
      <c r="AX201"/>
    </row>
    <row r="202" spans="1:50" x14ac:dyDescent="0.35">
      <c r="A202" s="31" t="s">
        <v>132</v>
      </c>
      <c r="B202" s="31" t="s">
        <v>136</v>
      </c>
      <c r="C202" s="108">
        <v>44134</v>
      </c>
      <c r="D202" s="145">
        <v>1315</v>
      </c>
      <c r="E202" s="145">
        <v>3</v>
      </c>
      <c r="F202" s="145">
        <v>3</v>
      </c>
      <c r="G202" s="145">
        <v>18</v>
      </c>
      <c r="H202" s="145">
        <v>1083</v>
      </c>
      <c r="I202" s="145">
        <v>1083</v>
      </c>
      <c r="J202" s="145">
        <v>92</v>
      </c>
      <c r="K202" s="145">
        <v>92</v>
      </c>
      <c r="L202" s="145">
        <v>2</v>
      </c>
      <c r="M202" s="145">
        <v>2</v>
      </c>
      <c r="N202" s="145">
        <v>23</v>
      </c>
      <c r="O202" s="145">
        <v>3</v>
      </c>
      <c r="P202" s="145">
        <v>3</v>
      </c>
      <c r="Q202" s="145">
        <v>3</v>
      </c>
      <c r="R202" s="145">
        <v>3</v>
      </c>
      <c r="S202" s="145">
        <v>1</v>
      </c>
      <c r="T202" s="145">
        <v>1</v>
      </c>
      <c r="U202" s="145">
        <v>1</v>
      </c>
      <c r="V202" s="145">
        <v>33</v>
      </c>
      <c r="W202" s="145">
        <v>33</v>
      </c>
      <c r="X202" s="145">
        <v>33</v>
      </c>
      <c r="Y202" s="145">
        <v>31</v>
      </c>
      <c r="Z202" s="145">
        <v>0</v>
      </c>
      <c r="AA202" s="145">
        <v>0</v>
      </c>
      <c r="AB202" s="145">
        <v>46</v>
      </c>
      <c r="AC202" s="145">
        <v>7</v>
      </c>
      <c r="AD202" s="145">
        <v>7</v>
      </c>
      <c r="AE202" s="145">
        <v>0</v>
      </c>
      <c r="AF202" s="145">
        <v>1</v>
      </c>
      <c r="AG202" s="145">
        <v>0</v>
      </c>
      <c r="AH202" s="145">
        <v>0</v>
      </c>
      <c r="AI202" s="145">
        <v>0</v>
      </c>
      <c r="AJ202" s="145">
        <v>0</v>
      </c>
      <c r="AK202" s="145">
        <v>5</v>
      </c>
      <c r="AL202" s="145">
        <v>54</v>
      </c>
      <c r="AM202" s="145">
        <v>42</v>
      </c>
      <c r="AN202" s="145">
        <v>42</v>
      </c>
      <c r="AO202" s="145" t="s">
        <v>3</v>
      </c>
      <c r="AP202" s="147">
        <v>5.1428571428571397</v>
      </c>
      <c r="AQ202" s="31" t="s">
        <v>17</v>
      </c>
      <c r="AR202" s="31" t="s">
        <v>379</v>
      </c>
      <c r="AS202" s="31" t="s">
        <v>57</v>
      </c>
      <c r="AT202" s="31" t="s">
        <v>347</v>
      </c>
      <c r="AU202" s="31" t="s">
        <v>389</v>
      </c>
      <c r="AV202" s="31" t="s">
        <v>268</v>
      </c>
      <c r="AW202" s="270">
        <v>0</v>
      </c>
      <c r="AX202"/>
    </row>
    <row r="203" spans="1:50" x14ac:dyDescent="0.35">
      <c r="A203" s="31" t="s">
        <v>132</v>
      </c>
      <c r="B203" s="31" t="s">
        <v>137</v>
      </c>
      <c r="C203" s="108">
        <v>44134</v>
      </c>
      <c r="D203" s="145">
        <v>3406</v>
      </c>
      <c r="E203" s="145">
        <v>2</v>
      </c>
      <c r="F203" s="145">
        <v>2</v>
      </c>
      <c r="G203" s="145">
        <v>11</v>
      </c>
      <c r="H203" s="145">
        <v>143</v>
      </c>
      <c r="I203" s="145">
        <v>143</v>
      </c>
      <c r="J203" s="145">
        <v>30</v>
      </c>
      <c r="K203" s="145">
        <v>30</v>
      </c>
      <c r="L203" s="145">
        <v>0</v>
      </c>
      <c r="M203" s="145">
        <v>0</v>
      </c>
      <c r="N203" s="145">
        <v>72</v>
      </c>
      <c r="O203" s="145">
        <v>2</v>
      </c>
      <c r="P203" s="145">
        <v>2</v>
      </c>
      <c r="Q203" s="145">
        <v>2</v>
      </c>
      <c r="R203" s="145">
        <v>2</v>
      </c>
      <c r="S203" s="145">
        <v>2</v>
      </c>
      <c r="T203" s="145">
        <v>0</v>
      </c>
      <c r="U203" s="145">
        <v>0</v>
      </c>
      <c r="V203" s="145">
        <v>17</v>
      </c>
      <c r="W203" s="145">
        <v>17</v>
      </c>
      <c r="X203" s="145">
        <v>17</v>
      </c>
      <c r="Y203" s="145">
        <v>17</v>
      </c>
      <c r="Z203" s="145">
        <v>2</v>
      </c>
      <c r="AA203" s="145">
        <v>2</v>
      </c>
      <c r="AB203" s="145">
        <v>177</v>
      </c>
      <c r="AC203" s="145">
        <v>10</v>
      </c>
      <c r="AD203" s="145">
        <v>10</v>
      </c>
      <c r="AE203" s="145">
        <v>5</v>
      </c>
      <c r="AF203" s="145">
        <v>0</v>
      </c>
      <c r="AG203" s="145">
        <v>1</v>
      </c>
      <c r="AH203" s="145">
        <v>0</v>
      </c>
      <c r="AI203" s="145">
        <v>0</v>
      </c>
      <c r="AJ203" s="145">
        <v>2</v>
      </c>
      <c r="AK203" s="145">
        <v>7</v>
      </c>
      <c r="AL203" s="145">
        <v>224</v>
      </c>
      <c r="AM203" s="145">
        <v>216</v>
      </c>
      <c r="AN203" s="145">
        <v>216</v>
      </c>
      <c r="AO203" s="145" t="s">
        <v>3</v>
      </c>
      <c r="AP203" s="147">
        <v>5.1428571428571397</v>
      </c>
      <c r="AQ203" s="31" t="s">
        <v>17</v>
      </c>
      <c r="AR203" s="31" t="s">
        <v>379</v>
      </c>
      <c r="AS203" s="31" t="s">
        <v>57</v>
      </c>
      <c r="AT203" s="31" t="s">
        <v>349</v>
      </c>
      <c r="AU203" s="31" t="s">
        <v>390</v>
      </c>
      <c r="AV203" s="31" t="s">
        <v>268</v>
      </c>
      <c r="AW203" s="270">
        <v>2</v>
      </c>
      <c r="AX203"/>
    </row>
    <row r="204" spans="1:50" x14ac:dyDescent="0.35">
      <c r="A204" s="31" t="s">
        <v>132</v>
      </c>
      <c r="B204" s="31" t="s">
        <v>133</v>
      </c>
      <c r="C204" s="108">
        <v>44141</v>
      </c>
      <c r="D204" s="145">
        <v>1783</v>
      </c>
      <c r="E204" s="145">
        <v>2</v>
      </c>
      <c r="F204" s="145">
        <v>1</v>
      </c>
      <c r="G204" s="145">
        <v>28</v>
      </c>
      <c r="H204" s="145">
        <v>134</v>
      </c>
      <c r="I204" s="145">
        <v>134</v>
      </c>
      <c r="J204" s="145">
        <v>23</v>
      </c>
      <c r="K204" s="145">
        <v>23</v>
      </c>
      <c r="L204" s="145">
        <v>1</v>
      </c>
      <c r="M204" s="145">
        <v>0</v>
      </c>
      <c r="N204" s="145">
        <v>134</v>
      </c>
      <c r="O204" s="145">
        <v>44</v>
      </c>
      <c r="P204" s="145">
        <v>44</v>
      </c>
      <c r="Q204" s="145">
        <v>44</v>
      </c>
      <c r="R204" s="145">
        <v>44</v>
      </c>
      <c r="S204" s="145">
        <v>44</v>
      </c>
      <c r="T204" s="145">
        <v>0</v>
      </c>
      <c r="U204" s="145">
        <v>0</v>
      </c>
      <c r="V204" s="145">
        <v>24</v>
      </c>
      <c r="W204" s="145">
        <v>24</v>
      </c>
      <c r="X204" s="145">
        <v>24</v>
      </c>
      <c r="Y204" s="145">
        <v>24</v>
      </c>
      <c r="Z204" s="145">
        <v>1</v>
      </c>
      <c r="AA204" s="145">
        <v>1</v>
      </c>
      <c r="AB204" s="145">
        <v>193</v>
      </c>
      <c r="AC204" s="145">
        <v>2</v>
      </c>
      <c r="AD204" s="145">
        <v>2</v>
      </c>
      <c r="AE204" s="145">
        <v>0</v>
      </c>
      <c r="AF204" s="145">
        <v>0</v>
      </c>
      <c r="AG204" s="145">
        <v>0</v>
      </c>
      <c r="AH204" s="145">
        <v>1</v>
      </c>
      <c r="AI204" s="145">
        <v>1</v>
      </c>
      <c r="AJ204" s="145">
        <v>0</v>
      </c>
      <c r="AK204" s="145">
        <v>0</v>
      </c>
      <c r="AL204" s="145">
        <v>163</v>
      </c>
      <c r="AM204" s="145">
        <v>163</v>
      </c>
      <c r="AN204" s="145">
        <v>163</v>
      </c>
      <c r="AO204" s="145" t="s">
        <v>3</v>
      </c>
      <c r="AP204" s="147">
        <v>6.1428571428571397</v>
      </c>
      <c r="AQ204" s="31" t="s">
        <v>35</v>
      </c>
      <c r="AR204" s="31" t="s">
        <v>379</v>
      </c>
      <c r="AS204" s="31" t="s">
        <v>57</v>
      </c>
      <c r="AT204" s="31" t="s">
        <v>347</v>
      </c>
      <c r="AU204" s="31" t="s">
        <v>386</v>
      </c>
      <c r="AV204" s="31" t="s">
        <v>268</v>
      </c>
      <c r="AW204" s="270">
        <v>0</v>
      </c>
      <c r="AX204"/>
    </row>
    <row r="205" spans="1:50" x14ac:dyDescent="0.35">
      <c r="A205" s="31" t="s">
        <v>132</v>
      </c>
      <c r="B205" s="31" t="s">
        <v>134</v>
      </c>
      <c r="C205" s="108">
        <v>44141</v>
      </c>
      <c r="D205" s="145">
        <v>1255</v>
      </c>
      <c r="E205" s="145">
        <v>9</v>
      </c>
      <c r="F205" s="145">
        <v>9</v>
      </c>
      <c r="G205" s="145">
        <v>3</v>
      </c>
      <c r="H205" s="145">
        <v>248</v>
      </c>
      <c r="I205" s="145">
        <v>248</v>
      </c>
      <c r="J205" s="145">
        <v>61</v>
      </c>
      <c r="K205" s="145">
        <v>61</v>
      </c>
      <c r="L205" s="145">
        <v>3</v>
      </c>
      <c r="M205" s="145">
        <v>3</v>
      </c>
      <c r="N205" s="145">
        <v>162</v>
      </c>
      <c r="O205" s="145">
        <v>17</v>
      </c>
      <c r="P205" s="145">
        <v>17</v>
      </c>
      <c r="Q205" s="145">
        <v>17</v>
      </c>
      <c r="R205" s="145">
        <v>49</v>
      </c>
      <c r="S205" s="145">
        <v>49</v>
      </c>
      <c r="T205" s="145">
        <v>2</v>
      </c>
      <c r="U205" s="145">
        <v>2</v>
      </c>
      <c r="V205" s="145">
        <v>258</v>
      </c>
      <c r="W205" s="145">
        <v>119</v>
      </c>
      <c r="X205" s="145">
        <v>119</v>
      </c>
      <c r="Y205" s="145">
        <v>119</v>
      </c>
      <c r="Z205" s="145">
        <v>4</v>
      </c>
      <c r="AA205" s="145">
        <v>4</v>
      </c>
      <c r="AB205" s="145">
        <v>81</v>
      </c>
      <c r="AC205" s="145">
        <v>0</v>
      </c>
      <c r="AD205" s="145">
        <v>0</v>
      </c>
      <c r="AE205" s="145">
        <v>0</v>
      </c>
      <c r="AF205" s="145">
        <v>0</v>
      </c>
      <c r="AG205" s="145">
        <v>0</v>
      </c>
      <c r="AH205" s="145">
        <v>0</v>
      </c>
      <c r="AI205" s="145">
        <v>0</v>
      </c>
      <c r="AJ205" s="145">
        <v>0</v>
      </c>
      <c r="AK205" s="145">
        <v>0</v>
      </c>
      <c r="AL205" s="145">
        <v>92</v>
      </c>
      <c r="AM205" s="145">
        <v>91</v>
      </c>
      <c r="AN205" s="145">
        <v>91</v>
      </c>
      <c r="AO205" s="145" t="s">
        <v>3</v>
      </c>
      <c r="AP205" s="147">
        <v>6.1428571428571397</v>
      </c>
      <c r="AQ205" s="31" t="s">
        <v>35</v>
      </c>
      <c r="AR205" s="31" t="s">
        <v>379</v>
      </c>
      <c r="AS205" s="31" t="s">
        <v>57</v>
      </c>
      <c r="AT205" s="31" t="s">
        <v>348</v>
      </c>
      <c r="AU205" s="31" t="s">
        <v>387</v>
      </c>
      <c r="AV205" s="31" t="s">
        <v>268</v>
      </c>
      <c r="AW205" s="270">
        <v>0</v>
      </c>
      <c r="AX205"/>
    </row>
    <row r="206" spans="1:50" x14ac:dyDescent="0.35">
      <c r="A206" s="31" t="s">
        <v>132</v>
      </c>
      <c r="B206" s="31" t="s">
        <v>135</v>
      </c>
      <c r="C206" s="108">
        <v>44141</v>
      </c>
      <c r="D206" s="145">
        <v>1957</v>
      </c>
      <c r="E206" s="145">
        <v>9</v>
      </c>
      <c r="F206" s="145">
        <v>9</v>
      </c>
      <c r="G206" s="145">
        <v>7</v>
      </c>
      <c r="H206" s="145">
        <v>123</v>
      </c>
      <c r="I206" s="145">
        <v>123</v>
      </c>
      <c r="J206" s="145">
        <v>31</v>
      </c>
      <c r="K206" s="145">
        <v>31</v>
      </c>
      <c r="L206" s="145">
        <v>2</v>
      </c>
      <c r="M206" s="145">
        <v>2</v>
      </c>
      <c r="N206" s="145">
        <v>43</v>
      </c>
      <c r="O206" s="145">
        <v>5</v>
      </c>
      <c r="P206" s="145">
        <v>5</v>
      </c>
      <c r="Q206" s="145">
        <v>5</v>
      </c>
      <c r="R206" s="145">
        <v>5</v>
      </c>
      <c r="S206" s="145">
        <v>5</v>
      </c>
      <c r="T206" s="145">
        <v>2</v>
      </c>
      <c r="U206" s="145">
        <v>2</v>
      </c>
      <c r="V206" s="145">
        <v>85</v>
      </c>
      <c r="W206" s="145">
        <v>85</v>
      </c>
      <c r="X206" s="145">
        <v>85</v>
      </c>
      <c r="Y206" s="145">
        <v>85</v>
      </c>
      <c r="Z206" s="145">
        <v>5</v>
      </c>
      <c r="AA206" s="145">
        <v>5</v>
      </c>
      <c r="AB206" s="145">
        <v>113</v>
      </c>
      <c r="AC206" s="145">
        <v>1</v>
      </c>
      <c r="AD206" s="145">
        <v>1</v>
      </c>
      <c r="AE206" s="145">
        <v>0</v>
      </c>
      <c r="AF206" s="145">
        <v>0</v>
      </c>
      <c r="AG206" s="145">
        <v>0</v>
      </c>
      <c r="AH206" s="145">
        <v>0</v>
      </c>
      <c r="AI206" s="145">
        <v>0</v>
      </c>
      <c r="AJ206" s="145">
        <v>0</v>
      </c>
      <c r="AK206" s="145">
        <v>1</v>
      </c>
      <c r="AL206" s="145">
        <v>116</v>
      </c>
      <c r="AM206" s="145">
        <v>80</v>
      </c>
      <c r="AN206" s="145">
        <v>80</v>
      </c>
      <c r="AO206" s="145" t="s">
        <v>3</v>
      </c>
      <c r="AP206" s="147">
        <v>6.1428571428571397</v>
      </c>
      <c r="AQ206" s="31" t="s">
        <v>35</v>
      </c>
      <c r="AR206" s="31" t="s">
        <v>379</v>
      </c>
      <c r="AS206" s="31" t="s">
        <v>57</v>
      </c>
      <c r="AT206" s="31" t="s">
        <v>350</v>
      </c>
      <c r="AU206" s="31" t="s">
        <v>388</v>
      </c>
      <c r="AV206" s="31" t="s">
        <v>268</v>
      </c>
      <c r="AW206" s="270">
        <v>0</v>
      </c>
      <c r="AX206"/>
    </row>
    <row r="207" spans="1:50" x14ac:dyDescent="0.35">
      <c r="A207" s="31" t="s">
        <v>132</v>
      </c>
      <c r="B207" s="31" t="s">
        <v>136</v>
      </c>
      <c r="C207" s="108">
        <v>44141</v>
      </c>
      <c r="D207" s="145">
        <v>1333</v>
      </c>
      <c r="E207" s="145">
        <v>3</v>
      </c>
      <c r="F207" s="145">
        <v>3</v>
      </c>
      <c r="G207" s="145">
        <v>0</v>
      </c>
      <c r="H207" s="145">
        <v>1012</v>
      </c>
      <c r="I207" s="145">
        <v>624</v>
      </c>
      <c r="J207" s="145">
        <v>106</v>
      </c>
      <c r="K207" s="145">
        <v>106</v>
      </c>
      <c r="L207" s="145">
        <v>3</v>
      </c>
      <c r="M207" s="145">
        <v>3</v>
      </c>
      <c r="N207" s="145">
        <v>18</v>
      </c>
      <c r="O207" s="145">
        <v>5</v>
      </c>
      <c r="P207" s="145">
        <v>5</v>
      </c>
      <c r="Q207" s="145">
        <v>5</v>
      </c>
      <c r="R207" s="145">
        <v>5</v>
      </c>
      <c r="S207" s="145">
        <v>1</v>
      </c>
      <c r="T207" s="145">
        <v>0</v>
      </c>
      <c r="U207" s="145">
        <v>0</v>
      </c>
      <c r="V207" s="145">
        <v>46</v>
      </c>
      <c r="W207" s="145">
        <v>43</v>
      </c>
      <c r="X207" s="145">
        <v>43</v>
      </c>
      <c r="Y207" s="145">
        <v>43</v>
      </c>
      <c r="Z207" s="145">
        <v>0</v>
      </c>
      <c r="AA207" s="145">
        <v>0</v>
      </c>
      <c r="AB207" s="145">
        <v>63</v>
      </c>
      <c r="AC207" s="145">
        <v>3</v>
      </c>
      <c r="AD207" s="145">
        <v>3</v>
      </c>
      <c r="AE207" s="145">
        <v>0</v>
      </c>
      <c r="AF207" s="145">
        <v>0</v>
      </c>
      <c r="AG207" s="145">
        <v>0</v>
      </c>
      <c r="AH207" s="145">
        <v>0</v>
      </c>
      <c r="AI207" s="145">
        <v>0</v>
      </c>
      <c r="AJ207" s="145">
        <v>0</v>
      </c>
      <c r="AK207" s="145">
        <v>2</v>
      </c>
      <c r="AL207" s="145">
        <v>68</v>
      </c>
      <c r="AM207" s="145">
        <v>50</v>
      </c>
      <c r="AN207" s="145">
        <v>50</v>
      </c>
      <c r="AO207" s="145" t="s">
        <v>3</v>
      </c>
      <c r="AP207" s="147">
        <v>6.1428571428571397</v>
      </c>
      <c r="AQ207" s="31" t="s">
        <v>35</v>
      </c>
      <c r="AR207" s="31" t="s">
        <v>379</v>
      </c>
      <c r="AS207" s="31" t="s">
        <v>57</v>
      </c>
      <c r="AT207" s="31" t="s">
        <v>347</v>
      </c>
      <c r="AU207" s="31" t="s">
        <v>389</v>
      </c>
      <c r="AV207" s="31" t="s">
        <v>268</v>
      </c>
      <c r="AW207" s="270">
        <v>0</v>
      </c>
      <c r="AX207"/>
    </row>
    <row r="208" spans="1:50" x14ac:dyDescent="0.35">
      <c r="A208" s="31" t="s">
        <v>132</v>
      </c>
      <c r="B208" s="31" t="s">
        <v>137</v>
      </c>
      <c r="C208" s="108">
        <v>44141</v>
      </c>
      <c r="D208" s="145">
        <v>3434</v>
      </c>
      <c r="E208" s="145">
        <v>14</v>
      </c>
      <c r="F208" s="145">
        <v>14</v>
      </c>
      <c r="G208" s="145">
        <v>17</v>
      </c>
      <c r="H208" s="145">
        <v>231</v>
      </c>
      <c r="I208" s="145">
        <v>231</v>
      </c>
      <c r="J208" s="145">
        <v>183</v>
      </c>
      <c r="K208" s="145">
        <v>183</v>
      </c>
      <c r="L208" s="145">
        <v>9</v>
      </c>
      <c r="M208" s="145">
        <v>8</v>
      </c>
      <c r="N208" s="145">
        <v>23</v>
      </c>
      <c r="O208" s="145">
        <v>11</v>
      </c>
      <c r="P208" s="145">
        <v>11</v>
      </c>
      <c r="Q208" s="145">
        <v>11</v>
      </c>
      <c r="R208" s="145">
        <v>11</v>
      </c>
      <c r="S208" s="145">
        <v>11</v>
      </c>
      <c r="T208" s="145">
        <v>3</v>
      </c>
      <c r="U208" s="145">
        <v>3</v>
      </c>
      <c r="V208" s="145">
        <v>17</v>
      </c>
      <c r="W208" s="145">
        <v>17</v>
      </c>
      <c r="X208" s="145">
        <v>17</v>
      </c>
      <c r="Y208" s="145">
        <v>17</v>
      </c>
      <c r="Z208" s="145">
        <v>2</v>
      </c>
      <c r="AA208" s="145">
        <v>2</v>
      </c>
      <c r="AB208" s="145">
        <v>166</v>
      </c>
      <c r="AC208" s="145">
        <v>9</v>
      </c>
      <c r="AD208" s="145">
        <v>9</v>
      </c>
      <c r="AE208" s="145">
        <v>0</v>
      </c>
      <c r="AF208" s="145">
        <v>0</v>
      </c>
      <c r="AG208" s="145">
        <v>0</v>
      </c>
      <c r="AH208" s="145">
        <v>0</v>
      </c>
      <c r="AI208" s="145">
        <v>0</v>
      </c>
      <c r="AJ208" s="145">
        <v>0</v>
      </c>
      <c r="AK208" s="145">
        <v>6</v>
      </c>
      <c r="AL208" s="145">
        <v>266</v>
      </c>
      <c r="AM208" s="145">
        <v>257</v>
      </c>
      <c r="AN208" s="145">
        <v>257</v>
      </c>
      <c r="AO208" s="145" t="s">
        <v>3</v>
      </c>
      <c r="AP208" s="147">
        <v>6.1428571428571397</v>
      </c>
      <c r="AQ208" s="31" t="s">
        <v>35</v>
      </c>
      <c r="AR208" s="31" t="s">
        <v>379</v>
      </c>
      <c r="AS208" s="31" t="s">
        <v>57</v>
      </c>
      <c r="AT208" s="31" t="s">
        <v>349</v>
      </c>
      <c r="AU208" s="31" t="s">
        <v>390</v>
      </c>
      <c r="AV208" s="31" t="s">
        <v>268</v>
      </c>
      <c r="AW208" s="270">
        <v>0</v>
      </c>
      <c r="AX208"/>
    </row>
    <row r="209" spans="1:50" x14ac:dyDescent="0.35">
      <c r="A209" s="31" t="s">
        <v>132</v>
      </c>
      <c r="B209" s="31" t="s">
        <v>133</v>
      </c>
      <c r="C209" s="108">
        <v>44148</v>
      </c>
      <c r="D209" s="145">
        <v>1793</v>
      </c>
      <c r="E209" s="145">
        <v>2</v>
      </c>
      <c r="F209" s="145">
        <v>2</v>
      </c>
      <c r="G209" s="145">
        <v>10</v>
      </c>
      <c r="H209" s="145">
        <v>158</v>
      </c>
      <c r="I209" s="145">
        <v>72</v>
      </c>
      <c r="J209" s="145">
        <v>29</v>
      </c>
      <c r="K209" s="145">
        <v>29</v>
      </c>
      <c r="L209" s="145">
        <v>0</v>
      </c>
      <c r="M209" s="145">
        <v>0</v>
      </c>
      <c r="N209" s="145">
        <v>5</v>
      </c>
      <c r="O209" s="145">
        <v>5</v>
      </c>
      <c r="P209" s="145">
        <v>5</v>
      </c>
      <c r="Q209" s="145">
        <v>5</v>
      </c>
      <c r="R209" s="145">
        <v>7</v>
      </c>
      <c r="S209" s="145">
        <v>7</v>
      </c>
      <c r="T209" s="145">
        <v>0</v>
      </c>
      <c r="U209" s="145">
        <v>0</v>
      </c>
      <c r="V209" s="145">
        <v>158</v>
      </c>
      <c r="W209" s="145">
        <v>112</v>
      </c>
      <c r="X209" s="145">
        <v>112</v>
      </c>
      <c r="Y209" s="145">
        <v>112</v>
      </c>
      <c r="Z209" s="145">
        <v>2</v>
      </c>
      <c r="AA209" s="145">
        <v>2</v>
      </c>
      <c r="AB209" s="145">
        <v>196</v>
      </c>
      <c r="AC209" s="145">
        <v>2</v>
      </c>
      <c r="AD209" s="145">
        <v>2</v>
      </c>
      <c r="AE209" s="145">
        <v>0</v>
      </c>
      <c r="AF209" s="145">
        <v>1</v>
      </c>
      <c r="AG209" s="145">
        <v>0</v>
      </c>
      <c r="AH209" s="145">
        <v>0</v>
      </c>
      <c r="AI209" s="145">
        <v>0</v>
      </c>
      <c r="AJ209" s="145">
        <v>0</v>
      </c>
      <c r="AK209" s="145">
        <v>1</v>
      </c>
      <c r="AL209" s="145">
        <v>151</v>
      </c>
      <c r="AM209" s="145">
        <v>151</v>
      </c>
      <c r="AN209" s="145">
        <v>151</v>
      </c>
      <c r="AO209" s="145" t="s">
        <v>3</v>
      </c>
      <c r="AP209" s="147">
        <v>7.1428571428571397</v>
      </c>
      <c r="AQ209" s="31" t="s">
        <v>35</v>
      </c>
      <c r="AR209" s="31" t="s">
        <v>379</v>
      </c>
      <c r="AS209" s="31" t="s">
        <v>57</v>
      </c>
      <c r="AT209" s="31" t="s">
        <v>347</v>
      </c>
      <c r="AU209" s="31" t="s">
        <v>386</v>
      </c>
      <c r="AV209" s="31" t="s">
        <v>268</v>
      </c>
      <c r="AW209" s="270">
        <v>0</v>
      </c>
      <c r="AX209"/>
    </row>
    <row r="210" spans="1:50" x14ac:dyDescent="0.35">
      <c r="A210" s="31" t="s">
        <v>132</v>
      </c>
      <c r="B210" s="31" t="s">
        <v>134</v>
      </c>
      <c r="C210" s="108">
        <v>44148</v>
      </c>
      <c r="D210" s="145">
        <v>1272</v>
      </c>
      <c r="E210" s="145">
        <v>6</v>
      </c>
      <c r="F210" s="145">
        <v>6</v>
      </c>
      <c r="G210" s="145">
        <v>17</v>
      </c>
      <c r="H210" s="145">
        <v>165</v>
      </c>
      <c r="I210" s="145">
        <v>165</v>
      </c>
      <c r="J210" s="145">
        <v>46</v>
      </c>
      <c r="K210" s="145">
        <v>46</v>
      </c>
      <c r="L210" s="145">
        <v>2</v>
      </c>
      <c r="M210" s="145">
        <v>2</v>
      </c>
      <c r="N210" s="145">
        <v>12</v>
      </c>
      <c r="O210" s="145">
        <v>12</v>
      </c>
      <c r="P210" s="145">
        <v>12</v>
      </c>
      <c r="Q210" s="145">
        <v>12</v>
      </c>
      <c r="R210" s="145">
        <v>32</v>
      </c>
      <c r="S210" s="145">
        <v>32</v>
      </c>
      <c r="T210" s="145">
        <v>1</v>
      </c>
      <c r="U210" s="145">
        <v>1</v>
      </c>
      <c r="V210" s="145">
        <v>310</v>
      </c>
      <c r="W210" s="145">
        <v>202</v>
      </c>
      <c r="X210" s="145">
        <v>202</v>
      </c>
      <c r="Y210" s="145">
        <v>202</v>
      </c>
      <c r="Z210" s="145">
        <v>3</v>
      </c>
      <c r="AA210" s="145">
        <v>3</v>
      </c>
      <c r="AB210" s="145">
        <v>61</v>
      </c>
      <c r="AC210" s="145">
        <v>0</v>
      </c>
      <c r="AD210" s="145">
        <v>0</v>
      </c>
      <c r="AE210" s="145">
        <v>0</v>
      </c>
      <c r="AF210" s="145">
        <v>0</v>
      </c>
      <c r="AG210" s="145">
        <v>0</v>
      </c>
      <c r="AH210" s="145">
        <v>0</v>
      </c>
      <c r="AI210" s="145">
        <v>0</v>
      </c>
      <c r="AJ210" s="145">
        <v>0</v>
      </c>
      <c r="AK210" s="145">
        <v>0</v>
      </c>
      <c r="AL210" s="145">
        <v>106</v>
      </c>
      <c r="AM210" s="145">
        <v>100</v>
      </c>
      <c r="AN210" s="145">
        <v>100</v>
      </c>
      <c r="AO210" s="145" t="s">
        <v>3</v>
      </c>
      <c r="AP210" s="147">
        <v>7.1428571428571397</v>
      </c>
      <c r="AQ210" s="31" t="s">
        <v>35</v>
      </c>
      <c r="AR210" s="31" t="s">
        <v>379</v>
      </c>
      <c r="AS210" s="31" t="s">
        <v>57</v>
      </c>
      <c r="AT210" s="31" t="s">
        <v>348</v>
      </c>
      <c r="AU210" s="31" t="s">
        <v>387</v>
      </c>
      <c r="AV210" s="31" t="s">
        <v>268</v>
      </c>
      <c r="AW210" s="270">
        <v>0</v>
      </c>
      <c r="AX210"/>
    </row>
    <row r="211" spans="1:50" x14ac:dyDescent="0.35">
      <c r="A211" s="31" t="s">
        <v>132</v>
      </c>
      <c r="B211" s="31" t="s">
        <v>135</v>
      </c>
      <c r="C211" s="108">
        <v>44148</v>
      </c>
      <c r="D211" s="145">
        <v>1961</v>
      </c>
      <c r="E211" s="145">
        <v>8</v>
      </c>
      <c r="F211" s="145">
        <v>4</v>
      </c>
      <c r="G211" s="145">
        <v>3</v>
      </c>
      <c r="H211" s="145">
        <v>231</v>
      </c>
      <c r="I211" s="145">
        <v>33</v>
      </c>
      <c r="J211" s="145">
        <v>33</v>
      </c>
      <c r="K211" s="145">
        <v>33</v>
      </c>
      <c r="L211" s="145">
        <v>1</v>
      </c>
      <c r="M211" s="145">
        <v>1</v>
      </c>
      <c r="N211" s="145">
        <v>6</v>
      </c>
      <c r="O211" s="145">
        <v>6</v>
      </c>
      <c r="P211" s="145">
        <v>6</v>
      </c>
      <c r="Q211" s="145">
        <v>6</v>
      </c>
      <c r="R211" s="145">
        <v>11</v>
      </c>
      <c r="S211" s="145">
        <v>11</v>
      </c>
      <c r="T211" s="145">
        <v>2</v>
      </c>
      <c r="U211" s="145">
        <v>2</v>
      </c>
      <c r="V211" s="145">
        <v>77</v>
      </c>
      <c r="W211" s="145">
        <v>77</v>
      </c>
      <c r="X211" s="145">
        <v>77</v>
      </c>
      <c r="Y211" s="145">
        <v>77</v>
      </c>
      <c r="Z211" s="145">
        <v>5</v>
      </c>
      <c r="AA211" s="145">
        <v>1</v>
      </c>
      <c r="AB211" s="145">
        <v>140</v>
      </c>
      <c r="AC211" s="145">
        <v>3</v>
      </c>
      <c r="AD211" s="145">
        <v>3</v>
      </c>
      <c r="AE211" s="145">
        <v>0</v>
      </c>
      <c r="AF211" s="145">
        <v>0</v>
      </c>
      <c r="AG211" s="145">
        <v>0</v>
      </c>
      <c r="AH211" s="145">
        <v>0</v>
      </c>
      <c r="AI211" s="145">
        <v>0</v>
      </c>
      <c r="AJ211" s="145">
        <v>0</v>
      </c>
      <c r="AK211" s="145">
        <v>1</v>
      </c>
      <c r="AL211" s="145">
        <v>107</v>
      </c>
      <c r="AM211" s="145">
        <v>89</v>
      </c>
      <c r="AN211" s="145">
        <v>86</v>
      </c>
      <c r="AO211" s="145" t="s">
        <v>3</v>
      </c>
      <c r="AP211" s="147">
        <v>7.1428571428571397</v>
      </c>
      <c r="AQ211" s="31" t="s">
        <v>35</v>
      </c>
      <c r="AR211" s="31" t="s">
        <v>379</v>
      </c>
      <c r="AS211" s="31" t="s">
        <v>57</v>
      </c>
      <c r="AT211" s="31" t="s">
        <v>350</v>
      </c>
      <c r="AU211" s="31" t="s">
        <v>388</v>
      </c>
      <c r="AV211" s="31" t="s">
        <v>268</v>
      </c>
      <c r="AW211" s="270">
        <v>0</v>
      </c>
      <c r="AX211"/>
    </row>
    <row r="212" spans="1:50" x14ac:dyDescent="0.35">
      <c r="A212" s="31" t="s">
        <v>132</v>
      </c>
      <c r="B212" s="31" t="s">
        <v>136</v>
      </c>
      <c r="C212" s="108">
        <v>44148</v>
      </c>
      <c r="D212" s="145">
        <v>1335</v>
      </c>
      <c r="E212" s="145">
        <v>0</v>
      </c>
      <c r="F212" s="145">
        <v>0</v>
      </c>
      <c r="G212" s="145">
        <v>2</v>
      </c>
      <c r="H212" s="145">
        <v>452</v>
      </c>
      <c r="I212" s="145">
        <v>147</v>
      </c>
      <c r="J212" s="145">
        <v>76</v>
      </c>
      <c r="K212" s="145">
        <v>76</v>
      </c>
      <c r="L212" s="145">
        <v>0</v>
      </c>
      <c r="M212" s="145">
        <v>0</v>
      </c>
      <c r="N212" s="145">
        <v>1</v>
      </c>
      <c r="O212" s="145">
        <v>1</v>
      </c>
      <c r="P212" s="145">
        <v>1</v>
      </c>
      <c r="Q212" s="145">
        <v>1</v>
      </c>
      <c r="R212" s="145">
        <v>4</v>
      </c>
      <c r="S212" s="145">
        <v>4</v>
      </c>
      <c r="T212" s="145">
        <v>0</v>
      </c>
      <c r="U212" s="145">
        <v>0</v>
      </c>
      <c r="V212" s="145">
        <v>39</v>
      </c>
      <c r="W212" s="145">
        <v>39</v>
      </c>
      <c r="X212" s="145">
        <v>39</v>
      </c>
      <c r="Y212" s="145">
        <v>39</v>
      </c>
      <c r="Z212" s="145">
        <v>0</v>
      </c>
      <c r="AA212" s="145">
        <v>0</v>
      </c>
      <c r="AB212" s="145">
        <v>106</v>
      </c>
      <c r="AC212" s="145">
        <v>22</v>
      </c>
      <c r="AD212" s="145">
        <v>22</v>
      </c>
      <c r="AE212" s="145">
        <v>0</v>
      </c>
      <c r="AF212" s="145">
        <v>0</v>
      </c>
      <c r="AG212" s="145">
        <v>0</v>
      </c>
      <c r="AH212" s="145">
        <v>0</v>
      </c>
      <c r="AI212" s="145">
        <v>0</v>
      </c>
      <c r="AJ212" s="145">
        <v>0</v>
      </c>
      <c r="AK212" s="145">
        <v>17</v>
      </c>
      <c r="AL212" s="145">
        <v>85</v>
      </c>
      <c r="AM212" s="145">
        <v>77</v>
      </c>
      <c r="AN212" s="145">
        <v>76</v>
      </c>
      <c r="AO212" s="145" t="s">
        <v>3</v>
      </c>
      <c r="AP212" s="147">
        <v>7.1428571428571397</v>
      </c>
      <c r="AQ212" s="31" t="s">
        <v>35</v>
      </c>
      <c r="AR212" s="31" t="s">
        <v>379</v>
      </c>
      <c r="AS212" s="31" t="s">
        <v>57</v>
      </c>
      <c r="AT212" s="31" t="s">
        <v>347</v>
      </c>
      <c r="AU212" s="31" t="s">
        <v>389</v>
      </c>
      <c r="AV212" s="31" t="s">
        <v>268</v>
      </c>
      <c r="AW212" s="270">
        <v>0</v>
      </c>
      <c r="AX212"/>
    </row>
    <row r="213" spans="1:50" x14ac:dyDescent="0.35">
      <c r="A213" s="31" t="s">
        <v>132</v>
      </c>
      <c r="B213" s="31" t="s">
        <v>137</v>
      </c>
      <c r="C213" s="108">
        <v>44148</v>
      </c>
      <c r="D213" s="145">
        <v>3447</v>
      </c>
      <c r="E213" s="145">
        <v>6</v>
      </c>
      <c r="F213" s="145">
        <v>6</v>
      </c>
      <c r="G213" s="145">
        <v>13</v>
      </c>
      <c r="H213" s="145">
        <v>213</v>
      </c>
      <c r="I213" s="145">
        <v>144</v>
      </c>
      <c r="J213" s="145">
        <v>144</v>
      </c>
      <c r="K213" s="145">
        <v>144</v>
      </c>
      <c r="L213" s="145">
        <v>5</v>
      </c>
      <c r="M213" s="145">
        <v>5</v>
      </c>
      <c r="N213" s="145">
        <v>6</v>
      </c>
      <c r="O213" s="145">
        <v>6</v>
      </c>
      <c r="P213" s="145">
        <v>6</v>
      </c>
      <c r="Q213" s="145">
        <v>6</v>
      </c>
      <c r="R213" s="145">
        <v>9</v>
      </c>
      <c r="S213" s="145">
        <v>9</v>
      </c>
      <c r="T213" s="145">
        <v>1</v>
      </c>
      <c r="U213" s="145">
        <v>1</v>
      </c>
      <c r="V213" s="145">
        <v>50</v>
      </c>
      <c r="W213" s="145">
        <v>50</v>
      </c>
      <c r="X213" s="145">
        <v>50</v>
      </c>
      <c r="Y213" s="145">
        <v>50</v>
      </c>
      <c r="Z213" s="145">
        <v>0</v>
      </c>
      <c r="AA213" s="145">
        <v>0</v>
      </c>
      <c r="AB213" s="145">
        <v>166</v>
      </c>
      <c r="AC213" s="145">
        <v>9</v>
      </c>
      <c r="AD213" s="145">
        <v>9</v>
      </c>
      <c r="AE213" s="145">
        <v>0</v>
      </c>
      <c r="AF213" s="145">
        <v>0</v>
      </c>
      <c r="AG213" s="145">
        <v>0</v>
      </c>
      <c r="AH213" s="145">
        <v>0</v>
      </c>
      <c r="AI213" s="145">
        <v>0</v>
      </c>
      <c r="AJ213" s="145">
        <v>0</v>
      </c>
      <c r="AK213" s="145">
        <v>7</v>
      </c>
      <c r="AL213" s="145">
        <v>141</v>
      </c>
      <c r="AM213" s="145">
        <v>136</v>
      </c>
      <c r="AN213" s="145">
        <v>136</v>
      </c>
      <c r="AO213" s="145" t="s">
        <v>3</v>
      </c>
      <c r="AP213" s="147">
        <v>7.1428571428571397</v>
      </c>
      <c r="AQ213" s="31" t="s">
        <v>35</v>
      </c>
      <c r="AR213" s="31" t="s">
        <v>379</v>
      </c>
      <c r="AS213" s="31" t="s">
        <v>57</v>
      </c>
      <c r="AT213" s="31" t="s">
        <v>349</v>
      </c>
      <c r="AU213" s="31" t="s">
        <v>390</v>
      </c>
      <c r="AV213" s="31" t="s">
        <v>268</v>
      </c>
      <c r="AW213" s="270">
        <v>0</v>
      </c>
      <c r="AX213"/>
    </row>
    <row r="214" spans="1:50" x14ac:dyDescent="0.35">
      <c r="A214" s="31" t="s">
        <v>132</v>
      </c>
      <c r="B214" s="31" t="s">
        <v>133</v>
      </c>
      <c r="C214" s="108">
        <v>44155</v>
      </c>
      <c r="D214" s="145">
        <v>1812</v>
      </c>
      <c r="E214" s="145">
        <v>6</v>
      </c>
      <c r="F214" s="145">
        <v>1</v>
      </c>
      <c r="G214" s="145">
        <v>19</v>
      </c>
      <c r="H214" s="145">
        <v>166</v>
      </c>
      <c r="I214" s="145">
        <v>166</v>
      </c>
      <c r="J214" s="145">
        <v>26</v>
      </c>
      <c r="K214" s="145">
        <v>26</v>
      </c>
      <c r="L214" s="145">
        <v>1</v>
      </c>
      <c r="M214" s="145">
        <v>0</v>
      </c>
      <c r="N214" s="145">
        <v>4</v>
      </c>
      <c r="O214" s="145">
        <v>4</v>
      </c>
      <c r="P214" s="145">
        <v>4</v>
      </c>
      <c r="Q214" s="145">
        <v>4</v>
      </c>
      <c r="R214" s="145">
        <v>6</v>
      </c>
      <c r="S214" s="145">
        <v>6</v>
      </c>
      <c r="T214" s="145">
        <v>3</v>
      </c>
      <c r="U214" s="145">
        <v>1</v>
      </c>
      <c r="V214" s="145">
        <v>50</v>
      </c>
      <c r="W214" s="145">
        <v>50</v>
      </c>
      <c r="X214" s="145">
        <v>50</v>
      </c>
      <c r="Y214" s="145">
        <v>50</v>
      </c>
      <c r="Z214" s="145">
        <v>1</v>
      </c>
      <c r="AA214" s="145">
        <v>0</v>
      </c>
      <c r="AB214" s="145">
        <v>138</v>
      </c>
      <c r="AC214" s="145">
        <v>0</v>
      </c>
      <c r="AD214" s="145">
        <v>0</v>
      </c>
      <c r="AE214" s="145">
        <v>0</v>
      </c>
      <c r="AF214" s="145">
        <v>0</v>
      </c>
      <c r="AG214" s="145">
        <v>0</v>
      </c>
      <c r="AH214" s="145">
        <v>0</v>
      </c>
      <c r="AI214" s="145">
        <v>0</v>
      </c>
      <c r="AJ214" s="145">
        <v>0</v>
      </c>
      <c r="AK214" s="145">
        <v>0</v>
      </c>
      <c r="AL214" s="145">
        <v>138</v>
      </c>
      <c r="AM214" s="145">
        <v>138</v>
      </c>
      <c r="AN214" s="145">
        <v>138</v>
      </c>
      <c r="AO214" s="145" t="s">
        <v>3</v>
      </c>
      <c r="AP214" s="147">
        <v>8.1428571428571406</v>
      </c>
      <c r="AQ214" s="31" t="s">
        <v>35</v>
      </c>
      <c r="AR214" s="31" t="s">
        <v>379</v>
      </c>
      <c r="AS214" s="31" t="s">
        <v>57</v>
      </c>
      <c r="AT214" s="31" t="s">
        <v>347</v>
      </c>
      <c r="AU214" s="31" t="s">
        <v>386</v>
      </c>
      <c r="AV214" s="31" t="s">
        <v>268</v>
      </c>
      <c r="AW214" s="270">
        <v>0</v>
      </c>
      <c r="AX214"/>
    </row>
    <row r="215" spans="1:50" x14ac:dyDescent="0.35">
      <c r="A215" s="31" t="s">
        <v>132</v>
      </c>
      <c r="B215" s="31" t="s">
        <v>134</v>
      </c>
      <c r="C215" s="108">
        <v>44155</v>
      </c>
      <c r="D215" s="145">
        <v>1280</v>
      </c>
      <c r="E215" s="145">
        <v>5</v>
      </c>
      <c r="F215" s="145">
        <v>5</v>
      </c>
      <c r="G215" s="145">
        <v>8</v>
      </c>
      <c r="H215" s="145">
        <v>171</v>
      </c>
      <c r="I215" s="145">
        <v>171</v>
      </c>
      <c r="J215" s="145">
        <v>44</v>
      </c>
      <c r="K215" s="145">
        <v>44</v>
      </c>
      <c r="L215" s="145">
        <v>2</v>
      </c>
      <c r="M215" s="145">
        <v>2</v>
      </c>
      <c r="N215" s="145">
        <v>12</v>
      </c>
      <c r="O215" s="145">
        <v>12</v>
      </c>
      <c r="P215" s="145">
        <v>12</v>
      </c>
      <c r="Q215" s="145">
        <v>12</v>
      </c>
      <c r="R215" s="145">
        <v>21</v>
      </c>
      <c r="S215" s="145">
        <v>21</v>
      </c>
      <c r="T215" s="145">
        <v>2</v>
      </c>
      <c r="U215" s="145">
        <v>2</v>
      </c>
      <c r="V215" s="145">
        <v>180</v>
      </c>
      <c r="W215" s="145">
        <v>171</v>
      </c>
      <c r="X215" s="145">
        <v>111</v>
      </c>
      <c r="Y215" s="145">
        <v>111</v>
      </c>
      <c r="Z215" s="145">
        <v>1</v>
      </c>
      <c r="AA215" s="145">
        <v>1</v>
      </c>
      <c r="AB215" s="145">
        <v>85</v>
      </c>
      <c r="AC215" s="145">
        <v>1</v>
      </c>
      <c r="AD215" s="145">
        <v>1</v>
      </c>
      <c r="AE215" s="145">
        <v>0</v>
      </c>
      <c r="AF215" s="145">
        <v>0</v>
      </c>
      <c r="AG215" s="145">
        <v>0</v>
      </c>
      <c r="AH215" s="145">
        <v>1</v>
      </c>
      <c r="AI215" s="145">
        <v>0</v>
      </c>
      <c r="AJ215" s="145">
        <v>0</v>
      </c>
      <c r="AK215" s="145">
        <v>0</v>
      </c>
      <c r="AL215" s="145">
        <v>97</v>
      </c>
      <c r="AM215" s="145">
        <v>96</v>
      </c>
      <c r="AN215" s="145">
        <v>96</v>
      </c>
      <c r="AO215" s="145" t="s">
        <v>3</v>
      </c>
      <c r="AP215" s="147">
        <v>8.1428571428571406</v>
      </c>
      <c r="AQ215" s="31" t="s">
        <v>35</v>
      </c>
      <c r="AR215" s="31" t="s">
        <v>379</v>
      </c>
      <c r="AS215" s="31" t="s">
        <v>57</v>
      </c>
      <c r="AT215" s="31" t="s">
        <v>348</v>
      </c>
      <c r="AU215" s="31" t="s">
        <v>387</v>
      </c>
      <c r="AV215" s="31" t="s">
        <v>268</v>
      </c>
      <c r="AW215" s="270">
        <v>0</v>
      </c>
      <c r="AX215"/>
    </row>
    <row r="216" spans="1:50" x14ac:dyDescent="0.35">
      <c r="A216" s="31" t="s">
        <v>132</v>
      </c>
      <c r="B216" s="31" t="s">
        <v>135</v>
      </c>
      <c r="C216" s="108">
        <v>44155</v>
      </c>
      <c r="D216" s="145">
        <v>1964</v>
      </c>
      <c r="E216" s="145">
        <v>10</v>
      </c>
      <c r="F216" s="145">
        <v>13</v>
      </c>
      <c r="G216" s="145">
        <v>3</v>
      </c>
      <c r="H216" s="145">
        <v>65</v>
      </c>
      <c r="I216" s="145">
        <v>65</v>
      </c>
      <c r="J216" s="145">
        <v>20</v>
      </c>
      <c r="K216" s="145">
        <v>20</v>
      </c>
      <c r="L216" s="145">
        <v>0</v>
      </c>
      <c r="M216" s="145">
        <v>0</v>
      </c>
      <c r="N216" s="145">
        <v>12</v>
      </c>
      <c r="O216" s="145">
        <v>5</v>
      </c>
      <c r="P216" s="145">
        <v>5</v>
      </c>
      <c r="Q216" s="145">
        <v>5</v>
      </c>
      <c r="R216" s="145">
        <v>9</v>
      </c>
      <c r="S216" s="145">
        <v>9</v>
      </c>
      <c r="T216" s="145">
        <v>5</v>
      </c>
      <c r="U216" s="145">
        <v>5</v>
      </c>
      <c r="V216" s="145">
        <v>82</v>
      </c>
      <c r="W216" s="145">
        <v>82</v>
      </c>
      <c r="X216" s="145">
        <v>62</v>
      </c>
      <c r="Y216" s="145">
        <v>62</v>
      </c>
      <c r="Z216" s="145">
        <v>5</v>
      </c>
      <c r="AA216" s="145">
        <v>5</v>
      </c>
      <c r="AB216" s="145">
        <v>170</v>
      </c>
      <c r="AC216" s="145">
        <v>0</v>
      </c>
      <c r="AD216" s="145">
        <v>0</v>
      </c>
      <c r="AE216" s="145">
        <v>0</v>
      </c>
      <c r="AF216" s="145">
        <v>0</v>
      </c>
      <c r="AG216" s="145">
        <v>0</v>
      </c>
      <c r="AH216" s="145">
        <v>0</v>
      </c>
      <c r="AI216" s="145">
        <v>0</v>
      </c>
      <c r="AJ216" s="145">
        <v>0</v>
      </c>
      <c r="AK216" s="145">
        <v>0</v>
      </c>
      <c r="AL216" s="145">
        <v>164</v>
      </c>
      <c r="AM216" s="145">
        <v>164</v>
      </c>
      <c r="AN216" s="145">
        <v>164</v>
      </c>
      <c r="AO216" s="145" t="s">
        <v>3</v>
      </c>
      <c r="AP216" s="147">
        <v>8.1428571428571406</v>
      </c>
      <c r="AQ216" s="31" t="s">
        <v>35</v>
      </c>
      <c r="AR216" s="31" t="s">
        <v>379</v>
      </c>
      <c r="AS216" s="31" t="s">
        <v>57</v>
      </c>
      <c r="AT216" s="31" t="s">
        <v>350</v>
      </c>
      <c r="AU216" s="31" t="s">
        <v>388</v>
      </c>
      <c r="AV216" s="31" t="s">
        <v>268</v>
      </c>
      <c r="AW216" s="270">
        <v>0</v>
      </c>
      <c r="AX216"/>
    </row>
    <row r="217" spans="1:50" x14ac:dyDescent="0.35">
      <c r="A217" s="31" t="s">
        <v>132</v>
      </c>
      <c r="B217" s="31" t="s">
        <v>136</v>
      </c>
      <c r="C217" s="108">
        <v>44155</v>
      </c>
      <c r="D217" s="145">
        <v>1342</v>
      </c>
      <c r="E217" s="145">
        <v>3</v>
      </c>
      <c r="F217" s="145">
        <v>3</v>
      </c>
      <c r="G217" s="145">
        <v>7</v>
      </c>
      <c r="H217" s="145">
        <v>321</v>
      </c>
      <c r="I217" s="145">
        <v>321</v>
      </c>
      <c r="J217" s="145">
        <v>80</v>
      </c>
      <c r="K217" s="145">
        <v>80</v>
      </c>
      <c r="L217" s="145">
        <v>2</v>
      </c>
      <c r="M217" s="145">
        <v>2</v>
      </c>
      <c r="N217" s="145">
        <v>2</v>
      </c>
      <c r="O217" s="145">
        <v>2</v>
      </c>
      <c r="P217" s="145">
        <v>2</v>
      </c>
      <c r="Q217" s="145">
        <v>2</v>
      </c>
      <c r="R217" s="145">
        <v>2</v>
      </c>
      <c r="S217" s="145">
        <v>2</v>
      </c>
      <c r="T217" s="145">
        <v>1</v>
      </c>
      <c r="U217" s="145">
        <v>1</v>
      </c>
      <c r="V217" s="145">
        <v>39</v>
      </c>
      <c r="W217" s="145">
        <v>39</v>
      </c>
      <c r="X217" s="145">
        <v>39</v>
      </c>
      <c r="Y217" s="145">
        <v>39</v>
      </c>
      <c r="Z217" s="145">
        <v>0</v>
      </c>
      <c r="AA217" s="145">
        <v>0</v>
      </c>
      <c r="AB217" s="145">
        <v>86</v>
      </c>
      <c r="AC217" s="145">
        <v>11</v>
      </c>
      <c r="AD217" s="145">
        <v>11</v>
      </c>
      <c r="AE217" s="145">
        <v>0</v>
      </c>
      <c r="AF217" s="145">
        <v>0</v>
      </c>
      <c r="AG217" s="145">
        <v>0</v>
      </c>
      <c r="AH217" s="145">
        <v>0</v>
      </c>
      <c r="AI217" s="145">
        <v>0</v>
      </c>
      <c r="AJ217" s="145">
        <v>0</v>
      </c>
      <c r="AK217" s="145">
        <v>11</v>
      </c>
      <c r="AL217" s="145">
        <v>72</v>
      </c>
      <c r="AM217" s="145">
        <v>72</v>
      </c>
      <c r="AN217" s="145">
        <v>72</v>
      </c>
      <c r="AO217" s="145" t="s">
        <v>3</v>
      </c>
      <c r="AP217" s="147">
        <v>8.1428571428571406</v>
      </c>
      <c r="AQ217" s="31" t="s">
        <v>35</v>
      </c>
      <c r="AR217" s="31" t="s">
        <v>379</v>
      </c>
      <c r="AS217" s="31" t="s">
        <v>57</v>
      </c>
      <c r="AT217" s="31" t="s">
        <v>347</v>
      </c>
      <c r="AU217" s="31" t="s">
        <v>389</v>
      </c>
      <c r="AV217" s="31" t="s">
        <v>268</v>
      </c>
      <c r="AW217" s="270">
        <v>0</v>
      </c>
      <c r="AX217"/>
    </row>
    <row r="218" spans="1:50" x14ac:dyDescent="0.35">
      <c r="A218" s="31" t="s">
        <v>132</v>
      </c>
      <c r="B218" s="31" t="s">
        <v>137</v>
      </c>
      <c r="C218" s="108">
        <v>44155</v>
      </c>
      <c r="D218" s="145">
        <v>3462</v>
      </c>
      <c r="E218" s="145">
        <v>12</v>
      </c>
      <c r="F218" s="145">
        <v>12</v>
      </c>
      <c r="G218" s="145">
        <v>15</v>
      </c>
      <c r="H218" s="145">
        <v>120</v>
      </c>
      <c r="I218" s="145">
        <v>120</v>
      </c>
      <c r="J218" s="145">
        <v>95</v>
      </c>
      <c r="K218" s="145">
        <v>95</v>
      </c>
      <c r="L218" s="145">
        <v>2</v>
      </c>
      <c r="M218" s="145">
        <v>2</v>
      </c>
      <c r="N218" s="145">
        <v>14</v>
      </c>
      <c r="O218" s="145">
        <v>14</v>
      </c>
      <c r="P218" s="145">
        <v>14</v>
      </c>
      <c r="Q218" s="145">
        <v>14</v>
      </c>
      <c r="R218" s="145">
        <v>14</v>
      </c>
      <c r="S218" s="145">
        <v>14</v>
      </c>
      <c r="T218" s="145">
        <v>0</v>
      </c>
      <c r="U218" s="145">
        <v>0</v>
      </c>
      <c r="V218" s="145">
        <v>29</v>
      </c>
      <c r="W218" s="145">
        <v>29</v>
      </c>
      <c r="X218" s="145">
        <v>29</v>
      </c>
      <c r="Y218" s="145">
        <v>29</v>
      </c>
      <c r="Z218" s="145">
        <v>10</v>
      </c>
      <c r="AA218" s="145">
        <v>10</v>
      </c>
      <c r="AB218" s="145">
        <v>291</v>
      </c>
      <c r="AC218" s="145">
        <v>7</v>
      </c>
      <c r="AD218" s="145">
        <v>5</v>
      </c>
      <c r="AE218" s="145">
        <v>2</v>
      </c>
      <c r="AF218" s="145">
        <v>0</v>
      </c>
      <c r="AG218" s="145">
        <v>0</v>
      </c>
      <c r="AH218" s="145">
        <v>0</v>
      </c>
      <c r="AI218" s="145">
        <v>0</v>
      </c>
      <c r="AJ218" s="145">
        <v>0</v>
      </c>
      <c r="AK218" s="145">
        <v>5</v>
      </c>
      <c r="AL218" s="145">
        <v>291</v>
      </c>
      <c r="AM218" s="145">
        <v>288</v>
      </c>
      <c r="AN218" s="145">
        <v>288</v>
      </c>
      <c r="AO218" s="145" t="s">
        <v>3</v>
      </c>
      <c r="AP218" s="147">
        <v>8.1428571428571406</v>
      </c>
      <c r="AQ218" s="31" t="s">
        <v>35</v>
      </c>
      <c r="AR218" s="31" t="s">
        <v>379</v>
      </c>
      <c r="AS218" s="31" t="s">
        <v>57</v>
      </c>
      <c r="AT218" s="31" t="s">
        <v>349</v>
      </c>
      <c r="AU218" s="31" t="s">
        <v>390</v>
      </c>
      <c r="AV218" s="31" t="s">
        <v>268</v>
      </c>
      <c r="AW218" s="270">
        <v>0</v>
      </c>
      <c r="AX218"/>
    </row>
    <row r="219" spans="1:50" x14ac:dyDescent="0.35">
      <c r="A219" s="31" t="s">
        <v>43</v>
      </c>
      <c r="B219" s="31" t="s">
        <v>145</v>
      </c>
      <c r="C219" s="108">
        <v>44106</v>
      </c>
      <c r="D219" s="145">
        <v>1838</v>
      </c>
      <c r="E219" s="145" t="s">
        <v>58</v>
      </c>
      <c r="F219" s="145">
        <v>0</v>
      </c>
      <c r="G219" s="145">
        <v>2</v>
      </c>
      <c r="H219" s="145">
        <v>2</v>
      </c>
      <c r="I219" s="145">
        <v>2</v>
      </c>
      <c r="J219" s="145">
        <v>0</v>
      </c>
      <c r="K219" s="145">
        <v>0</v>
      </c>
      <c r="L219" s="145">
        <v>0</v>
      </c>
      <c r="M219" s="145">
        <v>0</v>
      </c>
      <c r="N219" s="145">
        <v>37</v>
      </c>
      <c r="O219" s="145">
        <v>1</v>
      </c>
      <c r="P219" s="145">
        <v>1</v>
      </c>
      <c r="Q219" s="145">
        <v>1</v>
      </c>
      <c r="R219" s="145">
        <v>2</v>
      </c>
      <c r="S219" s="145">
        <v>2</v>
      </c>
      <c r="T219" s="145">
        <v>0</v>
      </c>
      <c r="U219" s="145">
        <v>0</v>
      </c>
      <c r="V219" s="145">
        <v>16</v>
      </c>
      <c r="W219" s="145">
        <v>16</v>
      </c>
      <c r="X219" s="145">
        <v>10</v>
      </c>
      <c r="Y219" s="145">
        <v>10</v>
      </c>
      <c r="Z219" s="145">
        <v>0</v>
      </c>
      <c r="AA219" s="145">
        <v>0</v>
      </c>
      <c r="AB219" s="145">
        <v>0</v>
      </c>
      <c r="AC219" s="145">
        <v>0</v>
      </c>
      <c r="AD219" s="145">
        <v>0</v>
      </c>
      <c r="AE219" s="145">
        <v>0</v>
      </c>
      <c r="AF219" s="145">
        <v>0</v>
      </c>
      <c r="AG219" s="145">
        <v>0</v>
      </c>
      <c r="AH219" s="145">
        <v>0</v>
      </c>
      <c r="AI219" s="145">
        <v>0</v>
      </c>
      <c r="AJ219" s="145">
        <v>0</v>
      </c>
      <c r="AK219" s="145">
        <v>0</v>
      </c>
      <c r="AL219" s="145">
        <v>0</v>
      </c>
      <c r="AM219" s="145">
        <v>0</v>
      </c>
      <c r="AN219" s="145">
        <v>0</v>
      </c>
      <c r="AO219" s="145" t="s">
        <v>3</v>
      </c>
      <c r="AP219" s="147">
        <v>1.1428571428571399</v>
      </c>
      <c r="AQ219" s="31" t="s">
        <v>17</v>
      </c>
      <c r="AR219" s="31" t="s">
        <v>379</v>
      </c>
      <c r="AS219" s="31" t="s">
        <v>57</v>
      </c>
      <c r="AT219" s="31" t="s">
        <v>358</v>
      </c>
      <c r="AU219" s="31" t="s">
        <v>399</v>
      </c>
      <c r="AV219" s="31" t="s">
        <v>268</v>
      </c>
      <c r="AW219" s="270">
        <v>0</v>
      </c>
      <c r="AX219"/>
    </row>
    <row r="220" spans="1:50" x14ac:dyDescent="0.35">
      <c r="A220" s="31" t="s">
        <v>43</v>
      </c>
      <c r="B220" s="31" t="s">
        <v>146</v>
      </c>
      <c r="C220" s="108">
        <v>44106</v>
      </c>
      <c r="D220" s="145">
        <v>1382</v>
      </c>
      <c r="E220" s="145">
        <v>0</v>
      </c>
      <c r="F220" s="145">
        <v>0</v>
      </c>
      <c r="G220" s="145">
        <v>-5</v>
      </c>
      <c r="H220" s="145">
        <v>3</v>
      </c>
      <c r="I220" s="145">
        <v>3</v>
      </c>
      <c r="J220" s="145">
        <v>0</v>
      </c>
      <c r="K220" s="145">
        <v>0</v>
      </c>
      <c r="L220" s="145">
        <v>0</v>
      </c>
      <c r="M220" s="145">
        <v>0</v>
      </c>
      <c r="N220" s="145">
        <v>3</v>
      </c>
      <c r="O220" s="145">
        <v>1</v>
      </c>
      <c r="P220" s="145">
        <v>1</v>
      </c>
      <c r="Q220" s="145">
        <v>1</v>
      </c>
      <c r="R220" s="145">
        <v>3</v>
      </c>
      <c r="S220" s="145">
        <v>2</v>
      </c>
      <c r="T220" s="145">
        <v>0</v>
      </c>
      <c r="U220" s="145">
        <v>0</v>
      </c>
      <c r="V220" s="145">
        <v>0</v>
      </c>
      <c r="W220" s="145">
        <v>0</v>
      </c>
      <c r="X220" s="145">
        <v>0</v>
      </c>
      <c r="Y220" s="145">
        <v>0</v>
      </c>
      <c r="Z220" s="145">
        <v>0</v>
      </c>
      <c r="AA220" s="145">
        <v>0</v>
      </c>
      <c r="AB220" s="145">
        <v>0</v>
      </c>
      <c r="AC220" s="145">
        <v>0</v>
      </c>
      <c r="AD220" s="145">
        <v>0</v>
      </c>
      <c r="AE220" s="145">
        <v>0</v>
      </c>
      <c r="AF220" s="145">
        <v>0</v>
      </c>
      <c r="AG220" s="145">
        <v>0</v>
      </c>
      <c r="AH220" s="145">
        <v>0</v>
      </c>
      <c r="AI220" s="145">
        <v>0</v>
      </c>
      <c r="AJ220" s="145">
        <v>0</v>
      </c>
      <c r="AK220" s="145">
        <v>0</v>
      </c>
      <c r="AL220" s="145">
        <v>0</v>
      </c>
      <c r="AM220" s="145">
        <v>0</v>
      </c>
      <c r="AN220" s="145">
        <v>0</v>
      </c>
      <c r="AO220" s="145" t="s">
        <v>3</v>
      </c>
      <c r="AP220" s="147">
        <v>1.1428571428571399</v>
      </c>
      <c r="AQ220" s="31" t="s">
        <v>17</v>
      </c>
      <c r="AR220" s="31" t="s">
        <v>379</v>
      </c>
      <c r="AS220" s="31" t="s">
        <v>57</v>
      </c>
      <c r="AT220" s="31" t="s">
        <v>361</v>
      </c>
      <c r="AU220" s="31" t="s">
        <v>398</v>
      </c>
      <c r="AV220" s="31" t="s">
        <v>268</v>
      </c>
      <c r="AW220" s="270">
        <v>0</v>
      </c>
      <c r="AX220"/>
    </row>
    <row r="221" spans="1:50" x14ac:dyDescent="0.35">
      <c r="A221" s="31" t="s">
        <v>43</v>
      </c>
      <c r="B221" s="31" t="s">
        <v>44</v>
      </c>
      <c r="C221" s="108">
        <v>44106</v>
      </c>
      <c r="D221" s="145">
        <v>470</v>
      </c>
      <c r="E221" s="145">
        <v>0</v>
      </c>
      <c r="F221" s="145">
        <v>0</v>
      </c>
      <c r="G221" s="145">
        <v>2</v>
      </c>
      <c r="H221" s="145">
        <v>2</v>
      </c>
      <c r="I221" s="145">
        <v>2</v>
      </c>
      <c r="J221" s="145">
        <v>2</v>
      </c>
      <c r="K221" s="145">
        <v>2</v>
      </c>
      <c r="L221" s="145">
        <v>0</v>
      </c>
      <c r="M221" s="145">
        <v>0</v>
      </c>
      <c r="N221" s="145">
        <v>0</v>
      </c>
      <c r="O221" s="145">
        <v>0</v>
      </c>
      <c r="P221" s="145">
        <v>0</v>
      </c>
      <c r="Q221" s="145">
        <v>0</v>
      </c>
      <c r="R221" s="145">
        <v>0</v>
      </c>
      <c r="S221" s="145">
        <v>0</v>
      </c>
      <c r="T221" s="145">
        <v>0</v>
      </c>
      <c r="U221" s="145">
        <v>0</v>
      </c>
      <c r="V221" s="145">
        <v>0</v>
      </c>
      <c r="W221" s="145">
        <v>0</v>
      </c>
      <c r="X221" s="145">
        <v>0</v>
      </c>
      <c r="Y221" s="145">
        <v>0</v>
      </c>
      <c r="Z221" s="145">
        <v>0</v>
      </c>
      <c r="AA221" s="145">
        <v>0</v>
      </c>
      <c r="AB221" s="145">
        <v>0</v>
      </c>
      <c r="AC221" s="145">
        <v>0</v>
      </c>
      <c r="AD221" s="145">
        <v>0</v>
      </c>
      <c r="AE221" s="145">
        <v>0</v>
      </c>
      <c r="AF221" s="145">
        <v>0</v>
      </c>
      <c r="AG221" s="145">
        <v>0</v>
      </c>
      <c r="AH221" s="145">
        <v>0</v>
      </c>
      <c r="AI221" s="145">
        <v>0</v>
      </c>
      <c r="AJ221" s="145">
        <v>0</v>
      </c>
      <c r="AK221" s="145">
        <v>0</v>
      </c>
      <c r="AL221" s="145">
        <v>0</v>
      </c>
      <c r="AM221" s="145">
        <v>0</v>
      </c>
      <c r="AN221" s="145">
        <v>0</v>
      </c>
      <c r="AO221" s="145" t="s">
        <v>3</v>
      </c>
      <c r="AP221" s="147">
        <v>1.1428571428571399</v>
      </c>
      <c r="AQ221" s="31" t="s">
        <v>17</v>
      </c>
      <c r="AR221" s="31" t="s">
        <v>379</v>
      </c>
      <c r="AS221" s="31" t="s">
        <v>57</v>
      </c>
      <c r="AT221" s="31" t="s">
        <v>360</v>
      </c>
      <c r="AU221" s="31" t="s">
        <v>400</v>
      </c>
      <c r="AV221" s="31" t="s">
        <v>268</v>
      </c>
      <c r="AW221" s="270">
        <v>0</v>
      </c>
      <c r="AX221"/>
    </row>
    <row r="222" spans="1:50" x14ac:dyDescent="0.35">
      <c r="A222" s="31" t="s">
        <v>43</v>
      </c>
      <c r="B222" s="31" t="s">
        <v>298</v>
      </c>
      <c r="C222" s="108">
        <v>44106</v>
      </c>
      <c r="D222" s="145">
        <v>302</v>
      </c>
      <c r="E222" s="145">
        <v>0</v>
      </c>
      <c r="F222" s="145">
        <v>0</v>
      </c>
      <c r="G222" s="145">
        <v>9</v>
      </c>
      <c r="H222" s="145">
        <v>7</v>
      </c>
      <c r="I222" s="145">
        <v>4</v>
      </c>
      <c r="J222" s="145">
        <v>4</v>
      </c>
      <c r="K222" s="145">
        <v>4</v>
      </c>
      <c r="L222" s="145">
        <v>0</v>
      </c>
      <c r="M222" s="145">
        <v>0</v>
      </c>
      <c r="N222" s="145">
        <v>0</v>
      </c>
      <c r="O222" s="145">
        <v>0</v>
      </c>
      <c r="P222" s="145">
        <v>0</v>
      </c>
      <c r="Q222" s="145">
        <v>0</v>
      </c>
      <c r="R222" s="145">
        <v>0</v>
      </c>
      <c r="S222" s="145">
        <v>0</v>
      </c>
      <c r="T222" s="145">
        <v>0</v>
      </c>
      <c r="U222" s="145">
        <v>0</v>
      </c>
      <c r="V222" s="145">
        <v>0</v>
      </c>
      <c r="W222" s="145">
        <v>0</v>
      </c>
      <c r="X222" s="145">
        <v>0</v>
      </c>
      <c r="Y222" s="145">
        <v>0</v>
      </c>
      <c r="Z222" s="145">
        <v>0</v>
      </c>
      <c r="AA222" s="145">
        <v>0</v>
      </c>
      <c r="AB222" s="145">
        <v>0</v>
      </c>
      <c r="AC222" s="145">
        <v>0</v>
      </c>
      <c r="AD222" s="145">
        <v>0</v>
      </c>
      <c r="AE222" s="145">
        <v>0</v>
      </c>
      <c r="AF222" s="145">
        <v>0</v>
      </c>
      <c r="AG222" s="145">
        <v>0</v>
      </c>
      <c r="AH222" s="145">
        <v>0</v>
      </c>
      <c r="AI222" s="145">
        <v>0</v>
      </c>
      <c r="AJ222" s="145">
        <v>0</v>
      </c>
      <c r="AK222" s="145">
        <v>0</v>
      </c>
      <c r="AL222" s="145">
        <v>0</v>
      </c>
      <c r="AM222" s="145">
        <v>0</v>
      </c>
      <c r="AN222" s="145">
        <v>0</v>
      </c>
      <c r="AO222" s="145" t="s">
        <v>3</v>
      </c>
      <c r="AP222" s="147">
        <v>1.1428571428571399</v>
      </c>
      <c r="AQ222" s="31" t="s">
        <v>17</v>
      </c>
      <c r="AR222" s="31" t="s">
        <v>379</v>
      </c>
      <c r="AS222" s="31" t="s">
        <v>57</v>
      </c>
      <c r="AT222" s="31" t="s">
        <v>359</v>
      </c>
      <c r="AU222" s="31" t="s">
        <v>397</v>
      </c>
      <c r="AV222" s="31" t="s">
        <v>268</v>
      </c>
      <c r="AW222" s="270">
        <v>0</v>
      </c>
      <c r="AX222"/>
    </row>
    <row r="223" spans="1:50" x14ac:dyDescent="0.35">
      <c r="A223" s="31" t="s">
        <v>43</v>
      </c>
      <c r="B223" s="31" t="s">
        <v>145</v>
      </c>
      <c r="C223" s="108">
        <v>44113</v>
      </c>
      <c r="D223" s="145">
        <v>1840</v>
      </c>
      <c r="E223" s="145">
        <v>2</v>
      </c>
      <c r="F223" s="145">
        <v>4</v>
      </c>
      <c r="G223" s="145">
        <v>2</v>
      </c>
      <c r="H223" s="145">
        <v>0</v>
      </c>
      <c r="I223" s="145">
        <v>0</v>
      </c>
      <c r="J223" s="145">
        <v>0</v>
      </c>
      <c r="K223" s="145">
        <v>0</v>
      </c>
      <c r="L223" s="145">
        <v>0</v>
      </c>
      <c r="M223" s="145">
        <v>0</v>
      </c>
      <c r="N223" s="145">
        <v>53</v>
      </c>
      <c r="O223" s="145">
        <v>3</v>
      </c>
      <c r="P223" s="145">
        <v>3</v>
      </c>
      <c r="Q223" s="145">
        <v>3</v>
      </c>
      <c r="R223" s="145">
        <v>9</v>
      </c>
      <c r="S223" s="145">
        <v>7</v>
      </c>
      <c r="T223" s="145">
        <v>1</v>
      </c>
      <c r="U223" s="145">
        <v>1</v>
      </c>
      <c r="V223" s="145">
        <v>81</v>
      </c>
      <c r="W223" s="145">
        <v>81</v>
      </c>
      <c r="X223" s="145">
        <v>60</v>
      </c>
      <c r="Y223" s="145">
        <v>60</v>
      </c>
      <c r="Z223" s="145">
        <v>1</v>
      </c>
      <c r="AA223" s="145">
        <v>1</v>
      </c>
      <c r="AB223" s="145">
        <v>29</v>
      </c>
      <c r="AC223" s="145">
        <v>12</v>
      </c>
      <c r="AD223" s="145">
        <v>12</v>
      </c>
      <c r="AE223" s="145">
        <v>0</v>
      </c>
      <c r="AF223" s="145">
        <v>0</v>
      </c>
      <c r="AG223" s="145">
        <v>0</v>
      </c>
      <c r="AH223" s="145">
        <v>0</v>
      </c>
      <c r="AI223" s="145">
        <v>0</v>
      </c>
      <c r="AJ223" s="145">
        <v>0</v>
      </c>
      <c r="AK223" s="145">
        <v>0</v>
      </c>
      <c r="AL223" s="145">
        <v>182</v>
      </c>
      <c r="AM223" s="145">
        <v>148</v>
      </c>
      <c r="AN223" s="145">
        <v>148</v>
      </c>
      <c r="AO223" s="145" t="s">
        <v>3</v>
      </c>
      <c r="AP223" s="147">
        <v>2.1428571428571401</v>
      </c>
      <c r="AQ223" s="31" t="s">
        <v>17</v>
      </c>
      <c r="AR223" s="31" t="s">
        <v>379</v>
      </c>
      <c r="AS223" s="31" t="s">
        <v>57</v>
      </c>
      <c r="AT223" s="31" t="s">
        <v>358</v>
      </c>
      <c r="AU223" s="31" t="s">
        <v>399</v>
      </c>
      <c r="AV223" s="31" t="s">
        <v>268</v>
      </c>
      <c r="AW223" s="270">
        <v>0</v>
      </c>
      <c r="AX223"/>
    </row>
    <row r="224" spans="1:50" x14ac:dyDescent="0.35">
      <c r="A224" s="31" t="s">
        <v>43</v>
      </c>
      <c r="B224" s="31" t="s">
        <v>146</v>
      </c>
      <c r="C224" s="108">
        <v>44113</v>
      </c>
      <c r="D224" s="145">
        <v>1370</v>
      </c>
      <c r="E224" s="145">
        <v>2</v>
      </c>
      <c r="F224" s="145">
        <v>2</v>
      </c>
      <c r="G224" s="145">
        <v>-12</v>
      </c>
      <c r="H224" s="145">
        <v>4</v>
      </c>
      <c r="I224" s="145">
        <v>4</v>
      </c>
      <c r="J224" s="145">
        <v>2</v>
      </c>
      <c r="K224" s="145">
        <v>2</v>
      </c>
      <c r="L224" s="145">
        <v>0</v>
      </c>
      <c r="M224" s="145">
        <v>0</v>
      </c>
      <c r="N224" s="145">
        <v>28</v>
      </c>
      <c r="O224" s="145">
        <v>2</v>
      </c>
      <c r="P224" s="145">
        <v>2</v>
      </c>
      <c r="Q224" s="145">
        <v>2</v>
      </c>
      <c r="R224" s="145">
        <v>6</v>
      </c>
      <c r="S224" s="145">
        <v>6</v>
      </c>
      <c r="T224" s="145">
        <v>1</v>
      </c>
      <c r="U224" s="145">
        <v>1</v>
      </c>
      <c r="V224" s="145">
        <v>89</v>
      </c>
      <c r="W224" s="145">
        <v>89</v>
      </c>
      <c r="X224" s="145">
        <v>71</v>
      </c>
      <c r="Y224" s="145">
        <v>71</v>
      </c>
      <c r="Z224" s="145">
        <v>1</v>
      </c>
      <c r="AA224" s="145">
        <v>1</v>
      </c>
      <c r="AB224" s="145">
        <v>65</v>
      </c>
      <c r="AC224" s="145">
        <v>11</v>
      </c>
      <c r="AD224" s="145">
        <v>11</v>
      </c>
      <c r="AE224" s="145">
        <v>0</v>
      </c>
      <c r="AF224" s="145">
        <v>0</v>
      </c>
      <c r="AG224" s="145">
        <v>0</v>
      </c>
      <c r="AH224" s="145">
        <v>0</v>
      </c>
      <c r="AI224" s="145">
        <v>0</v>
      </c>
      <c r="AJ224" s="145">
        <v>0</v>
      </c>
      <c r="AK224" s="145">
        <v>0</v>
      </c>
      <c r="AL224" s="145">
        <v>147</v>
      </c>
      <c r="AM224" s="145">
        <v>129</v>
      </c>
      <c r="AN224" s="145">
        <v>129</v>
      </c>
      <c r="AO224" s="145" t="s">
        <v>3</v>
      </c>
      <c r="AP224" s="147">
        <v>2.1428571428571401</v>
      </c>
      <c r="AQ224" s="31" t="s">
        <v>17</v>
      </c>
      <c r="AR224" s="31" t="s">
        <v>379</v>
      </c>
      <c r="AS224" s="31" t="s">
        <v>57</v>
      </c>
      <c r="AT224" s="31" t="s">
        <v>361</v>
      </c>
      <c r="AU224" s="31" t="s">
        <v>398</v>
      </c>
      <c r="AV224" s="31" t="s">
        <v>268</v>
      </c>
      <c r="AW224" s="270">
        <v>0</v>
      </c>
      <c r="AX224"/>
    </row>
    <row r="225" spans="1:50" x14ac:dyDescent="0.35">
      <c r="A225" s="31" t="s">
        <v>43</v>
      </c>
      <c r="B225" s="31" t="s">
        <v>44</v>
      </c>
      <c r="C225" s="108">
        <v>44113</v>
      </c>
      <c r="D225" s="145">
        <v>472</v>
      </c>
      <c r="E225" s="145">
        <v>1</v>
      </c>
      <c r="F225" s="145">
        <v>1</v>
      </c>
      <c r="G225" s="145">
        <v>2</v>
      </c>
      <c r="H225" s="145">
        <v>12</v>
      </c>
      <c r="I225" s="145">
        <v>10</v>
      </c>
      <c r="J225" s="145">
        <v>8</v>
      </c>
      <c r="K225" s="145">
        <v>8</v>
      </c>
      <c r="L225" s="145">
        <v>1</v>
      </c>
      <c r="M225" s="145">
        <v>1</v>
      </c>
      <c r="N225" s="145">
        <v>44</v>
      </c>
      <c r="O225" s="145">
        <v>2</v>
      </c>
      <c r="P225" s="145">
        <v>2</v>
      </c>
      <c r="Q225" s="145">
        <v>2</v>
      </c>
      <c r="R225" s="145">
        <v>6</v>
      </c>
      <c r="S225" s="145">
        <v>5</v>
      </c>
      <c r="T225" s="145">
        <v>0</v>
      </c>
      <c r="U225" s="145">
        <v>0</v>
      </c>
      <c r="V225" s="145">
        <v>29</v>
      </c>
      <c r="W225" s="145">
        <v>29</v>
      </c>
      <c r="X225" s="145">
        <v>20</v>
      </c>
      <c r="Y225" s="145">
        <v>20</v>
      </c>
      <c r="Z225" s="145">
        <v>0</v>
      </c>
      <c r="AA225" s="145">
        <v>0</v>
      </c>
      <c r="AB225" s="145">
        <v>5</v>
      </c>
      <c r="AC225" s="145">
        <v>2</v>
      </c>
      <c r="AD225" s="145">
        <v>2</v>
      </c>
      <c r="AE225" s="145">
        <v>0</v>
      </c>
      <c r="AF225" s="145">
        <v>0</v>
      </c>
      <c r="AG225" s="145">
        <v>0</v>
      </c>
      <c r="AH225" s="145">
        <v>0</v>
      </c>
      <c r="AI225" s="145">
        <v>0</v>
      </c>
      <c r="AJ225" s="145">
        <v>0</v>
      </c>
      <c r="AK225" s="145">
        <v>0</v>
      </c>
      <c r="AL225" s="145">
        <v>93</v>
      </c>
      <c r="AM225" s="145">
        <v>80</v>
      </c>
      <c r="AN225" s="145">
        <v>80</v>
      </c>
      <c r="AO225" s="145" t="s">
        <v>3</v>
      </c>
      <c r="AP225" s="147">
        <v>2.1428571428571401</v>
      </c>
      <c r="AQ225" s="31" t="s">
        <v>17</v>
      </c>
      <c r="AR225" s="31" t="s">
        <v>379</v>
      </c>
      <c r="AS225" s="31" t="s">
        <v>57</v>
      </c>
      <c r="AT225" s="31" t="s">
        <v>360</v>
      </c>
      <c r="AU225" s="31" t="s">
        <v>400</v>
      </c>
      <c r="AV225" s="31" t="s">
        <v>268</v>
      </c>
      <c r="AW225" s="270">
        <v>0</v>
      </c>
      <c r="AX225"/>
    </row>
    <row r="226" spans="1:50" x14ac:dyDescent="0.35">
      <c r="A226" s="31" t="s">
        <v>43</v>
      </c>
      <c r="B226" s="31" t="s">
        <v>298</v>
      </c>
      <c r="C226" s="108">
        <v>44113</v>
      </c>
      <c r="D226" s="145">
        <v>302</v>
      </c>
      <c r="E226" s="145">
        <v>3</v>
      </c>
      <c r="F226" s="145">
        <v>4</v>
      </c>
      <c r="G226" s="145">
        <v>0</v>
      </c>
      <c r="H226" s="145">
        <v>47</v>
      </c>
      <c r="I226" s="145">
        <v>42</v>
      </c>
      <c r="J226" s="145">
        <v>30</v>
      </c>
      <c r="K226" s="145">
        <v>30</v>
      </c>
      <c r="L226" s="145">
        <v>1</v>
      </c>
      <c r="M226" s="145">
        <v>1</v>
      </c>
      <c r="N226" s="145">
        <v>19</v>
      </c>
      <c r="O226" s="145">
        <v>3</v>
      </c>
      <c r="P226" s="145">
        <v>3</v>
      </c>
      <c r="Q226" s="145">
        <v>3</v>
      </c>
      <c r="R226" s="145">
        <v>11</v>
      </c>
      <c r="S226" s="145">
        <v>11</v>
      </c>
      <c r="T226" s="145">
        <v>2</v>
      </c>
      <c r="U226" s="145">
        <v>2</v>
      </c>
      <c r="V226" s="145">
        <v>37</v>
      </c>
      <c r="W226" s="145">
        <v>37</v>
      </c>
      <c r="X226" s="145">
        <v>23</v>
      </c>
      <c r="Y226" s="145">
        <v>23</v>
      </c>
      <c r="Z226" s="145">
        <v>0</v>
      </c>
      <c r="AA226" s="145">
        <v>0</v>
      </c>
      <c r="AB226" s="145">
        <v>2</v>
      </c>
      <c r="AC226" s="145">
        <v>2</v>
      </c>
      <c r="AD226" s="145">
        <v>2</v>
      </c>
      <c r="AE226" s="145">
        <v>0</v>
      </c>
      <c r="AF226" s="145">
        <v>0</v>
      </c>
      <c r="AG226" s="145">
        <v>0</v>
      </c>
      <c r="AH226" s="145">
        <v>0</v>
      </c>
      <c r="AI226" s="145">
        <v>0</v>
      </c>
      <c r="AJ226" s="145">
        <v>0</v>
      </c>
      <c r="AK226" s="145">
        <v>2</v>
      </c>
      <c r="AL226" s="145">
        <v>23</v>
      </c>
      <c r="AM226" s="145">
        <v>9</v>
      </c>
      <c r="AN226" s="145">
        <v>9</v>
      </c>
      <c r="AO226" s="145" t="s">
        <v>3</v>
      </c>
      <c r="AP226" s="147">
        <v>2.1428571428571401</v>
      </c>
      <c r="AQ226" s="31" t="s">
        <v>17</v>
      </c>
      <c r="AR226" s="31" t="s">
        <v>379</v>
      </c>
      <c r="AS226" s="31" t="s">
        <v>57</v>
      </c>
      <c r="AT226" s="31" t="s">
        <v>359</v>
      </c>
      <c r="AU226" s="31" t="s">
        <v>397</v>
      </c>
      <c r="AV226" s="31" t="s">
        <v>268</v>
      </c>
      <c r="AW226" s="270">
        <v>0</v>
      </c>
      <c r="AX226"/>
    </row>
    <row r="227" spans="1:50" x14ac:dyDescent="0.35">
      <c r="A227" s="31" t="s">
        <v>43</v>
      </c>
      <c r="B227" s="31" t="s">
        <v>145</v>
      </c>
      <c r="C227" s="108">
        <v>44120</v>
      </c>
      <c r="D227" s="145">
        <v>1842</v>
      </c>
      <c r="E227" s="145">
        <v>6</v>
      </c>
      <c r="F227" s="145">
        <v>3</v>
      </c>
      <c r="G227" s="145">
        <v>2</v>
      </c>
      <c r="H227" s="145">
        <v>6</v>
      </c>
      <c r="I227" s="145">
        <v>4</v>
      </c>
      <c r="J227" s="145">
        <v>3</v>
      </c>
      <c r="K227" s="145">
        <v>3</v>
      </c>
      <c r="L227" s="145">
        <v>0</v>
      </c>
      <c r="M227" s="145">
        <v>0</v>
      </c>
      <c r="N227" s="145">
        <v>46</v>
      </c>
      <c r="O227" s="145">
        <v>3</v>
      </c>
      <c r="P227" s="145">
        <v>3</v>
      </c>
      <c r="Q227" s="145">
        <v>3</v>
      </c>
      <c r="R227" s="145">
        <v>9</v>
      </c>
      <c r="S227" s="145">
        <v>7</v>
      </c>
      <c r="T227" s="145">
        <v>1</v>
      </c>
      <c r="U227" s="145">
        <v>1</v>
      </c>
      <c r="V227" s="145">
        <v>76</v>
      </c>
      <c r="W227" s="145">
        <v>76</v>
      </c>
      <c r="X227" s="145">
        <v>68</v>
      </c>
      <c r="Y227" s="145">
        <v>68</v>
      </c>
      <c r="Z227" s="145">
        <v>2</v>
      </c>
      <c r="AA227" s="145">
        <v>2</v>
      </c>
      <c r="AB227" s="145">
        <v>91</v>
      </c>
      <c r="AC227" s="145">
        <v>15</v>
      </c>
      <c r="AD227" s="145">
        <v>15</v>
      </c>
      <c r="AE227" s="145">
        <v>0</v>
      </c>
      <c r="AF227" s="145">
        <v>2</v>
      </c>
      <c r="AG227" s="145">
        <v>0</v>
      </c>
      <c r="AH227" s="145">
        <v>0</v>
      </c>
      <c r="AI227" s="145">
        <v>0</v>
      </c>
      <c r="AJ227" s="145">
        <v>0</v>
      </c>
      <c r="AK227" s="145">
        <v>5</v>
      </c>
      <c r="AL227" s="145">
        <v>145</v>
      </c>
      <c r="AM227" s="145">
        <v>121</v>
      </c>
      <c r="AN227" s="145">
        <v>121</v>
      </c>
      <c r="AO227" s="145" t="s">
        <v>3</v>
      </c>
      <c r="AP227" s="147">
        <v>3.1428571428571401</v>
      </c>
      <c r="AQ227" s="31" t="s">
        <v>17</v>
      </c>
      <c r="AR227" s="31" t="s">
        <v>379</v>
      </c>
      <c r="AS227" s="31" t="s">
        <v>57</v>
      </c>
      <c r="AT227" s="31" t="s">
        <v>358</v>
      </c>
      <c r="AU227" s="31" t="s">
        <v>399</v>
      </c>
      <c r="AV227" s="31" t="s">
        <v>268</v>
      </c>
      <c r="AW227" s="270">
        <v>0</v>
      </c>
      <c r="AX227"/>
    </row>
    <row r="228" spans="1:50" x14ac:dyDescent="0.35">
      <c r="A228" s="31" t="s">
        <v>43</v>
      </c>
      <c r="B228" s="31" t="s">
        <v>146</v>
      </c>
      <c r="C228" s="108">
        <v>44120</v>
      </c>
      <c r="D228" s="145">
        <v>1373</v>
      </c>
      <c r="E228" s="145">
        <v>0</v>
      </c>
      <c r="F228" s="145">
        <v>1</v>
      </c>
      <c r="G228" s="145">
        <v>3</v>
      </c>
      <c r="H228" s="145">
        <v>3</v>
      </c>
      <c r="I228" s="145">
        <v>3</v>
      </c>
      <c r="J228" s="145">
        <v>2</v>
      </c>
      <c r="K228" s="145">
        <v>2</v>
      </c>
      <c r="L228" s="145">
        <v>0</v>
      </c>
      <c r="M228" s="145">
        <v>0</v>
      </c>
      <c r="N228" s="145">
        <v>103</v>
      </c>
      <c r="O228" s="145">
        <v>2</v>
      </c>
      <c r="P228" s="145">
        <v>2</v>
      </c>
      <c r="Q228" s="145">
        <v>2</v>
      </c>
      <c r="R228" s="145">
        <v>6</v>
      </c>
      <c r="S228" s="145">
        <v>6</v>
      </c>
      <c r="T228" s="145">
        <v>0</v>
      </c>
      <c r="U228" s="145">
        <v>0</v>
      </c>
      <c r="V228" s="145">
        <v>151</v>
      </c>
      <c r="W228" s="145">
        <v>151</v>
      </c>
      <c r="X228" s="145">
        <v>136</v>
      </c>
      <c r="Y228" s="145">
        <v>136</v>
      </c>
      <c r="Z228" s="145">
        <v>0</v>
      </c>
      <c r="AA228" s="145">
        <v>0</v>
      </c>
      <c r="AB228" s="145">
        <v>49</v>
      </c>
      <c r="AC228" s="145">
        <v>13</v>
      </c>
      <c r="AD228" s="145">
        <v>13</v>
      </c>
      <c r="AE228" s="145">
        <v>0</v>
      </c>
      <c r="AF228" s="145">
        <v>0</v>
      </c>
      <c r="AG228" s="145">
        <v>0</v>
      </c>
      <c r="AH228" s="145">
        <v>0</v>
      </c>
      <c r="AI228" s="145">
        <v>0</v>
      </c>
      <c r="AJ228" s="145">
        <v>0</v>
      </c>
      <c r="AK228" s="145">
        <v>12</v>
      </c>
      <c r="AL228" s="145">
        <v>144</v>
      </c>
      <c r="AM228" s="145">
        <v>126</v>
      </c>
      <c r="AN228" s="145">
        <v>126</v>
      </c>
      <c r="AO228" s="145" t="s">
        <v>3</v>
      </c>
      <c r="AP228" s="147">
        <v>3.1428571428571401</v>
      </c>
      <c r="AQ228" s="31" t="s">
        <v>17</v>
      </c>
      <c r="AR228" s="31" t="s">
        <v>379</v>
      </c>
      <c r="AS228" s="31" t="s">
        <v>57</v>
      </c>
      <c r="AT228" s="31" t="s">
        <v>361</v>
      </c>
      <c r="AU228" s="31" t="s">
        <v>398</v>
      </c>
      <c r="AV228" s="31" t="s">
        <v>268</v>
      </c>
      <c r="AW228" s="270">
        <v>0</v>
      </c>
      <c r="AX228"/>
    </row>
    <row r="229" spans="1:50" x14ac:dyDescent="0.35">
      <c r="A229" s="31" t="s">
        <v>43</v>
      </c>
      <c r="B229" s="31" t="s">
        <v>44</v>
      </c>
      <c r="C229" s="108">
        <v>44120</v>
      </c>
      <c r="D229" s="145">
        <v>470</v>
      </c>
      <c r="E229" s="145">
        <v>1</v>
      </c>
      <c r="F229" s="145">
        <v>0</v>
      </c>
      <c r="G229" s="145">
        <v>-2</v>
      </c>
      <c r="H229" s="145">
        <v>9</v>
      </c>
      <c r="I229" s="145">
        <v>8</v>
      </c>
      <c r="J229" s="145">
        <v>5</v>
      </c>
      <c r="K229" s="145">
        <v>5</v>
      </c>
      <c r="L229" s="145">
        <v>1</v>
      </c>
      <c r="M229" s="145">
        <v>1</v>
      </c>
      <c r="N229" s="145">
        <v>34</v>
      </c>
      <c r="O229" s="145">
        <v>1</v>
      </c>
      <c r="P229" s="145">
        <v>1</v>
      </c>
      <c r="Q229" s="145">
        <v>1</v>
      </c>
      <c r="R229" s="145">
        <v>2</v>
      </c>
      <c r="S229" s="145">
        <v>2</v>
      </c>
      <c r="T229" s="145">
        <v>0</v>
      </c>
      <c r="U229" s="145">
        <v>0</v>
      </c>
      <c r="V229" s="145">
        <v>19</v>
      </c>
      <c r="W229" s="145">
        <v>19</v>
      </c>
      <c r="X229" s="145">
        <v>12</v>
      </c>
      <c r="Y229" s="145">
        <v>12</v>
      </c>
      <c r="Z229" s="145">
        <v>0</v>
      </c>
      <c r="AA229" s="145">
        <v>0</v>
      </c>
      <c r="AB229" s="145">
        <v>70</v>
      </c>
      <c r="AC229" s="145">
        <v>7</v>
      </c>
      <c r="AD229" s="145">
        <v>7</v>
      </c>
      <c r="AE229" s="145">
        <v>0</v>
      </c>
      <c r="AF229" s="145">
        <v>0</v>
      </c>
      <c r="AG229" s="145">
        <v>0</v>
      </c>
      <c r="AH229" s="145">
        <v>1</v>
      </c>
      <c r="AI229" s="145">
        <v>1</v>
      </c>
      <c r="AJ229" s="145">
        <v>0</v>
      </c>
      <c r="AK229" s="145">
        <v>3</v>
      </c>
      <c r="AL229" s="145">
        <v>93</v>
      </c>
      <c r="AM229" s="145">
        <v>80</v>
      </c>
      <c r="AN229" s="145">
        <v>80</v>
      </c>
      <c r="AO229" s="145" t="s">
        <v>3</v>
      </c>
      <c r="AP229" s="147">
        <v>3.1428571428571401</v>
      </c>
      <c r="AQ229" s="31" t="s">
        <v>17</v>
      </c>
      <c r="AR229" s="31" t="s">
        <v>379</v>
      </c>
      <c r="AS229" s="31" t="s">
        <v>57</v>
      </c>
      <c r="AT229" s="31" t="s">
        <v>360</v>
      </c>
      <c r="AU229" s="31" t="s">
        <v>400</v>
      </c>
      <c r="AV229" s="31" t="s">
        <v>268</v>
      </c>
      <c r="AW229" s="270">
        <v>0</v>
      </c>
      <c r="AX229"/>
    </row>
    <row r="230" spans="1:50" x14ac:dyDescent="0.35">
      <c r="A230" s="31" t="s">
        <v>43</v>
      </c>
      <c r="B230" s="31" t="s">
        <v>298</v>
      </c>
      <c r="C230" s="108">
        <v>44120</v>
      </c>
      <c r="D230" s="145">
        <v>308</v>
      </c>
      <c r="E230" s="145">
        <v>2</v>
      </c>
      <c r="F230" s="145">
        <v>1</v>
      </c>
      <c r="G230" s="145">
        <v>6</v>
      </c>
      <c r="H230" s="145">
        <v>47</v>
      </c>
      <c r="I230" s="145">
        <v>45</v>
      </c>
      <c r="J230" s="145">
        <v>30</v>
      </c>
      <c r="K230" s="145">
        <v>30</v>
      </c>
      <c r="L230" s="145">
        <v>0</v>
      </c>
      <c r="M230" s="145">
        <v>0</v>
      </c>
      <c r="N230" s="145">
        <v>22</v>
      </c>
      <c r="O230" s="145">
        <v>4</v>
      </c>
      <c r="P230" s="145">
        <v>4</v>
      </c>
      <c r="Q230" s="145">
        <v>4</v>
      </c>
      <c r="R230" s="145">
        <v>12</v>
      </c>
      <c r="S230" s="145">
        <v>9</v>
      </c>
      <c r="T230" s="145">
        <v>2</v>
      </c>
      <c r="U230" s="145">
        <v>2</v>
      </c>
      <c r="V230" s="145">
        <v>69</v>
      </c>
      <c r="W230" s="145">
        <v>69</v>
      </c>
      <c r="X230" s="145">
        <v>56</v>
      </c>
      <c r="Y230" s="145">
        <v>56</v>
      </c>
      <c r="Z230" s="145">
        <v>0</v>
      </c>
      <c r="AA230" s="145">
        <v>0</v>
      </c>
      <c r="AB230" s="145">
        <v>7</v>
      </c>
      <c r="AC230" s="145">
        <v>0</v>
      </c>
      <c r="AD230" s="145">
        <v>0</v>
      </c>
      <c r="AE230" s="145">
        <v>0</v>
      </c>
      <c r="AF230" s="145">
        <v>0</v>
      </c>
      <c r="AG230" s="145">
        <v>0</v>
      </c>
      <c r="AH230" s="145">
        <v>0</v>
      </c>
      <c r="AI230" s="145">
        <v>0</v>
      </c>
      <c r="AJ230" s="145">
        <v>0</v>
      </c>
      <c r="AK230" s="145">
        <v>0</v>
      </c>
      <c r="AL230" s="145">
        <v>23</v>
      </c>
      <c r="AM230" s="145">
        <v>9</v>
      </c>
      <c r="AN230" s="145">
        <v>9</v>
      </c>
      <c r="AO230" s="145" t="s">
        <v>3</v>
      </c>
      <c r="AP230" s="147">
        <v>3.1428571428571401</v>
      </c>
      <c r="AQ230" s="31" t="s">
        <v>17</v>
      </c>
      <c r="AR230" s="31" t="s">
        <v>379</v>
      </c>
      <c r="AS230" s="31" t="s">
        <v>57</v>
      </c>
      <c r="AT230" s="31" t="s">
        <v>359</v>
      </c>
      <c r="AU230" s="31" t="s">
        <v>397</v>
      </c>
      <c r="AV230" s="31" t="s">
        <v>268</v>
      </c>
      <c r="AW230" s="270">
        <v>0</v>
      </c>
      <c r="AX230"/>
    </row>
    <row r="231" spans="1:50" x14ac:dyDescent="0.35">
      <c r="A231" s="31" t="s">
        <v>43</v>
      </c>
      <c r="B231" s="31" t="s">
        <v>145</v>
      </c>
      <c r="C231" s="108">
        <v>44127</v>
      </c>
      <c r="D231" s="145">
        <v>1840</v>
      </c>
      <c r="E231" s="145">
        <v>0</v>
      </c>
      <c r="F231" s="145">
        <v>1</v>
      </c>
      <c r="G231" s="145">
        <v>-2</v>
      </c>
      <c r="H231" s="145">
        <v>8</v>
      </c>
      <c r="I231" s="145">
        <v>6</v>
      </c>
      <c r="J231" s="145">
        <v>4</v>
      </c>
      <c r="K231" s="145">
        <v>4</v>
      </c>
      <c r="L231" s="145">
        <v>0</v>
      </c>
      <c r="M231" s="145">
        <v>0</v>
      </c>
      <c r="N231" s="145">
        <v>74</v>
      </c>
      <c r="O231" s="145">
        <v>1</v>
      </c>
      <c r="P231" s="145">
        <v>1</v>
      </c>
      <c r="Q231" s="145">
        <v>1</v>
      </c>
      <c r="R231" s="145">
        <v>3</v>
      </c>
      <c r="S231" s="145">
        <v>2</v>
      </c>
      <c r="T231" s="145">
        <v>0</v>
      </c>
      <c r="U231" s="145">
        <v>0</v>
      </c>
      <c r="V231" s="145">
        <v>51</v>
      </c>
      <c r="W231" s="145">
        <v>51</v>
      </c>
      <c r="X231" s="145">
        <v>40</v>
      </c>
      <c r="Y231" s="145">
        <v>40</v>
      </c>
      <c r="Z231" s="145">
        <v>0</v>
      </c>
      <c r="AA231" s="145">
        <v>0</v>
      </c>
      <c r="AB231" s="145">
        <v>76</v>
      </c>
      <c r="AC231" s="145">
        <v>27</v>
      </c>
      <c r="AD231" s="145">
        <v>27</v>
      </c>
      <c r="AE231" s="145">
        <v>0</v>
      </c>
      <c r="AF231" s="145">
        <v>1</v>
      </c>
      <c r="AG231" s="145">
        <v>0</v>
      </c>
      <c r="AH231" s="145">
        <v>0</v>
      </c>
      <c r="AI231" s="145">
        <v>0</v>
      </c>
      <c r="AJ231" s="145">
        <v>0</v>
      </c>
      <c r="AK231" s="145">
        <v>3</v>
      </c>
      <c r="AL231" s="145">
        <v>139</v>
      </c>
      <c r="AM231" s="145">
        <v>114</v>
      </c>
      <c r="AN231" s="145">
        <v>114</v>
      </c>
      <c r="AO231" s="145" t="s">
        <v>3</v>
      </c>
      <c r="AP231" s="147">
        <v>4.1428571428571397</v>
      </c>
      <c r="AQ231" s="31" t="s">
        <v>17</v>
      </c>
      <c r="AR231" s="31" t="s">
        <v>379</v>
      </c>
      <c r="AS231" s="31" t="s">
        <v>57</v>
      </c>
      <c r="AT231" s="31" t="s">
        <v>358</v>
      </c>
      <c r="AU231" s="31" t="s">
        <v>399</v>
      </c>
      <c r="AV231" s="31" t="s">
        <v>268</v>
      </c>
      <c r="AW231" s="270">
        <v>0</v>
      </c>
      <c r="AX231"/>
    </row>
    <row r="232" spans="1:50" x14ac:dyDescent="0.35">
      <c r="A232" s="31" t="s">
        <v>43</v>
      </c>
      <c r="B232" s="31" t="s">
        <v>146</v>
      </c>
      <c r="C232" s="108">
        <v>44127</v>
      </c>
      <c r="D232" s="145">
        <v>1377</v>
      </c>
      <c r="E232" s="145">
        <v>3</v>
      </c>
      <c r="F232" s="145">
        <v>0</v>
      </c>
      <c r="G232" s="145">
        <v>4</v>
      </c>
      <c r="H232" s="145">
        <v>2</v>
      </c>
      <c r="I232" s="145">
        <v>2</v>
      </c>
      <c r="J232" s="145">
        <v>1</v>
      </c>
      <c r="K232" s="145">
        <v>1</v>
      </c>
      <c r="L232" s="145">
        <v>0</v>
      </c>
      <c r="M232" s="145">
        <v>0</v>
      </c>
      <c r="N232" s="145">
        <v>84</v>
      </c>
      <c r="O232" s="145">
        <v>2</v>
      </c>
      <c r="P232" s="145">
        <v>2</v>
      </c>
      <c r="Q232" s="145">
        <v>2</v>
      </c>
      <c r="R232" s="145">
        <v>6</v>
      </c>
      <c r="S232" s="145">
        <v>4</v>
      </c>
      <c r="T232" s="145">
        <v>1</v>
      </c>
      <c r="U232" s="145">
        <v>1</v>
      </c>
      <c r="V232" s="145">
        <v>156</v>
      </c>
      <c r="W232" s="145">
        <v>156</v>
      </c>
      <c r="X232" s="145">
        <v>133</v>
      </c>
      <c r="Y232" s="145">
        <v>133</v>
      </c>
      <c r="Z232" s="145">
        <v>1</v>
      </c>
      <c r="AA232" s="145">
        <v>1</v>
      </c>
      <c r="AB232" s="145">
        <v>80</v>
      </c>
      <c r="AC232" s="145">
        <v>14</v>
      </c>
      <c r="AD232" s="145">
        <v>14</v>
      </c>
      <c r="AE232" s="145">
        <v>0</v>
      </c>
      <c r="AF232" s="145">
        <v>0</v>
      </c>
      <c r="AG232" s="145">
        <v>0</v>
      </c>
      <c r="AH232" s="145">
        <v>0</v>
      </c>
      <c r="AI232" s="145">
        <v>0</v>
      </c>
      <c r="AJ232" s="145">
        <v>0</v>
      </c>
      <c r="AK232" s="145">
        <v>6</v>
      </c>
      <c r="AL232" s="145">
        <v>108</v>
      </c>
      <c r="AM232" s="145">
        <v>92</v>
      </c>
      <c r="AN232" s="145">
        <v>92</v>
      </c>
      <c r="AO232" s="145" t="s">
        <v>3</v>
      </c>
      <c r="AP232" s="147">
        <v>4.1428571428571397</v>
      </c>
      <c r="AQ232" s="31" t="s">
        <v>17</v>
      </c>
      <c r="AR232" s="31" t="s">
        <v>379</v>
      </c>
      <c r="AS232" s="31" t="s">
        <v>57</v>
      </c>
      <c r="AT232" s="31" t="s">
        <v>361</v>
      </c>
      <c r="AU232" s="31" t="s">
        <v>398</v>
      </c>
      <c r="AV232" s="31" t="s">
        <v>268</v>
      </c>
      <c r="AW232" s="270">
        <v>0</v>
      </c>
      <c r="AX232"/>
    </row>
    <row r="233" spans="1:50" x14ac:dyDescent="0.35">
      <c r="A233" s="31" t="s">
        <v>43</v>
      </c>
      <c r="B233" s="31" t="s">
        <v>44</v>
      </c>
      <c r="C233" s="108">
        <v>44127</v>
      </c>
      <c r="D233" s="145">
        <v>472</v>
      </c>
      <c r="E233" s="145">
        <v>1</v>
      </c>
      <c r="F233" s="145">
        <v>2</v>
      </c>
      <c r="G233" s="145">
        <v>2</v>
      </c>
      <c r="H233" s="145">
        <v>7</v>
      </c>
      <c r="I233" s="145">
        <v>7</v>
      </c>
      <c r="J233" s="145">
        <v>4</v>
      </c>
      <c r="K233" s="145">
        <v>4</v>
      </c>
      <c r="L233" s="145">
        <v>0</v>
      </c>
      <c r="M233" s="145">
        <v>0</v>
      </c>
      <c r="N233" s="145">
        <v>24</v>
      </c>
      <c r="O233" s="145">
        <v>2</v>
      </c>
      <c r="P233" s="145">
        <v>2</v>
      </c>
      <c r="Q233" s="145">
        <v>2</v>
      </c>
      <c r="R233" s="145">
        <v>5</v>
      </c>
      <c r="S233" s="145">
        <v>4</v>
      </c>
      <c r="T233" s="145">
        <v>1</v>
      </c>
      <c r="U233" s="145">
        <v>1</v>
      </c>
      <c r="V233" s="145">
        <v>54</v>
      </c>
      <c r="W233" s="145">
        <v>54</v>
      </c>
      <c r="X233" s="145">
        <v>40</v>
      </c>
      <c r="Y233" s="145">
        <v>40</v>
      </c>
      <c r="Z233" s="145">
        <v>0</v>
      </c>
      <c r="AA233" s="145">
        <v>0</v>
      </c>
      <c r="AB233" s="145">
        <v>56</v>
      </c>
      <c r="AC233" s="145">
        <v>6</v>
      </c>
      <c r="AD233" s="145">
        <v>6</v>
      </c>
      <c r="AE233" s="145">
        <v>0</v>
      </c>
      <c r="AF233" s="145">
        <v>0</v>
      </c>
      <c r="AG233" s="145">
        <v>0</v>
      </c>
      <c r="AH233" s="145">
        <v>1</v>
      </c>
      <c r="AI233" s="145">
        <v>0</v>
      </c>
      <c r="AJ233" s="145">
        <v>0</v>
      </c>
      <c r="AK233" s="145">
        <v>4</v>
      </c>
      <c r="AL233" s="145">
        <v>36</v>
      </c>
      <c r="AM233" s="145">
        <v>28</v>
      </c>
      <c r="AN233" s="145">
        <v>28</v>
      </c>
      <c r="AO233" s="145" t="s">
        <v>3</v>
      </c>
      <c r="AP233" s="147">
        <v>4.1428571428571397</v>
      </c>
      <c r="AQ233" s="31" t="s">
        <v>17</v>
      </c>
      <c r="AR233" s="31" t="s">
        <v>379</v>
      </c>
      <c r="AS233" s="31" t="s">
        <v>57</v>
      </c>
      <c r="AT233" s="31" t="s">
        <v>360</v>
      </c>
      <c r="AU233" s="31" t="s">
        <v>400</v>
      </c>
      <c r="AV233" s="31" t="s">
        <v>268</v>
      </c>
      <c r="AW233" s="270">
        <v>0</v>
      </c>
      <c r="AX233"/>
    </row>
    <row r="234" spans="1:50" x14ac:dyDescent="0.35">
      <c r="A234" s="31" t="s">
        <v>43</v>
      </c>
      <c r="B234" s="31" t="s">
        <v>298</v>
      </c>
      <c r="C234" s="108">
        <v>44127</v>
      </c>
      <c r="D234" s="145">
        <v>311</v>
      </c>
      <c r="E234" s="145">
        <v>0</v>
      </c>
      <c r="F234" s="145">
        <v>0</v>
      </c>
      <c r="G234" s="145">
        <v>3</v>
      </c>
      <c r="H234" s="145">
        <v>35</v>
      </c>
      <c r="I234" s="145">
        <v>32</v>
      </c>
      <c r="J234" s="145">
        <v>25</v>
      </c>
      <c r="K234" s="145">
        <v>25</v>
      </c>
      <c r="L234" s="145">
        <v>0</v>
      </c>
      <c r="M234" s="145">
        <v>0</v>
      </c>
      <c r="N234" s="145">
        <v>19</v>
      </c>
      <c r="O234" s="145">
        <v>3</v>
      </c>
      <c r="P234" s="145">
        <v>3</v>
      </c>
      <c r="Q234" s="145">
        <v>3</v>
      </c>
      <c r="R234" s="145">
        <v>9</v>
      </c>
      <c r="S234" s="145">
        <v>6</v>
      </c>
      <c r="T234" s="145">
        <v>0</v>
      </c>
      <c r="U234" s="145">
        <v>0</v>
      </c>
      <c r="V234" s="145">
        <v>76</v>
      </c>
      <c r="W234" s="145">
        <v>76</v>
      </c>
      <c r="X234" s="145">
        <v>53</v>
      </c>
      <c r="Y234" s="145">
        <v>53</v>
      </c>
      <c r="Z234" s="145">
        <v>0</v>
      </c>
      <c r="AA234" s="145">
        <v>0</v>
      </c>
      <c r="AB234" s="145">
        <v>32</v>
      </c>
      <c r="AC234" s="145">
        <v>3</v>
      </c>
      <c r="AD234" s="145">
        <v>3</v>
      </c>
      <c r="AE234" s="145">
        <v>0</v>
      </c>
      <c r="AF234" s="145">
        <v>0</v>
      </c>
      <c r="AG234" s="145">
        <v>0</v>
      </c>
      <c r="AH234" s="145">
        <v>0</v>
      </c>
      <c r="AI234" s="145">
        <v>0</v>
      </c>
      <c r="AJ234" s="145">
        <v>0</v>
      </c>
      <c r="AK234" s="145">
        <v>0</v>
      </c>
      <c r="AL234" s="145">
        <v>29</v>
      </c>
      <c r="AM234" s="145">
        <v>24</v>
      </c>
      <c r="AN234" s="145">
        <v>24</v>
      </c>
      <c r="AO234" s="145" t="s">
        <v>3</v>
      </c>
      <c r="AP234" s="147">
        <v>4.1428571428571397</v>
      </c>
      <c r="AQ234" s="31" t="s">
        <v>17</v>
      </c>
      <c r="AR234" s="31" t="s">
        <v>379</v>
      </c>
      <c r="AS234" s="31" t="s">
        <v>57</v>
      </c>
      <c r="AT234" s="31" t="s">
        <v>359</v>
      </c>
      <c r="AU234" s="31" t="s">
        <v>397</v>
      </c>
      <c r="AV234" s="31" t="s">
        <v>268</v>
      </c>
      <c r="AW234" s="270">
        <v>0</v>
      </c>
      <c r="AX234"/>
    </row>
    <row r="235" spans="1:50" x14ac:dyDescent="0.35">
      <c r="A235" s="31" t="s">
        <v>43</v>
      </c>
      <c r="B235" s="31" t="s">
        <v>145</v>
      </c>
      <c r="C235" s="108">
        <v>44134</v>
      </c>
      <c r="D235" s="145">
        <v>1845</v>
      </c>
      <c r="E235" s="145">
        <v>6</v>
      </c>
      <c r="F235" s="145">
        <v>4</v>
      </c>
      <c r="G235" s="145">
        <v>7</v>
      </c>
      <c r="H235" s="145">
        <v>12</v>
      </c>
      <c r="I235" s="145">
        <v>9</v>
      </c>
      <c r="J235" s="145">
        <v>9</v>
      </c>
      <c r="K235" s="145">
        <v>9</v>
      </c>
      <c r="L235" s="145">
        <v>1</v>
      </c>
      <c r="M235" s="145">
        <v>1</v>
      </c>
      <c r="N235" s="145">
        <v>96</v>
      </c>
      <c r="O235" s="145">
        <v>3</v>
      </c>
      <c r="P235" s="145">
        <v>3</v>
      </c>
      <c r="Q235" s="145">
        <v>3</v>
      </c>
      <c r="R235" s="145">
        <v>9</v>
      </c>
      <c r="S235" s="145">
        <v>7</v>
      </c>
      <c r="T235" s="145">
        <v>2</v>
      </c>
      <c r="U235" s="145">
        <v>2</v>
      </c>
      <c r="V235" s="145">
        <v>101</v>
      </c>
      <c r="W235" s="145">
        <v>101</v>
      </c>
      <c r="X235" s="145">
        <v>88</v>
      </c>
      <c r="Y235" s="145">
        <v>88</v>
      </c>
      <c r="Z235" s="145">
        <v>2</v>
      </c>
      <c r="AA235" s="145">
        <v>2</v>
      </c>
      <c r="AB235" s="145">
        <v>87</v>
      </c>
      <c r="AC235" s="145">
        <v>6</v>
      </c>
      <c r="AD235" s="145">
        <v>6</v>
      </c>
      <c r="AE235" s="145">
        <v>0</v>
      </c>
      <c r="AF235" s="145">
        <v>0</v>
      </c>
      <c r="AG235" s="145">
        <v>0</v>
      </c>
      <c r="AH235" s="145">
        <v>0</v>
      </c>
      <c r="AI235" s="145">
        <v>0</v>
      </c>
      <c r="AJ235" s="145">
        <v>0</v>
      </c>
      <c r="AK235" s="145">
        <v>0</v>
      </c>
      <c r="AL235" s="145">
        <v>157</v>
      </c>
      <c r="AM235" s="145">
        <v>141</v>
      </c>
      <c r="AN235" s="145">
        <v>141</v>
      </c>
      <c r="AO235" s="145" t="s">
        <v>3</v>
      </c>
      <c r="AP235" s="147">
        <v>5.1428571428571397</v>
      </c>
      <c r="AQ235" s="31" t="s">
        <v>17</v>
      </c>
      <c r="AR235" s="31" t="s">
        <v>379</v>
      </c>
      <c r="AS235" s="31" t="s">
        <v>57</v>
      </c>
      <c r="AT235" s="31" t="s">
        <v>358</v>
      </c>
      <c r="AU235" s="31" t="s">
        <v>399</v>
      </c>
      <c r="AV235" s="31" t="s">
        <v>268</v>
      </c>
      <c r="AW235" s="270">
        <v>0</v>
      </c>
      <c r="AX235"/>
    </row>
    <row r="236" spans="1:50" x14ac:dyDescent="0.35">
      <c r="A236" s="31" t="s">
        <v>43</v>
      </c>
      <c r="B236" s="31" t="s">
        <v>146</v>
      </c>
      <c r="C236" s="108">
        <v>44134</v>
      </c>
      <c r="D236" s="145">
        <v>1388</v>
      </c>
      <c r="E236" s="145">
        <v>1</v>
      </c>
      <c r="F236" s="145">
        <v>1</v>
      </c>
      <c r="G236" s="145">
        <v>6</v>
      </c>
      <c r="H236" s="145">
        <v>4</v>
      </c>
      <c r="I236" s="145">
        <v>3</v>
      </c>
      <c r="J236" s="145">
        <v>3</v>
      </c>
      <c r="K236" s="145">
        <v>3</v>
      </c>
      <c r="L236" s="145">
        <v>0</v>
      </c>
      <c r="M236" s="145">
        <v>0</v>
      </c>
      <c r="N236" s="145">
        <v>62</v>
      </c>
      <c r="O236" s="145">
        <v>2</v>
      </c>
      <c r="P236" s="145">
        <v>2</v>
      </c>
      <c r="Q236" s="145">
        <v>2</v>
      </c>
      <c r="R236" s="145">
        <v>6</v>
      </c>
      <c r="S236" s="145">
        <v>4</v>
      </c>
      <c r="T236" s="145">
        <v>0</v>
      </c>
      <c r="U236" s="145">
        <v>0</v>
      </c>
      <c r="V236" s="145">
        <v>72</v>
      </c>
      <c r="W236" s="145">
        <v>72</v>
      </c>
      <c r="X236" s="145">
        <v>63</v>
      </c>
      <c r="Y236" s="145">
        <v>63</v>
      </c>
      <c r="Z236" s="145">
        <v>1</v>
      </c>
      <c r="AA236" s="145">
        <v>1</v>
      </c>
      <c r="AB236" s="145">
        <v>70</v>
      </c>
      <c r="AC236" s="145">
        <v>13</v>
      </c>
      <c r="AD236" s="145">
        <v>13</v>
      </c>
      <c r="AE236" s="145">
        <v>0</v>
      </c>
      <c r="AF236" s="145">
        <v>0</v>
      </c>
      <c r="AG236" s="145">
        <v>0</v>
      </c>
      <c r="AH236" s="145">
        <v>0</v>
      </c>
      <c r="AI236" s="145">
        <v>0</v>
      </c>
      <c r="AJ236" s="145">
        <v>0</v>
      </c>
      <c r="AK236" s="145">
        <v>0</v>
      </c>
      <c r="AL236" s="145">
        <v>84</v>
      </c>
      <c r="AM236" s="145">
        <v>77</v>
      </c>
      <c r="AN236" s="145">
        <v>77</v>
      </c>
      <c r="AO236" s="145" t="s">
        <v>3</v>
      </c>
      <c r="AP236" s="147">
        <v>5.1428571428571397</v>
      </c>
      <c r="AQ236" s="31" t="s">
        <v>17</v>
      </c>
      <c r="AR236" s="31" t="s">
        <v>379</v>
      </c>
      <c r="AS236" s="31" t="s">
        <v>57</v>
      </c>
      <c r="AT236" s="31" t="s">
        <v>361</v>
      </c>
      <c r="AU236" s="31" t="s">
        <v>398</v>
      </c>
      <c r="AV236" s="31" t="s">
        <v>268</v>
      </c>
      <c r="AW236" s="270">
        <v>0</v>
      </c>
      <c r="AX236"/>
    </row>
    <row r="237" spans="1:50" x14ac:dyDescent="0.35">
      <c r="A237" s="31" t="s">
        <v>43</v>
      </c>
      <c r="B237" s="31" t="s">
        <v>44</v>
      </c>
      <c r="C237" s="108">
        <v>44134</v>
      </c>
      <c r="D237" s="145">
        <v>469</v>
      </c>
      <c r="E237" s="145">
        <v>0</v>
      </c>
      <c r="F237" s="145">
        <v>1</v>
      </c>
      <c r="G237" s="145">
        <v>-1</v>
      </c>
      <c r="H237" s="145">
        <v>2</v>
      </c>
      <c r="I237" s="145">
        <v>2</v>
      </c>
      <c r="J237" s="145">
        <v>2</v>
      </c>
      <c r="K237" s="145">
        <v>2</v>
      </c>
      <c r="L237" s="145">
        <v>0</v>
      </c>
      <c r="M237" s="145">
        <v>0</v>
      </c>
      <c r="N237" s="145">
        <v>1</v>
      </c>
      <c r="O237" s="145">
        <v>1</v>
      </c>
      <c r="P237" s="145">
        <v>1</v>
      </c>
      <c r="Q237" s="145">
        <v>1</v>
      </c>
      <c r="R237" s="145">
        <v>3</v>
      </c>
      <c r="S237" s="145">
        <v>3</v>
      </c>
      <c r="T237" s="145">
        <v>0</v>
      </c>
      <c r="U237" s="145">
        <v>0</v>
      </c>
      <c r="V237" s="145">
        <v>39</v>
      </c>
      <c r="W237" s="145">
        <v>39</v>
      </c>
      <c r="X237" s="145">
        <v>23</v>
      </c>
      <c r="Y237" s="145">
        <v>23</v>
      </c>
      <c r="Z237" s="145">
        <v>0</v>
      </c>
      <c r="AA237" s="145">
        <v>0</v>
      </c>
      <c r="AB237" s="145">
        <v>12</v>
      </c>
      <c r="AC237" s="145">
        <v>3</v>
      </c>
      <c r="AD237" s="145">
        <v>3</v>
      </c>
      <c r="AE237" s="145">
        <v>0</v>
      </c>
      <c r="AF237" s="145">
        <v>0</v>
      </c>
      <c r="AG237" s="145">
        <v>0</v>
      </c>
      <c r="AH237" s="145">
        <v>0</v>
      </c>
      <c r="AI237" s="145">
        <v>0</v>
      </c>
      <c r="AJ237" s="145">
        <v>0</v>
      </c>
      <c r="AK237" s="145">
        <v>0</v>
      </c>
      <c r="AL237" s="145">
        <v>37</v>
      </c>
      <c r="AM237" s="145">
        <v>31</v>
      </c>
      <c r="AN237" s="145">
        <v>31</v>
      </c>
      <c r="AO237" s="145" t="s">
        <v>3</v>
      </c>
      <c r="AP237" s="147">
        <v>5.1428571428571397</v>
      </c>
      <c r="AQ237" s="31" t="s">
        <v>17</v>
      </c>
      <c r="AR237" s="31" t="s">
        <v>379</v>
      </c>
      <c r="AS237" s="31" t="s">
        <v>57</v>
      </c>
      <c r="AT237" s="31" t="s">
        <v>360</v>
      </c>
      <c r="AU237" s="31" t="s">
        <v>400</v>
      </c>
      <c r="AV237" s="31" t="s">
        <v>268</v>
      </c>
      <c r="AW237" s="270">
        <v>0</v>
      </c>
      <c r="AX237"/>
    </row>
    <row r="238" spans="1:50" x14ac:dyDescent="0.35">
      <c r="A238" s="31" t="s">
        <v>43</v>
      </c>
      <c r="B238" s="31" t="s">
        <v>298</v>
      </c>
      <c r="C238" s="108">
        <v>44134</v>
      </c>
      <c r="D238" s="145">
        <v>310</v>
      </c>
      <c r="E238" s="145">
        <v>1</v>
      </c>
      <c r="F238" s="145">
        <v>0</v>
      </c>
      <c r="G238" s="145">
        <v>8</v>
      </c>
      <c r="H238" s="145">
        <v>6</v>
      </c>
      <c r="I238" s="145">
        <v>4</v>
      </c>
      <c r="J238" s="145">
        <v>4</v>
      </c>
      <c r="K238" s="145">
        <v>4</v>
      </c>
      <c r="L238" s="145">
        <v>0</v>
      </c>
      <c r="M238" s="145">
        <v>0</v>
      </c>
      <c r="N238" s="145">
        <v>1</v>
      </c>
      <c r="O238" s="145">
        <v>1</v>
      </c>
      <c r="P238" s="145">
        <v>1</v>
      </c>
      <c r="Q238" s="145">
        <v>1</v>
      </c>
      <c r="R238" s="145">
        <v>3</v>
      </c>
      <c r="S238" s="145">
        <v>3</v>
      </c>
      <c r="T238" s="145">
        <v>1</v>
      </c>
      <c r="U238" s="145">
        <v>1</v>
      </c>
      <c r="V238" s="145">
        <v>2</v>
      </c>
      <c r="W238" s="145">
        <v>2</v>
      </c>
      <c r="X238" s="145">
        <v>2</v>
      </c>
      <c r="Y238" s="145">
        <v>2</v>
      </c>
      <c r="Z238" s="145">
        <v>0</v>
      </c>
      <c r="AA238" s="145">
        <v>0</v>
      </c>
      <c r="AB238" s="145">
        <v>38</v>
      </c>
      <c r="AC238" s="145">
        <v>36</v>
      </c>
      <c r="AD238" s="145">
        <v>36</v>
      </c>
      <c r="AE238" s="145">
        <v>0</v>
      </c>
      <c r="AF238" s="145">
        <v>0</v>
      </c>
      <c r="AG238" s="145">
        <v>0</v>
      </c>
      <c r="AH238" s="145">
        <v>0</v>
      </c>
      <c r="AI238" s="145">
        <v>0</v>
      </c>
      <c r="AJ238" s="145">
        <v>0</v>
      </c>
      <c r="AK238" s="145">
        <v>0</v>
      </c>
      <c r="AL238" s="145">
        <v>12</v>
      </c>
      <c r="AM238" s="145">
        <v>6</v>
      </c>
      <c r="AN238" s="145">
        <v>6</v>
      </c>
      <c r="AO238" s="145" t="s">
        <v>3</v>
      </c>
      <c r="AP238" s="147">
        <v>5.1428571428571397</v>
      </c>
      <c r="AQ238" s="31" t="s">
        <v>17</v>
      </c>
      <c r="AR238" s="31" t="s">
        <v>379</v>
      </c>
      <c r="AS238" s="31" t="s">
        <v>57</v>
      </c>
      <c r="AT238" s="31" t="s">
        <v>359</v>
      </c>
      <c r="AU238" s="31" t="s">
        <v>397</v>
      </c>
      <c r="AV238" s="31" t="s">
        <v>268</v>
      </c>
      <c r="AW238" s="270">
        <v>0</v>
      </c>
      <c r="AX238"/>
    </row>
    <row r="239" spans="1:50" x14ac:dyDescent="0.35">
      <c r="A239" s="31" t="s">
        <v>43</v>
      </c>
      <c r="B239" s="31" t="s">
        <v>145</v>
      </c>
      <c r="C239" s="108">
        <v>44141</v>
      </c>
      <c r="D239" s="145">
        <v>1845</v>
      </c>
      <c r="E239" s="145">
        <v>6</v>
      </c>
      <c r="F239" s="145">
        <v>4</v>
      </c>
      <c r="G239" s="145">
        <v>4</v>
      </c>
      <c r="H239" s="145">
        <v>65</v>
      </c>
      <c r="I239" s="145">
        <v>65</v>
      </c>
      <c r="J239" s="145">
        <v>13</v>
      </c>
      <c r="K239" s="145">
        <v>13</v>
      </c>
      <c r="L239" s="145">
        <v>1</v>
      </c>
      <c r="M239" s="145">
        <v>1</v>
      </c>
      <c r="N239" s="145">
        <v>146</v>
      </c>
      <c r="O239" s="145">
        <v>3</v>
      </c>
      <c r="P239" s="145">
        <v>3</v>
      </c>
      <c r="Q239" s="145">
        <v>3</v>
      </c>
      <c r="R239" s="145">
        <v>9</v>
      </c>
      <c r="S239" s="145">
        <v>8</v>
      </c>
      <c r="T239" s="145">
        <v>2</v>
      </c>
      <c r="U239" s="145">
        <v>2</v>
      </c>
      <c r="V239" s="145">
        <v>56</v>
      </c>
      <c r="W239" s="145">
        <v>56</v>
      </c>
      <c r="X239" s="145">
        <v>49</v>
      </c>
      <c r="Y239" s="145">
        <v>49</v>
      </c>
      <c r="Z239" s="145">
        <v>3</v>
      </c>
      <c r="AA239" s="145">
        <v>3</v>
      </c>
      <c r="AB239" s="145">
        <v>105</v>
      </c>
      <c r="AC239" s="145">
        <v>6</v>
      </c>
      <c r="AD239" s="145">
        <v>6</v>
      </c>
      <c r="AE239" s="145">
        <v>0</v>
      </c>
      <c r="AF239" s="145">
        <v>0</v>
      </c>
      <c r="AG239" s="145">
        <v>0</v>
      </c>
      <c r="AH239" s="145">
        <v>0</v>
      </c>
      <c r="AI239" s="145">
        <v>0</v>
      </c>
      <c r="AJ239" s="145">
        <v>0</v>
      </c>
      <c r="AK239" s="145">
        <v>7</v>
      </c>
      <c r="AL239" s="145">
        <v>146</v>
      </c>
      <c r="AM239" s="145">
        <v>136</v>
      </c>
      <c r="AN239" s="145">
        <v>136</v>
      </c>
      <c r="AO239" s="145" t="s">
        <v>3</v>
      </c>
      <c r="AP239" s="147">
        <v>6.1428571428571397</v>
      </c>
      <c r="AQ239" s="31" t="s">
        <v>35</v>
      </c>
      <c r="AR239" s="31" t="s">
        <v>379</v>
      </c>
      <c r="AS239" s="31" t="s">
        <v>57</v>
      </c>
      <c r="AT239" s="31" t="s">
        <v>358</v>
      </c>
      <c r="AU239" s="31" t="s">
        <v>399</v>
      </c>
      <c r="AV239" s="31" t="s">
        <v>268</v>
      </c>
      <c r="AW239" s="270">
        <v>0</v>
      </c>
      <c r="AX239"/>
    </row>
    <row r="240" spans="1:50" x14ac:dyDescent="0.35">
      <c r="A240" s="31" t="s">
        <v>43</v>
      </c>
      <c r="B240" s="31" t="s">
        <v>146</v>
      </c>
      <c r="C240" s="108">
        <v>44141</v>
      </c>
      <c r="D240" s="145">
        <v>1388</v>
      </c>
      <c r="E240" s="145">
        <v>2</v>
      </c>
      <c r="F240" s="145">
        <v>1</v>
      </c>
      <c r="G240" s="145">
        <v>9</v>
      </c>
      <c r="H240" s="145">
        <v>94</v>
      </c>
      <c r="I240" s="145">
        <v>91</v>
      </c>
      <c r="J240" s="145">
        <v>31</v>
      </c>
      <c r="K240" s="145">
        <v>31</v>
      </c>
      <c r="L240" s="145">
        <v>2</v>
      </c>
      <c r="M240" s="145">
        <v>2</v>
      </c>
      <c r="N240" s="145">
        <v>112</v>
      </c>
      <c r="O240" s="145">
        <v>2</v>
      </c>
      <c r="P240" s="145">
        <v>2</v>
      </c>
      <c r="Q240" s="145">
        <v>2</v>
      </c>
      <c r="R240" s="145">
        <v>5</v>
      </c>
      <c r="S240" s="145">
        <v>4</v>
      </c>
      <c r="T240" s="145">
        <v>0</v>
      </c>
      <c r="U240" s="145">
        <v>0</v>
      </c>
      <c r="V240" s="145">
        <v>42</v>
      </c>
      <c r="W240" s="145">
        <v>42</v>
      </c>
      <c r="X240" s="145">
        <v>37</v>
      </c>
      <c r="Y240" s="145">
        <v>37</v>
      </c>
      <c r="Z240" s="145">
        <v>0</v>
      </c>
      <c r="AA240" s="145">
        <v>0</v>
      </c>
      <c r="AB240" s="145">
        <v>89</v>
      </c>
      <c r="AC240" s="145">
        <v>3</v>
      </c>
      <c r="AD240" s="145">
        <v>3</v>
      </c>
      <c r="AE240" s="145">
        <v>0</v>
      </c>
      <c r="AF240" s="145">
        <v>0</v>
      </c>
      <c r="AG240" s="145">
        <v>0</v>
      </c>
      <c r="AH240" s="145">
        <v>0</v>
      </c>
      <c r="AI240" s="145">
        <v>0</v>
      </c>
      <c r="AJ240" s="145">
        <v>0</v>
      </c>
      <c r="AK240" s="145">
        <v>3</v>
      </c>
      <c r="AL240" s="145">
        <v>112</v>
      </c>
      <c r="AM240" s="145">
        <v>107</v>
      </c>
      <c r="AN240" s="145">
        <v>107</v>
      </c>
      <c r="AO240" s="145" t="s">
        <v>3</v>
      </c>
      <c r="AP240" s="147">
        <v>6.1428571428571397</v>
      </c>
      <c r="AQ240" s="31" t="s">
        <v>35</v>
      </c>
      <c r="AR240" s="31" t="s">
        <v>379</v>
      </c>
      <c r="AS240" s="31" t="s">
        <v>57</v>
      </c>
      <c r="AT240" s="31" t="s">
        <v>361</v>
      </c>
      <c r="AU240" s="31" t="s">
        <v>398</v>
      </c>
      <c r="AV240" s="31" t="s">
        <v>268</v>
      </c>
      <c r="AW240" s="270">
        <v>0</v>
      </c>
      <c r="AX240"/>
    </row>
    <row r="241" spans="1:50" x14ac:dyDescent="0.35">
      <c r="A241" s="31" t="s">
        <v>43</v>
      </c>
      <c r="B241" s="31" t="s">
        <v>44</v>
      </c>
      <c r="C241" s="108">
        <v>44141</v>
      </c>
      <c r="D241" s="145">
        <v>469</v>
      </c>
      <c r="E241" s="145">
        <v>1</v>
      </c>
      <c r="F241" s="145">
        <v>1</v>
      </c>
      <c r="G241" s="145">
        <v>5</v>
      </c>
      <c r="H241" s="145">
        <v>37</v>
      </c>
      <c r="I241" s="145">
        <v>34</v>
      </c>
      <c r="J241" s="145">
        <v>34</v>
      </c>
      <c r="K241" s="145">
        <v>34</v>
      </c>
      <c r="L241" s="145">
        <v>1</v>
      </c>
      <c r="M241" s="145">
        <v>1</v>
      </c>
      <c r="N241" s="145">
        <v>23</v>
      </c>
      <c r="O241" s="145">
        <v>1</v>
      </c>
      <c r="P241" s="145">
        <v>1</v>
      </c>
      <c r="Q241" s="145">
        <v>1</v>
      </c>
      <c r="R241" s="145">
        <v>3</v>
      </c>
      <c r="S241" s="145">
        <v>2</v>
      </c>
      <c r="T241" s="145">
        <v>0</v>
      </c>
      <c r="U241" s="145">
        <v>0</v>
      </c>
      <c r="V241" s="145">
        <v>47</v>
      </c>
      <c r="W241" s="145">
        <v>47</v>
      </c>
      <c r="X241" s="145">
        <v>41</v>
      </c>
      <c r="Y241" s="145">
        <v>41</v>
      </c>
      <c r="Z241" s="145">
        <v>0</v>
      </c>
      <c r="AA241" s="145">
        <v>0</v>
      </c>
      <c r="AB241" s="145">
        <v>22</v>
      </c>
      <c r="AC241" s="145">
        <v>3</v>
      </c>
      <c r="AD241" s="145">
        <v>3</v>
      </c>
      <c r="AE241" s="145">
        <v>0</v>
      </c>
      <c r="AF241" s="145">
        <v>0</v>
      </c>
      <c r="AG241" s="145">
        <v>0</v>
      </c>
      <c r="AH241" s="145">
        <v>0</v>
      </c>
      <c r="AI241" s="145">
        <v>0</v>
      </c>
      <c r="AJ241" s="145">
        <v>0</v>
      </c>
      <c r="AK241" s="145">
        <v>4</v>
      </c>
      <c r="AL241" s="145">
        <v>23</v>
      </c>
      <c r="AM241" s="145">
        <v>22</v>
      </c>
      <c r="AN241" s="145">
        <v>22</v>
      </c>
      <c r="AO241" s="145" t="s">
        <v>3</v>
      </c>
      <c r="AP241" s="147">
        <v>6.1428571428571397</v>
      </c>
      <c r="AQ241" s="31" t="s">
        <v>35</v>
      </c>
      <c r="AR241" s="31" t="s">
        <v>379</v>
      </c>
      <c r="AS241" s="31" t="s">
        <v>57</v>
      </c>
      <c r="AT241" s="31" t="s">
        <v>360</v>
      </c>
      <c r="AU241" s="31" t="s">
        <v>400</v>
      </c>
      <c r="AV241" s="31" t="s">
        <v>268</v>
      </c>
      <c r="AW241" s="270">
        <v>0</v>
      </c>
      <c r="AX241"/>
    </row>
    <row r="242" spans="1:50" x14ac:dyDescent="0.35">
      <c r="A242" s="31" t="s">
        <v>43</v>
      </c>
      <c r="B242" s="31" t="s">
        <v>298</v>
      </c>
      <c r="C242" s="108">
        <v>44141</v>
      </c>
      <c r="D242" s="145">
        <v>310</v>
      </c>
      <c r="E242" s="145">
        <v>0</v>
      </c>
      <c r="F242" s="145">
        <v>1</v>
      </c>
      <c r="G242" s="145">
        <v>0</v>
      </c>
      <c r="H242" s="145">
        <v>27</v>
      </c>
      <c r="I242" s="145">
        <v>25</v>
      </c>
      <c r="J242" s="145">
        <v>25</v>
      </c>
      <c r="K242" s="145">
        <v>25</v>
      </c>
      <c r="L242" s="145">
        <v>0</v>
      </c>
      <c r="M242" s="145">
        <v>0</v>
      </c>
      <c r="N242" s="145">
        <v>37</v>
      </c>
      <c r="O242" s="145">
        <v>2</v>
      </c>
      <c r="P242" s="145">
        <v>2</v>
      </c>
      <c r="Q242" s="145">
        <v>2</v>
      </c>
      <c r="R242" s="145">
        <v>5</v>
      </c>
      <c r="S242" s="145">
        <v>3</v>
      </c>
      <c r="T242" s="145">
        <v>0</v>
      </c>
      <c r="U242" s="145">
        <v>0</v>
      </c>
      <c r="V242" s="145">
        <v>17</v>
      </c>
      <c r="W242" s="145">
        <v>17</v>
      </c>
      <c r="X242" s="145">
        <v>15</v>
      </c>
      <c r="Y242" s="145">
        <v>15</v>
      </c>
      <c r="Z242" s="145">
        <v>0</v>
      </c>
      <c r="AA242" s="145">
        <v>0</v>
      </c>
      <c r="AB242" s="145">
        <v>16</v>
      </c>
      <c r="AC242" s="145">
        <v>1</v>
      </c>
      <c r="AD242" s="145">
        <v>1</v>
      </c>
      <c r="AE242" s="145">
        <v>0</v>
      </c>
      <c r="AF242" s="145">
        <v>0</v>
      </c>
      <c r="AG242" s="145">
        <v>0</v>
      </c>
      <c r="AH242" s="145">
        <v>0</v>
      </c>
      <c r="AI242" s="145">
        <v>0</v>
      </c>
      <c r="AJ242" s="145">
        <v>0</v>
      </c>
      <c r="AK242" s="145">
        <v>20</v>
      </c>
      <c r="AL242" s="145">
        <v>37</v>
      </c>
      <c r="AM242" s="145">
        <v>31</v>
      </c>
      <c r="AN242" s="145">
        <v>31</v>
      </c>
      <c r="AO242" s="145" t="s">
        <v>3</v>
      </c>
      <c r="AP242" s="147">
        <v>6.1428571428571397</v>
      </c>
      <c r="AQ242" s="31" t="s">
        <v>35</v>
      </c>
      <c r="AR242" s="31" t="s">
        <v>379</v>
      </c>
      <c r="AS242" s="31" t="s">
        <v>57</v>
      </c>
      <c r="AT242" s="31" t="s">
        <v>359</v>
      </c>
      <c r="AU242" s="31" t="s">
        <v>397</v>
      </c>
      <c r="AV242" s="31" t="s">
        <v>268</v>
      </c>
      <c r="AW242" s="270">
        <v>0</v>
      </c>
      <c r="AX242"/>
    </row>
    <row r="243" spans="1:50" x14ac:dyDescent="0.35">
      <c r="A243" s="31" t="s">
        <v>43</v>
      </c>
      <c r="B243" s="31" t="s">
        <v>145</v>
      </c>
      <c r="C243" s="108">
        <v>44148</v>
      </c>
      <c r="D243" s="145">
        <v>1851</v>
      </c>
      <c r="E243" s="145">
        <v>4</v>
      </c>
      <c r="F243" s="145">
        <v>7</v>
      </c>
      <c r="G243" s="145">
        <v>6</v>
      </c>
      <c r="H243" s="145">
        <v>31</v>
      </c>
      <c r="I243" s="145">
        <v>31</v>
      </c>
      <c r="J243" s="145">
        <v>16</v>
      </c>
      <c r="K243" s="145">
        <v>16</v>
      </c>
      <c r="L243" s="145">
        <v>1</v>
      </c>
      <c r="M243" s="145">
        <v>1</v>
      </c>
      <c r="N243" s="145">
        <v>229</v>
      </c>
      <c r="O243" s="145">
        <v>2</v>
      </c>
      <c r="P243" s="145">
        <v>2</v>
      </c>
      <c r="Q243" s="145">
        <v>2</v>
      </c>
      <c r="R243" s="145">
        <v>6</v>
      </c>
      <c r="S243" s="145">
        <v>4</v>
      </c>
      <c r="T243" s="145">
        <v>0</v>
      </c>
      <c r="U243" s="145">
        <v>0</v>
      </c>
      <c r="V243" s="145">
        <v>56</v>
      </c>
      <c r="W243" s="145">
        <v>56</v>
      </c>
      <c r="X243" s="145">
        <v>49</v>
      </c>
      <c r="Y243" s="145">
        <v>49</v>
      </c>
      <c r="Z243" s="145">
        <v>3</v>
      </c>
      <c r="AA243" s="145">
        <v>3</v>
      </c>
      <c r="AB243" s="145">
        <v>115</v>
      </c>
      <c r="AC243" s="145">
        <v>12</v>
      </c>
      <c r="AD243" s="145">
        <v>12</v>
      </c>
      <c r="AE243" s="145">
        <v>0</v>
      </c>
      <c r="AF243" s="145">
        <v>0</v>
      </c>
      <c r="AG243" s="145">
        <v>0</v>
      </c>
      <c r="AH243" s="145">
        <v>0</v>
      </c>
      <c r="AI243" s="145">
        <v>0</v>
      </c>
      <c r="AJ243" s="145">
        <v>0</v>
      </c>
      <c r="AK243" s="145">
        <v>13</v>
      </c>
      <c r="AL243" s="145">
        <v>229</v>
      </c>
      <c r="AM243" s="145">
        <v>211</v>
      </c>
      <c r="AN243" s="145">
        <v>211</v>
      </c>
      <c r="AO243" s="145" t="s">
        <v>3</v>
      </c>
      <c r="AP243" s="147">
        <v>7.1428571428571397</v>
      </c>
      <c r="AQ243" s="31" t="s">
        <v>35</v>
      </c>
      <c r="AR243" s="31" t="s">
        <v>379</v>
      </c>
      <c r="AS243" s="31" t="s">
        <v>57</v>
      </c>
      <c r="AT243" s="31" t="s">
        <v>358</v>
      </c>
      <c r="AU243" s="31" t="s">
        <v>399</v>
      </c>
      <c r="AV243" s="31" t="s">
        <v>268</v>
      </c>
      <c r="AW243" s="270">
        <v>0</v>
      </c>
      <c r="AX243"/>
    </row>
    <row r="244" spans="1:50" x14ac:dyDescent="0.35">
      <c r="A244" s="31" t="s">
        <v>43</v>
      </c>
      <c r="B244" s="31" t="s">
        <v>146</v>
      </c>
      <c r="C244" s="108">
        <v>44148</v>
      </c>
      <c r="D244" s="145">
        <v>1397</v>
      </c>
      <c r="E244" s="145">
        <v>3</v>
      </c>
      <c r="F244" s="145">
        <v>4</v>
      </c>
      <c r="G244" s="145">
        <v>9</v>
      </c>
      <c r="H244" s="145">
        <v>68</v>
      </c>
      <c r="I244" s="145">
        <v>68</v>
      </c>
      <c r="J244" s="145">
        <v>42</v>
      </c>
      <c r="K244" s="145">
        <v>42</v>
      </c>
      <c r="L244" s="145">
        <v>1</v>
      </c>
      <c r="M244" s="145">
        <v>1</v>
      </c>
      <c r="N244" s="145">
        <v>127</v>
      </c>
      <c r="O244" s="145">
        <v>4</v>
      </c>
      <c r="P244" s="145">
        <v>4</v>
      </c>
      <c r="Q244" s="145">
        <v>4</v>
      </c>
      <c r="R244" s="145">
        <v>11</v>
      </c>
      <c r="S244" s="145">
        <v>9</v>
      </c>
      <c r="T244" s="145">
        <v>2</v>
      </c>
      <c r="U244" s="145">
        <v>2</v>
      </c>
      <c r="V244" s="145">
        <v>42</v>
      </c>
      <c r="W244" s="145">
        <v>42</v>
      </c>
      <c r="X244" s="145">
        <v>37</v>
      </c>
      <c r="Y244" s="145">
        <v>37</v>
      </c>
      <c r="Z244" s="145">
        <v>0</v>
      </c>
      <c r="AA244" s="145">
        <v>0</v>
      </c>
      <c r="AB244" s="145">
        <v>103</v>
      </c>
      <c r="AC244" s="145">
        <v>7</v>
      </c>
      <c r="AD244" s="145">
        <v>7</v>
      </c>
      <c r="AE244" s="145">
        <v>0</v>
      </c>
      <c r="AF244" s="145">
        <v>0</v>
      </c>
      <c r="AG244" s="145">
        <v>0</v>
      </c>
      <c r="AH244" s="145">
        <v>0</v>
      </c>
      <c r="AI244" s="145">
        <v>0</v>
      </c>
      <c r="AJ244" s="145">
        <v>0</v>
      </c>
      <c r="AK244" s="145">
        <v>6</v>
      </c>
      <c r="AL244" s="145">
        <v>127</v>
      </c>
      <c r="AM244" s="145">
        <v>121</v>
      </c>
      <c r="AN244" s="145">
        <v>121</v>
      </c>
      <c r="AO244" s="145" t="s">
        <v>3</v>
      </c>
      <c r="AP244" s="147">
        <v>7.1428571428571397</v>
      </c>
      <c r="AQ244" s="31" t="s">
        <v>35</v>
      </c>
      <c r="AR244" s="31" t="s">
        <v>379</v>
      </c>
      <c r="AS244" s="31" t="s">
        <v>57</v>
      </c>
      <c r="AT244" s="31" t="s">
        <v>361</v>
      </c>
      <c r="AU244" s="31" t="s">
        <v>398</v>
      </c>
      <c r="AV244" s="31" t="s">
        <v>268</v>
      </c>
      <c r="AW244" s="270">
        <v>0</v>
      </c>
      <c r="AX244"/>
    </row>
    <row r="245" spans="1:50" x14ac:dyDescent="0.35">
      <c r="A245" s="31" t="s">
        <v>43</v>
      </c>
      <c r="B245" s="31" t="s">
        <v>44</v>
      </c>
      <c r="C245" s="108">
        <v>44148</v>
      </c>
      <c r="D245" s="145">
        <v>473</v>
      </c>
      <c r="E245" s="145">
        <v>0</v>
      </c>
      <c r="F245" s="145">
        <v>0</v>
      </c>
      <c r="G245" s="145">
        <v>4</v>
      </c>
      <c r="H245" s="145">
        <v>48</v>
      </c>
      <c r="I245" s="145">
        <v>48</v>
      </c>
      <c r="J245" s="145">
        <v>35</v>
      </c>
      <c r="K245" s="145">
        <v>35</v>
      </c>
      <c r="L245" s="145">
        <v>0</v>
      </c>
      <c r="M245" s="145">
        <v>0</v>
      </c>
      <c r="N245" s="145">
        <v>14</v>
      </c>
      <c r="O245" s="145">
        <v>1</v>
      </c>
      <c r="P245" s="145">
        <v>1</v>
      </c>
      <c r="Q245" s="145">
        <v>1</v>
      </c>
      <c r="R245" s="145">
        <v>3</v>
      </c>
      <c r="S245" s="145">
        <v>2</v>
      </c>
      <c r="T245" s="145">
        <v>0</v>
      </c>
      <c r="U245" s="145">
        <v>0</v>
      </c>
      <c r="V245" s="145">
        <v>47</v>
      </c>
      <c r="W245" s="145">
        <v>47</v>
      </c>
      <c r="X245" s="145">
        <v>41</v>
      </c>
      <c r="Y245" s="145">
        <v>41</v>
      </c>
      <c r="Z245" s="145">
        <v>0</v>
      </c>
      <c r="AA245" s="145">
        <v>0</v>
      </c>
      <c r="AB245" s="145">
        <v>14</v>
      </c>
      <c r="AC245" s="145">
        <v>0</v>
      </c>
      <c r="AD245" s="145">
        <v>0</v>
      </c>
      <c r="AE245" s="145">
        <v>0</v>
      </c>
      <c r="AF245" s="145">
        <v>0</v>
      </c>
      <c r="AG245" s="145">
        <v>0</v>
      </c>
      <c r="AH245" s="145">
        <v>0</v>
      </c>
      <c r="AI245" s="145">
        <v>0</v>
      </c>
      <c r="AJ245" s="145">
        <v>0</v>
      </c>
      <c r="AK245" s="145">
        <v>1</v>
      </c>
      <c r="AL245" s="145">
        <v>14</v>
      </c>
      <c r="AM245" s="145">
        <v>11</v>
      </c>
      <c r="AN245" s="145">
        <v>11</v>
      </c>
      <c r="AO245" s="145" t="s">
        <v>3</v>
      </c>
      <c r="AP245" s="147">
        <v>7.1428571428571397</v>
      </c>
      <c r="AQ245" s="31" t="s">
        <v>35</v>
      </c>
      <c r="AR245" s="31" t="s">
        <v>379</v>
      </c>
      <c r="AS245" s="31" t="s">
        <v>57</v>
      </c>
      <c r="AT245" s="31" t="s">
        <v>360</v>
      </c>
      <c r="AU245" s="31" t="s">
        <v>400</v>
      </c>
      <c r="AV245" s="31" t="s">
        <v>268</v>
      </c>
      <c r="AW245" s="270">
        <v>0</v>
      </c>
      <c r="AX245"/>
    </row>
    <row r="246" spans="1:50" x14ac:dyDescent="0.35">
      <c r="A246" s="31" t="s">
        <v>43</v>
      </c>
      <c r="B246" s="31" t="s">
        <v>298</v>
      </c>
      <c r="C246" s="108">
        <v>44148</v>
      </c>
      <c r="D246" s="145">
        <v>312</v>
      </c>
      <c r="E246" s="145">
        <v>2</v>
      </c>
      <c r="F246" s="145">
        <v>0</v>
      </c>
      <c r="G246" s="145">
        <v>2</v>
      </c>
      <c r="H246" s="145">
        <v>45</v>
      </c>
      <c r="I246" s="145">
        <v>45</v>
      </c>
      <c r="J246" s="145">
        <v>35</v>
      </c>
      <c r="K246" s="145">
        <v>35</v>
      </c>
      <c r="L246" s="145">
        <v>1</v>
      </c>
      <c r="M246" s="145">
        <v>1</v>
      </c>
      <c r="N246" s="145">
        <v>26</v>
      </c>
      <c r="O246" s="145">
        <v>2</v>
      </c>
      <c r="P246" s="145">
        <v>2</v>
      </c>
      <c r="Q246" s="145">
        <v>2</v>
      </c>
      <c r="R246" s="145">
        <v>6</v>
      </c>
      <c r="S246" s="145">
        <v>5</v>
      </c>
      <c r="T246" s="145">
        <v>1</v>
      </c>
      <c r="U246" s="145">
        <v>1</v>
      </c>
      <c r="V246" s="145">
        <v>17</v>
      </c>
      <c r="W246" s="145">
        <v>17</v>
      </c>
      <c r="X246" s="145">
        <v>15</v>
      </c>
      <c r="Y246" s="145">
        <v>15</v>
      </c>
      <c r="Z246" s="145">
        <v>0</v>
      </c>
      <c r="AA246" s="145">
        <v>0</v>
      </c>
      <c r="AB246" s="145">
        <v>23</v>
      </c>
      <c r="AC246" s="145">
        <v>1</v>
      </c>
      <c r="AD246" s="145">
        <v>1</v>
      </c>
      <c r="AE246" s="145">
        <v>0</v>
      </c>
      <c r="AF246" s="145">
        <v>0</v>
      </c>
      <c r="AG246" s="145">
        <v>0</v>
      </c>
      <c r="AH246" s="145">
        <v>0</v>
      </c>
      <c r="AI246" s="145">
        <v>0</v>
      </c>
      <c r="AJ246" s="145">
        <v>0</v>
      </c>
      <c r="AK246" s="145">
        <v>1</v>
      </c>
      <c r="AL246" s="145">
        <v>26</v>
      </c>
      <c r="AM246" s="145">
        <v>24</v>
      </c>
      <c r="AN246" s="145">
        <v>24</v>
      </c>
      <c r="AO246" s="145" t="s">
        <v>3</v>
      </c>
      <c r="AP246" s="147">
        <v>7.1428571428571397</v>
      </c>
      <c r="AQ246" s="31" t="s">
        <v>35</v>
      </c>
      <c r="AR246" s="31" t="s">
        <v>379</v>
      </c>
      <c r="AS246" s="31" t="s">
        <v>57</v>
      </c>
      <c r="AT246" s="31" t="s">
        <v>359</v>
      </c>
      <c r="AU246" s="31" t="s">
        <v>397</v>
      </c>
      <c r="AV246" s="31" t="s">
        <v>268</v>
      </c>
      <c r="AW246" s="270">
        <v>0</v>
      </c>
      <c r="AX246"/>
    </row>
    <row r="247" spans="1:50" x14ac:dyDescent="0.35">
      <c r="A247" s="31" t="s">
        <v>43</v>
      </c>
      <c r="B247" s="31" t="s">
        <v>145</v>
      </c>
      <c r="C247" s="108">
        <v>44155</v>
      </c>
      <c r="D247" s="145">
        <v>1855</v>
      </c>
      <c r="E247" s="145">
        <v>4</v>
      </c>
      <c r="F247" s="145">
        <v>3</v>
      </c>
      <c r="G247" s="145">
        <v>4</v>
      </c>
      <c r="H247" s="145">
        <v>36</v>
      </c>
      <c r="I247" s="145">
        <v>36</v>
      </c>
      <c r="J247" s="145">
        <v>24</v>
      </c>
      <c r="K247" s="145">
        <v>24</v>
      </c>
      <c r="L247" s="145">
        <v>0</v>
      </c>
      <c r="M247" s="145">
        <v>0</v>
      </c>
      <c r="N247" s="145">
        <v>119</v>
      </c>
      <c r="O247" s="145">
        <v>2</v>
      </c>
      <c r="P247" s="145">
        <v>2</v>
      </c>
      <c r="Q247" s="145">
        <v>2</v>
      </c>
      <c r="R247" s="145">
        <v>6</v>
      </c>
      <c r="S247" s="145">
        <v>5</v>
      </c>
      <c r="T247" s="145">
        <v>1</v>
      </c>
      <c r="U247" s="145">
        <v>1</v>
      </c>
      <c r="V247" s="145">
        <v>51</v>
      </c>
      <c r="W247" s="145">
        <v>51</v>
      </c>
      <c r="X247" s="145">
        <v>42</v>
      </c>
      <c r="Y247" s="145">
        <v>42</v>
      </c>
      <c r="Z247" s="145">
        <v>3</v>
      </c>
      <c r="AA247" s="145">
        <v>3</v>
      </c>
      <c r="AB247" s="145">
        <v>77</v>
      </c>
      <c r="AC247" s="145">
        <v>5</v>
      </c>
      <c r="AD247" s="145">
        <v>5</v>
      </c>
      <c r="AE247" s="145">
        <v>0</v>
      </c>
      <c r="AF247" s="145">
        <v>0</v>
      </c>
      <c r="AG247" s="145">
        <v>0</v>
      </c>
      <c r="AH247" s="145">
        <v>0</v>
      </c>
      <c r="AI247" s="145">
        <v>0</v>
      </c>
      <c r="AJ247" s="145">
        <v>0</v>
      </c>
      <c r="AK247" s="145">
        <v>6</v>
      </c>
      <c r="AL247" s="145">
        <v>119</v>
      </c>
      <c r="AM247" s="145">
        <v>106</v>
      </c>
      <c r="AN247" s="145">
        <v>106</v>
      </c>
      <c r="AO247" s="145" t="s">
        <v>3</v>
      </c>
      <c r="AP247" s="147">
        <v>8.1428571428571406</v>
      </c>
      <c r="AQ247" s="31" t="s">
        <v>35</v>
      </c>
      <c r="AR247" s="31" t="s">
        <v>379</v>
      </c>
      <c r="AS247" s="31" t="s">
        <v>57</v>
      </c>
      <c r="AT247" s="31" t="s">
        <v>358</v>
      </c>
      <c r="AU247" s="31" t="s">
        <v>399</v>
      </c>
      <c r="AV247" s="31" t="s">
        <v>268</v>
      </c>
      <c r="AW247" s="270">
        <v>0</v>
      </c>
      <c r="AX247"/>
    </row>
    <row r="248" spans="1:50" x14ac:dyDescent="0.35">
      <c r="A248" s="31" t="s">
        <v>43</v>
      </c>
      <c r="B248" s="31" t="s">
        <v>146</v>
      </c>
      <c r="C248" s="108">
        <v>44155</v>
      </c>
      <c r="D248" s="145">
        <v>1406</v>
      </c>
      <c r="E248" s="145">
        <v>5</v>
      </c>
      <c r="F248" s="145">
        <v>6</v>
      </c>
      <c r="G248" s="145">
        <v>9</v>
      </c>
      <c r="H248" s="145">
        <v>73</v>
      </c>
      <c r="I248" s="145">
        <v>73</v>
      </c>
      <c r="J248" s="145">
        <v>48</v>
      </c>
      <c r="K248" s="145">
        <v>48</v>
      </c>
      <c r="L248" s="145">
        <v>1</v>
      </c>
      <c r="M248" s="145">
        <v>1</v>
      </c>
      <c r="N248" s="145">
        <v>156</v>
      </c>
      <c r="O248" s="145">
        <v>2</v>
      </c>
      <c r="P248" s="145">
        <v>2</v>
      </c>
      <c r="Q248" s="145">
        <v>2</v>
      </c>
      <c r="R248" s="145">
        <v>5</v>
      </c>
      <c r="S248" s="145">
        <v>4</v>
      </c>
      <c r="T248" s="145">
        <v>0</v>
      </c>
      <c r="U248" s="145">
        <v>0</v>
      </c>
      <c r="V248" s="145">
        <v>59</v>
      </c>
      <c r="W248" s="145">
        <v>59</v>
      </c>
      <c r="X248" s="145">
        <v>48</v>
      </c>
      <c r="Y248" s="145">
        <v>48</v>
      </c>
      <c r="Z248" s="145">
        <v>4</v>
      </c>
      <c r="AA248" s="145">
        <v>4</v>
      </c>
      <c r="AB248" s="145">
        <v>84</v>
      </c>
      <c r="AC248" s="145">
        <v>0</v>
      </c>
      <c r="AD248" s="145">
        <v>0</v>
      </c>
      <c r="AE248" s="145">
        <v>0</v>
      </c>
      <c r="AF248" s="145">
        <v>0</v>
      </c>
      <c r="AG248" s="145">
        <v>0</v>
      </c>
      <c r="AH248" s="145">
        <v>0</v>
      </c>
      <c r="AI248" s="145">
        <v>0</v>
      </c>
      <c r="AJ248" s="145">
        <v>0</v>
      </c>
      <c r="AK248" s="145">
        <v>4</v>
      </c>
      <c r="AL248" s="145">
        <v>156</v>
      </c>
      <c r="AM248" s="145">
        <v>138</v>
      </c>
      <c r="AN248" s="145">
        <v>138</v>
      </c>
      <c r="AO248" s="145" t="s">
        <v>3</v>
      </c>
      <c r="AP248" s="147">
        <v>8.1428571428571406</v>
      </c>
      <c r="AQ248" s="31" t="s">
        <v>35</v>
      </c>
      <c r="AR248" s="31" t="s">
        <v>379</v>
      </c>
      <c r="AS248" s="31" t="s">
        <v>57</v>
      </c>
      <c r="AT248" s="31" t="s">
        <v>361</v>
      </c>
      <c r="AU248" s="31" t="s">
        <v>398</v>
      </c>
      <c r="AV248" s="31" t="s">
        <v>268</v>
      </c>
      <c r="AW248" s="270">
        <v>0</v>
      </c>
      <c r="AX248"/>
    </row>
    <row r="249" spans="1:50" x14ac:dyDescent="0.35">
      <c r="A249" s="31" t="s">
        <v>43</v>
      </c>
      <c r="B249" s="31" t="s">
        <v>44</v>
      </c>
      <c r="C249" s="108">
        <v>44155</v>
      </c>
      <c r="D249" s="145">
        <v>475</v>
      </c>
      <c r="E249" s="145">
        <v>3</v>
      </c>
      <c r="F249" s="145">
        <v>2</v>
      </c>
      <c r="G249" s="145">
        <v>2</v>
      </c>
      <c r="H249" s="145">
        <v>54</v>
      </c>
      <c r="I249" s="145">
        <v>54</v>
      </c>
      <c r="J249" s="145">
        <v>43</v>
      </c>
      <c r="K249" s="145">
        <v>43</v>
      </c>
      <c r="L249" s="145">
        <v>1</v>
      </c>
      <c r="M249" s="145">
        <v>1</v>
      </c>
      <c r="N249" s="145">
        <v>20</v>
      </c>
      <c r="O249" s="145">
        <v>2</v>
      </c>
      <c r="P249" s="145">
        <v>2</v>
      </c>
      <c r="Q249" s="145">
        <v>2</v>
      </c>
      <c r="R249" s="145">
        <v>6</v>
      </c>
      <c r="S249" s="145">
        <v>5</v>
      </c>
      <c r="T249" s="145">
        <v>1</v>
      </c>
      <c r="U249" s="145">
        <v>1</v>
      </c>
      <c r="V249" s="145">
        <v>57</v>
      </c>
      <c r="W249" s="145">
        <v>57</v>
      </c>
      <c r="X249" s="145">
        <v>39</v>
      </c>
      <c r="Y249" s="145">
        <v>39</v>
      </c>
      <c r="Z249" s="145">
        <v>1</v>
      </c>
      <c r="AA249" s="145">
        <v>1</v>
      </c>
      <c r="AB249" s="145">
        <v>12</v>
      </c>
      <c r="AC249" s="145">
        <v>1</v>
      </c>
      <c r="AD249" s="145">
        <v>1</v>
      </c>
      <c r="AE249" s="145">
        <v>0</v>
      </c>
      <c r="AF249" s="145">
        <v>0</v>
      </c>
      <c r="AG249" s="145">
        <v>0</v>
      </c>
      <c r="AH249" s="145">
        <v>0</v>
      </c>
      <c r="AI249" s="145">
        <v>0</v>
      </c>
      <c r="AJ249" s="145">
        <v>0</v>
      </c>
      <c r="AK249" s="145">
        <v>1</v>
      </c>
      <c r="AL249" s="145">
        <v>20</v>
      </c>
      <c r="AM249" s="145">
        <v>16</v>
      </c>
      <c r="AN249" s="145">
        <v>16</v>
      </c>
      <c r="AO249" s="145" t="s">
        <v>3</v>
      </c>
      <c r="AP249" s="147">
        <v>8.1428571428571406</v>
      </c>
      <c r="AQ249" s="31" t="s">
        <v>35</v>
      </c>
      <c r="AR249" s="31" t="s">
        <v>379</v>
      </c>
      <c r="AS249" s="31" t="s">
        <v>57</v>
      </c>
      <c r="AT249" s="31" t="s">
        <v>360</v>
      </c>
      <c r="AU249" s="31" t="s">
        <v>400</v>
      </c>
      <c r="AV249" s="31" t="s">
        <v>268</v>
      </c>
      <c r="AW249" s="270">
        <v>0</v>
      </c>
      <c r="AX249"/>
    </row>
    <row r="250" spans="1:50" x14ac:dyDescent="0.35">
      <c r="A250" s="31" t="s">
        <v>43</v>
      </c>
      <c r="B250" s="31" t="s">
        <v>298</v>
      </c>
      <c r="C250" s="108">
        <v>44155</v>
      </c>
      <c r="D250" s="145">
        <v>319</v>
      </c>
      <c r="E250" s="145">
        <v>4</v>
      </c>
      <c r="F250" s="145">
        <v>2</v>
      </c>
      <c r="G250" s="145">
        <v>7</v>
      </c>
      <c r="H250" s="145">
        <v>49</v>
      </c>
      <c r="I250" s="145">
        <v>49</v>
      </c>
      <c r="J250" s="145">
        <v>22</v>
      </c>
      <c r="K250" s="145">
        <v>22</v>
      </c>
      <c r="L250" s="145">
        <v>1</v>
      </c>
      <c r="M250" s="145">
        <v>1</v>
      </c>
      <c r="N250" s="145">
        <v>24</v>
      </c>
      <c r="O250" s="145">
        <v>2</v>
      </c>
      <c r="P250" s="145">
        <v>2</v>
      </c>
      <c r="Q250" s="145">
        <v>2</v>
      </c>
      <c r="R250" s="145">
        <v>8</v>
      </c>
      <c r="S250" s="145">
        <v>8</v>
      </c>
      <c r="T250" s="145">
        <v>2</v>
      </c>
      <c r="U250" s="145">
        <v>2</v>
      </c>
      <c r="V250" s="145">
        <v>48</v>
      </c>
      <c r="W250" s="145">
        <v>48</v>
      </c>
      <c r="X250" s="145">
        <v>31</v>
      </c>
      <c r="Y250" s="145">
        <v>31</v>
      </c>
      <c r="Z250" s="145">
        <v>1</v>
      </c>
      <c r="AA250" s="145">
        <v>1</v>
      </c>
      <c r="AB250" s="145">
        <v>17</v>
      </c>
      <c r="AC250" s="145">
        <v>2</v>
      </c>
      <c r="AD250" s="145">
        <v>2</v>
      </c>
      <c r="AE250" s="145">
        <v>0</v>
      </c>
      <c r="AF250" s="145">
        <v>0</v>
      </c>
      <c r="AG250" s="145">
        <v>0</v>
      </c>
      <c r="AH250" s="145">
        <v>0</v>
      </c>
      <c r="AI250" s="145">
        <v>0</v>
      </c>
      <c r="AJ250" s="145">
        <v>0</v>
      </c>
      <c r="AK250" s="145">
        <v>3</v>
      </c>
      <c r="AL250" s="145">
        <v>24</v>
      </c>
      <c r="AM250" s="145">
        <v>18</v>
      </c>
      <c r="AN250" s="145">
        <v>18</v>
      </c>
      <c r="AO250" s="145" t="s">
        <v>3</v>
      </c>
      <c r="AP250" s="147">
        <v>8.1428571428571406</v>
      </c>
      <c r="AQ250" s="31" t="s">
        <v>35</v>
      </c>
      <c r="AR250" s="31" t="s">
        <v>379</v>
      </c>
      <c r="AS250" s="31" t="s">
        <v>57</v>
      </c>
      <c r="AT250" s="31" t="s">
        <v>359</v>
      </c>
      <c r="AU250" s="31" t="s">
        <v>397</v>
      </c>
      <c r="AV250" s="31" t="s">
        <v>268</v>
      </c>
      <c r="AW250" s="270">
        <v>0</v>
      </c>
      <c r="AX250"/>
    </row>
    <row r="251" spans="1:50" x14ac:dyDescent="0.35">
      <c r="A251" s="31" t="s">
        <v>10</v>
      </c>
      <c r="B251" s="31" t="s">
        <v>153</v>
      </c>
      <c r="C251" s="108">
        <v>44106</v>
      </c>
      <c r="D251" s="145">
        <v>8100</v>
      </c>
      <c r="E251" s="145">
        <v>5</v>
      </c>
      <c r="F251" s="145">
        <v>5</v>
      </c>
      <c r="G251" s="145">
        <v>-35</v>
      </c>
      <c r="H251" s="145">
        <v>448</v>
      </c>
      <c r="I251" s="145">
        <v>288</v>
      </c>
      <c r="J251" s="145">
        <v>215</v>
      </c>
      <c r="K251" s="145">
        <v>215</v>
      </c>
      <c r="L251" s="145">
        <v>15</v>
      </c>
      <c r="M251" s="145">
        <v>15</v>
      </c>
      <c r="N251" s="145">
        <v>11</v>
      </c>
      <c r="O251" s="145">
        <v>11</v>
      </c>
      <c r="P251" s="145">
        <v>11</v>
      </c>
      <c r="Q251" s="145">
        <v>9</v>
      </c>
      <c r="R251" s="145">
        <v>15</v>
      </c>
      <c r="S251" s="145">
        <v>15</v>
      </c>
      <c r="T251" s="145">
        <v>2</v>
      </c>
      <c r="U251" s="145">
        <v>2</v>
      </c>
      <c r="V251" s="145">
        <v>0</v>
      </c>
      <c r="W251" s="145">
        <v>0</v>
      </c>
      <c r="X251" s="145">
        <v>0</v>
      </c>
      <c r="Y251" s="145">
        <v>0</v>
      </c>
      <c r="Z251" s="145">
        <v>0</v>
      </c>
      <c r="AA251" s="145">
        <v>0</v>
      </c>
      <c r="AB251" s="145">
        <v>936</v>
      </c>
      <c r="AC251" s="145">
        <v>90</v>
      </c>
      <c r="AD251" s="145">
        <v>90</v>
      </c>
      <c r="AE251" s="145">
        <v>0</v>
      </c>
      <c r="AF251" s="145">
        <v>0</v>
      </c>
      <c r="AG251" s="145">
        <v>0</v>
      </c>
      <c r="AH251" s="145">
        <v>3</v>
      </c>
      <c r="AI251" s="145">
        <v>7</v>
      </c>
      <c r="AJ251" s="145">
        <v>12</v>
      </c>
      <c r="AK251" s="145">
        <v>68</v>
      </c>
      <c r="AL251" s="145">
        <v>566</v>
      </c>
      <c r="AM251" s="145">
        <v>541</v>
      </c>
      <c r="AN251" s="145">
        <v>494</v>
      </c>
      <c r="AO251" s="145" t="s">
        <v>3</v>
      </c>
      <c r="AP251" s="147">
        <v>1.1428571428571399</v>
      </c>
      <c r="AQ251" s="31" t="s">
        <v>17</v>
      </c>
      <c r="AR251" s="31" t="s">
        <v>379</v>
      </c>
      <c r="AS251" s="31" t="s">
        <v>57</v>
      </c>
      <c r="AT251" s="31" t="s">
        <v>365</v>
      </c>
      <c r="AU251" s="31" t="s">
        <v>406</v>
      </c>
      <c r="AV251" s="31" t="s">
        <v>268</v>
      </c>
      <c r="AW251" s="270">
        <v>12</v>
      </c>
      <c r="AX251"/>
    </row>
    <row r="252" spans="1:50" x14ac:dyDescent="0.35">
      <c r="A252" s="31" t="s">
        <v>10</v>
      </c>
      <c r="B252" s="31" t="s">
        <v>154</v>
      </c>
      <c r="C252" s="108">
        <v>44106</v>
      </c>
      <c r="D252" s="145">
        <v>5380</v>
      </c>
      <c r="E252" s="145">
        <v>8</v>
      </c>
      <c r="F252" s="145">
        <v>8</v>
      </c>
      <c r="G252" s="145">
        <v>-26</v>
      </c>
      <c r="H252" s="145">
        <v>538</v>
      </c>
      <c r="I252" s="145">
        <v>379</v>
      </c>
      <c r="J252" s="145">
        <v>313</v>
      </c>
      <c r="K252" s="145">
        <v>313</v>
      </c>
      <c r="L252" s="145">
        <v>23</v>
      </c>
      <c r="M252" s="145">
        <v>23</v>
      </c>
      <c r="N252" s="145">
        <v>7</v>
      </c>
      <c r="O252" s="145">
        <v>7</v>
      </c>
      <c r="P252" s="145">
        <v>7</v>
      </c>
      <c r="Q252" s="145">
        <v>7</v>
      </c>
      <c r="R252" s="145">
        <v>12</v>
      </c>
      <c r="S252" s="145">
        <v>12</v>
      </c>
      <c r="T252" s="145">
        <v>3</v>
      </c>
      <c r="U252" s="145">
        <v>3</v>
      </c>
      <c r="V252" s="145">
        <v>0</v>
      </c>
      <c r="W252" s="145">
        <v>0</v>
      </c>
      <c r="X252" s="145">
        <v>0</v>
      </c>
      <c r="Y252" s="145">
        <v>0</v>
      </c>
      <c r="Z252" s="145">
        <v>0</v>
      </c>
      <c r="AA252" s="145">
        <v>0</v>
      </c>
      <c r="AB252" s="145">
        <v>165</v>
      </c>
      <c r="AC252" s="145">
        <v>5</v>
      </c>
      <c r="AD252" s="145">
        <v>5</v>
      </c>
      <c r="AE252" s="145">
        <v>0</v>
      </c>
      <c r="AF252" s="145">
        <v>0</v>
      </c>
      <c r="AG252" s="145">
        <v>0</v>
      </c>
      <c r="AH252" s="145">
        <v>0</v>
      </c>
      <c r="AI252" s="145">
        <v>0</v>
      </c>
      <c r="AJ252" s="145">
        <v>0</v>
      </c>
      <c r="AK252" s="145">
        <v>5</v>
      </c>
      <c r="AL252" s="145">
        <v>53</v>
      </c>
      <c r="AM252" s="145">
        <v>48</v>
      </c>
      <c r="AN252" s="145">
        <v>48</v>
      </c>
      <c r="AO252" s="145" t="s">
        <v>3</v>
      </c>
      <c r="AP252" s="147">
        <v>1.1428571428571399</v>
      </c>
      <c r="AQ252" s="31" t="s">
        <v>17</v>
      </c>
      <c r="AR252" s="31" t="s">
        <v>379</v>
      </c>
      <c r="AS252" s="31" t="s">
        <v>57</v>
      </c>
      <c r="AT252" s="31" t="s">
        <v>365</v>
      </c>
      <c r="AU252" s="31" t="s">
        <v>405</v>
      </c>
      <c r="AV252" s="31" t="s">
        <v>268</v>
      </c>
      <c r="AW252" s="270">
        <v>0</v>
      </c>
      <c r="AX252"/>
    </row>
    <row r="253" spans="1:50" x14ac:dyDescent="0.35">
      <c r="A253" s="31" t="s">
        <v>10</v>
      </c>
      <c r="B253" s="31" t="s">
        <v>155</v>
      </c>
      <c r="C253" s="108">
        <v>44106</v>
      </c>
      <c r="D253" s="145">
        <v>4285</v>
      </c>
      <c r="E253" s="145">
        <v>4</v>
      </c>
      <c r="F253" s="145">
        <v>4</v>
      </c>
      <c r="G253" s="145">
        <v>2</v>
      </c>
      <c r="H253" s="145">
        <v>398</v>
      </c>
      <c r="I253" s="145">
        <v>290</v>
      </c>
      <c r="J253" s="145">
        <v>171</v>
      </c>
      <c r="K253" s="145">
        <v>171</v>
      </c>
      <c r="L253" s="145">
        <v>11</v>
      </c>
      <c r="M253" s="145">
        <v>11</v>
      </c>
      <c r="N253" s="145">
        <v>9</v>
      </c>
      <c r="O253" s="145">
        <v>9</v>
      </c>
      <c r="P253" s="145">
        <v>9</v>
      </c>
      <c r="Q253" s="145">
        <v>9</v>
      </c>
      <c r="R253" s="145">
        <v>15</v>
      </c>
      <c r="S253" s="145">
        <v>14</v>
      </c>
      <c r="T253" s="145">
        <v>2</v>
      </c>
      <c r="U253" s="145">
        <v>2</v>
      </c>
      <c r="V253" s="145">
        <v>0</v>
      </c>
      <c r="W253" s="145">
        <v>0</v>
      </c>
      <c r="X253" s="145">
        <v>0</v>
      </c>
      <c r="Y253" s="145">
        <v>0</v>
      </c>
      <c r="Z253" s="145">
        <v>0</v>
      </c>
      <c r="AA253" s="145">
        <v>0</v>
      </c>
      <c r="AB253" s="145">
        <v>261</v>
      </c>
      <c r="AC253" s="145">
        <v>12</v>
      </c>
      <c r="AD253" s="145">
        <v>12</v>
      </c>
      <c r="AE253" s="145">
        <v>0</v>
      </c>
      <c r="AF253" s="145">
        <v>0</v>
      </c>
      <c r="AG253" s="145">
        <v>0</v>
      </c>
      <c r="AH253" s="145">
        <v>0</v>
      </c>
      <c r="AI253" s="145">
        <v>0</v>
      </c>
      <c r="AJ253" s="145">
        <v>0</v>
      </c>
      <c r="AK253" s="145">
        <v>12</v>
      </c>
      <c r="AL253" s="145">
        <v>210</v>
      </c>
      <c r="AM253" s="145">
        <v>199</v>
      </c>
      <c r="AN253" s="145">
        <v>195</v>
      </c>
      <c r="AO253" s="145" t="s">
        <v>3</v>
      </c>
      <c r="AP253" s="147">
        <v>1.1428571428571399</v>
      </c>
      <c r="AQ253" s="31" t="s">
        <v>17</v>
      </c>
      <c r="AR253" s="31" t="s">
        <v>379</v>
      </c>
      <c r="AS253" s="31" t="s">
        <v>57</v>
      </c>
      <c r="AT253" s="31" t="s">
        <v>365</v>
      </c>
      <c r="AU253" s="31" t="s">
        <v>409</v>
      </c>
      <c r="AV253" s="31" t="s">
        <v>268</v>
      </c>
      <c r="AW253" s="270">
        <v>0</v>
      </c>
      <c r="AX253"/>
    </row>
    <row r="254" spans="1:50" x14ac:dyDescent="0.35">
      <c r="A254" s="31" t="s">
        <v>10</v>
      </c>
      <c r="B254" s="31" t="s">
        <v>156</v>
      </c>
      <c r="C254" s="108">
        <v>44106</v>
      </c>
      <c r="D254" s="145">
        <v>3802</v>
      </c>
      <c r="E254" s="145">
        <v>4</v>
      </c>
      <c r="F254" s="145">
        <v>4</v>
      </c>
      <c r="G254" s="145">
        <v>-42</v>
      </c>
      <c r="H254" s="145">
        <v>396</v>
      </c>
      <c r="I254" s="145">
        <v>268</v>
      </c>
      <c r="J254" s="145">
        <v>159</v>
      </c>
      <c r="K254" s="145">
        <v>159</v>
      </c>
      <c r="L254" s="145">
        <v>11</v>
      </c>
      <c r="M254" s="145">
        <v>11</v>
      </c>
      <c r="N254" s="145">
        <v>7</v>
      </c>
      <c r="O254" s="145">
        <v>7</v>
      </c>
      <c r="P254" s="145">
        <v>7</v>
      </c>
      <c r="Q254" s="145">
        <v>7</v>
      </c>
      <c r="R254" s="145">
        <v>9</v>
      </c>
      <c r="S254" s="145">
        <v>9</v>
      </c>
      <c r="T254" s="145">
        <v>2</v>
      </c>
      <c r="U254" s="145">
        <v>2</v>
      </c>
      <c r="V254" s="145">
        <v>0</v>
      </c>
      <c r="W254" s="145">
        <v>0</v>
      </c>
      <c r="X254" s="145">
        <v>0</v>
      </c>
      <c r="Y254" s="145">
        <v>0</v>
      </c>
      <c r="Z254" s="145">
        <v>0</v>
      </c>
      <c r="AA254" s="145">
        <v>0</v>
      </c>
      <c r="AB254" s="145">
        <v>254</v>
      </c>
      <c r="AC254" s="145">
        <v>45</v>
      </c>
      <c r="AD254" s="145">
        <v>40</v>
      </c>
      <c r="AE254" s="145">
        <v>5</v>
      </c>
      <c r="AF254" s="145">
        <v>0</v>
      </c>
      <c r="AG254" s="145">
        <v>0</v>
      </c>
      <c r="AH254" s="145">
        <v>1</v>
      </c>
      <c r="AI254" s="145">
        <v>1</v>
      </c>
      <c r="AJ254" s="145">
        <v>0</v>
      </c>
      <c r="AK254" s="145">
        <v>43</v>
      </c>
      <c r="AL254" s="145">
        <v>181</v>
      </c>
      <c r="AM254" s="145">
        <v>177</v>
      </c>
      <c r="AN254" s="145">
        <v>176</v>
      </c>
      <c r="AO254" s="145" t="s">
        <v>3</v>
      </c>
      <c r="AP254" s="147">
        <v>1.1428571428571399</v>
      </c>
      <c r="AQ254" s="31" t="s">
        <v>17</v>
      </c>
      <c r="AR254" s="31" t="s">
        <v>379</v>
      </c>
      <c r="AS254" s="31" t="s">
        <v>57</v>
      </c>
      <c r="AT254" s="31" t="s">
        <v>365</v>
      </c>
      <c r="AU254" s="31" t="s">
        <v>401</v>
      </c>
      <c r="AV254" s="31" t="s">
        <v>268</v>
      </c>
      <c r="AW254" s="270">
        <v>0</v>
      </c>
      <c r="AX254"/>
    </row>
    <row r="255" spans="1:50" x14ac:dyDescent="0.35">
      <c r="A255" s="31" t="s">
        <v>10</v>
      </c>
      <c r="B255" s="31" t="s">
        <v>157</v>
      </c>
      <c r="C255" s="108">
        <v>44106</v>
      </c>
      <c r="D255" s="145">
        <v>3135</v>
      </c>
      <c r="E255" s="145">
        <v>4</v>
      </c>
      <c r="F255" s="145">
        <v>4</v>
      </c>
      <c r="G255" s="145">
        <v>-20</v>
      </c>
      <c r="H255" s="145">
        <v>425</v>
      </c>
      <c r="I255" s="145">
        <v>313</v>
      </c>
      <c r="J255" s="145">
        <v>206</v>
      </c>
      <c r="K255" s="145">
        <v>206</v>
      </c>
      <c r="L255" s="145">
        <v>17</v>
      </c>
      <c r="M255" s="145">
        <v>17</v>
      </c>
      <c r="N255" s="145">
        <v>10</v>
      </c>
      <c r="O255" s="145">
        <v>10</v>
      </c>
      <c r="P255" s="145">
        <v>10</v>
      </c>
      <c r="Q255" s="145">
        <v>10</v>
      </c>
      <c r="R255" s="145">
        <v>13</v>
      </c>
      <c r="S255" s="145">
        <v>13</v>
      </c>
      <c r="T255" s="145">
        <v>2</v>
      </c>
      <c r="U255" s="145">
        <v>2</v>
      </c>
      <c r="V255" s="145">
        <v>0</v>
      </c>
      <c r="W255" s="145">
        <v>0</v>
      </c>
      <c r="X255" s="145">
        <v>0</v>
      </c>
      <c r="Y255" s="145">
        <v>0</v>
      </c>
      <c r="Z255" s="145">
        <v>0</v>
      </c>
      <c r="AA255" s="145">
        <v>0</v>
      </c>
      <c r="AB255" s="145">
        <v>171</v>
      </c>
      <c r="AC255" s="145">
        <v>18</v>
      </c>
      <c r="AD255" s="145">
        <v>13</v>
      </c>
      <c r="AE255" s="145">
        <v>0</v>
      </c>
      <c r="AF255" s="145">
        <v>0</v>
      </c>
      <c r="AG255" s="145">
        <v>0</v>
      </c>
      <c r="AH255" s="145">
        <v>0</v>
      </c>
      <c r="AI255" s="145">
        <v>0</v>
      </c>
      <c r="AJ255" s="145">
        <v>0</v>
      </c>
      <c r="AK255" s="145">
        <v>13</v>
      </c>
      <c r="AL255" s="145">
        <v>101</v>
      </c>
      <c r="AM255" s="145">
        <v>80</v>
      </c>
      <c r="AN255" s="145">
        <v>80</v>
      </c>
      <c r="AO255" s="145" t="s">
        <v>3</v>
      </c>
      <c r="AP255" s="147">
        <v>1.1428571428571399</v>
      </c>
      <c r="AQ255" s="31" t="s">
        <v>17</v>
      </c>
      <c r="AR255" s="31" t="s">
        <v>379</v>
      </c>
      <c r="AS255" s="31" t="s">
        <v>57</v>
      </c>
      <c r="AT255" s="31" t="s">
        <v>370</v>
      </c>
      <c r="AU255" s="31" t="s">
        <v>410</v>
      </c>
      <c r="AV255" s="31" t="s">
        <v>268</v>
      </c>
      <c r="AW255" s="270">
        <v>0</v>
      </c>
      <c r="AX255"/>
    </row>
    <row r="256" spans="1:50" x14ac:dyDescent="0.35">
      <c r="A256" s="31" t="s">
        <v>10</v>
      </c>
      <c r="B256" s="31" t="s">
        <v>158</v>
      </c>
      <c r="C256" s="108">
        <v>44106</v>
      </c>
      <c r="D256" s="145">
        <v>1900</v>
      </c>
      <c r="E256" s="145">
        <v>2</v>
      </c>
      <c r="F256" s="145">
        <v>2</v>
      </c>
      <c r="G256" s="145">
        <v>-16</v>
      </c>
      <c r="H256" s="145">
        <v>310</v>
      </c>
      <c r="I256" s="145">
        <v>214</v>
      </c>
      <c r="J256" s="145">
        <v>128</v>
      </c>
      <c r="K256" s="145">
        <v>128</v>
      </c>
      <c r="L256" s="145">
        <v>8</v>
      </c>
      <c r="M256" s="145">
        <v>8</v>
      </c>
      <c r="N256" s="145">
        <v>5</v>
      </c>
      <c r="O256" s="145">
        <v>5</v>
      </c>
      <c r="P256" s="145">
        <v>5</v>
      </c>
      <c r="Q256" s="145">
        <v>5</v>
      </c>
      <c r="R256" s="145">
        <v>7</v>
      </c>
      <c r="S256" s="145">
        <v>6</v>
      </c>
      <c r="T256" s="145">
        <v>1</v>
      </c>
      <c r="U256" s="145">
        <v>1</v>
      </c>
      <c r="V256" s="145">
        <v>0</v>
      </c>
      <c r="W256" s="145">
        <v>0</v>
      </c>
      <c r="X256" s="145">
        <v>0</v>
      </c>
      <c r="Y256" s="145">
        <v>0</v>
      </c>
      <c r="Z256" s="145">
        <v>0</v>
      </c>
      <c r="AA256" s="145">
        <v>0</v>
      </c>
      <c r="AB256" s="145">
        <v>181</v>
      </c>
      <c r="AC256" s="145">
        <v>26</v>
      </c>
      <c r="AD256" s="145">
        <v>26</v>
      </c>
      <c r="AE256" s="145">
        <v>0</v>
      </c>
      <c r="AF256" s="145">
        <v>1</v>
      </c>
      <c r="AG256" s="145">
        <v>0</v>
      </c>
      <c r="AH256" s="145">
        <v>0</v>
      </c>
      <c r="AI256" s="145">
        <v>0</v>
      </c>
      <c r="AJ256" s="145">
        <v>7</v>
      </c>
      <c r="AK256" s="145">
        <v>19</v>
      </c>
      <c r="AL256" s="145">
        <v>90</v>
      </c>
      <c r="AM256" s="145">
        <v>89</v>
      </c>
      <c r="AN256" s="145">
        <v>89</v>
      </c>
      <c r="AO256" s="145" t="s">
        <v>3</v>
      </c>
      <c r="AP256" s="147">
        <v>1.1428571428571399</v>
      </c>
      <c r="AQ256" s="31" t="s">
        <v>17</v>
      </c>
      <c r="AR256" s="31" t="s">
        <v>379</v>
      </c>
      <c r="AS256" s="31" t="s">
        <v>57</v>
      </c>
      <c r="AT256" s="31" t="s">
        <v>365</v>
      </c>
      <c r="AU256" s="31" t="s">
        <v>407</v>
      </c>
      <c r="AV256" s="31" t="s">
        <v>268</v>
      </c>
      <c r="AW256" s="270">
        <v>7</v>
      </c>
      <c r="AX256"/>
    </row>
    <row r="257" spans="1:50" x14ac:dyDescent="0.35">
      <c r="A257" s="31" t="s">
        <v>10</v>
      </c>
      <c r="B257" s="31" t="s">
        <v>159</v>
      </c>
      <c r="C257" s="108">
        <v>44106</v>
      </c>
      <c r="D257" s="145">
        <v>1774</v>
      </c>
      <c r="E257" s="145">
        <v>3</v>
      </c>
      <c r="F257" s="145">
        <v>3</v>
      </c>
      <c r="G257" s="145">
        <v>-5</v>
      </c>
      <c r="H257" s="145">
        <v>313</v>
      </c>
      <c r="I257" s="145">
        <v>198</v>
      </c>
      <c r="J257" s="145">
        <v>113</v>
      </c>
      <c r="K257" s="145">
        <v>113</v>
      </c>
      <c r="L257" s="145">
        <v>7</v>
      </c>
      <c r="M257" s="145">
        <v>7</v>
      </c>
      <c r="N257" s="145">
        <v>6</v>
      </c>
      <c r="O257" s="145">
        <v>6</v>
      </c>
      <c r="P257" s="145">
        <v>6</v>
      </c>
      <c r="Q257" s="145">
        <v>6</v>
      </c>
      <c r="R257" s="145">
        <v>6</v>
      </c>
      <c r="S257" s="145">
        <v>4</v>
      </c>
      <c r="T257" s="145">
        <v>1</v>
      </c>
      <c r="U257" s="145">
        <v>1</v>
      </c>
      <c r="V257" s="145">
        <v>0</v>
      </c>
      <c r="W257" s="145">
        <v>0</v>
      </c>
      <c r="X257" s="145">
        <v>0</v>
      </c>
      <c r="Y257" s="145">
        <v>0</v>
      </c>
      <c r="Z257" s="145">
        <v>0</v>
      </c>
      <c r="AA257" s="145">
        <v>0</v>
      </c>
      <c r="AB257" s="145">
        <v>127</v>
      </c>
      <c r="AC257" s="145">
        <v>20</v>
      </c>
      <c r="AD257" s="145">
        <v>20</v>
      </c>
      <c r="AE257" s="145">
        <v>0</v>
      </c>
      <c r="AF257" s="145">
        <v>0</v>
      </c>
      <c r="AG257" s="145">
        <v>0</v>
      </c>
      <c r="AH257" s="145">
        <v>0</v>
      </c>
      <c r="AI257" s="145">
        <v>0</v>
      </c>
      <c r="AJ257" s="145">
        <v>0</v>
      </c>
      <c r="AK257" s="145">
        <v>18</v>
      </c>
      <c r="AL257" s="145">
        <v>151</v>
      </c>
      <c r="AM257" s="145">
        <v>133</v>
      </c>
      <c r="AN257" s="145">
        <v>124</v>
      </c>
      <c r="AO257" s="145" t="s">
        <v>3</v>
      </c>
      <c r="AP257" s="147">
        <v>1.1428571428571399</v>
      </c>
      <c r="AQ257" s="31" t="s">
        <v>17</v>
      </c>
      <c r="AR257" s="31" t="s">
        <v>379</v>
      </c>
      <c r="AS257" s="31" t="s">
        <v>57</v>
      </c>
      <c r="AT257" s="31" t="s">
        <v>368</v>
      </c>
      <c r="AU257" s="31" t="s">
        <v>403</v>
      </c>
      <c r="AV257" s="31" t="s">
        <v>268</v>
      </c>
      <c r="AW257" s="270">
        <v>0</v>
      </c>
      <c r="AX257"/>
    </row>
    <row r="258" spans="1:50" x14ac:dyDescent="0.35">
      <c r="A258" s="31" t="s">
        <v>10</v>
      </c>
      <c r="B258" s="31" t="s">
        <v>160</v>
      </c>
      <c r="C258" s="108">
        <v>44106</v>
      </c>
      <c r="D258" s="145">
        <v>1682</v>
      </c>
      <c r="E258" s="145">
        <v>2</v>
      </c>
      <c r="F258" s="145">
        <v>2</v>
      </c>
      <c r="G258" s="145">
        <v>10</v>
      </c>
      <c r="H258" s="145">
        <v>209</v>
      </c>
      <c r="I258" s="145">
        <v>153</v>
      </c>
      <c r="J258" s="145">
        <v>89</v>
      </c>
      <c r="K258" s="145">
        <v>89</v>
      </c>
      <c r="L258" s="145">
        <v>8</v>
      </c>
      <c r="M258" s="145">
        <v>8</v>
      </c>
      <c r="N258" s="145">
        <v>3</v>
      </c>
      <c r="O258" s="145">
        <v>3</v>
      </c>
      <c r="P258" s="145">
        <v>3</v>
      </c>
      <c r="Q258" s="145">
        <v>3</v>
      </c>
      <c r="R258" s="145">
        <v>5</v>
      </c>
      <c r="S258" s="145">
        <v>4</v>
      </c>
      <c r="T258" s="145">
        <v>1</v>
      </c>
      <c r="U258" s="145">
        <v>1</v>
      </c>
      <c r="V258" s="145">
        <v>0</v>
      </c>
      <c r="W258" s="145">
        <v>0</v>
      </c>
      <c r="X258" s="145">
        <v>0</v>
      </c>
      <c r="Y258" s="145">
        <v>0</v>
      </c>
      <c r="Z258" s="145">
        <v>0</v>
      </c>
      <c r="AA258" s="145">
        <v>0</v>
      </c>
      <c r="AB258" s="145">
        <v>106</v>
      </c>
      <c r="AC258" s="145">
        <v>16</v>
      </c>
      <c r="AD258" s="145">
        <v>10</v>
      </c>
      <c r="AE258" s="145">
        <v>3</v>
      </c>
      <c r="AF258" s="145">
        <v>0</v>
      </c>
      <c r="AG258" s="145">
        <v>0</v>
      </c>
      <c r="AH258" s="145">
        <v>0</v>
      </c>
      <c r="AI258" s="145">
        <v>0</v>
      </c>
      <c r="AJ258" s="145">
        <v>3</v>
      </c>
      <c r="AK258" s="145">
        <v>10</v>
      </c>
      <c r="AL258" s="145">
        <v>61</v>
      </c>
      <c r="AM258" s="145">
        <v>58</v>
      </c>
      <c r="AN258" s="145">
        <v>58</v>
      </c>
      <c r="AO258" s="145" t="s">
        <v>3</v>
      </c>
      <c r="AP258" s="147">
        <v>1.1428571428571399</v>
      </c>
      <c r="AQ258" s="31" t="s">
        <v>17</v>
      </c>
      <c r="AR258" s="31" t="s">
        <v>379</v>
      </c>
      <c r="AS258" s="31" t="s">
        <v>57</v>
      </c>
      <c r="AT258" s="31" t="s">
        <v>367</v>
      </c>
      <c r="AU258" s="31" t="s">
        <v>411</v>
      </c>
      <c r="AV258" s="31" t="s">
        <v>268</v>
      </c>
      <c r="AW258" s="270">
        <v>3</v>
      </c>
      <c r="AX258"/>
    </row>
    <row r="259" spans="1:50" x14ac:dyDescent="0.35">
      <c r="A259" s="31" t="s">
        <v>10</v>
      </c>
      <c r="B259" s="31" t="s">
        <v>161</v>
      </c>
      <c r="C259" s="108">
        <v>44106</v>
      </c>
      <c r="D259" s="145">
        <v>1123</v>
      </c>
      <c r="E259" s="145">
        <v>2</v>
      </c>
      <c r="F259" s="145">
        <v>2</v>
      </c>
      <c r="G259" s="145">
        <v>13</v>
      </c>
      <c r="H259" s="145">
        <v>334</v>
      </c>
      <c r="I259" s="145">
        <v>234</v>
      </c>
      <c r="J259" s="145">
        <v>131</v>
      </c>
      <c r="K259" s="145">
        <v>131</v>
      </c>
      <c r="L259" s="145">
        <v>8</v>
      </c>
      <c r="M259" s="145">
        <v>8</v>
      </c>
      <c r="N259" s="145">
        <v>5</v>
      </c>
      <c r="O259" s="145">
        <v>5</v>
      </c>
      <c r="P259" s="145">
        <v>5</v>
      </c>
      <c r="Q259" s="145">
        <v>5</v>
      </c>
      <c r="R259" s="145">
        <v>6</v>
      </c>
      <c r="S259" s="145">
        <v>5</v>
      </c>
      <c r="T259" s="145">
        <v>1</v>
      </c>
      <c r="U259" s="145">
        <v>1</v>
      </c>
      <c r="V259" s="145">
        <v>0</v>
      </c>
      <c r="W259" s="145">
        <v>0</v>
      </c>
      <c r="X259" s="145">
        <v>0</v>
      </c>
      <c r="Y259" s="145">
        <v>0</v>
      </c>
      <c r="Z259" s="145">
        <v>0</v>
      </c>
      <c r="AA259" s="145">
        <v>0</v>
      </c>
      <c r="AB259" s="145">
        <v>90</v>
      </c>
      <c r="AC259" s="145">
        <v>10</v>
      </c>
      <c r="AD259" s="145">
        <v>8</v>
      </c>
      <c r="AE259" s="145">
        <v>2</v>
      </c>
      <c r="AF259" s="145">
        <v>1</v>
      </c>
      <c r="AG259" s="145">
        <v>0</v>
      </c>
      <c r="AH259" s="145">
        <v>1</v>
      </c>
      <c r="AI259" s="145">
        <v>1</v>
      </c>
      <c r="AJ259" s="145">
        <v>0</v>
      </c>
      <c r="AK259" s="145">
        <v>8</v>
      </c>
      <c r="AL259" s="145">
        <v>46</v>
      </c>
      <c r="AM259" s="145">
        <v>43</v>
      </c>
      <c r="AN259" s="145">
        <v>43</v>
      </c>
      <c r="AO259" s="145" t="s">
        <v>3</v>
      </c>
      <c r="AP259" s="147">
        <v>1.1428571428571399</v>
      </c>
      <c r="AQ259" s="31" t="s">
        <v>17</v>
      </c>
      <c r="AR259" s="31" t="s">
        <v>379</v>
      </c>
      <c r="AS259" s="31" t="s">
        <v>57</v>
      </c>
      <c r="AT259" s="31" t="s">
        <v>369</v>
      </c>
      <c r="AU259" s="31" t="s">
        <v>408</v>
      </c>
      <c r="AV259" s="31" t="s">
        <v>268</v>
      </c>
      <c r="AW259" s="270">
        <v>0</v>
      </c>
      <c r="AX259"/>
    </row>
    <row r="260" spans="1:50" x14ac:dyDescent="0.35">
      <c r="A260" s="31" t="s">
        <v>10</v>
      </c>
      <c r="B260" s="31" t="s">
        <v>162</v>
      </c>
      <c r="C260" s="108">
        <v>44106</v>
      </c>
      <c r="D260" s="145">
        <v>1111</v>
      </c>
      <c r="E260" s="145">
        <v>2</v>
      </c>
      <c r="F260" s="145">
        <v>2</v>
      </c>
      <c r="G260" s="145">
        <v>21</v>
      </c>
      <c r="H260" s="145">
        <v>293</v>
      </c>
      <c r="I260" s="145">
        <v>202</v>
      </c>
      <c r="J260" s="145">
        <v>107</v>
      </c>
      <c r="K260" s="145">
        <v>107</v>
      </c>
      <c r="L260" s="145">
        <v>8</v>
      </c>
      <c r="M260" s="145">
        <v>8</v>
      </c>
      <c r="N260" s="145">
        <v>4</v>
      </c>
      <c r="O260" s="145">
        <v>4</v>
      </c>
      <c r="P260" s="145">
        <v>4</v>
      </c>
      <c r="Q260" s="145">
        <v>4</v>
      </c>
      <c r="R260" s="145">
        <v>6</v>
      </c>
      <c r="S260" s="145">
        <v>6</v>
      </c>
      <c r="T260" s="145">
        <v>1</v>
      </c>
      <c r="U260" s="145">
        <v>1</v>
      </c>
      <c r="V260" s="145">
        <v>0</v>
      </c>
      <c r="W260" s="145">
        <v>0</v>
      </c>
      <c r="X260" s="145">
        <v>0</v>
      </c>
      <c r="Y260" s="145">
        <v>0</v>
      </c>
      <c r="Z260" s="145">
        <v>0</v>
      </c>
      <c r="AA260" s="145">
        <v>0</v>
      </c>
      <c r="AB260" s="145">
        <v>96</v>
      </c>
      <c r="AC260" s="145">
        <v>9</v>
      </c>
      <c r="AD260" s="145">
        <v>7</v>
      </c>
      <c r="AE260" s="145">
        <v>2</v>
      </c>
      <c r="AF260" s="145">
        <v>0</v>
      </c>
      <c r="AG260" s="145">
        <v>0</v>
      </c>
      <c r="AH260" s="145">
        <v>0</v>
      </c>
      <c r="AI260" s="145">
        <v>0</v>
      </c>
      <c r="AJ260" s="145">
        <v>0</v>
      </c>
      <c r="AK260" s="145">
        <v>8</v>
      </c>
      <c r="AL260" s="145">
        <v>83</v>
      </c>
      <c r="AM260" s="145">
        <v>70</v>
      </c>
      <c r="AN260" s="145">
        <v>70</v>
      </c>
      <c r="AO260" s="145" t="s">
        <v>3</v>
      </c>
      <c r="AP260" s="147">
        <v>1.1428571428571399</v>
      </c>
      <c r="AQ260" s="31" t="s">
        <v>17</v>
      </c>
      <c r="AR260" s="31" t="s">
        <v>379</v>
      </c>
      <c r="AS260" s="31" t="s">
        <v>57</v>
      </c>
      <c r="AT260" s="31" t="s">
        <v>368</v>
      </c>
      <c r="AU260" s="31" t="s">
        <v>402</v>
      </c>
      <c r="AV260" s="31" t="s">
        <v>268</v>
      </c>
      <c r="AW260" s="270">
        <v>0</v>
      </c>
      <c r="AX260"/>
    </row>
    <row r="261" spans="1:50" x14ac:dyDescent="0.35">
      <c r="A261" s="31" t="s">
        <v>10</v>
      </c>
      <c r="B261" s="31" t="s">
        <v>163</v>
      </c>
      <c r="C261" s="108">
        <v>44106</v>
      </c>
      <c r="D261" s="145">
        <v>1023</v>
      </c>
      <c r="E261" s="145">
        <v>2</v>
      </c>
      <c r="F261" s="145">
        <v>2</v>
      </c>
      <c r="G261" s="145">
        <v>-6</v>
      </c>
      <c r="H261" s="145">
        <v>208</v>
      </c>
      <c r="I261" s="145">
        <v>143</v>
      </c>
      <c r="J261" s="145">
        <v>78</v>
      </c>
      <c r="K261" s="145">
        <v>78</v>
      </c>
      <c r="L261" s="145">
        <v>5</v>
      </c>
      <c r="M261" s="145">
        <v>5</v>
      </c>
      <c r="N261" s="145">
        <v>3</v>
      </c>
      <c r="O261" s="145">
        <v>3</v>
      </c>
      <c r="P261" s="145">
        <v>3</v>
      </c>
      <c r="Q261" s="145">
        <v>3</v>
      </c>
      <c r="R261" s="145">
        <v>4</v>
      </c>
      <c r="S261" s="145">
        <v>3</v>
      </c>
      <c r="T261" s="145">
        <v>1</v>
      </c>
      <c r="U261" s="145">
        <v>1</v>
      </c>
      <c r="V261" s="145">
        <v>0</v>
      </c>
      <c r="W261" s="145">
        <v>0</v>
      </c>
      <c r="X261" s="145">
        <v>0</v>
      </c>
      <c r="Y261" s="145">
        <v>0</v>
      </c>
      <c r="Z261" s="145">
        <v>0</v>
      </c>
      <c r="AA261" s="145">
        <v>0</v>
      </c>
      <c r="AB261" s="145">
        <v>89</v>
      </c>
      <c r="AC261" s="145">
        <v>15</v>
      </c>
      <c r="AD261" s="145">
        <v>12</v>
      </c>
      <c r="AE261" s="145">
        <v>3</v>
      </c>
      <c r="AF261" s="145">
        <v>0</v>
      </c>
      <c r="AG261" s="145">
        <v>0</v>
      </c>
      <c r="AH261" s="145">
        <v>0</v>
      </c>
      <c r="AI261" s="145">
        <v>0</v>
      </c>
      <c r="AJ261" s="145">
        <v>3</v>
      </c>
      <c r="AK261" s="145">
        <v>12</v>
      </c>
      <c r="AL261" s="145">
        <v>56</v>
      </c>
      <c r="AM261" s="145">
        <v>50</v>
      </c>
      <c r="AN261" s="145">
        <v>50</v>
      </c>
      <c r="AO261" s="145" t="s">
        <v>3</v>
      </c>
      <c r="AP261" s="147">
        <v>1.1428571428571399</v>
      </c>
      <c r="AQ261" s="31" t="s">
        <v>17</v>
      </c>
      <c r="AR261" s="31" t="s">
        <v>379</v>
      </c>
      <c r="AS261" s="31" t="s">
        <v>57</v>
      </c>
      <c r="AT261" s="31" t="s">
        <v>366</v>
      </c>
      <c r="AU261" s="31" t="s">
        <v>404</v>
      </c>
      <c r="AV261" s="31" t="s">
        <v>268</v>
      </c>
      <c r="AW261" s="270">
        <v>3</v>
      </c>
      <c r="AX261"/>
    </row>
    <row r="262" spans="1:50" x14ac:dyDescent="0.35">
      <c r="A262" s="31" t="s">
        <v>10</v>
      </c>
      <c r="B262" s="31" t="s">
        <v>153</v>
      </c>
      <c r="C262" s="108">
        <v>44113</v>
      </c>
      <c r="D262" s="145">
        <v>8100</v>
      </c>
      <c r="E262" s="145">
        <v>5</v>
      </c>
      <c r="F262" s="145">
        <v>5</v>
      </c>
      <c r="G262" s="145">
        <v>21</v>
      </c>
      <c r="H262" s="145">
        <v>101</v>
      </c>
      <c r="I262" s="145">
        <v>65</v>
      </c>
      <c r="J262" s="145">
        <v>52</v>
      </c>
      <c r="K262" s="145">
        <v>52</v>
      </c>
      <c r="L262" s="145">
        <v>3</v>
      </c>
      <c r="M262" s="145">
        <v>3</v>
      </c>
      <c r="N262" s="145">
        <v>10</v>
      </c>
      <c r="O262" s="145">
        <v>10</v>
      </c>
      <c r="P262" s="145">
        <v>10</v>
      </c>
      <c r="Q262" s="145">
        <v>10</v>
      </c>
      <c r="R262" s="145">
        <v>27</v>
      </c>
      <c r="S262" s="145">
        <v>19</v>
      </c>
      <c r="T262" s="145">
        <v>2</v>
      </c>
      <c r="U262" s="145">
        <v>2</v>
      </c>
      <c r="V262" s="145">
        <v>0</v>
      </c>
      <c r="W262" s="145">
        <v>0</v>
      </c>
      <c r="X262" s="145">
        <v>0</v>
      </c>
      <c r="Y262" s="145">
        <v>0</v>
      </c>
      <c r="Z262" s="145">
        <v>0</v>
      </c>
      <c r="AA262" s="145">
        <v>0</v>
      </c>
      <c r="AB262" s="145">
        <v>752</v>
      </c>
      <c r="AC262" s="145">
        <v>85</v>
      </c>
      <c r="AD262" s="145">
        <v>85</v>
      </c>
      <c r="AE262" s="145">
        <v>0</v>
      </c>
      <c r="AF262" s="145">
        <v>0</v>
      </c>
      <c r="AG262" s="145">
        <v>0</v>
      </c>
      <c r="AH262" s="145">
        <v>3</v>
      </c>
      <c r="AI262" s="145">
        <v>6</v>
      </c>
      <c r="AJ262" s="145">
        <v>6</v>
      </c>
      <c r="AK262" s="145">
        <v>70</v>
      </c>
      <c r="AL262" s="145">
        <v>583</v>
      </c>
      <c r="AM262" s="145">
        <v>537</v>
      </c>
      <c r="AN262" s="145">
        <v>523</v>
      </c>
      <c r="AO262" s="145" t="s">
        <v>3</v>
      </c>
      <c r="AP262" s="147">
        <v>2.1428571428571401</v>
      </c>
      <c r="AQ262" s="31" t="s">
        <v>17</v>
      </c>
      <c r="AR262" s="31" t="s">
        <v>379</v>
      </c>
      <c r="AS262" s="31" t="s">
        <v>57</v>
      </c>
      <c r="AT262" s="31" t="s">
        <v>365</v>
      </c>
      <c r="AU262" s="31" t="s">
        <v>406</v>
      </c>
      <c r="AV262" s="31" t="s">
        <v>268</v>
      </c>
      <c r="AW262" s="270">
        <v>6</v>
      </c>
      <c r="AX262"/>
    </row>
    <row r="263" spans="1:50" x14ac:dyDescent="0.35">
      <c r="A263" s="31" t="s">
        <v>10</v>
      </c>
      <c r="B263" s="31" t="s">
        <v>154</v>
      </c>
      <c r="C263" s="108">
        <v>44113</v>
      </c>
      <c r="D263" s="145">
        <v>5380</v>
      </c>
      <c r="E263" s="145">
        <v>6</v>
      </c>
      <c r="F263" s="145">
        <v>6</v>
      </c>
      <c r="G263" s="145">
        <v>29</v>
      </c>
      <c r="H263" s="145">
        <v>125</v>
      </c>
      <c r="I263" s="145">
        <v>93</v>
      </c>
      <c r="J263" s="145">
        <v>71</v>
      </c>
      <c r="K263" s="145">
        <v>71</v>
      </c>
      <c r="L263" s="145">
        <v>4</v>
      </c>
      <c r="M263" s="145">
        <v>4</v>
      </c>
      <c r="N263" s="145">
        <v>6</v>
      </c>
      <c r="O263" s="145">
        <v>6</v>
      </c>
      <c r="P263" s="145">
        <v>6</v>
      </c>
      <c r="Q263" s="145">
        <v>6</v>
      </c>
      <c r="R263" s="145">
        <v>14</v>
      </c>
      <c r="S263" s="145">
        <v>14</v>
      </c>
      <c r="T263" s="145">
        <v>2</v>
      </c>
      <c r="U263" s="145">
        <v>2</v>
      </c>
      <c r="V263" s="145">
        <v>0</v>
      </c>
      <c r="W263" s="145">
        <v>0</v>
      </c>
      <c r="X263" s="145">
        <v>0</v>
      </c>
      <c r="Y263" s="145">
        <v>0</v>
      </c>
      <c r="Z263" s="145">
        <v>0</v>
      </c>
      <c r="AA263" s="145">
        <v>0</v>
      </c>
      <c r="AB263" s="145">
        <v>674</v>
      </c>
      <c r="AC263" s="145">
        <v>10</v>
      </c>
      <c r="AD263" s="145">
        <v>10</v>
      </c>
      <c r="AE263" s="145">
        <v>0</v>
      </c>
      <c r="AF263" s="145">
        <v>0</v>
      </c>
      <c r="AG263" s="145">
        <v>0</v>
      </c>
      <c r="AH263" s="145">
        <v>0</v>
      </c>
      <c r="AI263" s="145">
        <v>0</v>
      </c>
      <c r="AJ263" s="145">
        <v>0</v>
      </c>
      <c r="AK263" s="145">
        <v>10</v>
      </c>
      <c r="AL263" s="145">
        <v>183</v>
      </c>
      <c r="AM263" s="145">
        <v>175</v>
      </c>
      <c r="AN263" s="145">
        <v>168</v>
      </c>
      <c r="AO263" s="145" t="s">
        <v>3</v>
      </c>
      <c r="AP263" s="147">
        <v>2.1428571428571401</v>
      </c>
      <c r="AQ263" s="31" t="s">
        <v>17</v>
      </c>
      <c r="AR263" s="31" t="s">
        <v>379</v>
      </c>
      <c r="AS263" s="31" t="s">
        <v>57</v>
      </c>
      <c r="AT263" s="31" t="s">
        <v>365</v>
      </c>
      <c r="AU263" s="31" t="s">
        <v>405</v>
      </c>
      <c r="AV263" s="31" t="s">
        <v>268</v>
      </c>
      <c r="AW263" s="270">
        <v>0</v>
      </c>
      <c r="AX263"/>
    </row>
    <row r="264" spans="1:50" x14ac:dyDescent="0.35">
      <c r="A264" s="31" t="s">
        <v>10</v>
      </c>
      <c r="B264" s="31" t="s">
        <v>155</v>
      </c>
      <c r="C264" s="108">
        <v>44113</v>
      </c>
      <c r="D264" s="145">
        <v>4285</v>
      </c>
      <c r="E264" s="145">
        <v>4</v>
      </c>
      <c r="F264" s="145">
        <v>4</v>
      </c>
      <c r="G264" s="145">
        <v>12</v>
      </c>
      <c r="H264" s="145">
        <v>88</v>
      </c>
      <c r="I264" s="145">
        <v>59</v>
      </c>
      <c r="J264" s="145">
        <v>31</v>
      </c>
      <c r="K264" s="145">
        <v>31</v>
      </c>
      <c r="L264" s="145">
        <v>2</v>
      </c>
      <c r="M264" s="145">
        <v>2</v>
      </c>
      <c r="N264" s="145">
        <v>14</v>
      </c>
      <c r="O264" s="145">
        <v>14</v>
      </c>
      <c r="P264" s="145">
        <v>14</v>
      </c>
      <c r="Q264" s="145">
        <v>12</v>
      </c>
      <c r="R264" s="145">
        <v>20</v>
      </c>
      <c r="S264" s="145">
        <v>15</v>
      </c>
      <c r="T264" s="145">
        <v>2</v>
      </c>
      <c r="U264" s="145">
        <v>2</v>
      </c>
      <c r="V264" s="145">
        <v>0</v>
      </c>
      <c r="W264" s="145">
        <v>0</v>
      </c>
      <c r="X264" s="145">
        <v>0</v>
      </c>
      <c r="Y264" s="145">
        <v>0</v>
      </c>
      <c r="Z264" s="145">
        <v>0</v>
      </c>
      <c r="AA264" s="145">
        <v>0</v>
      </c>
      <c r="AB264" s="145">
        <v>207</v>
      </c>
      <c r="AC264" s="145">
        <v>21</v>
      </c>
      <c r="AD264" s="145">
        <v>20</v>
      </c>
      <c r="AE264" s="145">
        <v>1</v>
      </c>
      <c r="AF264" s="145">
        <v>0</v>
      </c>
      <c r="AG264" s="145">
        <v>0</v>
      </c>
      <c r="AH264" s="145">
        <v>0</v>
      </c>
      <c r="AI264" s="145">
        <v>2</v>
      </c>
      <c r="AJ264" s="145">
        <v>1</v>
      </c>
      <c r="AK264" s="145">
        <v>18</v>
      </c>
      <c r="AL264" s="145">
        <v>207</v>
      </c>
      <c r="AM264" s="145">
        <v>195</v>
      </c>
      <c r="AN264" s="145">
        <v>192</v>
      </c>
      <c r="AO264" s="145" t="s">
        <v>3</v>
      </c>
      <c r="AP264" s="147">
        <v>2.1428571428571401</v>
      </c>
      <c r="AQ264" s="31" t="s">
        <v>17</v>
      </c>
      <c r="AR264" s="31" t="s">
        <v>379</v>
      </c>
      <c r="AS264" s="31" t="s">
        <v>57</v>
      </c>
      <c r="AT264" s="31" t="s">
        <v>365</v>
      </c>
      <c r="AU264" s="31" t="s">
        <v>409</v>
      </c>
      <c r="AV264" s="31" t="s">
        <v>268</v>
      </c>
      <c r="AW264" s="270">
        <v>1</v>
      </c>
      <c r="AX264"/>
    </row>
    <row r="265" spans="1:50" x14ac:dyDescent="0.35">
      <c r="A265" s="31" t="s">
        <v>10</v>
      </c>
      <c r="B265" s="31" t="s">
        <v>156</v>
      </c>
      <c r="C265" s="108">
        <v>44113</v>
      </c>
      <c r="D265" s="145">
        <v>3802</v>
      </c>
      <c r="E265" s="145">
        <v>4</v>
      </c>
      <c r="F265" s="145">
        <v>4</v>
      </c>
      <c r="G265" s="145">
        <v>11</v>
      </c>
      <c r="H265" s="145">
        <v>112</v>
      </c>
      <c r="I265" s="145">
        <v>79</v>
      </c>
      <c r="J265" s="145">
        <v>41</v>
      </c>
      <c r="K265" s="145">
        <v>41</v>
      </c>
      <c r="L265" s="145">
        <v>3</v>
      </c>
      <c r="M265" s="145">
        <v>3</v>
      </c>
      <c r="N265" s="145">
        <v>6</v>
      </c>
      <c r="O265" s="145">
        <v>6</v>
      </c>
      <c r="P265" s="145">
        <v>6</v>
      </c>
      <c r="Q265" s="145">
        <v>6</v>
      </c>
      <c r="R265" s="145">
        <v>6</v>
      </c>
      <c r="S265" s="145">
        <v>6</v>
      </c>
      <c r="T265" s="145">
        <v>1</v>
      </c>
      <c r="U265" s="145">
        <v>1</v>
      </c>
      <c r="V265" s="145">
        <v>0</v>
      </c>
      <c r="W265" s="145">
        <v>0</v>
      </c>
      <c r="X265" s="145">
        <v>0</v>
      </c>
      <c r="Y265" s="145">
        <v>0</v>
      </c>
      <c r="Z265" s="145">
        <v>0</v>
      </c>
      <c r="AA265" s="145">
        <v>0</v>
      </c>
      <c r="AB265" s="145">
        <v>230</v>
      </c>
      <c r="AC265" s="145">
        <v>40</v>
      </c>
      <c r="AD265" s="145">
        <v>40</v>
      </c>
      <c r="AE265" s="145">
        <v>0</v>
      </c>
      <c r="AF265" s="145">
        <v>0</v>
      </c>
      <c r="AG265" s="145">
        <v>0</v>
      </c>
      <c r="AH265" s="145">
        <v>1</v>
      </c>
      <c r="AI265" s="145">
        <v>1</v>
      </c>
      <c r="AJ265" s="145">
        <v>0</v>
      </c>
      <c r="AK265" s="145">
        <v>38</v>
      </c>
      <c r="AL265" s="145">
        <v>224</v>
      </c>
      <c r="AM265" s="145">
        <v>215</v>
      </c>
      <c r="AN265" s="145">
        <v>213</v>
      </c>
      <c r="AO265" s="145" t="s">
        <v>3</v>
      </c>
      <c r="AP265" s="147">
        <v>2.1428571428571401</v>
      </c>
      <c r="AQ265" s="31" t="s">
        <v>17</v>
      </c>
      <c r="AR265" s="31" t="s">
        <v>379</v>
      </c>
      <c r="AS265" s="31" t="s">
        <v>57</v>
      </c>
      <c r="AT265" s="31" t="s">
        <v>365</v>
      </c>
      <c r="AU265" s="31" t="s">
        <v>401</v>
      </c>
      <c r="AV265" s="31" t="s">
        <v>268</v>
      </c>
      <c r="AW265" s="270">
        <v>0</v>
      </c>
      <c r="AX265"/>
    </row>
    <row r="266" spans="1:50" x14ac:dyDescent="0.35">
      <c r="A266" s="31" t="s">
        <v>10</v>
      </c>
      <c r="B266" s="31" t="s">
        <v>157</v>
      </c>
      <c r="C266" s="108">
        <v>44113</v>
      </c>
      <c r="D266" s="145">
        <v>3135</v>
      </c>
      <c r="E266" s="145">
        <v>4</v>
      </c>
      <c r="F266" s="145">
        <v>4</v>
      </c>
      <c r="G266" s="145">
        <v>-9</v>
      </c>
      <c r="H266" s="145">
        <v>96</v>
      </c>
      <c r="I266" s="145">
        <v>60</v>
      </c>
      <c r="J266" s="145">
        <v>31</v>
      </c>
      <c r="K266" s="145">
        <v>31</v>
      </c>
      <c r="L266" s="145">
        <v>2</v>
      </c>
      <c r="M266" s="145">
        <v>2</v>
      </c>
      <c r="N266" s="145">
        <v>17</v>
      </c>
      <c r="O266" s="145">
        <v>17</v>
      </c>
      <c r="P266" s="145">
        <v>17</v>
      </c>
      <c r="Q266" s="145">
        <v>17</v>
      </c>
      <c r="R266" s="145">
        <v>20</v>
      </c>
      <c r="S266" s="145">
        <v>17</v>
      </c>
      <c r="T266" s="145">
        <v>2</v>
      </c>
      <c r="U266" s="145">
        <v>2</v>
      </c>
      <c r="V266" s="145">
        <v>0</v>
      </c>
      <c r="W266" s="145">
        <v>0</v>
      </c>
      <c r="X266" s="145">
        <v>0</v>
      </c>
      <c r="Y266" s="145">
        <v>0</v>
      </c>
      <c r="Z266" s="145">
        <v>0</v>
      </c>
      <c r="AA266" s="145">
        <v>0</v>
      </c>
      <c r="AB266" s="145">
        <v>129</v>
      </c>
      <c r="AC266" s="145">
        <v>15</v>
      </c>
      <c r="AD266" s="145">
        <v>13</v>
      </c>
      <c r="AE266" s="145">
        <v>0</v>
      </c>
      <c r="AF266" s="145">
        <v>0</v>
      </c>
      <c r="AG266" s="145">
        <v>0</v>
      </c>
      <c r="AH266" s="145">
        <v>0</v>
      </c>
      <c r="AI266" s="145">
        <v>0</v>
      </c>
      <c r="AJ266" s="145">
        <v>2</v>
      </c>
      <c r="AK266" s="145">
        <v>11</v>
      </c>
      <c r="AL266" s="145">
        <v>98</v>
      </c>
      <c r="AM266" s="145">
        <v>83</v>
      </c>
      <c r="AN266" s="145">
        <v>83</v>
      </c>
      <c r="AO266" s="145" t="s">
        <v>3</v>
      </c>
      <c r="AP266" s="147">
        <v>2.1428571428571401</v>
      </c>
      <c r="AQ266" s="31" t="s">
        <v>17</v>
      </c>
      <c r="AR266" s="31" t="s">
        <v>379</v>
      </c>
      <c r="AS266" s="31" t="s">
        <v>57</v>
      </c>
      <c r="AT266" s="31" t="s">
        <v>370</v>
      </c>
      <c r="AU266" s="31" t="s">
        <v>410</v>
      </c>
      <c r="AV266" s="31" t="s">
        <v>268</v>
      </c>
      <c r="AW266" s="270">
        <v>2</v>
      </c>
      <c r="AX266"/>
    </row>
    <row r="267" spans="1:50" x14ac:dyDescent="0.35">
      <c r="A267" s="31" t="s">
        <v>10</v>
      </c>
      <c r="B267" s="31" t="s">
        <v>158</v>
      </c>
      <c r="C267" s="108">
        <v>44113</v>
      </c>
      <c r="D267" s="145">
        <v>1900</v>
      </c>
      <c r="E267" s="145">
        <v>3</v>
      </c>
      <c r="F267" s="145">
        <v>3</v>
      </c>
      <c r="G267" s="145">
        <v>-30</v>
      </c>
      <c r="H267" s="145">
        <v>58</v>
      </c>
      <c r="I267" s="145">
        <v>44</v>
      </c>
      <c r="J267" s="145">
        <v>34</v>
      </c>
      <c r="K267" s="145">
        <v>34</v>
      </c>
      <c r="L267" s="145">
        <v>2</v>
      </c>
      <c r="M267" s="145">
        <v>2</v>
      </c>
      <c r="N267" s="145">
        <v>5</v>
      </c>
      <c r="O267" s="145">
        <v>5</v>
      </c>
      <c r="P267" s="145">
        <v>5</v>
      </c>
      <c r="Q267" s="145">
        <v>5</v>
      </c>
      <c r="R267" s="145">
        <v>8</v>
      </c>
      <c r="S267" s="145">
        <v>8</v>
      </c>
      <c r="T267" s="145">
        <v>1</v>
      </c>
      <c r="U267" s="145">
        <v>1</v>
      </c>
      <c r="V267" s="145">
        <v>0</v>
      </c>
      <c r="W267" s="145">
        <v>0</v>
      </c>
      <c r="X267" s="145">
        <v>0</v>
      </c>
      <c r="Y267" s="145">
        <v>0</v>
      </c>
      <c r="Z267" s="145">
        <v>0</v>
      </c>
      <c r="AA267" s="145">
        <v>0</v>
      </c>
      <c r="AB267" s="145">
        <v>133</v>
      </c>
      <c r="AC267" s="145">
        <v>20</v>
      </c>
      <c r="AD267" s="145">
        <v>20</v>
      </c>
      <c r="AE267" s="145">
        <v>0</v>
      </c>
      <c r="AF267" s="145">
        <v>0</v>
      </c>
      <c r="AG267" s="145">
        <v>0</v>
      </c>
      <c r="AH267" s="145">
        <v>0</v>
      </c>
      <c r="AI267" s="145">
        <v>0</v>
      </c>
      <c r="AJ267" s="145">
        <v>0</v>
      </c>
      <c r="AK267" s="145">
        <v>15</v>
      </c>
      <c r="AL267" s="145">
        <v>68</v>
      </c>
      <c r="AM267" s="145">
        <v>65</v>
      </c>
      <c r="AN267" s="145">
        <v>65</v>
      </c>
      <c r="AO267" s="145" t="s">
        <v>3</v>
      </c>
      <c r="AP267" s="147">
        <v>2.1428571428571401</v>
      </c>
      <c r="AQ267" s="31" t="s">
        <v>17</v>
      </c>
      <c r="AR267" s="31" t="s">
        <v>379</v>
      </c>
      <c r="AS267" s="31" t="s">
        <v>57</v>
      </c>
      <c r="AT267" s="31" t="s">
        <v>365</v>
      </c>
      <c r="AU267" s="31" t="s">
        <v>407</v>
      </c>
      <c r="AV267" s="31" t="s">
        <v>268</v>
      </c>
      <c r="AW267" s="270">
        <v>0</v>
      </c>
      <c r="AX267"/>
    </row>
    <row r="268" spans="1:50" x14ac:dyDescent="0.35">
      <c r="A268" s="31" t="s">
        <v>10</v>
      </c>
      <c r="B268" s="31" t="s">
        <v>159</v>
      </c>
      <c r="C268" s="108">
        <v>44113</v>
      </c>
      <c r="D268" s="145">
        <v>1774</v>
      </c>
      <c r="E268" s="145">
        <v>3</v>
      </c>
      <c r="F268" s="145">
        <v>3</v>
      </c>
      <c r="G268" s="145">
        <v>-18</v>
      </c>
      <c r="H268" s="145">
        <v>82</v>
      </c>
      <c r="I268" s="145">
        <v>52</v>
      </c>
      <c r="J268" s="145">
        <v>30</v>
      </c>
      <c r="K268" s="145">
        <v>30</v>
      </c>
      <c r="L268" s="145">
        <v>2</v>
      </c>
      <c r="M268" s="145">
        <v>2</v>
      </c>
      <c r="N268" s="145">
        <v>7</v>
      </c>
      <c r="O268" s="145">
        <v>7</v>
      </c>
      <c r="P268" s="145">
        <v>7</v>
      </c>
      <c r="Q268" s="145">
        <v>7</v>
      </c>
      <c r="R268" s="145">
        <v>7</v>
      </c>
      <c r="S268" s="145">
        <v>6</v>
      </c>
      <c r="T268" s="145">
        <v>1</v>
      </c>
      <c r="U268" s="145">
        <v>1</v>
      </c>
      <c r="V268" s="145">
        <v>0</v>
      </c>
      <c r="W268" s="145">
        <v>0</v>
      </c>
      <c r="X268" s="145">
        <v>0</v>
      </c>
      <c r="Y268" s="145">
        <v>0</v>
      </c>
      <c r="Z268" s="145">
        <v>0</v>
      </c>
      <c r="AA268" s="145">
        <v>0</v>
      </c>
      <c r="AB268" s="145">
        <v>142</v>
      </c>
      <c r="AC268" s="145">
        <v>18</v>
      </c>
      <c r="AD268" s="145">
        <v>18</v>
      </c>
      <c r="AE268" s="145">
        <v>0</v>
      </c>
      <c r="AF268" s="145">
        <v>0</v>
      </c>
      <c r="AG268" s="145">
        <v>0</v>
      </c>
      <c r="AH268" s="145">
        <v>0</v>
      </c>
      <c r="AI268" s="145">
        <v>0</v>
      </c>
      <c r="AJ268" s="145">
        <v>0</v>
      </c>
      <c r="AK268" s="145">
        <v>17</v>
      </c>
      <c r="AL268" s="145">
        <v>89</v>
      </c>
      <c r="AM268" s="145">
        <v>78</v>
      </c>
      <c r="AN268" s="145">
        <v>60</v>
      </c>
      <c r="AO268" s="145" t="s">
        <v>3</v>
      </c>
      <c r="AP268" s="147">
        <v>2.1428571428571401</v>
      </c>
      <c r="AQ268" s="31" t="s">
        <v>17</v>
      </c>
      <c r="AR268" s="31" t="s">
        <v>379</v>
      </c>
      <c r="AS268" s="31" t="s">
        <v>57</v>
      </c>
      <c r="AT268" s="31" t="s">
        <v>368</v>
      </c>
      <c r="AU268" s="31" t="s">
        <v>403</v>
      </c>
      <c r="AV268" s="31" t="s">
        <v>268</v>
      </c>
      <c r="AW268" s="270">
        <v>0</v>
      </c>
      <c r="AX268"/>
    </row>
    <row r="269" spans="1:50" x14ac:dyDescent="0.35">
      <c r="A269" s="31" t="s">
        <v>10</v>
      </c>
      <c r="B269" s="31" t="s">
        <v>160</v>
      </c>
      <c r="C269" s="108">
        <v>44113</v>
      </c>
      <c r="D269" s="145">
        <v>1682</v>
      </c>
      <c r="E269" s="145">
        <v>4</v>
      </c>
      <c r="F269" s="145">
        <v>4</v>
      </c>
      <c r="G269" s="145">
        <v>-6</v>
      </c>
      <c r="H269" s="145">
        <v>46</v>
      </c>
      <c r="I269" s="145">
        <v>36</v>
      </c>
      <c r="J269" s="145">
        <v>25</v>
      </c>
      <c r="K269" s="145">
        <v>25</v>
      </c>
      <c r="L269" s="145">
        <v>2</v>
      </c>
      <c r="M269" s="145">
        <v>2</v>
      </c>
      <c r="N269" s="145">
        <v>9</v>
      </c>
      <c r="O269" s="145">
        <v>9</v>
      </c>
      <c r="P269" s="145">
        <v>9</v>
      </c>
      <c r="Q269" s="145">
        <v>9</v>
      </c>
      <c r="R269" s="145">
        <v>9</v>
      </c>
      <c r="S269" s="145">
        <v>9</v>
      </c>
      <c r="T269" s="145">
        <v>2</v>
      </c>
      <c r="U269" s="145">
        <v>2</v>
      </c>
      <c r="V269" s="145">
        <v>0</v>
      </c>
      <c r="W269" s="145">
        <v>0</v>
      </c>
      <c r="X269" s="145">
        <v>0</v>
      </c>
      <c r="Y269" s="145">
        <v>0</v>
      </c>
      <c r="Z269" s="145">
        <v>0</v>
      </c>
      <c r="AA269" s="145">
        <v>0</v>
      </c>
      <c r="AB269" s="145">
        <v>108</v>
      </c>
      <c r="AC269" s="145">
        <v>10</v>
      </c>
      <c r="AD269" s="145">
        <v>8</v>
      </c>
      <c r="AE269" s="145">
        <v>2</v>
      </c>
      <c r="AF269" s="145">
        <v>0</v>
      </c>
      <c r="AG269" s="145">
        <v>0</v>
      </c>
      <c r="AH269" s="145">
        <v>0</v>
      </c>
      <c r="AI269" s="145">
        <v>0</v>
      </c>
      <c r="AJ269" s="145">
        <v>2</v>
      </c>
      <c r="AK269" s="145">
        <v>8</v>
      </c>
      <c r="AL269" s="145">
        <v>108</v>
      </c>
      <c r="AM269" s="145">
        <v>100</v>
      </c>
      <c r="AN269" s="145">
        <v>100</v>
      </c>
      <c r="AO269" s="145" t="s">
        <v>3</v>
      </c>
      <c r="AP269" s="147">
        <v>2.1428571428571401</v>
      </c>
      <c r="AQ269" s="31" t="s">
        <v>17</v>
      </c>
      <c r="AR269" s="31" t="s">
        <v>379</v>
      </c>
      <c r="AS269" s="31" t="s">
        <v>57</v>
      </c>
      <c r="AT269" s="31" t="s">
        <v>367</v>
      </c>
      <c r="AU269" s="31" t="s">
        <v>411</v>
      </c>
      <c r="AV269" s="31" t="s">
        <v>268</v>
      </c>
      <c r="AW269" s="270">
        <v>2</v>
      </c>
      <c r="AX269"/>
    </row>
    <row r="270" spans="1:50" x14ac:dyDescent="0.35">
      <c r="A270" s="31" t="s">
        <v>10</v>
      </c>
      <c r="B270" s="31" t="s">
        <v>161</v>
      </c>
      <c r="C270" s="108">
        <v>44113</v>
      </c>
      <c r="D270" s="145">
        <v>1123</v>
      </c>
      <c r="E270" s="145">
        <v>2</v>
      </c>
      <c r="F270" s="145">
        <v>2</v>
      </c>
      <c r="G270" s="145">
        <v>10</v>
      </c>
      <c r="H270" s="145">
        <v>64</v>
      </c>
      <c r="I270" s="145">
        <v>41</v>
      </c>
      <c r="J270" s="145">
        <v>18</v>
      </c>
      <c r="K270" s="145">
        <v>18</v>
      </c>
      <c r="L270" s="145">
        <v>1</v>
      </c>
      <c r="M270" s="145">
        <v>1</v>
      </c>
      <c r="N270" s="145">
        <v>7</v>
      </c>
      <c r="O270" s="145">
        <v>7</v>
      </c>
      <c r="P270" s="145">
        <v>7</v>
      </c>
      <c r="Q270" s="145">
        <v>7</v>
      </c>
      <c r="R270" s="145">
        <v>7</v>
      </c>
      <c r="S270" s="145">
        <v>7</v>
      </c>
      <c r="T270" s="145">
        <v>1</v>
      </c>
      <c r="U270" s="145">
        <v>1</v>
      </c>
      <c r="V270" s="145">
        <v>0</v>
      </c>
      <c r="W270" s="145">
        <v>0</v>
      </c>
      <c r="X270" s="145">
        <v>0</v>
      </c>
      <c r="Y270" s="145">
        <v>0</v>
      </c>
      <c r="Z270" s="145">
        <v>0</v>
      </c>
      <c r="AA270" s="145">
        <v>0</v>
      </c>
      <c r="AB270" s="145">
        <v>60</v>
      </c>
      <c r="AC270" s="145">
        <v>8</v>
      </c>
      <c r="AD270" s="145">
        <v>8</v>
      </c>
      <c r="AE270" s="145">
        <v>0</v>
      </c>
      <c r="AF270" s="145">
        <v>1</v>
      </c>
      <c r="AG270" s="145">
        <v>0</v>
      </c>
      <c r="AH270" s="145">
        <v>0</v>
      </c>
      <c r="AI270" s="145">
        <v>0</v>
      </c>
      <c r="AJ270" s="145">
        <v>0</v>
      </c>
      <c r="AK270" s="145">
        <v>7</v>
      </c>
      <c r="AL270" s="145">
        <v>35</v>
      </c>
      <c r="AM270" s="145">
        <v>31</v>
      </c>
      <c r="AN270" s="145">
        <v>31</v>
      </c>
      <c r="AO270" s="145" t="s">
        <v>3</v>
      </c>
      <c r="AP270" s="147">
        <v>2.1428571428571401</v>
      </c>
      <c r="AQ270" s="31" t="s">
        <v>17</v>
      </c>
      <c r="AR270" s="31" t="s">
        <v>379</v>
      </c>
      <c r="AS270" s="31" t="s">
        <v>57</v>
      </c>
      <c r="AT270" s="31" t="s">
        <v>369</v>
      </c>
      <c r="AU270" s="31" t="s">
        <v>408</v>
      </c>
      <c r="AV270" s="31" t="s">
        <v>268</v>
      </c>
      <c r="AW270" s="270">
        <v>0</v>
      </c>
      <c r="AX270"/>
    </row>
    <row r="271" spans="1:50" x14ac:dyDescent="0.35">
      <c r="A271" s="31" t="s">
        <v>10</v>
      </c>
      <c r="B271" s="31" t="s">
        <v>162</v>
      </c>
      <c r="C271" s="108">
        <v>44113</v>
      </c>
      <c r="D271" s="145">
        <v>1111</v>
      </c>
      <c r="E271" s="145">
        <v>3</v>
      </c>
      <c r="F271" s="145">
        <v>3</v>
      </c>
      <c r="G271" s="145">
        <v>-9</v>
      </c>
      <c r="H271" s="145">
        <v>68</v>
      </c>
      <c r="I271" s="145">
        <v>47</v>
      </c>
      <c r="J271" s="145">
        <v>22</v>
      </c>
      <c r="K271" s="145">
        <v>22</v>
      </c>
      <c r="L271" s="145">
        <v>2</v>
      </c>
      <c r="M271" s="145">
        <v>2</v>
      </c>
      <c r="N271" s="145">
        <v>8</v>
      </c>
      <c r="O271" s="145">
        <v>8</v>
      </c>
      <c r="P271" s="145">
        <v>8</v>
      </c>
      <c r="Q271" s="145">
        <v>8</v>
      </c>
      <c r="R271" s="145">
        <v>9</v>
      </c>
      <c r="S271" s="145">
        <v>9</v>
      </c>
      <c r="T271" s="145">
        <v>1</v>
      </c>
      <c r="U271" s="145">
        <v>1</v>
      </c>
      <c r="V271" s="145">
        <v>0</v>
      </c>
      <c r="W271" s="145">
        <v>0</v>
      </c>
      <c r="X271" s="145">
        <v>0</v>
      </c>
      <c r="Y271" s="145">
        <v>0</v>
      </c>
      <c r="Z271" s="145">
        <v>0</v>
      </c>
      <c r="AA271" s="145">
        <v>0</v>
      </c>
      <c r="AB271" s="145">
        <v>82</v>
      </c>
      <c r="AC271" s="145">
        <v>8</v>
      </c>
      <c r="AD271" s="145">
        <v>4</v>
      </c>
      <c r="AE271" s="145">
        <v>4</v>
      </c>
      <c r="AF271" s="145">
        <v>0</v>
      </c>
      <c r="AG271" s="145">
        <v>0</v>
      </c>
      <c r="AH271" s="145">
        <v>0</v>
      </c>
      <c r="AI271" s="145">
        <v>0</v>
      </c>
      <c r="AJ271" s="145">
        <v>1</v>
      </c>
      <c r="AK271" s="145">
        <v>7</v>
      </c>
      <c r="AL271" s="145">
        <v>64</v>
      </c>
      <c r="AM271" s="145">
        <v>59</v>
      </c>
      <c r="AN271" s="145">
        <v>59</v>
      </c>
      <c r="AO271" s="145" t="s">
        <v>3</v>
      </c>
      <c r="AP271" s="147">
        <v>2.1428571428571401</v>
      </c>
      <c r="AQ271" s="31" t="s">
        <v>17</v>
      </c>
      <c r="AR271" s="31" t="s">
        <v>379</v>
      </c>
      <c r="AS271" s="31" t="s">
        <v>57</v>
      </c>
      <c r="AT271" s="31" t="s">
        <v>368</v>
      </c>
      <c r="AU271" s="31" t="s">
        <v>402</v>
      </c>
      <c r="AV271" s="31" t="s">
        <v>268</v>
      </c>
      <c r="AW271" s="270">
        <v>1</v>
      </c>
      <c r="AX271"/>
    </row>
    <row r="272" spans="1:50" x14ac:dyDescent="0.35">
      <c r="A272" s="31" t="s">
        <v>10</v>
      </c>
      <c r="B272" s="31" t="s">
        <v>163</v>
      </c>
      <c r="C272" s="108">
        <v>44113</v>
      </c>
      <c r="D272" s="145">
        <v>1023</v>
      </c>
      <c r="E272" s="145">
        <v>2</v>
      </c>
      <c r="F272" s="145">
        <v>2</v>
      </c>
      <c r="G272" s="145">
        <v>2</v>
      </c>
      <c r="H272" s="145">
        <v>39</v>
      </c>
      <c r="I272" s="145">
        <v>24</v>
      </c>
      <c r="J272" s="145">
        <v>17</v>
      </c>
      <c r="K272" s="145">
        <v>17</v>
      </c>
      <c r="L272" s="145">
        <v>1</v>
      </c>
      <c r="M272" s="145">
        <v>1</v>
      </c>
      <c r="N272" s="145">
        <v>5</v>
      </c>
      <c r="O272" s="145">
        <v>5</v>
      </c>
      <c r="P272" s="145">
        <v>5</v>
      </c>
      <c r="Q272" s="145">
        <v>5</v>
      </c>
      <c r="R272" s="145">
        <v>8</v>
      </c>
      <c r="S272" s="145">
        <v>8</v>
      </c>
      <c r="T272" s="145">
        <v>1</v>
      </c>
      <c r="U272" s="145">
        <v>1</v>
      </c>
      <c r="V272" s="145">
        <v>0</v>
      </c>
      <c r="W272" s="145">
        <v>0</v>
      </c>
      <c r="X272" s="145">
        <v>0</v>
      </c>
      <c r="Y272" s="145">
        <v>0</v>
      </c>
      <c r="Z272" s="145">
        <v>0</v>
      </c>
      <c r="AA272" s="145">
        <v>0</v>
      </c>
      <c r="AB272" s="145">
        <v>69</v>
      </c>
      <c r="AC272" s="145">
        <v>12</v>
      </c>
      <c r="AD272" s="145">
        <v>10</v>
      </c>
      <c r="AE272" s="145">
        <v>2</v>
      </c>
      <c r="AF272" s="145">
        <v>0</v>
      </c>
      <c r="AG272" s="145">
        <v>0</v>
      </c>
      <c r="AH272" s="145">
        <v>0</v>
      </c>
      <c r="AI272" s="145">
        <v>0</v>
      </c>
      <c r="AJ272" s="145">
        <v>2</v>
      </c>
      <c r="AK272" s="145">
        <v>10</v>
      </c>
      <c r="AL272" s="145">
        <v>50</v>
      </c>
      <c r="AM272" s="145">
        <v>46</v>
      </c>
      <c r="AN272" s="145">
        <v>46</v>
      </c>
      <c r="AO272" s="145" t="s">
        <v>3</v>
      </c>
      <c r="AP272" s="147">
        <v>2.1428571428571401</v>
      </c>
      <c r="AQ272" s="31" t="s">
        <v>17</v>
      </c>
      <c r="AR272" s="31" t="s">
        <v>379</v>
      </c>
      <c r="AS272" s="31" t="s">
        <v>57</v>
      </c>
      <c r="AT272" s="31" t="s">
        <v>366</v>
      </c>
      <c r="AU272" s="31" t="s">
        <v>404</v>
      </c>
      <c r="AV272" s="31" t="s">
        <v>268</v>
      </c>
      <c r="AW272" s="270">
        <v>2</v>
      </c>
      <c r="AX272"/>
    </row>
    <row r="273" spans="1:50" x14ac:dyDescent="0.35">
      <c r="A273" s="31" t="s">
        <v>10</v>
      </c>
      <c r="B273" s="31" t="s">
        <v>153</v>
      </c>
      <c r="C273" s="108">
        <v>44120</v>
      </c>
      <c r="D273" s="145">
        <v>8100</v>
      </c>
      <c r="E273" s="145">
        <v>8</v>
      </c>
      <c r="F273" s="145">
        <v>8</v>
      </c>
      <c r="G273" s="145">
        <v>-11</v>
      </c>
      <c r="H273" s="145">
        <v>112</v>
      </c>
      <c r="I273" s="145">
        <v>69</v>
      </c>
      <c r="J273" s="145">
        <v>59</v>
      </c>
      <c r="K273" s="145">
        <v>59</v>
      </c>
      <c r="L273" s="145">
        <v>5</v>
      </c>
      <c r="M273" s="145">
        <v>5</v>
      </c>
      <c r="N273" s="145">
        <v>11</v>
      </c>
      <c r="O273" s="145">
        <v>11</v>
      </c>
      <c r="P273" s="145">
        <v>11</v>
      </c>
      <c r="Q273" s="145">
        <v>11</v>
      </c>
      <c r="R273" s="145">
        <v>28</v>
      </c>
      <c r="S273" s="145">
        <v>28</v>
      </c>
      <c r="T273" s="145">
        <v>3</v>
      </c>
      <c r="U273" s="145">
        <v>3</v>
      </c>
      <c r="V273" s="145">
        <v>0</v>
      </c>
      <c r="W273" s="145">
        <v>0</v>
      </c>
      <c r="X273" s="145">
        <v>0</v>
      </c>
      <c r="Y273" s="145">
        <v>0</v>
      </c>
      <c r="Z273" s="145">
        <v>0</v>
      </c>
      <c r="AA273" s="145">
        <v>0</v>
      </c>
      <c r="AB273" s="145">
        <v>834</v>
      </c>
      <c r="AC273" s="145">
        <v>100</v>
      </c>
      <c r="AD273" s="145">
        <v>95</v>
      </c>
      <c r="AE273" s="145">
        <v>0</v>
      </c>
      <c r="AF273" s="145">
        <v>0</v>
      </c>
      <c r="AG273" s="145">
        <v>0</v>
      </c>
      <c r="AH273" s="145">
        <v>5</v>
      </c>
      <c r="AI273" s="145">
        <v>6</v>
      </c>
      <c r="AJ273" s="145">
        <v>6</v>
      </c>
      <c r="AK273" s="145">
        <v>78</v>
      </c>
      <c r="AL273" s="145">
        <v>422</v>
      </c>
      <c r="AM273" s="145">
        <v>387</v>
      </c>
      <c r="AN273" s="145">
        <v>368</v>
      </c>
      <c r="AO273" s="145" t="s">
        <v>3</v>
      </c>
      <c r="AP273" s="147">
        <v>3.1428571428571401</v>
      </c>
      <c r="AQ273" s="31" t="s">
        <v>17</v>
      </c>
      <c r="AR273" s="31" t="s">
        <v>379</v>
      </c>
      <c r="AS273" s="31" t="s">
        <v>57</v>
      </c>
      <c r="AT273" s="31" t="s">
        <v>365</v>
      </c>
      <c r="AU273" s="31" t="s">
        <v>406</v>
      </c>
      <c r="AV273" s="31" t="s">
        <v>268</v>
      </c>
      <c r="AW273" s="270">
        <v>6</v>
      </c>
      <c r="AX273"/>
    </row>
    <row r="274" spans="1:50" x14ac:dyDescent="0.35">
      <c r="A274" s="31" t="s">
        <v>10</v>
      </c>
      <c r="B274" s="31" t="s">
        <v>154</v>
      </c>
      <c r="C274" s="108">
        <v>44120</v>
      </c>
      <c r="D274" s="145">
        <v>5380</v>
      </c>
      <c r="E274" s="145">
        <v>12</v>
      </c>
      <c r="F274" s="145">
        <v>12</v>
      </c>
      <c r="G274" s="145">
        <v>0</v>
      </c>
      <c r="H274" s="145">
        <v>184</v>
      </c>
      <c r="I274" s="145">
        <v>119</v>
      </c>
      <c r="J274" s="145">
        <v>107</v>
      </c>
      <c r="K274" s="145">
        <v>107</v>
      </c>
      <c r="L274" s="145">
        <v>8</v>
      </c>
      <c r="M274" s="145">
        <v>8</v>
      </c>
      <c r="N274" s="145">
        <v>13</v>
      </c>
      <c r="O274" s="145">
        <v>13</v>
      </c>
      <c r="P274" s="145">
        <v>13</v>
      </c>
      <c r="Q274" s="145">
        <v>13</v>
      </c>
      <c r="R274" s="145">
        <v>30</v>
      </c>
      <c r="S274" s="145">
        <v>31</v>
      </c>
      <c r="T274" s="145">
        <v>4</v>
      </c>
      <c r="U274" s="145">
        <v>4</v>
      </c>
      <c r="V274" s="145">
        <v>0</v>
      </c>
      <c r="W274" s="145">
        <v>0</v>
      </c>
      <c r="X274" s="145">
        <v>0</v>
      </c>
      <c r="Y274" s="145">
        <v>0</v>
      </c>
      <c r="Z274" s="145">
        <v>0</v>
      </c>
      <c r="AA274" s="145">
        <v>0</v>
      </c>
      <c r="AB274" s="145">
        <v>675</v>
      </c>
      <c r="AC274" s="145">
        <v>20</v>
      </c>
      <c r="AD274" s="145">
        <v>20</v>
      </c>
      <c r="AE274" s="145">
        <v>0</v>
      </c>
      <c r="AF274" s="145">
        <v>0</v>
      </c>
      <c r="AG274" s="145">
        <v>0</v>
      </c>
      <c r="AH274" s="145">
        <v>0</v>
      </c>
      <c r="AI274" s="145">
        <v>0</v>
      </c>
      <c r="AJ274" s="145">
        <v>0</v>
      </c>
      <c r="AK274" s="145">
        <v>20</v>
      </c>
      <c r="AL274" s="145">
        <v>482</v>
      </c>
      <c r="AM274" s="145">
        <v>468</v>
      </c>
      <c r="AN274" s="145">
        <v>463</v>
      </c>
      <c r="AO274" s="145" t="s">
        <v>3</v>
      </c>
      <c r="AP274" s="147">
        <v>3.1428571428571401</v>
      </c>
      <c r="AQ274" s="31" t="s">
        <v>17</v>
      </c>
      <c r="AR274" s="31" t="s">
        <v>379</v>
      </c>
      <c r="AS274" s="31" t="s">
        <v>57</v>
      </c>
      <c r="AT274" s="31" t="s">
        <v>365</v>
      </c>
      <c r="AU274" s="31" t="s">
        <v>405</v>
      </c>
      <c r="AV274" s="31" t="s">
        <v>268</v>
      </c>
      <c r="AW274" s="270">
        <v>0</v>
      </c>
      <c r="AX274"/>
    </row>
    <row r="275" spans="1:50" x14ac:dyDescent="0.35">
      <c r="A275" s="31" t="s">
        <v>10</v>
      </c>
      <c r="B275" s="31" t="s">
        <v>155</v>
      </c>
      <c r="C275" s="108">
        <v>44120</v>
      </c>
      <c r="D275" s="145">
        <v>4285</v>
      </c>
      <c r="E275" s="145">
        <v>4</v>
      </c>
      <c r="F275" s="145">
        <v>4</v>
      </c>
      <c r="G275" s="145">
        <v>-19</v>
      </c>
      <c r="H275" s="145">
        <v>94</v>
      </c>
      <c r="I275" s="145">
        <v>76</v>
      </c>
      <c r="J275" s="145">
        <v>51</v>
      </c>
      <c r="K275" s="145">
        <v>51</v>
      </c>
      <c r="L275" s="145">
        <v>3</v>
      </c>
      <c r="M275" s="145">
        <v>3</v>
      </c>
      <c r="N275" s="145">
        <v>6</v>
      </c>
      <c r="O275" s="145">
        <v>6</v>
      </c>
      <c r="P275" s="145">
        <v>6</v>
      </c>
      <c r="Q275" s="145">
        <v>6</v>
      </c>
      <c r="R275" s="145">
        <v>9</v>
      </c>
      <c r="S275" s="145">
        <v>9</v>
      </c>
      <c r="T275" s="145">
        <v>1</v>
      </c>
      <c r="U275" s="145">
        <v>1</v>
      </c>
      <c r="V275" s="145">
        <v>0</v>
      </c>
      <c r="W275" s="145">
        <v>0</v>
      </c>
      <c r="X275" s="145">
        <v>0</v>
      </c>
      <c r="Y275" s="145">
        <v>0</v>
      </c>
      <c r="Z275" s="145">
        <v>0</v>
      </c>
      <c r="AA275" s="145">
        <v>0</v>
      </c>
      <c r="AB275" s="145">
        <v>249</v>
      </c>
      <c r="AC275" s="145">
        <v>25</v>
      </c>
      <c r="AD275" s="145">
        <v>20</v>
      </c>
      <c r="AE275" s="145">
        <v>5</v>
      </c>
      <c r="AF275" s="145">
        <v>0</v>
      </c>
      <c r="AG275" s="145">
        <v>0</v>
      </c>
      <c r="AH275" s="145">
        <v>0</v>
      </c>
      <c r="AI275" s="145">
        <v>1</v>
      </c>
      <c r="AJ275" s="145">
        <v>2</v>
      </c>
      <c r="AK275" s="145">
        <v>22</v>
      </c>
      <c r="AL275" s="145">
        <v>195</v>
      </c>
      <c r="AM275" s="145">
        <v>185</v>
      </c>
      <c r="AN275" s="145">
        <v>184</v>
      </c>
      <c r="AO275" s="145" t="s">
        <v>3</v>
      </c>
      <c r="AP275" s="147">
        <v>3.1428571428571401</v>
      </c>
      <c r="AQ275" s="31" t="s">
        <v>17</v>
      </c>
      <c r="AR275" s="31" t="s">
        <v>379</v>
      </c>
      <c r="AS275" s="31" t="s">
        <v>57</v>
      </c>
      <c r="AT275" s="31" t="s">
        <v>365</v>
      </c>
      <c r="AU275" s="31" t="s">
        <v>409</v>
      </c>
      <c r="AV275" s="31" t="s">
        <v>268</v>
      </c>
      <c r="AW275" s="270">
        <v>2</v>
      </c>
      <c r="AX275"/>
    </row>
    <row r="276" spans="1:50" x14ac:dyDescent="0.35">
      <c r="A276" s="31" t="s">
        <v>10</v>
      </c>
      <c r="B276" s="31" t="s">
        <v>156</v>
      </c>
      <c r="C276" s="108">
        <v>44120</v>
      </c>
      <c r="D276" s="145">
        <v>3802</v>
      </c>
      <c r="E276" s="145">
        <v>3</v>
      </c>
      <c r="F276" s="145">
        <v>3</v>
      </c>
      <c r="G276" s="145">
        <v>0</v>
      </c>
      <c r="H276" s="145">
        <v>82</v>
      </c>
      <c r="I276" s="145">
        <v>59</v>
      </c>
      <c r="J276" s="145">
        <v>31</v>
      </c>
      <c r="K276" s="145">
        <v>31</v>
      </c>
      <c r="L276" s="145">
        <v>2</v>
      </c>
      <c r="M276" s="145">
        <v>2</v>
      </c>
      <c r="N276" s="145">
        <v>4</v>
      </c>
      <c r="O276" s="145">
        <v>4</v>
      </c>
      <c r="P276" s="145">
        <v>4</v>
      </c>
      <c r="Q276" s="145">
        <v>4</v>
      </c>
      <c r="R276" s="145">
        <v>7</v>
      </c>
      <c r="S276" s="145">
        <v>7</v>
      </c>
      <c r="T276" s="145">
        <v>1</v>
      </c>
      <c r="U276" s="145">
        <v>1</v>
      </c>
      <c r="V276" s="145">
        <v>0</v>
      </c>
      <c r="W276" s="145">
        <v>0</v>
      </c>
      <c r="X276" s="145">
        <v>0</v>
      </c>
      <c r="Y276" s="145">
        <v>0</v>
      </c>
      <c r="Z276" s="145">
        <v>0</v>
      </c>
      <c r="AA276" s="145">
        <v>0</v>
      </c>
      <c r="AB276" s="145">
        <v>250</v>
      </c>
      <c r="AC276" s="145">
        <v>45</v>
      </c>
      <c r="AD276" s="145">
        <v>45</v>
      </c>
      <c r="AE276" s="145">
        <v>0</v>
      </c>
      <c r="AF276" s="145">
        <v>0</v>
      </c>
      <c r="AG276" s="145">
        <v>0</v>
      </c>
      <c r="AH276" s="145">
        <v>0</v>
      </c>
      <c r="AI276" s="145">
        <v>0</v>
      </c>
      <c r="AJ276" s="145">
        <v>0</v>
      </c>
      <c r="AK276" s="145">
        <v>44</v>
      </c>
      <c r="AL276" s="145">
        <v>197</v>
      </c>
      <c r="AM276" s="145">
        <v>189</v>
      </c>
      <c r="AN276" s="145">
        <v>188</v>
      </c>
      <c r="AO276" s="145" t="s">
        <v>3</v>
      </c>
      <c r="AP276" s="147">
        <v>3.1428571428571401</v>
      </c>
      <c r="AQ276" s="31" t="s">
        <v>17</v>
      </c>
      <c r="AR276" s="31" t="s">
        <v>379</v>
      </c>
      <c r="AS276" s="31" t="s">
        <v>57</v>
      </c>
      <c r="AT276" s="31" t="s">
        <v>365</v>
      </c>
      <c r="AU276" s="31" t="s">
        <v>401</v>
      </c>
      <c r="AV276" s="31" t="s">
        <v>268</v>
      </c>
      <c r="AW276" s="270">
        <v>0</v>
      </c>
      <c r="AX276"/>
    </row>
    <row r="277" spans="1:50" x14ac:dyDescent="0.35">
      <c r="A277" s="31" t="s">
        <v>10</v>
      </c>
      <c r="B277" s="31" t="s">
        <v>157</v>
      </c>
      <c r="C277" s="108">
        <v>44120</v>
      </c>
      <c r="D277" s="145">
        <v>3135</v>
      </c>
      <c r="E277" s="145">
        <v>8</v>
      </c>
      <c r="F277" s="145">
        <v>8</v>
      </c>
      <c r="G277" s="145">
        <v>-24</v>
      </c>
      <c r="H277" s="145">
        <v>105</v>
      </c>
      <c r="I277" s="145">
        <v>89</v>
      </c>
      <c r="J277" s="145">
        <v>68</v>
      </c>
      <c r="K277" s="145">
        <v>68</v>
      </c>
      <c r="L277" s="145">
        <v>6</v>
      </c>
      <c r="M277" s="145">
        <v>6</v>
      </c>
      <c r="N277" s="145">
        <v>17</v>
      </c>
      <c r="O277" s="145">
        <v>17</v>
      </c>
      <c r="P277" s="145">
        <v>17</v>
      </c>
      <c r="Q277" s="145">
        <v>17</v>
      </c>
      <c r="R277" s="145">
        <v>17</v>
      </c>
      <c r="S277" s="145">
        <v>17</v>
      </c>
      <c r="T277" s="145">
        <v>2</v>
      </c>
      <c r="U277" s="145">
        <v>2</v>
      </c>
      <c r="V277" s="145">
        <v>0</v>
      </c>
      <c r="W277" s="145">
        <v>0</v>
      </c>
      <c r="X277" s="145">
        <v>0</v>
      </c>
      <c r="Y277" s="145">
        <v>0</v>
      </c>
      <c r="Z277" s="145">
        <v>0</v>
      </c>
      <c r="AA277" s="145">
        <v>0</v>
      </c>
      <c r="AB277" s="145">
        <v>184</v>
      </c>
      <c r="AC277" s="145">
        <v>22</v>
      </c>
      <c r="AD277" s="145">
        <v>20</v>
      </c>
      <c r="AE277" s="145">
        <v>2</v>
      </c>
      <c r="AF277" s="145">
        <v>0</v>
      </c>
      <c r="AG277" s="145">
        <v>0</v>
      </c>
      <c r="AH277" s="145">
        <v>0</v>
      </c>
      <c r="AI277" s="145">
        <v>0</v>
      </c>
      <c r="AJ277" s="145">
        <v>2</v>
      </c>
      <c r="AK277" s="145">
        <v>17</v>
      </c>
      <c r="AL277" s="145">
        <v>5</v>
      </c>
      <c r="AM277" s="145">
        <v>4</v>
      </c>
      <c r="AN277" s="145">
        <v>4</v>
      </c>
      <c r="AO277" s="145" t="s">
        <v>3</v>
      </c>
      <c r="AP277" s="147">
        <v>3.1428571428571401</v>
      </c>
      <c r="AQ277" s="31" t="s">
        <v>17</v>
      </c>
      <c r="AR277" s="31" t="s">
        <v>379</v>
      </c>
      <c r="AS277" s="31" t="s">
        <v>57</v>
      </c>
      <c r="AT277" s="31" t="s">
        <v>370</v>
      </c>
      <c r="AU277" s="31" t="s">
        <v>410</v>
      </c>
      <c r="AV277" s="31" t="s">
        <v>268</v>
      </c>
      <c r="AW277" s="270">
        <v>2</v>
      </c>
      <c r="AX277"/>
    </row>
    <row r="278" spans="1:50" x14ac:dyDescent="0.35">
      <c r="A278" s="31" t="s">
        <v>10</v>
      </c>
      <c r="B278" s="31" t="s">
        <v>158</v>
      </c>
      <c r="C278" s="108">
        <v>44120</v>
      </c>
      <c r="D278" s="145">
        <v>1900</v>
      </c>
      <c r="E278" s="145">
        <v>3</v>
      </c>
      <c r="F278" s="145">
        <v>3</v>
      </c>
      <c r="G278" s="145">
        <v>18</v>
      </c>
      <c r="H278" s="145">
        <v>79</v>
      </c>
      <c r="I278" s="145">
        <v>55</v>
      </c>
      <c r="J278" s="145">
        <v>34</v>
      </c>
      <c r="K278" s="145">
        <v>34</v>
      </c>
      <c r="L278" s="145">
        <v>2</v>
      </c>
      <c r="M278" s="145">
        <v>2</v>
      </c>
      <c r="N278" s="145">
        <v>4</v>
      </c>
      <c r="O278" s="145">
        <v>4</v>
      </c>
      <c r="P278" s="145">
        <v>4</v>
      </c>
      <c r="Q278" s="145">
        <v>4</v>
      </c>
      <c r="R278" s="145">
        <v>6</v>
      </c>
      <c r="S278" s="145">
        <v>6</v>
      </c>
      <c r="T278" s="145">
        <v>1</v>
      </c>
      <c r="U278" s="145">
        <v>1</v>
      </c>
      <c r="V278" s="145">
        <v>0</v>
      </c>
      <c r="W278" s="145">
        <v>0</v>
      </c>
      <c r="X278" s="145">
        <v>0</v>
      </c>
      <c r="Y278" s="145">
        <v>0</v>
      </c>
      <c r="Z278" s="145">
        <v>0</v>
      </c>
      <c r="AA278" s="145">
        <v>0</v>
      </c>
      <c r="AB278" s="145">
        <v>119</v>
      </c>
      <c r="AC278" s="145">
        <v>17</v>
      </c>
      <c r="AD278" s="145">
        <v>17</v>
      </c>
      <c r="AE278" s="145">
        <v>0</v>
      </c>
      <c r="AF278" s="145">
        <v>0</v>
      </c>
      <c r="AG278" s="145">
        <v>0</v>
      </c>
      <c r="AH278" s="145">
        <v>0</v>
      </c>
      <c r="AI278" s="145">
        <v>0</v>
      </c>
      <c r="AJ278" s="145">
        <v>0</v>
      </c>
      <c r="AK278" s="145">
        <v>15</v>
      </c>
      <c r="AL278" s="145">
        <v>91</v>
      </c>
      <c r="AM278" s="145">
        <v>86</v>
      </c>
      <c r="AN278" s="145">
        <v>86</v>
      </c>
      <c r="AO278" s="145" t="s">
        <v>3</v>
      </c>
      <c r="AP278" s="147">
        <v>3.1428571428571401</v>
      </c>
      <c r="AQ278" s="31" t="s">
        <v>17</v>
      </c>
      <c r="AR278" s="31" t="s">
        <v>379</v>
      </c>
      <c r="AS278" s="31" t="s">
        <v>57</v>
      </c>
      <c r="AT278" s="31" t="s">
        <v>365</v>
      </c>
      <c r="AU278" s="31" t="s">
        <v>407</v>
      </c>
      <c r="AV278" s="31" t="s">
        <v>268</v>
      </c>
      <c r="AW278" s="270">
        <v>0</v>
      </c>
      <c r="AX278"/>
    </row>
    <row r="279" spans="1:50" x14ac:dyDescent="0.35">
      <c r="A279" s="31" t="s">
        <v>10</v>
      </c>
      <c r="B279" s="31" t="s">
        <v>159</v>
      </c>
      <c r="C279" s="108">
        <v>44120</v>
      </c>
      <c r="D279" s="145">
        <v>1774</v>
      </c>
      <c r="E279" s="145">
        <v>2</v>
      </c>
      <c r="F279" s="145">
        <v>2</v>
      </c>
      <c r="G279" s="145">
        <v>-13</v>
      </c>
      <c r="H279" s="145">
        <v>41</v>
      </c>
      <c r="I279" s="145">
        <v>25</v>
      </c>
      <c r="J279" s="145">
        <v>18</v>
      </c>
      <c r="K279" s="145">
        <v>18</v>
      </c>
      <c r="L279" s="145">
        <v>1</v>
      </c>
      <c r="M279" s="145">
        <v>1</v>
      </c>
      <c r="N279" s="145">
        <v>5</v>
      </c>
      <c r="O279" s="145">
        <v>5</v>
      </c>
      <c r="P279" s="145">
        <v>5</v>
      </c>
      <c r="Q279" s="145">
        <v>5</v>
      </c>
      <c r="R279" s="145">
        <v>5</v>
      </c>
      <c r="S279" s="145">
        <v>5</v>
      </c>
      <c r="T279" s="145">
        <v>1</v>
      </c>
      <c r="U279" s="145">
        <v>1</v>
      </c>
      <c r="V279" s="145">
        <v>0</v>
      </c>
      <c r="W279" s="145">
        <v>0</v>
      </c>
      <c r="X279" s="145">
        <v>0</v>
      </c>
      <c r="Y279" s="145">
        <v>0</v>
      </c>
      <c r="Z279" s="145">
        <v>0</v>
      </c>
      <c r="AA279" s="145">
        <v>0</v>
      </c>
      <c r="AB279" s="145">
        <v>142</v>
      </c>
      <c r="AC279" s="145">
        <v>21</v>
      </c>
      <c r="AD279" s="145">
        <v>20</v>
      </c>
      <c r="AE279" s="145">
        <v>0</v>
      </c>
      <c r="AF279" s="145">
        <v>0</v>
      </c>
      <c r="AG279" s="145">
        <v>0</v>
      </c>
      <c r="AH279" s="145">
        <v>0</v>
      </c>
      <c r="AI279" s="145">
        <v>0</v>
      </c>
      <c r="AJ279" s="145">
        <v>0</v>
      </c>
      <c r="AK279" s="145">
        <v>18</v>
      </c>
      <c r="AL279" s="145">
        <v>99</v>
      </c>
      <c r="AM279" s="145">
        <v>87</v>
      </c>
      <c r="AN279" s="145">
        <v>83</v>
      </c>
      <c r="AO279" s="145" t="s">
        <v>3</v>
      </c>
      <c r="AP279" s="147">
        <v>3.1428571428571401</v>
      </c>
      <c r="AQ279" s="31" t="s">
        <v>17</v>
      </c>
      <c r="AR279" s="31" t="s">
        <v>379</v>
      </c>
      <c r="AS279" s="31" t="s">
        <v>57</v>
      </c>
      <c r="AT279" s="31" t="s">
        <v>368</v>
      </c>
      <c r="AU279" s="31" t="s">
        <v>403</v>
      </c>
      <c r="AV279" s="31" t="s">
        <v>268</v>
      </c>
      <c r="AW279" s="270">
        <v>0</v>
      </c>
      <c r="AX279"/>
    </row>
    <row r="280" spans="1:50" x14ac:dyDescent="0.35">
      <c r="A280" s="31" t="s">
        <v>10</v>
      </c>
      <c r="B280" s="31" t="s">
        <v>160</v>
      </c>
      <c r="C280" s="108">
        <v>44120</v>
      </c>
      <c r="D280" s="145">
        <v>1682</v>
      </c>
      <c r="E280" s="145">
        <v>5</v>
      </c>
      <c r="F280" s="145">
        <v>5</v>
      </c>
      <c r="G280" s="145">
        <v>26</v>
      </c>
      <c r="H280" s="145">
        <v>70</v>
      </c>
      <c r="I280" s="145">
        <v>52</v>
      </c>
      <c r="J280" s="145">
        <v>28</v>
      </c>
      <c r="K280" s="145">
        <v>28</v>
      </c>
      <c r="L280" s="145">
        <v>3</v>
      </c>
      <c r="M280" s="145">
        <v>3</v>
      </c>
      <c r="N280" s="145">
        <v>8</v>
      </c>
      <c r="O280" s="145">
        <v>8</v>
      </c>
      <c r="P280" s="145">
        <v>8</v>
      </c>
      <c r="Q280" s="145">
        <v>8</v>
      </c>
      <c r="R280" s="145">
        <v>8</v>
      </c>
      <c r="S280" s="145">
        <v>8</v>
      </c>
      <c r="T280" s="145">
        <v>2</v>
      </c>
      <c r="U280" s="145">
        <v>2</v>
      </c>
      <c r="V280" s="145">
        <v>0</v>
      </c>
      <c r="W280" s="145">
        <v>0</v>
      </c>
      <c r="X280" s="145">
        <v>0</v>
      </c>
      <c r="Y280" s="145">
        <v>0</v>
      </c>
      <c r="Z280" s="145">
        <v>0</v>
      </c>
      <c r="AA280" s="145">
        <v>0</v>
      </c>
      <c r="AB280" s="145">
        <v>163</v>
      </c>
      <c r="AC280" s="145">
        <v>14</v>
      </c>
      <c r="AD280" s="145">
        <v>10</v>
      </c>
      <c r="AE280" s="145">
        <v>4</v>
      </c>
      <c r="AF280" s="145">
        <v>0</v>
      </c>
      <c r="AG280" s="145">
        <v>0</v>
      </c>
      <c r="AH280" s="145">
        <v>0</v>
      </c>
      <c r="AI280" s="145">
        <v>0</v>
      </c>
      <c r="AJ280" s="145">
        <v>2</v>
      </c>
      <c r="AK280" s="145">
        <v>12</v>
      </c>
      <c r="AL280" s="145">
        <v>159</v>
      </c>
      <c r="AM280" s="145">
        <v>142</v>
      </c>
      <c r="AN280" s="145">
        <v>141</v>
      </c>
      <c r="AO280" s="145" t="s">
        <v>3</v>
      </c>
      <c r="AP280" s="147">
        <v>3.1428571428571401</v>
      </c>
      <c r="AQ280" s="31" t="s">
        <v>17</v>
      </c>
      <c r="AR280" s="31" t="s">
        <v>379</v>
      </c>
      <c r="AS280" s="31" t="s">
        <v>57</v>
      </c>
      <c r="AT280" s="31" t="s">
        <v>367</v>
      </c>
      <c r="AU280" s="31" t="s">
        <v>411</v>
      </c>
      <c r="AV280" s="31" t="s">
        <v>268</v>
      </c>
      <c r="AW280" s="270">
        <v>2</v>
      </c>
      <c r="AX280"/>
    </row>
    <row r="281" spans="1:50" x14ac:dyDescent="0.35">
      <c r="A281" s="31" t="s">
        <v>10</v>
      </c>
      <c r="B281" s="31" t="s">
        <v>161</v>
      </c>
      <c r="C281" s="108">
        <v>44120</v>
      </c>
      <c r="D281" s="145">
        <v>1123</v>
      </c>
      <c r="E281" s="145">
        <v>3</v>
      </c>
      <c r="F281" s="145">
        <v>3</v>
      </c>
      <c r="G281" s="145">
        <v>5</v>
      </c>
      <c r="H281" s="145">
        <v>61</v>
      </c>
      <c r="I281" s="145">
        <v>54</v>
      </c>
      <c r="J281" s="145">
        <v>32</v>
      </c>
      <c r="K281" s="145">
        <v>32</v>
      </c>
      <c r="L281" s="145">
        <v>2</v>
      </c>
      <c r="M281" s="145">
        <v>2</v>
      </c>
      <c r="N281" s="145">
        <v>7</v>
      </c>
      <c r="O281" s="145">
        <v>7</v>
      </c>
      <c r="P281" s="145">
        <v>7</v>
      </c>
      <c r="Q281" s="145">
        <v>7</v>
      </c>
      <c r="R281" s="145">
        <v>9</v>
      </c>
      <c r="S281" s="145">
        <v>9</v>
      </c>
      <c r="T281" s="145">
        <v>1</v>
      </c>
      <c r="U281" s="145">
        <v>1</v>
      </c>
      <c r="V281" s="145">
        <v>0</v>
      </c>
      <c r="W281" s="145">
        <v>0</v>
      </c>
      <c r="X281" s="145">
        <v>0</v>
      </c>
      <c r="Y281" s="145">
        <v>0</v>
      </c>
      <c r="Z281" s="145">
        <v>0</v>
      </c>
      <c r="AA281" s="145">
        <v>0</v>
      </c>
      <c r="AB281" s="145">
        <v>97</v>
      </c>
      <c r="AC281" s="145">
        <v>8</v>
      </c>
      <c r="AD281" s="145">
        <v>6</v>
      </c>
      <c r="AE281" s="145">
        <v>2</v>
      </c>
      <c r="AF281" s="145">
        <v>0</v>
      </c>
      <c r="AG281" s="145">
        <v>0</v>
      </c>
      <c r="AH281" s="145">
        <v>0</v>
      </c>
      <c r="AI281" s="145">
        <v>0</v>
      </c>
      <c r="AJ281" s="145">
        <v>0</v>
      </c>
      <c r="AK281" s="145">
        <v>7</v>
      </c>
      <c r="AL281" s="145">
        <v>44</v>
      </c>
      <c r="AM281" s="145">
        <v>39</v>
      </c>
      <c r="AN281" s="145">
        <v>39</v>
      </c>
      <c r="AO281" s="145" t="s">
        <v>3</v>
      </c>
      <c r="AP281" s="147">
        <v>3.1428571428571401</v>
      </c>
      <c r="AQ281" s="31" t="s">
        <v>17</v>
      </c>
      <c r="AR281" s="31" t="s">
        <v>379</v>
      </c>
      <c r="AS281" s="31" t="s">
        <v>57</v>
      </c>
      <c r="AT281" s="31" t="s">
        <v>369</v>
      </c>
      <c r="AU281" s="31" t="s">
        <v>408</v>
      </c>
      <c r="AV281" s="31" t="s">
        <v>268</v>
      </c>
      <c r="AW281" s="270">
        <v>0</v>
      </c>
      <c r="AX281"/>
    </row>
    <row r="282" spans="1:50" x14ac:dyDescent="0.35">
      <c r="A282" s="31" t="s">
        <v>10</v>
      </c>
      <c r="B282" s="31" t="s">
        <v>162</v>
      </c>
      <c r="C282" s="108">
        <v>44120</v>
      </c>
      <c r="D282" s="145">
        <v>1111</v>
      </c>
      <c r="E282" s="145">
        <v>2</v>
      </c>
      <c r="F282" s="145">
        <v>2</v>
      </c>
      <c r="G282" s="145">
        <v>-5</v>
      </c>
      <c r="H282" s="145">
        <v>53</v>
      </c>
      <c r="I282" s="145">
        <v>37</v>
      </c>
      <c r="J282" s="145">
        <v>18</v>
      </c>
      <c r="K282" s="145">
        <v>18</v>
      </c>
      <c r="L282" s="145">
        <v>1</v>
      </c>
      <c r="M282" s="145">
        <v>1</v>
      </c>
      <c r="N282" s="145">
        <v>3</v>
      </c>
      <c r="O282" s="145">
        <v>3</v>
      </c>
      <c r="P282" s="145">
        <v>3</v>
      </c>
      <c r="Q282" s="145">
        <v>3</v>
      </c>
      <c r="R282" s="145">
        <v>5</v>
      </c>
      <c r="S282" s="145">
        <v>5</v>
      </c>
      <c r="T282" s="145">
        <v>1</v>
      </c>
      <c r="U282" s="145">
        <v>1</v>
      </c>
      <c r="V282" s="145">
        <v>0</v>
      </c>
      <c r="W282" s="145">
        <v>0</v>
      </c>
      <c r="X282" s="145">
        <v>0</v>
      </c>
      <c r="Y282" s="145">
        <v>0</v>
      </c>
      <c r="Z282" s="145">
        <v>0</v>
      </c>
      <c r="AA282" s="145">
        <v>0</v>
      </c>
      <c r="AB282" s="145">
        <v>60</v>
      </c>
      <c r="AC282" s="145">
        <v>5</v>
      </c>
      <c r="AD282" s="145">
        <v>3</v>
      </c>
      <c r="AE282" s="145">
        <v>2</v>
      </c>
      <c r="AF282" s="145">
        <v>0</v>
      </c>
      <c r="AG282" s="145">
        <v>0</v>
      </c>
      <c r="AH282" s="145">
        <v>0</v>
      </c>
      <c r="AI282" s="145">
        <v>1</v>
      </c>
      <c r="AJ282" s="145">
        <v>0</v>
      </c>
      <c r="AK282" s="145">
        <v>4</v>
      </c>
      <c r="AL282" s="145">
        <v>42</v>
      </c>
      <c r="AM282" s="145">
        <v>37</v>
      </c>
      <c r="AN282" s="145">
        <v>37</v>
      </c>
      <c r="AO282" s="145" t="s">
        <v>3</v>
      </c>
      <c r="AP282" s="147">
        <v>3.1428571428571401</v>
      </c>
      <c r="AQ282" s="31" t="s">
        <v>17</v>
      </c>
      <c r="AR282" s="31" t="s">
        <v>379</v>
      </c>
      <c r="AS282" s="31" t="s">
        <v>57</v>
      </c>
      <c r="AT282" s="31" t="s">
        <v>368</v>
      </c>
      <c r="AU282" s="31" t="s">
        <v>402</v>
      </c>
      <c r="AV282" s="31" t="s">
        <v>268</v>
      </c>
      <c r="AW282" s="270">
        <v>0</v>
      </c>
      <c r="AX282"/>
    </row>
    <row r="283" spans="1:50" x14ac:dyDescent="0.35">
      <c r="A283" s="31" t="s">
        <v>10</v>
      </c>
      <c r="B283" s="31" t="s">
        <v>163</v>
      </c>
      <c r="C283" s="108">
        <v>44120</v>
      </c>
      <c r="D283" s="145">
        <v>1023</v>
      </c>
      <c r="E283" s="145">
        <v>2</v>
      </c>
      <c r="F283" s="145">
        <v>2</v>
      </c>
      <c r="G283" s="145">
        <v>-7</v>
      </c>
      <c r="H283" s="145">
        <v>58</v>
      </c>
      <c r="I283" s="145">
        <v>39</v>
      </c>
      <c r="J283" s="145">
        <v>17</v>
      </c>
      <c r="K283" s="145">
        <v>17</v>
      </c>
      <c r="L283" s="145">
        <v>1</v>
      </c>
      <c r="M283" s="145">
        <v>1</v>
      </c>
      <c r="N283" s="145">
        <v>9</v>
      </c>
      <c r="O283" s="145">
        <v>9</v>
      </c>
      <c r="P283" s="145">
        <v>9</v>
      </c>
      <c r="Q283" s="145">
        <v>9</v>
      </c>
      <c r="R283" s="145">
        <v>9</v>
      </c>
      <c r="S283" s="145">
        <v>9</v>
      </c>
      <c r="T283" s="145">
        <v>1</v>
      </c>
      <c r="U283" s="145">
        <v>1</v>
      </c>
      <c r="V283" s="145">
        <v>0</v>
      </c>
      <c r="W283" s="145">
        <v>0</v>
      </c>
      <c r="X283" s="145">
        <v>0</v>
      </c>
      <c r="Y283" s="145">
        <v>0</v>
      </c>
      <c r="Z283" s="145">
        <v>0</v>
      </c>
      <c r="AA283" s="145">
        <v>0</v>
      </c>
      <c r="AB283" s="145">
        <v>102</v>
      </c>
      <c r="AC283" s="145">
        <v>10</v>
      </c>
      <c r="AD283" s="145">
        <v>7</v>
      </c>
      <c r="AE283" s="145">
        <v>3</v>
      </c>
      <c r="AF283" s="145">
        <v>0</v>
      </c>
      <c r="AG283" s="145">
        <v>0</v>
      </c>
      <c r="AH283" s="145">
        <v>0</v>
      </c>
      <c r="AI283" s="145">
        <v>0</v>
      </c>
      <c r="AJ283" s="145">
        <v>0</v>
      </c>
      <c r="AK283" s="145">
        <v>8</v>
      </c>
      <c r="AL283" s="145">
        <v>64</v>
      </c>
      <c r="AM283" s="145">
        <v>57</v>
      </c>
      <c r="AN283" s="145">
        <v>57</v>
      </c>
      <c r="AO283" s="145" t="s">
        <v>3</v>
      </c>
      <c r="AP283" s="147">
        <v>3.1428571428571401</v>
      </c>
      <c r="AQ283" s="31" t="s">
        <v>17</v>
      </c>
      <c r="AR283" s="31" t="s">
        <v>379</v>
      </c>
      <c r="AS283" s="31" t="s">
        <v>57</v>
      </c>
      <c r="AT283" s="31" t="s">
        <v>366</v>
      </c>
      <c r="AU283" s="31" t="s">
        <v>404</v>
      </c>
      <c r="AV283" s="31" t="s">
        <v>268</v>
      </c>
      <c r="AW283" s="270">
        <v>0</v>
      </c>
      <c r="AX283"/>
    </row>
    <row r="284" spans="1:50" x14ac:dyDescent="0.35">
      <c r="A284" s="31" t="s">
        <v>10</v>
      </c>
      <c r="B284" s="31" t="s">
        <v>153</v>
      </c>
      <c r="C284" s="108">
        <v>44127</v>
      </c>
      <c r="D284" s="145">
        <v>8100</v>
      </c>
      <c r="E284" s="145">
        <v>5</v>
      </c>
      <c r="F284" s="145">
        <v>5</v>
      </c>
      <c r="G284" s="145">
        <v>-83</v>
      </c>
      <c r="H284" s="145">
        <v>67</v>
      </c>
      <c r="I284" s="145">
        <v>50</v>
      </c>
      <c r="J284" s="145">
        <v>32</v>
      </c>
      <c r="K284" s="145">
        <v>32</v>
      </c>
      <c r="L284" s="145">
        <v>2</v>
      </c>
      <c r="M284" s="145">
        <v>2</v>
      </c>
      <c r="N284" s="145">
        <v>12</v>
      </c>
      <c r="O284" s="145">
        <v>12</v>
      </c>
      <c r="P284" s="145">
        <v>12</v>
      </c>
      <c r="Q284" s="145">
        <v>12</v>
      </c>
      <c r="R284" s="145">
        <v>24</v>
      </c>
      <c r="S284" s="145">
        <v>24</v>
      </c>
      <c r="T284" s="145">
        <v>3</v>
      </c>
      <c r="U284" s="145">
        <v>3</v>
      </c>
      <c r="V284" s="145">
        <v>0</v>
      </c>
      <c r="W284" s="145">
        <v>0</v>
      </c>
      <c r="X284" s="145">
        <v>0</v>
      </c>
      <c r="Y284" s="145">
        <v>0</v>
      </c>
      <c r="Z284" s="145">
        <v>0</v>
      </c>
      <c r="AA284" s="145">
        <v>0</v>
      </c>
      <c r="AB284" s="145">
        <v>450</v>
      </c>
      <c r="AC284" s="145">
        <v>60</v>
      </c>
      <c r="AD284" s="145">
        <v>55</v>
      </c>
      <c r="AE284" s="145">
        <v>0</v>
      </c>
      <c r="AF284" s="145">
        <v>0</v>
      </c>
      <c r="AG284" s="145">
        <v>0</v>
      </c>
      <c r="AH284" s="145">
        <v>2</v>
      </c>
      <c r="AI284" s="145">
        <v>3</v>
      </c>
      <c r="AJ284" s="145">
        <v>8</v>
      </c>
      <c r="AK284" s="145">
        <v>42</v>
      </c>
      <c r="AL284" s="145">
        <v>441</v>
      </c>
      <c r="AM284" s="145">
        <v>406</v>
      </c>
      <c r="AN284" s="145">
        <v>389</v>
      </c>
      <c r="AO284" s="145" t="s">
        <v>3</v>
      </c>
      <c r="AP284" s="147">
        <v>4.1428571428571397</v>
      </c>
      <c r="AQ284" s="31" t="s">
        <v>17</v>
      </c>
      <c r="AR284" s="31" t="s">
        <v>379</v>
      </c>
      <c r="AS284" s="31" t="s">
        <v>57</v>
      </c>
      <c r="AT284" s="31" t="s">
        <v>365</v>
      </c>
      <c r="AU284" s="31" t="s">
        <v>406</v>
      </c>
      <c r="AV284" s="31" t="s">
        <v>268</v>
      </c>
      <c r="AW284" s="270">
        <v>8</v>
      </c>
      <c r="AX284"/>
    </row>
    <row r="285" spans="1:50" x14ac:dyDescent="0.35">
      <c r="A285" s="31" t="s">
        <v>10</v>
      </c>
      <c r="B285" s="31" t="s">
        <v>154</v>
      </c>
      <c r="C285" s="108">
        <v>44127</v>
      </c>
      <c r="D285" s="145">
        <v>5380</v>
      </c>
      <c r="E285" s="145">
        <v>5</v>
      </c>
      <c r="F285" s="145">
        <v>5</v>
      </c>
      <c r="G285" s="145">
        <v>0</v>
      </c>
      <c r="H285" s="145">
        <v>69</v>
      </c>
      <c r="I285" s="145">
        <v>47</v>
      </c>
      <c r="J285" s="145">
        <v>38</v>
      </c>
      <c r="K285" s="145">
        <v>38</v>
      </c>
      <c r="L285" s="145">
        <v>3</v>
      </c>
      <c r="M285" s="145">
        <v>3</v>
      </c>
      <c r="N285" s="145">
        <v>4</v>
      </c>
      <c r="O285" s="145">
        <v>4</v>
      </c>
      <c r="P285" s="145">
        <v>4</v>
      </c>
      <c r="Q285" s="145">
        <v>4</v>
      </c>
      <c r="R285" s="145">
        <v>11</v>
      </c>
      <c r="S285" s="145">
        <v>9</v>
      </c>
      <c r="T285" s="145">
        <v>2</v>
      </c>
      <c r="U285" s="145">
        <v>2</v>
      </c>
      <c r="V285" s="145">
        <v>0</v>
      </c>
      <c r="W285" s="145">
        <v>0</v>
      </c>
      <c r="X285" s="145">
        <v>0</v>
      </c>
      <c r="Y285" s="145">
        <v>0</v>
      </c>
      <c r="Z285" s="145">
        <v>0</v>
      </c>
      <c r="AA285" s="145">
        <v>0</v>
      </c>
      <c r="AB285" s="145">
        <v>458</v>
      </c>
      <c r="AC285" s="145">
        <v>15</v>
      </c>
      <c r="AD285" s="145">
        <v>15</v>
      </c>
      <c r="AE285" s="145">
        <v>0</v>
      </c>
      <c r="AF285" s="145">
        <v>0</v>
      </c>
      <c r="AG285" s="145">
        <v>0</v>
      </c>
      <c r="AH285" s="145">
        <v>0</v>
      </c>
      <c r="AI285" s="145">
        <v>0</v>
      </c>
      <c r="AJ285" s="145">
        <v>1</v>
      </c>
      <c r="AK285" s="145">
        <v>14</v>
      </c>
      <c r="AL285" s="145">
        <v>248</v>
      </c>
      <c r="AM285" s="145">
        <v>235</v>
      </c>
      <c r="AN285" s="145">
        <v>234</v>
      </c>
      <c r="AO285" s="145" t="s">
        <v>3</v>
      </c>
      <c r="AP285" s="147">
        <v>4.1428571428571397</v>
      </c>
      <c r="AQ285" s="31" t="s">
        <v>17</v>
      </c>
      <c r="AR285" s="31" t="s">
        <v>379</v>
      </c>
      <c r="AS285" s="31" t="s">
        <v>57</v>
      </c>
      <c r="AT285" s="31" t="s">
        <v>365</v>
      </c>
      <c r="AU285" s="31" t="s">
        <v>405</v>
      </c>
      <c r="AV285" s="31" t="s">
        <v>268</v>
      </c>
      <c r="AW285" s="270">
        <v>1</v>
      </c>
      <c r="AX285"/>
    </row>
    <row r="286" spans="1:50" x14ac:dyDescent="0.35">
      <c r="A286" s="31" t="s">
        <v>10</v>
      </c>
      <c r="B286" s="31" t="s">
        <v>155</v>
      </c>
      <c r="C286" s="108">
        <v>44127</v>
      </c>
      <c r="D286" s="145">
        <v>4285</v>
      </c>
      <c r="E286" s="145">
        <v>4</v>
      </c>
      <c r="F286" s="145">
        <v>4</v>
      </c>
      <c r="G286" s="145">
        <v>-19</v>
      </c>
      <c r="H286" s="145">
        <v>56</v>
      </c>
      <c r="I286" s="145">
        <v>37</v>
      </c>
      <c r="J286" s="145">
        <v>26</v>
      </c>
      <c r="K286" s="145">
        <v>26</v>
      </c>
      <c r="L286" s="145">
        <v>2</v>
      </c>
      <c r="M286" s="145">
        <v>2</v>
      </c>
      <c r="N286" s="145">
        <v>6</v>
      </c>
      <c r="O286" s="145">
        <v>6</v>
      </c>
      <c r="P286" s="145">
        <v>6</v>
      </c>
      <c r="Q286" s="145">
        <v>6</v>
      </c>
      <c r="R286" s="145">
        <v>16</v>
      </c>
      <c r="S286" s="145">
        <v>15</v>
      </c>
      <c r="T286" s="145">
        <v>2</v>
      </c>
      <c r="U286" s="145">
        <v>2</v>
      </c>
      <c r="V286" s="145">
        <v>0</v>
      </c>
      <c r="W286" s="145">
        <v>0</v>
      </c>
      <c r="X286" s="145">
        <v>0</v>
      </c>
      <c r="Y286" s="145">
        <v>0</v>
      </c>
      <c r="Z286" s="145">
        <v>0</v>
      </c>
      <c r="AA286" s="145">
        <v>0</v>
      </c>
      <c r="AB286" s="145">
        <v>188</v>
      </c>
      <c r="AC286" s="145">
        <v>20</v>
      </c>
      <c r="AD286" s="145">
        <v>20</v>
      </c>
      <c r="AE286" s="145">
        <v>0</v>
      </c>
      <c r="AF286" s="145">
        <v>0</v>
      </c>
      <c r="AG286" s="145">
        <v>0</v>
      </c>
      <c r="AH286" s="145">
        <v>0</v>
      </c>
      <c r="AI286" s="145">
        <v>2</v>
      </c>
      <c r="AJ286" s="145">
        <v>1</v>
      </c>
      <c r="AK286" s="145">
        <v>16</v>
      </c>
      <c r="AL286" s="145">
        <v>134</v>
      </c>
      <c r="AM286" s="145">
        <v>127</v>
      </c>
      <c r="AN286" s="145">
        <v>126</v>
      </c>
      <c r="AO286" s="145" t="s">
        <v>3</v>
      </c>
      <c r="AP286" s="147">
        <v>4.1428571428571397</v>
      </c>
      <c r="AQ286" s="31" t="s">
        <v>17</v>
      </c>
      <c r="AR286" s="31" t="s">
        <v>379</v>
      </c>
      <c r="AS286" s="31" t="s">
        <v>57</v>
      </c>
      <c r="AT286" s="31" t="s">
        <v>365</v>
      </c>
      <c r="AU286" s="31" t="s">
        <v>409</v>
      </c>
      <c r="AV286" s="31" t="s">
        <v>268</v>
      </c>
      <c r="AW286" s="270">
        <v>1</v>
      </c>
      <c r="AX286"/>
    </row>
    <row r="287" spans="1:50" x14ac:dyDescent="0.35">
      <c r="A287" s="31" t="s">
        <v>10</v>
      </c>
      <c r="B287" s="31" t="s">
        <v>156</v>
      </c>
      <c r="C287" s="108">
        <v>44127</v>
      </c>
      <c r="D287" s="145">
        <v>3802</v>
      </c>
      <c r="E287" s="145">
        <v>3</v>
      </c>
      <c r="F287" s="145">
        <v>3</v>
      </c>
      <c r="G287" s="145">
        <v>0</v>
      </c>
      <c r="H287" s="145">
        <v>57</v>
      </c>
      <c r="I287" s="145">
        <v>35</v>
      </c>
      <c r="J287" s="145">
        <v>25</v>
      </c>
      <c r="K287" s="145">
        <v>25</v>
      </c>
      <c r="L287" s="145">
        <v>2</v>
      </c>
      <c r="M287" s="145">
        <v>2</v>
      </c>
      <c r="N287" s="145">
        <v>5</v>
      </c>
      <c r="O287" s="145">
        <v>5</v>
      </c>
      <c r="P287" s="145">
        <v>5</v>
      </c>
      <c r="Q287" s="145">
        <v>5</v>
      </c>
      <c r="R287" s="145">
        <v>7</v>
      </c>
      <c r="S287" s="145">
        <v>7</v>
      </c>
      <c r="T287" s="145">
        <v>1</v>
      </c>
      <c r="U287" s="145">
        <v>1</v>
      </c>
      <c r="V287" s="145">
        <v>0</v>
      </c>
      <c r="W287" s="145">
        <v>0</v>
      </c>
      <c r="X287" s="145">
        <v>0</v>
      </c>
      <c r="Y287" s="145">
        <v>0</v>
      </c>
      <c r="Z287" s="145">
        <v>0</v>
      </c>
      <c r="AA287" s="145">
        <v>0</v>
      </c>
      <c r="AB287" s="145">
        <v>203</v>
      </c>
      <c r="AC287" s="145">
        <v>30</v>
      </c>
      <c r="AD287" s="145">
        <v>30</v>
      </c>
      <c r="AE287" s="145">
        <v>0</v>
      </c>
      <c r="AF287" s="145">
        <v>0</v>
      </c>
      <c r="AG287" s="145">
        <v>0</v>
      </c>
      <c r="AH287" s="145">
        <v>1</v>
      </c>
      <c r="AI287" s="145">
        <v>0</v>
      </c>
      <c r="AJ287" s="145">
        <v>2</v>
      </c>
      <c r="AK287" s="145">
        <v>27</v>
      </c>
      <c r="AL287" s="145">
        <v>119</v>
      </c>
      <c r="AM287" s="145">
        <v>113</v>
      </c>
      <c r="AN287" s="145">
        <v>113</v>
      </c>
      <c r="AO287" s="145" t="s">
        <v>3</v>
      </c>
      <c r="AP287" s="147">
        <v>4.1428571428571397</v>
      </c>
      <c r="AQ287" s="31" t="s">
        <v>17</v>
      </c>
      <c r="AR287" s="31" t="s">
        <v>379</v>
      </c>
      <c r="AS287" s="31" t="s">
        <v>57</v>
      </c>
      <c r="AT287" s="31" t="s">
        <v>365</v>
      </c>
      <c r="AU287" s="31" t="s">
        <v>401</v>
      </c>
      <c r="AV287" s="31" t="s">
        <v>268</v>
      </c>
      <c r="AW287" s="270">
        <v>2</v>
      </c>
      <c r="AX287"/>
    </row>
    <row r="288" spans="1:50" x14ac:dyDescent="0.35">
      <c r="A288" s="31" t="s">
        <v>10</v>
      </c>
      <c r="B288" s="31" t="s">
        <v>157</v>
      </c>
      <c r="C288" s="108">
        <v>44127</v>
      </c>
      <c r="D288" s="145">
        <v>3135</v>
      </c>
      <c r="E288" s="145">
        <v>5</v>
      </c>
      <c r="F288" s="145">
        <v>5</v>
      </c>
      <c r="G288" s="145">
        <v>-6</v>
      </c>
      <c r="H288" s="145">
        <v>66</v>
      </c>
      <c r="I288" s="145">
        <v>49</v>
      </c>
      <c r="J288" s="145">
        <v>36</v>
      </c>
      <c r="K288" s="145">
        <v>36</v>
      </c>
      <c r="L288" s="145">
        <v>3</v>
      </c>
      <c r="M288" s="145">
        <v>3</v>
      </c>
      <c r="N288" s="145">
        <v>10</v>
      </c>
      <c r="O288" s="145">
        <v>10</v>
      </c>
      <c r="P288" s="145">
        <v>10</v>
      </c>
      <c r="Q288" s="145">
        <v>10</v>
      </c>
      <c r="R288" s="145">
        <v>20</v>
      </c>
      <c r="S288" s="145">
        <v>18</v>
      </c>
      <c r="T288" s="145">
        <v>2</v>
      </c>
      <c r="U288" s="145">
        <v>2</v>
      </c>
      <c r="V288" s="145">
        <v>0</v>
      </c>
      <c r="W288" s="145">
        <v>0</v>
      </c>
      <c r="X288" s="145">
        <v>0</v>
      </c>
      <c r="Y288" s="145">
        <v>0</v>
      </c>
      <c r="Z288" s="145">
        <v>0</v>
      </c>
      <c r="AA288" s="145">
        <v>0</v>
      </c>
      <c r="AB288" s="145">
        <v>224</v>
      </c>
      <c r="AC288" s="145">
        <v>23</v>
      </c>
      <c r="AD288" s="145">
        <v>20</v>
      </c>
      <c r="AE288" s="145">
        <v>3</v>
      </c>
      <c r="AF288" s="145">
        <v>0</v>
      </c>
      <c r="AG288" s="145">
        <v>0</v>
      </c>
      <c r="AH288" s="145">
        <v>0</v>
      </c>
      <c r="AI288" s="145">
        <v>0</v>
      </c>
      <c r="AJ288" s="145">
        <v>2</v>
      </c>
      <c r="AK288" s="145">
        <v>21</v>
      </c>
      <c r="AL288" s="145">
        <v>125</v>
      </c>
      <c r="AM288" s="145">
        <v>111</v>
      </c>
      <c r="AN288" s="145">
        <v>111</v>
      </c>
      <c r="AO288" s="145" t="s">
        <v>3</v>
      </c>
      <c r="AP288" s="147">
        <v>4.1428571428571397</v>
      </c>
      <c r="AQ288" s="31" t="s">
        <v>17</v>
      </c>
      <c r="AR288" s="31" t="s">
        <v>379</v>
      </c>
      <c r="AS288" s="31" t="s">
        <v>57</v>
      </c>
      <c r="AT288" s="31" t="s">
        <v>370</v>
      </c>
      <c r="AU288" s="31" t="s">
        <v>410</v>
      </c>
      <c r="AV288" s="31" t="s">
        <v>268</v>
      </c>
      <c r="AW288" s="270">
        <v>2</v>
      </c>
      <c r="AX288"/>
    </row>
    <row r="289" spans="1:50" x14ac:dyDescent="0.35">
      <c r="A289" s="31" t="s">
        <v>10</v>
      </c>
      <c r="B289" s="31" t="s">
        <v>158</v>
      </c>
      <c r="C289" s="108">
        <v>44127</v>
      </c>
      <c r="D289" s="145">
        <v>1900</v>
      </c>
      <c r="E289" s="145">
        <v>2</v>
      </c>
      <c r="F289" s="145">
        <v>2</v>
      </c>
      <c r="G289" s="145">
        <v>-21</v>
      </c>
      <c r="H289" s="145">
        <v>46</v>
      </c>
      <c r="I289" s="145">
        <v>31</v>
      </c>
      <c r="J289" s="145">
        <v>15</v>
      </c>
      <c r="K289" s="145">
        <v>15</v>
      </c>
      <c r="L289" s="145">
        <v>1</v>
      </c>
      <c r="M289" s="145">
        <v>1</v>
      </c>
      <c r="N289" s="145">
        <v>3</v>
      </c>
      <c r="O289" s="145">
        <v>3</v>
      </c>
      <c r="P289" s="145">
        <v>3</v>
      </c>
      <c r="Q289" s="145">
        <v>3</v>
      </c>
      <c r="R289" s="145">
        <v>6</v>
      </c>
      <c r="S289" s="145">
        <v>6</v>
      </c>
      <c r="T289" s="145">
        <v>1</v>
      </c>
      <c r="U289" s="145">
        <v>1</v>
      </c>
      <c r="V289" s="145">
        <v>0</v>
      </c>
      <c r="W289" s="145">
        <v>0</v>
      </c>
      <c r="X289" s="145">
        <v>0</v>
      </c>
      <c r="Y289" s="145">
        <v>0</v>
      </c>
      <c r="Z289" s="145">
        <v>0</v>
      </c>
      <c r="AA289" s="145">
        <v>0</v>
      </c>
      <c r="AB289" s="145">
        <v>54</v>
      </c>
      <c r="AC289" s="145">
        <v>7</v>
      </c>
      <c r="AD289" s="145">
        <v>7</v>
      </c>
      <c r="AE289" s="145">
        <v>0</v>
      </c>
      <c r="AF289" s="145">
        <v>0</v>
      </c>
      <c r="AG289" s="145">
        <v>0</v>
      </c>
      <c r="AH289" s="145">
        <v>0</v>
      </c>
      <c r="AI289" s="145">
        <v>0</v>
      </c>
      <c r="AJ289" s="145">
        <v>1</v>
      </c>
      <c r="AK289" s="145">
        <v>6</v>
      </c>
      <c r="AL289" s="145">
        <v>42</v>
      </c>
      <c r="AM289" s="145">
        <v>42</v>
      </c>
      <c r="AN289" s="145">
        <v>42</v>
      </c>
      <c r="AO289" s="145" t="s">
        <v>3</v>
      </c>
      <c r="AP289" s="147">
        <v>4.1428571428571397</v>
      </c>
      <c r="AQ289" s="31" t="s">
        <v>17</v>
      </c>
      <c r="AR289" s="31" t="s">
        <v>379</v>
      </c>
      <c r="AS289" s="31" t="s">
        <v>57</v>
      </c>
      <c r="AT289" s="31" t="s">
        <v>365</v>
      </c>
      <c r="AU289" s="31" t="s">
        <v>407</v>
      </c>
      <c r="AV289" s="31" t="s">
        <v>268</v>
      </c>
      <c r="AW289" s="270">
        <v>1</v>
      </c>
      <c r="AX289"/>
    </row>
    <row r="290" spans="1:50" x14ac:dyDescent="0.35">
      <c r="A290" s="31" t="s">
        <v>10</v>
      </c>
      <c r="B290" s="31" t="s">
        <v>159</v>
      </c>
      <c r="C290" s="108">
        <v>44127</v>
      </c>
      <c r="D290" s="145">
        <v>1774</v>
      </c>
      <c r="E290" s="145">
        <v>2</v>
      </c>
      <c r="F290" s="145">
        <v>2</v>
      </c>
      <c r="G290" s="145">
        <v>-17</v>
      </c>
      <c r="H290" s="145">
        <v>65</v>
      </c>
      <c r="I290" s="145">
        <v>44</v>
      </c>
      <c r="J290" s="145">
        <v>18</v>
      </c>
      <c r="K290" s="145">
        <v>18</v>
      </c>
      <c r="L290" s="145">
        <v>1</v>
      </c>
      <c r="M290" s="145">
        <v>1</v>
      </c>
      <c r="N290" s="145">
        <v>5</v>
      </c>
      <c r="O290" s="145">
        <v>5</v>
      </c>
      <c r="P290" s="145">
        <v>5</v>
      </c>
      <c r="Q290" s="145">
        <v>5</v>
      </c>
      <c r="R290" s="145">
        <v>5</v>
      </c>
      <c r="S290" s="145">
        <v>4</v>
      </c>
      <c r="T290" s="145">
        <v>1</v>
      </c>
      <c r="U290" s="145">
        <v>1</v>
      </c>
      <c r="V290" s="145">
        <v>0</v>
      </c>
      <c r="W290" s="145">
        <v>0</v>
      </c>
      <c r="X290" s="145">
        <v>0</v>
      </c>
      <c r="Y290" s="145">
        <v>0</v>
      </c>
      <c r="Z290" s="145">
        <v>0</v>
      </c>
      <c r="AA290" s="145">
        <v>0</v>
      </c>
      <c r="AB290" s="145">
        <v>120</v>
      </c>
      <c r="AC290" s="145">
        <v>19</v>
      </c>
      <c r="AD290" s="145">
        <v>19</v>
      </c>
      <c r="AE290" s="145">
        <v>0</v>
      </c>
      <c r="AF290" s="145">
        <v>0</v>
      </c>
      <c r="AG290" s="145">
        <v>0</v>
      </c>
      <c r="AH290" s="145">
        <v>0</v>
      </c>
      <c r="AI290" s="145">
        <v>0</v>
      </c>
      <c r="AJ290" s="145">
        <v>0</v>
      </c>
      <c r="AK290" s="145">
        <v>17</v>
      </c>
      <c r="AL290" s="145">
        <v>86</v>
      </c>
      <c r="AM290" s="145">
        <v>74</v>
      </c>
      <c r="AN290" s="145">
        <v>72</v>
      </c>
      <c r="AO290" s="145" t="s">
        <v>3</v>
      </c>
      <c r="AP290" s="147">
        <v>4.1428571428571397</v>
      </c>
      <c r="AQ290" s="31" t="s">
        <v>17</v>
      </c>
      <c r="AR290" s="31" t="s">
        <v>379</v>
      </c>
      <c r="AS290" s="31" t="s">
        <v>57</v>
      </c>
      <c r="AT290" s="31" t="s">
        <v>368</v>
      </c>
      <c r="AU290" s="31" t="s">
        <v>403</v>
      </c>
      <c r="AV290" s="31" t="s">
        <v>268</v>
      </c>
      <c r="AW290" s="270">
        <v>0</v>
      </c>
      <c r="AX290"/>
    </row>
    <row r="291" spans="1:50" x14ac:dyDescent="0.35">
      <c r="A291" s="31" t="s">
        <v>10</v>
      </c>
      <c r="B291" s="31" t="s">
        <v>160</v>
      </c>
      <c r="C291" s="108">
        <v>44127</v>
      </c>
      <c r="D291" s="145">
        <v>1682</v>
      </c>
      <c r="E291" s="145">
        <v>3</v>
      </c>
      <c r="F291" s="145">
        <v>3</v>
      </c>
      <c r="G291" s="145">
        <v>16</v>
      </c>
      <c r="H291" s="145">
        <v>31</v>
      </c>
      <c r="I291" s="145">
        <v>20</v>
      </c>
      <c r="J291" s="145">
        <v>10</v>
      </c>
      <c r="K291" s="145">
        <v>10</v>
      </c>
      <c r="L291" s="145">
        <v>1</v>
      </c>
      <c r="M291" s="145">
        <v>1</v>
      </c>
      <c r="N291" s="145">
        <v>6</v>
      </c>
      <c r="O291" s="145">
        <v>6</v>
      </c>
      <c r="P291" s="145">
        <v>6</v>
      </c>
      <c r="Q291" s="145">
        <v>6</v>
      </c>
      <c r="R291" s="145">
        <v>7</v>
      </c>
      <c r="S291" s="145">
        <v>7</v>
      </c>
      <c r="T291" s="145">
        <v>2</v>
      </c>
      <c r="U291" s="145">
        <v>2</v>
      </c>
      <c r="V291" s="145">
        <v>0</v>
      </c>
      <c r="W291" s="145">
        <v>0</v>
      </c>
      <c r="X291" s="145">
        <v>0</v>
      </c>
      <c r="Y291" s="145">
        <v>0</v>
      </c>
      <c r="Z291" s="145">
        <v>0</v>
      </c>
      <c r="AA291" s="145">
        <v>0</v>
      </c>
      <c r="AB291" s="145">
        <v>134</v>
      </c>
      <c r="AC291" s="145">
        <v>10</v>
      </c>
      <c r="AD291" s="145">
        <v>6</v>
      </c>
      <c r="AE291" s="145">
        <v>4</v>
      </c>
      <c r="AF291" s="145">
        <v>0</v>
      </c>
      <c r="AG291" s="145">
        <v>0</v>
      </c>
      <c r="AH291" s="145">
        <v>0</v>
      </c>
      <c r="AI291" s="145">
        <v>0</v>
      </c>
      <c r="AJ291" s="145">
        <v>1</v>
      </c>
      <c r="AK291" s="145">
        <v>9</v>
      </c>
      <c r="AL291" s="145">
        <v>102</v>
      </c>
      <c r="AM291" s="145">
        <v>93</v>
      </c>
      <c r="AN291" s="145">
        <v>93</v>
      </c>
      <c r="AO291" s="145" t="s">
        <v>3</v>
      </c>
      <c r="AP291" s="147">
        <v>4.1428571428571397</v>
      </c>
      <c r="AQ291" s="31" t="s">
        <v>17</v>
      </c>
      <c r="AR291" s="31" t="s">
        <v>379</v>
      </c>
      <c r="AS291" s="31" t="s">
        <v>57</v>
      </c>
      <c r="AT291" s="31" t="s">
        <v>367</v>
      </c>
      <c r="AU291" s="31" t="s">
        <v>411</v>
      </c>
      <c r="AV291" s="31" t="s">
        <v>268</v>
      </c>
      <c r="AW291" s="270">
        <v>1</v>
      </c>
      <c r="AX291"/>
    </row>
    <row r="292" spans="1:50" x14ac:dyDescent="0.35">
      <c r="A292" s="31" t="s">
        <v>10</v>
      </c>
      <c r="B292" s="31" t="s">
        <v>161</v>
      </c>
      <c r="C292" s="108">
        <v>44127</v>
      </c>
      <c r="D292" s="145">
        <v>1123</v>
      </c>
      <c r="E292" s="145">
        <v>3</v>
      </c>
      <c r="F292" s="145">
        <v>3</v>
      </c>
      <c r="G292" s="145">
        <v>-2</v>
      </c>
      <c r="H292" s="145">
        <v>60</v>
      </c>
      <c r="I292" s="145">
        <v>42</v>
      </c>
      <c r="J292" s="145">
        <v>27</v>
      </c>
      <c r="K292" s="145">
        <v>27</v>
      </c>
      <c r="L292" s="145">
        <v>2</v>
      </c>
      <c r="M292" s="145">
        <v>2</v>
      </c>
      <c r="N292" s="145">
        <v>4</v>
      </c>
      <c r="O292" s="145">
        <v>4</v>
      </c>
      <c r="P292" s="145">
        <v>4</v>
      </c>
      <c r="Q292" s="145">
        <v>4</v>
      </c>
      <c r="R292" s="145">
        <v>6</v>
      </c>
      <c r="S292" s="145">
        <v>6</v>
      </c>
      <c r="T292" s="145">
        <v>1</v>
      </c>
      <c r="U292" s="145">
        <v>1</v>
      </c>
      <c r="V292" s="145">
        <v>0</v>
      </c>
      <c r="W292" s="145">
        <v>0</v>
      </c>
      <c r="X292" s="145">
        <v>0</v>
      </c>
      <c r="Y292" s="145">
        <v>0</v>
      </c>
      <c r="Z292" s="145">
        <v>0</v>
      </c>
      <c r="AA292" s="145">
        <v>0</v>
      </c>
      <c r="AB292" s="145">
        <v>94</v>
      </c>
      <c r="AC292" s="145">
        <v>7</v>
      </c>
      <c r="AD292" s="145">
        <v>7</v>
      </c>
      <c r="AE292" s="145">
        <v>0</v>
      </c>
      <c r="AF292" s="145">
        <v>0</v>
      </c>
      <c r="AG292" s="145">
        <v>0</v>
      </c>
      <c r="AH292" s="145">
        <v>0</v>
      </c>
      <c r="AI292" s="145">
        <v>0</v>
      </c>
      <c r="AJ292" s="145">
        <v>1</v>
      </c>
      <c r="AK292" s="145">
        <v>6</v>
      </c>
      <c r="AL292" s="145">
        <v>73</v>
      </c>
      <c r="AM292" s="145">
        <v>67</v>
      </c>
      <c r="AN292" s="145">
        <v>67</v>
      </c>
      <c r="AO292" s="145" t="s">
        <v>3</v>
      </c>
      <c r="AP292" s="147">
        <v>4.1428571428571397</v>
      </c>
      <c r="AQ292" s="31" t="s">
        <v>17</v>
      </c>
      <c r="AR292" s="31" t="s">
        <v>379</v>
      </c>
      <c r="AS292" s="31" t="s">
        <v>57</v>
      </c>
      <c r="AT292" s="31" t="s">
        <v>369</v>
      </c>
      <c r="AU292" s="31" t="s">
        <v>408</v>
      </c>
      <c r="AV292" s="31" t="s">
        <v>268</v>
      </c>
      <c r="AW292" s="270">
        <v>1</v>
      </c>
      <c r="AX292"/>
    </row>
    <row r="293" spans="1:50" x14ac:dyDescent="0.35">
      <c r="A293" s="31" t="s">
        <v>10</v>
      </c>
      <c r="B293" s="31" t="s">
        <v>162</v>
      </c>
      <c r="C293" s="108">
        <v>44127</v>
      </c>
      <c r="D293" s="145">
        <v>1111</v>
      </c>
      <c r="E293" s="145">
        <v>3</v>
      </c>
      <c r="F293" s="145">
        <v>3</v>
      </c>
      <c r="G293" s="145">
        <v>-7</v>
      </c>
      <c r="H293" s="145">
        <v>40</v>
      </c>
      <c r="I293" s="145">
        <v>32</v>
      </c>
      <c r="J293" s="145">
        <v>22</v>
      </c>
      <c r="K293" s="145">
        <v>22</v>
      </c>
      <c r="L293" s="145">
        <v>2</v>
      </c>
      <c r="M293" s="145">
        <v>2</v>
      </c>
      <c r="N293" s="145">
        <v>6</v>
      </c>
      <c r="O293" s="145">
        <v>6</v>
      </c>
      <c r="P293" s="145">
        <v>6</v>
      </c>
      <c r="Q293" s="145">
        <v>6</v>
      </c>
      <c r="R293" s="145">
        <v>6</v>
      </c>
      <c r="S293" s="145">
        <v>6</v>
      </c>
      <c r="T293" s="145">
        <v>1</v>
      </c>
      <c r="U293" s="145">
        <v>1</v>
      </c>
      <c r="V293" s="145">
        <v>0</v>
      </c>
      <c r="W293" s="145">
        <v>0</v>
      </c>
      <c r="X293" s="145">
        <v>0</v>
      </c>
      <c r="Y293" s="145">
        <v>0</v>
      </c>
      <c r="Z293" s="145">
        <v>0</v>
      </c>
      <c r="AA293" s="145">
        <v>0</v>
      </c>
      <c r="AB293" s="145">
        <v>144</v>
      </c>
      <c r="AC293" s="145">
        <v>10</v>
      </c>
      <c r="AD293" s="145">
        <v>8</v>
      </c>
      <c r="AE293" s="145">
        <v>2</v>
      </c>
      <c r="AF293" s="145">
        <v>0</v>
      </c>
      <c r="AG293" s="145">
        <v>0</v>
      </c>
      <c r="AH293" s="145">
        <v>0</v>
      </c>
      <c r="AI293" s="145">
        <v>1</v>
      </c>
      <c r="AJ293" s="145">
        <v>0</v>
      </c>
      <c r="AK293" s="145">
        <v>9</v>
      </c>
      <c r="AL293" s="145">
        <v>95</v>
      </c>
      <c r="AM293" s="145">
        <v>89</v>
      </c>
      <c r="AN293" s="145">
        <v>89</v>
      </c>
      <c r="AO293" s="145" t="s">
        <v>3</v>
      </c>
      <c r="AP293" s="147">
        <v>4.1428571428571397</v>
      </c>
      <c r="AQ293" s="31" t="s">
        <v>17</v>
      </c>
      <c r="AR293" s="31" t="s">
        <v>379</v>
      </c>
      <c r="AS293" s="31" t="s">
        <v>57</v>
      </c>
      <c r="AT293" s="31" t="s">
        <v>368</v>
      </c>
      <c r="AU293" s="31" t="s">
        <v>402</v>
      </c>
      <c r="AV293" s="31" t="s">
        <v>268</v>
      </c>
      <c r="AW293" s="270">
        <v>0</v>
      </c>
      <c r="AX293"/>
    </row>
    <row r="294" spans="1:50" x14ac:dyDescent="0.35">
      <c r="A294" s="31" t="s">
        <v>10</v>
      </c>
      <c r="B294" s="31" t="s">
        <v>163</v>
      </c>
      <c r="C294" s="108">
        <v>44127</v>
      </c>
      <c r="D294" s="145">
        <v>1023</v>
      </c>
      <c r="E294" s="145">
        <v>2</v>
      </c>
      <c r="F294" s="145">
        <v>2</v>
      </c>
      <c r="G294" s="145">
        <v>-5</v>
      </c>
      <c r="H294" s="145">
        <v>28</v>
      </c>
      <c r="I294" s="145">
        <v>19</v>
      </c>
      <c r="J294" s="145">
        <v>12</v>
      </c>
      <c r="K294" s="145">
        <v>12</v>
      </c>
      <c r="L294" s="145">
        <v>1</v>
      </c>
      <c r="M294" s="145">
        <v>1</v>
      </c>
      <c r="N294" s="145">
        <v>3</v>
      </c>
      <c r="O294" s="145">
        <v>3</v>
      </c>
      <c r="P294" s="145">
        <v>3</v>
      </c>
      <c r="Q294" s="145">
        <v>3</v>
      </c>
      <c r="R294" s="145">
        <v>5</v>
      </c>
      <c r="S294" s="145">
        <v>5</v>
      </c>
      <c r="T294" s="145">
        <v>1</v>
      </c>
      <c r="U294" s="145">
        <v>1</v>
      </c>
      <c r="V294" s="145">
        <v>0</v>
      </c>
      <c r="W294" s="145">
        <v>0</v>
      </c>
      <c r="X294" s="145">
        <v>0</v>
      </c>
      <c r="Y294" s="145">
        <v>0</v>
      </c>
      <c r="Z294" s="145">
        <v>0</v>
      </c>
      <c r="AA294" s="145">
        <v>0</v>
      </c>
      <c r="AB294" s="145">
        <v>52</v>
      </c>
      <c r="AC294" s="145">
        <v>5</v>
      </c>
      <c r="AD294" s="145">
        <v>3</v>
      </c>
      <c r="AE294" s="145">
        <v>2</v>
      </c>
      <c r="AF294" s="145">
        <v>0</v>
      </c>
      <c r="AG294" s="145">
        <v>0</v>
      </c>
      <c r="AH294" s="145">
        <v>0</v>
      </c>
      <c r="AI294" s="145">
        <v>0</v>
      </c>
      <c r="AJ294" s="145">
        <v>0</v>
      </c>
      <c r="AK294" s="145">
        <v>5</v>
      </c>
      <c r="AL294" s="145">
        <v>41</v>
      </c>
      <c r="AM294" s="145">
        <v>36</v>
      </c>
      <c r="AN294" s="145">
        <v>36</v>
      </c>
      <c r="AO294" s="145" t="s">
        <v>3</v>
      </c>
      <c r="AP294" s="147">
        <v>4.1428571428571397</v>
      </c>
      <c r="AQ294" s="31" t="s">
        <v>17</v>
      </c>
      <c r="AR294" s="31" t="s">
        <v>379</v>
      </c>
      <c r="AS294" s="31" t="s">
        <v>57</v>
      </c>
      <c r="AT294" s="31" t="s">
        <v>366</v>
      </c>
      <c r="AU294" s="31" t="s">
        <v>404</v>
      </c>
      <c r="AV294" s="31" t="s">
        <v>268</v>
      </c>
      <c r="AW294" s="270">
        <v>0</v>
      </c>
      <c r="AX294"/>
    </row>
    <row r="295" spans="1:50" x14ac:dyDescent="0.35">
      <c r="A295" s="31" t="s">
        <v>10</v>
      </c>
      <c r="B295" s="31" t="s">
        <v>153</v>
      </c>
      <c r="C295" s="108">
        <v>44134</v>
      </c>
      <c r="D295" s="145">
        <v>8100</v>
      </c>
      <c r="E295" s="145">
        <v>7</v>
      </c>
      <c r="F295" s="145">
        <v>7</v>
      </c>
      <c r="G295" s="145">
        <v>-5</v>
      </c>
      <c r="H295" s="145">
        <v>71</v>
      </c>
      <c r="I295" s="145">
        <v>45</v>
      </c>
      <c r="J295" s="145">
        <v>23</v>
      </c>
      <c r="K295" s="145">
        <v>23</v>
      </c>
      <c r="L295" s="145">
        <v>2</v>
      </c>
      <c r="M295" s="145">
        <v>2</v>
      </c>
      <c r="N295" s="145">
        <v>9</v>
      </c>
      <c r="O295" s="145">
        <v>9</v>
      </c>
      <c r="P295" s="145">
        <v>9</v>
      </c>
      <c r="Q295" s="145">
        <v>9</v>
      </c>
      <c r="R295" s="145">
        <v>28</v>
      </c>
      <c r="S295" s="145">
        <v>24</v>
      </c>
      <c r="T295" s="145">
        <v>3</v>
      </c>
      <c r="U295" s="145">
        <v>3</v>
      </c>
      <c r="V295" s="145">
        <v>18</v>
      </c>
      <c r="W295" s="145">
        <v>18</v>
      </c>
      <c r="X295" s="145">
        <v>18</v>
      </c>
      <c r="Y295" s="145">
        <v>18</v>
      </c>
      <c r="Z295" s="145">
        <v>1</v>
      </c>
      <c r="AA295" s="145">
        <v>1</v>
      </c>
      <c r="AB295" s="145">
        <v>280</v>
      </c>
      <c r="AC295" s="145">
        <v>35</v>
      </c>
      <c r="AD295" s="145">
        <v>35</v>
      </c>
      <c r="AE295" s="145">
        <v>0</v>
      </c>
      <c r="AF295" s="145">
        <v>0</v>
      </c>
      <c r="AG295" s="145">
        <v>0</v>
      </c>
      <c r="AH295" s="145">
        <v>1</v>
      </c>
      <c r="AI295" s="145">
        <v>3</v>
      </c>
      <c r="AJ295" s="145">
        <v>3</v>
      </c>
      <c r="AK295" s="145">
        <v>26</v>
      </c>
      <c r="AL295" s="145">
        <v>428</v>
      </c>
      <c r="AM295" s="145">
        <v>392</v>
      </c>
      <c r="AN295" s="145">
        <v>390</v>
      </c>
      <c r="AO295" s="145" t="s">
        <v>3</v>
      </c>
      <c r="AP295" s="147">
        <v>5.1428571428571397</v>
      </c>
      <c r="AQ295" s="31" t="s">
        <v>17</v>
      </c>
      <c r="AR295" s="31" t="s">
        <v>379</v>
      </c>
      <c r="AS295" s="31" t="s">
        <v>57</v>
      </c>
      <c r="AT295" s="31" t="s">
        <v>365</v>
      </c>
      <c r="AU295" s="31" t="s">
        <v>406</v>
      </c>
      <c r="AV295" s="31" t="s">
        <v>268</v>
      </c>
      <c r="AW295" s="270">
        <v>3</v>
      </c>
      <c r="AX295"/>
    </row>
    <row r="296" spans="1:50" x14ac:dyDescent="0.35">
      <c r="A296" s="31" t="s">
        <v>10</v>
      </c>
      <c r="B296" s="31" t="s">
        <v>154</v>
      </c>
      <c r="C296" s="108">
        <v>44134</v>
      </c>
      <c r="D296" s="145">
        <v>5380</v>
      </c>
      <c r="E296" s="145">
        <v>9</v>
      </c>
      <c r="F296" s="145">
        <v>9</v>
      </c>
      <c r="G296" s="145">
        <v>0</v>
      </c>
      <c r="H296" s="145">
        <v>67</v>
      </c>
      <c r="I296" s="145">
        <v>43</v>
      </c>
      <c r="J296" s="145">
        <v>28</v>
      </c>
      <c r="K296" s="145">
        <v>28</v>
      </c>
      <c r="L296" s="145">
        <v>3</v>
      </c>
      <c r="M296" s="145">
        <v>3</v>
      </c>
      <c r="N296" s="145">
        <v>7</v>
      </c>
      <c r="O296" s="145">
        <v>7</v>
      </c>
      <c r="P296" s="145">
        <v>7</v>
      </c>
      <c r="Q296" s="145">
        <v>7</v>
      </c>
      <c r="R296" s="145">
        <v>18</v>
      </c>
      <c r="S296" s="145">
        <v>18</v>
      </c>
      <c r="T296" s="145">
        <v>2</v>
      </c>
      <c r="U296" s="145">
        <v>2</v>
      </c>
      <c r="V296" s="145">
        <v>47</v>
      </c>
      <c r="W296" s="145">
        <v>47</v>
      </c>
      <c r="X296" s="145">
        <v>47</v>
      </c>
      <c r="Y296" s="145">
        <v>47</v>
      </c>
      <c r="Z296" s="145">
        <v>4</v>
      </c>
      <c r="AA296" s="145">
        <v>4</v>
      </c>
      <c r="AB296" s="145">
        <v>205</v>
      </c>
      <c r="AC296" s="145">
        <v>5</v>
      </c>
      <c r="AD296" s="145">
        <v>5</v>
      </c>
      <c r="AE296" s="145">
        <v>0</v>
      </c>
      <c r="AF296" s="145">
        <v>0</v>
      </c>
      <c r="AG296" s="145">
        <v>0</v>
      </c>
      <c r="AH296" s="145">
        <v>0</v>
      </c>
      <c r="AI296" s="145">
        <v>0</v>
      </c>
      <c r="AJ296" s="145">
        <v>0</v>
      </c>
      <c r="AK296" s="145">
        <v>5</v>
      </c>
      <c r="AL296" s="145">
        <v>223</v>
      </c>
      <c r="AM296" s="145">
        <v>208</v>
      </c>
      <c r="AN296" s="145">
        <v>204</v>
      </c>
      <c r="AO296" s="145" t="s">
        <v>3</v>
      </c>
      <c r="AP296" s="147">
        <v>5.1428571428571397</v>
      </c>
      <c r="AQ296" s="31" t="s">
        <v>17</v>
      </c>
      <c r="AR296" s="31" t="s">
        <v>379</v>
      </c>
      <c r="AS296" s="31" t="s">
        <v>57</v>
      </c>
      <c r="AT296" s="31" t="s">
        <v>365</v>
      </c>
      <c r="AU296" s="31" t="s">
        <v>405</v>
      </c>
      <c r="AV296" s="31" t="s">
        <v>268</v>
      </c>
      <c r="AW296" s="270">
        <v>0</v>
      </c>
      <c r="AX296"/>
    </row>
    <row r="297" spans="1:50" x14ac:dyDescent="0.35">
      <c r="A297" s="31" t="s">
        <v>10</v>
      </c>
      <c r="B297" s="31" t="s">
        <v>155</v>
      </c>
      <c r="C297" s="108">
        <v>44134</v>
      </c>
      <c r="D297" s="145">
        <v>4285</v>
      </c>
      <c r="E297" s="145">
        <v>4</v>
      </c>
      <c r="F297" s="145">
        <v>4</v>
      </c>
      <c r="G297" s="145">
        <v>12</v>
      </c>
      <c r="H297" s="145">
        <v>58</v>
      </c>
      <c r="I297" s="145">
        <v>39</v>
      </c>
      <c r="J297" s="145">
        <v>27</v>
      </c>
      <c r="K297" s="145">
        <v>27</v>
      </c>
      <c r="L297" s="145">
        <v>2</v>
      </c>
      <c r="M297" s="145">
        <v>2</v>
      </c>
      <c r="N297" s="145">
        <v>8</v>
      </c>
      <c r="O297" s="145">
        <v>6</v>
      </c>
      <c r="P297" s="145">
        <v>6</v>
      </c>
      <c r="Q297" s="145">
        <v>6</v>
      </c>
      <c r="R297" s="145">
        <v>9</v>
      </c>
      <c r="S297" s="145">
        <v>9</v>
      </c>
      <c r="T297" s="145">
        <v>1</v>
      </c>
      <c r="U297" s="145">
        <v>1</v>
      </c>
      <c r="V297" s="145">
        <v>15</v>
      </c>
      <c r="W297" s="145">
        <v>15</v>
      </c>
      <c r="X297" s="145">
        <v>15</v>
      </c>
      <c r="Y297" s="145">
        <v>15</v>
      </c>
      <c r="Z297" s="145">
        <v>1</v>
      </c>
      <c r="AA297" s="145">
        <v>1</v>
      </c>
      <c r="AB297" s="145">
        <v>150</v>
      </c>
      <c r="AC297" s="145">
        <v>25</v>
      </c>
      <c r="AD297" s="145">
        <v>25</v>
      </c>
      <c r="AE297" s="145">
        <v>0</v>
      </c>
      <c r="AF297" s="145">
        <v>0</v>
      </c>
      <c r="AG297" s="145">
        <v>0</v>
      </c>
      <c r="AH297" s="145">
        <v>1</v>
      </c>
      <c r="AI297" s="145">
        <v>0</v>
      </c>
      <c r="AJ297" s="145">
        <v>0</v>
      </c>
      <c r="AK297" s="145">
        <v>20</v>
      </c>
      <c r="AL297" s="145">
        <v>188</v>
      </c>
      <c r="AM297" s="145">
        <v>175</v>
      </c>
      <c r="AN297" s="145">
        <v>174</v>
      </c>
      <c r="AO297" s="145" t="s">
        <v>3</v>
      </c>
      <c r="AP297" s="147">
        <v>5.1428571428571397</v>
      </c>
      <c r="AQ297" s="31" t="s">
        <v>17</v>
      </c>
      <c r="AR297" s="31" t="s">
        <v>379</v>
      </c>
      <c r="AS297" s="31" t="s">
        <v>57</v>
      </c>
      <c r="AT297" s="31" t="s">
        <v>365</v>
      </c>
      <c r="AU297" s="31" t="s">
        <v>409</v>
      </c>
      <c r="AV297" s="31" t="s">
        <v>268</v>
      </c>
      <c r="AW297" s="270">
        <v>0</v>
      </c>
      <c r="AX297"/>
    </row>
    <row r="298" spans="1:50" x14ac:dyDescent="0.35">
      <c r="A298" s="31" t="s">
        <v>10</v>
      </c>
      <c r="B298" s="31" t="s">
        <v>156</v>
      </c>
      <c r="C298" s="108">
        <v>44134</v>
      </c>
      <c r="D298" s="145">
        <v>3802</v>
      </c>
      <c r="E298" s="145">
        <v>5</v>
      </c>
      <c r="F298" s="145">
        <v>5</v>
      </c>
      <c r="G298" s="145">
        <v>0</v>
      </c>
      <c r="H298" s="145">
        <v>79</v>
      </c>
      <c r="I298" s="145">
        <v>50</v>
      </c>
      <c r="J298" s="145">
        <v>32</v>
      </c>
      <c r="K298" s="145">
        <v>32</v>
      </c>
      <c r="L298" s="145">
        <v>2</v>
      </c>
      <c r="M298" s="145">
        <v>2</v>
      </c>
      <c r="N298" s="145">
        <v>3</v>
      </c>
      <c r="O298" s="145">
        <v>3</v>
      </c>
      <c r="P298" s="145">
        <v>3</v>
      </c>
      <c r="Q298" s="145">
        <v>3</v>
      </c>
      <c r="R298" s="145">
        <v>5</v>
      </c>
      <c r="S298" s="145">
        <v>5</v>
      </c>
      <c r="T298" s="145">
        <v>1</v>
      </c>
      <c r="U298" s="145">
        <v>1</v>
      </c>
      <c r="V298" s="145">
        <v>24</v>
      </c>
      <c r="W298" s="145">
        <v>24</v>
      </c>
      <c r="X298" s="145">
        <v>24</v>
      </c>
      <c r="Y298" s="145">
        <v>24</v>
      </c>
      <c r="Z298" s="145">
        <v>2</v>
      </c>
      <c r="AA298" s="145">
        <v>2</v>
      </c>
      <c r="AB298" s="145">
        <v>155</v>
      </c>
      <c r="AC298" s="145">
        <v>20</v>
      </c>
      <c r="AD298" s="145">
        <v>15</v>
      </c>
      <c r="AE298" s="145">
        <v>5</v>
      </c>
      <c r="AF298" s="145">
        <v>0</v>
      </c>
      <c r="AG298" s="145">
        <v>0</v>
      </c>
      <c r="AH298" s="145">
        <v>1</v>
      </c>
      <c r="AI298" s="145">
        <v>1</v>
      </c>
      <c r="AJ298" s="145">
        <v>0</v>
      </c>
      <c r="AK298" s="145">
        <v>18</v>
      </c>
      <c r="AL298" s="145">
        <v>142</v>
      </c>
      <c r="AM298" s="145">
        <v>135</v>
      </c>
      <c r="AN298" s="145">
        <v>135</v>
      </c>
      <c r="AO298" s="145" t="s">
        <v>3</v>
      </c>
      <c r="AP298" s="147">
        <v>5.1428571428571397</v>
      </c>
      <c r="AQ298" s="31" t="s">
        <v>17</v>
      </c>
      <c r="AR298" s="31" t="s">
        <v>379</v>
      </c>
      <c r="AS298" s="31" t="s">
        <v>57</v>
      </c>
      <c r="AT298" s="31" t="s">
        <v>365</v>
      </c>
      <c r="AU298" s="31" t="s">
        <v>401</v>
      </c>
      <c r="AV298" s="31" t="s">
        <v>268</v>
      </c>
      <c r="AW298" s="270">
        <v>0</v>
      </c>
      <c r="AX298"/>
    </row>
    <row r="299" spans="1:50" x14ac:dyDescent="0.35">
      <c r="A299" s="31" t="s">
        <v>10</v>
      </c>
      <c r="B299" s="31" t="s">
        <v>157</v>
      </c>
      <c r="C299" s="108">
        <v>44134</v>
      </c>
      <c r="D299" s="145">
        <v>3135</v>
      </c>
      <c r="E299" s="145">
        <v>9</v>
      </c>
      <c r="F299" s="145">
        <v>9</v>
      </c>
      <c r="G299" s="145">
        <v>-14</v>
      </c>
      <c r="H299" s="145">
        <v>86</v>
      </c>
      <c r="I299" s="145">
        <v>61</v>
      </c>
      <c r="J299" s="145">
        <v>43</v>
      </c>
      <c r="K299" s="145">
        <v>43</v>
      </c>
      <c r="L299" s="145">
        <v>4</v>
      </c>
      <c r="M299" s="145">
        <v>4</v>
      </c>
      <c r="N299" s="145">
        <v>13</v>
      </c>
      <c r="O299" s="145">
        <v>13</v>
      </c>
      <c r="P299" s="145">
        <v>13</v>
      </c>
      <c r="Q299" s="145">
        <v>13</v>
      </c>
      <c r="R299" s="145">
        <v>30</v>
      </c>
      <c r="S299" s="145">
        <v>25</v>
      </c>
      <c r="T299" s="145">
        <v>3</v>
      </c>
      <c r="U299" s="145">
        <v>3</v>
      </c>
      <c r="V299" s="145">
        <v>32</v>
      </c>
      <c r="W299" s="145">
        <v>32</v>
      </c>
      <c r="X299" s="145">
        <v>32</v>
      </c>
      <c r="Y299" s="145">
        <v>32</v>
      </c>
      <c r="Z299" s="145">
        <v>2</v>
      </c>
      <c r="AA299" s="145">
        <v>2</v>
      </c>
      <c r="AB299" s="145">
        <v>215</v>
      </c>
      <c r="AC299" s="145">
        <v>22</v>
      </c>
      <c r="AD299" s="145">
        <v>22</v>
      </c>
      <c r="AE299" s="145">
        <v>0</v>
      </c>
      <c r="AF299" s="145">
        <v>0</v>
      </c>
      <c r="AG299" s="145">
        <v>0</v>
      </c>
      <c r="AH299" s="145">
        <v>1</v>
      </c>
      <c r="AI299" s="145">
        <v>1</v>
      </c>
      <c r="AJ299" s="145">
        <v>0</v>
      </c>
      <c r="AK299" s="145">
        <v>19</v>
      </c>
      <c r="AL299" s="145">
        <v>117</v>
      </c>
      <c r="AM299" s="145">
        <v>104</v>
      </c>
      <c r="AN299" s="145">
        <v>104</v>
      </c>
      <c r="AO299" s="145" t="s">
        <v>3</v>
      </c>
      <c r="AP299" s="147">
        <v>5.1428571428571397</v>
      </c>
      <c r="AQ299" s="31" t="s">
        <v>17</v>
      </c>
      <c r="AR299" s="31" t="s">
        <v>379</v>
      </c>
      <c r="AS299" s="31" t="s">
        <v>57</v>
      </c>
      <c r="AT299" s="31" t="s">
        <v>370</v>
      </c>
      <c r="AU299" s="31" t="s">
        <v>410</v>
      </c>
      <c r="AV299" s="31" t="s">
        <v>268</v>
      </c>
      <c r="AW299" s="270">
        <v>0</v>
      </c>
      <c r="AX299"/>
    </row>
    <row r="300" spans="1:50" x14ac:dyDescent="0.35">
      <c r="A300" s="31" t="s">
        <v>10</v>
      </c>
      <c r="B300" s="31" t="s">
        <v>158</v>
      </c>
      <c r="C300" s="108">
        <v>44134</v>
      </c>
      <c r="D300" s="145">
        <v>1900</v>
      </c>
      <c r="E300" s="145">
        <v>4</v>
      </c>
      <c r="F300" s="145">
        <v>4</v>
      </c>
      <c r="G300" s="145">
        <v>-14</v>
      </c>
      <c r="H300" s="145">
        <v>69</v>
      </c>
      <c r="I300" s="145">
        <v>48</v>
      </c>
      <c r="J300" s="145">
        <v>27</v>
      </c>
      <c r="K300" s="145">
        <v>27</v>
      </c>
      <c r="L300" s="145">
        <v>2</v>
      </c>
      <c r="M300" s="145">
        <v>2</v>
      </c>
      <c r="N300" s="145">
        <v>2</v>
      </c>
      <c r="O300" s="145">
        <v>2</v>
      </c>
      <c r="P300" s="145">
        <v>2</v>
      </c>
      <c r="Q300" s="145">
        <v>2</v>
      </c>
      <c r="R300" s="145">
        <v>4</v>
      </c>
      <c r="S300" s="145">
        <v>4</v>
      </c>
      <c r="T300" s="145">
        <v>1</v>
      </c>
      <c r="U300" s="145">
        <v>1</v>
      </c>
      <c r="V300" s="145">
        <v>16</v>
      </c>
      <c r="W300" s="145">
        <v>16</v>
      </c>
      <c r="X300" s="145">
        <v>16</v>
      </c>
      <c r="Y300" s="145">
        <v>16</v>
      </c>
      <c r="Z300" s="145">
        <v>1</v>
      </c>
      <c r="AA300" s="145">
        <v>1</v>
      </c>
      <c r="AB300" s="145">
        <v>50</v>
      </c>
      <c r="AC300" s="145">
        <v>7</v>
      </c>
      <c r="AD300" s="145">
        <v>7</v>
      </c>
      <c r="AE300" s="145">
        <v>0</v>
      </c>
      <c r="AF300" s="145">
        <v>0</v>
      </c>
      <c r="AG300" s="145">
        <v>0</v>
      </c>
      <c r="AH300" s="145">
        <v>0</v>
      </c>
      <c r="AI300" s="145">
        <v>0</v>
      </c>
      <c r="AJ300" s="145">
        <v>1</v>
      </c>
      <c r="AK300" s="145">
        <v>6</v>
      </c>
      <c r="AL300" s="145">
        <v>53</v>
      </c>
      <c r="AM300" s="145">
        <v>51</v>
      </c>
      <c r="AN300" s="145">
        <v>50</v>
      </c>
      <c r="AO300" s="145" t="s">
        <v>3</v>
      </c>
      <c r="AP300" s="147">
        <v>5.1428571428571397</v>
      </c>
      <c r="AQ300" s="31" t="s">
        <v>17</v>
      </c>
      <c r="AR300" s="31" t="s">
        <v>379</v>
      </c>
      <c r="AS300" s="31" t="s">
        <v>57</v>
      </c>
      <c r="AT300" s="31" t="s">
        <v>365</v>
      </c>
      <c r="AU300" s="31" t="s">
        <v>407</v>
      </c>
      <c r="AV300" s="31" t="s">
        <v>268</v>
      </c>
      <c r="AW300" s="270">
        <v>1</v>
      </c>
      <c r="AX300"/>
    </row>
    <row r="301" spans="1:50" x14ac:dyDescent="0.35">
      <c r="A301" s="31" t="s">
        <v>10</v>
      </c>
      <c r="B301" s="31" t="s">
        <v>159</v>
      </c>
      <c r="C301" s="108">
        <v>44134</v>
      </c>
      <c r="D301" s="145">
        <v>1774</v>
      </c>
      <c r="E301" s="145">
        <v>3</v>
      </c>
      <c r="F301" s="145">
        <v>3</v>
      </c>
      <c r="G301" s="145">
        <v>-18</v>
      </c>
      <c r="H301" s="145">
        <v>55</v>
      </c>
      <c r="I301" s="145">
        <v>34</v>
      </c>
      <c r="J301" s="145">
        <v>18</v>
      </c>
      <c r="K301" s="145">
        <v>18</v>
      </c>
      <c r="L301" s="145">
        <v>1</v>
      </c>
      <c r="M301" s="145">
        <v>1</v>
      </c>
      <c r="N301" s="145">
        <v>6</v>
      </c>
      <c r="O301" s="145">
        <v>6</v>
      </c>
      <c r="P301" s="145">
        <v>6</v>
      </c>
      <c r="Q301" s="145">
        <v>6</v>
      </c>
      <c r="R301" s="145">
        <v>7</v>
      </c>
      <c r="S301" s="145">
        <v>5</v>
      </c>
      <c r="T301" s="145">
        <v>1</v>
      </c>
      <c r="U301" s="145">
        <v>1</v>
      </c>
      <c r="V301" s="145">
        <v>5</v>
      </c>
      <c r="W301" s="145">
        <v>5</v>
      </c>
      <c r="X301" s="145">
        <v>5</v>
      </c>
      <c r="Y301" s="145">
        <v>5</v>
      </c>
      <c r="Z301" s="145">
        <v>1</v>
      </c>
      <c r="AA301" s="145">
        <v>1</v>
      </c>
      <c r="AB301" s="145">
        <v>60</v>
      </c>
      <c r="AC301" s="145">
        <v>8</v>
      </c>
      <c r="AD301" s="145">
        <v>8</v>
      </c>
      <c r="AE301" s="145">
        <v>0</v>
      </c>
      <c r="AF301" s="145">
        <v>0</v>
      </c>
      <c r="AG301" s="145">
        <v>0</v>
      </c>
      <c r="AH301" s="145">
        <v>0</v>
      </c>
      <c r="AI301" s="145">
        <v>0</v>
      </c>
      <c r="AJ301" s="145">
        <v>0</v>
      </c>
      <c r="AK301" s="145">
        <v>8</v>
      </c>
      <c r="AL301" s="145">
        <v>82</v>
      </c>
      <c r="AM301" s="145">
        <v>75</v>
      </c>
      <c r="AN301" s="145">
        <v>74</v>
      </c>
      <c r="AO301" s="145" t="s">
        <v>3</v>
      </c>
      <c r="AP301" s="147">
        <v>5.1428571428571397</v>
      </c>
      <c r="AQ301" s="31" t="s">
        <v>17</v>
      </c>
      <c r="AR301" s="31" t="s">
        <v>379</v>
      </c>
      <c r="AS301" s="31" t="s">
        <v>57</v>
      </c>
      <c r="AT301" s="31" t="s">
        <v>368</v>
      </c>
      <c r="AU301" s="31" t="s">
        <v>403</v>
      </c>
      <c r="AV301" s="31" t="s">
        <v>268</v>
      </c>
      <c r="AW301" s="270">
        <v>0</v>
      </c>
      <c r="AX301"/>
    </row>
    <row r="302" spans="1:50" x14ac:dyDescent="0.35">
      <c r="A302" s="31" t="s">
        <v>10</v>
      </c>
      <c r="B302" s="31" t="s">
        <v>160</v>
      </c>
      <c r="C302" s="108">
        <v>44134</v>
      </c>
      <c r="D302" s="145">
        <v>1682</v>
      </c>
      <c r="E302" s="145">
        <v>3</v>
      </c>
      <c r="F302" s="145">
        <v>3</v>
      </c>
      <c r="G302" s="145">
        <v>-8</v>
      </c>
      <c r="H302" s="145">
        <v>36</v>
      </c>
      <c r="I302" s="145">
        <v>27</v>
      </c>
      <c r="J302" s="145">
        <v>14</v>
      </c>
      <c r="K302" s="145">
        <v>14</v>
      </c>
      <c r="L302" s="145">
        <v>1</v>
      </c>
      <c r="M302" s="145">
        <v>1</v>
      </c>
      <c r="N302" s="145">
        <v>4</v>
      </c>
      <c r="O302" s="145">
        <v>4</v>
      </c>
      <c r="P302" s="145">
        <v>4</v>
      </c>
      <c r="Q302" s="145">
        <v>4</v>
      </c>
      <c r="R302" s="145">
        <v>4</v>
      </c>
      <c r="S302" s="145">
        <v>2</v>
      </c>
      <c r="T302" s="145">
        <v>1</v>
      </c>
      <c r="U302" s="145">
        <v>1</v>
      </c>
      <c r="V302" s="145">
        <v>8</v>
      </c>
      <c r="W302" s="145">
        <v>8</v>
      </c>
      <c r="X302" s="145">
        <v>8</v>
      </c>
      <c r="Y302" s="145">
        <v>8</v>
      </c>
      <c r="Z302" s="145">
        <v>1</v>
      </c>
      <c r="AA302" s="145">
        <v>1</v>
      </c>
      <c r="AB302" s="145">
        <v>130</v>
      </c>
      <c r="AC302" s="145">
        <v>10</v>
      </c>
      <c r="AD302" s="145">
        <v>6</v>
      </c>
      <c r="AE302" s="145">
        <v>4</v>
      </c>
      <c r="AF302" s="145">
        <v>0</v>
      </c>
      <c r="AG302" s="145">
        <v>0</v>
      </c>
      <c r="AH302" s="145">
        <v>0</v>
      </c>
      <c r="AI302" s="145">
        <v>0</v>
      </c>
      <c r="AJ302" s="145">
        <v>0</v>
      </c>
      <c r="AK302" s="145">
        <v>9</v>
      </c>
      <c r="AL302" s="145">
        <v>34</v>
      </c>
      <c r="AM302" s="145">
        <v>32</v>
      </c>
      <c r="AN302" s="145">
        <v>32</v>
      </c>
      <c r="AO302" s="145" t="s">
        <v>3</v>
      </c>
      <c r="AP302" s="147">
        <v>5.1428571428571397</v>
      </c>
      <c r="AQ302" s="31" t="s">
        <v>17</v>
      </c>
      <c r="AR302" s="31" t="s">
        <v>379</v>
      </c>
      <c r="AS302" s="31" t="s">
        <v>57</v>
      </c>
      <c r="AT302" s="31" t="s">
        <v>367</v>
      </c>
      <c r="AU302" s="31" t="s">
        <v>411</v>
      </c>
      <c r="AV302" s="31" t="s">
        <v>268</v>
      </c>
      <c r="AW302" s="270">
        <v>0</v>
      </c>
      <c r="AX302"/>
    </row>
    <row r="303" spans="1:50" x14ac:dyDescent="0.35">
      <c r="A303" s="31" t="s">
        <v>10</v>
      </c>
      <c r="B303" s="31" t="s">
        <v>161</v>
      </c>
      <c r="C303" s="108">
        <v>44134</v>
      </c>
      <c r="D303" s="145">
        <v>1123</v>
      </c>
      <c r="E303" s="145">
        <v>5</v>
      </c>
      <c r="F303" s="145">
        <v>5</v>
      </c>
      <c r="G303" s="145">
        <v>-8</v>
      </c>
      <c r="H303" s="145">
        <v>75</v>
      </c>
      <c r="I303" s="145">
        <v>49</v>
      </c>
      <c r="J303" s="145">
        <v>36</v>
      </c>
      <c r="K303" s="145">
        <v>36</v>
      </c>
      <c r="L303" s="145">
        <v>2</v>
      </c>
      <c r="M303" s="145">
        <v>2</v>
      </c>
      <c r="N303" s="145">
        <v>4</v>
      </c>
      <c r="O303" s="145">
        <v>4</v>
      </c>
      <c r="P303" s="145">
        <v>4</v>
      </c>
      <c r="Q303" s="145">
        <v>4</v>
      </c>
      <c r="R303" s="145">
        <v>4</v>
      </c>
      <c r="S303" s="145">
        <v>4</v>
      </c>
      <c r="T303" s="145">
        <v>1</v>
      </c>
      <c r="U303" s="145">
        <v>1</v>
      </c>
      <c r="V303" s="145">
        <v>14</v>
      </c>
      <c r="W303" s="145">
        <v>14</v>
      </c>
      <c r="X303" s="145">
        <v>14</v>
      </c>
      <c r="Y303" s="145">
        <v>14</v>
      </c>
      <c r="Z303" s="145">
        <v>2</v>
      </c>
      <c r="AA303" s="145">
        <v>2</v>
      </c>
      <c r="AB303" s="145">
        <v>91</v>
      </c>
      <c r="AC303" s="145">
        <v>8</v>
      </c>
      <c r="AD303" s="145">
        <v>8</v>
      </c>
      <c r="AE303" s="145">
        <v>0</v>
      </c>
      <c r="AF303" s="145">
        <v>0</v>
      </c>
      <c r="AG303" s="145">
        <v>0</v>
      </c>
      <c r="AH303" s="145">
        <v>0</v>
      </c>
      <c r="AI303" s="145">
        <v>1</v>
      </c>
      <c r="AJ303" s="145">
        <v>0</v>
      </c>
      <c r="AK303" s="145">
        <v>7</v>
      </c>
      <c r="AL303" s="145">
        <v>84</v>
      </c>
      <c r="AM303" s="145">
        <v>80</v>
      </c>
      <c r="AN303" s="145">
        <v>80</v>
      </c>
      <c r="AO303" s="145" t="s">
        <v>3</v>
      </c>
      <c r="AP303" s="147">
        <v>5.1428571428571397</v>
      </c>
      <c r="AQ303" s="31" t="s">
        <v>17</v>
      </c>
      <c r="AR303" s="31" t="s">
        <v>379</v>
      </c>
      <c r="AS303" s="31" t="s">
        <v>57</v>
      </c>
      <c r="AT303" s="31" t="s">
        <v>369</v>
      </c>
      <c r="AU303" s="31" t="s">
        <v>408</v>
      </c>
      <c r="AV303" s="31" t="s">
        <v>268</v>
      </c>
      <c r="AW303" s="270">
        <v>0</v>
      </c>
      <c r="AX303"/>
    </row>
    <row r="304" spans="1:50" x14ac:dyDescent="0.35">
      <c r="A304" s="31" t="s">
        <v>10</v>
      </c>
      <c r="B304" s="31" t="s">
        <v>162</v>
      </c>
      <c r="C304" s="108">
        <v>44134</v>
      </c>
      <c r="D304" s="145">
        <v>1111</v>
      </c>
      <c r="E304" s="145">
        <v>4</v>
      </c>
      <c r="F304" s="145">
        <v>4</v>
      </c>
      <c r="G304" s="145">
        <v>0</v>
      </c>
      <c r="H304" s="145">
        <v>64</v>
      </c>
      <c r="I304" s="145">
        <v>40</v>
      </c>
      <c r="J304" s="145">
        <v>28</v>
      </c>
      <c r="K304" s="145">
        <v>28</v>
      </c>
      <c r="L304" s="145">
        <v>2</v>
      </c>
      <c r="M304" s="145">
        <v>2</v>
      </c>
      <c r="N304" s="145">
        <v>3</v>
      </c>
      <c r="O304" s="145">
        <v>3</v>
      </c>
      <c r="P304" s="145">
        <v>3</v>
      </c>
      <c r="Q304" s="145">
        <v>3</v>
      </c>
      <c r="R304" s="145">
        <v>3</v>
      </c>
      <c r="S304" s="145">
        <v>3</v>
      </c>
      <c r="T304" s="145">
        <v>1</v>
      </c>
      <c r="U304" s="145">
        <v>1</v>
      </c>
      <c r="V304" s="145">
        <v>10</v>
      </c>
      <c r="W304" s="145">
        <v>10</v>
      </c>
      <c r="X304" s="145">
        <v>10</v>
      </c>
      <c r="Y304" s="145">
        <v>10</v>
      </c>
      <c r="Z304" s="145">
        <v>1</v>
      </c>
      <c r="AA304" s="145">
        <v>1</v>
      </c>
      <c r="AB304" s="145">
        <v>124</v>
      </c>
      <c r="AC304" s="145">
        <v>11</v>
      </c>
      <c r="AD304" s="145">
        <v>8</v>
      </c>
      <c r="AE304" s="145">
        <v>3</v>
      </c>
      <c r="AF304" s="145">
        <v>0</v>
      </c>
      <c r="AG304" s="145">
        <v>0</v>
      </c>
      <c r="AH304" s="145">
        <v>0</v>
      </c>
      <c r="AI304" s="145">
        <v>0</v>
      </c>
      <c r="AJ304" s="145">
        <v>1</v>
      </c>
      <c r="AK304" s="145">
        <v>10</v>
      </c>
      <c r="AL304" s="145">
        <v>46</v>
      </c>
      <c r="AM304" s="145">
        <v>41</v>
      </c>
      <c r="AN304" s="145">
        <v>41</v>
      </c>
      <c r="AO304" s="145" t="s">
        <v>3</v>
      </c>
      <c r="AP304" s="147">
        <v>5.1428571428571397</v>
      </c>
      <c r="AQ304" s="31" t="s">
        <v>17</v>
      </c>
      <c r="AR304" s="31" t="s">
        <v>379</v>
      </c>
      <c r="AS304" s="31" t="s">
        <v>57</v>
      </c>
      <c r="AT304" s="31" t="s">
        <v>368</v>
      </c>
      <c r="AU304" s="31" t="s">
        <v>402</v>
      </c>
      <c r="AV304" s="31" t="s">
        <v>268</v>
      </c>
      <c r="AW304" s="270">
        <v>1</v>
      </c>
      <c r="AX304"/>
    </row>
    <row r="305" spans="1:50" x14ac:dyDescent="0.35">
      <c r="A305" s="31" t="s">
        <v>10</v>
      </c>
      <c r="B305" s="31" t="s">
        <v>163</v>
      </c>
      <c r="C305" s="108">
        <v>44134</v>
      </c>
      <c r="D305" s="145">
        <v>1023</v>
      </c>
      <c r="E305" s="145">
        <v>3</v>
      </c>
      <c r="F305" s="145">
        <v>3</v>
      </c>
      <c r="G305" s="145">
        <v>-11</v>
      </c>
      <c r="H305" s="145">
        <v>33</v>
      </c>
      <c r="I305" s="145">
        <v>29</v>
      </c>
      <c r="J305" s="145">
        <v>17</v>
      </c>
      <c r="K305" s="145">
        <v>17</v>
      </c>
      <c r="L305" s="145">
        <v>1</v>
      </c>
      <c r="M305" s="145">
        <v>1</v>
      </c>
      <c r="N305" s="145">
        <v>5</v>
      </c>
      <c r="O305" s="145">
        <v>5</v>
      </c>
      <c r="P305" s="145">
        <v>5</v>
      </c>
      <c r="Q305" s="145">
        <v>5</v>
      </c>
      <c r="R305" s="145">
        <v>9</v>
      </c>
      <c r="S305" s="145">
        <v>9</v>
      </c>
      <c r="T305" s="145">
        <v>1</v>
      </c>
      <c r="U305" s="145">
        <v>1</v>
      </c>
      <c r="V305" s="145">
        <v>7</v>
      </c>
      <c r="W305" s="145">
        <v>7</v>
      </c>
      <c r="X305" s="145">
        <v>7</v>
      </c>
      <c r="Y305" s="145">
        <v>7</v>
      </c>
      <c r="Z305" s="145">
        <v>1</v>
      </c>
      <c r="AA305" s="145">
        <v>1</v>
      </c>
      <c r="AB305" s="145">
        <v>45</v>
      </c>
      <c r="AC305" s="145">
        <v>5</v>
      </c>
      <c r="AD305" s="145">
        <v>4</v>
      </c>
      <c r="AE305" s="145">
        <v>1</v>
      </c>
      <c r="AF305" s="145">
        <v>0</v>
      </c>
      <c r="AG305" s="145">
        <v>0</v>
      </c>
      <c r="AH305" s="145">
        <v>0</v>
      </c>
      <c r="AI305" s="145">
        <v>0</v>
      </c>
      <c r="AJ305" s="145">
        <v>1</v>
      </c>
      <c r="AK305" s="145">
        <v>4</v>
      </c>
      <c r="AL305" s="145">
        <v>65</v>
      </c>
      <c r="AM305" s="145">
        <v>57</v>
      </c>
      <c r="AN305" s="145">
        <v>57</v>
      </c>
      <c r="AO305" s="145" t="s">
        <v>3</v>
      </c>
      <c r="AP305" s="147">
        <v>5.1428571428571397</v>
      </c>
      <c r="AQ305" s="31" t="s">
        <v>17</v>
      </c>
      <c r="AR305" s="31" t="s">
        <v>379</v>
      </c>
      <c r="AS305" s="31" t="s">
        <v>57</v>
      </c>
      <c r="AT305" s="31" t="s">
        <v>366</v>
      </c>
      <c r="AU305" s="31" t="s">
        <v>404</v>
      </c>
      <c r="AV305" s="31" t="s">
        <v>268</v>
      </c>
      <c r="AW305" s="270">
        <v>1</v>
      </c>
      <c r="AX305"/>
    </row>
    <row r="306" spans="1:50" x14ac:dyDescent="0.35">
      <c r="A306" s="31" t="s">
        <v>10</v>
      </c>
      <c r="B306" s="31" t="s">
        <v>153</v>
      </c>
      <c r="C306" s="108">
        <v>44141</v>
      </c>
      <c r="D306" s="145">
        <v>8083</v>
      </c>
      <c r="E306" s="145">
        <v>8</v>
      </c>
      <c r="F306" s="145">
        <v>8</v>
      </c>
      <c r="G306" s="145">
        <v>39</v>
      </c>
      <c r="H306" s="145">
        <v>93</v>
      </c>
      <c r="I306" s="145">
        <v>68</v>
      </c>
      <c r="J306" s="145">
        <v>52</v>
      </c>
      <c r="K306" s="145">
        <v>52</v>
      </c>
      <c r="L306" s="145">
        <v>3</v>
      </c>
      <c r="M306" s="145">
        <v>3</v>
      </c>
      <c r="N306" s="145">
        <v>20</v>
      </c>
      <c r="O306" s="145">
        <v>20</v>
      </c>
      <c r="P306" s="145">
        <v>20</v>
      </c>
      <c r="Q306" s="145">
        <v>17</v>
      </c>
      <c r="R306" s="145">
        <v>44</v>
      </c>
      <c r="S306" s="145">
        <v>44</v>
      </c>
      <c r="T306" s="145">
        <v>5</v>
      </c>
      <c r="U306" s="145">
        <v>5</v>
      </c>
      <c r="V306" s="145">
        <v>12</v>
      </c>
      <c r="W306" s="145">
        <v>12</v>
      </c>
      <c r="X306" s="145">
        <v>12</v>
      </c>
      <c r="Y306" s="145">
        <v>12</v>
      </c>
      <c r="Z306" s="145">
        <v>0</v>
      </c>
      <c r="AA306" s="145">
        <v>0</v>
      </c>
      <c r="AB306" s="145">
        <v>310</v>
      </c>
      <c r="AC306" s="145">
        <v>50</v>
      </c>
      <c r="AD306" s="145">
        <v>50</v>
      </c>
      <c r="AE306" s="145">
        <v>0</v>
      </c>
      <c r="AF306" s="145">
        <v>0</v>
      </c>
      <c r="AG306" s="145">
        <v>0</v>
      </c>
      <c r="AH306" s="145">
        <v>1</v>
      </c>
      <c r="AI306" s="145">
        <v>1</v>
      </c>
      <c r="AJ306" s="145">
        <v>2</v>
      </c>
      <c r="AK306" s="145">
        <v>46</v>
      </c>
      <c r="AL306" s="145">
        <v>985</v>
      </c>
      <c r="AM306" s="145">
        <v>935</v>
      </c>
      <c r="AN306" s="145">
        <v>925</v>
      </c>
      <c r="AO306" s="145" t="s">
        <v>3</v>
      </c>
      <c r="AP306" s="147">
        <v>6.1428571428571397</v>
      </c>
      <c r="AQ306" s="31" t="s">
        <v>35</v>
      </c>
      <c r="AR306" s="31" t="s">
        <v>379</v>
      </c>
      <c r="AS306" s="31" t="s">
        <v>57</v>
      </c>
      <c r="AT306" s="31" t="s">
        <v>365</v>
      </c>
      <c r="AU306" s="31" t="s">
        <v>406</v>
      </c>
      <c r="AV306" s="31" t="s">
        <v>268</v>
      </c>
      <c r="AW306" s="270">
        <v>2</v>
      </c>
      <c r="AX306"/>
    </row>
    <row r="307" spans="1:50" x14ac:dyDescent="0.35">
      <c r="A307" s="31" t="s">
        <v>10</v>
      </c>
      <c r="B307" s="31" t="s">
        <v>154</v>
      </c>
      <c r="C307" s="108">
        <v>44141</v>
      </c>
      <c r="D307" s="145">
        <v>5695</v>
      </c>
      <c r="E307" s="145">
        <v>7</v>
      </c>
      <c r="F307" s="145">
        <v>7</v>
      </c>
      <c r="G307" s="145">
        <v>25</v>
      </c>
      <c r="H307" s="145">
        <v>107</v>
      </c>
      <c r="I307" s="145">
        <v>80</v>
      </c>
      <c r="J307" s="145">
        <v>71</v>
      </c>
      <c r="K307" s="145">
        <v>71</v>
      </c>
      <c r="L307" s="145">
        <v>4</v>
      </c>
      <c r="M307" s="145">
        <v>4</v>
      </c>
      <c r="N307" s="145">
        <v>8</v>
      </c>
      <c r="O307" s="145">
        <v>8</v>
      </c>
      <c r="P307" s="145">
        <v>8</v>
      </c>
      <c r="Q307" s="145">
        <v>8</v>
      </c>
      <c r="R307" s="145">
        <v>24</v>
      </c>
      <c r="S307" s="145">
        <v>23</v>
      </c>
      <c r="T307" s="145">
        <v>3</v>
      </c>
      <c r="U307" s="145">
        <v>3</v>
      </c>
      <c r="V307" s="145">
        <v>16</v>
      </c>
      <c r="W307" s="145">
        <v>16</v>
      </c>
      <c r="X307" s="145">
        <v>16</v>
      </c>
      <c r="Y307" s="145">
        <v>16</v>
      </c>
      <c r="Z307" s="145">
        <v>0</v>
      </c>
      <c r="AA307" s="145">
        <v>0</v>
      </c>
      <c r="AB307" s="145">
        <v>284</v>
      </c>
      <c r="AC307" s="145">
        <v>4</v>
      </c>
      <c r="AD307" s="145">
        <v>4</v>
      </c>
      <c r="AE307" s="145">
        <v>0</v>
      </c>
      <c r="AF307" s="145">
        <v>0</v>
      </c>
      <c r="AG307" s="145">
        <v>0</v>
      </c>
      <c r="AH307" s="145">
        <v>0</v>
      </c>
      <c r="AI307" s="145">
        <v>0</v>
      </c>
      <c r="AJ307" s="145">
        <v>0</v>
      </c>
      <c r="AK307" s="145">
        <v>4</v>
      </c>
      <c r="AL307" s="145">
        <v>207</v>
      </c>
      <c r="AM307" s="145">
        <v>187</v>
      </c>
      <c r="AN307" s="145">
        <v>184</v>
      </c>
      <c r="AO307" s="145" t="s">
        <v>3</v>
      </c>
      <c r="AP307" s="147">
        <v>6.1428571428571397</v>
      </c>
      <c r="AQ307" s="31" t="s">
        <v>35</v>
      </c>
      <c r="AR307" s="31" t="s">
        <v>379</v>
      </c>
      <c r="AS307" s="31" t="s">
        <v>57</v>
      </c>
      <c r="AT307" s="31" t="s">
        <v>365</v>
      </c>
      <c r="AU307" s="31" t="s">
        <v>405</v>
      </c>
      <c r="AV307" s="31" t="s">
        <v>268</v>
      </c>
      <c r="AW307" s="270">
        <v>0</v>
      </c>
      <c r="AX307"/>
    </row>
    <row r="308" spans="1:50" x14ac:dyDescent="0.35">
      <c r="A308" s="31" t="s">
        <v>10</v>
      </c>
      <c r="B308" s="31" t="s">
        <v>155</v>
      </c>
      <c r="C308" s="108">
        <v>44141</v>
      </c>
      <c r="D308" s="145">
        <v>4319</v>
      </c>
      <c r="E308" s="145">
        <v>2</v>
      </c>
      <c r="F308" s="145">
        <v>3</v>
      </c>
      <c r="G308" s="145">
        <v>31</v>
      </c>
      <c r="H308" s="145">
        <v>139</v>
      </c>
      <c r="I308" s="145">
        <v>83</v>
      </c>
      <c r="J308" s="145">
        <v>65</v>
      </c>
      <c r="K308" s="145">
        <v>65</v>
      </c>
      <c r="L308" s="145">
        <v>1</v>
      </c>
      <c r="M308" s="145">
        <v>1</v>
      </c>
      <c r="N308" s="145">
        <v>8</v>
      </c>
      <c r="O308" s="145">
        <v>8</v>
      </c>
      <c r="P308" s="145">
        <v>8</v>
      </c>
      <c r="Q308" s="145">
        <v>8</v>
      </c>
      <c r="R308" s="145">
        <v>14</v>
      </c>
      <c r="S308" s="145">
        <v>10</v>
      </c>
      <c r="T308" s="145">
        <v>1</v>
      </c>
      <c r="U308" s="145">
        <v>1</v>
      </c>
      <c r="V308" s="145">
        <v>5</v>
      </c>
      <c r="W308" s="145">
        <v>5</v>
      </c>
      <c r="X308" s="145">
        <v>5</v>
      </c>
      <c r="Y308" s="145">
        <v>5</v>
      </c>
      <c r="Z308" s="145">
        <v>0</v>
      </c>
      <c r="AA308" s="145">
        <v>0</v>
      </c>
      <c r="AB308" s="145">
        <v>126</v>
      </c>
      <c r="AC308" s="145">
        <v>15</v>
      </c>
      <c r="AD308" s="145">
        <v>15</v>
      </c>
      <c r="AE308" s="145">
        <v>0</v>
      </c>
      <c r="AF308" s="145">
        <v>0</v>
      </c>
      <c r="AG308" s="145">
        <v>0</v>
      </c>
      <c r="AH308" s="145">
        <v>0</v>
      </c>
      <c r="AI308" s="145">
        <v>1</v>
      </c>
      <c r="AJ308" s="145">
        <v>0</v>
      </c>
      <c r="AK308" s="145">
        <v>14</v>
      </c>
      <c r="AL308" s="145">
        <v>142</v>
      </c>
      <c r="AM308" s="145">
        <v>130</v>
      </c>
      <c r="AN308" s="145">
        <v>129</v>
      </c>
      <c r="AO308" s="145" t="s">
        <v>3</v>
      </c>
      <c r="AP308" s="147">
        <v>6.1428571428571397</v>
      </c>
      <c r="AQ308" s="31" t="s">
        <v>35</v>
      </c>
      <c r="AR308" s="31" t="s">
        <v>379</v>
      </c>
      <c r="AS308" s="31" t="s">
        <v>57</v>
      </c>
      <c r="AT308" s="31" t="s">
        <v>365</v>
      </c>
      <c r="AU308" s="31" t="s">
        <v>409</v>
      </c>
      <c r="AV308" s="31" t="s">
        <v>268</v>
      </c>
      <c r="AW308" s="270">
        <v>0</v>
      </c>
      <c r="AX308"/>
    </row>
    <row r="309" spans="1:50" x14ac:dyDescent="0.35">
      <c r="A309" s="31" t="s">
        <v>10</v>
      </c>
      <c r="B309" s="31" t="s">
        <v>156</v>
      </c>
      <c r="C309" s="108">
        <v>44141</v>
      </c>
      <c r="D309" s="145">
        <v>3865</v>
      </c>
      <c r="E309" s="145">
        <v>3</v>
      </c>
      <c r="F309" s="145">
        <v>5</v>
      </c>
      <c r="G309" s="145">
        <v>37</v>
      </c>
      <c r="H309" s="145">
        <v>177</v>
      </c>
      <c r="I309" s="145">
        <v>106</v>
      </c>
      <c r="J309" s="145">
        <v>59</v>
      </c>
      <c r="K309" s="145">
        <v>59</v>
      </c>
      <c r="L309" s="145">
        <v>3</v>
      </c>
      <c r="M309" s="145">
        <v>3</v>
      </c>
      <c r="N309" s="145">
        <v>5</v>
      </c>
      <c r="O309" s="145">
        <v>5</v>
      </c>
      <c r="P309" s="145">
        <v>5</v>
      </c>
      <c r="Q309" s="145">
        <v>5</v>
      </c>
      <c r="R309" s="145">
        <v>6</v>
      </c>
      <c r="S309" s="145">
        <v>4</v>
      </c>
      <c r="T309" s="145">
        <v>0</v>
      </c>
      <c r="U309" s="145">
        <v>0</v>
      </c>
      <c r="V309" s="145">
        <v>18</v>
      </c>
      <c r="W309" s="145">
        <v>18</v>
      </c>
      <c r="X309" s="145">
        <v>18</v>
      </c>
      <c r="Y309" s="145">
        <v>18</v>
      </c>
      <c r="Z309" s="145">
        <v>0</v>
      </c>
      <c r="AA309" s="145">
        <v>0</v>
      </c>
      <c r="AB309" s="145">
        <v>207</v>
      </c>
      <c r="AC309" s="145">
        <v>20</v>
      </c>
      <c r="AD309" s="145">
        <v>15</v>
      </c>
      <c r="AE309" s="145">
        <v>5</v>
      </c>
      <c r="AF309" s="145">
        <v>0</v>
      </c>
      <c r="AG309" s="145">
        <v>0</v>
      </c>
      <c r="AH309" s="145">
        <v>1</v>
      </c>
      <c r="AI309" s="145">
        <v>1</v>
      </c>
      <c r="AJ309" s="145">
        <v>0</v>
      </c>
      <c r="AK309" s="145">
        <v>18</v>
      </c>
      <c r="AL309" s="145">
        <v>267</v>
      </c>
      <c r="AM309" s="145">
        <v>253</v>
      </c>
      <c r="AN309" s="145">
        <v>253</v>
      </c>
      <c r="AO309" s="145" t="s">
        <v>3</v>
      </c>
      <c r="AP309" s="147">
        <v>6.1428571428571397</v>
      </c>
      <c r="AQ309" s="31" t="s">
        <v>35</v>
      </c>
      <c r="AR309" s="31" t="s">
        <v>379</v>
      </c>
      <c r="AS309" s="31" t="s">
        <v>57</v>
      </c>
      <c r="AT309" s="31" t="s">
        <v>365</v>
      </c>
      <c r="AU309" s="31" t="s">
        <v>401</v>
      </c>
      <c r="AV309" s="31" t="s">
        <v>268</v>
      </c>
      <c r="AW309" s="270">
        <v>0</v>
      </c>
      <c r="AX309"/>
    </row>
    <row r="310" spans="1:50" x14ac:dyDescent="0.35">
      <c r="A310" s="31" t="s">
        <v>10</v>
      </c>
      <c r="B310" s="31" t="s">
        <v>157</v>
      </c>
      <c r="C310" s="108">
        <v>44141</v>
      </c>
      <c r="D310" s="145">
        <v>3075</v>
      </c>
      <c r="E310" s="145">
        <v>10</v>
      </c>
      <c r="F310" s="145">
        <v>19</v>
      </c>
      <c r="G310" s="145">
        <v>20</v>
      </c>
      <c r="H310" s="145">
        <v>158</v>
      </c>
      <c r="I310" s="145">
        <v>98</v>
      </c>
      <c r="J310" s="145">
        <v>45</v>
      </c>
      <c r="K310" s="145">
        <v>45</v>
      </c>
      <c r="L310" s="145">
        <v>5</v>
      </c>
      <c r="M310" s="145">
        <v>5</v>
      </c>
      <c r="N310" s="145">
        <v>14</v>
      </c>
      <c r="O310" s="145">
        <v>14</v>
      </c>
      <c r="P310" s="145">
        <v>14</v>
      </c>
      <c r="Q310" s="145">
        <v>12</v>
      </c>
      <c r="R310" s="145">
        <v>26</v>
      </c>
      <c r="S310" s="145">
        <v>22</v>
      </c>
      <c r="T310" s="145">
        <v>5</v>
      </c>
      <c r="U310" s="145">
        <v>5</v>
      </c>
      <c r="V310" s="145">
        <v>12</v>
      </c>
      <c r="W310" s="145">
        <v>12</v>
      </c>
      <c r="X310" s="145">
        <v>12</v>
      </c>
      <c r="Y310" s="145">
        <v>12</v>
      </c>
      <c r="Z310" s="145">
        <v>0</v>
      </c>
      <c r="AA310" s="145">
        <v>0</v>
      </c>
      <c r="AB310" s="145">
        <v>250</v>
      </c>
      <c r="AC310" s="145">
        <v>25</v>
      </c>
      <c r="AD310" s="145">
        <v>25</v>
      </c>
      <c r="AE310" s="145">
        <v>0</v>
      </c>
      <c r="AF310" s="145">
        <v>0</v>
      </c>
      <c r="AG310" s="145">
        <v>0</v>
      </c>
      <c r="AH310" s="145">
        <v>0</v>
      </c>
      <c r="AI310" s="145">
        <v>1</v>
      </c>
      <c r="AJ310" s="145">
        <v>5</v>
      </c>
      <c r="AK310" s="145">
        <v>22</v>
      </c>
      <c r="AL310" s="145">
        <v>206</v>
      </c>
      <c r="AM310" s="145">
        <v>188</v>
      </c>
      <c r="AN310" s="145">
        <v>188</v>
      </c>
      <c r="AO310" s="145" t="s">
        <v>3</v>
      </c>
      <c r="AP310" s="147">
        <v>6.1428571428571397</v>
      </c>
      <c r="AQ310" s="31" t="s">
        <v>35</v>
      </c>
      <c r="AR310" s="31" t="s">
        <v>379</v>
      </c>
      <c r="AS310" s="31" t="s">
        <v>57</v>
      </c>
      <c r="AT310" s="31" t="s">
        <v>370</v>
      </c>
      <c r="AU310" s="31" t="s">
        <v>410</v>
      </c>
      <c r="AV310" s="31" t="s">
        <v>268</v>
      </c>
      <c r="AW310" s="270">
        <v>5</v>
      </c>
      <c r="AX310"/>
    </row>
    <row r="311" spans="1:50" x14ac:dyDescent="0.35">
      <c r="A311" s="31" t="s">
        <v>10</v>
      </c>
      <c r="B311" s="31" t="s">
        <v>158</v>
      </c>
      <c r="C311" s="108">
        <v>44141</v>
      </c>
      <c r="D311" s="145">
        <v>1848</v>
      </c>
      <c r="E311" s="145">
        <v>2</v>
      </c>
      <c r="F311" s="145">
        <v>2</v>
      </c>
      <c r="G311" s="145">
        <v>6</v>
      </c>
      <c r="H311" s="145">
        <v>59</v>
      </c>
      <c r="I311" s="145">
        <v>36</v>
      </c>
      <c r="J311" s="145">
        <v>21</v>
      </c>
      <c r="K311" s="145">
        <v>21</v>
      </c>
      <c r="L311" s="145">
        <v>2</v>
      </c>
      <c r="M311" s="145">
        <v>2</v>
      </c>
      <c r="N311" s="145">
        <v>5</v>
      </c>
      <c r="O311" s="145">
        <v>5</v>
      </c>
      <c r="P311" s="145">
        <v>5</v>
      </c>
      <c r="Q311" s="145">
        <v>5</v>
      </c>
      <c r="R311" s="145">
        <v>8</v>
      </c>
      <c r="S311" s="145">
        <v>6</v>
      </c>
      <c r="T311" s="145">
        <v>0</v>
      </c>
      <c r="U311" s="145">
        <v>0</v>
      </c>
      <c r="V311" s="145">
        <v>19</v>
      </c>
      <c r="W311" s="145">
        <v>19</v>
      </c>
      <c r="X311" s="145">
        <v>19</v>
      </c>
      <c r="Y311" s="145">
        <v>19</v>
      </c>
      <c r="Z311" s="145">
        <v>0</v>
      </c>
      <c r="AA311" s="145">
        <v>0</v>
      </c>
      <c r="AB311" s="145">
        <v>156</v>
      </c>
      <c r="AC311" s="145">
        <v>14</v>
      </c>
      <c r="AD311" s="145">
        <v>14</v>
      </c>
      <c r="AE311" s="145">
        <v>0</v>
      </c>
      <c r="AF311" s="145">
        <v>0</v>
      </c>
      <c r="AG311" s="145">
        <v>0</v>
      </c>
      <c r="AH311" s="145">
        <v>0</v>
      </c>
      <c r="AI311" s="145">
        <v>0</v>
      </c>
      <c r="AJ311" s="145">
        <v>1</v>
      </c>
      <c r="AK311" s="145">
        <v>13</v>
      </c>
      <c r="AL311" s="145">
        <v>120</v>
      </c>
      <c r="AM311" s="145">
        <v>116</v>
      </c>
      <c r="AN311" s="145">
        <v>116</v>
      </c>
      <c r="AO311" s="145" t="s">
        <v>3</v>
      </c>
      <c r="AP311" s="147">
        <v>6.1428571428571397</v>
      </c>
      <c r="AQ311" s="31" t="s">
        <v>35</v>
      </c>
      <c r="AR311" s="31" t="s">
        <v>379</v>
      </c>
      <c r="AS311" s="31" t="s">
        <v>57</v>
      </c>
      <c r="AT311" s="31" t="s">
        <v>365</v>
      </c>
      <c r="AU311" s="31" t="s">
        <v>407</v>
      </c>
      <c r="AV311" s="31" t="s">
        <v>268</v>
      </c>
      <c r="AW311" s="270">
        <v>1</v>
      </c>
      <c r="AX311"/>
    </row>
    <row r="312" spans="1:50" x14ac:dyDescent="0.35">
      <c r="A312" s="31" t="s">
        <v>10</v>
      </c>
      <c r="B312" s="31" t="s">
        <v>159</v>
      </c>
      <c r="C312" s="108">
        <v>44141</v>
      </c>
      <c r="D312" s="145">
        <v>1671</v>
      </c>
      <c r="E312" s="145">
        <v>1</v>
      </c>
      <c r="F312" s="145">
        <v>3</v>
      </c>
      <c r="G312" s="145">
        <v>-28</v>
      </c>
      <c r="H312" s="145">
        <v>70</v>
      </c>
      <c r="I312" s="145">
        <v>55</v>
      </c>
      <c r="J312" s="145">
        <v>36</v>
      </c>
      <c r="K312" s="145">
        <v>36</v>
      </c>
      <c r="L312" s="145">
        <v>0</v>
      </c>
      <c r="M312" s="145">
        <v>0</v>
      </c>
      <c r="N312" s="145">
        <v>3</v>
      </c>
      <c r="O312" s="145">
        <v>3</v>
      </c>
      <c r="P312" s="145">
        <v>3</v>
      </c>
      <c r="Q312" s="145">
        <v>3</v>
      </c>
      <c r="R312" s="145">
        <v>3</v>
      </c>
      <c r="S312" s="145">
        <v>3</v>
      </c>
      <c r="T312" s="145">
        <v>1</v>
      </c>
      <c r="U312" s="145">
        <v>1</v>
      </c>
      <c r="V312" s="145">
        <v>7</v>
      </c>
      <c r="W312" s="145">
        <v>7</v>
      </c>
      <c r="X312" s="145">
        <v>7</v>
      </c>
      <c r="Y312" s="145">
        <v>7</v>
      </c>
      <c r="Z312" s="145">
        <v>0</v>
      </c>
      <c r="AA312" s="145">
        <v>0</v>
      </c>
      <c r="AB312" s="145">
        <v>89</v>
      </c>
      <c r="AC312" s="145">
        <v>0</v>
      </c>
      <c r="AD312" s="145">
        <v>0</v>
      </c>
      <c r="AE312" s="145">
        <v>0</v>
      </c>
      <c r="AF312" s="145">
        <v>0</v>
      </c>
      <c r="AG312" s="145">
        <v>0</v>
      </c>
      <c r="AH312" s="145">
        <v>0</v>
      </c>
      <c r="AI312" s="145">
        <v>0</v>
      </c>
      <c r="AJ312" s="145">
        <v>0</v>
      </c>
      <c r="AK312" s="145">
        <v>0</v>
      </c>
      <c r="AL312" s="145">
        <v>59</v>
      </c>
      <c r="AM312" s="145">
        <v>55</v>
      </c>
      <c r="AN312" s="145">
        <v>52</v>
      </c>
      <c r="AO312" s="145" t="s">
        <v>3</v>
      </c>
      <c r="AP312" s="147">
        <v>6.1428571428571397</v>
      </c>
      <c r="AQ312" s="31" t="s">
        <v>35</v>
      </c>
      <c r="AR312" s="31" t="s">
        <v>379</v>
      </c>
      <c r="AS312" s="31" t="s">
        <v>57</v>
      </c>
      <c r="AT312" s="31" t="s">
        <v>368</v>
      </c>
      <c r="AU312" s="31" t="s">
        <v>403</v>
      </c>
      <c r="AV312" s="31" t="s">
        <v>268</v>
      </c>
      <c r="AW312" s="270">
        <v>0</v>
      </c>
      <c r="AX312"/>
    </row>
    <row r="313" spans="1:50" x14ac:dyDescent="0.35">
      <c r="A313" s="31" t="s">
        <v>10</v>
      </c>
      <c r="B313" s="31" t="s">
        <v>160</v>
      </c>
      <c r="C313" s="108">
        <v>44141</v>
      </c>
      <c r="D313" s="145">
        <v>1741</v>
      </c>
      <c r="E313" s="145">
        <v>7</v>
      </c>
      <c r="F313" s="145">
        <v>22</v>
      </c>
      <c r="G313" s="145">
        <v>29</v>
      </c>
      <c r="H313" s="145">
        <v>37</v>
      </c>
      <c r="I313" s="145">
        <v>24</v>
      </c>
      <c r="J313" s="145">
        <v>15</v>
      </c>
      <c r="K313" s="145">
        <v>15</v>
      </c>
      <c r="L313" s="145">
        <v>4</v>
      </c>
      <c r="M313" s="145">
        <v>4</v>
      </c>
      <c r="N313" s="145">
        <v>6</v>
      </c>
      <c r="O313" s="145">
        <v>6</v>
      </c>
      <c r="P313" s="145">
        <v>6</v>
      </c>
      <c r="Q313" s="145">
        <v>4</v>
      </c>
      <c r="R313" s="145">
        <v>4</v>
      </c>
      <c r="S313" s="145">
        <v>4</v>
      </c>
      <c r="T313" s="145">
        <v>1</v>
      </c>
      <c r="U313" s="145">
        <v>1</v>
      </c>
      <c r="V313" s="145">
        <v>30</v>
      </c>
      <c r="W313" s="145">
        <v>30</v>
      </c>
      <c r="X313" s="145">
        <v>30</v>
      </c>
      <c r="Y313" s="145">
        <v>30</v>
      </c>
      <c r="Z313" s="145">
        <v>2</v>
      </c>
      <c r="AA313" s="145">
        <v>2</v>
      </c>
      <c r="AB313" s="145">
        <v>85</v>
      </c>
      <c r="AC313" s="145">
        <v>9</v>
      </c>
      <c r="AD313" s="145">
        <v>8</v>
      </c>
      <c r="AE313" s="145">
        <v>1</v>
      </c>
      <c r="AF313" s="145">
        <v>0</v>
      </c>
      <c r="AG313" s="145">
        <v>0</v>
      </c>
      <c r="AH313" s="145">
        <v>0</v>
      </c>
      <c r="AI313" s="145">
        <v>0</v>
      </c>
      <c r="AJ313" s="145">
        <v>0</v>
      </c>
      <c r="AK313" s="145">
        <v>8</v>
      </c>
      <c r="AL313" s="145">
        <v>67</v>
      </c>
      <c r="AM313" s="145">
        <v>59</v>
      </c>
      <c r="AN313" s="145">
        <v>59</v>
      </c>
      <c r="AO313" s="145" t="s">
        <v>3</v>
      </c>
      <c r="AP313" s="147">
        <v>6.1428571428571397</v>
      </c>
      <c r="AQ313" s="31" t="s">
        <v>35</v>
      </c>
      <c r="AR313" s="31" t="s">
        <v>379</v>
      </c>
      <c r="AS313" s="31" t="s">
        <v>57</v>
      </c>
      <c r="AT313" s="31" t="s">
        <v>367</v>
      </c>
      <c r="AU313" s="31" t="s">
        <v>411</v>
      </c>
      <c r="AV313" s="31" t="s">
        <v>268</v>
      </c>
      <c r="AW313" s="270">
        <v>0</v>
      </c>
      <c r="AX313"/>
    </row>
    <row r="314" spans="1:50" x14ac:dyDescent="0.35">
      <c r="A314" s="31" t="s">
        <v>10</v>
      </c>
      <c r="B314" s="31" t="s">
        <v>161</v>
      </c>
      <c r="C314" s="108">
        <v>44141</v>
      </c>
      <c r="D314" s="145">
        <v>1131</v>
      </c>
      <c r="E314" s="145">
        <v>5</v>
      </c>
      <c r="F314" s="145">
        <v>4</v>
      </c>
      <c r="G314" s="145">
        <v>8</v>
      </c>
      <c r="H314" s="145">
        <v>83</v>
      </c>
      <c r="I314" s="145">
        <v>51</v>
      </c>
      <c r="J314" s="145">
        <v>35</v>
      </c>
      <c r="K314" s="145">
        <v>35</v>
      </c>
      <c r="L314" s="145">
        <v>2</v>
      </c>
      <c r="M314" s="145">
        <v>2</v>
      </c>
      <c r="N314" s="145">
        <v>6</v>
      </c>
      <c r="O314" s="145">
        <v>6</v>
      </c>
      <c r="P314" s="145">
        <v>6</v>
      </c>
      <c r="Q314" s="145">
        <v>5</v>
      </c>
      <c r="R314" s="145">
        <v>5</v>
      </c>
      <c r="S314" s="145">
        <v>5</v>
      </c>
      <c r="T314" s="145">
        <v>0</v>
      </c>
      <c r="U314" s="145">
        <v>0</v>
      </c>
      <c r="V314" s="145">
        <v>53</v>
      </c>
      <c r="W314" s="145">
        <v>53</v>
      </c>
      <c r="X314" s="145">
        <v>53</v>
      </c>
      <c r="Y314" s="145">
        <v>53</v>
      </c>
      <c r="Z314" s="145">
        <v>3</v>
      </c>
      <c r="AA314" s="145">
        <v>3</v>
      </c>
      <c r="AB314" s="145">
        <v>88</v>
      </c>
      <c r="AC314" s="145">
        <v>8</v>
      </c>
      <c r="AD314" s="145">
        <v>8</v>
      </c>
      <c r="AE314" s="145">
        <v>0</v>
      </c>
      <c r="AF314" s="145">
        <v>0</v>
      </c>
      <c r="AG314" s="145">
        <v>0</v>
      </c>
      <c r="AH314" s="145">
        <v>0</v>
      </c>
      <c r="AI314" s="145">
        <v>0</v>
      </c>
      <c r="AJ314" s="145">
        <v>0</v>
      </c>
      <c r="AK314" s="145">
        <v>7</v>
      </c>
      <c r="AL314" s="145">
        <v>86</v>
      </c>
      <c r="AM314" s="145">
        <v>81</v>
      </c>
      <c r="AN314" s="145">
        <v>81</v>
      </c>
      <c r="AO314" s="145" t="s">
        <v>3</v>
      </c>
      <c r="AP314" s="147">
        <v>6.1428571428571397</v>
      </c>
      <c r="AQ314" s="31" t="s">
        <v>35</v>
      </c>
      <c r="AR314" s="31" t="s">
        <v>379</v>
      </c>
      <c r="AS314" s="31" t="s">
        <v>57</v>
      </c>
      <c r="AT314" s="31" t="s">
        <v>369</v>
      </c>
      <c r="AU314" s="31" t="s">
        <v>408</v>
      </c>
      <c r="AV314" s="31" t="s">
        <v>268</v>
      </c>
      <c r="AW314" s="270">
        <v>0</v>
      </c>
      <c r="AX314"/>
    </row>
    <row r="315" spans="1:50" x14ac:dyDescent="0.35">
      <c r="A315" s="31" t="s">
        <v>10</v>
      </c>
      <c r="B315" s="31" t="s">
        <v>162</v>
      </c>
      <c r="C315" s="108">
        <v>44141</v>
      </c>
      <c r="D315" s="145">
        <v>1100</v>
      </c>
      <c r="E315" s="145">
        <v>3</v>
      </c>
      <c r="F315" s="145">
        <v>3</v>
      </c>
      <c r="G315" s="145">
        <v>-2</v>
      </c>
      <c r="H315" s="145">
        <v>81</v>
      </c>
      <c r="I315" s="145">
        <v>49</v>
      </c>
      <c r="J315" s="145">
        <v>31</v>
      </c>
      <c r="K315" s="145">
        <v>31</v>
      </c>
      <c r="L315" s="145">
        <v>2</v>
      </c>
      <c r="M315" s="145">
        <v>2</v>
      </c>
      <c r="N315" s="145">
        <v>5</v>
      </c>
      <c r="O315" s="145">
        <v>5</v>
      </c>
      <c r="P315" s="145">
        <v>5</v>
      </c>
      <c r="Q315" s="145">
        <v>5</v>
      </c>
      <c r="R315" s="145">
        <v>7</v>
      </c>
      <c r="S315" s="145">
        <v>7</v>
      </c>
      <c r="T315" s="145">
        <v>1</v>
      </c>
      <c r="U315" s="145">
        <v>1</v>
      </c>
      <c r="V315" s="145">
        <v>18</v>
      </c>
      <c r="W315" s="145">
        <v>18</v>
      </c>
      <c r="X315" s="145">
        <v>18</v>
      </c>
      <c r="Y315" s="145">
        <v>18</v>
      </c>
      <c r="Z315" s="145">
        <v>0</v>
      </c>
      <c r="AA315" s="145">
        <v>0</v>
      </c>
      <c r="AB315" s="145">
        <v>86</v>
      </c>
      <c r="AC315" s="145">
        <v>9</v>
      </c>
      <c r="AD315" s="145">
        <v>5</v>
      </c>
      <c r="AE315" s="145">
        <v>4</v>
      </c>
      <c r="AF315" s="145">
        <v>0</v>
      </c>
      <c r="AG315" s="145">
        <v>0</v>
      </c>
      <c r="AH315" s="145">
        <v>0</v>
      </c>
      <c r="AI315" s="145">
        <v>0</v>
      </c>
      <c r="AJ315" s="145">
        <v>0</v>
      </c>
      <c r="AK315" s="145">
        <v>8</v>
      </c>
      <c r="AL315" s="145">
        <v>63</v>
      </c>
      <c r="AM315" s="145">
        <v>57</v>
      </c>
      <c r="AN315" s="145">
        <v>56</v>
      </c>
      <c r="AO315" s="145" t="s">
        <v>3</v>
      </c>
      <c r="AP315" s="147">
        <v>6.1428571428571397</v>
      </c>
      <c r="AQ315" s="31" t="s">
        <v>35</v>
      </c>
      <c r="AR315" s="31" t="s">
        <v>379</v>
      </c>
      <c r="AS315" s="31" t="s">
        <v>57</v>
      </c>
      <c r="AT315" s="31" t="s">
        <v>368</v>
      </c>
      <c r="AU315" s="31" t="s">
        <v>402</v>
      </c>
      <c r="AV315" s="31" t="s">
        <v>268</v>
      </c>
      <c r="AW315" s="270">
        <v>0</v>
      </c>
      <c r="AX315"/>
    </row>
    <row r="316" spans="1:50" x14ac:dyDescent="0.35">
      <c r="A316" s="31" t="s">
        <v>10</v>
      </c>
      <c r="B316" s="31" t="s">
        <v>163</v>
      </c>
      <c r="C316" s="108">
        <v>44141</v>
      </c>
      <c r="D316" s="145">
        <v>1001</v>
      </c>
      <c r="E316" s="145">
        <v>1</v>
      </c>
      <c r="F316" s="145">
        <v>3</v>
      </c>
      <c r="G316" s="145">
        <v>-5</v>
      </c>
      <c r="H316" s="145">
        <v>62</v>
      </c>
      <c r="I316" s="145">
        <v>38</v>
      </c>
      <c r="J316" s="145">
        <v>15</v>
      </c>
      <c r="K316" s="145">
        <v>15</v>
      </c>
      <c r="L316" s="145">
        <v>0</v>
      </c>
      <c r="M316" s="145">
        <v>0</v>
      </c>
      <c r="N316" s="145">
        <v>7</v>
      </c>
      <c r="O316" s="145">
        <v>7</v>
      </c>
      <c r="P316" s="145">
        <v>7</v>
      </c>
      <c r="Q316" s="145">
        <v>7</v>
      </c>
      <c r="R316" s="145">
        <v>15</v>
      </c>
      <c r="S316" s="145">
        <v>15</v>
      </c>
      <c r="T316" s="145">
        <v>0</v>
      </c>
      <c r="U316" s="145">
        <v>0</v>
      </c>
      <c r="V316" s="145">
        <v>40</v>
      </c>
      <c r="W316" s="145">
        <v>40</v>
      </c>
      <c r="X316" s="145">
        <v>40</v>
      </c>
      <c r="Y316" s="145">
        <v>40</v>
      </c>
      <c r="Z316" s="145">
        <v>1</v>
      </c>
      <c r="AA316" s="145">
        <v>1</v>
      </c>
      <c r="AB316" s="145">
        <v>52</v>
      </c>
      <c r="AC316" s="145">
        <v>7</v>
      </c>
      <c r="AD316" s="145">
        <v>4</v>
      </c>
      <c r="AE316" s="145">
        <v>3</v>
      </c>
      <c r="AF316" s="145">
        <v>0</v>
      </c>
      <c r="AG316" s="145">
        <v>0</v>
      </c>
      <c r="AH316" s="145">
        <v>0</v>
      </c>
      <c r="AI316" s="145">
        <v>0</v>
      </c>
      <c r="AJ316" s="145">
        <v>1</v>
      </c>
      <c r="AK316" s="145">
        <v>6</v>
      </c>
      <c r="AL316" s="145">
        <v>53</v>
      </c>
      <c r="AM316" s="145">
        <v>43</v>
      </c>
      <c r="AN316" s="145">
        <v>43</v>
      </c>
      <c r="AO316" s="145" t="s">
        <v>3</v>
      </c>
      <c r="AP316" s="147">
        <v>6.1428571428571397</v>
      </c>
      <c r="AQ316" s="31" t="s">
        <v>35</v>
      </c>
      <c r="AR316" s="31" t="s">
        <v>379</v>
      </c>
      <c r="AS316" s="31" t="s">
        <v>57</v>
      </c>
      <c r="AT316" s="31" t="s">
        <v>366</v>
      </c>
      <c r="AU316" s="31" t="s">
        <v>404</v>
      </c>
      <c r="AV316" s="31" t="s">
        <v>268</v>
      </c>
      <c r="AW316" s="270">
        <v>1</v>
      </c>
      <c r="AX316"/>
    </row>
    <row r="317" spans="1:50" x14ac:dyDescent="0.35">
      <c r="A317" s="31" t="s">
        <v>10</v>
      </c>
      <c r="B317" s="31" t="s">
        <v>153</v>
      </c>
      <c r="C317" s="108">
        <v>44148</v>
      </c>
      <c r="D317" s="145">
        <v>8086</v>
      </c>
      <c r="E317" s="145">
        <v>8</v>
      </c>
      <c r="F317" s="145">
        <v>7</v>
      </c>
      <c r="G317" s="145">
        <v>3</v>
      </c>
      <c r="H317" s="145">
        <v>92</v>
      </c>
      <c r="I317" s="145">
        <v>59</v>
      </c>
      <c r="J317" s="145">
        <v>49</v>
      </c>
      <c r="K317" s="145">
        <v>49</v>
      </c>
      <c r="L317" s="145">
        <v>5</v>
      </c>
      <c r="M317" s="145">
        <v>5</v>
      </c>
      <c r="N317" s="145">
        <v>17</v>
      </c>
      <c r="O317" s="145">
        <v>17</v>
      </c>
      <c r="P317" s="145">
        <v>17</v>
      </c>
      <c r="Q317" s="145">
        <v>17</v>
      </c>
      <c r="R317" s="145">
        <v>34</v>
      </c>
      <c r="S317" s="145">
        <v>28</v>
      </c>
      <c r="T317" s="145">
        <v>3</v>
      </c>
      <c r="U317" s="145">
        <v>3</v>
      </c>
      <c r="V317" s="145">
        <v>32</v>
      </c>
      <c r="W317" s="145">
        <v>32</v>
      </c>
      <c r="X317" s="145">
        <v>32</v>
      </c>
      <c r="Y317" s="145">
        <v>32</v>
      </c>
      <c r="Z317" s="145">
        <v>0</v>
      </c>
      <c r="AA317" s="145">
        <v>0</v>
      </c>
      <c r="AB317" s="145">
        <v>792</v>
      </c>
      <c r="AC317" s="145">
        <v>103</v>
      </c>
      <c r="AD317" s="145">
        <v>95</v>
      </c>
      <c r="AE317" s="145">
        <v>0</v>
      </c>
      <c r="AF317" s="145">
        <v>0</v>
      </c>
      <c r="AG317" s="145">
        <v>0</v>
      </c>
      <c r="AH317" s="145">
        <v>2</v>
      </c>
      <c r="AI317" s="145">
        <v>3</v>
      </c>
      <c r="AJ317" s="145">
        <v>3</v>
      </c>
      <c r="AK317" s="145">
        <v>86</v>
      </c>
      <c r="AL317" s="145">
        <v>630</v>
      </c>
      <c r="AM317" s="145">
        <v>599</v>
      </c>
      <c r="AN317" s="145">
        <v>592</v>
      </c>
      <c r="AO317" s="145" t="s">
        <v>3</v>
      </c>
      <c r="AP317" s="147">
        <v>7.1428571428571397</v>
      </c>
      <c r="AQ317" s="31" t="s">
        <v>35</v>
      </c>
      <c r="AR317" s="31" t="s">
        <v>379</v>
      </c>
      <c r="AS317" s="31" t="s">
        <v>57</v>
      </c>
      <c r="AT317" s="31" t="s">
        <v>365</v>
      </c>
      <c r="AU317" s="31" t="s">
        <v>406</v>
      </c>
      <c r="AV317" s="31" t="s">
        <v>268</v>
      </c>
      <c r="AW317" s="270">
        <v>3</v>
      </c>
      <c r="AX317"/>
    </row>
    <row r="318" spans="1:50" x14ac:dyDescent="0.35">
      <c r="A318" s="31" t="s">
        <v>10</v>
      </c>
      <c r="B318" s="31" t="s">
        <v>154</v>
      </c>
      <c r="C318" s="108">
        <v>44148</v>
      </c>
      <c r="D318" s="145">
        <v>5696</v>
      </c>
      <c r="E318" s="145">
        <v>6</v>
      </c>
      <c r="F318" s="145">
        <v>1</v>
      </c>
      <c r="G318" s="145">
        <v>1</v>
      </c>
      <c r="H318" s="145">
        <v>119</v>
      </c>
      <c r="I318" s="145">
        <v>74</v>
      </c>
      <c r="J318" s="145">
        <v>62</v>
      </c>
      <c r="K318" s="145">
        <v>62</v>
      </c>
      <c r="L318" s="145">
        <v>3</v>
      </c>
      <c r="M318" s="145">
        <v>3</v>
      </c>
      <c r="N318" s="145">
        <v>6</v>
      </c>
      <c r="O318" s="145">
        <v>6</v>
      </c>
      <c r="P318" s="145">
        <v>6</v>
      </c>
      <c r="Q318" s="145">
        <v>6</v>
      </c>
      <c r="R318" s="145">
        <v>18</v>
      </c>
      <c r="S318" s="145">
        <v>18</v>
      </c>
      <c r="T318" s="145">
        <v>3</v>
      </c>
      <c r="U318" s="145">
        <v>3</v>
      </c>
      <c r="V318" s="145">
        <v>37</v>
      </c>
      <c r="W318" s="145">
        <v>37</v>
      </c>
      <c r="X318" s="145">
        <v>37</v>
      </c>
      <c r="Y318" s="145">
        <v>37</v>
      </c>
      <c r="Z318" s="145">
        <v>0</v>
      </c>
      <c r="AA318" s="145">
        <v>0</v>
      </c>
      <c r="AB318" s="145">
        <v>249</v>
      </c>
      <c r="AC318" s="145">
        <v>11</v>
      </c>
      <c r="AD318" s="145">
        <v>11</v>
      </c>
      <c r="AE318" s="145">
        <v>0</v>
      </c>
      <c r="AF318" s="145">
        <v>0</v>
      </c>
      <c r="AG318" s="145">
        <v>0</v>
      </c>
      <c r="AH318" s="145">
        <v>0</v>
      </c>
      <c r="AI318" s="145">
        <v>0</v>
      </c>
      <c r="AJ318" s="145">
        <v>0</v>
      </c>
      <c r="AK318" s="145">
        <v>11</v>
      </c>
      <c r="AL318" s="145">
        <v>137</v>
      </c>
      <c r="AM318" s="145">
        <v>127</v>
      </c>
      <c r="AN318" s="145">
        <v>119</v>
      </c>
      <c r="AO318" s="145" t="s">
        <v>3</v>
      </c>
      <c r="AP318" s="147">
        <v>7.1428571428571397</v>
      </c>
      <c r="AQ318" s="31" t="s">
        <v>35</v>
      </c>
      <c r="AR318" s="31" t="s">
        <v>379</v>
      </c>
      <c r="AS318" s="31" t="s">
        <v>57</v>
      </c>
      <c r="AT318" s="31" t="s">
        <v>365</v>
      </c>
      <c r="AU318" s="31" t="s">
        <v>405</v>
      </c>
      <c r="AV318" s="31" t="s">
        <v>268</v>
      </c>
      <c r="AW318" s="270">
        <v>0</v>
      </c>
      <c r="AX318"/>
    </row>
    <row r="319" spans="1:50" x14ac:dyDescent="0.35">
      <c r="A319" s="31" t="s">
        <v>10</v>
      </c>
      <c r="B319" s="31" t="s">
        <v>155</v>
      </c>
      <c r="C319" s="108">
        <v>44148</v>
      </c>
      <c r="D319" s="145">
        <v>4354</v>
      </c>
      <c r="E319" s="145">
        <v>7</v>
      </c>
      <c r="F319" s="145">
        <v>6</v>
      </c>
      <c r="G319" s="145">
        <v>35</v>
      </c>
      <c r="H319" s="145">
        <v>143</v>
      </c>
      <c r="I319" s="145">
        <v>93</v>
      </c>
      <c r="J319" s="145">
        <v>74</v>
      </c>
      <c r="K319" s="145">
        <v>74</v>
      </c>
      <c r="L319" s="145">
        <v>5</v>
      </c>
      <c r="M319" s="145">
        <v>5</v>
      </c>
      <c r="N319" s="145">
        <v>17</v>
      </c>
      <c r="O319" s="145">
        <v>17</v>
      </c>
      <c r="P319" s="145">
        <v>17</v>
      </c>
      <c r="Q319" s="145">
        <v>17</v>
      </c>
      <c r="R319" s="145">
        <v>25</v>
      </c>
      <c r="S319" s="145">
        <v>19</v>
      </c>
      <c r="T319" s="145">
        <v>2</v>
      </c>
      <c r="U319" s="145">
        <v>2</v>
      </c>
      <c r="V319" s="145">
        <v>36</v>
      </c>
      <c r="W319" s="145">
        <v>36</v>
      </c>
      <c r="X319" s="145">
        <v>36</v>
      </c>
      <c r="Y319" s="145">
        <v>36</v>
      </c>
      <c r="Z319" s="145">
        <v>0</v>
      </c>
      <c r="AA319" s="145">
        <v>0</v>
      </c>
      <c r="AB319" s="145">
        <v>213</v>
      </c>
      <c r="AC319" s="145">
        <v>25</v>
      </c>
      <c r="AD319" s="145">
        <v>25</v>
      </c>
      <c r="AE319" s="145">
        <v>0</v>
      </c>
      <c r="AF319" s="145">
        <v>0</v>
      </c>
      <c r="AG319" s="145">
        <v>0</v>
      </c>
      <c r="AH319" s="145">
        <v>0</v>
      </c>
      <c r="AI319" s="145">
        <v>5</v>
      </c>
      <c r="AJ319" s="145">
        <v>0</v>
      </c>
      <c r="AK319" s="145">
        <v>20</v>
      </c>
      <c r="AL319" s="145">
        <v>203</v>
      </c>
      <c r="AM319" s="145">
        <v>189</v>
      </c>
      <c r="AN319" s="145">
        <v>189</v>
      </c>
      <c r="AO319" s="145" t="s">
        <v>3</v>
      </c>
      <c r="AP319" s="147">
        <v>7.1428571428571397</v>
      </c>
      <c r="AQ319" s="31" t="s">
        <v>35</v>
      </c>
      <c r="AR319" s="31" t="s">
        <v>379</v>
      </c>
      <c r="AS319" s="31" t="s">
        <v>57</v>
      </c>
      <c r="AT319" s="31" t="s">
        <v>365</v>
      </c>
      <c r="AU319" s="31" t="s">
        <v>409</v>
      </c>
      <c r="AV319" s="31" t="s">
        <v>268</v>
      </c>
      <c r="AW319" s="270">
        <v>0</v>
      </c>
      <c r="AX319"/>
    </row>
    <row r="320" spans="1:50" x14ac:dyDescent="0.35">
      <c r="A320" s="31" t="s">
        <v>10</v>
      </c>
      <c r="B320" s="31" t="s">
        <v>156</v>
      </c>
      <c r="C320" s="108">
        <v>44148</v>
      </c>
      <c r="D320" s="145">
        <v>3866</v>
      </c>
      <c r="E320" s="145">
        <v>0</v>
      </c>
      <c r="F320" s="145">
        <v>2</v>
      </c>
      <c r="G320" s="145">
        <v>1</v>
      </c>
      <c r="H320" s="145">
        <v>107</v>
      </c>
      <c r="I320" s="145">
        <v>69</v>
      </c>
      <c r="J320" s="145">
        <v>42</v>
      </c>
      <c r="K320" s="145">
        <v>42</v>
      </c>
      <c r="L320" s="145">
        <v>0</v>
      </c>
      <c r="M320" s="145">
        <v>0</v>
      </c>
      <c r="N320" s="145">
        <v>3</v>
      </c>
      <c r="O320" s="145">
        <v>3</v>
      </c>
      <c r="P320" s="145">
        <v>3</v>
      </c>
      <c r="Q320" s="145">
        <v>3</v>
      </c>
      <c r="R320" s="145">
        <v>3</v>
      </c>
      <c r="S320" s="145">
        <v>3</v>
      </c>
      <c r="T320" s="145">
        <v>0</v>
      </c>
      <c r="U320" s="145">
        <v>0</v>
      </c>
      <c r="V320" s="145">
        <v>5</v>
      </c>
      <c r="W320" s="145">
        <v>5</v>
      </c>
      <c r="X320" s="145">
        <v>5</v>
      </c>
      <c r="Y320" s="145">
        <v>5</v>
      </c>
      <c r="Z320" s="145">
        <v>0</v>
      </c>
      <c r="AA320" s="145">
        <v>0</v>
      </c>
      <c r="AB320" s="145">
        <v>380</v>
      </c>
      <c r="AC320" s="145">
        <v>38</v>
      </c>
      <c r="AD320" s="145">
        <v>23</v>
      </c>
      <c r="AE320" s="145">
        <v>15</v>
      </c>
      <c r="AF320" s="145">
        <v>0</v>
      </c>
      <c r="AG320" s="145">
        <v>0</v>
      </c>
      <c r="AH320" s="145">
        <v>1</v>
      </c>
      <c r="AI320" s="145">
        <v>2</v>
      </c>
      <c r="AJ320" s="145">
        <v>0</v>
      </c>
      <c r="AK320" s="145">
        <v>35</v>
      </c>
      <c r="AL320" s="145">
        <v>214</v>
      </c>
      <c r="AM320" s="145">
        <v>205</v>
      </c>
      <c r="AN320" s="145">
        <v>205</v>
      </c>
      <c r="AO320" s="145" t="s">
        <v>3</v>
      </c>
      <c r="AP320" s="147">
        <v>7.1428571428571397</v>
      </c>
      <c r="AQ320" s="31" t="s">
        <v>35</v>
      </c>
      <c r="AR320" s="31" t="s">
        <v>379</v>
      </c>
      <c r="AS320" s="31" t="s">
        <v>57</v>
      </c>
      <c r="AT320" s="31" t="s">
        <v>365</v>
      </c>
      <c r="AU320" s="31" t="s">
        <v>401</v>
      </c>
      <c r="AV320" s="31" t="s">
        <v>268</v>
      </c>
      <c r="AW320" s="270">
        <v>0</v>
      </c>
      <c r="AX320"/>
    </row>
    <row r="321" spans="1:50" x14ac:dyDescent="0.35">
      <c r="A321" s="31" t="s">
        <v>10</v>
      </c>
      <c r="B321" s="31" t="s">
        <v>157</v>
      </c>
      <c r="C321" s="108">
        <v>44148</v>
      </c>
      <c r="D321" s="145">
        <v>3083</v>
      </c>
      <c r="E321" s="145">
        <v>8</v>
      </c>
      <c r="F321" s="145">
        <v>11</v>
      </c>
      <c r="G321" s="145">
        <v>8</v>
      </c>
      <c r="H321" s="145">
        <v>115</v>
      </c>
      <c r="I321" s="145">
        <v>89</v>
      </c>
      <c r="J321" s="145">
        <v>58</v>
      </c>
      <c r="K321" s="145">
        <v>58</v>
      </c>
      <c r="L321" s="145">
        <v>5</v>
      </c>
      <c r="M321" s="145">
        <v>5</v>
      </c>
      <c r="N321" s="145">
        <v>10</v>
      </c>
      <c r="O321" s="145">
        <v>10</v>
      </c>
      <c r="P321" s="145">
        <v>10</v>
      </c>
      <c r="Q321" s="145">
        <v>10</v>
      </c>
      <c r="R321" s="145">
        <v>25</v>
      </c>
      <c r="S321" s="145">
        <v>3</v>
      </c>
      <c r="T321" s="145">
        <v>3</v>
      </c>
      <c r="U321" s="145">
        <v>3</v>
      </c>
      <c r="V321" s="145">
        <v>4</v>
      </c>
      <c r="W321" s="145">
        <v>4</v>
      </c>
      <c r="X321" s="145">
        <v>4</v>
      </c>
      <c r="Y321" s="145">
        <v>4</v>
      </c>
      <c r="Z321" s="145">
        <v>0</v>
      </c>
      <c r="AA321" s="145">
        <v>0</v>
      </c>
      <c r="AB321" s="145">
        <v>228</v>
      </c>
      <c r="AC321" s="145">
        <v>15</v>
      </c>
      <c r="AD321" s="145">
        <v>15</v>
      </c>
      <c r="AE321" s="145">
        <v>0</v>
      </c>
      <c r="AF321" s="145">
        <v>0</v>
      </c>
      <c r="AG321" s="145">
        <v>0</v>
      </c>
      <c r="AH321" s="145">
        <v>0</v>
      </c>
      <c r="AI321" s="145">
        <v>0</v>
      </c>
      <c r="AJ321" s="145">
        <v>1</v>
      </c>
      <c r="AK321" s="145">
        <v>14</v>
      </c>
      <c r="AL321" s="145">
        <v>93</v>
      </c>
      <c r="AM321" s="145">
        <v>82</v>
      </c>
      <c r="AN321" s="145">
        <v>82</v>
      </c>
      <c r="AO321" s="145" t="s">
        <v>3</v>
      </c>
      <c r="AP321" s="147">
        <v>7.1428571428571397</v>
      </c>
      <c r="AQ321" s="31" t="s">
        <v>35</v>
      </c>
      <c r="AR321" s="31" t="s">
        <v>379</v>
      </c>
      <c r="AS321" s="31" t="s">
        <v>57</v>
      </c>
      <c r="AT321" s="31" t="s">
        <v>370</v>
      </c>
      <c r="AU321" s="31" t="s">
        <v>410</v>
      </c>
      <c r="AV321" s="31" t="s">
        <v>268</v>
      </c>
      <c r="AW321" s="270">
        <v>1</v>
      </c>
      <c r="AX321"/>
    </row>
    <row r="322" spans="1:50" x14ac:dyDescent="0.35">
      <c r="A322" s="31" t="s">
        <v>10</v>
      </c>
      <c r="B322" s="31" t="s">
        <v>158</v>
      </c>
      <c r="C322" s="108">
        <v>44148</v>
      </c>
      <c r="D322" s="145">
        <v>1848</v>
      </c>
      <c r="E322" s="145">
        <v>1</v>
      </c>
      <c r="F322" s="145">
        <v>0</v>
      </c>
      <c r="G322" s="145">
        <v>0</v>
      </c>
      <c r="H322" s="145">
        <v>94</v>
      </c>
      <c r="I322" s="145">
        <v>71</v>
      </c>
      <c r="J322" s="145">
        <v>41</v>
      </c>
      <c r="K322" s="145">
        <v>41</v>
      </c>
      <c r="L322" s="145">
        <v>0</v>
      </c>
      <c r="M322" s="145">
        <v>0</v>
      </c>
      <c r="N322" s="145">
        <v>7</v>
      </c>
      <c r="O322" s="145">
        <v>7</v>
      </c>
      <c r="P322" s="145">
        <v>7</v>
      </c>
      <c r="Q322" s="145">
        <v>7</v>
      </c>
      <c r="R322" s="145">
        <v>8</v>
      </c>
      <c r="S322" s="145">
        <v>8</v>
      </c>
      <c r="T322" s="145">
        <v>0</v>
      </c>
      <c r="U322" s="145">
        <v>0</v>
      </c>
      <c r="V322" s="145">
        <v>22</v>
      </c>
      <c r="W322" s="145">
        <v>22</v>
      </c>
      <c r="X322" s="145">
        <v>22</v>
      </c>
      <c r="Y322" s="145">
        <v>22</v>
      </c>
      <c r="Z322" s="145">
        <v>1</v>
      </c>
      <c r="AA322" s="145">
        <v>1</v>
      </c>
      <c r="AB322" s="145">
        <v>123</v>
      </c>
      <c r="AC322" s="145">
        <v>11</v>
      </c>
      <c r="AD322" s="145">
        <v>11</v>
      </c>
      <c r="AE322" s="145">
        <v>0</v>
      </c>
      <c r="AF322" s="145">
        <v>0</v>
      </c>
      <c r="AG322" s="145">
        <v>0</v>
      </c>
      <c r="AH322" s="145">
        <v>0</v>
      </c>
      <c r="AI322" s="145">
        <v>0</v>
      </c>
      <c r="AJ322" s="145">
        <v>1</v>
      </c>
      <c r="AK322" s="145">
        <v>10</v>
      </c>
      <c r="AL322" s="145">
        <v>90</v>
      </c>
      <c r="AM322" s="145">
        <v>88</v>
      </c>
      <c r="AN322" s="145">
        <v>88</v>
      </c>
      <c r="AO322" s="145" t="s">
        <v>3</v>
      </c>
      <c r="AP322" s="147">
        <v>7.1428571428571397</v>
      </c>
      <c r="AQ322" s="31" t="s">
        <v>35</v>
      </c>
      <c r="AR322" s="31" t="s">
        <v>379</v>
      </c>
      <c r="AS322" s="31" t="s">
        <v>57</v>
      </c>
      <c r="AT322" s="31" t="s">
        <v>365</v>
      </c>
      <c r="AU322" s="31" t="s">
        <v>407</v>
      </c>
      <c r="AV322" s="31" t="s">
        <v>268</v>
      </c>
      <c r="AW322" s="270">
        <v>1</v>
      </c>
      <c r="AX322"/>
    </row>
    <row r="323" spans="1:50" x14ac:dyDescent="0.35">
      <c r="A323" s="31" t="s">
        <v>10</v>
      </c>
      <c r="B323" s="31" t="s">
        <v>159</v>
      </c>
      <c r="C323" s="108">
        <v>44148</v>
      </c>
      <c r="D323" s="145">
        <v>1677</v>
      </c>
      <c r="E323" s="145">
        <v>3</v>
      </c>
      <c r="F323" s="145">
        <v>3</v>
      </c>
      <c r="G323" s="145">
        <v>6</v>
      </c>
      <c r="H323" s="145">
        <v>69</v>
      </c>
      <c r="I323" s="145">
        <v>47</v>
      </c>
      <c r="J323" s="145">
        <v>33</v>
      </c>
      <c r="K323" s="145">
        <v>33</v>
      </c>
      <c r="L323" s="145">
        <v>2</v>
      </c>
      <c r="M323" s="145">
        <v>2</v>
      </c>
      <c r="N323" s="145">
        <v>6</v>
      </c>
      <c r="O323" s="145">
        <v>6</v>
      </c>
      <c r="P323" s="145">
        <v>6</v>
      </c>
      <c r="Q323" s="145">
        <v>6</v>
      </c>
      <c r="R323" s="145">
        <v>6</v>
      </c>
      <c r="S323" s="145">
        <v>5</v>
      </c>
      <c r="T323" s="145">
        <v>1</v>
      </c>
      <c r="U323" s="145">
        <v>1</v>
      </c>
      <c r="V323" s="145">
        <v>5</v>
      </c>
      <c r="W323" s="145">
        <v>5</v>
      </c>
      <c r="X323" s="145">
        <v>5</v>
      </c>
      <c r="Y323" s="145">
        <v>5</v>
      </c>
      <c r="Z323" s="145">
        <v>0</v>
      </c>
      <c r="AA323" s="145">
        <v>0</v>
      </c>
      <c r="AB323" s="145">
        <v>109</v>
      </c>
      <c r="AC323" s="145">
        <v>5</v>
      </c>
      <c r="AD323" s="145">
        <v>5</v>
      </c>
      <c r="AE323" s="145">
        <v>0</v>
      </c>
      <c r="AF323" s="145">
        <v>0</v>
      </c>
      <c r="AG323" s="145">
        <v>0</v>
      </c>
      <c r="AH323" s="145">
        <v>0</v>
      </c>
      <c r="AI323" s="145">
        <v>0</v>
      </c>
      <c r="AJ323" s="145">
        <v>1</v>
      </c>
      <c r="AK323" s="145">
        <v>4</v>
      </c>
      <c r="AL323" s="145">
        <v>92</v>
      </c>
      <c r="AM323" s="145">
        <v>84</v>
      </c>
      <c r="AN323" s="145">
        <v>78</v>
      </c>
      <c r="AO323" s="145" t="s">
        <v>3</v>
      </c>
      <c r="AP323" s="147">
        <v>7.1428571428571397</v>
      </c>
      <c r="AQ323" s="31" t="s">
        <v>35</v>
      </c>
      <c r="AR323" s="31" t="s">
        <v>379</v>
      </c>
      <c r="AS323" s="31" t="s">
        <v>57</v>
      </c>
      <c r="AT323" s="31" t="s">
        <v>368</v>
      </c>
      <c r="AU323" s="31" t="s">
        <v>403</v>
      </c>
      <c r="AV323" s="31" t="s">
        <v>268</v>
      </c>
      <c r="AW323" s="270">
        <v>1</v>
      </c>
      <c r="AX323"/>
    </row>
    <row r="324" spans="1:50" x14ac:dyDescent="0.35">
      <c r="A324" s="31" t="s">
        <v>10</v>
      </c>
      <c r="B324" s="31" t="s">
        <v>160</v>
      </c>
      <c r="C324" s="108">
        <v>44148</v>
      </c>
      <c r="D324" s="145">
        <v>1748</v>
      </c>
      <c r="E324" s="145">
        <v>5</v>
      </c>
      <c r="F324" s="145">
        <v>5</v>
      </c>
      <c r="G324" s="145">
        <v>7</v>
      </c>
      <c r="H324" s="145">
        <v>43</v>
      </c>
      <c r="I324" s="145">
        <v>31</v>
      </c>
      <c r="J324" s="145">
        <v>21</v>
      </c>
      <c r="K324" s="145">
        <v>21</v>
      </c>
      <c r="L324" s="145">
        <v>3</v>
      </c>
      <c r="M324" s="145">
        <v>3</v>
      </c>
      <c r="N324" s="145">
        <v>3</v>
      </c>
      <c r="O324" s="145">
        <v>3</v>
      </c>
      <c r="P324" s="145">
        <v>3</v>
      </c>
      <c r="Q324" s="145">
        <v>3</v>
      </c>
      <c r="R324" s="145">
        <v>9</v>
      </c>
      <c r="S324" s="145">
        <v>9</v>
      </c>
      <c r="T324" s="145">
        <v>1</v>
      </c>
      <c r="U324" s="145">
        <v>1</v>
      </c>
      <c r="V324" s="145">
        <v>5</v>
      </c>
      <c r="W324" s="145">
        <v>5</v>
      </c>
      <c r="X324" s="145">
        <v>5</v>
      </c>
      <c r="Y324" s="145">
        <v>5</v>
      </c>
      <c r="Z324" s="145">
        <v>1</v>
      </c>
      <c r="AA324" s="145">
        <v>1</v>
      </c>
      <c r="AB324" s="145">
        <v>157</v>
      </c>
      <c r="AC324" s="145">
        <v>8</v>
      </c>
      <c r="AD324" s="145">
        <v>8</v>
      </c>
      <c r="AE324" s="145">
        <v>0</v>
      </c>
      <c r="AF324" s="145">
        <v>0</v>
      </c>
      <c r="AG324" s="145">
        <v>0</v>
      </c>
      <c r="AH324" s="145">
        <v>0</v>
      </c>
      <c r="AI324" s="145">
        <v>0</v>
      </c>
      <c r="AJ324" s="145">
        <v>1</v>
      </c>
      <c r="AK324" s="145">
        <v>7</v>
      </c>
      <c r="AL324" s="145">
        <v>84</v>
      </c>
      <c r="AM324" s="145">
        <v>73</v>
      </c>
      <c r="AN324" s="145">
        <v>73</v>
      </c>
      <c r="AO324" s="145" t="s">
        <v>3</v>
      </c>
      <c r="AP324" s="147">
        <v>7.1428571428571397</v>
      </c>
      <c r="AQ324" s="31" t="s">
        <v>35</v>
      </c>
      <c r="AR324" s="31" t="s">
        <v>379</v>
      </c>
      <c r="AS324" s="31" t="s">
        <v>57</v>
      </c>
      <c r="AT324" s="31" t="s">
        <v>367</v>
      </c>
      <c r="AU324" s="31" t="s">
        <v>411</v>
      </c>
      <c r="AV324" s="31" t="s">
        <v>268</v>
      </c>
      <c r="AW324" s="270">
        <v>1</v>
      </c>
      <c r="AX324"/>
    </row>
    <row r="325" spans="1:50" x14ac:dyDescent="0.35">
      <c r="A325" s="31" t="s">
        <v>10</v>
      </c>
      <c r="B325" s="31" t="s">
        <v>161</v>
      </c>
      <c r="C325" s="108">
        <v>44148</v>
      </c>
      <c r="D325" s="145">
        <v>1137</v>
      </c>
      <c r="E325" s="145">
        <v>2</v>
      </c>
      <c r="F325" s="145">
        <v>3</v>
      </c>
      <c r="G325" s="145">
        <v>6</v>
      </c>
      <c r="H325" s="145">
        <v>85</v>
      </c>
      <c r="I325" s="145">
        <v>60</v>
      </c>
      <c r="J325" s="145">
        <v>18</v>
      </c>
      <c r="K325" s="145">
        <v>18</v>
      </c>
      <c r="L325" s="145">
        <v>1</v>
      </c>
      <c r="M325" s="145">
        <v>1</v>
      </c>
      <c r="N325" s="145">
        <v>6</v>
      </c>
      <c r="O325" s="145">
        <v>6</v>
      </c>
      <c r="P325" s="145">
        <v>6</v>
      </c>
      <c r="Q325" s="145">
        <v>6</v>
      </c>
      <c r="R325" s="145">
        <v>7</v>
      </c>
      <c r="S325" s="145">
        <v>7</v>
      </c>
      <c r="T325" s="145">
        <v>1</v>
      </c>
      <c r="U325" s="145">
        <v>1</v>
      </c>
      <c r="V325" s="145">
        <v>11</v>
      </c>
      <c r="W325" s="145">
        <v>11</v>
      </c>
      <c r="X325" s="145">
        <v>11</v>
      </c>
      <c r="Y325" s="145">
        <v>11</v>
      </c>
      <c r="Z325" s="145">
        <v>0</v>
      </c>
      <c r="AA325" s="145">
        <v>0</v>
      </c>
      <c r="AB325" s="145">
        <v>134</v>
      </c>
      <c r="AC325" s="145">
        <v>12</v>
      </c>
      <c r="AD325" s="145">
        <v>12</v>
      </c>
      <c r="AE325" s="145">
        <v>0</v>
      </c>
      <c r="AF325" s="145">
        <v>0</v>
      </c>
      <c r="AG325" s="145">
        <v>0</v>
      </c>
      <c r="AH325" s="145">
        <v>1</v>
      </c>
      <c r="AI325" s="145">
        <v>0</v>
      </c>
      <c r="AJ325" s="145">
        <v>0</v>
      </c>
      <c r="AK325" s="145">
        <v>11</v>
      </c>
      <c r="AL325" s="145">
        <v>63</v>
      </c>
      <c r="AM325" s="145">
        <v>59</v>
      </c>
      <c r="AN325" s="145">
        <v>59</v>
      </c>
      <c r="AO325" s="145" t="s">
        <v>3</v>
      </c>
      <c r="AP325" s="147">
        <v>7.1428571428571397</v>
      </c>
      <c r="AQ325" s="31" t="s">
        <v>35</v>
      </c>
      <c r="AR325" s="31" t="s">
        <v>379</v>
      </c>
      <c r="AS325" s="31" t="s">
        <v>57</v>
      </c>
      <c r="AT325" s="31" t="s">
        <v>369</v>
      </c>
      <c r="AU325" s="31" t="s">
        <v>408</v>
      </c>
      <c r="AV325" s="31" t="s">
        <v>268</v>
      </c>
      <c r="AW325" s="270">
        <v>0</v>
      </c>
      <c r="AX325"/>
    </row>
    <row r="326" spans="1:50" x14ac:dyDescent="0.35">
      <c r="A326" s="31" t="s">
        <v>10</v>
      </c>
      <c r="B326" s="31" t="s">
        <v>162</v>
      </c>
      <c r="C326" s="108">
        <v>44148</v>
      </c>
      <c r="D326" s="145">
        <v>1101</v>
      </c>
      <c r="E326" s="145">
        <v>1</v>
      </c>
      <c r="F326" s="145">
        <v>1</v>
      </c>
      <c r="G326" s="145">
        <v>1</v>
      </c>
      <c r="H326" s="145">
        <v>58</v>
      </c>
      <c r="I326" s="145">
        <v>36</v>
      </c>
      <c r="J326" s="145">
        <v>15</v>
      </c>
      <c r="K326" s="145">
        <v>15</v>
      </c>
      <c r="L326" s="145">
        <v>1</v>
      </c>
      <c r="M326" s="145">
        <v>1</v>
      </c>
      <c r="N326" s="145">
        <v>6</v>
      </c>
      <c r="O326" s="145">
        <v>6</v>
      </c>
      <c r="P326" s="145">
        <v>6</v>
      </c>
      <c r="Q326" s="145">
        <v>6</v>
      </c>
      <c r="R326" s="145">
        <v>8</v>
      </c>
      <c r="S326" s="145">
        <v>8</v>
      </c>
      <c r="T326" s="145">
        <v>0</v>
      </c>
      <c r="U326" s="145">
        <v>0</v>
      </c>
      <c r="V326" s="145">
        <v>8</v>
      </c>
      <c r="W326" s="145">
        <v>8</v>
      </c>
      <c r="X326" s="145">
        <v>8</v>
      </c>
      <c r="Y326" s="145">
        <v>8</v>
      </c>
      <c r="Z326" s="145">
        <v>0</v>
      </c>
      <c r="AA326" s="145">
        <v>0</v>
      </c>
      <c r="AB326" s="145">
        <v>94</v>
      </c>
      <c r="AC326" s="145">
        <v>9</v>
      </c>
      <c r="AD326" s="145">
        <v>6</v>
      </c>
      <c r="AE326" s="145">
        <v>3</v>
      </c>
      <c r="AF326" s="145">
        <v>0</v>
      </c>
      <c r="AG326" s="145">
        <v>0</v>
      </c>
      <c r="AH326" s="145">
        <v>0</v>
      </c>
      <c r="AI326" s="145">
        <v>0</v>
      </c>
      <c r="AJ326" s="145">
        <v>0</v>
      </c>
      <c r="AK326" s="145">
        <v>8</v>
      </c>
      <c r="AL326" s="145">
        <v>51</v>
      </c>
      <c r="AM326" s="145">
        <v>45</v>
      </c>
      <c r="AN326" s="145">
        <v>45</v>
      </c>
      <c r="AO326" s="145" t="s">
        <v>3</v>
      </c>
      <c r="AP326" s="147">
        <v>7.1428571428571397</v>
      </c>
      <c r="AQ326" s="31" t="s">
        <v>35</v>
      </c>
      <c r="AR326" s="31" t="s">
        <v>379</v>
      </c>
      <c r="AS326" s="31" t="s">
        <v>57</v>
      </c>
      <c r="AT326" s="31" t="s">
        <v>368</v>
      </c>
      <c r="AU326" s="31" t="s">
        <v>402</v>
      </c>
      <c r="AV326" s="31" t="s">
        <v>268</v>
      </c>
      <c r="AW326" s="270">
        <v>0</v>
      </c>
      <c r="AX326"/>
    </row>
    <row r="327" spans="1:50" x14ac:dyDescent="0.35">
      <c r="A327" s="31" t="s">
        <v>10</v>
      </c>
      <c r="B327" s="31" t="s">
        <v>163</v>
      </c>
      <c r="C327" s="108">
        <v>44148</v>
      </c>
      <c r="D327" s="145">
        <v>1004</v>
      </c>
      <c r="E327" s="145">
        <v>4</v>
      </c>
      <c r="F327" s="145">
        <v>4</v>
      </c>
      <c r="G327" s="145">
        <v>3</v>
      </c>
      <c r="H327" s="145">
        <v>61</v>
      </c>
      <c r="I327" s="145">
        <v>52</v>
      </c>
      <c r="J327" s="145">
        <v>34</v>
      </c>
      <c r="K327" s="145">
        <v>34</v>
      </c>
      <c r="L327" s="145">
        <v>2</v>
      </c>
      <c r="M327" s="145">
        <v>2</v>
      </c>
      <c r="N327" s="145">
        <v>8</v>
      </c>
      <c r="O327" s="145">
        <v>8</v>
      </c>
      <c r="P327" s="145">
        <v>8</v>
      </c>
      <c r="Q327" s="145">
        <v>8</v>
      </c>
      <c r="R327" s="145">
        <v>15</v>
      </c>
      <c r="S327" s="145">
        <v>15</v>
      </c>
      <c r="T327" s="145">
        <v>2</v>
      </c>
      <c r="U327" s="145">
        <v>2</v>
      </c>
      <c r="V327" s="145">
        <v>2</v>
      </c>
      <c r="W327" s="145">
        <v>2</v>
      </c>
      <c r="X327" s="145">
        <v>2</v>
      </c>
      <c r="Y327" s="145">
        <v>2</v>
      </c>
      <c r="Z327" s="145">
        <v>0</v>
      </c>
      <c r="AA327" s="145">
        <v>0</v>
      </c>
      <c r="AB327" s="145">
        <v>82</v>
      </c>
      <c r="AC327" s="145">
        <v>10</v>
      </c>
      <c r="AD327" s="145">
        <v>8</v>
      </c>
      <c r="AE327" s="145">
        <v>2</v>
      </c>
      <c r="AF327" s="145">
        <v>0</v>
      </c>
      <c r="AG327" s="145">
        <v>0</v>
      </c>
      <c r="AH327" s="145">
        <v>2</v>
      </c>
      <c r="AI327" s="145">
        <v>0</v>
      </c>
      <c r="AJ327" s="145">
        <v>0</v>
      </c>
      <c r="AK327" s="145">
        <v>8</v>
      </c>
      <c r="AL327" s="145">
        <v>33</v>
      </c>
      <c r="AM327" s="145">
        <v>30</v>
      </c>
      <c r="AN327" s="145">
        <v>30</v>
      </c>
      <c r="AO327" s="145" t="s">
        <v>3</v>
      </c>
      <c r="AP327" s="147">
        <v>7.1428571428571397</v>
      </c>
      <c r="AQ327" s="31" t="s">
        <v>35</v>
      </c>
      <c r="AR327" s="31" t="s">
        <v>379</v>
      </c>
      <c r="AS327" s="31" t="s">
        <v>57</v>
      </c>
      <c r="AT327" s="31" t="s">
        <v>366</v>
      </c>
      <c r="AU327" s="31" t="s">
        <v>404</v>
      </c>
      <c r="AV327" s="31" t="s">
        <v>268</v>
      </c>
      <c r="AW327" s="270">
        <v>0</v>
      </c>
      <c r="AX327"/>
    </row>
    <row r="328" spans="1:50" x14ac:dyDescent="0.35">
      <c r="A328" s="31" t="s">
        <v>10</v>
      </c>
      <c r="B328" s="31" t="s">
        <v>153</v>
      </c>
      <c r="C328" s="108">
        <v>44155</v>
      </c>
      <c r="D328" s="145">
        <v>8088</v>
      </c>
      <c r="E328" s="145">
        <v>6</v>
      </c>
      <c r="F328" s="145">
        <v>4</v>
      </c>
      <c r="G328" s="145">
        <v>2</v>
      </c>
      <c r="H328" s="145">
        <v>72</v>
      </c>
      <c r="I328" s="145">
        <v>49</v>
      </c>
      <c r="J328" s="145">
        <v>41</v>
      </c>
      <c r="K328" s="145">
        <v>41</v>
      </c>
      <c r="L328" s="145">
        <v>2</v>
      </c>
      <c r="M328" s="145">
        <v>2</v>
      </c>
      <c r="N328" s="145">
        <v>17</v>
      </c>
      <c r="O328" s="145">
        <v>17</v>
      </c>
      <c r="P328" s="145">
        <v>17</v>
      </c>
      <c r="Q328" s="145">
        <v>17</v>
      </c>
      <c r="R328" s="145">
        <v>41</v>
      </c>
      <c r="S328" s="145">
        <v>34</v>
      </c>
      <c r="T328" s="145">
        <v>4</v>
      </c>
      <c r="U328" s="145">
        <v>4</v>
      </c>
      <c r="V328" s="145">
        <v>50</v>
      </c>
      <c r="W328" s="145">
        <v>50</v>
      </c>
      <c r="X328" s="145">
        <v>50</v>
      </c>
      <c r="Y328" s="145">
        <v>50</v>
      </c>
      <c r="Z328" s="145">
        <v>0</v>
      </c>
      <c r="AA328" s="145">
        <v>0</v>
      </c>
      <c r="AB328" s="145">
        <v>590</v>
      </c>
      <c r="AC328" s="145">
        <v>78</v>
      </c>
      <c r="AD328" s="145">
        <v>74</v>
      </c>
      <c r="AE328" s="145">
        <v>0</v>
      </c>
      <c r="AF328" s="145">
        <v>4</v>
      </c>
      <c r="AG328" s="145">
        <v>0</v>
      </c>
      <c r="AH328" s="145">
        <v>1</v>
      </c>
      <c r="AI328" s="145">
        <v>0</v>
      </c>
      <c r="AJ328" s="145">
        <v>6</v>
      </c>
      <c r="AK328" s="145">
        <v>63</v>
      </c>
      <c r="AL328" s="145">
        <v>619</v>
      </c>
      <c r="AM328" s="145">
        <v>592</v>
      </c>
      <c r="AN328" s="145">
        <v>590</v>
      </c>
      <c r="AO328" s="145" t="s">
        <v>3</v>
      </c>
      <c r="AP328" s="147">
        <v>8.1428571428571406</v>
      </c>
      <c r="AQ328" s="31" t="s">
        <v>35</v>
      </c>
      <c r="AR328" s="31" t="s">
        <v>379</v>
      </c>
      <c r="AS328" s="31" t="s">
        <v>57</v>
      </c>
      <c r="AT328" s="31" t="s">
        <v>365</v>
      </c>
      <c r="AU328" s="31" t="s">
        <v>406</v>
      </c>
      <c r="AV328" s="31" t="s">
        <v>268</v>
      </c>
      <c r="AW328" s="270">
        <v>6</v>
      </c>
      <c r="AX328"/>
    </row>
    <row r="329" spans="1:50" x14ac:dyDescent="0.35">
      <c r="A329" s="31" t="s">
        <v>10</v>
      </c>
      <c r="B329" s="31" t="s">
        <v>154</v>
      </c>
      <c r="C329" s="108">
        <v>44155</v>
      </c>
      <c r="D329" s="145">
        <v>5702</v>
      </c>
      <c r="E329" s="145">
        <v>7</v>
      </c>
      <c r="F329" s="145">
        <v>7</v>
      </c>
      <c r="G329" s="145">
        <v>6</v>
      </c>
      <c r="H329" s="145">
        <v>101</v>
      </c>
      <c r="I329" s="145">
        <v>77</v>
      </c>
      <c r="J329" s="145">
        <v>70</v>
      </c>
      <c r="K329" s="145">
        <v>70</v>
      </c>
      <c r="L329" s="145">
        <v>5</v>
      </c>
      <c r="M329" s="145">
        <v>5</v>
      </c>
      <c r="N329" s="145">
        <v>10</v>
      </c>
      <c r="O329" s="145">
        <v>10</v>
      </c>
      <c r="P329" s="145">
        <v>10</v>
      </c>
      <c r="Q329" s="145">
        <v>10</v>
      </c>
      <c r="R329" s="145">
        <v>20</v>
      </c>
      <c r="S329" s="145">
        <v>18</v>
      </c>
      <c r="T329" s="145">
        <v>2</v>
      </c>
      <c r="U329" s="145">
        <v>2</v>
      </c>
      <c r="V329" s="145">
        <v>15</v>
      </c>
      <c r="W329" s="145">
        <v>15</v>
      </c>
      <c r="X329" s="145">
        <v>15</v>
      </c>
      <c r="Y329" s="145">
        <v>15</v>
      </c>
      <c r="Z329" s="145">
        <v>0</v>
      </c>
      <c r="AA329" s="145">
        <v>0</v>
      </c>
      <c r="AB329" s="145">
        <v>185</v>
      </c>
      <c r="AC329" s="145">
        <v>6</v>
      </c>
      <c r="AD329" s="145">
        <v>6</v>
      </c>
      <c r="AE329" s="145">
        <v>0</v>
      </c>
      <c r="AF329" s="145">
        <v>0</v>
      </c>
      <c r="AG329" s="145">
        <v>0</v>
      </c>
      <c r="AH329" s="145">
        <v>0</v>
      </c>
      <c r="AI329" s="145">
        <v>0</v>
      </c>
      <c r="AJ329" s="145">
        <v>0</v>
      </c>
      <c r="AK329" s="145">
        <v>6</v>
      </c>
      <c r="AL329" s="145">
        <v>229</v>
      </c>
      <c r="AM329" s="145">
        <v>211</v>
      </c>
      <c r="AN329" s="145">
        <v>210</v>
      </c>
      <c r="AO329" s="145" t="s">
        <v>3</v>
      </c>
      <c r="AP329" s="147">
        <v>8.1428571428571406</v>
      </c>
      <c r="AQ329" s="31" t="s">
        <v>35</v>
      </c>
      <c r="AR329" s="31" t="s">
        <v>379</v>
      </c>
      <c r="AS329" s="31" t="s">
        <v>57</v>
      </c>
      <c r="AT329" s="31" t="s">
        <v>365</v>
      </c>
      <c r="AU329" s="31" t="s">
        <v>405</v>
      </c>
      <c r="AV329" s="31" t="s">
        <v>268</v>
      </c>
      <c r="AW329" s="270">
        <v>0</v>
      </c>
      <c r="AX329"/>
    </row>
    <row r="330" spans="1:50" x14ac:dyDescent="0.35">
      <c r="A330" s="31" t="s">
        <v>10</v>
      </c>
      <c r="B330" s="31" t="s">
        <v>155</v>
      </c>
      <c r="C330" s="108">
        <v>44155</v>
      </c>
      <c r="D330" s="145">
        <v>4363</v>
      </c>
      <c r="E330" s="145">
        <v>8</v>
      </c>
      <c r="F330" s="145">
        <v>9</v>
      </c>
      <c r="G330" s="145">
        <v>9</v>
      </c>
      <c r="H330" s="145">
        <v>91</v>
      </c>
      <c r="I330" s="145">
        <v>63</v>
      </c>
      <c r="J330" s="145">
        <v>53</v>
      </c>
      <c r="K330" s="145">
        <v>53</v>
      </c>
      <c r="L330" s="145">
        <v>3</v>
      </c>
      <c r="M330" s="145">
        <v>3</v>
      </c>
      <c r="N330" s="145">
        <v>12</v>
      </c>
      <c r="O330" s="145">
        <v>12</v>
      </c>
      <c r="P330" s="145">
        <v>12</v>
      </c>
      <c r="Q330" s="145">
        <v>12</v>
      </c>
      <c r="R330" s="145">
        <v>26</v>
      </c>
      <c r="S330" s="145">
        <v>23</v>
      </c>
      <c r="T330" s="145">
        <v>4</v>
      </c>
      <c r="U330" s="145">
        <v>4</v>
      </c>
      <c r="V330" s="145">
        <v>34</v>
      </c>
      <c r="W330" s="145">
        <v>34</v>
      </c>
      <c r="X330" s="145">
        <v>34</v>
      </c>
      <c r="Y330" s="145">
        <v>34</v>
      </c>
      <c r="Z330" s="145">
        <v>1</v>
      </c>
      <c r="AA330" s="145">
        <v>1</v>
      </c>
      <c r="AB330" s="145">
        <v>193</v>
      </c>
      <c r="AC330" s="145">
        <v>17</v>
      </c>
      <c r="AD330" s="145">
        <v>17</v>
      </c>
      <c r="AE330" s="145">
        <v>0</v>
      </c>
      <c r="AF330" s="145">
        <v>0</v>
      </c>
      <c r="AG330" s="145">
        <v>0</v>
      </c>
      <c r="AH330" s="145">
        <v>1</v>
      </c>
      <c r="AI330" s="145">
        <v>0</v>
      </c>
      <c r="AJ330" s="145">
        <v>0</v>
      </c>
      <c r="AK330" s="145">
        <v>16</v>
      </c>
      <c r="AL330" s="145">
        <v>250</v>
      </c>
      <c r="AM330" s="145">
        <v>234</v>
      </c>
      <c r="AN330" s="145">
        <v>227</v>
      </c>
      <c r="AO330" s="145" t="s">
        <v>3</v>
      </c>
      <c r="AP330" s="147">
        <v>8.1428571428571406</v>
      </c>
      <c r="AQ330" s="31" t="s">
        <v>35</v>
      </c>
      <c r="AR330" s="31" t="s">
        <v>379</v>
      </c>
      <c r="AS330" s="31" t="s">
        <v>57</v>
      </c>
      <c r="AT330" s="31" t="s">
        <v>365</v>
      </c>
      <c r="AU330" s="31" t="s">
        <v>409</v>
      </c>
      <c r="AV330" s="31" t="s">
        <v>268</v>
      </c>
      <c r="AW330" s="270">
        <v>0</v>
      </c>
      <c r="AX330"/>
    </row>
    <row r="331" spans="1:50" x14ac:dyDescent="0.35">
      <c r="A331" s="31" t="s">
        <v>10</v>
      </c>
      <c r="B331" s="31" t="s">
        <v>156</v>
      </c>
      <c r="C331" s="108">
        <v>44155</v>
      </c>
      <c r="D331" s="145">
        <v>3866</v>
      </c>
      <c r="E331" s="145">
        <v>4</v>
      </c>
      <c r="F331" s="145">
        <v>4</v>
      </c>
      <c r="G331" s="145">
        <v>0</v>
      </c>
      <c r="H331" s="145">
        <v>55</v>
      </c>
      <c r="I331" s="145">
        <v>38</v>
      </c>
      <c r="J331" s="145">
        <v>32</v>
      </c>
      <c r="K331" s="145">
        <v>32</v>
      </c>
      <c r="L331" s="145">
        <v>3</v>
      </c>
      <c r="M331" s="145">
        <v>3</v>
      </c>
      <c r="N331" s="145">
        <v>7</v>
      </c>
      <c r="O331" s="145">
        <v>7</v>
      </c>
      <c r="P331" s="145">
        <v>7</v>
      </c>
      <c r="Q331" s="145">
        <v>7</v>
      </c>
      <c r="R331" s="145">
        <v>7</v>
      </c>
      <c r="S331" s="145">
        <v>6</v>
      </c>
      <c r="T331" s="145">
        <v>1</v>
      </c>
      <c r="U331" s="145">
        <v>1</v>
      </c>
      <c r="V331" s="145">
        <v>8</v>
      </c>
      <c r="W331" s="145">
        <v>8</v>
      </c>
      <c r="X331" s="145">
        <v>8</v>
      </c>
      <c r="Y331" s="145">
        <v>8</v>
      </c>
      <c r="Z331" s="145">
        <v>0</v>
      </c>
      <c r="AA331" s="145">
        <v>0</v>
      </c>
      <c r="AB331" s="145">
        <v>242</v>
      </c>
      <c r="AC331" s="145">
        <v>25</v>
      </c>
      <c r="AD331" s="145">
        <v>25</v>
      </c>
      <c r="AE331" s="145">
        <v>0</v>
      </c>
      <c r="AF331" s="145">
        <v>2</v>
      </c>
      <c r="AG331" s="145">
        <v>1</v>
      </c>
      <c r="AH331" s="145">
        <v>0</v>
      </c>
      <c r="AI331" s="145">
        <v>0</v>
      </c>
      <c r="AJ331" s="145">
        <v>1</v>
      </c>
      <c r="AK331" s="145">
        <v>22</v>
      </c>
      <c r="AL331" s="145">
        <v>97</v>
      </c>
      <c r="AM331" s="145">
        <v>91</v>
      </c>
      <c r="AN331" s="145">
        <v>91</v>
      </c>
      <c r="AO331" s="145" t="s">
        <v>3</v>
      </c>
      <c r="AP331" s="147">
        <v>8.1428571428571406</v>
      </c>
      <c r="AQ331" s="31" t="s">
        <v>35</v>
      </c>
      <c r="AR331" s="31" t="s">
        <v>379</v>
      </c>
      <c r="AS331" s="31" t="s">
        <v>57</v>
      </c>
      <c r="AT331" s="31" t="s">
        <v>365</v>
      </c>
      <c r="AU331" s="31" t="s">
        <v>401</v>
      </c>
      <c r="AV331" s="31" t="s">
        <v>268</v>
      </c>
      <c r="AW331" s="270">
        <v>1</v>
      </c>
      <c r="AX331"/>
    </row>
    <row r="332" spans="1:50" x14ac:dyDescent="0.35">
      <c r="A332" s="31" t="s">
        <v>10</v>
      </c>
      <c r="B332" s="31" t="s">
        <v>157</v>
      </c>
      <c r="C332" s="108">
        <v>44155</v>
      </c>
      <c r="D332" s="145">
        <v>3085</v>
      </c>
      <c r="E332" s="145">
        <v>8</v>
      </c>
      <c r="F332" s="145">
        <v>7</v>
      </c>
      <c r="G332" s="145">
        <v>2</v>
      </c>
      <c r="H332" s="145">
        <v>101</v>
      </c>
      <c r="I332" s="145">
        <v>68</v>
      </c>
      <c r="J332" s="145">
        <v>39</v>
      </c>
      <c r="K332" s="145">
        <v>39</v>
      </c>
      <c r="L332" s="145">
        <v>3</v>
      </c>
      <c r="M332" s="145">
        <v>3</v>
      </c>
      <c r="N332" s="145">
        <v>18</v>
      </c>
      <c r="O332" s="145">
        <v>18</v>
      </c>
      <c r="P332" s="145">
        <v>18</v>
      </c>
      <c r="Q332" s="145">
        <v>18</v>
      </c>
      <c r="R332" s="145">
        <v>30</v>
      </c>
      <c r="S332" s="145">
        <v>22</v>
      </c>
      <c r="T332" s="145">
        <v>3</v>
      </c>
      <c r="U332" s="145">
        <v>3</v>
      </c>
      <c r="V332" s="145">
        <v>69</v>
      </c>
      <c r="W332" s="145">
        <v>53</v>
      </c>
      <c r="X332" s="145">
        <v>41</v>
      </c>
      <c r="Y332" s="145">
        <v>41</v>
      </c>
      <c r="Z332" s="145">
        <v>2</v>
      </c>
      <c r="AA332" s="145">
        <v>2</v>
      </c>
      <c r="AB332" s="145">
        <v>119</v>
      </c>
      <c r="AC332" s="145">
        <v>13</v>
      </c>
      <c r="AD332" s="145">
        <v>13</v>
      </c>
      <c r="AE332" s="145">
        <v>0</v>
      </c>
      <c r="AF332" s="145">
        <v>1</v>
      </c>
      <c r="AG332" s="145">
        <v>0</v>
      </c>
      <c r="AH332" s="145">
        <v>0</v>
      </c>
      <c r="AI332" s="145">
        <v>0</v>
      </c>
      <c r="AJ332" s="145">
        <v>0</v>
      </c>
      <c r="AK332" s="145">
        <v>12</v>
      </c>
      <c r="AL332" s="145">
        <v>138</v>
      </c>
      <c r="AM332" s="145">
        <v>125</v>
      </c>
      <c r="AN332" s="145">
        <v>125</v>
      </c>
      <c r="AO332" s="145" t="s">
        <v>3</v>
      </c>
      <c r="AP332" s="147">
        <v>8.1428571428571406</v>
      </c>
      <c r="AQ332" s="31" t="s">
        <v>35</v>
      </c>
      <c r="AR332" s="31" t="s">
        <v>379</v>
      </c>
      <c r="AS332" s="31" t="s">
        <v>57</v>
      </c>
      <c r="AT332" s="31" t="s">
        <v>370</v>
      </c>
      <c r="AU332" s="31" t="s">
        <v>410</v>
      </c>
      <c r="AV332" s="31" t="s">
        <v>268</v>
      </c>
      <c r="AW332" s="270">
        <v>0</v>
      </c>
      <c r="AX332"/>
    </row>
    <row r="333" spans="1:50" x14ac:dyDescent="0.35">
      <c r="A333" s="31" t="s">
        <v>10</v>
      </c>
      <c r="B333" s="31" t="s">
        <v>158</v>
      </c>
      <c r="C333" s="108">
        <v>44155</v>
      </c>
      <c r="D333" s="145">
        <v>1848</v>
      </c>
      <c r="E333" s="145">
        <v>0</v>
      </c>
      <c r="F333" s="145">
        <v>0</v>
      </c>
      <c r="G333" s="145">
        <v>0</v>
      </c>
      <c r="H333" s="145">
        <v>70</v>
      </c>
      <c r="I333" s="145">
        <v>45</v>
      </c>
      <c r="J333" s="145">
        <v>31</v>
      </c>
      <c r="K333" s="145">
        <v>31</v>
      </c>
      <c r="L333" s="145">
        <v>0</v>
      </c>
      <c r="M333" s="145">
        <v>0</v>
      </c>
      <c r="N333" s="145">
        <v>5</v>
      </c>
      <c r="O333" s="145">
        <v>5</v>
      </c>
      <c r="P333" s="145">
        <v>5</v>
      </c>
      <c r="Q333" s="145">
        <v>5</v>
      </c>
      <c r="R333" s="145">
        <v>10</v>
      </c>
      <c r="S333" s="145">
        <v>10</v>
      </c>
      <c r="T333" s="145">
        <v>0</v>
      </c>
      <c r="U333" s="145">
        <v>0</v>
      </c>
      <c r="V333" s="145">
        <v>22</v>
      </c>
      <c r="W333" s="145">
        <v>22</v>
      </c>
      <c r="X333" s="145">
        <v>22</v>
      </c>
      <c r="Y333" s="145">
        <v>22</v>
      </c>
      <c r="Z333" s="145">
        <v>0</v>
      </c>
      <c r="AA333" s="145">
        <v>0</v>
      </c>
      <c r="AB333" s="145">
        <v>132</v>
      </c>
      <c r="AC333" s="145">
        <v>12</v>
      </c>
      <c r="AD333" s="145">
        <v>12</v>
      </c>
      <c r="AE333" s="145">
        <v>0</v>
      </c>
      <c r="AF333" s="145">
        <v>0</v>
      </c>
      <c r="AG333" s="145">
        <v>0</v>
      </c>
      <c r="AH333" s="145">
        <v>0</v>
      </c>
      <c r="AI333" s="145">
        <v>2</v>
      </c>
      <c r="AJ333" s="145">
        <v>0</v>
      </c>
      <c r="AK333" s="145">
        <v>10</v>
      </c>
      <c r="AL333" s="145">
        <v>110</v>
      </c>
      <c r="AM333" s="145">
        <v>102</v>
      </c>
      <c r="AN333" s="145">
        <v>102</v>
      </c>
      <c r="AO333" s="145" t="s">
        <v>3</v>
      </c>
      <c r="AP333" s="147">
        <v>8.1428571428571406</v>
      </c>
      <c r="AQ333" s="31" t="s">
        <v>35</v>
      </c>
      <c r="AR333" s="31" t="s">
        <v>379</v>
      </c>
      <c r="AS333" s="31" t="s">
        <v>57</v>
      </c>
      <c r="AT333" s="31" t="s">
        <v>365</v>
      </c>
      <c r="AU333" s="31" t="s">
        <v>407</v>
      </c>
      <c r="AV333" s="31" t="s">
        <v>268</v>
      </c>
      <c r="AW333" s="270">
        <v>0</v>
      </c>
      <c r="AX333"/>
    </row>
    <row r="334" spans="1:50" x14ac:dyDescent="0.35">
      <c r="A334" s="31" t="s">
        <v>10</v>
      </c>
      <c r="B334" s="31" t="s">
        <v>159</v>
      </c>
      <c r="C334" s="108">
        <v>44155</v>
      </c>
      <c r="D334" s="145">
        <v>1678</v>
      </c>
      <c r="E334" s="145">
        <v>1</v>
      </c>
      <c r="F334" s="145">
        <v>1</v>
      </c>
      <c r="G334" s="145">
        <v>1</v>
      </c>
      <c r="H334" s="145">
        <v>69</v>
      </c>
      <c r="I334" s="145">
        <v>43</v>
      </c>
      <c r="J334" s="145">
        <v>28</v>
      </c>
      <c r="K334" s="145">
        <v>28</v>
      </c>
      <c r="L334" s="145">
        <v>0</v>
      </c>
      <c r="M334" s="145">
        <v>0</v>
      </c>
      <c r="N334" s="145">
        <v>2</v>
      </c>
      <c r="O334" s="145">
        <v>2</v>
      </c>
      <c r="P334" s="145">
        <v>2</v>
      </c>
      <c r="Q334" s="145">
        <v>2</v>
      </c>
      <c r="R334" s="145">
        <v>2</v>
      </c>
      <c r="S334" s="145">
        <v>2</v>
      </c>
      <c r="T334" s="145">
        <v>1</v>
      </c>
      <c r="U334" s="145">
        <v>1</v>
      </c>
      <c r="V334" s="145">
        <v>7</v>
      </c>
      <c r="W334" s="145">
        <v>7</v>
      </c>
      <c r="X334" s="145">
        <v>7</v>
      </c>
      <c r="Y334" s="145">
        <v>7</v>
      </c>
      <c r="Z334" s="145">
        <v>0</v>
      </c>
      <c r="AA334" s="145">
        <v>0</v>
      </c>
      <c r="AB334" s="145">
        <v>110</v>
      </c>
      <c r="AC334" s="145">
        <v>9</v>
      </c>
      <c r="AD334" s="145">
        <v>9</v>
      </c>
      <c r="AE334" s="145">
        <v>0</v>
      </c>
      <c r="AF334" s="145">
        <v>0</v>
      </c>
      <c r="AG334" s="145">
        <v>0</v>
      </c>
      <c r="AH334" s="145">
        <v>0</v>
      </c>
      <c r="AI334" s="145">
        <v>0</v>
      </c>
      <c r="AJ334" s="145">
        <v>0</v>
      </c>
      <c r="AK334" s="145">
        <v>8</v>
      </c>
      <c r="AL334" s="145">
        <v>98</v>
      </c>
      <c r="AM334" s="145">
        <v>87</v>
      </c>
      <c r="AN334" s="145">
        <v>86</v>
      </c>
      <c r="AO334" s="145" t="s">
        <v>3</v>
      </c>
      <c r="AP334" s="147">
        <v>8.1428571428571406</v>
      </c>
      <c r="AQ334" s="31" t="s">
        <v>35</v>
      </c>
      <c r="AR334" s="31" t="s">
        <v>379</v>
      </c>
      <c r="AS334" s="31" t="s">
        <v>57</v>
      </c>
      <c r="AT334" s="31" t="s">
        <v>368</v>
      </c>
      <c r="AU334" s="31" t="s">
        <v>403</v>
      </c>
      <c r="AV334" s="31" t="s">
        <v>268</v>
      </c>
      <c r="AW334" s="270">
        <v>0</v>
      </c>
      <c r="AX334"/>
    </row>
    <row r="335" spans="1:50" x14ac:dyDescent="0.35">
      <c r="A335" s="31" t="s">
        <v>10</v>
      </c>
      <c r="B335" s="31" t="s">
        <v>160</v>
      </c>
      <c r="C335" s="108">
        <v>44155</v>
      </c>
      <c r="D335" s="145">
        <v>1758</v>
      </c>
      <c r="E335" s="145">
        <v>12</v>
      </c>
      <c r="F335" s="145">
        <v>12</v>
      </c>
      <c r="G335" s="145">
        <v>10</v>
      </c>
      <c r="H335" s="145">
        <v>37</v>
      </c>
      <c r="I335" s="145">
        <v>28</v>
      </c>
      <c r="J335" s="145">
        <v>23</v>
      </c>
      <c r="K335" s="145">
        <v>23</v>
      </c>
      <c r="L335" s="145">
        <v>7</v>
      </c>
      <c r="M335" s="145">
        <v>7</v>
      </c>
      <c r="N335" s="145">
        <v>11</v>
      </c>
      <c r="O335" s="145">
        <v>11</v>
      </c>
      <c r="P335" s="145">
        <v>11</v>
      </c>
      <c r="Q335" s="145">
        <v>11</v>
      </c>
      <c r="R335" s="145">
        <v>11</v>
      </c>
      <c r="S335" s="145">
        <v>11</v>
      </c>
      <c r="T335" s="145">
        <v>3</v>
      </c>
      <c r="U335" s="145">
        <v>3</v>
      </c>
      <c r="V335" s="145">
        <v>68</v>
      </c>
      <c r="W335" s="145">
        <v>57</v>
      </c>
      <c r="X335" s="145">
        <v>50</v>
      </c>
      <c r="Y335" s="145">
        <v>50</v>
      </c>
      <c r="Z335" s="145">
        <v>2</v>
      </c>
      <c r="AA335" s="145">
        <v>2</v>
      </c>
      <c r="AB335" s="145">
        <v>85</v>
      </c>
      <c r="AC335" s="145">
        <v>8</v>
      </c>
      <c r="AD335" s="145">
        <v>8</v>
      </c>
      <c r="AE335" s="145">
        <v>0</v>
      </c>
      <c r="AF335" s="145">
        <v>0</v>
      </c>
      <c r="AG335" s="145">
        <v>0</v>
      </c>
      <c r="AH335" s="145">
        <v>0</v>
      </c>
      <c r="AI335" s="145">
        <v>0</v>
      </c>
      <c r="AJ335" s="145">
        <v>0</v>
      </c>
      <c r="AK335" s="145">
        <v>7</v>
      </c>
      <c r="AL335" s="145">
        <v>21</v>
      </c>
      <c r="AM335" s="145">
        <v>18</v>
      </c>
      <c r="AN335" s="145">
        <v>18</v>
      </c>
      <c r="AO335" s="145" t="s">
        <v>3</v>
      </c>
      <c r="AP335" s="147">
        <v>8.1428571428571406</v>
      </c>
      <c r="AQ335" s="31" t="s">
        <v>35</v>
      </c>
      <c r="AR335" s="31" t="s">
        <v>379</v>
      </c>
      <c r="AS335" s="31" t="s">
        <v>57</v>
      </c>
      <c r="AT335" s="31" t="s">
        <v>367</v>
      </c>
      <c r="AU335" s="31" t="s">
        <v>411</v>
      </c>
      <c r="AV335" s="31" t="s">
        <v>268</v>
      </c>
      <c r="AW335" s="270">
        <v>0</v>
      </c>
      <c r="AX335"/>
    </row>
    <row r="336" spans="1:50" x14ac:dyDescent="0.35">
      <c r="A336" s="31" t="s">
        <v>10</v>
      </c>
      <c r="B336" s="31" t="s">
        <v>161</v>
      </c>
      <c r="C336" s="108">
        <v>44155</v>
      </c>
      <c r="D336" s="145">
        <v>1139</v>
      </c>
      <c r="E336" s="145">
        <v>9</v>
      </c>
      <c r="F336" s="145">
        <v>8</v>
      </c>
      <c r="G336" s="145">
        <v>2</v>
      </c>
      <c r="H336" s="145">
        <v>49</v>
      </c>
      <c r="I336" s="145">
        <v>38</v>
      </c>
      <c r="J336" s="145">
        <v>34</v>
      </c>
      <c r="K336" s="145">
        <v>34</v>
      </c>
      <c r="L336" s="145">
        <v>6</v>
      </c>
      <c r="M336" s="145">
        <v>6</v>
      </c>
      <c r="N336" s="145">
        <v>9</v>
      </c>
      <c r="O336" s="145">
        <v>9</v>
      </c>
      <c r="P336" s="145">
        <v>9</v>
      </c>
      <c r="Q336" s="145">
        <v>9</v>
      </c>
      <c r="R336" s="145">
        <v>11</v>
      </c>
      <c r="S336" s="145">
        <v>8</v>
      </c>
      <c r="T336" s="145">
        <v>3</v>
      </c>
      <c r="U336" s="145">
        <v>3</v>
      </c>
      <c r="V336" s="145">
        <v>7</v>
      </c>
      <c r="W336" s="145">
        <v>7</v>
      </c>
      <c r="X336" s="145">
        <v>7</v>
      </c>
      <c r="Y336" s="145">
        <v>7</v>
      </c>
      <c r="Z336" s="145">
        <v>0</v>
      </c>
      <c r="AA336" s="145">
        <v>0</v>
      </c>
      <c r="AB336" s="145">
        <v>107</v>
      </c>
      <c r="AC336" s="145">
        <v>4</v>
      </c>
      <c r="AD336" s="145">
        <v>4</v>
      </c>
      <c r="AE336" s="145">
        <v>0</v>
      </c>
      <c r="AF336" s="145">
        <v>0</v>
      </c>
      <c r="AG336" s="145">
        <v>0</v>
      </c>
      <c r="AH336" s="145">
        <v>0</v>
      </c>
      <c r="AI336" s="145">
        <v>0</v>
      </c>
      <c r="AJ336" s="145">
        <v>0</v>
      </c>
      <c r="AK336" s="145">
        <v>4</v>
      </c>
      <c r="AL336" s="145">
        <v>76</v>
      </c>
      <c r="AM336" s="145">
        <v>66</v>
      </c>
      <c r="AN336" s="145">
        <v>66</v>
      </c>
      <c r="AO336" s="145" t="s">
        <v>3</v>
      </c>
      <c r="AP336" s="147">
        <v>8.1428571428571406</v>
      </c>
      <c r="AQ336" s="31" t="s">
        <v>35</v>
      </c>
      <c r="AR336" s="31" t="s">
        <v>379</v>
      </c>
      <c r="AS336" s="31" t="s">
        <v>57</v>
      </c>
      <c r="AT336" s="31" t="s">
        <v>369</v>
      </c>
      <c r="AU336" s="31" t="s">
        <v>408</v>
      </c>
      <c r="AV336" s="31" t="s">
        <v>268</v>
      </c>
      <c r="AW336" s="270">
        <v>0</v>
      </c>
      <c r="AX336"/>
    </row>
    <row r="337" spans="1:50" x14ac:dyDescent="0.35">
      <c r="A337" s="31" t="s">
        <v>10</v>
      </c>
      <c r="B337" s="31" t="s">
        <v>162</v>
      </c>
      <c r="C337" s="108">
        <v>44155</v>
      </c>
      <c r="D337" s="145">
        <v>1101</v>
      </c>
      <c r="E337" s="145">
        <v>3</v>
      </c>
      <c r="F337" s="145">
        <v>4</v>
      </c>
      <c r="G337" s="145">
        <v>0</v>
      </c>
      <c r="H337" s="145">
        <v>64</v>
      </c>
      <c r="I337" s="145">
        <v>40</v>
      </c>
      <c r="J337" s="145">
        <v>23</v>
      </c>
      <c r="K337" s="145">
        <v>23</v>
      </c>
      <c r="L337" s="145">
        <v>1</v>
      </c>
      <c r="M337" s="145">
        <v>1</v>
      </c>
      <c r="N337" s="145">
        <v>8</v>
      </c>
      <c r="O337" s="145">
        <v>8</v>
      </c>
      <c r="P337" s="145">
        <v>8</v>
      </c>
      <c r="Q337" s="145">
        <v>8</v>
      </c>
      <c r="R337" s="145">
        <v>13</v>
      </c>
      <c r="S337" s="145">
        <v>11</v>
      </c>
      <c r="T337" s="145">
        <v>2</v>
      </c>
      <c r="U337" s="145">
        <v>2</v>
      </c>
      <c r="V337" s="145">
        <v>6</v>
      </c>
      <c r="W337" s="145">
        <v>6</v>
      </c>
      <c r="X337" s="145">
        <v>6</v>
      </c>
      <c r="Y337" s="145">
        <v>6</v>
      </c>
      <c r="Z337" s="145">
        <v>0</v>
      </c>
      <c r="AA337" s="145">
        <v>0</v>
      </c>
      <c r="AB337" s="145">
        <v>68</v>
      </c>
      <c r="AC337" s="145">
        <v>6</v>
      </c>
      <c r="AD337" s="145">
        <v>6</v>
      </c>
      <c r="AE337" s="145">
        <v>0</v>
      </c>
      <c r="AF337" s="145">
        <v>0</v>
      </c>
      <c r="AG337" s="145">
        <v>0</v>
      </c>
      <c r="AH337" s="145">
        <v>0</v>
      </c>
      <c r="AI337" s="145">
        <v>0</v>
      </c>
      <c r="AJ337" s="145">
        <v>1</v>
      </c>
      <c r="AK337" s="145">
        <v>5</v>
      </c>
      <c r="AL337" s="145">
        <v>51</v>
      </c>
      <c r="AM337" s="145">
        <v>45</v>
      </c>
      <c r="AN337" s="145">
        <v>45</v>
      </c>
      <c r="AO337" s="145" t="s">
        <v>3</v>
      </c>
      <c r="AP337" s="147">
        <v>8.1428571428571406</v>
      </c>
      <c r="AQ337" s="31" t="s">
        <v>35</v>
      </c>
      <c r="AR337" s="31" t="s">
        <v>379</v>
      </c>
      <c r="AS337" s="31" t="s">
        <v>57</v>
      </c>
      <c r="AT337" s="31" t="s">
        <v>368</v>
      </c>
      <c r="AU337" s="31" t="s">
        <v>402</v>
      </c>
      <c r="AV337" s="31" t="s">
        <v>268</v>
      </c>
      <c r="AW337" s="270">
        <v>1</v>
      </c>
      <c r="AX337"/>
    </row>
    <row r="338" spans="1:50" x14ac:dyDescent="0.35">
      <c r="A338" s="31" t="s">
        <v>10</v>
      </c>
      <c r="B338" s="31" t="s">
        <v>163</v>
      </c>
      <c r="C338" s="108">
        <v>44155</v>
      </c>
      <c r="D338" s="145">
        <v>1004</v>
      </c>
      <c r="E338" s="145">
        <v>1</v>
      </c>
      <c r="F338" s="145">
        <v>1</v>
      </c>
      <c r="G338" s="145">
        <v>0</v>
      </c>
      <c r="H338" s="145">
        <v>54</v>
      </c>
      <c r="I338" s="145">
        <v>39</v>
      </c>
      <c r="J338" s="145">
        <v>30</v>
      </c>
      <c r="K338" s="145">
        <v>30</v>
      </c>
      <c r="L338" s="145">
        <v>0</v>
      </c>
      <c r="M338" s="145">
        <v>0</v>
      </c>
      <c r="N338" s="145">
        <v>6</v>
      </c>
      <c r="O338" s="145">
        <v>6</v>
      </c>
      <c r="P338" s="145">
        <v>6</v>
      </c>
      <c r="Q338" s="145">
        <v>6</v>
      </c>
      <c r="R338" s="145">
        <v>9</v>
      </c>
      <c r="S338" s="145">
        <v>9</v>
      </c>
      <c r="T338" s="145">
        <v>1</v>
      </c>
      <c r="U338" s="145">
        <v>1</v>
      </c>
      <c r="V338" s="145">
        <v>6</v>
      </c>
      <c r="W338" s="145">
        <v>6</v>
      </c>
      <c r="X338" s="145">
        <v>6</v>
      </c>
      <c r="Y338" s="145">
        <v>6</v>
      </c>
      <c r="Z338" s="145">
        <v>0</v>
      </c>
      <c r="AA338" s="145">
        <v>0</v>
      </c>
      <c r="AB338" s="145">
        <v>105</v>
      </c>
      <c r="AC338" s="145">
        <v>12</v>
      </c>
      <c r="AD338" s="145">
        <v>12</v>
      </c>
      <c r="AE338" s="145">
        <v>0</v>
      </c>
      <c r="AF338" s="145">
        <v>0</v>
      </c>
      <c r="AG338" s="145">
        <v>0</v>
      </c>
      <c r="AH338" s="145">
        <v>2</v>
      </c>
      <c r="AI338" s="145">
        <v>0</v>
      </c>
      <c r="AJ338" s="145">
        <v>0</v>
      </c>
      <c r="AK338" s="145">
        <v>10</v>
      </c>
      <c r="AL338" s="145">
        <v>36</v>
      </c>
      <c r="AM338" s="145">
        <v>31</v>
      </c>
      <c r="AN338" s="145">
        <v>31</v>
      </c>
      <c r="AO338" s="145" t="s">
        <v>3</v>
      </c>
      <c r="AP338" s="147">
        <v>8.1428571428571406</v>
      </c>
      <c r="AQ338" s="31" t="s">
        <v>35</v>
      </c>
      <c r="AR338" s="31" t="s">
        <v>379</v>
      </c>
      <c r="AS338" s="31" t="s">
        <v>57</v>
      </c>
      <c r="AT338" s="31" t="s">
        <v>366</v>
      </c>
      <c r="AU338" s="31" t="s">
        <v>404</v>
      </c>
      <c r="AV338" s="31" t="s">
        <v>268</v>
      </c>
      <c r="AW338" s="270">
        <v>0</v>
      </c>
      <c r="AX338"/>
    </row>
    <row r="339" spans="1:50" x14ac:dyDescent="0.35">
      <c r="A339" s="31" t="s">
        <v>55</v>
      </c>
      <c r="B339" s="31" t="s">
        <v>274</v>
      </c>
      <c r="C339" s="108">
        <v>44162</v>
      </c>
      <c r="D339" s="145">
        <v>1258</v>
      </c>
      <c r="E339" s="145">
        <v>2</v>
      </c>
      <c r="F339" s="145">
        <v>2</v>
      </c>
      <c r="G339" s="145">
        <v>3</v>
      </c>
      <c r="H339" s="145">
        <v>59</v>
      </c>
      <c r="I339" s="145">
        <v>59</v>
      </c>
      <c r="J339" s="145">
        <v>11</v>
      </c>
      <c r="K339" s="145">
        <v>11</v>
      </c>
      <c r="L339" s="145">
        <v>0</v>
      </c>
      <c r="M339" s="145">
        <v>0</v>
      </c>
      <c r="N339" s="145">
        <v>2</v>
      </c>
      <c r="O339" s="145">
        <v>2</v>
      </c>
      <c r="P339" s="145">
        <v>2</v>
      </c>
      <c r="Q339" s="145">
        <v>2</v>
      </c>
      <c r="R339" s="145">
        <v>2</v>
      </c>
      <c r="S339" s="145">
        <v>2</v>
      </c>
      <c r="T339" s="145">
        <v>0</v>
      </c>
      <c r="U339" s="145">
        <v>0</v>
      </c>
      <c r="V339" s="145">
        <v>85</v>
      </c>
      <c r="W339" s="145">
        <v>85</v>
      </c>
      <c r="X339" s="145">
        <v>85</v>
      </c>
      <c r="Y339" s="145">
        <v>85</v>
      </c>
      <c r="Z339" s="145">
        <v>2</v>
      </c>
      <c r="AA339" s="145">
        <v>2</v>
      </c>
      <c r="AB339" s="145">
        <v>87</v>
      </c>
      <c r="AC339" s="145">
        <v>7</v>
      </c>
      <c r="AD339" s="145">
        <v>7</v>
      </c>
      <c r="AE339" s="145">
        <v>0</v>
      </c>
      <c r="AF339" s="145">
        <v>1</v>
      </c>
      <c r="AG339" s="145">
        <v>0</v>
      </c>
      <c r="AH339" s="145">
        <v>0</v>
      </c>
      <c r="AI339" s="145">
        <v>0</v>
      </c>
      <c r="AJ339" s="145">
        <v>0</v>
      </c>
      <c r="AK339" s="145">
        <v>1</v>
      </c>
      <c r="AL339" s="145">
        <v>113</v>
      </c>
      <c r="AM339" s="145">
        <v>110</v>
      </c>
      <c r="AN339" s="145">
        <v>113</v>
      </c>
      <c r="AO339" s="145" t="s">
        <v>3</v>
      </c>
      <c r="AP339" s="147">
        <v>9.1428571428571423</v>
      </c>
      <c r="AQ339" s="147" t="s">
        <v>35</v>
      </c>
      <c r="AR339" s="31" t="s">
        <v>379</v>
      </c>
      <c r="AS339" s="31" t="s">
        <v>57</v>
      </c>
      <c r="AT339" s="31" t="s">
        <v>320</v>
      </c>
      <c r="AU339" s="31" t="s">
        <v>380</v>
      </c>
      <c r="AV339" s="31" t="s">
        <v>268</v>
      </c>
      <c r="AW339" s="270"/>
    </row>
    <row r="340" spans="1:50" x14ac:dyDescent="0.35">
      <c r="A340" s="31" t="s">
        <v>55</v>
      </c>
      <c r="B340" s="31" t="s">
        <v>281</v>
      </c>
      <c r="C340" s="108">
        <v>44162</v>
      </c>
      <c r="D340" s="145">
        <v>1063</v>
      </c>
      <c r="E340" s="145">
        <v>3</v>
      </c>
      <c r="F340" s="145">
        <v>3</v>
      </c>
      <c r="G340" s="145">
        <v>14</v>
      </c>
      <c r="H340" s="145">
        <v>93</v>
      </c>
      <c r="I340" s="145">
        <v>93</v>
      </c>
      <c r="J340" s="145">
        <v>30</v>
      </c>
      <c r="K340" s="145">
        <v>30</v>
      </c>
      <c r="L340" s="145">
        <v>2</v>
      </c>
      <c r="M340" s="145">
        <v>2</v>
      </c>
      <c r="N340" s="145">
        <v>3</v>
      </c>
      <c r="O340" s="145">
        <v>3</v>
      </c>
      <c r="P340" s="145">
        <v>3</v>
      </c>
      <c r="Q340" s="145">
        <v>3</v>
      </c>
      <c r="R340" s="145">
        <v>4</v>
      </c>
      <c r="S340" s="145">
        <v>4</v>
      </c>
      <c r="T340" s="145">
        <v>1</v>
      </c>
      <c r="U340" s="145">
        <v>1</v>
      </c>
      <c r="V340" s="145">
        <v>35</v>
      </c>
      <c r="W340" s="145">
        <v>35</v>
      </c>
      <c r="X340" s="145">
        <v>35</v>
      </c>
      <c r="Y340" s="145">
        <v>35</v>
      </c>
      <c r="Z340" s="145">
        <v>0</v>
      </c>
      <c r="AA340" s="145">
        <v>0</v>
      </c>
      <c r="AB340" s="145">
        <v>70</v>
      </c>
      <c r="AC340" s="145">
        <v>9</v>
      </c>
      <c r="AD340" s="145">
        <v>9</v>
      </c>
      <c r="AE340" s="145">
        <v>0</v>
      </c>
      <c r="AF340" s="145">
        <v>0</v>
      </c>
      <c r="AG340" s="145">
        <v>0</v>
      </c>
      <c r="AH340" s="145">
        <v>0</v>
      </c>
      <c r="AI340" s="145">
        <v>0</v>
      </c>
      <c r="AJ340" s="145">
        <v>0</v>
      </c>
      <c r="AK340" s="145">
        <v>7</v>
      </c>
      <c r="AL340" s="145">
        <v>94</v>
      </c>
      <c r="AM340" s="145">
        <v>91</v>
      </c>
      <c r="AN340" s="145">
        <v>82</v>
      </c>
      <c r="AO340" s="145" t="s">
        <v>3</v>
      </c>
      <c r="AP340" s="147">
        <v>9.1428571428571423</v>
      </c>
      <c r="AQ340" s="147" t="s">
        <v>35</v>
      </c>
      <c r="AR340" s="31" t="s">
        <v>379</v>
      </c>
      <c r="AS340" s="31" t="s">
        <v>57</v>
      </c>
      <c r="AT340" s="31" t="s">
        <v>321</v>
      </c>
      <c r="AU340" s="31" t="s">
        <v>381</v>
      </c>
      <c r="AV340" s="31" t="s">
        <v>268</v>
      </c>
      <c r="AW340" s="270"/>
    </row>
    <row r="341" spans="1:50" x14ac:dyDescent="0.35">
      <c r="A341" s="31" t="s">
        <v>55</v>
      </c>
      <c r="B341" s="31" t="s">
        <v>291</v>
      </c>
      <c r="C341" s="108">
        <v>44162</v>
      </c>
      <c r="D341" s="145">
        <v>333</v>
      </c>
      <c r="E341" s="145">
        <v>2</v>
      </c>
      <c r="F341" s="145">
        <v>2</v>
      </c>
      <c r="G341" s="145">
        <v>2</v>
      </c>
      <c r="H341" s="145">
        <v>56</v>
      </c>
      <c r="I341" s="145">
        <v>56</v>
      </c>
      <c r="J341" s="145">
        <v>25</v>
      </c>
      <c r="K341" s="145">
        <v>25</v>
      </c>
      <c r="L341" s="145">
        <v>1</v>
      </c>
      <c r="M341" s="145">
        <v>1</v>
      </c>
      <c r="N341" s="145">
        <v>3</v>
      </c>
      <c r="O341" s="145">
        <v>3</v>
      </c>
      <c r="P341" s="145">
        <v>3</v>
      </c>
      <c r="Q341" s="145">
        <v>3</v>
      </c>
      <c r="R341" s="145">
        <v>3</v>
      </c>
      <c r="S341" s="145">
        <v>3</v>
      </c>
      <c r="T341" s="145">
        <v>1</v>
      </c>
      <c r="U341" s="145">
        <v>1</v>
      </c>
      <c r="V341" s="145">
        <v>47</v>
      </c>
      <c r="W341" s="145">
        <v>47</v>
      </c>
      <c r="X341" s="145">
        <v>47</v>
      </c>
      <c r="Y341" s="145">
        <v>47</v>
      </c>
      <c r="Z341" s="145">
        <v>0</v>
      </c>
      <c r="AA341" s="145">
        <v>0</v>
      </c>
      <c r="AB341" s="145">
        <v>31</v>
      </c>
      <c r="AC341" s="145">
        <v>0</v>
      </c>
      <c r="AD341" s="145">
        <v>0</v>
      </c>
      <c r="AE341" s="145">
        <v>0</v>
      </c>
      <c r="AF341" s="145">
        <v>0</v>
      </c>
      <c r="AG341" s="145">
        <v>0</v>
      </c>
      <c r="AH341" s="145">
        <v>0</v>
      </c>
      <c r="AI341" s="145">
        <v>0</v>
      </c>
      <c r="AJ341" s="145">
        <v>0</v>
      </c>
      <c r="AK341" s="145">
        <v>0</v>
      </c>
      <c r="AL341" s="145">
        <v>36</v>
      </c>
      <c r="AM341" s="145">
        <v>32</v>
      </c>
      <c r="AN341" s="145">
        <v>35</v>
      </c>
      <c r="AO341" s="145" t="s">
        <v>3</v>
      </c>
      <c r="AP341" s="147">
        <v>9.1428571428571423</v>
      </c>
      <c r="AQ341" s="147" t="s">
        <v>35</v>
      </c>
      <c r="AR341" s="31" t="s">
        <v>379</v>
      </c>
      <c r="AS341" s="31" t="s">
        <v>57</v>
      </c>
      <c r="AT341" s="31" t="s">
        <v>322</v>
      </c>
      <c r="AU341" s="31" t="s">
        <v>382</v>
      </c>
      <c r="AV341" s="31" t="s">
        <v>268</v>
      </c>
      <c r="AW341" s="270"/>
    </row>
    <row r="342" spans="1:50" x14ac:dyDescent="0.35">
      <c r="A342" s="31" t="s">
        <v>5</v>
      </c>
      <c r="B342" s="31" t="s">
        <v>6</v>
      </c>
      <c r="C342" s="108">
        <v>44162</v>
      </c>
      <c r="D342" s="145">
        <v>2280</v>
      </c>
      <c r="E342" s="145">
        <v>4</v>
      </c>
      <c r="F342" s="145">
        <v>4</v>
      </c>
      <c r="G342" s="145">
        <v>0</v>
      </c>
      <c r="H342" s="145">
        <v>15</v>
      </c>
      <c r="I342" s="145">
        <v>15</v>
      </c>
      <c r="J342" s="145">
        <v>15</v>
      </c>
      <c r="K342" s="145">
        <v>15</v>
      </c>
      <c r="L342" s="145">
        <v>1</v>
      </c>
      <c r="M342" s="145">
        <v>1</v>
      </c>
      <c r="N342" s="145">
        <v>1</v>
      </c>
      <c r="O342" s="145">
        <v>1</v>
      </c>
      <c r="P342" s="145">
        <v>1</v>
      </c>
      <c r="Q342" s="145">
        <v>1</v>
      </c>
      <c r="R342" s="145">
        <v>5</v>
      </c>
      <c r="S342" s="145">
        <v>5</v>
      </c>
      <c r="T342" s="145">
        <v>3</v>
      </c>
      <c r="U342" s="145">
        <v>3</v>
      </c>
      <c r="V342" s="145">
        <v>0</v>
      </c>
      <c r="W342" s="145">
        <v>0</v>
      </c>
      <c r="X342" s="145">
        <v>0</v>
      </c>
      <c r="Y342" s="145">
        <v>0</v>
      </c>
      <c r="Z342" s="145">
        <v>0</v>
      </c>
      <c r="AA342" s="145">
        <v>0</v>
      </c>
      <c r="AB342" s="145">
        <v>166</v>
      </c>
      <c r="AC342" s="145">
        <v>10</v>
      </c>
      <c r="AD342" s="145">
        <v>7</v>
      </c>
      <c r="AE342" s="145">
        <v>3</v>
      </c>
      <c r="AF342" s="145">
        <v>0</v>
      </c>
      <c r="AG342" s="145">
        <v>0</v>
      </c>
      <c r="AH342" s="145">
        <v>0</v>
      </c>
      <c r="AI342" s="145">
        <v>0</v>
      </c>
      <c r="AJ342" s="145">
        <v>0</v>
      </c>
      <c r="AK342" s="145">
        <v>10</v>
      </c>
      <c r="AL342" s="145">
        <v>166</v>
      </c>
      <c r="AM342" s="145">
        <v>166</v>
      </c>
      <c r="AN342" s="145">
        <v>166</v>
      </c>
      <c r="AO342" s="145" t="s">
        <v>3</v>
      </c>
      <c r="AP342" s="147">
        <v>9.1428571428571423</v>
      </c>
      <c r="AQ342" s="147" t="s">
        <v>35</v>
      </c>
      <c r="AR342" s="31" t="s">
        <v>379</v>
      </c>
      <c r="AS342" s="31" t="s">
        <v>57</v>
      </c>
      <c r="AT342" s="31" t="s">
        <v>346</v>
      </c>
      <c r="AU342" s="31" t="s">
        <v>385</v>
      </c>
      <c r="AV342" s="31" t="s">
        <v>279</v>
      </c>
      <c r="AW342" s="270"/>
    </row>
    <row r="343" spans="1:50" x14ac:dyDescent="0.35">
      <c r="A343" s="31" t="s">
        <v>5</v>
      </c>
      <c r="B343" s="31" t="s">
        <v>277</v>
      </c>
      <c r="C343" s="108">
        <v>44162</v>
      </c>
      <c r="D343" s="145">
        <v>1340</v>
      </c>
      <c r="E343" s="145">
        <v>2</v>
      </c>
      <c r="F343" s="145">
        <v>2</v>
      </c>
      <c r="G343" s="145">
        <v>-1</v>
      </c>
      <c r="H343" s="145">
        <v>39</v>
      </c>
      <c r="I343" s="145">
        <v>39</v>
      </c>
      <c r="J343" s="145">
        <v>39</v>
      </c>
      <c r="K343" s="145">
        <v>39</v>
      </c>
      <c r="L343" s="145">
        <v>1</v>
      </c>
      <c r="M343" s="145">
        <v>1</v>
      </c>
      <c r="N343" s="145">
        <v>3</v>
      </c>
      <c r="O343" s="145">
        <v>5</v>
      </c>
      <c r="P343" s="145">
        <v>5</v>
      </c>
      <c r="Q343" s="145">
        <v>5</v>
      </c>
      <c r="R343" s="145">
        <v>5</v>
      </c>
      <c r="S343" s="145">
        <v>2</v>
      </c>
      <c r="T343" s="145">
        <v>2</v>
      </c>
      <c r="U343" s="145">
        <v>2</v>
      </c>
      <c r="V343" s="145">
        <v>7</v>
      </c>
      <c r="W343" s="145">
        <v>7</v>
      </c>
      <c r="X343" s="145">
        <v>7</v>
      </c>
      <c r="Y343" s="145">
        <v>7</v>
      </c>
      <c r="Z343" s="145">
        <v>0</v>
      </c>
      <c r="AA343" s="145">
        <v>0</v>
      </c>
      <c r="AB343" s="145">
        <v>56</v>
      </c>
      <c r="AC343" s="145">
        <v>8</v>
      </c>
      <c r="AD343" s="145">
        <v>8</v>
      </c>
      <c r="AE343" s="145">
        <v>0</v>
      </c>
      <c r="AF343" s="145">
        <v>1</v>
      </c>
      <c r="AG343" s="145">
        <v>0</v>
      </c>
      <c r="AH343" s="145">
        <v>0</v>
      </c>
      <c r="AI343" s="145">
        <v>0</v>
      </c>
      <c r="AJ343" s="145">
        <v>0</v>
      </c>
      <c r="AK343" s="145">
        <v>7</v>
      </c>
      <c r="AL343" s="145">
        <v>56</v>
      </c>
      <c r="AM343" s="145">
        <v>42</v>
      </c>
      <c r="AN343" s="145">
        <v>42</v>
      </c>
      <c r="AO343" s="145" t="s">
        <v>3</v>
      </c>
      <c r="AP343" s="147">
        <v>9.1428571428571423</v>
      </c>
      <c r="AQ343" s="147" t="s">
        <v>35</v>
      </c>
      <c r="AR343" s="31" t="s">
        <v>379</v>
      </c>
      <c r="AS343" s="31" t="s">
        <v>57</v>
      </c>
      <c r="AT343" s="31" t="s">
        <v>346</v>
      </c>
      <c r="AU343" s="31" t="s">
        <v>383</v>
      </c>
      <c r="AV343" s="31" t="s">
        <v>279</v>
      </c>
      <c r="AW343" s="270"/>
    </row>
    <row r="344" spans="1:50" x14ac:dyDescent="0.35">
      <c r="A344" s="31" t="s">
        <v>5</v>
      </c>
      <c r="B344" s="31" t="s">
        <v>8</v>
      </c>
      <c r="C344" s="108">
        <v>44162</v>
      </c>
      <c r="D344" s="145">
        <v>3008</v>
      </c>
      <c r="E344" s="145">
        <v>4</v>
      </c>
      <c r="F344" s="145">
        <v>4</v>
      </c>
      <c r="G344" s="145">
        <v>6</v>
      </c>
      <c r="H344" s="145">
        <v>40</v>
      </c>
      <c r="I344" s="145">
        <v>40</v>
      </c>
      <c r="J344" s="145">
        <v>25</v>
      </c>
      <c r="K344" s="145">
        <v>25</v>
      </c>
      <c r="L344" s="145">
        <v>1</v>
      </c>
      <c r="M344" s="145">
        <v>1</v>
      </c>
      <c r="N344" s="145">
        <v>1</v>
      </c>
      <c r="O344" s="145">
        <v>1</v>
      </c>
      <c r="P344" s="145">
        <v>1</v>
      </c>
      <c r="Q344" s="145">
        <v>1</v>
      </c>
      <c r="R344" s="145">
        <v>4</v>
      </c>
      <c r="S344" s="145">
        <v>4</v>
      </c>
      <c r="T344" s="145">
        <v>3</v>
      </c>
      <c r="U344" s="145">
        <v>3</v>
      </c>
      <c r="V344" s="145">
        <v>2</v>
      </c>
      <c r="W344" s="145">
        <v>2</v>
      </c>
      <c r="X344" s="145">
        <v>2</v>
      </c>
      <c r="Y344" s="145">
        <v>2</v>
      </c>
      <c r="Z344" s="145">
        <v>0</v>
      </c>
      <c r="AA344" s="145">
        <v>0</v>
      </c>
      <c r="AB344" s="145">
        <v>174</v>
      </c>
      <c r="AC344" s="145">
        <v>11</v>
      </c>
      <c r="AD344" s="145">
        <v>11</v>
      </c>
      <c r="AE344" s="145">
        <v>7</v>
      </c>
      <c r="AF344" s="145">
        <v>0</v>
      </c>
      <c r="AG344" s="145">
        <v>0</v>
      </c>
      <c r="AH344" s="145">
        <v>0</v>
      </c>
      <c r="AI344" s="145">
        <v>0</v>
      </c>
      <c r="AJ344" s="145">
        <v>0</v>
      </c>
      <c r="AK344" s="145">
        <v>11</v>
      </c>
      <c r="AL344" s="145">
        <v>174</v>
      </c>
      <c r="AM344" s="145">
        <v>132</v>
      </c>
      <c r="AN344" s="145">
        <v>174</v>
      </c>
      <c r="AO344" s="145" t="s">
        <v>3</v>
      </c>
      <c r="AP344" s="147">
        <v>9.1428571428571423</v>
      </c>
      <c r="AQ344" s="147" t="s">
        <v>35</v>
      </c>
      <c r="AR344" s="31" t="s">
        <v>379</v>
      </c>
      <c r="AS344" s="31" t="s">
        <v>57</v>
      </c>
      <c r="AT344" s="31" t="s">
        <v>345</v>
      </c>
      <c r="AU344" s="31" t="s">
        <v>384</v>
      </c>
      <c r="AV344" s="31" t="s">
        <v>279</v>
      </c>
      <c r="AW344" s="270"/>
    </row>
    <row r="345" spans="1:50" x14ac:dyDescent="0.35">
      <c r="A345" s="31" t="s">
        <v>132</v>
      </c>
      <c r="B345" s="31" t="s">
        <v>133</v>
      </c>
      <c r="C345" s="108">
        <v>44162</v>
      </c>
      <c r="D345" s="145">
        <v>1833</v>
      </c>
      <c r="E345" s="145">
        <v>6</v>
      </c>
      <c r="F345" s="145">
        <v>9</v>
      </c>
      <c r="G345" s="145">
        <v>21</v>
      </c>
      <c r="H345" s="145">
        <v>60</v>
      </c>
      <c r="I345" s="145">
        <v>60</v>
      </c>
      <c r="J345" s="145">
        <v>40</v>
      </c>
      <c r="K345" s="145">
        <v>40</v>
      </c>
      <c r="L345" s="145">
        <v>1</v>
      </c>
      <c r="M345" s="145">
        <v>1</v>
      </c>
      <c r="N345" s="145">
        <v>4</v>
      </c>
      <c r="O345" s="145">
        <v>4</v>
      </c>
      <c r="P345" s="145">
        <v>4</v>
      </c>
      <c r="Q345" s="145">
        <v>4</v>
      </c>
      <c r="R345" s="145">
        <v>6</v>
      </c>
      <c r="S345" s="145">
        <v>6</v>
      </c>
      <c r="T345" s="145">
        <v>4</v>
      </c>
      <c r="U345" s="145">
        <v>4</v>
      </c>
      <c r="V345" s="145">
        <v>116</v>
      </c>
      <c r="W345" s="145">
        <v>116</v>
      </c>
      <c r="X345" s="145">
        <v>116</v>
      </c>
      <c r="Y345" s="145">
        <v>116</v>
      </c>
      <c r="Z345" s="145">
        <v>1</v>
      </c>
      <c r="AA345" s="145">
        <v>1</v>
      </c>
      <c r="AB345" s="145">
        <v>190</v>
      </c>
      <c r="AC345" s="145">
        <v>0</v>
      </c>
      <c r="AD345" s="145">
        <v>0</v>
      </c>
      <c r="AE345" s="145">
        <v>0</v>
      </c>
      <c r="AF345" s="145">
        <v>0</v>
      </c>
      <c r="AG345" s="145">
        <v>0</v>
      </c>
      <c r="AH345" s="145">
        <v>0</v>
      </c>
      <c r="AI345" s="145">
        <v>0</v>
      </c>
      <c r="AJ345" s="145">
        <v>0</v>
      </c>
      <c r="AK345" s="145">
        <v>0</v>
      </c>
      <c r="AL345" s="145">
        <v>184</v>
      </c>
      <c r="AM345" s="145">
        <v>184</v>
      </c>
      <c r="AN345" s="145">
        <v>184</v>
      </c>
      <c r="AO345" s="145" t="s">
        <v>3</v>
      </c>
      <c r="AP345" s="147">
        <v>9.1428571428571423</v>
      </c>
      <c r="AQ345" s="147" t="s">
        <v>35</v>
      </c>
      <c r="AR345" s="31" t="s">
        <v>379</v>
      </c>
      <c r="AS345" s="31" t="s">
        <v>57</v>
      </c>
      <c r="AT345" s="31" t="s">
        <v>347</v>
      </c>
      <c r="AU345" s="31" t="s">
        <v>386</v>
      </c>
      <c r="AV345" s="31" t="s">
        <v>268</v>
      </c>
      <c r="AW345" s="270"/>
    </row>
    <row r="346" spans="1:50" x14ac:dyDescent="0.35">
      <c r="A346" s="31" t="s">
        <v>132</v>
      </c>
      <c r="B346" s="31" t="s">
        <v>134</v>
      </c>
      <c r="C346" s="108">
        <v>44162</v>
      </c>
      <c r="D346" s="145">
        <v>1303</v>
      </c>
      <c r="E346" s="145">
        <v>9</v>
      </c>
      <c r="F346" s="145">
        <v>9</v>
      </c>
      <c r="G346" s="145">
        <v>23</v>
      </c>
      <c r="H346" s="145">
        <v>186</v>
      </c>
      <c r="I346" s="145">
        <v>180</v>
      </c>
      <c r="J346" s="145">
        <v>34</v>
      </c>
      <c r="K346" s="145">
        <v>34</v>
      </c>
      <c r="L346" s="145">
        <v>2</v>
      </c>
      <c r="M346" s="145">
        <v>2</v>
      </c>
      <c r="N346" s="145">
        <v>8</v>
      </c>
      <c r="O346" s="145">
        <v>8</v>
      </c>
      <c r="P346" s="145">
        <v>8</v>
      </c>
      <c r="Q346" s="145">
        <v>8</v>
      </c>
      <c r="R346" s="145">
        <v>11</v>
      </c>
      <c r="S346" s="145">
        <v>11</v>
      </c>
      <c r="T346" s="145">
        <v>2</v>
      </c>
      <c r="U346" s="145">
        <v>2</v>
      </c>
      <c r="V346" s="145">
        <v>249</v>
      </c>
      <c r="W346" s="145">
        <v>166</v>
      </c>
      <c r="X346" s="145">
        <v>166</v>
      </c>
      <c r="Y346" s="145">
        <v>166</v>
      </c>
      <c r="Z346" s="145">
        <v>5</v>
      </c>
      <c r="AA346" s="145">
        <v>5</v>
      </c>
      <c r="AB346" s="145">
        <v>94</v>
      </c>
      <c r="AC346" s="145">
        <v>0</v>
      </c>
      <c r="AD346" s="145">
        <v>0</v>
      </c>
      <c r="AE346" s="145">
        <v>0</v>
      </c>
      <c r="AF346" s="145">
        <v>0</v>
      </c>
      <c r="AG346" s="145">
        <v>0</v>
      </c>
      <c r="AH346" s="145">
        <v>0</v>
      </c>
      <c r="AI346" s="145">
        <v>0</v>
      </c>
      <c r="AJ346" s="145">
        <v>0</v>
      </c>
      <c r="AK346" s="145">
        <v>0</v>
      </c>
      <c r="AL346" s="145">
        <v>108</v>
      </c>
      <c r="AM346" s="145">
        <v>106</v>
      </c>
      <c r="AN346" s="145">
        <v>106</v>
      </c>
      <c r="AO346" s="145" t="s">
        <v>3</v>
      </c>
      <c r="AP346" s="147">
        <v>9.1428571428571423</v>
      </c>
      <c r="AQ346" s="147" t="s">
        <v>35</v>
      </c>
      <c r="AR346" s="31" t="s">
        <v>379</v>
      </c>
      <c r="AS346" s="31" t="s">
        <v>57</v>
      </c>
      <c r="AT346" s="31" t="s">
        <v>348</v>
      </c>
      <c r="AU346" s="31" t="s">
        <v>387</v>
      </c>
      <c r="AV346" s="31" t="s">
        <v>268</v>
      </c>
      <c r="AW346" s="270"/>
    </row>
    <row r="347" spans="1:50" x14ac:dyDescent="0.35">
      <c r="A347" s="31" t="s">
        <v>132</v>
      </c>
      <c r="B347" s="31" t="s">
        <v>135</v>
      </c>
      <c r="C347" s="108">
        <v>44162</v>
      </c>
      <c r="D347" s="145">
        <v>1974</v>
      </c>
      <c r="E347" s="145">
        <v>9</v>
      </c>
      <c r="F347" s="145">
        <v>10</v>
      </c>
      <c r="G347" s="145">
        <v>10</v>
      </c>
      <c r="H347" s="145">
        <v>79</v>
      </c>
      <c r="I347" s="145">
        <v>79</v>
      </c>
      <c r="J347" s="145">
        <v>32</v>
      </c>
      <c r="K347" s="145">
        <v>32</v>
      </c>
      <c r="L347" s="145">
        <v>2</v>
      </c>
      <c r="M347" s="145">
        <v>2</v>
      </c>
      <c r="N347" s="145">
        <v>5</v>
      </c>
      <c r="O347" s="145">
        <v>5</v>
      </c>
      <c r="P347" s="145">
        <v>5</v>
      </c>
      <c r="Q347" s="145">
        <v>5</v>
      </c>
      <c r="R347" s="145">
        <v>9</v>
      </c>
      <c r="S347" s="145">
        <v>9</v>
      </c>
      <c r="T347" s="145">
        <v>5</v>
      </c>
      <c r="U347" s="145">
        <v>5</v>
      </c>
      <c r="V347" s="145">
        <v>99</v>
      </c>
      <c r="W347" s="145">
        <v>99</v>
      </c>
      <c r="X347" s="145">
        <v>99</v>
      </c>
      <c r="Y347" s="145">
        <v>99</v>
      </c>
      <c r="Z347" s="145">
        <v>2</v>
      </c>
      <c r="AA347" s="145">
        <v>2</v>
      </c>
      <c r="AB347" s="145">
        <v>125</v>
      </c>
      <c r="AC347" s="145">
        <v>6</v>
      </c>
      <c r="AD347" s="145">
        <v>6</v>
      </c>
      <c r="AE347" s="145">
        <v>0</v>
      </c>
      <c r="AF347" s="145">
        <v>0</v>
      </c>
      <c r="AG347" s="145">
        <v>0</v>
      </c>
      <c r="AH347" s="145">
        <v>0</v>
      </c>
      <c r="AI347" s="145">
        <v>0</v>
      </c>
      <c r="AJ347" s="145">
        <v>0</v>
      </c>
      <c r="AK347" s="145">
        <v>4</v>
      </c>
      <c r="AL347" s="145">
        <v>81</v>
      </c>
      <c r="AM347" s="145">
        <v>81</v>
      </c>
      <c r="AN347" s="145">
        <v>81</v>
      </c>
      <c r="AO347" s="145" t="s">
        <v>3</v>
      </c>
      <c r="AP347" s="147">
        <v>9.1428571428571423</v>
      </c>
      <c r="AQ347" s="147" t="s">
        <v>35</v>
      </c>
      <c r="AR347" s="31" t="s">
        <v>379</v>
      </c>
      <c r="AS347" s="31" t="s">
        <v>57</v>
      </c>
      <c r="AT347" s="31" t="s">
        <v>350</v>
      </c>
      <c r="AU347" s="31" t="s">
        <v>388</v>
      </c>
      <c r="AV347" s="31" t="s">
        <v>268</v>
      </c>
      <c r="AW347" s="270"/>
    </row>
    <row r="348" spans="1:50" x14ac:dyDescent="0.35">
      <c r="A348" s="31" t="s">
        <v>132</v>
      </c>
      <c r="B348" s="31" t="s">
        <v>136</v>
      </c>
      <c r="C348" s="108">
        <v>44162</v>
      </c>
      <c r="D348" s="145">
        <v>1353</v>
      </c>
      <c r="E348" s="145">
        <v>2</v>
      </c>
      <c r="F348" s="145">
        <v>2</v>
      </c>
      <c r="G348" s="145">
        <v>11</v>
      </c>
      <c r="H348" s="145">
        <v>85</v>
      </c>
      <c r="I348" s="145">
        <v>85</v>
      </c>
      <c r="J348" s="145">
        <v>80</v>
      </c>
      <c r="K348" s="145">
        <v>80</v>
      </c>
      <c r="L348" s="145">
        <v>1</v>
      </c>
      <c r="M348" s="145">
        <v>1</v>
      </c>
      <c r="N348" s="145">
        <v>2</v>
      </c>
      <c r="O348" s="145">
        <v>1</v>
      </c>
      <c r="P348" s="145">
        <v>1</v>
      </c>
      <c r="Q348" s="145">
        <v>1</v>
      </c>
      <c r="R348" s="145">
        <v>3</v>
      </c>
      <c r="S348" s="145">
        <v>3</v>
      </c>
      <c r="T348" s="145">
        <v>1</v>
      </c>
      <c r="U348" s="145">
        <v>1</v>
      </c>
      <c r="V348" s="145">
        <v>47</v>
      </c>
      <c r="W348" s="145">
        <v>47</v>
      </c>
      <c r="X348" s="145">
        <v>47</v>
      </c>
      <c r="Y348" s="145">
        <v>47</v>
      </c>
      <c r="Z348" s="145">
        <v>0</v>
      </c>
      <c r="AA348" s="145">
        <v>0</v>
      </c>
      <c r="AB348" s="145">
        <v>121</v>
      </c>
      <c r="AC348" s="145">
        <v>12</v>
      </c>
      <c r="AD348" s="145">
        <v>12</v>
      </c>
      <c r="AE348" s="145">
        <v>0</v>
      </c>
      <c r="AF348" s="145">
        <v>0</v>
      </c>
      <c r="AG348" s="145">
        <v>0</v>
      </c>
      <c r="AH348" s="145">
        <v>1</v>
      </c>
      <c r="AI348" s="145">
        <v>0</v>
      </c>
      <c r="AJ348" s="145">
        <v>0</v>
      </c>
      <c r="AK348" s="145">
        <v>10</v>
      </c>
      <c r="AL348" s="145">
        <v>106</v>
      </c>
      <c r="AM348" s="145">
        <v>99</v>
      </c>
      <c r="AN348" s="145">
        <v>99</v>
      </c>
      <c r="AO348" s="145" t="s">
        <v>3</v>
      </c>
      <c r="AP348" s="147">
        <v>9.1428571428571423</v>
      </c>
      <c r="AQ348" s="147" t="s">
        <v>35</v>
      </c>
      <c r="AR348" s="31" t="s">
        <v>379</v>
      </c>
      <c r="AS348" s="31" t="s">
        <v>57</v>
      </c>
      <c r="AT348" s="31" t="s">
        <v>347</v>
      </c>
      <c r="AU348" s="31" t="s">
        <v>389</v>
      </c>
      <c r="AV348" s="31" t="s">
        <v>268</v>
      </c>
      <c r="AW348" s="270"/>
    </row>
    <row r="349" spans="1:50" x14ac:dyDescent="0.35">
      <c r="A349" s="31" t="s">
        <v>132</v>
      </c>
      <c r="B349" s="31" t="s">
        <v>137</v>
      </c>
      <c r="C349" s="108">
        <v>44162</v>
      </c>
      <c r="D349" s="145">
        <v>3470</v>
      </c>
      <c r="E349" s="145">
        <v>8</v>
      </c>
      <c r="F349" s="145">
        <v>6</v>
      </c>
      <c r="G349" s="145">
        <v>8</v>
      </c>
      <c r="H349" s="145">
        <v>102</v>
      </c>
      <c r="I349" s="145">
        <v>102</v>
      </c>
      <c r="J349" s="145">
        <v>97</v>
      </c>
      <c r="K349" s="145">
        <v>97</v>
      </c>
      <c r="L349" s="145">
        <v>4</v>
      </c>
      <c r="M349" s="145">
        <v>4</v>
      </c>
      <c r="N349" s="145">
        <v>9</v>
      </c>
      <c r="O349" s="145">
        <v>9</v>
      </c>
      <c r="P349" s="145">
        <v>9</v>
      </c>
      <c r="Q349" s="145">
        <v>9</v>
      </c>
      <c r="R349" s="145">
        <v>10</v>
      </c>
      <c r="S349" s="145">
        <v>10</v>
      </c>
      <c r="T349" s="145">
        <v>2</v>
      </c>
      <c r="U349" s="145">
        <v>2</v>
      </c>
      <c r="V349" s="145">
        <v>26</v>
      </c>
      <c r="W349" s="145">
        <v>26</v>
      </c>
      <c r="X349" s="145">
        <v>26</v>
      </c>
      <c r="Y349" s="145">
        <v>26</v>
      </c>
      <c r="Z349" s="145">
        <v>2</v>
      </c>
      <c r="AA349" s="145">
        <v>2</v>
      </c>
      <c r="AB349" s="145">
        <v>105</v>
      </c>
      <c r="AC349" s="145">
        <v>7</v>
      </c>
      <c r="AD349" s="145">
        <v>7</v>
      </c>
      <c r="AE349" s="145">
        <v>7</v>
      </c>
      <c r="AF349" s="145">
        <v>1</v>
      </c>
      <c r="AG349" s="145">
        <v>0</v>
      </c>
      <c r="AH349" s="145">
        <v>0</v>
      </c>
      <c r="AI349" s="145">
        <v>0</v>
      </c>
      <c r="AJ349" s="145">
        <v>0</v>
      </c>
      <c r="AK349" s="145">
        <v>6</v>
      </c>
      <c r="AL349" s="145">
        <v>206</v>
      </c>
      <c r="AM349" s="145">
        <v>205</v>
      </c>
      <c r="AN349" s="145">
        <v>200</v>
      </c>
      <c r="AO349" s="145" t="s">
        <v>3</v>
      </c>
      <c r="AP349" s="147">
        <v>9.1428571428571423</v>
      </c>
      <c r="AQ349" s="147" t="s">
        <v>35</v>
      </c>
      <c r="AR349" s="31" t="s">
        <v>379</v>
      </c>
      <c r="AS349" s="31" t="s">
        <v>57</v>
      </c>
      <c r="AT349" s="31" t="s">
        <v>349</v>
      </c>
      <c r="AU349" s="31" t="s">
        <v>390</v>
      </c>
      <c r="AV349" s="31" t="s">
        <v>268</v>
      </c>
      <c r="AW349" s="270"/>
    </row>
    <row r="350" spans="1:50" x14ac:dyDescent="0.35">
      <c r="A350" s="31" t="s">
        <v>138</v>
      </c>
      <c r="B350" s="31" t="s">
        <v>290</v>
      </c>
      <c r="C350" s="108">
        <v>44162</v>
      </c>
      <c r="D350" s="145">
        <v>2459</v>
      </c>
      <c r="E350" s="145">
        <v>10</v>
      </c>
      <c r="F350" s="145">
        <v>10</v>
      </c>
      <c r="G350" s="145">
        <v>16</v>
      </c>
      <c r="H350" s="145">
        <v>45</v>
      </c>
      <c r="I350" s="145">
        <v>45</v>
      </c>
      <c r="J350" s="145">
        <v>32</v>
      </c>
      <c r="K350" s="145">
        <v>32</v>
      </c>
      <c r="L350" s="145">
        <v>5</v>
      </c>
      <c r="M350" s="145">
        <v>5</v>
      </c>
      <c r="N350" s="145">
        <v>4</v>
      </c>
      <c r="O350" s="145">
        <v>4</v>
      </c>
      <c r="P350" s="145">
        <v>4</v>
      </c>
      <c r="Q350" s="145">
        <v>4</v>
      </c>
      <c r="R350" s="145">
        <v>6</v>
      </c>
      <c r="S350" s="145">
        <v>6</v>
      </c>
      <c r="T350" s="145">
        <v>3</v>
      </c>
      <c r="U350" s="145">
        <v>3</v>
      </c>
      <c r="V350" s="145">
        <v>18</v>
      </c>
      <c r="W350" s="145">
        <v>18</v>
      </c>
      <c r="X350" s="145">
        <v>18</v>
      </c>
      <c r="Y350" s="145">
        <v>18</v>
      </c>
      <c r="Z350" s="145">
        <v>2</v>
      </c>
      <c r="AA350" s="145">
        <v>2</v>
      </c>
      <c r="AB350" s="145">
        <v>115</v>
      </c>
      <c r="AC350" s="145">
        <v>1</v>
      </c>
      <c r="AD350" s="145">
        <v>1</v>
      </c>
      <c r="AE350" s="145">
        <v>0</v>
      </c>
      <c r="AF350" s="145">
        <v>0</v>
      </c>
      <c r="AG350" s="145">
        <v>0</v>
      </c>
      <c r="AH350" s="145">
        <v>0</v>
      </c>
      <c r="AI350" s="145">
        <v>0</v>
      </c>
      <c r="AJ350" s="145">
        <v>0</v>
      </c>
      <c r="AK350" s="145">
        <v>1</v>
      </c>
      <c r="AL350" s="145">
        <v>188</v>
      </c>
      <c r="AM350" s="145">
        <v>169</v>
      </c>
      <c r="AN350" s="145">
        <v>169</v>
      </c>
      <c r="AO350" s="145" t="s">
        <v>3</v>
      </c>
      <c r="AP350" s="147">
        <v>9.1428571428571423</v>
      </c>
      <c r="AQ350" s="147" t="s">
        <v>35</v>
      </c>
      <c r="AR350" s="31" t="s">
        <v>379</v>
      </c>
      <c r="AS350" s="31" t="s">
        <v>57</v>
      </c>
      <c r="AT350" s="31" t="s">
        <v>352</v>
      </c>
      <c r="AU350" s="31" t="s">
        <v>395</v>
      </c>
      <c r="AV350" s="31" t="s">
        <v>268</v>
      </c>
      <c r="AW350" s="270"/>
    </row>
    <row r="351" spans="1:50" x14ac:dyDescent="0.35">
      <c r="A351" s="31" t="s">
        <v>138</v>
      </c>
      <c r="B351" s="31" t="s">
        <v>293</v>
      </c>
      <c r="C351" s="108">
        <v>44162</v>
      </c>
      <c r="D351" s="145">
        <v>1366</v>
      </c>
      <c r="E351" s="145">
        <v>7</v>
      </c>
      <c r="F351" s="145">
        <v>7</v>
      </c>
      <c r="G351" s="145">
        <v>8</v>
      </c>
      <c r="H351" s="145">
        <v>35</v>
      </c>
      <c r="I351" s="145">
        <v>35</v>
      </c>
      <c r="J351" s="145">
        <v>26</v>
      </c>
      <c r="K351" s="145">
        <v>26</v>
      </c>
      <c r="L351" s="145">
        <v>4</v>
      </c>
      <c r="M351" s="145">
        <v>4</v>
      </c>
      <c r="N351" s="145">
        <v>3</v>
      </c>
      <c r="O351" s="145">
        <v>3</v>
      </c>
      <c r="P351" s="145">
        <v>3</v>
      </c>
      <c r="Q351" s="145">
        <v>3</v>
      </c>
      <c r="R351" s="145">
        <v>4</v>
      </c>
      <c r="S351" s="145">
        <v>4</v>
      </c>
      <c r="T351" s="145">
        <v>2</v>
      </c>
      <c r="U351" s="145">
        <v>2</v>
      </c>
      <c r="V351" s="145">
        <v>11</v>
      </c>
      <c r="W351" s="145">
        <v>11</v>
      </c>
      <c r="X351" s="145">
        <v>11</v>
      </c>
      <c r="Y351" s="145">
        <v>11</v>
      </c>
      <c r="Z351" s="145">
        <v>1</v>
      </c>
      <c r="AA351" s="145">
        <v>1</v>
      </c>
      <c r="AB351" s="145">
        <v>52</v>
      </c>
      <c r="AC351" s="145">
        <v>0</v>
      </c>
      <c r="AD351" s="145">
        <v>0</v>
      </c>
      <c r="AE351" s="145">
        <v>0</v>
      </c>
      <c r="AF351" s="145">
        <v>0</v>
      </c>
      <c r="AG351" s="145">
        <v>0</v>
      </c>
      <c r="AH351" s="145">
        <v>0</v>
      </c>
      <c r="AI351" s="145">
        <v>0</v>
      </c>
      <c r="AJ351" s="145">
        <v>0</v>
      </c>
      <c r="AK351" s="145">
        <v>0</v>
      </c>
      <c r="AL351" s="145">
        <v>44</v>
      </c>
      <c r="AM351" s="145">
        <v>40</v>
      </c>
      <c r="AN351" s="145">
        <v>40</v>
      </c>
      <c r="AO351" s="145" t="s">
        <v>3</v>
      </c>
      <c r="AP351" s="147">
        <v>9.1428571428571423</v>
      </c>
      <c r="AQ351" s="147" t="s">
        <v>35</v>
      </c>
      <c r="AR351" s="31" t="s">
        <v>379</v>
      </c>
      <c r="AS351" s="31" t="s">
        <v>57</v>
      </c>
      <c r="AT351" s="31" t="s">
        <v>355</v>
      </c>
      <c r="AU351" s="31" t="s">
        <v>396</v>
      </c>
      <c r="AV351" s="31" t="s">
        <v>268</v>
      </c>
      <c r="AW351" s="270"/>
    </row>
    <row r="352" spans="1:50" x14ac:dyDescent="0.35">
      <c r="A352" s="31" t="s">
        <v>138</v>
      </c>
      <c r="B352" s="31" t="s">
        <v>280</v>
      </c>
      <c r="C352" s="108">
        <v>44162</v>
      </c>
      <c r="D352" s="145">
        <v>1265</v>
      </c>
      <c r="E352" s="145">
        <v>5</v>
      </c>
      <c r="F352" s="145">
        <v>5</v>
      </c>
      <c r="G352" s="145">
        <v>7</v>
      </c>
      <c r="H352" s="145">
        <v>32</v>
      </c>
      <c r="I352" s="145">
        <v>32</v>
      </c>
      <c r="J352" s="145">
        <v>21</v>
      </c>
      <c r="K352" s="145">
        <v>21</v>
      </c>
      <c r="L352" s="145">
        <v>3</v>
      </c>
      <c r="M352" s="145">
        <v>3</v>
      </c>
      <c r="N352" s="145">
        <v>2</v>
      </c>
      <c r="O352" s="145">
        <v>2</v>
      </c>
      <c r="P352" s="145">
        <v>2</v>
      </c>
      <c r="Q352" s="145">
        <v>2</v>
      </c>
      <c r="R352" s="145">
        <v>3</v>
      </c>
      <c r="S352" s="145">
        <v>3</v>
      </c>
      <c r="T352" s="145">
        <v>1</v>
      </c>
      <c r="U352" s="145">
        <v>1</v>
      </c>
      <c r="V352" s="145">
        <v>9</v>
      </c>
      <c r="W352" s="145">
        <v>9</v>
      </c>
      <c r="X352" s="145">
        <v>9</v>
      </c>
      <c r="Y352" s="145">
        <v>9</v>
      </c>
      <c r="Z352" s="145">
        <v>1</v>
      </c>
      <c r="AA352" s="145">
        <v>1</v>
      </c>
      <c r="AB352" s="145">
        <v>116</v>
      </c>
      <c r="AC352" s="145">
        <v>3</v>
      </c>
      <c r="AD352" s="145">
        <v>3</v>
      </c>
      <c r="AE352" s="145">
        <v>1</v>
      </c>
      <c r="AF352" s="145">
        <v>0</v>
      </c>
      <c r="AG352" s="145">
        <v>0</v>
      </c>
      <c r="AH352" s="145">
        <v>0</v>
      </c>
      <c r="AI352" s="145">
        <v>0</v>
      </c>
      <c r="AJ352" s="145">
        <v>0</v>
      </c>
      <c r="AK352" s="145">
        <v>2</v>
      </c>
      <c r="AL352" s="145">
        <v>53</v>
      </c>
      <c r="AM352" s="145">
        <v>48</v>
      </c>
      <c r="AN352" s="145">
        <v>48</v>
      </c>
      <c r="AO352" s="145" t="s">
        <v>3</v>
      </c>
      <c r="AP352" s="147">
        <v>9.1428571428571423</v>
      </c>
      <c r="AQ352" s="147" t="s">
        <v>35</v>
      </c>
      <c r="AR352" s="31" t="s">
        <v>379</v>
      </c>
      <c r="AS352" s="31" t="s">
        <v>57</v>
      </c>
      <c r="AT352" s="31" t="s">
        <v>357</v>
      </c>
      <c r="AU352" s="31" t="s">
        <v>391</v>
      </c>
      <c r="AV352" s="31" t="s">
        <v>268</v>
      </c>
      <c r="AW352" s="270"/>
    </row>
    <row r="353" spans="1:49" x14ac:dyDescent="0.35">
      <c r="A353" s="31" t="s">
        <v>138</v>
      </c>
      <c r="B353" s="31" t="s">
        <v>284</v>
      </c>
      <c r="C353" s="108">
        <v>44162</v>
      </c>
      <c r="D353" s="145">
        <v>988</v>
      </c>
      <c r="E353" s="145">
        <v>7</v>
      </c>
      <c r="F353" s="145">
        <v>7</v>
      </c>
      <c r="G353" s="145">
        <v>15</v>
      </c>
      <c r="H353" s="145">
        <v>37</v>
      </c>
      <c r="I353" s="145">
        <v>37</v>
      </c>
      <c r="J353" s="145">
        <v>27</v>
      </c>
      <c r="K353" s="145">
        <v>27</v>
      </c>
      <c r="L353" s="145">
        <v>5</v>
      </c>
      <c r="M353" s="145">
        <v>5</v>
      </c>
      <c r="N353" s="145">
        <v>4</v>
      </c>
      <c r="O353" s="145">
        <v>4</v>
      </c>
      <c r="P353" s="145">
        <v>4</v>
      </c>
      <c r="Q353" s="145">
        <v>4</v>
      </c>
      <c r="R353" s="145">
        <v>5</v>
      </c>
      <c r="S353" s="145">
        <v>5</v>
      </c>
      <c r="T353" s="145">
        <v>2</v>
      </c>
      <c r="U353" s="145">
        <v>2</v>
      </c>
      <c r="V353" s="145">
        <v>4</v>
      </c>
      <c r="W353" s="145">
        <v>4</v>
      </c>
      <c r="X353" s="145">
        <v>4</v>
      </c>
      <c r="Y353" s="145">
        <v>4</v>
      </c>
      <c r="Z353" s="145">
        <v>0</v>
      </c>
      <c r="AA353" s="145">
        <v>0</v>
      </c>
      <c r="AB353" s="145">
        <v>58</v>
      </c>
      <c r="AC353" s="145">
        <v>1</v>
      </c>
      <c r="AD353" s="145">
        <v>1</v>
      </c>
      <c r="AE353" s="145">
        <v>0</v>
      </c>
      <c r="AF353" s="145">
        <v>0</v>
      </c>
      <c r="AG353" s="145">
        <v>0</v>
      </c>
      <c r="AH353" s="145">
        <v>0</v>
      </c>
      <c r="AI353" s="145">
        <v>0</v>
      </c>
      <c r="AJ353" s="145">
        <v>0</v>
      </c>
      <c r="AK353" s="145">
        <v>1</v>
      </c>
      <c r="AL353" s="145">
        <v>138</v>
      </c>
      <c r="AM353" s="145">
        <v>125</v>
      </c>
      <c r="AN353" s="145">
        <v>125</v>
      </c>
      <c r="AO353" s="145" t="s">
        <v>3</v>
      </c>
      <c r="AP353" s="147">
        <v>9.1428571428571423</v>
      </c>
      <c r="AQ353" s="147" t="s">
        <v>35</v>
      </c>
      <c r="AR353" s="31" t="s">
        <v>379</v>
      </c>
      <c r="AS353" s="31" t="s">
        <v>57</v>
      </c>
      <c r="AT353" s="31" t="s">
        <v>353</v>
      </c>
      <c r="AU353" s="31" t="s">
        <v>394</v>
      </c>
      <c r="AV353" s="31" t="s">
        <v>268</v>
      </c>
      <c r="AW353" s="270"/>
    </row>
    <row r="354" spans="1:49" x14ac:dyDescent="0.35">
      <c r="A354" s="31" t="s">
        <v>138</v>
      </c>
      <c r="B354" s="31" t="s">
        <v>271</v>
      </c>
      <c r="C354" s="108">
        <v>44162</v>
      </c>
      <c r="D354" s="145">
        <v>548</v>
      </c>
      <c r="E354" s="145">
        <v>11</v>
      </c>
      <c r="F354" s="145">
        <v>11</v>
      </c>
      <c r="G354" s="145">
        <v>16</v>
      </c>
      <c r="H354" s="145">
        <v>44</v>
      </c>
      <c r="I354" s="145">
        <v>44</v>
      </c>
      <c r="J354" s="145">
        <v>30</v>
      </c>
      <c r="K354" s="145">
        <v>30</v>
      </c>
      <c r="L354" s="145">
        <v>6</v>
      </c>
      <c r="M354" s="145">
        <v>6</v>
      </c>
      <c r="N354" s="145">
        <v>5</v>
      </c>
      <c r="O354" s="145">
        <v>5</v>
      </c>
      <c r="P354" s="145">
        <v>5</v>
      </c>
      <c r="Q354" s="145">
        <v>5</v>
      </c>
      <c r="R354" s="145">
        <v>7</v>
      </c>
      <c r="S354" s="145">
        <v>7</v>
      </c>
      <c r="T354" s="145">
        <v>3</v>
      </c>
      <c r="U354" s="145">
        <v>3</v>
      </c>
      <c r="V354" s="145">
        <v>13</v>
      </c>
      <c r="W354" s="145">
        <v>13</v>
      </c>
      <c r="X354" s="145">
        <v>13</v>
      </c>
      <c r="Y354" s="145">
        <v>13</v>
      </c>
      <c r="Z354" s="145">
        <v>2</v>
      </c>
      <c r="AA354" s="145">
        <v>2</v>
      </c>
      <c r="AB354" s="145">
        <v>14</v>
      </c>
      <c r="AC354" s="145">
        <v>0</v>
      </c>
      <c r="AD354" s="145">
        <v>0</v>
      </c>
      <c r="AE354" s="145">
        <v>0</v>
      </c>
      <c r="AF354" s="145">
        <v>0</v>
      </c>
      <c r="AG354" s="145">
        <v>0</v>
      </c>
      <c r="AH354" s="145">
        <v>0</v>
      </c>
      <c r="AI354" s="145">
        <v>0</v>
      </c>
      <c r="AJ354" s="145">
        <v>0</v>
      </c>
      <c r="AK354" s="145">
        <v>0</v>
      </c>
      <c r="AL354" s="145">
        <v>20</v>
      </c>
      <c r="AM354" s="145">
        <v>14</v>
      </c>
      <c r="AN354" s="145">
        <v>14</v>
      </c>
      <c r="AO354" s="145" t="s">
        <v>3</v>
      </c>
      <c r="AP354" s="147">
        <v>9.1428571428571423</v>
      </c>
      <c r="AQ354" s="147" t="s">
        <v>35</v>
      </c>
      <c r="AR354" s="31" t="s">
        <v>379</v>
      </c>
      <c r="AS354" s="31" t="s">
        <v>57</v>
      </c>
      <c r="AT354" s="31" t="s">
        <v>356</v>
      </c>
      <c r="AU354" s="31" t="s">
        <v>392</v>
      </c>
      <c r="AV354" s="31" t="s">
        <v>268</v>
      </c>
      <c r="AW354" s="270"/>
    </row>
    <row r="355" spans="1:49" x14ac:dyDescent="0.35">
      <c r="A355" s="31" t="s">
        <v>138</v>
      </c>
      <c r="B355" s="31" t="s">
        <v>292</v>
      </c>
      <c r="C355" s="108">
        <v>44162</v>
      </c>
      <c r="D355" s="145">
        <v>655</v>
      </c>
      <c r="E355" s="145">
        <v>6</v>
      </c>
      <c r="F355" s="145">
        <v>6</v>
      </c>
      <c r="G355" s="145">
        <v>7</v>
      </c>
      <c r="H355" s="145">
        <v>41</v>
      </c>
      <c r="I355" s="145">
        <v>41</v>
      </c>
      <c r="J355" s="145">
        <v>28</v>
      </c>
      <c r="K355" s="145">
        <v>28</v>
      </c>
      <c r="L355" s="145">
        <v>4</v>
      </c>
      <c r="M355" s="145">
        <v>4</v>
      </c>
      <c r="N355" s="145">
        <v>3</v>
      </c>
      <c r="O355" s="145">
        <v>3</v>
      </c>
      <c r="P355" s="145">
        <v>3</v>
      </c>
      <c r="Q355" s="145">
        <v>3</v>
      </c>
      <c r="R355" s="145">
        <v>5</v>
      </c>
      <c r="S355" s="145">
        <v>5</v>
      </c>
      <c r="T355" s="145">
        <v>2</v>
      </c>
      <c r="U355" s="145">
        <v>2</v>
      </c>
      <c r="V355" s="145">
        <v>7</v>
      </c>
      <c r="W355" s="145">
        <v>7</v>
      </c>
      <c r="X355" s="145">
        <v>7</v>
      </c>
      <c r="Y355" s="145">
        <v>7</v>
      </c>
      <c r="Z355" s="145">
        <v>0</v>
      </c>
      <c r="AA355" s="145">
        <v>0</v>
      </c>
      <c r="AB355" s="145">
        <v>49</v>
      </c>
      <c r="AC355" s="145">
        <v>3</v>
      </c>
      <c r="AD355" s="145">
        <v>3</v>
      </c>
      <c r="AE355" s="145">
        <v>1</v>
      </c>
      <c r="AF355" s="145">
        <v>0</v>
      </c>
      <c r="AG355" s="145">
        <v>0</v>
      </c>
      <c r="AH355" s="145">
        <v>0</v>
      </c>
      <c r="AI355" s="145">
        <v>0</v>
      </c>
      <c r="AJ355" s="145">
        <v>0</v>
      </c>
      <c r="AK355" s="145">
        <v>3</v>
      </c>
      <c r="AL355" s="145">
        <v>106</v>
      </c>
      <c r="AM355" s="145">
        <v>93</v>
      </c>
      <c r="AN355" s="145">
        <v>93</v>
      </c>
      <c r="AO355" s="145" t="s">
        <v>3</v>
      </c>
      <c r="AP355" s="147">
        <v>9.1428571428571423</v>
      </c>
      <c r="AQ355" s="147" t="s">
        <v>35</v>
      </c>
      <c r="AR355" s="31" t="s">
        <v>379</v>
      </c>
      <c r="AS355" s="31" t="s">
        <v>57</v>
      </c>
      <c r="AT355" s="31" t="s">
        <v>354</v>
      </c>
      <c r="AU355" s="31" t="s">
        <v>393</v>
      </c>
      <c r="AV355" s="31" t="s">
        <v>268</v>
      </c>
      <c r="AW355" s="270"/>
    </row>
    <row r="356" spans="1:49" x14ac:dyDescent="0.35">
      <c r="A356" s="31" t="s">
        <v>43</v>
      </c>
      <c r="B356" s="31" t="s">
        <v>145</v>
      </c>
      <c r="C356" s="108">
        <v>44162</v>
      </c>
      <c r="D356" s="145">
        <v>1865</v>
      </c>
      <c r="E356" s="145">
        <v>5</v>
      </c>
      <c r="F356" s="145">
        <v>5</v>
      </c>
      <c r="G356" s="145">
        <v>10</v>
      </c>
      <c r="H356" s="145">
        <v>42</v>
      </c>
      <c r="I356" s="145">
        <v>42</v>
      </c>
      <c r="J356" s="145">
        <v>26</v>
      </c>
      <c r="K356" s="145">
        <v>26</v>
      </c>
      <c r="L356" s="145">
        <v>1</v>
      </c>
      <c r="M356" s="145">
        <v>1</v>
      </c>
      <c r="N356" s="145">
        <v>131</v>
      </c>
      <c r="O356" s="145">
        <v>5</v>
      </c>
      <c r="P356" s="145">
        <v>5</v>
      </c>
      <c r="Q356" s="145">
        <v>5</v>
      </c>
      <c r="R356" s="145">
        <v>13</v>
      </c>
      <c r="S356" s="145">
        <v>10</v>
      </c>
      <c r="T356" s="145">
        <v>2</v>
      </c>
      <c r="U356" s="145">
        <v>2</v>
      </c>
      <c r="V356" s="145">
        <v>59</v>
      </c>
      <c r="W356" s="145">
        <v>59</v>
      </c>
      <c r="X356" s="145">
        <v>44</v>
      </c>
      <c r="Y356" s="145">
        <v>44</v>
      </c>
      <c r="Z356" s="145">
        <v>3</v>
      </c>
      <c r="AA356" s="145">
        <v>3</v>
      </c>
      <c r="AB356" s="145">
        <v>74</v>
      </c>
      <c r="AC356" s="145">
        <v>3</v>
      </c>
      <c r="AD356" s="145">
        <v>3</v>
      </c>
      <c r="AE356" s="145">
        <v>0</v>
      </c>
      <c r="AF356" s="145">
        <v>0</v>
      </c>
      <c r="AG356" s="145">
        <v>0</v>
      </c>
      <c r="AH356" s="145">
        <v>0</v>
      </c>
      <c r="AI356" s="145">
        <v>0</v>
      </c>
      <c r="AJ356" s="145">
        <v>0</v>
      </c>
      <c r="AK356" s="145">
        <v>11</v>
      </c>
      <c r="AL356" s="145">
        <v>131</v>
      </c>
      <c r="AM356" s="145">
        <v>113</v>
      </c>
      <c r="AN356" s="145">
        <v>113</v>
      </c>
      <c r="AO356" s="145" t="s">
        <v>3</v>
      </c>
      <c r="AP356" s="147">
        <v>9.1428571428571423</v>
      </c>
      <c r="AQ356" s="147" t="s">
        <v>35</v>
      </c>
      <c r="AR356" s="31" t="s">
        <v>379</v>
      </c>
      <c r="AS356" s="31" t="s">
        <v>57</v>
      </c>
      <c r="AT356" s="31" t="s">
        <v>358</v>
      </c>
      <c r="AU356" s="31" t="s">
        <v>399</v>
      </c>
      <c r="AV356" s="31" t="s">
        <v>268</v>
      </c>
      <c r="AW356" s="270"/>
    </row>
    <row r="357" spans="1:49" x14ac:dyDescent="0.35">
      <c r="A357" s="31" t="s">
        <v>43</v>
      </c>
      <c r="B357" s="31" t="s">
        <v>146</v>
      </c>
      <c r="C357" s="108">
        <v>44162</v>
      </c>
      <c r="D357" s="145">
        <v>1409</v>
      </c>
      <c r="E357" s="145">
        <v>5</v>
      </c>
      <c r="F357" s="145">
        <v>5</v>
      </c>
      <c r="G357" s="145">
        <v>3</v>
      </c>
      <c r="H357" s="145">
        <v>29</v>
      </c>
      <c r="I357" s="145">
        <v>29</v>
      </c>
      <c r="J357" s="145">
        <v>23</v>
      </c>
      <c r="K357" s="145">
        <v>23</v>
      </c>
      <c r="L357" s="145">
        <v>0</v>
      </c>
      <c r="M357" s="145">
        <v>0</v>
      </c>
      <c r="N357" s="145">
        <v>93</v>
      </c>
      <c r="O357" s="145">
        <v>2</v>
      </c>
      <c r="P357" s="145">
        <v>2</v>
      </c>
      <c r="Q357" s="145">
        <v>2</v>
      </c>
      <c r="R357" s="145">
        <v>6</v>
      </c>
      <c r="S357" s="145">
        <v>4</v>
      </c>
      <c r="T357" s="145">
        <v>1</v>
      </c>
      <c r="U357" s="145">
        <v>1</v>
      </c>
      <c r="V357" s="145">
        <v>58</v>
      </c>
      <c r="W357" s="145">
        <v>58</v>
      </c>
      <c r="X357" s="145">
        <v>43</v>
      </c>
      <c r="Y357" s="145">
        <v>43</v>
      </c>
      <c r="Z357" s="145">
        <v>4</v>
      </c>
      <c r="AA357" s="145">
        <v>4</v>
      </c>
      <c r="AB357" s="145">
        <v>56</v>
      </c>
      <c r="AC357" s="145">
        <v>1</v>
      </c>
      <c r="AD357" s="145">
        <v>1</v>
      </c>
      <c r="AE357" s="145">
        <v>0</v>
      </c>
      <c r="AF357" s="145">
        <v>0</v>
      </c>
      <c r="AG357" s="145">
        <v>0</v>
      </c>
      <c r="AH357" s="145">
        <v>0</v>
      </c>
      <c r="AI357" s="145">
        <v>0</v>
      </c>
      <c r="AJ357" s="145">
        <v>0</v>
      </c>
      <c r="AK357" s="145">
        <v>12</v>
      </c>
      <c r="AL357" s="145">
        <v>93</v>
      </c>
      <c r="AM357" s="145">
        <v>78</v>
      </c>
      <c r="AN357" s="145">
        <v>78</v>
      </c>
      <c r="AO357" s="145" t="s">
        <v>3</v>
      </c>
      <c r="AP357" s="147">
        <v>9.1428571428571423</v>
      </c>
      <c r="AQ357" s="147" t="s">
        <v>35</v>
      </c>
      <c r="AR357" s="31" t="s">
        <v>379</v>
      </c>
      <c r="AS357" s="31" t="s">
        <v>57</v>
      </c>
      <c r="AT357" s="31" t="s">
        <v>361</v>
      </c>
      <c r="AU357" s="31" t="s">
        <v>398</v>
      </c>
      <c r="AV357" s="31" t="s">
        <v>268</v>
      </c>
      <c r="AW357" s="270"/>
    </row>
    <row r="358" spans="1:49" x14ac:dyDescent="0.35">
      <c r="A358" s="31" t="s">
        <v>43</v>
      </c>
      <c r="B358" s="31" t="s">
        <v>44</v>
      </c>
      <c r="C358" s="108">
        <v>44162</v>
      </c>
      <c r="D358" s="145">
        <v>477</v>
      </c>
      <c r="E358" s="145">
        <v>2</v>
      </c>
      <c r="F358" s="145">
        <v>2</v>
      </c>
      <c r="G358" s="145">
        <v>2</v>
      </c>
      <c r="H358" s="145">
        <v>62</v>
      </c>
      <c r="I358" s="145">
        <v>62</v>
      </c>
      <c r="J358" s="145">
        <v>37</v>
      </c>
      <c r="K358" s="145">
        <v>37</v>
      </c>
      <c r="L358" s="145">
        <v>2</v>
      </c>
      <c r="M358" s="145">
        <v>2</v>
      </c>
      <c r="N358" s="145">
        <v>30</v>
      </c>
      <c r="O358" s="145">
        <v>1</v>
      </c>
      <c r="P358" s="145">
        <v>1</v>
      </c>
      <c r="Q358" s="145">
        <v>1</v>
      </c>
      <c r="R358" s="145">
        <v>3</v>
      </c>
      <c r="S358" s="145">
        <v>2</v>
      </c>
      <c r="T358" s="145">
        <v>0</v>
      </c>
      <c r="U358" s="145">
        <v>0</v>
      </c>
      <c r="V358" s="145">
        <v>41</v>
      </c>
      <c r="W358" s="145">
        <v>41</v>
      </c>
      <c r="X358" s="145">
        <v>27</v>
      </c>
      <c r="Y358" s="145">
        <v>27</v>
      </c>
      <c r="Z358" s="145">
        <v>0</v>
      </c>
      <c r="AA358" s="145">
        <v>0</v>
      </c>
      <c r="AB358" s="145">
        <v>33</v>
      </c>
      <c r="AC358" s="145">
        <v>3</v>
      </c>
      <c r="AD358" s="145">
        <v>3</v>
      </c>
      <c r="AE358" s="145">
        <v>0</v>
      </c>
      <c r="AF358" s="145">
        <v>0</v>
      </c>
      <c r="AG358" s="145">
        <v>0</v>
      </c>
      <c r="AH358" s="145">
        <v>0</v>
      </c>
      <c r="AI358" s="145">
        <v>0</v>
      </c>
      <c r="AJ358" s="145">
        <v>0</v>
      </c>
      <c r="AK358" s="145">
        <v>1</v>
      </c>
      <c r="AL358" s="145">
        <v>30</v>
      </c>
      <c r="AM358" s="145">
        <v>26</v>
      </c>
      <c r="AN358" s="145">
        <v>26</v>
      </c>
      <c r="AO358" s="145" t="s">
        <v>3</v>
      </c>
      <c r="AP358" s="147">
        <v>9.1428571428571423</v>
      </c>
      <c r="AQ358" s="147" t="s">
        <v>35</v>
      </c>
      <c r="AR358" s="31" t="s">
        <v>379</v>
      </c>
      <c r="AS358" s="31" t="s">
        <v>57</v>
      </c>
      <c r="AT358" s="31" t="s">
        <v>360</v>
      </c>
      <c r="AU358" s="31" t="s">
        <v>400</v>
      </c>
      <c r="AV358" s="31" t="s">
        <v>268</v>
      </c>
      <c r="AW358" s="270"/>
    </row>
    <row r="359" spans="1:49" x14ac:dyDescent="0.35">
      <c r="A359" s="31" t="s">
        <v>43</v>
      </c>
      <c r="B359" s="31" t="s">
        <v>298</v>
      </c>
      <c r="C359" s="108">
        <v>44162</v>
      </c>
      <c r="D359" s="145">
        <v>320</v>
      </c>
      <c r="E359" s="145">
        <v>2</v>
      </c>
      <c r="F359" s="145">
        <v>0</v>
      </c>
      <c r="G359" s="145">
        <v>1</v>
      </c>
      <c r="H359" s="145">
        <v>43</v>
      </c>
      <c r="I359" s="145">
        <v>43</v>
      </c>
      <c r="J359" s="145">
        <v>25</v>
      </c>
      <c r="K359" s="145">
        <v>25</v>
      </c>
      <c r="L359" s="145">
        <v>0</v>
      </c>
      <c r="M359" s="145">
        <v>0</v>
      </c>
      <c r="N359" s="145">
        <v>14</v>
      </c>
      <c r="O359" s="145">
        <v>3</v>
      </c>
      <c r="P359" s="145">
        <v>3</v>
      </c>
      <c r="Q359" s="145">
        <v>3</v>
      </c>
      <c r="R359" s="145">
        <v>9</v>
      </c>
      <c r="S359" s="145">
        <v>9</v>
      </c>
      <c r="T359" s="145">
        <v>2</v>
      </c>
      <c r="U359" s="145">
        <v>2</v>
      </c>
      <c r="V359" s="145">
        <v>56</v>
      </c>
      <c r="W359" s="145">
        <v>56</v>
      </c>
      <c r="X359" s="145">
        <v>34</v>
      </c>
      <c r="Y359" s="145">
        <v>34</v>
      </c>
      <c r="Z359" s="145">
        <v>0</v>
      </c>
      <c r="AA359" s="145">
        <v>0</v>
      </c>
      <c r="AB359" s="145">
        <v>15</v>
      </c>
      <c r="AC359" s="145">
        <v>1</v>
      </c>
      <c r="AD359" s="145">
        <v>1</v>
      </c>
      <c r="AE359" s="145">
        <v>0</v>
      </c>
      <c r="AF359" s="145">
        <v>0</v>
      </c>
      <c r="AG359" s="145">
        <v>0</v>
      </c>
      <c r="AH359" s="145">
        <v>0</v>
      </c>
      <c r="AI359" s="145">
        <v>0</v>
      </c>
      <c r="AJ359" s="145">
        <v>0</v>
      </c>
      <c r="AK359" s="145">
        <v>10</v>
      </c>
      <c r="AL359" s="145">
        <v>14</v>
      </c>
      <c r="AM359" s="145">
        <v>12</v>
      </c>
      <c r="AN359" s="145">
        <v>12</v>
      </c>
      <c r="AO359" s="145" t="s">
        <v>3</v>
      </c>
      <c r="AP359" s="147">
        <v>9.1428571428571423</v>
      </c>
      <c r="AQ359" s="147" t="s">
        <v>35</v>
      </c>
      <c r="AR359" s="31" t="s">
        <v>379</v>
      </c>
      <c r="AS359" s="31" t="s">
        <v>57</v>
      </c>
      <c r="AT359" s="31" t="s">
        <v>359</v>
      </c>
      <c r="AU359" s="31" t="s">
        <v>397</v>
      </c>
      <c r="AV359" s="31" t="s">
        <v>268</v>
      </c>
      <c r="AW359" s="270"/>
    </row>
    <row r="360" spans="1:49" x14ac:dyDescent="0.35">
      <c r="A360" s="31" t="s">
        <v>148</v>
      </c>
      <c r="B360" s="31" t="s">
        <v>149</v>
      </c>
      <c r="C360" s="108">
        <v>44162</v>
      </c>
      <c r="D360" s="145">
        <v>6649</v>
      </c>
      <c r="E360" s="145">
        <v>9</v>
      </c>
      <c r="F360" s="145">
        <v>9</v>
      </c>
      <c r="G360" s="145">
        <v>10</v>
      </c>
      <c r="H360" s="145">
        <v>842</v>
      </c>
      <c r="I360" s="145">
        <v>842</v>
      </c>
      <c r="J360" s="145">
        <v>553</v>
      </c>
      <c r="K360" s="145">
        <v>4</v>
      </c>
      <c r="L360" s="145">
        <v>4</v>
      </c>
      <c r="M360" s="145">
        <v>4</v>
      </c>
      <c r="N360" s="145">
        <v>4</v>
      </c>
      <c r="O360" s="145">
        <v>20</v>
      </c>
      <c r="P360" s="145">
        <v>20</v>
      </c>
      <c r="Q360" s="145">
        <v>16</v>
      </c>
      <c r="R360" s="145">
        <v>23</v>
      </c>
      <c r="S360" s="145">
        <v>15</v>
      </c>
      <c r="T360" s="145">
        <v>4</v>
      </c>
      <c r="U360" s="145">
        <v>4</v>
      </c>
      <c r="V360" s="145">
        <v>44</v>
      </c>
      <c r="W360" s="145">
        <v>44</v>
      </c>
      <c r="X360" s="145">
        <v>32</v>
      </c>
      <c r="Y360" s="145">
        <v>32</v>
      </c>
      <c r="Z360" s="145">
        <v>1</v>
      </c>
      <c r="AA360" s="145">
        <v>1</v>
      </c>
      <c r="AB360" s="145">
        <v>329</v>
      </c>
      <c r="AC360" s="145">
        <v>75</v>
      </c>
      <c r="AD360" s="145">
        <v>75</v>
      </c>
      <c r="AE360" s="145">
        <v>0</v>
      </c>
      <c r="AF360" s="145">
        <v>0</v>
      </c>
      <c r="AG360" s="145">
        <v>0</v>
      </c>
      <c r="AH360" s="145">
        <v>0</v>
      </c>
      <c r="AI360" s="145">
        <v>0</v>
      </c>
      <c r="AJ360" s="145">
        <v>0</v>
      </c>
      <c r="AK360" s="145">
        <v>72</v>
      </c>
      <c r="AL360" s="145">
        <v>458</v>
      </c>
      <c r="AM360" s="145">
        <v>400</v>
      </c>
      <c r="AN360" s="145">
        <v>400</v>
      </c>
      <c r="AO360" s="145" t="s">
        <v>3</v>
      </c>
      <c r="AP360" s="147">
        <v>9.1428571428571423</v>
      </c>
      <c r="AQ360" s="147" t="s">
        <v>35</v>
      </c>
      <c r="AR360" s="31" t="s">
        <v>379</v>
      </c>
      <c r="AS360" s="31" t="s">
        <v>57</v>
      </c>
      <c r="AT360" s="31" t="s">
        <v>362</v>
      </c>
      <c r="AU360" s="31" t="s">
        <v>667</v>
      </c>
      <c r="AV360" s="31" t="s">
        <v>268</v>
      </c>
      <c r="AW360" s="270"/>
    </row>
    <row r="361" spans="1:49" x14ac:dyDescent="0.35">
      <c r="A361" s="31" t="s">
        <v>148</v>
      </c>
      <c r="B361" s="31" t="s">
        <v>150</v>
      </c>
      <c r="C361" s="108">
        <v>44162</v>
      </c>
      <c r="D361" s="145">
        <v>4529</v>
      </c>
      <c r="E361" s="145">
        <v>8</v>
      </c>
      <c r="F361" s="145">
        <v>20</v>
      </c>
      <c r="G361" s="145">
        <v>28</v>
      </c>
      <c r="H361" s="145">
        <v>466</v>
      </c>
      <c r="I361" s="145">
        <v>466</v>
      </c>
      <c r="J361" s="145">
        <v>294</v>
      </c>
      <c r="K361" s="145">
        <v>7</v>
      </c>
      <c r="L361" s="145">
        <v>7</v>
      </c>
      <c r="M361" s="145">
        <v>7</v>
      </c>
      <c r="N361" s="145">
        <v>7</v>
      </c>
      <c r="O361" s="145">
        <v>7</v>
      </c>
      <c r="P361" s="145">
        <v>7</v>
      </c>
      <c r="Q361" s="145">
        <v>4</v>
      </c>
      <c r="R361" s="145">
        <v>7</v>
      </c>
      <c r="S361" s="145">
        <v>5</v>
      </c>
      <c r="T361" s="145">
        <v>1</v>
      </c>
      <c r="U361" s="145">
        <v>1</v>
      </c>
      <c r="V361" s="145">
        <v>766</v>
      </c>
      <c r="W361" s="145">
        <v>766</v>
      </c>
      <c r="X361" s="145">
        <v>549</v>
      </c>
      <c r="Y361" s="145">
        <v>549</v>
      </c>
      <c r="Z361" s="145">
        <v>0</v>
      </c>
      <c r="AA361" s="145">
        <v>0</v>
      </c>
      <c r="AB361" s="145">
        <v>349</v>
      </c>
      <c r="AC361" s="145">
        <v>2</v>
      </c>
      <c r="AD361" s="145">
        <v>2</v>
      </c>
      <c r="AE361" s="145">
        <v>0</v>
      </c>
      <c r="AF361" s="145">
        <v>0</v>
      </c>
      <c r="AG361" s="145">
        <v>0</v>
      </c>
      <c r="AH361" s="145">
        <v>2</v>
      </c>
      <c r="AI361" s="145">
        <v>0</v>
      </c>
      <c r="AJ361" s="145">
        <v>0</v>
      </c>
      <c r="AK361" s="145">
        <v>0</v>
      </c>
      <c r="AL361" s="145">
        <v>309</v>
      </c>
      <c r="AM361" s="145">
        <v>243</v>
      </c>
      <c r="AN361" s="145">
        <v>243</v>
      </c>
      <c r="AO361" s="145" t="s">
        <v>3</v>
      </c>
      <c r="AP361" s="147">
        <v>9.1428571428571423</v>
      </c>
      <c r="AQ361" s="147" t="s">
        <v>35</v>
      </c>
      <c r="AR361" s="31" t="s">
        <v>379</v>
      </c>
      <c r="AS361" s="31" t="s">
        <v>57</v>
      </c>
      <c r="AT361" s="31" t="s">
        <v>362</v>
      </c>
      <c r="AU361" s="31" t="s">
        <v>664</v>
      </c>
      <c r="AV361" s="31" t="s">
        <v>268</v>
      </c>
      <c r="AW361" s="270"/>
    </row>
    <row r="362" spans="1:49" x14ac:dyDescent="0.35">
      <c r="A362" s="31" t="s">
        <v>148</v>
      </c>
      <c r="B362" s="31" t="s">
        <v>151</v>
      </c>
      <c r="C362" s="108">
        <v>44162</v>
      </c>
      <c r="D362" s="145">
        <v>1179</v>
      </c>
      <c r="E362" s="145">
        <v>7</v>
      </c>
      <c r="F362" s="145">
        <v>7</v>
      </c>
      <c r="G362" s="145">
        <v>7</v>
      </c>
      <c r="H362" s="145">
        <v>124</v>
      </c>
      <c r="I362" s="145">
        <v>124</v>
      </c>
      <c r="J362" s="145">
        <v>69</v>
      </c>
      <c r="K362" s="145">
        <v>6</v>
      </c>
      <c r="L362" s="145">
        <v>6</v>
      </c>
      <c r="M362" s="145">
        <v>6</v>
      </c>
      <c r="N362" s="145">
        <v>6</v>
      </c>
      <c r="O362" s="145">
        <v>6</v>
      </c>
      <c r="P362" s="145">
        <v>6</v>
      </c>
      <c r="Q362" s="145">
        <v>5</v>
      </c>
      <c r="R362" s="145">
        <v>8</v>
      </c>
      <c r="S362" s="145">
        <v>5</v>
      </c>
      <c r="T362" s="145">
        <v>1</v>
      </c>
      <c r="U362" s="145">
        <v>1</v>
      </c>
      <c r="V362" s="145">
        <v>33</v>
      </c>
      <c r="W362" s="145">
        <v>33</v>
      </c>
      <c r="X362" s="145">
        <v>18</v>
      </c>
      <c r="Y362" s="145">
        <v>18</v>
      </c>
      <c r="Z362" s="145">
        <v>0</v>
      </c>
      <c r="AA362" s="145">
        <v>0</v>
      </c>
      <c r="AB362" s="145">
        <v>52</v>
      </c>
      <c r="AC362" s="145">
        <v>5</v>
      </c>
      <c r="AD362" s="145">
        <v>5</v>
      </c>
      <c r="AE362" s="145">
        <v>0</v>
      </c>
      <c r="AF362" s="145">
        <v>0</v>
      </c>
      <c r="AG362" s="145">
        <v>0</v>
      </c>
      <c r="AH362" s="145">
        <v>0</v>
      </c>
      <c r="AI362" s="145">
        <v>0</v>
      </c>
      <c r="AJ362" s="145">
        <v>0</v>
      </c>
      <c r="AK362" s="145">
        <v>4</v>
      </c>
      <c r="AL362" s="145">
        <v>49</v>
      </c>
      <c r="AM362" s="145">
        <v>24</v>
      </c>
      <c r="AN362" s="145">
        <v>24</v>
      </c>
      <c r="AO362" s="145" t="s">
        <v>3</v>
      </c>
      <c r="AP362" s="147">
        <v>9.1428571428571423</v>
      </c>
      <c r="AQ362" s="147" t="s">
        <v>35</v>
      </c>
      <c r="AR362" s="31" t="s">
        <v>379</v>
      </c>
      <c r="AS362" s="31" t="s">
        <v>57</v>
      </c>
      <c r="AT362" s="31" t="s">
        <v>363</v>
      </c>
      <c r="AU362" s="31" t="s">
        <v>679</v>
      </c>
      <c r="AV362" s="31" t="s">
        <v>268</v>
      </c>
      <c r="AW362" s="270"/>
    </row>
    <row r="363" spans="1:49" x14ac:dyDescent="0.35">
      <c r="A363" s="31" t="s">
        <v>148</v>
      </c>
      <c r="B363" s="31" t="s">
        <v>152</v>
      </c>
      <c r="C363" s="108">
        <v>44162</v>
      </c>
      <c r="D363" s="145">
        <v>1525</v>
      </c>
      <c r="E363" s="145">
        <v>2</v>
      </c>
      <c r="F363" s="145">
        <v>5</v>
      </c>
      <c r="G363" s="145">
        <v>9</v>
      </c>
      <c r="H363" s="145">
        <v>127</v>
      </c>
      <c r="I363" s="145">
        <v>127</v>
      </c>
      <c r="J363" s="145">
        <v>91</v>
      </c>
      <c r="K363" s="145">
        <v>2</v>
      </c>
      <c r="L363" s="145">
        <v>2</v>
      </c>
      <c r="M363" s="145">
        <v>2</v>
      </c>
      <c r="N363" s="145">
        <v>2</v>
      </c>
      <c r="O363" s="145">
        <v>2</v>
      </c>
      <c r="P363" s="145">
        <v>2</v>
      </c>
      <c r="Q363" s="145">
        <v>2</v>
      </c>
      <c r="R363" s="145">
        <v>2</v>
      </c>
      <c r="S363" s="145">
        <v>2</v>
      </c>
      <c r="T363" s="145">
        <v>0</v>
      </c>
      <c r="U363" s="145">
        <v>0</v>
      </c>
      <c r="V363" s="145">
        <v>18</v>
      </c>
      <c r="W363" s="145">
        <v>18</v>
      </c>
      <c r="X363" s="145">
        <v>10</v>
      </c>
      <c r="Y363" s="145">
        <v>10</v>
      </c>
      <c r="Z363" s="145">
        <v>0</v>
      </c>
      <c r="AA363" s="145">
        <v>0</v>
      </c>
      <c r="AB363" s="145">
        <v>73</v>
      </c>
      <c r="AC363" s="145">
        <v>14</v>
      </c>
      <c r="AD363" s="145">
        <v>14</v>
      </c>
      <c r="AE363" s="145">
        <v>0</v>
      </c>
      <c r="AF363" s="145">
        <v>0</v>
      </c>
      <c r="AG363" s="145">
        <v>0</v>
      </c>
      <c r="AH363" s="145">
        <v>0</v>
      </c>
      <c r="AI363" s="145">
        <v>0</v>
      </c>
      <c r="AJ363" s="145">
        <v>0</v>
      </c>
      <c r="AK363" s="145">
        <v>14</v>
      </c>
      <c r="AL363" s="145">
        <v>82</v>
      </c>
      <c r="AM363" s="145">
        <v>76</v>
      </c>
      <c r="AN363" s="145">
        <v>76</v>
      </c>
      <c r="AO363" s="145" t="s">
        <v>3</v>
      </c>
      <c r="AP363" s="147">
        <v>9.1428571428571423</v>
      </c>
      <c r="AQ363" s="147" t="s">
        <v>35</v>
      </c>
      <c r="AR363" s="31" t="s">
        <v>379</v>
      </c>
      <c r="AS363" s="31" t="s">
        <v>57</v>
      </c>
      <c r="AT363" s="31" t="s">
        <v>364</v>
      </c>
      <c r="AU363" s="31" t="s">
        <v>704</v>
      </c>
      <c r="AV363" s="31" t="s">
        <v>268</v>
      </c>
      <c r="AW363" s="270"/>
    </row>
  </sheetData>
  <phoneticPr fontId="3" type="noConversion"/>
  <pageMargins left="0.7" right="0.7" top="0.75" bottom="0.75" header="0.3" footer="0.3"/>
  <pageSetup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3B734-7F02-453A-A9FB-D55EE7AC2CDE}">
  <dimension ref="A1:AZ1212"/>
  <sheetViews>
    <sheetView zoomScale="80" zoomScaleNormal="80" workbookViewId="0">
      <selection activeCell="E18" sqref="E18"/>
    </sheetView>
  </sheetViews>
  <sheetFormatPr defaultRowHeight="14.5" x14ac:dyDescent="0.35"/>
  <cols>
    <col min="1" max="1" width="7.453125" bestFit="1" customWidth="1"/>
    <col min="2" max="2" width="62.54296875" bestFit="1" customWidth="1"/>
    <col min="3" max="3" width="17.81640625" style="109" bestFit="1" customWidth="1"/>
    <col min="4" max="4" width="12.453125" bestFit="1" customWidth="1"/>
    <col min="5" max="5" width="12.36328125" bestFit="1" customWidth="1"/>
    <col min="6" max="6" width="12" bestFit="1" customWidth="1"/>
    <col min="7" max="7" width="16.36328125" bestFit="1" customWidth="1"/>
    <col min="8" max="8" width="21.1796875" bestFit="1" customWidth="1"/>
    <col min="9" max="9" width="14.36328125" bestFit="1" customWidth="1"/>
    <col min="10" max="10" width="19.7265625" bestFit="1" customWidth="1"/>
    <col min="11" max="11" width="12.36328125" bestFit="1" customWidth="1"/>
    <col min="12" max="12" width="13.26953125" bestFit="1" customWidth="1"/>
    <col min="13" max="13" width="16.1796875" bestFit="1" customWidth="1"/>
    <col min="14" max="14" width="18" bestFit="1" customWidth="1"/>
    <col min="15" max="15" width="19.26953125" bestFit="1" customWidth="1"/>
    <col min="16" max="16" width="19.6328125" bestFit="1" customWidth="1"/>
    <col min="17" max="17" width="21" bestFit="1" customWidth="1"/>
    <col min="18" max="18" width="13.6328125" bestFit="1" customWidth="1"/>
    <col min="19" max="19" width="13.26953125" bestFit="1" customWidth="1"/>
    <col min="20" max="20" width="14.1796875" bestFit="1" customWidth="1"/>
    <col min="21" max="21" width="17.08984375" bestFit="1" customWidth="1"/>
    <col min="22" max="22" width="18.1796875" bestFit="1" customWidth="1"/>
    <col min="23" max="23" width="20.81640625" bestFit="1" customWidth="1"/>
    <col min="24" max="24" width="13.453125" bestFit="1" customWidth="1"/>
    <col min="25" max="25" width="14.36328125" bestFit="1" customWidth="1"/>
    <col min="26" max="26" width="17.26953125" bestFit="1" customWidth="1"/>
    <col min="27" max="27" width="20.08984375" bestFit="1" customWidth="1"/>
    <col min="28" max="28" width="22.453125" bestFit="1" customWidth="1"/>
    <col min="29" max="29" width="20.81640625" bestFit="1" customWidth="1"/>
    <col min="30" max="30" width="12" bestFit="1" customWidth="1"/>
    <col min="31" max="31" width="24.81640625" bestFit="1" customWidth="1"/>
    <col min="32" max="32" width="24.90625" bestFit="1" customWidth="1"/>
    <col min="33" max="33" width="27.26953125" bestFit="1" customWidth="1"/>
    <col min="34" max="34" width="18.7265625" bestFit="1" customWidth="1"/>
    <col min="35" max="35" width="28.81640625" bestFit="1" customWidth="1"/>
    <col min="36" max="36" width="16.7265625" bestFit="1" customWidth="1"/>
    <col min="37" max="37" width="18.6328125" bestFit="1" customWidth="1"/>
    <col min="38" max="38" width="23.90625" bestFit="1" customWidth="1"/>
    <col min="39" max="39" width="19.453125" bestFit="1" customWidth="1"/>
    <col min="40" max="40" width="25.54296875" bestFit="1" customWidth="1"/>
    <col min="41" max="41" width="11.26953125" bestFit="1" customWidth="1"/>
    <col min="42" max="42" width="8.81640625" bestFit="1" customWidth="1"/>
    <col min="43" max="43" width="5.90625" bestFit="1" customWidth="1"/>
    <col min="44" max="44" width="5" bestFit="1" customWidth="1"/>
    <col min="45" max="45" width="18.6328125" bestFit="1" customWidth="1"/>
    <col min="46" max="46" width="16.54296875" bestFit="1" customWidth="1"/>
    <col min="47" max="47" width="15.453125" bestFit="1" customWidth="1"/>
    <col min="48" max="48" width="12.453125" bestFit="1" customWidth="1"/>
    <col min="49" max="49" width="12.36328125" bestFit="1" customWidth="1"/>
    <col min="50" max="50" width="16.36328125" bestFit="1" customWidth="1"/>
    <col min="51" max="51" width="12" bestFit="1" customWidth="1"/>
    <col min="52" max="52" width="14.90625" bestFit="1" customWidth="1"/>
    <col min="53" max="53" width="20.81640625" bestFit="1" customWidth="1"/>
  </cols>
  <sheetData>
    <row r="1" spans="1:52" x14ac:dyDescent="0.35">
      <c r="A1" t="s">
        <v>1</v>
      </c>
      <c r="B1" t="s">
        <v>249</v>
      </c>
      <c r="C1" s="109" t="s">
        <v>250</v>
      </c>
      <c r="D1" t="s">
        <v>47</v>
      </c>
      <c r="E1" t="s">
        <v>49</v>
      </c>
      <c r="F1" t="s">
        <v>53</v>
      </c>
      <c r="G1" t="s">
        <v>51</v>
      </c>
      <c r="H1" t="s">
        <v>299</v>
      </c>
      <c r="I1" t="s">
        <v>251</v>
      </c>
      <c r="J1" t="s">
        <v>252</v>
      </c>
      <c r="K1" t="s">
        <v>253</v>
      </c>
      <c r="L1" t="s">
        <v>254</v>
      </c>
      <c r="M1" t="s">
        <v>255</v>
      </c>
      <c r="N1" t="s">
        <v>300</v>
      </c>
      <c r="O1" t="s">
        <v>256</v>
      </c>
      <c r="P1" t="s">
        <v>301</v>
      </c>
      <c r="Q1" t="s">
        <v>302</v>
      </c>
      <c r="R1" t="s">
        <v>257</v>
      </c>
      <c r="S1" t="s">
        <v>258</v>
      </c>
      <c r="T1" t="s">
        <v>259</v>
      </c>
      <c r="U1" t="s">
        <v>260</v>
      </c>
      <c r="V1" t="s">
        <v>303</v>
      </c>
      <c r="W1" t="s">
        <v>304</v>
      </c>
      <c r="X1" t="s">
        <v>305</v>
      </c>
      <c r="Y1" t="s">
        <v>306</v>
      </c>
      <c r="Z1" t="s">
        <v>307</v>
      </c>
      <c r="AA1" t="s">
        <v>308</v>
      </c>
      <c r="AB1" t="s">
        <v>309</v>
      </c>
      <c r="AC1" t="s">
        <v>310</v>
      </c>
      <c r="AD1" t="s">
        <v>261</v>
      </c>
      <c r="AE1" t="s">
        <v>311</v>
      </c>
      <c r="AF1" t="s">
        <v>312</v>
      </c>
      <c r="AG1" t="s">
        <v>313</v>
      </c>
      <c r="AH1" t="s">
        <v>314</v>
      </c>
      <c r="AI1" t="s">
        <v>315</v>
      </c>
      <c r="AJ1" t="s">
        <v>316</v>
      </c>
      <c r="AK1" t="s">
        <v>262</v>
      </c>
      <c r="AL1" t="s">
        <v>317</v>
      </c>
      <c r="AM1" t="s">
        <v>318</v>
      </c>
      <c r="AN1" t="s">
        <v>319</v>
      </c>
      <c r="AO1" t="s">
        <v>263</v>
      </c>
      <c r="AP1" t="s">
        <v>4</v>
      </c>
      <c r="AQ1" t="s">
        <v>264</v>
      </c>
      <c r="AR1" t="s">
        <v>9</v>
      </c>
      <c r="AS1" t="s">
        <v>46</v>
      </c>
      <c r="AT1" t="s">
        <v>265</v>
      </c>
      <c r="AU1" t="s">
        <v>266</v>
      </c>
      <c r="AV1" t="s">
        <v>48</v>
      </c>
      <c r="AW1" t="s">
        <v>50</v>
      </c>
      <c r="AX1" t="s">
        <v>52</v>
      </c>
      <c r="AY1" t="s">
        <v>54</v>
      </c>
      <c r="AZ1" t="s">
        <v>294</v>
      </c>
    </row>
    <row r="2" spans="1:52" x14ac:dyDescent="0.35">
      <c r="A2" t="s">
        <v>55</v>
      </c>
      <c r="B2" t="s">
        <v>274</v>
      </c>
      <c r="C2" s="109">
        <v>44106</v>
      </c>
      <c r="D2" s="12">
        <v>1251</v>
      </c>
      <c r="E2" s="12">
        <v>1</v>
      </c>
      <c r="F2" s="12">
        <v>1</v>
      </c>
      <c r="G2" s="12">
        <v>-7</v>
      </c>
      <c r="H2" s="12">
        <v>30</v>
      </c>
      <c r="I2" s="12">
        <v>30</v>
      </c>
      <c r="J2" s="12">
        <v>3</v>
      </c>
      <c r="K2" s="12">
        <v>3</v>
      </c>
      <c r="L2" s="12">
        <v>1</v>
      </c>
      <c r="M2" s="12">
        <v>1</v>
      </c>
      <c r="N2" s="12">
        <v>2</v>
      </c>
      <c r="O2" s="12">
        <v>2</v>
      </c>
      <c r="P2" s="12">
        <v>2</v>
      </c>
      <c r="Q2" s="12">
        <v>2</v>
      </c>
      <c r="R2" s="12">
        <v>3</v>
      </c>
      <c r="S2" s="12">
        <v>2</v>
      </c>
      <c r="T2" s="12">
        <v>0</v>
      </c>
      <c r="U2" s="12">
        <v>0</v>
      </c>
      <c r="V2" s="12">
        <v>67</v>
      </c>
      <c r="W2" s="12">
        <v>67</v>
      </c>
      <c r="X2" s="12">
        <v>67</v>
      </c>
      <c r="Y2" s="12">
        <v>67</v>
      </c>
      <c r="Z2" s="12">
        <v>0</v>
      </c>
      <c r="AA2" s="12">
        <v>0</v>
      </c>
      <c r="AB2" s="12">
        <v>88</v>
      </c>
      <c r="AC2" s="12">
        <v>2</v>
      </c>
      <c r="AD2" s="12">
        <v>2</v>
      </c>
      <c r="AE2" s="12">
        <v>0</v>
      </c>
      <c r="AF2" s="12">
        <v>0</v>
      </c>
      <c r="AG2" s="12">
        <v>0</v>
      </c>
      <c r="AH2" s="12">
        <v>0</v>
      </c>
      <c r="AI2" s="12">
        <v>0</v>
      </c>
      <c r="AJ2" s="12">
        <v>0</v>
      </c>
      <c r="AK2" s="12">
        <v>2</v>
      </c>
      <c r="AL2" s="12">
        <v>0</v>
      </c>
      <c r="AM2" s="12">
        <v>0</v>
      </c>
      <c r="AN2" s="12">
        <v>0</v>
      </c>
      <c r="AO2" s="81">
        <v>1.1428571430000001</v>
      </c>
      <c r="AP2" t="s">
        <v>17</v>
      </c>
      <c r="AQ2" t="s">
        <v>379</v>
      </c>
      <c r="AR2" t="s">
        <v>57</v>
      </c>
      <c r="AS2" t="s">
        <v>320</v>
      </c>
      <c r="AT2" t="s">
        <v>380</v>
      </c>
      <c r="AU2" t="s">
        <v>268</v>
      </c>
      <c r="AV2" s="12"/>
      <c r="AW2" s="12">
        <v>0</v>
      </c>
      <c r="AX2" s="12">
        <v>0</v>
      </c>
      <c r="AY2" s="12">
        <v>0</v>
      </c>
      <c r="AZ2">
        <v>0</v>
      </c>
    </row>
    <row r="3" spans="1:52" x14ac:dyDescent="0.35">
      <c r="A3" t="s">
        <v>55</v>
      </c>
      <c r="B3" t="s">
        <v>274</v>
      </c>
      <c r="C3" s="109">
        <v>44113</v>
      </c>
      <c r="D3" s="12">
        <v>1248</v>
      </c>
      <c r="E3" s="12">
        <v>3</v>
      </c>
      <c r="F3" s="12">
        <v>3</v>
      </c>
      <c r="G3" s="12">
        <v>-3</v>
      </c>
      <c r="H3" s="12">
        <v>45</v>
      </c>
      <c r="I3" s="12">
        <v>45</v>
      </c>
      <c r="J3" s="12">
        <v>16</v>
      </c>
      <c r="K3" s="12">
        <v>16</v>
      </c>
      <c r="L3" s="12">
        <v>3</v>
      </c>
      <c r="M3" s="12">
        <v>3</v>
      </c>
      <c r="N3" s="12">
        <v>2</v>
      </c>
      <c r="O3" s="12">
        <v>2</v>
      </c>
      <c r="P3" s="12">
        <v>2</v>
      </c>
      <c r="Q3" s="12">
        <v>2</v>
      </c>
      <c r="R3" s="12">
        <v>3</v>
      </c>
      <c r="S3" s="12">
        <v>2</v>
      </c>
      <c r="T3" s="12">
        <v>0</v>
      </c>
      <c r="U3" s="12">
        <v>0</v>
      </c>
      <c r="V3" s="12">
        <v>56</v>
      </c>
      <c r="W3" s="12">
        <v>56</v>
      </c>
      <c r="X3" s="12">
        <v>56</v>
      </c>
      <c r="Y3" s="12">
        <v>56</v>
      </c>
      <c r="Z3" s="12">
        <v>0</v>
      </c>
      <c r="AA3" s="12">
        <v>0</v>
      </c>
      <c r="AB3" s="12">
        <v>98</v>
      </c>
      <c r="AC3" s="12">
        <v>2</v>
      </c>
      <c r="AD3" s="12">
        <v>2</v>
      </c>
      <c r="AE3" s="12">
        <v>0</v>
      </c>
      <c r="AF3" s="12">
        <v>0</v>
      </c>
      <c r="AG3" s="12">
        <v>0</v>
      </c>
      <c r="AH3" s="12">
        <v>0</v>
      </c>
      <c r="AI3" s="12">
        <v>0</v>
      </c>
      <c r="AJ3" s="12">
        <v>0</v>
      </c>
      <c r="AK3" s="12">
        <v>2</v>
      </c>
      <c r="AL3" s="12">
        <v>128</v>
      </c>
      <c r="AM3" s="12">
        <v>127</v>
      </c>
      <c r="AN3" s="12">
        <v>128</v>
      </c>
      <c r="AO3" s="81">
        <v>2.1428571430000001</v>
      </c>
      <c r="AP3" t="s">
        <v>17</v>
      </c>
      <c r="AQ3" t="s">
        <v>379</v>
      </c>
      <c r="AR3" t="s">
        <v>57</v>
      </c>
      <c r="AS3" t="s">
        <v>320</v>
      </c>
      <c r="AT3" t="s">
        <v>380</v>
      </c>
      <c r="AU3" t="s">
        <v>268</v>
      </c>
      <c r="AV3" s="12"/>
      <c r="AW3" s="12">
        <v>0</v>
      </c>
      <c r="AX3" s="12">
        <v>0</v>
      </c>
      <c r="AY3" s="12">
        <v>0</v>
      </c>
      <c r="AZ3">
        <v>0</v>
      </c>
    </row>
    <row r="4" spans="1:52" x14ac:dyDescent="0.35">
      <c r="A4" t="s">
        <v>55</v>
      </c>
      <c r="B4" t="s">
        <v>274</v>
      </c>
      <c r="C4" s="109">
        <v>44120</v>
      </c>
      <c r="D4" s="12">
        <v>1255</v>
      </c>
      <c r="E4" s="12">
        <v>0</v>
      </c>
      <c r="F4" s="12">
        <v>0</v>
      </c>
      <c r="G4" s="12">
        <v>7</v>
      </c>
      <c r="H4" s="12">
        <v>61</v>
      </c>
      <c r="I4" s="12">
        <v>61</v>
      </c>
      <c r="J4" s="12">
        <v>13</v>
      </c>
      <c r="K4" s="12">
        <v>13</v>
      </c>
      <c r="L4" s="12">
        <v>0</v>
      </c>
      <c r="M4" s="12">
        <v>0</v>
      </c>
      <c r="N4" s="12">
        <v>0</v>
      </c>
      <c r="O4" s="12">
        <v>1</v>
      </c>
      <c r="P4" s="12">
        <v>1</v>
      </c>
      <c r="Q4" s="12">
        <v>1</v>
      </c>
      <c r="R4" s="12">
        <v>1</v>
      </c>
      <c r="S4" s="12">
        <v>1</v>
      </c>
      <c r="T4" s="12">
        <v>0</v>
      </c>
      <c r="U4" s="12">
        <v>0</v>
      </c>
      <c r="V4" s="12">
        <v>0</v>
      </c>
      <c r="W4" s="12">
        <v>0</v>
      </c>
      <c r="X4" s="12">
        <v>0</v>
      </c>
      <c r="Y4" s="12">
        <v>0</v>
      </c>
      <c r="Z4" s="12">
        <v>0</v>
      </c>
      <c r="AA4" s="12">
        <v>0</v>
      </c>
      <c r="AB4" s="12">
        <v>101</v>
      </c>
      <c r="AC4" s="12">
        <v>2</v>
      </c>
      <c r="AD4" s="12">
        <v>2</v>
      </c>
      <c r="AE4" s="12">
        <v>0</v>
      </c>
      <c r="AF4" s="12">
        <v>0</v>
      </c>
      <c r="AG4" s="12">
        <v>0</v>
      </c>
      <c r="AH4" s="12">
        <v>0</v>
      </c>
      <c r="AI4" s="12">
        <v>0</v>
      </c>
      <c r="AJ4" s="12">
        <v>0</v>
      </c>
      <c r="AK4" s="12">
        <v>2</v>
      </c>
      <c r="AL4" s="12">
        <v>125</v>
      </c>
      <c r="AM4" s="12">
        <v>124</v>
      </c>
      <c r="AN4" s="12">
        <v>125</v>
      </c>
      <c r="AO4" s="81">
        <v>3.1428571430000001</v>
      </c>
      <c r="AP4" t="s">
        <v>17</v>
      </c>
      <c r="AQ4" t="s">
        <v>379</v>
      </c>
      <c r="AR4" t="s">
        <v>57</v>
      </c>
      <c r="AS4" t="s">
        <v>320</v>
      </c>
      <c r="AT4" t="s">
        <v>380</v>
      </c>
      <c r="AU4" t="s">
        <v>268</v>
      </c>
      <c r="AV4" s="12"/>
      <c r="AW4" s="12">
        <v>0</v>
      </c>
      <c r="AX4" s="12">
        <v>0</v>
      </c>
      <c r="AY4" s="12">
        <v>0</v>
      </c>
      <c r="AZ4">
        <v>0</v>
      </c>
    </row>
    <row r="5" spans="1:52" x14ac:dyDescent="0.35">
      <c r="A5" t="s">
        <v>55</v>
      </c>
      <c r="B5" t="s">
        <v>274</v>
      </c>
      <c r="C5" s="109">
        <v>44127</v>
      </c>
      <c r="D5" s="12">
        <v>1242</v>
      </c>
      <c r="E5" s="12">
        <v>0</v>
      </c>
      <c r="F5" s="12">
        <v>0</v>
      </c>
      <c r="G5" s="12">
        <v>-13</v>
      </c>
      <c r="H5" s="12">
        <v>15</v>
      </c>
      <c r="I5" s="12">
        <v>15</v>
      </c>
      <c r="J5" s="12">
        <v>3</v>
      </c>
      <c r="K5" s="12">
        <v>3</v>
      </c>
      <c r="L5" s="12">
        <v>0</v>
      </c>
      <c r="M5" s="12">
        <v>0</v>
      </c>
      <c r="N5" s="12">
        <v>0</v>
      </c>
      <c r="O5" s="12">
        <v>0</v>
      </c>
      <c r="P5" s="12">
        <v>0</v>
      </c>
      <c r="Q5" s="12">
        <v>0</v>
      </c>
      <c r="R5" s="12">
        <v>0</v>
      </c>
      <c r="S5" s="12">
        <v>0</v>
      </c>
      <c r="T5" s="12">
        <v>0</v>
      </c>
      <c r="U5" s="12">
        <v>0</v>
      </c>
      <c r="V5" s="12">
        <v>31</v>
      </c>
      <c r="W5" s="12">
        <v>31</v>
      </c>
      <c r="X5" s="12">
        <v>31</v>
      </c>
      <c r="Y5" s="12">
        <v>31</v>
      </c>
      <c r="Z5" s="12">
        <v>0</v>
      </c>
      <c r="AA5" s="12">
        <v>0</v>
      </c>
      <c r="AB5" s="12">
        <v>88</v>
      </c>
      <c r="AC5" s="12">
        <v>6</v>
      </c>
      <c r="AD5" s="12">
        <v>6</v>
      </c>
      <c r="AE5" s="12">
        <v>0</v>
      </c>
      <c r="AF5" s="12">
        <v>0</v>
      </c>
      <c r="AG5" s="12">
        <v>0</v>
      </c>
      <c r="AH5" s="12">
        <v>0</v>
      </c>
      <c r="AI5" s="12">
        <v>0</v>
      </c>
      <c r="AJ5" s="12">
        <v>0</v>
      </c>
      <c r="AK5" s="12">
        <v>4</v>
      </c>
      <c r="AL5" s="12">
        <v>20</v>
      </c>
      <c r="AM5" s="12">
        <v>20</v>
      </c>
      <c r="AN5" s="12">
        <v>20</v>
      </c>
      <c r="AO5" s="81">
        <v>4.1428571429999996</v>
      </c>
      <c r="AP5" t="s">
        <v>17</v>
      </c>
      <c r="AQ5" t="s">
        <v>379</v>
      </c>
      <c r="AR5" t="s">
        <v>57</v>
      </c>
      <c r="AS5" t="s">
        <v>320</v>
      </c>
      <c r="AT5" t="s">
        <v>380</v>
      </c>
      <c r="AU5" t="s">
        <v>268</v>
      </c>
      <c r="AV5" s="12"/>
      <c r="AW5" s="12">
        <v>0</v>
      </c>
      <c r="AX5" s="12">
        <v>0</v>
      </c>
      <c r="AY5" s="12">
        <v>0</v>
      </c>
      <c r="AZ5">
        <v>0</v>
      </c>
    </row>
    <row r="6" spans="1:52" x14ac:dyDescent="0.35">
      <c r="A6" t="s">
        <v>55</v>
      </c>
      <c r="B6" t="s">
        <v>274</v>
      </c>
      <c r="C6" s="109">
        <v>44134</v>
      </c>
      <c r="D6" s="12">
        <v>1236</v>
      </c>
      <c r="E6" s="12">
        <v>2</v>
      </c>
      <c r="F6" s="12">
        <v>2</v>
      </c>
      <c r="G6" s="12">
        <v>6</v>
      </c>
      <c r="H6" s="12">
        <v>5</v>
      </c>
      <c r="I6" s="12">
        <v>5</v>
      </c>
      <c r="J6" s="12">
        <v>4</v>
      </c>
      <c r="K6" s="12">
        <v>4</v>
      </c>
      <c r="L6" s="12">
        <v>0</v>
      </c>
      <c r="M6" s="12">
        <v>0</v>
      </c>
      <c r="N6" s="12">
        <v>2</v>
      </c>
      <c r="O6" s="12">
        <v>2</v>
      </c>
      <c r="P6" s="12">
        <v>2</v>
      </c>
      <c r="Q6" s="12">
        <v>2</v>
      </c>
      <c r="R6" s="12">
        <v>2</v>
      </c>
      <c r="S6" s="12">
        <v>2</v>
      </c>
      <c r="T6" s="12">
        <v>1</v>
      </c>
      <c r="U6" s="12">
        <v>1</v>
      </c>
      <c r="V6" s="12">
        <v>30</v>
      </c>
      <c r="W6" s="12">
        <v>30</v>
      </c>
      <c r="X6" s="12">
        <v>30</v>
      </c>
      <c r="Y6" s="12">
        <v>30</v>
      </c>
      <c r="Z6" s="12">
        <v>0</v>
      </c>
      <c r="AA6" s="12">
        <v>0</v>
      </c>
      <c r="AB6" s="12">
        <v>132</v>
      </c>
      <c r="AC6" s="12">
        <v>14</v>
      </c>
      <c r="AD6" s="12">
        <v>14</v>
      </c>
      <c r="AE6" s="12">
        <v>0</v>
      </c>
      <c r="AF6" s="12">
        <v>0</v>
      </c>
      <c r="AG6" s="12">
        <v>0</v>
      </c>
      <c r="AH6" s="12">
        <v>0</v>
      </c>
      <c r="AI6" s="12">
        <v>0</v>
      </c>
      <c r="AJ6" s="12">
        <v>0</v>
      </c>
      <c r="AK6" s="12">
        <v>4</v>
      </c>
      <c r="AL6" s="12">
        <v>154</v>
      </c>
      <c r="AM6" s="12">
        <v>142</v>
      </c>
      <c r="AN6" s="12">
        <v>133</v>
      </c>
      <c r="AO6" s="81">
        <v>5.1428571429999996</v>
      </c>
      <c r="AP6" t="s">
        <v>17</v>
      </c>
      <c r="AQ6" t="s">
        <v>379</v>
      </c>
      <c r="AR6" t="s">
        <v>57</v>
      </c>
      <c r="AS6" t="s">
        <v>320</v>
      </c>
      <c r="AT6" t="s">
        <v>380</v>
      </c>
      <c r="AU6" t="s">
        <v>268</v>
      </c>
      <c r="AV6" s="12"/>
      <c r="AW6" s="12">
        <v>0</v>
      </c>
      <c r="AX6" s="12">
        <v>0</v>
      </c>
      <c r="AY6" s="12">
        <v>0</v>
      </c>
      <c r="AZ6">
        <v>0</v>
      </c>
    </row>
    <row r="7" spans="1:52" x14ac:dyDescent="0.35">
      <c r="A7" t="s">
        <v>55</v>
      </c>
      <c r="B7" t="s">
        <v>274</v>
      </c>
      <c r="C7" s="109">
        <v>44141</v>
      </c>
      <c r="D7" s="12">
        <v>1247</v>
      </c>
      <c r="E7" s="12">
        <v>4</v>
      </c>
      <c r="F7" s="12">
        <v>4</v>
      </c>
      <c r="G7" s="12">
        <v>11</v>
      </c>
      <c r="H7" s="12">
        <v>20</v>
      </c>
      <c r="I7" s="12">
        <v>20</v>
      </c>
      <c r="J7" s="12">
        <v>5</v>
      </c>
      <c r="K7" s="12">
        <v>5</v>
      </c>
      <c r="L7" s="12">
        <v>1</v>
      </c>
      <c r="M7" s="12">
        <v>1</v>
      </c>
      <c r="N7" s="12">
        <v>5</v>
      </c>
      <c r="O7" s="12">
        <v>5</v>
      </c>
      <c r="P7" s="12">
        <v>5</v>
      </c>
      <c r="Q7" s="12">
        <v>5</v>
      </c>
      <c r="R7" s="12">
        <v>8</v>
      </c>
      <c r="S7" s="12">
        <v>6</v>
      </c>
      <c r="T7" s="12">
        <v>3</v>
      </c>
      <c r="U7" s="12">
        <v>3</v>
      </c>
      <c r="V7" s="12">
        <v>32</v>
      </c>
      <c r="W7" s="12">
        <v>32</v>
      </c>
      <c r="X7" s="12">
        <v>32</v>
      </c>
      <c r="Y7" s="12">
        <v>32</v>
      </c>
      <c r="Z7" s="12">
        <v>0</v>
      </c>
      <c r="AA7" s="12">
        <v>0</v>
      </c>
      <c r="AB7" s="12">
        <v>136</v>
      </c>
      <c r="AC7" s="12">
        <v>7</v>
      </c>
      <c r="AD7" s="12">
        <v>7</v>
      </c>
      <c r="AE7" s="12">
        <v>0</v>
      </c>
      <c r="AF7" s="12">
        <v>0</v>
      </c>
      <c r="AG7" s="12">
        <v>0</v>
      </c>
      <c r="AH7" s="12">
        <v>0</v>
      </c>
      <c r="AI7" s="12">
        <v>0</v>
      </c>
      <c r="AJ7" s="12">
        <v>0</v>
      </c>
      <c r="AK7" s="12">
        <v>0</v>
      </c>
      <c r="AL7" s="12">
        <v>149</v>
      </c>
      <c r="AM7" s="12">
        <v>141</v>
      </c>
      <c r="AN7" s="12">
        <v>140</v>
      </c>
      <c r="AO7" s="81">
        <v>6.1428571429999996</v>
      </c>
      <c r="AP7" t="s">
        <v>35</v>
      </c>
      <c r="AQ7" t="s">
        <v>379</v>
      </c>
      <c r="AR7" t="s">
        <v>57</v>
      </c>
      <c r="AS7" t="s">
        <v>320</v>
      </c>
      <c r="AT7" t="s">
        <v>380</v>
      </c>
      <c r="AU7" t="s">
        <v>268</v>
      </c>
      <c r="AV7" s="12"/>
      <c r="AW7" s="12">
        <v>0</v>
      </c>
      <c r="AX7" s="12">
        <v>0</v>
      </c>
      <c r="AY7" s="12">
        <v>0</v>
      </c>
      <c r="AZ7">
        <v>0</v>
      </c>
    </row>
    <row r="8" spans="1:52" x14ac:dyDescent="0.35">
      <c r="A8" t="s">
        <v>55</v>
      </c>
      <c r="B8" t="s">
        <v>274</v>
      </c>
      <c r="C8" s="109">
        <v>44148</v>
      </c>
      <c r="D8" s="12">
        <v>1252</v>
      </c>
      <c r="E8" s="12">
        <v>7</v>
      </c>
      <c r="F8" s="12">
        <v>7</v>
      </c>
      <c r="G8" s="12">
        <v>5</v>
      </c>
      <c r="H8" s="12">
        <v>30</v>
      </c>
      <c r="I8" s="12">
        <v>3</v>
      </c>
      <c r="J8" s="12">
        <v>3</v>
      </c>
      <c r="K8" s="12">
        <v>3</v>
      </c>
      <c r="L8" s="12">
        <v>3</v>
      </c>
      <c r="M8" s="12">
        <v>3</v>
      </c>
      <c r="N8" s="12">
        <v>3</v>
      </c>
      <c r="O8" s="12">
        <v>3</v>
      </c>
      <c r="P8" s="12">
        <v>3</v>
      </c>
      <c r="Q8" s="12">
        <v>3</v>
      </c>
      <c r="R8" s="12">
        <v>5</v>
      </c>
      <c r="S8" s="12">
        <v>5</v>
      </c>
      <c r="T8" s="12">
        <v>4</v>
      </c>
      <c r="U8" s="12">
        <v>4</v>
      </c>
      <c r="V8" s="12">
        <v>30</v>
      </c>
      <c r="W8" s="12">
        <v>30</v>
      </c>
      <c r="X8" s="12">
        <v>30</v>
      </c>
      <c r="Y8" s="12">
        <v>30</v>
      </c>
      <c r="Z8" s="12">
        <v>0</v>
      </c>
      <c r="AA8" s="12">
        <v>0</v>
      </c>
      <c r="AB8" s="12">
        <v>119</v>
      </c>
      <c r="AC8" s="12">
        <v>7</v>
      </c>
      <c r="AD8" s="12">
        <v>7</v>
      </c>
      <c r="AE8" s="12">
        <v>0</v>
      </c>
      <c r="AF8" s="12">
        <v>2</v>
      </c>
      <c r="AG8" s="12">
        <v>0</v>
      </c>
      <c r="AH8" s="12">
        <v>0</v>
      </c>
      <c r="AI8" s="12">
        <v>0</v>
      </c>
      <c r="AJ8" s="12">
        <v>0</v>
      </c>
      <c r="AK8" s="12">
        <v>12</v>
      </c>
      <c r="AL8" s="12">
        <v>136</v>
      </c>
      <c r="AM8" s="12">
        <v>126</v>
      </c>
      <c r="AN8" s="12">
        <v>130</v>
      </c>
      <c r="AO8" s="81">
        <v>7.1428571429999996</v>
      </c>
      <c r="AP8" t="s">
        <v>35</v>
      </c>
      <c r="AQ8" t="s">
        <v>379</v>
      </c>
      <c r="AR8" t="s">
        <v>57</v>
      </c>
      <c r="AS8" t="s">
        <v>320</v>
      </c>
      <c r="AT8" t="s">
        <v>380</v>
      </c>
      <c r="AU8" t="s">
        <v>268</v>
      </c>
      <c r="AV8" s="12"/>
      <c r="AW8" s="12">
        <v>0</v>
      </c>
      <c r="AX8" s="12">
        <v>0</v>
      </c>
      <c r="AY8" s="12">
        <v>0</v>
      </c>
      <c r="AZ8">
        <v>0</v>
      </c>
    </row>
    <row r="9" spans="1:52" x14ac:dyDescent="0.35">
      <c r="A9" t="s">
        <v>55</v>
      </c>
      <c r="B9" t="s">
        <v>281</v>
      </c>
      <c r="C9" s="109">
        <v>44106</v>
      </c>
      <c r="D9" s="12">
        <v>1045</v>
      </c>
      <c r="E9" s="12">
        <v>3</v>
      </c>
      <c r="F9" s="12">
        <v>3</v>
      </c>
      <c r="G9" s="12">
        <v>-10</v>
      </c>
      <c r="H9" s="12">
        <v>32</v>
      </c>
      <c r="I9" s="12">
        <v>32</v>
      </c>
      <c r="J9" s="12">
        <v>9</v>
      </c>
      <c r="K9" s="12">
        <v>9</v>
      </c>
      <c r="L9" s="12">
        <v>3</v>
      </c>
      <c r="M9" s="12">
        <v>3</v>
      </c>
      <c r="N9" s="12">
        <v>1</v>
      </c>
      <c r="O9" s="12">
        <v>1</v>
      </c>
      <c r="P9" s="12">
        <v>1</v>
      </c>
      <c r="Q9" s="12">
        <v>1</v>
      </c>
      <c r="R9" s="12">
        <v>1</v>
      </c>
      <c r="S9" s="12">
        <v>1</v>
      </c>
      <c r="T9" s="12">
        <v>0</v>
      </c>
      <c r="U9" s="12">
        <v>0</v>
      </c>
      <c r="V9" s="12">
        <v>71</v>
      </c>
      <c r="W9" s="12">
        <v>71</v>
      </c>
      <c r="X9" s="12">
        <v>71</v>
      </c>
      <c r="Y9" s="12">
        <v>71</v>
      </c>
      <c r="Z9" s="12">
        <v>0</v>
      </c>
      <c r="AA9" s="12">
        <v>0</v>
      </c>
      <c r="AB9" s="12">
        <v>43</v>
      </c>
      <c r="AC9" s="12">
        <v>10</v>
      </c>
      <c r="AD9" s="12">
        <v>10</v>
      </c>
      <c r="AE9" s="12">
        <v>0</v>
      </c>
      <c r="AF9" s="12">
        <v>0</v>
      </c>
      <c r="AG9" s="12">
        <v>0</v>
      </c>
      <c r="AH9" s="12">
        <v>0</v>
      </c>
      <c r="AI9" s="12">
        <v>0</v>
      </c>
      <c r="AJ9" s="12">
        <v>0</v>
      </c>
      <c r="AK9" s="12">
        <v>6</v>
      </c>
      <c r="AL9" s="12">
        <v>18</v>
      </c>
      <c r="AM9" s="12">
        <v>18</v>
      </c>
      <c r="AN9" s="12">
        <v>17</v>
      </c>
      <c r="AO9" s="81">
        <v>1.1428571430000001</v>
      </c>
      <c r="AP9" t="s">
        <v>17</v>
      </c>
      <c r="AQ9" t="s">
        <v>379</v>
      </c>
      <c r="AR9" t="s">
        <v>57</v>
      </c>
      <c r="AS9" t="s">
        <v>321</v>
      </c>
      <c r="AT9" t="s">
        <v>381</v>
      </c>
      <c r="AU9" t="s">
        <v>268</v>
      </c>
      <c r="AV9" s="12"/>
      <c r="AW9" s="12">
        <v>0</v>
      </c>
      <c r="AX9" s="12">
        <v>0</v>
      </c>
      <c r="AY9" s="12">
        <v>0</v>
      </c>
      <c r="AZ9">
        <v>0</v>
      </c>
    </row>
    <row r="10" spans="1:52" x14ac:dyDescent="0.35">
      <c r="A10" t="s">
        <v>55</v>
      </c>
      <c r="B10" t="s">
        <v>281</v>
      </c>
      <c r="C10" s="109">
        <v>44113</v>
      </c>
      <c r="D10" s="12">
        <v>1030</v>
      </c>
      <c r="E10" s="12">
        <v>4</v>
      </c>
      <c r="F10" s="12">
        <v>4</v>
      </c>
      <c r="G10" s="12">
        <v>-15</v>
      </c>
      <c r="H10" s="12">
        <v>40</v>
      </c>
      <c r="I10" s="12">
        <v>40</v>
      </c>
      <c r="J10" s="12">
        <v>22</v>
      </c>
      <c r="K10" s="12">
        <v>22</v>
      </c>
      <c r="L10" s="12">
        <v>4</v>
      </c>
      <c r="M10" s="12">
        <v>4</v>
      </c>
      <c r="N10" s="12">
        <v>3</v>
      </c>
      <c r="O10" s="12">
        <v>3</v>
      </c>
      <c r="P10" s="12">
        <v>3</v>
      </c>
      <c r="Q10" s="12">
        <v>3</v>
      </c>
      <c r="R10" s="12">
        <v>4</v>
      </c>
      <c r="S10" s="12">
        <v>2</v>
      </c>
      <c r="T10" s="12">
        <v>0</v>
      </c>
      <c r="U10" s="12">
        <v>0</v>
      </c>
      <c r="V10" s="12">
        <v>61</v>
      </c>
      <c r="W10" s="12">
        <v>61</v>
      </c>
      <c r="X10" s="12">
        <v>61</v>
      </c>
      <c r="Y10" s="12">
        <v>61</v>
      </c>
      <c r="Z10" s="12">
        <v>1</v>
      </c>
      <c r="AA10" s="12">
        <v>1</v>
      </c>
      <c r="AB10" s="12">
        <v>41</v>
      </c>
      <c r="AC10" s="12">
        <v>6</v>
      </c>
      <c r="AD10" s="12">
        <v>6</v>
      </c>
      <c r="AE10" s="12">
        <v>0</v>
      </c>
      <c r="AF10" s="12">
        <v>0</v>
      </c>
      <c r="AG10" s="12">
        <v>0</v>
      </c>
      <c r="AH10" s="12">
        <v>0</v>
      </c>
      <c r="AI10" s="12">
        <v>0</v>
      </c>
      <c r="AJ10" s="12">
        <v>0</v>
      </c>
      <c r="AK10" s="12">
        <v>6</v>
      </c>
      <c r="AL10" s="12">
        <v>64</v>
      </c>
      <c r="AM10" s="12">
        <v>61</v>
      </c>
      <c r="AN10" s="12">
        <v>51</v>
      </c>
      <c r="AO10" s="81">
        <v>2.1428571430000001</v>
      </c>
      <c r="AP10" t="s">
        <v>17</v>
      </c>
      <c r="AQ10" t="s">
        <v>379</v>
      </c>
      <c r="AR10" t="s">
        <v>57</v>
      </c>
      <c r="AS10" t="s">
        <v>321</v>
      </c>
      <c r="AT10" t="s">
        <v>381</v>
      </c>
      <c r="AU10" t="s">
        <v>268</v>
      </c>
      <c r="AV10" s="12"/>
      <c r="AW10" s="12">
        <v>0</v>
      </c>
      <c r="AX10" s="12">
        <v>0</v>
      </c>
      <c r="AY10" s="12">
        <v>0</v>
      </c>
      <c r="AZ10">
        <v>0</v>
      </c>
    </row>
    <row r="11" spans="1:52" x14ac:dyDescent="0.35">
      <c r="A11" t="s">
        <v>55</v>
      </c>
      <c r="B11" t="s">
        <v>281</v>
      </c>
      <c r="C11" s="109">
        <v>44120</v>
      </c>
      <c r="D11" s="12">
        <v>1023</v>
      </c>
      <c r="E11" s="12">
        <v>3</v>
      </c>
      <c r="F11" s="12">
        <v>3</v>
      </c>
      <c r="G11" s="12">
        <v>-7</v>
      </c>
      <c r="H11" s="12">
        <v>37</v>
      </c>
      <c r="I11" s="12">
        <v>37</v>
      </c>
      <c r="J11" s="12">
        <v>26</v>
      </c>
      <c r="K11" s="12">
        <v>26</v>
      </c>
      <c r="L11" s="12">
        <v>3</v>
      </c>
      <c r="M11" s="12">
        <v>3</v>
      </c>
      <c r="N11" s="12">
        <v>1</v>
      </c>
      <c r="O11" s="12">
        <v>1</v>
      </c>
      <c r="P11" s="12">
        <v>1</v>
      </c>
      <c r="Q11" s="12">
        <v>1</v>
      </c>
      <c r="R11" s="12">
        <v>1</v>
      </c>
      <c r="S11" s="12">
        <v>1</v>
      </c>
      <c r="T11" s="12">
        <v>0</v>
      </c>
      <c r="U11" s="12">
        <v>0</v>
      </c>
      <c r="V11" s="12">
        <v>41</v>
      </c>
      <c r="W11" s="12">
        <v>41</v>
      </c>
      <c r="X11" s="12">
        <v>41</v>
      </c>
      <c r="Y11" s="12">
        <v>41</v>
      </c>
      <c r="Z11" s="12">
        <v>0</v>
      </c>
      <c r="AA11" s="12">
        <v>0</v>
      </c>
      <c r="AB11" s="12">
        <v>40</v>
      </c>
      <c r="AC11" s="12">
        <v>6</v>
      </c>
      <c r="AD11" s="12">
        <v>6</v>
      </c>
      <c r="AE11" s="12">
        <v>0</v>
      </c>
      <c r="AF11" s="12">
        <v>0</v>
      </c>
      <c r="AG11" s="12">
        <v>0</v>
      </c>
      <c r="AH11" s="12">
        <v>0</v>
      </c>
      <c r="AI11" s="12">
        <v>0</v>
      </c>
      <c r="AJ11" s="12">
        <v>0</v>
      </c>
      <c r="AK11" s="12">
        <v>4</v>
      </c>
      <c r="AL11" s="12">
        <v>65</v>
      </c>
      <c r="AM11" s="12">
        <v>63</v>
      </c>
      <c r="AN11" s="12">
        <v>52</v>
      </c>
      <c r="AO11" s="81">
        <v>3.1428571430000001</v>
      </c>
      <c r="AP11" t="s">
        <v>17</v>
      </c>
      <c r="AQ11" t="s">
        <v>379</v>
      </c>
      <c r="AR11" t="s">
        <v>57</v>
      </c>
      <c r="AS11" t="s">
        <v>321</v>
      </c>
      <c r="AT11" t="s">
        <v>381</v>
      </c>
      <c r="AU11" t="s">
        <v>268</v>
      </c>
      <c r="AV11" s="12"/>
      <c r="AW11" s="12">
        <v>0</v>
      </c>
      <c r="AX11" s="12">
        <v>0</v>
      </c>
      <c r="AY11" s="12">
        <v>0</v>
      </c>
      <c r="AZ11">
        <v>0</v>
      </c>
    </row>
    <row r="12" spans="1:52" x14ac:dyDescent="0.35">
      <c r="A12" t="s">
        <v>55</v>
      </c>
      <c r="B12" t="s">
        <v>281</v>
      </c>
      <c r="C12" s="109">
        <v>44127</v>
      </c>
      <c r="D12" s="12">
        <v>1008</v>
      </c>
      <c r="E12" s="12">
        <v>2</v>
      </c>
      <c r="F12" s="12">
        <v>2</v>
      </c>
      <c r="G12" s="12">
        <v>-15</v>
      </c>
      <c r="H12" s="12">
        <v>20</v>
      </c>
      <c r="I12" s="12">
        <v>20</v>
      </c>
      <c r="J12" s="12">
        <v>11</v>
      </c>
      <c r="K12" s="12">
        <v>11</v>
      </c>
      <c r="L12" s="12">
        <v>2</v>
      </c>
      <c r="M12" s="12">
        <v>2</v>
      </c>
      <c r="N12" s="12">
        <v>0</v>
      </c>
      <c r="O12" s="12">
        <v>0</v>
      </c>
      <c r="P12" s="12">
        <v>0</v>
      </c>
      <c r="Q12" s="12">
        <v>0</v>
      </c>
      <c r="R12" s="12">
        <v>0</v>
      </c>
      <c r="S12" s="12">
        <v>0</v>
      </c>
      <c r="T12" s="12">
        <v>0</v>
      </c>
      <c r="U12" s="12">
        <v>0</v>
      </c>
      <c r="V12" s="12">
        <v>20</v>
      </c>
      <c r="W12" s="12">
        <v>20</v>
      </c>
      <c r="X12" s="12">
        <v>20</v>
      </c>
      <c r="Y12" s="12">
        <v>20</v>
      </c>
      <c r="Z12" s="12">
        <v>0</v>
      </c>
      <c r="AA12" s="12">
        <v>0</v>
      </c>
      <c r="AB12" s="12">
        <v>30</v>
      </c>
      <c r="AC12" s="12">
        <v>9</v>
      </c>
      <c r="AD12" s="12">
        <v>9</v>
      </c>
      <c r="AE12" s="12">
        <v>0</v>
      </c>
      <c r="AF12" s="12">
        <v>0</v>
      </c>
      <c r="AG12" s="12">
        <v>0</v>
      </c>
      <c r="AH12" s="12">
        <v>0</v>
      </c>
      <c r="AI12" s="12">
        <v>0</v>
      </c>
      <c r="AJ12" s="12">
        <v>0</v>
      </c>
      <c r="AK12" s="12">
        <v>3</v>
      </c>
      <c r="AL12" s="12">
        <v>51</v>
      </c>
      <c r="AM12" s="12">
        <v>46</v>
      </c>
      <c r="AN12" s="12">
        <v>33</v>
      </c>
      <c r="AO12" s="81">
        <v>4.1428571429999996</v>
      </c>
      <c r="AP12" t="s">
        <v>17</v>
      </c>
      <c r="AQ12" t="s">
        <v>379</v>
      </c>
      <c r="AR12" t="s">
        <v>57</v>
      </c>
      <c r="AS12" t="s">
        <v>321</v>
      </c>
      <c r="AT12" t="s">
        <v>381</v>
      </c>
      <c r="AU12" t="s">
        <v>268</v>
      </c>
      <c r="AV12" s="12"/>
      <c r="AW12" s="12">
        <v>0</v>
      </c>
      <c r="AX12" s="12">
        <v>0</v>
      </c>
      <c r="AY12" s="12">
        <v>0</v>
      </c>
      <c r="AZ12">
        <v>0</v>
      </c>
    </row>
    <row r="13" spans="1:52" x14ac:dyDescent="0.35">
      <c r="A13" t="s">
        <v>55</v>
      </c>
      <c r="B13" t="s">
        <v>281</v>
      </c>
      <c r="C13" s="109">
        <v>44134</v>
      </c>
      <c r="D13" s="12">
        <v>1003</v>
      </c>
      <c r="E13" s="12">
        <v>1</v>
      </c>
      <c r="F13" s="12">
        <v>1</v>
      </c>
      <c r="G13" s="12">
        <v>5</v>
      </c>
      <c r="H13" s="12">
        <v>10</v>
      </c>
      <c r="I13" s="12">
        <v>10</v>
      </c>
      <c r="J13" s="12">
        <v>7</v>
      </c>
      <c r="K13" s="12">
        <v>7</v>
      </c>
      <c r="L13" s="12">
        <v>1</v>
      </c>
      <c r="M13" s="12">
        <v>1</v>
      </c>
      <c r="N13" s="12">
        <v>3</v>
      </c>
      <c r="O13" s="12">
        <v>3</v>
      </c>
      <c r="P13" s="12">
        <v>3</v>
      </c>
      <c r="Q13" s="12">
        <v>3</v>
      </c>
      <c r="R13" s="12">
        <v>4</v>
      </c>
      <c r="S13" s="12">
        <v>3</v>
      </c>
      <c r="T13" s="12">
        <v>1</v>
      </c>
      <c r="U13" s="12">
        <v>1</v>
      </c>
      <c r="V13" s="12">
        <v>37</v>
      </c>
      <c r="W13" s="12">
        <v>37</v>
      </c>
      <c r="X13" s="12">
        <v>37</v>
      </c>
      <c r="Y13" s="12">
        <v>37</v>
      </c>
      <c r="Z13" s="12">
        <v>0</v>
      </c>
      <c r="AA13" s="12">
        <v>0</v>
      </c>
      <c r="AB13" s="12">
        <v>62</v>
      </c>
      <c r="AC13" s="12">
        <v>15</v>
      </c>
      <c r="AD13" s="12">
        <v>15</v>
      </c>
      <c r="AE13" s="12">
        <v>0</v>
      </c>
      <c r="AF13" s="12">
        <v>0</v>
      </c>
      <c r="AG13" s="12">
        <v>0</v>
      </c>
      <c r="AH13" s="12">
        <v>0</v>
      </c>
      <c r="AI13" s="12">
        <v>0</v>
      </c>
      <c r="AJ13" s="12">
        <v>0</v>
      </c>
      <c r="AK13" s="12">
        <v>13</v>
      </c>
      <c r="AL13" s="12">
        <v>78</v>
      </c>
      <c r="AM13" s="12">
        <v>76</v>
      </c>
      <c r="AN13" s="12">
        <v>60</v>
      </c>
      <c r="AO13" s="81">
        <v>5.1428571429999996</v>
      </c>
      <c r="AP13" t="s">
        <v>17</v>
      </c>
      <c r="AQ13" t="s">
        <v>379</v>
      </c>
      <c r="AR13" t="s">
        <v>57</v>
      </c>
      <c r="AS13" t="s">
        <v>321</v>
      </c>
      <c r="AT13" t="s">
        <v>381</v>
      </c>
      <c r="AU13" t="s">
        <v>268</v>
      </c>
      <c r="AV13" s="12"/>
      <c r="AW13" s="12">
        <v>0</v>
      </c>
      <c r="AX13" s="12">
        <v>0</v>
      </c>
      <c r="AY13" s="12">
        <v>0</v>
      </c>
      <c r="AZ13">
        <v>0</v>
      </c>
    </row>
    <row r="14" spans="1:52" x14ac:dyDescent="0.35">
      <c r="A14" t="s">
        <v>55</v>
      </c>
      <c r="B14" t="s">
        <v>281</v>
      </c>
      <c r="C14" s="109">
        <v>44141</v>
      </c>
      <c r="D14" s="12">
        <v>1040</v>
      </c>
      <c r="E14" s="12">
        <v>2</v>
      </c>
      <c r="F14" s="12">
        <v>2</v>
      </c>
      <c r="G14" s="12">
        <v>37</v>
      </c>
      <c r="H14" s="12">
        <v>15</v>
      </c>
      <c r="I14" s="12">
        <v>15</v>
      </c>
      <c r="J14" s="12">
        <v>4</v>
      </c>
      <c r="K14" s="12">
        <v>4</v>
      </c>
      <c r="L14" s="12">
        <v>2</v>
      </c>
      <c r="M14" s="12">
        <v>2</v>
      </c>
      <c r="N14" s="12">
        <v>2</v>
      </c>
      <c r="O14" s="12">
        <v>2</v>
      </c>
      <c r="P14" s="12">
        <v>2</v>
      </c>
      <c r="Q14" s="12">
        <v>2</v>
      </c>
      <c r="R14" s="12">
        <v>2</v>
      </c>
      <c r="S14" s="12">
        <v>2</v>
      </c>
      <c r="T14" s="12">
        <v>0</v>
      </c>
      <c r="U14" s="12">
        <v>0</v>
      </c>
      <c r="V14" s="12">
        <v>28</v>
      </c>
      <c r="W14" s="12">
        <v>28</v>
      </c>
      <c r="X14" s="12">
        <v>28</v>
      </c>
      <c r="Y14" s="12">
        <v>28</v>
      </c>
      <c r="Z14" s="12">
        <v>0</v>
      </c>
      <c r="AA14" s="12">
        <v>0</v>
      </c>
      <c r="AB14" s="12">
        <v>45</v>
      </c>
      <c r="AC14" s="12">
        <v>5</v>
      </c>
      <c r="AD14" s="12">
        <v>5</v>
      </c>
      <c r="AE14" s="12">
        <v>0</v>
      </c>
      <c r="AF14" s="12">
        <v>0</v>
      </c>
      <c r="AG14" s="12">
        <v>0</v>
      </c>
      <c r="AH14" s="12">
        <v>0</v>
      </c>
      <c r="AI14" s="12">
        <v>0</v>
      </c>
      <c r="AJ14" s="12">
        <v>0</v>
      </c>
      <c r="AK14" s="12">
        <v>2</v>
      </c>
      <c r="AL14" s="12">
        <v>88</v>
      </c>
      <c r="AM14" s="12">
        <v>82</v>
      </c>
      <c r="AN14" s="12">
        <v>74</v>
      </c>
      <c r="AO14" s="81">
        <v>6.1428571429999996</v>
      </c>
      <c r="AP14" t="s">
        <v>35</v>
      </c>
      <c r="AQ14" t="s">
        <v>379</v>
      </c>
      <c r="AR14" t="s">
        <v>57</v>
      </c>
      <c r="AS14" t="s">
        <v>321</v>
      </c>
      <c r="AT14" t="s">
        <v>381</v>
      </c>
      <c r="AU14" t="s">
        <v>268</v>
      </c>
      <c r="AV14" s="12"/>
      <c r="AW14" s="12">
        <v>0</v>
      </c>
      <c r="AX14" s="12">
        <v>0</v>
      </c>
      <c r="AY14" s="12">
        <v>0</v>
      </c>
      <c r="AZ14">
        <v>0</v>
      </c>
    </row>
    <row r="15" spans="1:52" x14ac:dyDescent="0.35">
      <c r="A15" t="s">
        <v>55</v>
      </c>
      <c r="B15" t="s">
        <v>281</v>
      </c>
      <c r="C15" s="109">
        <v>44148</v>
      </c>
      <c r="D15" s="12">
        <v>1042</v>
      </c>
      <c r="E15" s="12">
        <v>2</v>
      </c>
      <c r="F15" s="12">
        <v>2</v>
      </c>
      <c r="G15" s="12">
        <v>2</v>
      </c>
      <c r="H15" s="12">
        <v>33</v>
      </c>
      <c r="I15" s="12">
        <v>7</v>
      </c>
      <c r="J15" s="12">
        <v>7</v>
      </c>
      <c r="K15" s="12">
        <v>7</v>
      </c>
      <c r="L15" s="12">
        <v>1</v>
      </c>
      <c r="M15" s="12">
        <v>1</v>
      </c>
      <c r="N15" s="12">
        <v>3</v>
      </c>
      <c r="O15" s="12">
        <v>3</v>
      </c>
      <c r="P15" s="12">
        <v>3</v>
      </c>
      <c r="Q15" s="12">
        <v>3</v>
      </c>
      <c r="R15" s="12">
        <v>3</v>
      </c>
      <c r="S15" s="12">
        <v>3</v>
      </c>
      <c r="T15" s="12">
        <v>1</v>
      </c>
      <c r="U15" s="12">
        <v>1</v>
      </c>
      <c r="V15" s="12">
        <v>37</v>
      </c>
      <c r="W15" s="12">
        <v>37</v>
      </c>
      <c r="X15" s="12">
        <v>37</v>
      </c>
      <c r="Y15" s="12">
        <v>37</v>
      </c>
      <c r="Z15" s="12">
        <v>0</v>
      </c>
      <c r="AA15" s="12">
        <v>0</v>
      </c>
      <c r="AB15" s="12">
        <v>64</v>
      </c>
      <c r="AC15" s="12">
        <v>11</v>
      </c>
      <c r="AD15" s="12">
        <v>11</v>
      </c>
      <c r="AE15" s="12">
        <v>0</v>
      </c>
      <c r="AF15" s="12">
        <v>0</v>
      </c>
      <c r="AG15" s="12">
        <v>0</v>
      </c>
      <c r="AH15" s="12">
        <v>0</v>
      </c>
      <c r="AI15" s="12">
        <v>0</v>
      </c>
      <c r="AJ15" s="12">
        <v>0</v>
      </c>
      <c r="AK15" s="12">
        <v>7</v>
      </c>
      <c r="AL15" s="12">
        <v>125</v>
      </c>
      <c r="AM15" s="12">
        <v>115</v>
      </c>
      <c r="AN15" s="12">
        <v>114</v>
      </c>
      <c r="AO15" s="81">
        <v>7.1428571429999996</v>
      </c>
      <c r="AP15" t="s">
        <v>35</v>
      </c>
      <c r="AQ15" t="s">
        <v>379</v>
      </c>
      <c r="AR15" t="s">
        <v>57</v>
      </c>
      <c r="AS15" t="s">
        <v>321</v>
      </c>
      <c r="AT15" t="s">
        <v>381</v>
      </c>
      <c r="AU15" t="s">
        <v>268</v>
      </c>
      <c r="AV15" s="12"/>
      <c r="AW15" s="12">
        <v>0</v>
      </c>
      <c r="AX15" s="12">
        <v>0</v>
      </c>
      <c r="AY15" s="12">
        <v>0</v>
      </c>
      <c r="AZ15">
        <v>0</v>
      </c>
    </row>
    <row r="16" spans="1:52" x14ac:dyDescent="0.35">
      <c r="A16" t="s">
        <v>55</v>
      </c>
      <c r="B16" t="s">
        <v>291</v>
      </c>
      <c r="C16" s="109">
        <v>44106</v>
      </c>
      <c r="D16" s="12">
        <v>326</v>
      </c>
      <c r="E16" s="12">
        <v>1</v>
      </c>
      <c r="F16" s="12">
        <v>1</v>
      </c>
      <c r="G16" s="12">
        <v>-4</v>
      </c>
      <c r="H16" s="12">
        <v>28</v>
      </c>
      <c r="I16" s="12">
        <v>28</v>
      </c>
      <c r="J16" s="12">
        <v>7</v>
      </c>
      <c r="K16" s="12">
        <v>7</v>
      </c>
      <c r="L16" s="12">
        <v>1</v>
      </c>
      <c r="M16" s="12">
        <v>1</v>
      </c>
      <c r="N16" s="12">
        <v>1</v>
      </c>
      <c r="O16" s="12">
        <v>1</v>
      </c>
      <c r="P16" s="12">
        <v>1</v>
      </c>
      <c r="Q16" s="12">
        <v>1</v>
      </c>
      <c r="R16" s="12">
        <v>2</v>
      </c>
      <c r="S16" s="12">
        <v>2</v>
      </c>
      <c r="T16" s="12">
        <v>0</v>
      </c>
      <c r="U16" s="12">
        <v>0</v>
      </c>
      <c r="V16" s="12">
        <v>60</v>
      </c>
      <c r="W16" s="12">
        <v>60</v>
      </c>
      <c r="X16" s="12">
        <v>60</v>
      </c>
      <c r="Y16" s="12">
        <v>60</v>
      </c>
      <c r="Z16" s="12">
        <v>0</v>
      </c>
      <c r="AA16" s="12">
        <v>0</v>
      </c>
      <c r="AB16" s="12">
        <v>19</v>
      </c>
      <c r="AC16" s="12">
        <v>3</v>
      </c>
      <c r="AD16" s="12">
        <v>3</v>
      </c>
      <c r="AE16" s="12">
        <v>0</v>
      </c>
      <c r="AF16" s="12">
        <v>0</v>
      </c>
      <c r="AG16" s="12">
        <v>0</v>
      </c>
      <c r="AH16" s="12">
        <v>0</v>
      </c>
      <c r="AI16" s="12">
        <v>0</v>
      </c>
      <c r="AJ16" s="12">
        <v>0</v>
      </c>
      <c r="AK16" s="12">
        <v>3</v>
      </c>
      <c r="AL16" s="12">
        <v>0</v>
      </c>
      <c r="AM16" s="12">
        <v>0</v>
      </c>
      <c r="AN16" s="12">
        <v>0</v>
      </c>
      <c r="AO16" s="81">
        <v>1.1428571430000001</v>
      </c>
      <c r="AP16" t="s">
        <v>17</v>
      </c>
      <c r="AQ16" t="s">
        <v>379</v>
      </c>
      <c r="AR16" t="s">
        <v>57</v>
      </c>
      <c r="AS16" t="s">
        <v>322</v>
      </c>
      <c r="AT16" t="s">
        <v>382</v>
      </c>
      <c r="AU16" t="s">
        <v>268</v>
      </c>
      <c r="AV16" s="12"/>
      <c r="AW16" s="12">
        <v>0</v>
      </c>
      <c r="AX16" s="12">
        <v>0</v>
      </c>
      <c r="AY16" s="12">
        <v>0</v>
      </c>
      <c r="AZ16">
        <v>0</v>
      </c>
    </row>
    <row r="17" spans="1:52" x14ac:dyDescent="0.35">
      <c r="A17" t="s">
        <v>55</v>
      </c>
      <c r="B17" t="s">
        <v>291</v>
      </c>
      <c r="C17" s="109">
        <v>44113</v>
      </c>
      <c r="D17" s="12">
        <v>326</v>
      </c>
      <c r="E17" s="12">
        <v>0</v>
      </c>
      <c r="F17" s="12">
        <v>0</v>
      </c>
      <c r="G17" s="12">
        <v>0</v>
      </c>
      <c r="H17" s="12">
        <v>29</v>
      </c>
      <c r="I17" s="12">
        <v>29</v>
      </c>
      <c r="J17" s="12">
        <v>17</v>
      </c>
      <c r="K17" s="12">
        <v>17</v>
      </c>
      <c r="L17" s="12">
        <v>0</v>
      </c>
      <c r="M17" s="12">
        <v>0</v>
      </c>
      <c r="N17" s="12">
        <v>1</v>
      </c>
      <c r="O17" s="12">
        <v>1</v>
      </c>
      <c r="P17" s="12">
        <v>1</v>
      </c>
      <c r="Q17" s="12">
        <v>1</v>
      </c>
      <c r="R17" s="12">
        <v>2</v>
      </c>
      <c r="S17" s="12">
        <v>1</v>
      </c>
      <c r="T17" s="12">
        <v>0</v>
      </c>
      <c r="U17" s="12">
        <v>0</v>
      </c>
      <c r="V17" s="12">
        <v>51</v>
      </c>
      <c r="W17" s="12">
        <v>51</v>
      </c>
      <c r="X17" s="12">
        <v>51</v>
      </c>
      <c r="Y17" s="12">
        <v>51</v>
      </c>
      <c r="Z17" s="12">
        <v>0</v>
      </c>
      <c r="AA17" s="12">
        <v>0</v>
      </c>
      <c r="AB17" s="12">
        <v>21</v>
      </c>
      <c r="AC17" s="12">
        <v>3</v>
      </c>
      <c r="AD17" s="12">
        <v>3</v>
      </c>
      <c r="AE17" s="12">
        <v>0</v>
      </c>
      <c r="AF17" s="12">
        <v>0</v>
      </c>
      <c r="AG17" s="12">
        <v>0</v>
      </c>
      <c r="AH17" s="12">
        <v>0</v>
      </c>
      <c r="AI17" s="12">
        <v>0</v>
      </c>
      <c r="AJ17" s="12">
        <v>0</v>
      </c>
      <c r="AK17" s="12">
        <v>3</v>
      </c>
      <c r="AL17" s="12">
        <v>17</v>
      </c>
      <c r="AM17" s="12">
        <v>16</v>
      </c>
      <c r="AN17" s="12">
        <v>17</v>
      </c>
      <c r="AO17" s="81">
        <v>2.1428571430000001</v>
      </c>
      <c r="AP17" t="s">
        <v>17</v>
      </c>
      <c r="AQ17" t="s">
        <v>379</v>
      </c>
      <c r="AR17" t="s">
        <v>57</v>
      </c>
      <c r="AS17" t="s">
        <v>322</v>
      </c>
      <c r="AT17" t="s">
        <v>382</v>
      </c>
      <c r="AU17" t="s">
        <v>268</v>
      </c>
      <c r="AV17" s="12"/>
      <c r="AW17" s="12">
        <v>0</v>
      </c>
      <c r="AX17" s="12">
        <v>0</v>
      </c>
      <c r="AY17" s="12">
        <v>0</v>
      </c>
      <c r="AZ17">
        <v>0</v>
      </c>
    </row>
    <row r="18" spans="1:52" x14ac:dyDescent="0.35">
      <c r="A18" t="s">
        <v>55</v>
      </c>
      <c r="B18" t="s">
        <v>291</v>
      </c>
      <c r="C18" s="109">
        <v>44120</v>
      </c>
      <c r="D18" s="12">
        <v>319</v>
      </c>
      <c r="E18" s="12">
        <v>0</v>
      </c>
      <c r="F18" s="12">
        <v>0</v>
      </c>
      <c r="G18" s="12">
        <v>-7</v>
      </c>
      <c r="H18" s="12">
        <v>19</v>
      </c>
      <c r="I18" s="12">
        <v>19</v>
      </c>
      <c r="J18" s="12">
        <v>15</v>
      </c>
      <c r="K18" s="12">
        <v>15</v>
      </c>
      <c r="L18" s="12">
        <v>0</v>
      </c>
      <c r="M18" s="12">
        <v>0</v>
      </c>
      <c r="N18" s="12">
        <v>0</v>
      </c>
      <c r="O18" s="12">
        <v>2</v>
      </c>
      <c r="P18" s="12">
        <v>2</v>
      </c>
      <c r="Q18" s="12">
        <v>2</v>
      </c>
      <c r="R18" s="12">
        <v>2</v>
      </c>
      <c r="S18" s="12">
        <v>1</v>
      </c>
      <c r="T18" s="12">
        <v>0</v>
      </c>
      <c r="U18" s="12">
        <v>0</v>
      </c>
      <c r="V18" s="12">
        <v>50</v>
      </c>
      <c r="W18" s="12">
        <v>50</v>
      </c>
      <c r="X18" s="12">
        <v>50</v>
      </c>
      <c r="Y18" s="12">
        <v>50</v>
      </c>
      <c r="Z18" s="12">
        <v>0</v>
      </c>
      <c r="AA18" s="12">
        <v>0</v>
      </c>
      <c r="AB18" s="12">
        <v>17</v>
      </c>
      <c r="AC18" s="12">
        <v>3</v>
      </c>
      <c r="AD18" s="12">
        <v>3</v>
      </c>
      <c r="AE18" s="12">
        <v>0</v>
      </c>
      <c r="AF18" s="12">
        <v>0</v>
      </c>
      <c r="AG18" s="12">
        <v>0</v>
      </c>
      <c r="AH18" s="12">
        <v>0</v>
      </c>
      <c r="AI18" s="12">
        <v>0</v>
      </c>
      <c r="AJ18" s="12">
        <v>0</v>
      </c>
      <c r="AK18" s="12">
        <v>2</v>
      </c>
      <c r="AL18" s="12">
        <v>18</v>
      </c>
      <c r="AM18" s="12">
        <v>18</v>
      </c>
      <c r="AN18" s="12">
        <v>17</v>
      </c>
      <c r="AO18" s="81">
        <v>3.1428571430000001</v>
      </c>
      <c r="AP18" t="s">
        <v>17</v>
      </c>
      <c r="AQ18" t="s">
        <v>379</v>
      </c>
      <c r="AR18" t="s">
        <v>57</v>
      </c>
      <c r="AS18" t="s">
        <v>322</v>
      </c>
      <c r="AT18" t="s">
        <v>382</v>
      </c>
      <c r="AU18" t="s">
        <v>268</v>
      </c>
      <c r="AV18" s="12"/>
      <c r="AW18" s="12">
        <v>0</v>
      </c>
      <c r="AX18" s="12">
        <v>0</v>
      </c>
      <c r="AY18" s="12">
        <v>0</v>
      </c>
      <c r="AZ18">
        <v>0</v>
      </c>
    </row>
    <row r="19" spans="1:52" x14ac:dyDescent="0.35">
      <c r="A19" t="s">
        <v>55</v>
      </c>
      <c r="B19" t="s">
        <v>291</v>
      </c>
      <c r="C19" s="109">
        <v>44127</v>
      </c>
      <c r="D19" s="12">
        <v>318</v>
      </c>
      <c r="E19" s="12">
        <v>0</v>
      </c>
      <c r="F19" s="12">
        <v>0</v>
      </c>
      <c r="G19" s="12">
        <v>-1</v>
      </c>
      <c r="H19" s="12">
        <v>12</v>
      </c>
      <c r="I19" s="12">
        <v>12</v>
      </c>
      <c r="J19" s="12">
        <v>13</v>
      </c>
      <c r="K19" s="12">
        <v>13</v>
      </c>
      <c r="L19" s="12">
        <v>0</v>
      </c>
      <c r="M19" s="12">
        <v>0</v>
      </c>
      <c r="N19" s="12">
        <v>0</v>
      </c>
      <c r="O19" s="12">
        <v>0</v>
      </c>
      <c r="P19" s="12">
        <v>0</v>
      </c>
      <c r="Q19" s="12">
        <v>0</v>
      </c>
      <c r="R19" s="12">
        <v>0</v>
      </c>
      <c r="S19" s="12">
        <v>0</v>
      </c>
      <c r="T19" s="12">
        <v>0</v>
      </c>
      <c r="U19" s="12">
        <v>0</v>
      </c>
      <c r="V19" s="12">
        <v>23</v>
      </c>
      <c r="W19" s="12">
        <v>23</v>
      </c>
      <c r="X19" s="12">
        <v>23</v>
      </c>
      <c r="Y19" s="12">
        <v>23</v>
      </c>
      <c r="Z19" s="12">
        <v>0</v>
      </c>
      <c r="AA19" s="12">
        <v>0</v>
      </c>
      <c r="AB19" s="12">
        <v>25</v>
      </c>
      <c r="AC19" s="12">
        <v>6</v>
      </c>
      <c r="AD19" s="12">
        <v>6</v>
      </c>
      <c r="AE19" s="12">
        <v>0</v>
      </c>
      <c r="AF19" s="12">
        <v>0</v>
      </c>
      <c r="AG19" s="12">
        <v>0</v>
      </c>
      <c r="AH19" s="12">
        <v>1</v>
      </c>
      <c r="AI19" s="12">
        <v>0</v>
      </c>
      <c r="AJ19" s="12">
        <v>0</v>
      </c>
      <c r="AK19" s="12">
        <v>1</v>
      </c>
      <c r="AL19" s="12">
        <v>8</v>
      </c>
      <c r="AM19" s="12">
        <v>8</v>
      </c>
      <c r="AN19" s="12">
        <v>6</v>
      </c>
      <c r="AO19" s="81">
        <v>4.1428571429999996</v>
      </c>
      <c r="AP19" t="s">
        <v>17</v>
      </c>
      <c r="AQ19" t="s">
        <v>379</v>
      </c>
      <c r="AR19" t="s">
        <v>57</v>
      </c>
      <c r="AS19" t="s">
        <v>322</v>
      </c>
      <c r="AT19" t="s">
        <v>382</v>
      </c>
      <c r="AU19" t="s">
        <v>268</v>
      </c>
      <c r="AV19" s="12"/>
      <c r="AW19" s="12">
        <v>0</v>
      </c>
      <c r="AX19" s="12">
        <v>0</v>
      </c>
      <c r="AY19" s="12">
        <v>0</v>
      </c>
      <c r="AZ19">
        <v>0</v>
      </c>
    </row>
    <row r="20" spans="1:52" x14ac:dyDescent="0.35">
      <c r="A20" t="s">
        <v>55</v>
      </c>
      <c r="B20" t="s">
        <v>291</v>
      </c>
      <c r="C20" s="109">
        <v>44134</v>
      </c>
      <c r="D20" s="12">
        <v>321</v>
      </c>
      <c r="E20" s="12">
        <v>0</v>
      </c>
      <c r="F20" s="12">
        <v>0</v>
      </c>
      <c r="G20" s="12">
        <v>3</v>
      </c>
      <c r="H20" s="12">
        <v>6</v>
      </c>
      <c r="I20" s="12">
        <v>6</v>
      </c>
      <c r="J20" s="12">
        <v>2</v>
      </c>
      <c r="K20" s="12">
        <v>2</v>
      </c>
      <c r="L20" s="12">
        <v>0</v>
      </c>
      <c r="M20" s="12">
        <v>0</v>
      </c>
      <c r="N20" s="12">
        <v>2</v>
      </c>
      <c r="O20" s="12">
        <v>2</v>
      </c>
      <c r="P20" s="12">
        <v>2</v>
      </c>
      <c r="Q20" s="12">
        <v>2</v>
      </c>
      <c r="R20" s="12">
        <v>2</v>
      </c>
      <c r="S20" s="12">
        <v>1</v>
      </c>
      <c r="T20" s="12">
        <v>0</v>
      </c>
      <c r="U20" s="12">
        <v>0</v>
      </c>
      <c r="V20" s="12">
        <v>40</v>
      </c>
      <c r="W20" s="12">
        <v>40</v>
      </c>
      <c r="X20" s="12">
        <v>40</v>
      </c>
      <c r="Y20" s="12">
        <v>40</v>
      </c>
      <c r="Z20" s="12">
        <v>0</v>
      </c>
      <c r="AA20" s="12">
        <v>0</v>
      </c>
      <c r="AB20" s="12">
        <v>44</v>
      </c>
      <c r="AC20" s="12">
        <v>13</v>
      </c>
      <c r="AD20" s="12">
        <v>13</v>
      </c>
      <c r="AE20" s="12">
        <v>3</v>
      </c>
      <c r="AF20" s="12">
        <v>1</v>
      </c>
      <c r="AG20" s="12">
        <v>0</v>
      </c>
      <c r="AH20" s="12">
        <v>0</v>
      </c>
      <c r="AI20" s="12">
        <v>0</v>
      </c>
      <c r="AJ20" s="12">
        <v>0</v>
      </c>
      <c r="AK20" s="12">
        <v>9</v>
      </c>
      <c r="AL20" s="12">
        <v>8</v>
      </c>
      <c r="AM20" s="12">
        <v>8</v>
      </c>
      <c r="AN20" s="12">
        <v>8</v>
      </c>
      <c r="AO20" s="81">
        <v>5.1428571429999996</v>
      </c>
      <c r="AP20" t="s">
        <v>17</v>
      </c>
      <c r="AQ20" t="s">
        <v>379</v>
      </c>
      <c r="AR20" t="s">
        <v>57</v>
      </c>
      <c r="AS20" t="s">
        <v>322</v>
      </c>
      <c r="AT20" t="s">
        <v>382</v>
      </c>
      <c r="AU20" t="s">
        <v>268</v>
      </c>
      <c r="AV20" s="12"/>
      <c r="AW20" s="12">
        <v>0</v>
      </c>
      <c r="AX20" s="12">
        <v>0</v>
      </c>
      <c r="AY20" s="12">
        <v>0</v>
      </c>
      <c r="AZ20">
        <v>0</v>
      </c>
    </row>
    <row r="21" spans="1:52" x14ac:dyDescent="0.35">
      <c r="A21" t="s">
        <v>55</v>
      </c>
      <c r="B21" t="s">
        <v>291</v>
      </c>
      <c r="C21" s="109">
        <v>44141</v>
      </c>
      <c r="D21" s="12">
        <v>330</v>
      </c>
      <c r="E21" s="12">
        <v>2</v>
      </c>
      <c r="F21" s="12">
        <v>2</v>
      </c>
      <c r="G21" s="12">
        <v>9</v>
      </c>
      <c r="H21" s="12">
        <v>14</v>
      </c>
      <c r="I21" s="12">
        <v>14</v>
      </c>
      <c r="J21" s="12">
        <v>7</v>
      </c>
      <c r="K21" s="12">
        <v>7</v>
      </c>
      <c r="L21" s="12">
        <v>0</v>
      </c>
      <c r="M21" s="12">
        <v>0</v>
      </c>
      <c r="N21" s="12">
        <v>2</v>
      </c>
      <c r="O21" s="12">
        <v>2</v>
      </c>
      <c r="P21" s="12">
        <v>2</v>
      </c>
      <c r="Q21" s="12">
        <v>2</v>
      </c>
      <c r="R21" s="12">
        <v>2</v>
      </c>
      <c r="S21" s="12">
        <v>2</v>
      </c>
      <c r="T21" s="12">
        <v>0</v>
      </c>
      <c r="U21" s="12">
        <v>0</v>
      </c>
      <c r="V21" s="12">
        <v>21</v>
      </c>
      <c r="W21" s="12">
        <v>21</v>
      </c>
      <c r="X21" s="12">
        <v>21</v>
      </c>
      <c r="Y21" s="12">
        <v>21</v>
      </c>
      <c r="Z21" s="12">
        <v>0</v>
      </c>
      <c r="AA21" s="12">
        <v>0</v>
      </c>
      <c r="AB21" s="12">
        <v>26</v>
      </c>
      <c r="AC21" s="12">
        <v>4</v>
      </c>
      <c r="AD21" s="12">
        <v>4</v>
      </c>
      <c r="AE21" s="12">
        <v>0</v>
      </c>
      <c r="AF21" s="12">
        <v>0</v>
      </c>
      <c r="AG21" s="12">
        <v>0</v>
      </c>
      <c r="AH21" s="12">
        <v>0</v>
      </c>
      <c r="AI21" s="12">
        <v>0</v>
      </c>
      <c r="AJ21" s="12">
        <v>0</v>
      </c>
      <c r="AK21" s="12">
        <v>0</v>
      </c>
      <c r="AL21" s="12">
        <v>42</v>
      </c>
      <c r="AM21" s="12">
        <v>35</v>
      </c>
      <c r="AN21" s="12">
        <v>35</v>
      </c>
      <c r="AO21" s="81">
        <v>6.1428571429999996</v>
      </c>
      <c r="AP21" t="s">
        <v>35</v>
      </c>
      <c r="AQ21" t="s">
        <v>379</v>
      </c>
      <c r="AR21" t="s">
        <v>57</v>
      </c>
      <c r="AS21" t="s">
        <v>322</v>
      </c>
      <c r="AT21" t="s">
        <v>382</v>
      </c>
      <c r="AU21" t="s">
        <v>268</v>
      </c>
      <c r="AV21" s="12"/>
      <c r="AW21" s="12">
        <v>0</v>
      </c>
      <c r="AX21" s="12">
        <v>0</v>
      </c>
      <c r="AY21" s="12">
        <v>0</v>
      </c>
      <c r="AZ21">
        <v>0</v>
      </c>
    </row>
    <row r="22" spans="1:52" x14ac:dyDescent="0.35">
      <c r="A22" t="s">
        <v>55</v>
      </c>
      <c r="B22" t="s">
        <v>291</v>
      </c>
      <c r="C22" s="109">
        <v>44148</v>
      </c>
      <c r="D22" s="12">
        <v>330</v>
      </c>
      <c r="E22" s="12">
        <v>1</v>
      </c>
      <c r="F22" s="12">
        <v>1</v>
      </c>
      <c r="G22" s="12">
        <v>0</v>
      </c>
      <c r="H22" s="12">
        <v>23</v>
      </c>
      <c r="I22" s="12">
        <v>5</v>
      </c>
      <c r="J22" s="12">
        <v>5</v>
      </c>
      <c r="K22" s="12">
        <v>5</v>
      </c>
      <c r="L22" s="12">
        <v>1</v>
      </c>
      <c r="M22" s="12">
        <v>1</v>
      </c>
      <c r="N22" s="12">
        <v>2</v>
      </c>
      <c r="O22" s="12">
        <v>2</v>
      </c>
      <c r="P22" s="12">
        <v>2</v>
      </c>
      <c r="Q22" s="12">
        <v>2</v>
      </c>
      <c r="R22" s="12">
        <v>2</v>
      </c>
      <c r="S22" s="12">
        <v>2</v>
      </c>
      <c r="T22" s="12">
        <v>0</v>
      </c>
      <c r="U22" s="12">
        <v>0</v>
      </c>
      <c r="V22" s="12">
        <v>34</v>
      </c>
      <c r="W22" s="12">
        <v>34</v>
      </c>
      <c r="X22" s="12">
        <v>34</v>
      </c>
      <c r="Y22" s="12">
        <v>34</v>
      </c>
      <c r="Z22" s="12">
        <v>0</v>
      </c>
      <c r="AA22" s="12">
        <v>0</v>
      </c>
      <c r="AB22" s="12">
        <v>16</v>
      </c>
      <c r="AC22" s="12">
        <v>5</v>
      </c>
      <c r="AD22" s="12">
        <v>5</v>
      </c>
      <c r="AE22" s="12">
        <v>0</v>
      </c>
      <c r="AF22" s="12">
        <v>0</v>
      </c>
      <c r="AG22" s="12">
        <v>0</v>
      </c>
      <c r="AH22" s="12">
        <v>0</v>
      </c>
      <c r="AI22" s="12">
        <v>0</v>
      </c>
      <c r="AJ22" s="12">
        <v>0</v>
      </c>
      <c r="AK22" s="12">
        <v>4</v>
      </c>
      <c r="AL22" s="12">
        <v>36</v>
      </c>
      <c r="AM22" s="12">
        <v>34</v>
      </c>
      <c r="AN22" s="12">
        <v>36</v>
      </c>
      <c r="AO22" s="81">
        <v>7.1428571429999996</v>
      </c>
      <c r="AP22" t="s">
        <v>35</v>
      </c>
      <c r="AQ22" t="s">
        <v>379</v>
      </c>
      <c r="AR22" t="s">
        <v>57</v>
      </c>
      <c r="AS22" t="s">
        <v>322</v>
      </c>
      <c r="AT22" t="s">
        <v>382</v>
      </c>
      <c r="AU22" t="s">
        <v>268</v>
      </c>
      <c r="AV22" s="12"/>
      <c r="AW22" s="12">
        <v>0</v>
      </c>
      <c r="AX22" s="12">
        <v>0</v>
      </c>
      <c r="AY22" s="12">
        <v>0</v>
      </c>
      <c r="AZ22">
        <v>0</v>
      </c>
    </row>
    <row r="23" spans="1:52" x14ac:dyDescent="0.35">
      <c r="A23" t="s">
        <v>5</v>
      </c>
      <c r="B23" t="s">
        <v>277</v>
      </c>
      <c r="C23" s="109">
        <v>44106</v>
      </c>
      <c r="D23" s="12">
        <v>1337</v>
      </c>
      <c r="E23" s="12">
        <v>0</v>
      </c>
      <c r="F23" s="12">
        <v>0</v>
      </c>
      <c r="G23" s="12">
        <v>0</v>
      </c>
      <c r="H23" s="12">
        <v>0</v>
      </c>
      <c r="I23" s="12">
        <v>0</v>
      </c>
      <c r="J23" s="12">
        <v>0</v>
      </c>
      <c r="K23" s="12">
        <v>0</v>
      </c>
      <c r="L23" s="12">
        <v>0</v>
      </c>
      <c r="M23" s="12">
        <v>0</v>
      </c>
      <c r="N23" s="12">
        <v>0</v>
      </c>
      <c r="O23" s="12">
        <v>0</v>
      </c>
      <c r="P23" s="12">
        <v>0</v>
      </c>
      <c r="Q23" s="12">
        <v>0</v>
      </c>
      <c r="R23" s="12">
        <v>0</v>
      </c>
      <c r="S23" s="12">
        <v>0</v>
      </c>
      <c r="T23" s="12">
        <v>0</v>
      </c>
      <c r="U23" s="12">
        <v>0</v>
      </c>
      <c r="V23" s="12">
        <v>0</v>
      </c>
      <c r="W23" s="12">
        <v>0</v>
      </c>
      <c r="X23" s="12">
        <v>0</v>
      </c>
      <c r="Y23" s="12">
        <v>0</v>
      </c>
      <c r="Z23" s="12">
        <v>0</v>
      </c>
      <c r="AA23" s="12">
        <v>0</v>
      </c>
      <c r="AB23" s="12">
        <v>0</v>
      </c>
      <c r="AC23" s="12">
        <v>0</v>
      </c>
      <c r="AD23" s="12">
        <v>0</v>
      </c>
      <c r="AE23" s="12">
        <v>0</v>
      </c>
      <c r="AF23" s="12">
        <v>1</v>
      </c>
      <c r="AG23" s="12">
        <v>0</v>
      </c>
      <c r="AH23" s="12">
        <v>0</v>
      </c>
      <c r="AI23" s="12">
        <v>0</v>
      </c>
      <c r="AJ23" s="12">
        <v>0</v>
      </c>
      <c r="AK23" s="12">
        <v>0</v>
      </c>
      <c r="AL23" s="12">
        <v>0</v>
      </c>
      <c r="AM23" s="12">
        <v>0</v>
      </c>
      <c r="AN23" s="12">
        <v>0</v>
      </c>
      <c r="AO23" s="81">
        <v>1.1428571430000001</v>
      </c>
      <c r="AP23" t="s">
        <v>17</v>
      </c>
      <c r="AQ23" t="s">
        <v>379</v>
      </c>
      <c r="AR23" t="s">
        <v>57</v>
      </c>
      <c r="AS23" t="s">
        <v>346</v>
      </c>
      <c r="AT23" t="s">
        <v>383</v>
      </c>
      <c r="AU23" t="s">
        <v>279</v>
      </c>
      <c r="AV23" s="12"/>
      <c r="AW23" s="12">
        <v>0</v>
      </c>
      <c r="AX23" s="12">
        <v>0</v>
      </c>
      <c r="AY23" s="12">
        <v>0</v>
      </c>
      <c r="AZ23">
        <v>0</v>
      </c>
    </row>
    <row r="24" spans="1:52" x14ac:dyDescent="0.35">
      <c r="A24" t="s">
        <v>5</v>
      </c>
      <c r="B24" t="s">
        <v>277</v>
      </c>
      <c r="C24" s="109">
        <v>44113</v>
      </c>
      <c r="D24" s="12">
        <v>1341</v>
      </c>
      <c r="E24" s="12">
        <v>3</v>
      </c>
      <c r="F24" s="12">
        <v>3</v>
      </c>
      <c r="G24" s="12">
        <v>4</v>
      </c>
      <c r="H24" s="12">
        <v>34</v>
      </c>
      <c r="I24" s="12">
        <v>33</v>
      </c>
      <c r="J24" s="12">
        <v>33</v>
      </c>
      <c r="K24" s="12">
        <v>33</v>
      </c>
      <c r="L24" s="12">
        <v>3</v>
      </c>
      <c r="M24" s="12">
        <v>3</v>
      </c>
      <c r="N24" s="12">
        <v>3</v>
      </c>
      <c r="O24" s="12">
        <v>3</v>
      </c>
      <c r="P24" s="12">
        <v>3</v>
      </c>
      <c r="Q24" s="12">
        <v>1</v>
      </c>
      <c r="R24" s="12">
        <v>5</v>
      </c>
      <c r="S24" s="12">
        <v>1</v>
      </c>
      <c r="T24" s="12">
        <v>1</v>
      </c>
      <c r="U24" s="12">
        <v>1</v>
      </c>
      <c r="V24" s="12">
        <v>34</v>
      </c>
      <c r="W24" s="12">
        <v>33</v>
      </c>
      <c r="X24" s="12">
        <v>33</v>
      </c>
      <c r="Y24" s="12">
        <v>33</v>
      </c>
      <c r="Z24" s="12">
        <v>3</v>
      </c>
      <c r="AA24" s="12">
        <v>3</v>
      </c>
      <c r="AB24" s="12">
        <v>48</v>
      </c>
      <c r="AC24" s="12">
        <v>6</v>
      </c>
      <c r="AD24" s="12">
        <v>48</v>
      </c>
      <c r="AE24" s="12">
        <v>42</v>
      </c>
      <c r="AF24" s="12">
        <v>0</v>
      </c>
      <c r="AG24" s="12">
        <v>0</v>
      </c>
      <c r="AH24" s="12">
        <v>0</v>
      </c>
      <c r="AI24" s="12">
        <v>0</v>
      </c>
      <c r="AJ24" s="12">
        <v>0</v>
      </c>
      <c r="AK24" s="12">
        <v>6</v>
      </c>
      <c r="AL24" s="12">
        <v>100</v>
      </c>
      <c r="AM24" s="12">
        <v>84</v>
      </c>
      <c r="AN24" s="12">
        <v>68</v>
      </c>
      <c r="AO24" s="81">
        <v>2.1428571430000001</v>
      </c>
      <c r="AP24" t="s">
        <v>17</v>
      </c>
      <c r="AQ24" t="s">
        <v>379</v>
      </c>
      <c r="AR24" t="s">
        <v>57</v>
      </c>
      <c r="AS24" t="s">
        <v>346</v>
      </c>
      <c r="AT24" t="s">
        <v>383</v>
      </c>
      <c r="AU24" t="s">
        <v>279</v>
      </c>
      <c r="AV24" s="12"/>
      <c r="AW24" s="12">
        <v>0</v>
      </c>
      <c r="AX24" s="12">
        <v>0</v>
      </c>
      <c r="AY24" s="12">
        <v>0</v>
      </c>
      <c r="AZ24">
        <v>0</v>
      </c>
    </row>
    <row r="25" spans="1:52" x14ac:dyDescent="0.35">
      <c r="A25" t="s">
        <v>5</v>
      </c>
      <c r="B25" t="s">
        <v>277</v>
      </c>
      <c r="C25" s="109">
        <v>44120</v>
      </c>
      <c r="D25" s="12">
        <v>1342</v>
      </c>
      <c r="E25" s="12">
        <v>2</v>
      </c>
      <c r="F25" s="12">
        <v>2</v>
      </c>
      <c r="G25" s="12">
        <v>1</v>
      </c>
      <c r="H25" s="12">
        <v>29</v>
      </c>
      <c r="I25" s="12">
        <v>25</v>
      </c>
      <c r="J25" s="12">
        <v>25</v>
      </c>
      <c r="K25" s="12">
        <v>25</v>
      </c>
      <c r="L25" s="12">
        <v>2</v>
      </c>
      <c r="M25" s="12">
        <v>2</v>
      </c>
      <c r="N25" s="12">
        <v>2</v>
      </c>
      <c r="O25" s="12">
        <v>2</v>
      </c>
      <c r="P25" s="12">
        <v>2</v>
      </c>
      <c r="Q25" s="12">
        <v>2</v>
      </c>
      <c r="R25" s="12">
        <v>8</v>
      </c>
      <c r="S25" s="12">
        <v>1</v>
      </c>
      <c r="T25" s="12">
        <v>1</v>
      </c>
      <c r="U25" s="12">
        <v>1</v>
      </c>
      <c r="V25" s="12">
        <v>29</v>
      </c>
      <c r="W25" s="12">
        <v>25</v>
      </c>
      <c r="X25" s="12">
        <v>25</v>
      </c>
      <c r="Y25" s="12">
        <v>25</v>
      </c>
      <c r="Z25" s="12">
        <v>2</v>
      </c>
      <c r="AA25" s="12">
        <v>2</v>
      </c>
      <c r="AB25" s="12">
        <v>61</v>
      </c>
      <c r="AC25" s="12">
        <v>14</v>
      </c>
      <c r="AD25" s="12">
        <v>61</v>
      </c>
      <c r="AE25" s="12">
        <v>47</v>
      </c>
      <c r="AF25" s="12">
        <v>0</v>
      </c>
      <c r="AG25" s="12">
        <v>0</v>
      </c>
      <c r="AH25" s="12">
        <v>0</v>
      </c>
      <c r="AI25" s="12">
        <v>0</v>
      </c>
      <c r="AJ25" s="12">
        <v>0</v>
      </c>
      <c r="AK25" s="12">
        <v>14</v>
      </c>
      <c r="AL25" s="12">
        <v>101</v>
      </c>
      <c r="AM25" s="12">
        <v>99</v>
      </c>
      <c r="AN25" s="12">
        <v>74</v>
      </c>
      <c r="AO25" s="81">
        <v>3.1428571430000001</v>
      </c>
      <c r="AP25" t="s">
        <v>17</v>
      </c>
      <c r="AQ25" t="s">
        <v>379</v>
      </c>
      <c r="AR25" t="s">
        <v>57</v>
      </c>
      <c r="AS25" t="s">
        <v>346</v>
      </c>
      <c r="AT25" t="s">
        <v>383</v>
      </c>
      <c r="AU25" t="s">
        <v>279</v>
      </c>
      <c r="AV25" s="12"/>
      <c r="AW25" s="12">
        <v>0</v>
      </c>
      <c r="AX25" s="12">
        <v>0</v>
      </c>
      <c r="AY25" s="12">
        <v>0</v>
      </c>
      <c r="AZ25">
        <v>0</v>
      </c>
    </row>
    <row r="26" spans="1:52" x14ac:dyDescent="0.35">
      <c r="A26" t="s">
        <v>5</v>
      </c>
      <c r="B26" t="s">
        <v>277</v>
      </c>
      <c r="C26" s="109">
        <v>44127</v>
      </c>
      <c r="D26" s="12">
        <v>1347</v>
      </c>
      <c r="E26" s="12">
        <v>5</v>
      </c>
      <c r="F26" s="12">
        <v>5</v>
      </c>
      <c r="G26" s="12">
        <v>5</v>
      </c>
      <c r="H26" s="12">
        <v>51</v>
      </c>
      <c r="I26" s="12">
        <v>47</v>
      </c>
      <c r="J26" s="12">
        <v>47</v>
      </c>
      <c r="K26" s="12">
        <v>47</v>
      </c>
      <c r="L26" s="12">
        <v>5</v>
      </c>
      <c r="M26" s="12">
        <v>5</v>
      </c>
      <c r="N26" s="12">
        <v>5</v>
      </c>
      <c r="O26" s="12">
        <v>5</v>
      </c>
      <c r="P26" s="12">
        <v>6</v>
      </c>
      <c r="Q26" s="12">
        <v>6</v>
      </c>
      <c r="R26" s="12">
        <v>6</v>
      </c>
      <c r="S26" s="12">
        <v>6</v>
      </c>
      <c r="T26" s="12">
        <v>3</v>
      </c>
      <c r="U26" s="12">
        <v>3</v>
      </c>
      <c r="V26" s="12">
        <v>51</v>
      </c>
      <c r="W26" s="12">
        <v>47</v>
      </c>
      <c r="X26" s="12">
        <v>47</v>
      </c>
      <c r="Y26" s="12">
        <v>47</v>
      </c>
      <c r="Z26" s="12">
        <v>5</v>
      </c>
      <c r="AA26" s="12">
        <v>5</v>
      </c>
      <c r="AB26" s="12">
        <v>82</v>
      </c>
      <c r="AC26" s="12">
        <v>18</v>
      </c>
      <c r="AD26" s="12">
        <v>81</v>
      </c>
      <c r="AE26" s="12">
        <v>64</v>
      </c>
      <c r="AF26" s="12">
        <v>0</v>
      </c>
      <c r="AG26" s="12">
        <v>0</v>
      </c>
      <c r="AH26" s="12">
        <v>0</v>
      </c>
      <c r="AI26" s="12">
        <v>0</v>
      </c>
      <c r="AJ26" s="12">
        <v>0</v>
      </c>
      <c r="AK26" s="12">
        <v>18</v>
      </c>
      <c r="AL26" s="12">
        <v>112</v>
      </c>
      <c r="AM26" s="12">
        <v>102</v>
      </c>
      <c r="AN26" s="12">
        <v>31</v>
      </c>
      <c r="AO26" s="81">
        <v>4.1428571429999996</v>
      </c>
      <c r="AP26" t="s">
        <v>17</v>
      </c>
      <c r="AQ26" t="s">
        <v>379</v>
      </c>
      <c r="AR26" t="s">
        <v>57</v>
      </c>
      <c r="AS26" t="s">
        <v>346</v>
      </c>
      <c r="AT26" t="s">
        <v>383</v>
      </c>
      <c r="AU26" t="s">
        <v>279</v>
      </c>
      <c r="AV26" s="12"/>
      <c r="AW26" s="12">
        <v>0</v>
      </c>
      <c r="AX26" s="12">
        <v>0</v>
      </c>
      <c r="AY26" s="12">
        <v>0</v>
      </c>
      <c r="AZ26">
        <v>0</v>
      </c>
    </row>
    <row r="27" spans="1:52" x14ac:dyDescent="0.35">
      <c r="A27" t="s">
        <v>5</v>
      </c>
      <c r="B27" t="s">
        <v>277</v>
      </c>
      <c r="C27" s="109">
        <v>44134</v>
      </c>
      <c r="D27" s="12">
        <v>1348</v>
      </c>
      <c r="E27" s="12">
        <v>1</v>
      </c>
      <c r="F27" s="12">
        <v>1</v>
      </c>
      <c r="G27" s="12">
        <v>1</v>
      </c>
      <c r="H27" s="12">
        <v>22</v>
      </c>
      <c r="I27" s="12">
        <v>18</v>
      </c>
      <c r="J27" s="12">
        <v>18</v>
      </c>
      <c r="K27" s="12">
        <v>18</v>
      </c>
      <c r="L27" s="12">
        <v>1</v>
      </c>
      <c r="M27" s="12">
        <v>1</v>
      </c>
      <c r="N27" s="12">
        <v>1</v>
      </c>
      <c r="O27" s="12">
        <v>4</v>
      </c>
      <c r="P27" s="12">
        <v>4</v>
      </c>
      <c r="Q27" s="12">
        <v>2</v>
      </c>
      <c r="R27" s="12">
        <v>2</v>
      </c>
      <c r="S27" s="12">
        <v>2</v>
      </c>
      <c r="T27" s="12">
        <v>1</v>
      </c>
      <c r="U27" s="12">
        <v>1</v>
      </c>
      <c r="V27" s="12">
        <v>22</v>
      </c>
      <c r="W27" s="12">
        <v>18</v>
      </c>
      <c r="X27" s="12">
        <v>18</v>
      </c>
      <c r="Y27" s="12">
        <v>18</v>
      </c>
      <c r="Z27" s="12">
        <v>1</v>
      </c>
      <c r="AA27" s="12">
        <v>1</v>
      </c>
      <c r="AB27" s="12">
        <v>61</v>
      </c>
      <c r="AC27" s="12">
        <v>4</v>
      </c>
      <c r="AD27" s="12">
        <v>61</v>
      </c>
      <c r="AE27" s="12">
        <v>56</v>
      </c>
      <c r="AF27" s="12">
        <v>0</v>
      </c>
      <c r="AG27" s="12">
        <v>0</v>
      </c>
      <c r="AH27" s="12">
        <v>0</v>
      </c>
      <c r="AI27" s="12">
        <v>0</v>
      </c>
      <c r="AJ27" s="12">
        <v>0</v>
      </c>
      <c r="AK27" s="12">
        <v>4</v>
      </c>
      <c r="AL27" s="12">
        <v>62</v>
      </c>
      <c r="AM27" s="12">
        <v>60</v>
      </c>
      <c r="AN27" s="12">
        <v>37</v>
      </c>
      <c r="AO27" s="81">
        <v>5.1428571429999996</v>
      </c>
      <c r="AP27" t="s">
        <v>17</v>
      </c>
      <c r="AQ27" t="s">
        <v>379</v>
      </c>
      <c r="AR27" t="s">
        <v>57</v>
      </c>
      <c r="AS27" t="s">
        <v>346</v>
      </c>
      <c r="AT27" t="s">
        <v>383</v>
      </c>
      <c r="AU27" t="s">
        <v>279</v>
      </c>
      <c r="AV27" s="12"/>
      <c r="AW27" s="12">
        <v>0</v>
      </c>
      <c r="AX27" s="12">
        <v>0</v>
      </c>
      <c r="AY27" s="12">
        <v>0</v>
      </c>
      <c r="AZ27">
        <v>0</v>
      </c>
    </row>
    <row r="28" spans="1:52" x14ac:dyDescent="0.35">
      <c r="A28" t="s">
        <v>5</v>
      </c>
      <c r="B28" t="s">
        <v>277</v>
      </c>
      <c r="C28" s="109">
        <v>44141</v>
      </c>
      <c r="D28" s="12">
        <v>1352</v>
      </c>
      <c r="E28" s="12">
        <v>4</v>
      </c>
      <c r="F28" s="12">
        <v>4</v>
      </c>
      <c r="G28" s="12">
        <v>4</v>
      </c>
      <c r="H28" s="12">
        <v>36</v>
      </c>
      <c r="I28" s="12">
        <v>36</v>
      </c>
      <c r="J28" s="12">
        <v>36</v>
      </c>
      <c r="K28" s="12">
        <v>36</v>
      </c>
      <c r="L28" s="12">
        <v>2</v>
      </c>
      <c r="M28" s="12">
        <v>1</v>
      </c>
      <c r="N28" s="12">
        <v>1</v>
      </c>
      <c r="O28" s="12">
        <v>2</v>
      </c>
      <c r="P28" s="12">
        <v>2</v>
      </c>
      <c r="Q28" s="12">
        <v>2</v>
      </c>
      <c r="R28" s="12">
        <v>4</v>
      </c>
      <c r="S28" s="12">
        <v>2</v>
      </c>
      <c r="T28" s="12">
        <v>1</v>
      </c>
      <c r="U28" s="12">
        <v>1</v>
      </c>
      <c r="V28" s="12">
        <v>36</v>
      </c>
      <c r="W28" s="12">
        <v>36</v>
      </c>
      <c r="X28" s="12">
        <v>36</v>
      </c>
      <c r="Y28" s="12">
        <v>36</v>
      </c>
      <c r="Z28" s="12">
        <v>2</v>
      </c>
      <c r="AA28" s="12">
        <v>1</v>
      </c>
      <c r="AB28" s="12">
        <v>70</v>
      </c>
      <c r="AC28" s="12">
        <v>12</v>
      </c>
      <c r="AD28" s="12">
        <v>58</v>
      </c>
      <c r="AE28" s="12">
        <v>70</v>
      </c>
      <c r="AF28" s="12">
        <v>0</v>
      </c>
      <c r="AG28" s="12">
        <v>0</v>
      </c>
      <c r="AH28" s="12">
        <v>0</v>
      </c>
      <c r="AI28" s="12">
        <v>0</v>
      </c>
      <c r="AJ28" s="12">
        <v>0</v>
      </c>
      <c r="AK28" s="12">
        <v>12</v>
      </c>
      <c r="AL28" s="12">
        <v>97</v>
      </c>
      <c r="AM28" s="12">
        <v>90</v>
      </c>
      <c r="AN28" s="12">
        <v>72</v>
      </c>
      <c r="AO28" s="81">
        <v>6.1428571429999996</v>
      </c>
      <c r="AP28" t="s">
        <v>35</v>
      </c>
      <c r="AQ28" t="s">
        <v>379</v>
      </c>
      <c r="AR28" t="s">
        <v>57</v>
      </c>
      <c r="AS28" t="s">
        <v>346</v>
      </c>
      <c r="AT28" t="s">
        <v>383</v>
      </c>
      <c r="AU28" t="s">
        <v>279</v>
      </c>
      <c r="AV28" s="12"/>
      <c r="AW28" s="12">
        <v>0</v>
      </c>
      <c r="AX28" s="12">
        <v>0</v>
      </c>
      <c r="AY28" s="12">
        <v>0</v>
      </c>
      <c r="AZ28">
        <v>0</v>
      </c>
    </row>
    <row r="29" spans="1:52" x14ac:dyDescent="0.35">
      <c r="A29" t="s">
        <v>5</v>
      </c>
      <c r="B29" t="s">
        <v>277</v>
      </c>
      <c r="C29" s="109">
        <v>44148</v>
      </c>
      <c r="D29" s="12">
        <v>1354</v>
      </c>
      <c r="E29" s="12">
        <v>1</v>
      </c>
      <c r="F29" s="12">
        <v>1</v>
      </c>
      <c r="G29" s="12">
        <v>2</v>
      </c>
      <c r="H29" s="12">
        <v>25</v>
      </c>
      <c r="I29" s="12">
        <v>25</v>
      </c>
      <c r="J29" s="12">
        <v>25</v>
      </c>
      <c r="K29" s="12">
        <v>25</v>
      </c>
      <c r="L29" s="12">
        <v>2</v>
      </c>
      <c r="M29" s="12">
        <v>2</v>
      </c>
      <c r="N29" s="12">
        <v>2</v>
      </c>
      <c r="O29" s="12">
        <v>5</v>
      </c>
      <c r="P29" s="12">
        <v>5</v>
      </c>
      <c r="Q29" s="12">
        <v>2</v>
      </c>
      <c r="R29" s="12">
        <v>4</v>
      </c>
      <c r="S29" s="12">
        <v>2</v>
      </c>
      <c r="T29" s="12">
        <v>2</v>
      </c>
      <c r="U29" s="12">
        <v>2</v>
      </c>
      <c r="V29" s="12">
        <v>25</v>
      </c>
      <c r="W29" s="12">
        <v>25</v>
      </c>
      <c r="X29" s="12">
        <v>25</v>
      </c>
      <c r="Y29" s="12">
        <v>25</v>
      </c>
      <c r="Z29" s="12">
        <v>2</v>
      </c>
      <c r="AA29" s="12">
        <v>2</v>
      </c>
      <c r="AB29" s="12">
        <v>58</v>
      </c>
      <c r="AC29" s="12">
        <v>7</v>
      </c>
      <c r="AD29" s="12">
        <v>0</v>
      </c>
      <c r="AE29" s="12">
        <v>0</v>
      </c>
      <c r="AF29" s="12">
        <v>0</v>
      </c>
      <c r="AG29" s="12">
        <v>0</v>
      </c>
      <c r="AH29" s="12">
        <v>0</v>
      </c>
      <c r="AI29" s="12">
        <v>0</v>
      </c>
      <c r="AJ29" s="12">
        <v>0</v>
      </c>
      <c r="AK29" s="12">
        <v>7</v>
      </c>
      <c r="AL29" s="12">
        <v>92</v>
      </c>
      <c r="AM29" s="12">
        <v>84</v>
      </c>
      <c r="AN29" s="12">
        <v>92</v>
      </c>
      <c r="AO29" s="81">
        <v>7.1428571429999996</v>
      </c>
      <c r="AP29" t="s">
        <v>35</v>
      </c>
      <c r="AQ29" t="s">
        <v>379</v>
      </c>
      <c r="AR29" t="s">
        <v>57</v>
      </c>
      <c r="AS29" t="s">
        <v>346</v>
      </c>
      <c r="AT29" t="s">
        <v>383</v>
      </c>
      <c r="AU29" t="s">
        <v>279</v>
      </c>
      <c r="AV29" s="12"/>
      <c r="AW29" s="12">
        <v>0</v>
      </c>
      <c r="AX29" s="12">
        <v>0</v>
      </c>
      <c r="AY29" s="12">
        <v>0</v>
      </c>
      <c r="AZ29">
        <v>0</v>
      </c>
    </row>
    <row r="30" spans="1:52" x14ac:dyDescent="0.35">
      <c r="A30" t="s">
        <v>5</v>
      </c>
      <c r="B30" t="s">
        <v>277</v>
      </c>
      <c r="C30" s="109">
        <v>44148</v>
      </c>
      <c r="D30" s="12">
        <v>1354</v>
      </c>
      <c r="E30" s="12">
        <v>1</v>
      </c>
      <c r="F30" s="12">
        <v>1</v>
      </c>
      <c r="G30" s="12">
        <v>2</v>
      </c>
      <c r="H30" s="12">
        <v>25</v>
      </c>
      <c r="I30" s="12">
        <v>25</v>
      </c>
      <c r="J30" s="12">
        <v>25</v>
      </c>
      <c r="K30" s="12">
        <v>25</v>
      </c>
      <c r="L30" s="12">
        <v>2</v>
      </c>
      <c r="M30" s="12">
        <v>2</v>
      </c>
      <c r="N30" s="12">
        <v>2</v>
      </c>
      <c r="O30" s="12">
        <v>5</v>
      </c>
      <c r="P30" s="12">
        <v>5</v>
      </c>
      <c r="Q30" s="12">
        <v>2</v>
      </c>
      <c r="R30" s="12">
        <v>4</v>
      </c>
      <c r="S30" s="12">
        <v>2</v>
      </c>
      <c r="T30" s="12">
        <v>2</v>
      </c>
      <c r="U30" s="12">
        <v>2</v>
      </c>
      <c r="V30" s="12">
        <v>25</v>
      </c>
      <c r="W30" s="12">
        <v>25</v>
      </c>
      <c r="X30" s="12">
        <v>25</v>
      </c>
      <c r="Y30" s="12">
        <v>25</v>
      </c>
      <c r="Z30" s="12">
        <v>2</v>
      </c>
      <c r="AA30" s="12">
        <v>2</v>
      </c>
      <c r="AB30" s="12">
        <v>58</v>
      </c>
      <c r="AC30" s="12">
        <v>7</v>
      </c>
      <c r="AD30" s="12">
        <v>58</v>
      </c>
      <c r="AE30" s="12">
        <v>51</v>
      </c>
      <c r="AF30" s="12">
        <v>0</v>
      </c>
      <c r="AG30" s="12">
        <v>0</v>
      </c>
      <c r="AH30" s="12">
        <v>0</v>
      </c>
      <c r="AI30" s="12">
        <v>0</v>
      </c>
      <c r="AJ30" s="12">
        <v>0</v>
      </c>
      <c r="AK30" s="12">
        <v>7</v>
      </c>
      <c r="AL30" s="12">
        <v>92</v>
      </c>
      <c r="AM30" s="12">
        <v>84</v>
      </c>
      <c r="AN30" s="12">
        <v>92</v>
      </c>
      <c r="AO30" s="81">
        <v>7.1428571429999996</v>
      </c>
      <c r="AP30" t="s">
        <v>35</v>
      </c>
      <c r="AQ30" t="s">
        <v>379</v>
      </c>
      <c r="AR30" t="s">
        <v>57</v>
      </c>
      <c r="AS30" t="s">
        <v>346</v>
      </c>
      <c r="AT30" t="s">
        <v>383</v>
      </c>
      <c r="AU30" t="s">
        <v>279</v>
      </c>
      <c r="AV30" s="12"/>
      <c r="AW30" s="12">
        <v>0</v>
      </c>
      <c r="AX30" s="12">
        <v>0</v>
      </c>
      <c r="AY30" s="12">
        <v>0</v>
      </c>
      <c r="AZ30">
        <v>0</v>
      </c>
    </row>
    <row r="31" spans="1:52" x14ac:dyDescent="0.35">
      <c r="A31" t="s">
        <v>5</v>
      </c>
      <c r="B31" t="s">
        <v>8</v>
      </c>
      <c r="C31" s="109">
        <v>44113</v>
      </c>
      <c r="D31" s="12">
        <v>2961</v>
      </c>
      <c r="E31" s="12">
        <v>4</v>
      </c>
      <c r="F31" s="12">
        <v>11</v>
      </c>
      <c r="G31" s="12">
        <v>1</v>
      </c>
      <c r="H31" s="12">
        <v>61</v>
      </c>
      <c r="I31" s="12">
        <v>61</v>
      </c>
      <c r="J31" s="12">
        <v>48</v>
      </c>
      <c r="K31" s="12">
        <v>48</v>
      </c>
      <c r="L31" s="12">
        <v>4</v>
      </c>
      <c r="M31" s="12">
        <v>4</v>
      </c>
      <c r="N31" s="12">
        <v>4</v>
      </c>
      <c r="O31" s="12">
        <v>4</v>
      </c>
      <c r="P31" s="12">
        <v>4</v>
      </c>
      <c r="Q31" s="12">
        <v>4</v>
      </c>
      <c r="R31" s="12">
        <v>10</v>
      </c>
      <c r="S31" s="12">
        <v>10</v>
      </c>
      <c r="T31" s="12">
        <v>7</v>
      </c>
      <c r="U31" s="12">
        <v>7</v>
      </c>
      <c r="V31" s="12">
        <v>12</v>
      </c>
      <c r="W31" s="12">
        <v>12</v>
      </c>
      <c r="X31" s="12">
        <v>7</v>
      </c>
      <c r="Y31" s="12">
        <v>7</v>
      </c>
      <c r="Z31" s="12">
        <v>0</v>
      </c>
      <c r="AA31" s="12">
        <v>0</v>
      </c>
      <c r="AB31" s="12">
        <v>192</v>
      </c>
      <c r="AC31" s="12">
        <v>9</v>
      </c>
      <c r="AD31" s="12">
        <v>9</v>
      </c>
      <c r="AE31" s="12">
        <v>0</v>
      </c>
      <c r="AF31" s="12">
        <v>0</v>
      </c>
      <c r="AG31" s="12">
        <v>0</v>
      </c>
      <c r="AH31" s="12">
        <v>2</v>
      </c>
      <c r="AI31" s="12">
        <v>0</v>
      </c>
      <c r="AJ31" s="12">
        <v>0</v>
      </c>
      <c r="AK31" s="12">
        <v>7</v>
      </c>
      <c r="AL31" s="12">
        <v>190</v>
      </c>
      <c r="AM31" s="12">
        <v>113</v>
      </c>
      <c r="AN31" s="12">
        <v>190</v>
      </c>
      <c r="AO31" s="81">
        <v>2.1428571430000001</v>
      </c>
      <c r="AP31" t="s">
        <v>17</v>
      </c>
      <c r="AQ31" t="s">
        <v>379</v>
      </c>
      <c r="AR31" t="s">
        <v>57</v>
      </c>
      <c r="AS31" t="s">
        <v>345</v>
      </c>
      <c r="AT31" t="s">
        <v>384</v>
      </c>
      <c r="AU31" t="s">
        <v>279</v>
      </c>
      <c r="AV31" s="12"/>
      <c r="AW31" s="12">
        <v>0</v>
      </c>
      <c r="AX31" s="12">
        <v>0</v>
      </c>
      <c r="AY31" s="12">
        <v>0</v>
      </c>
      <c r="AZ31">
        <v>0</v>
      </c>
    </row>
    <row r="32" spans="1:52" x14ac:dyDescent="0.35">
      <c r="A32" t="s">
        <v>5</v>
      </c>
      <c r="B32" t="s">
        <v>8</v>
      </c>
      <c r="C32" s="109">
        <v>44120</v>
      </c>
      <c r="D32" s="12"/>
      <c r="E32" s="12">
        <v>5</v>
      </c>
      <c r="F32" s="12">
        <v>12</v>
      </c>
      <c r="G32" s="12">
        <v>3</v>
      </c>
      <c r="H32" s="12">
        <v>88</v>
      </c>
      <c r="I32" s="12">
        <v>88</v>
      </c>
      <c r="J32" s="12">
        <v>55</v>
      </c>
      <c r="K32" s="12">
        <v>55</v>
      </c>
      <c r="L32" s="12">
        <v>5</v>
      </c>
      <c r="M32" s="12">
        <v>5</v>
      </c>
      <c r="N32" s="12">
        <v>5</v>
      </c>
      <c r="O32" s="12">
        <v>5</v>
      </c>
      <c r="P32" s="12">
        <v>5</v>
      </c>
      <c r="Q32" s="12">
        <v>5</v>
      </c>
      <c r="R32" s="12">
        <v>13</v>
      </c>
      <c r="S32" s="12">
        <v>13</v>
      </c>
      <c r="T32" s="12">
        <v>7</v>
      </c>
      <c r="U32" s="12">
        <v>7</v>
      </c>
      <c r="V32" s="12">
        <v>9</v>
      </c>
      <c r="W32" s="12">
        <v>9</v>
      </c>
      <c r="X32" s="12">
        <v>6</v>
      </c>
      <c r="Y32" s="12">
        <v>6</v>
      </c>
      <c r="Z32" s="12">
        <v>0</v>
      </c>
      <c r="AA32" s="12">
        <v>0</v>
      </c>
      <c r="AB32" s="12">
        <v>191</v>
      </c>
      <c r="AC32" s="12">
        <v>10</v>
      </c>
      <c r="AD32" s="12">
        <v>10</v>
      </c>
      <c r="AE32" s="12">
        <v>0</v>
      </c>
      <c r="AF32" s="12">
        <v>0</v>
      </c>
      <c r="AG32" s="12">
        <v>0</v>
      </c>
      <c r="AH32" s="12">
        <v>4</v>
      </c>
      <c r="AI32" s="12">
        <v>1</v>
      </c>
      <c r="AJ32" s="12">
        <v>0</v>
      </c>
      <c r="AK32" s="12">
        <v>5</v>
      </c>
      <c r="AL32" s="12">
        <v>186</v>
      </c>
      <c r="AM32" s="12">
        <v>146</v>
      </c>
      <c r="AN32" s="12">
        <v>186</v>
      </c>
      <c r="AO32" s="81">
        <v>3.1428571430000001</v>
      </c>
      <c r="AP32" t="s">
        <v>17</v>
      </c>
      <c r="AQ32" t="s">
        <v>379</v>
      </c>
      <c r="AR32" t="s">
        <v>57</v>
      </c>
      <c r="AS32" t="s">
        <v>345</v>
      </c>
      <c r="AT32" t="s">
        <v>384</v>
      </c>
      <c r="AU32" t="s">
        <v>279</v>
      </c>
      <c r="AV32" s="12"/>
      <c r="AW32" s="12">
        <v>0</v>
      </c>
      <c r="AX32" s="12">
        <v>0</v>
      </c>
      <c r="AY32" s="12">
        <v>0</v>
      </c>
      <c r="AZ32">
        <v>0</v>
      </c>
    </row>
    <row r="33" spans="1:52" x14ac:dyDescent="0.35">
      <c r="A33" t="s">
        <v>5</v>
      </c>
      <c r="B33" t="s">
        <v>8</v>
      </c>
      <c r="C33" s="109">
        <v>44127</v>
      </c>
      <c r="D33" s="12"/>
      <c r="E33" s="12">
        <v>5</v>
      </c>
      <c r="F33" s="12">
        <v>8</v>
      </c>
      <c r="G33" s="12">
        <v>0</v>
      </c>
      <c r="H33" s="12">
        <v>63</v>
      </c>
      <c r="I33" s="12">
        <v>63</v>
      </c>
      <c r="J33" s="12">
        <v>50</v>
      </c>
      <c r="K33" s="12">
        <v>50</v>
      </c>
      <c r="L33" s="12">
        <v>5</v>
      </c>
      <c r="M33" s="12">
        <v>5</v>
      </c>
      <c r="N33" s="12">
        <v>5</v>
      </c>
      <c r="O33" s="12">
        <v>5</v>
      </c>
      <c r="P33" s="12">
        <v>5</v>
      </c>
      <c r="Q33" s="12">
        <v>5</v>
      </c>
      <c r="R33" s="12">
        <v>12</v>
      </c>
      <c r="S33" s="12">
        <v>12</v>
      </c>
      <c r="T33" s="12">
        <v>3</v>
      </c>
      <c r="U33" s="12">
        <v>3</v>
      </c>
      <c r="V33" s="12">
        <v>33</v>
      </c>
      <c r="W33" s="12">
        <v>33</v>
      </c>
      <c r="X33" s="12">
        <v>10</v>
      </c>
      <c r="Y33" s="12">
        <v>10</v>
      </c>
      <c r="Z33" s="12">
        <v>0</v>
      </c>
      <c r="AA33" s="12">
        <v>0</v>
      </c>
      <c r="AB33" s="12">
        <v>193</v>
      </c>
      <c r="AC33" s="12">
        <v>10</v>
      </c>
      <c r="AD33" s="12">
        <v>10</v>
      </c>
      <c r="AE33" s="12">
        <v>3</v>
      </c>
      <c r="AF33" s="12">
        <v>0</v>
      </c>
      <c r="AG33" s="12">
        <v>0</v>
      </c>
      <c r="AH33" s="12">
        <v>3</v>
      </c>
      <c r="AI33" s="12">
        <v>1</v>
      </c>
      <c r="AJ33" s="12">
        <v>0</v>
      </c>
      <c r="AK33" s="12">
        <v>6</v>
      </c>
      <c r="AL33" s="12">
        <v>189</v>
      </c>
      <c r="AM33" s="12">
        <v>156</v>
      </c>
      <c r="AN33" s="12">
        <v>156</v>
      </c>
      <c r="AO33" s="81">
        <v>4.1428571429999996</v>
      </c>
      <c r="AP33" t="s">
        <v>17</v>
      </c>
      <c r="AQ33" t="s">
        <v>379</v>
      </c>
      <c r="AR33" t="s">
        <v>57</v>
      </c>
      <c r="AS33" t="s">
        <v>345</v>
      </c>
      <c r="AT33" t="s">
        <v>384</v>
      </c>
      <c r="AU33" t="s">
        <v>279</v>
      </c>
      <c r="AV33" s="12"/>
      <c r="AW33" s="12">
        <v>0</v>
      </c>
      <c r="AX33" s="12">
        <v>0</v>
      </c>
      <c r="AY33" s="12">
        <v>0</v>
      </c>
      <c r="AZ33">
        <v>0</v>
      </c>
    </row>
    <row r="34" spans="1:52" x14ac:dyDescent="0.35">
      <c r="A34" t="s">
        <v>5</v>
      </c>
      <c r="B34" t="s">
        <v>8</v>
      </c>
      <c r="C34" s="109">
        <v>44134</v>
      </c>
      <c r="D34" s="12"/>
      <c r="E34" s="12">
        <v>4</v>
      </c>
      <c r="F34" s="12">
        <v>8</v>
      </c>
      <c r="G34" s="12">
        <v>1</v>
      </c>
      <c r="H34" s="12">
        <v>48</v>
      </c>
      <c r="I34" s="12">
        <v>48</v>
      </c>
      <c r="J34" s="12">
        <v>40</v>
      </c>
      <c r="K34" s="12">
        <v>40</v>
      </c>
      <c r="L34" s="12">
        <v>4</v>
      </c>
      <c r="M34" s="12">
        <v>4</v>
      </c>
      <c r="N34" s="12">
        <v>4</v>
      </c>
      <c r="O34" s="12">
        <v>4</v>
      </c>
      <c r="P34" s="12">
        <v>4</v>
      </c>
      <c r="Q34" s="12">
        <v>4</v>
      </c>
      <c r="R34" s="12">
        <v>7</v>
      </c>
      <c r="S34" s="12">
        <v>7</v>
      </c>
      <c r="T34" s="12">
        <v>4</v>
      </c>
      <c r="U34" s="12">
        <v>4</v>
      </c>
      <c r="V34" s="12">
        <v>13</v>
      </c>
      <c r="W34" s="12">
        <v>13</v>
      </c>
      <c r="X34" s="12">
        <v>3</v>
      </c>
      <c r="Y34" s="12">
        <v>3</v>
      </c>
      <c r="Z34" s="12">
        <v>0</v>
      </c>
      <c r="AA34" s="12">
        <v>0</v>
      </c>
      <c r="AB34" s="12">
        <v>67</v>
      </c>
      <c r="AC34" s="12">
        <v>4</v>
      </c>
      <c r="AD34" s="12">
        <v>4</v>
      </c>
      <c r="AE34" s="12">
        <v>1</v>
      </c>
      <c r="AF34" s="12">
        <v>0</v>
      </c>
      <c r="AG34" s="12">
        <v>0</v>
      </c>
      <c r="AH34" s="12">
        <v>1</v>
      </c>
      <c r="AI34" s="12">
        <v>0</v>
      </c>
      <c r="AJ34" s="12">
        <v>0</v>
      </c>
      <c r="AK34" s="12">
        <v>3</v>
      </c>
      <c r="AL34" s="12">
        <v>66</v>
      </c>
      <c r="AM34" s="12">
        <v>66</v>
      </c>
      <c r="AN34" s="12">
        <v>66</v>
      </c>
      <c r="AO34" s="81">
        <v>5.1428571429999996</v>
      </c>
      <c r="AP34" t="s">
        <v>17</v>
      </c>
      <c r="AQ34" t="s">
        <v>379</v>
      </c>
      <c r="AR34" t="s">
        <v>57</v>
      </c>
      <c r="AS34" t="s">
        <v>345</v>
      </c>
      <c r="AT34" t="s">
        <v>384</v>
      </c>
      <c r="AU34" t="s">
        <v>279</v>
      </c>
      <c r="AV34" s="12"/>
      <c r="AW34" s="12">
        <v>0</v>
      </c>
      <c r="AX34" s="12">
        <v>0</v>
      </c>
      <c r="AY34" s="12">
        <v>0</v>
      </c>
      <c r="AZ34">
        <v>0</v>
      </c>
    </row>
    <row r="35" spans="1:52" x14ac:dyDescent="0.35">
      <c r="A35" t="s">
        <v>5</v>
      </c>
      <c r="B35" t="s">
        <v>8</v>
      </c>
      <c r="C35" s="109">
        <v>44141</v>
      </c>
      <c r="D35" s="12"/>
      <c r="E35" s="12">
        <v>5</v>
      </c>
      <c r="F35" s="12">
        <v>10</v>
      </c>
      <c r="G35" s="12">
        <v>0</v>
      </c>
      <c r="H35" s="12">
        <v>80</v>
      </c>
      <c r="I35" s="12">
        <v>80</v>
      </c>
      <c r="J35" s="12">
        <v>57</v>
      </c>
      <c r="K35" s="12">
        <v>57</v>
      </c>
      <c r="L35" s="12">
        <v>5</v>
      </c>
      <c r="M35" s="12">
        <v>5</v>
      </c>
      <c r="N35" s="12">
        <v>5</v>
      </c>
      <c r="O35" s="12">
        <v>5</v>
      </c>
      <c r="P35" s="12">
        <v>5</v>
      </c>
      <c r="Q35" s="12">
        <v>5</v>
      </c>
      <c r="R35" s="12">
        <v>6</v>
      </c>
      <c r="S35" s="12">
        <v>6</v>
      </c>
      <c r="T35" s="12">
        <v>5</v>
      </c>
      <c r="U35" s="12">
        <v>5</v>
      </c>
      <c r="V35" s="12">
        <v>12</v>
      </c>
      <c r="W35" s="12">
        <v>12</v>
      </c>
      <c r="X35" s="12">
        <v>4</v>
      </c>
      <c r="Y35" s="12">
        <v>4</v>
      </c>
      <c r="Z35" s="12">
        <v>0</v>
      </c>
      <c r="AA35" s="12">
        <v>0</v>
      </c>
      <c r="AB35" s="12">
        <v>389</v>
      </c>
      <c r="AC35" s="12">
        <v>23</v>
      </c>
      <c r="AD35" s="12">
        <v>23</v>
      </c>
      <c r="AE35" s="12">
        <v>4</v>
      </c>
      <c r="AF35" s="12">
        <v>0</v>
      </c>
      <c r="AG35" s="12">
        <v>0</v>
      </c>
      <c r="AH35" s="12">
        <v>0</v>
      </c>
      <c r="AI35" s="12">
        <v>1</v>
      </c>
      <c r="AJ35" s="12">
        <v>0</v>
      </c>
      <c r="AK35" s="12">
        <v>22</v>
      </c>
      <c r="AL35" s="12">
        <v>388</v>
      </c>
      <c r="AM35" s="12">
        <v>366</v>
      </c>
      <c r="AN35" s="12">
        <v>388</v>
      </c>
      <c r="AO35" s="81">
        <v>6.1428571429999996</v>
      </c>
      <c r="AP35" t="s">
        <v>35</v>
      </c>
      <c r="AQ35" t="s">
        <v>379</v>
      </c>
      <c r="AR35" t="s">
        <v>57</v>
      </c>
      <c r="AS35" t="s">
        <v>345</v>
      </c>
      <c r="AT35" t="s">
        <v>384</v>
      </c>
      <c r="AU35" t="s">
        <v>279</v>
      </c>
      <c r="AV35" s="12"/>
      <c r="AW35" s="12">
        <v>0</v>
      </c>
      <c r="AX35" s="12">
        <v>0</v>
      </c>
      <c r="AY35" s="12">
        <v>0</v>
      </c>
      <c r="AZ35">
        <v>0</v>
      </c>
    </row>
    <row r="36" spans="1:52" x14ac:dyDescent="0.35">
      <c r="A36" t="s">
        <v>5</v>
      </c>
      <c r="B36" t="s">
        <v>8</v>
      </c>
      <c r="C36" s="109">
        <v>44148</v>
      </c>
      <c r="D36" s="12">
        <v>2994</v>
      </c>
      <c r="E36" s="12">
        <v>2</v>
      </c>
      <c r="F36" s="12">
        <v>5</v>
      </c>
      <c r="G36" s="12">
        <v>3</v>
      </c>
      <c r="H36" s="12">
        <v>47</v>
      </c>
      <c r="I36" s="12">
        <v>47</v>
      </c>
      <c r="J36" s="12">
        <v>23</v>
      </c>
      <c r="K36" s="12">
        <v>23</v>
      </c>
      <c r="L36" s="12">
        <v>2</v>
      </c>
      <c r="M36" s="12">
        <v>2</v>
      </c>
      <c r="N36" s="12">
        <v>2</v>
      </c>
      <c r="O36" s="12">
        <v>2</v>
      </c>
      <c r="P36" s="12">
        <v>2</v>
      </c>
      <c r="Q36" s="12">
        <v>2</v>
      </c>
      <c r="R36" s="12">
        <v>6</v>
      </c>
      <c r="S36" s="12">
        <v>6</v>
      </c>
      <c r="T36" s="12">
        <v>3</v>
      </c>
      <c r="U36" s="12">
        <v>3</v>
      </c>
      <c r="V36" s="12">
        <v>7</v>
      </c>
      <c r="W36" s="12">
        <v>7</v>
      </c>
      <c r="X36" s="12">
        <v>1</v>
      </c>
      <c r="Y36" s="12">
        <v>1</v>
      </c>
      <c r="Z36" s="12">
        <v>0</v>
      </c>
      <c r="AA36" s="12">
        <v>0</v>
      </c>
      <c r="AB36" s="12">
        <v>191</v>
      </c>
      <c r="AC36" s="12">
        <v>12</v>
      </c>
      <c r="AD36" s="12">
        <v>12</v>
      </c>
      <c r="AE36" s="12">
        <v>3</v>
      </c>
      <c r="AF36" s="12">
        <v>0</v>
      </c>
      <c r="AG36" s="12">
        <v>0</v>
      </c>
      <c r="AH36" s="12">
        <v>3</v>
      </c>
      <c r="AI36" s="12">
        <v>1</v>
      </c>
      <c r="AJ36" s="12">
        <v>0</v>
      </c>
      <c r="AK36" s="12">
        <v>8</v>
      </c>
      <c r="AL36" s="12">
        <v>187</v>
      </c>
      <c r="AM36" s="12">
        <v>162</v>
      </c>
      <c r="AN36" s="12">
        <v>187</v>
      </c>
      <c r="AO36" s="81">
        <v>7.1428571429999996</v>
      </c>
      <c r="AP36" t="s">
        <v>35</v>
      </c>
      <c r="AQ36" t="s">
        <v>379</v>
      </c>
      <c r="AR36" t="s">
        <v>57</v>
      </c>
      <c r="AS36" t="s">
        <v>345</v>
      </c>
      <c r="AT36" t="s">
        <v>384</v>
      </c>
      <c r="AU36" t="s">
        <v>279</v>
      </c>
      <c r="AV36" s="12"/>
      <c r="AW36" s="12">
        <v>0</v>
      </c>
      <c r="AX36" s="12">
        <v>0</v>
      </c>
      <c r="AY36" s="12">
        <v>0</v>
      </c>
      <c r="AZ36">
        <v>0</v>
      </c>
    </row>
    <row r="37" spans="1:52" x14ac:dyDescent="0.35">
      <c r="A37" t="s">
        <v>5</v>
      </c>
      <c r="B37" t="s">
        <v>6</v>
      </c>
      <c r="C37" s="109">
        <v>44106</v>
      </c>
      <c r="D37" s="12">
        <v>2240</v>
      </c>
      <c r="E37" s="12">
        <v>0</v>
      </c>
      <c r="F37" s="12">
        <v>0</v>
      </c>
      <c r="G37" s="12">
        <v>0</v>
      </c>
      <c r="H37" s="12">
        <v>0</v>
      </c>
      <c r="I37" s="12">
        <v>0</v>
      </c>
      <c r="J37" s="12">
        <v>0</v>
      </c>
      <c r="K37" s="12">
        <v>0</v>
      </c>
      <c r="L37" s="12">
        <v>0</v>
      </c>
      <c r="M37" s="12">
        <v>0</v>
      </c>
      <c r="N37" s="12">
        <v>0</v>
      </c>
      <c r="O37" s="12">
        <v>0</v>
      </c>
      <c r="P37" s="12">
        <v>0</v>
      </c>
      <c r="Q37" s="12">
        <v>0</v>
      </c>
      <c r="R37" s="12">
        <v>0</v>
      </c>
      <c r="S37" s="12">
        <v>0</v>
      </c>
      <c r="T37" s="12">
        <v>0</v>
      </c>
      <c r="U37" s="12"/>
      <c r="V37" s="12">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81">
        <v>1.1428571430000001</v>
      </c>
      <c r="AP37" t="s">
        <v>17</v>
      </c>
      <c r="AQ37" t="s">
        <v>379</v>
      </c>
      <c r="AR37" t="s">
        <v>57</v>
      </c>
      <c r="AS37" t="s">
        <v>346</v>
      </c>
      <c r="AT37" t="s">
        <v>385</v>
      </c>
      <c r="AU37" t="s">
        <v>279</v>
      </c>
      <c r="AV37" s="12"/>
      <c r="AW37" s="12">
        <v>0</v>
      </c>
      <c r="AX37" s="12">
        <v>0</v>
      </c>
      <c r="AY37" s="12">
        <v>0</v>
      </c>
      <c r="AZ37">
        <v>0</v>
      </c>
    </row>
    <row r="38" spans="1:52" x14ac:dyDescent="0.35">
      <c r="A38" t="s">
        <v>5</v>
      </c>
      <c r="B38" t="s">
        <v>6</v>
      </c>
      <c r="C38" s="109">
        <v>44113</v>
      </c>
      <c r="D38" s="12">
        <v>2240</v>
      </c>
      <c r="E38" s="12">
        <v>4</v>
      </c>
      <c r="F38" s="12">
        <v>4</v>
      </c>
      <c r="G38" s="12">
        <v>0</v>
      </c>
      <c r="H38" s="12">
        <v>35</v>
      </c>
      <c r="I38" s="12">
        <v>35</v>
      </c>
      <c r="J38" s="12">
        <v>35</v>
      </c>
      <c r="K38" s="12">
        <v>35</v>
      </c>
      <c r="L38" s="12">
        <v>1</v>
      </c>
      <c r="M38" s="12">
        <v>1</v>
      </c>
      <c r="N38" s="12">
        <v>1</v>
      </c>
      <c r="O38" s="12">
        <v>1</v>
      </c>
      <c r="P38" s="12">
        <v>1</v>
      </c>
      <c r="Q38" s="12">
        <v>1</v>
      </c>
      <c r="R38" s="12">
        <v>4</v>
      </c>
      <c r="S38" s="12">
        <v>4</v>
      </c>
      <c r="T38" s="12">
        <v>3</v>
      </c>
      <c r="U38" s="12">
        <v>3</v>
      </c>
      <c r="V38" s="12">
        <v>0</v>
      </c>
      <c r="W38" s="12">
        <v>0</v>
      </c>
      <c r="X38" s="12">
        <v>0</v>
      </c>
      <c r="Y38" s="12">
        <v>0</v>
      </c>
      <c r="Z38" s="12">
        <v>0</v>
      </c>
      <c r="AA38" s="12">
        <v>0</v>
      </c>
      <c r="AB38" s="12">
        <v>133</v>
      </c>
      <c r="AC38" s="12">
        <v>16</v>
      </c>
      <c r="AD38" s="12">
        <v>16</v>
      </c>
      <c r="AE38" s="12">
        <v>0</v>
      </c>
      <c r="AF38" s="12">
        <v>0</v>
      </c>
      <c r="AG38" s="12">
        <v>0</v>
      </c>
      <c r="AH38" s="12">
        <v>0</v>
      </c>
      <c r="AI38" s="12">
        <v>0</v>
      </c>
      <c r="AJ38" s="12">
        <v>0</v>
      </c>
      <c r="AK38" s="12">
        <v>15</v>
      </c>
      <c r="AL38" s="12">
        <v>132</v>
      </c>
      <c r="AM38" s="12">
        <v>132</v>
      </c>
      <c r="AN38" s="12">
        <v>132</v>
      </c>
      <c r="AO38" s="81">
        <v>2.1428571430000001</v>
      </c>
      <c r="AP38" t="s">
        <v>17</v>
      </c>
      <c r="AQ38" t="s">
        <v>379</v>
      </c>
      <c r="AR38" t="s">
        <v>57</v>
      </c>
      <c r="AS38" t="s">
        <v>346</v>
      </c>
      <c r="AT38" t="s">
        <v>385</v>
      </c>
      <c r="AU38" t="s">
        <v>279</v>
      </c>
      <c r="AV38" s="12"/>
      <c r="AW38" s="12">
        <v>0</v>
      </c>
      <c r="AX38" s="12">
        <v>0</v>
      </c>
      <c r="AY38" s="12">
        <v>0</v>
      </c>
      <c r="AZ38">
        <v>0</v>
      </c>
    </row>
    <row r="39" spans="1:52" x14ac:dyDescent="0.35">
      <c r="A39" t="s">
        <v>5</v>
      </c>
      <c r="B39" t="s">
        <v>6</v>
      </c>
      <c r="C39" s="109">
        <v>44120</v>
      </c>
      <c r="D39" s="12">
        <v>2244</v>
      </c>
      <c r="E39" s="12">
        <v>4</v>
      </c>
      <c r="F39" s="12">
        <v>4</v>
      </c>
      <c r="G39" s="12">
        <v>0</v>
      </c>
      <c r="H39" s="12">
        <v>8</v>
      </c>
      <c r="I39" s="12">
        <v>8</v>
      </c>
      <c r="J39" s="12">
        <v>8</v>
      </c>
      <c r="K39" s="12">
        <v>8</v>
      </c>
      <c r="L39" s="12">
        <v>1</v>
      </c>
      <c r="M39" s="12">
        <v>1</v>
      </c>
      <c r="N39" s="12">
        <v>1</v>
      </c>
      <c r="O39" s="12">
        <v>1</v>
      </c>
      <c r="P39" s="12">
        <v>1</v>
      </c>
      <c r="Q39" s="12">
        <v>1</v>
      </c>
      <c r="R39" s="12">
        <v>6</v>
      </c>
      <c r="S39" s="12">
        <v>6</v>
      </c>
      <c r="T39" s="12">
        <v>3</v>
      </c>
      <c r="U39" s="12">
        <v>3</v>
      </c>
      <c r="V39" s="12">
        <v>0</v>
      </c>
      <c r="W39" s="12">
        <v>0</v>
      </c>
      <c r="X39" s="12">
        <v>0</v>
      </c>
      <c r="Y39" s="12">
        <v>0</v>
      </c>
      <c r="Z39" s="12">
        <v>0</v>
      </c>
      <c r="AA39" s="12">
        <v>0</v>
      </c>
      <c r="AB39" s="12">
        <v>70</v>
      </c>
      <c r="AC39" s="12">
        <v>9</v>
      </c>
      <c r="AD39" s="12">
        <v>9</v>
      </c>
      <c r="AE39" s="12">
        <v>0</v>
      </c>
      <c r="AF39" s="12">
        <v>0</v>
      </c>
      <c r="AG39" s="12">
        <v>0</v>
      </c>
      <c r="AH39" s="12">
        <v>0</v>
      </c>
      <c r="AI39" s="12">
        <v>0</v>
      </c>
      <c r="AJ39" s="12">
        <v>0</v>
      </c>
      <c r="AK39" s="12">
        <v>8</v>
      </c>
      <c r="AL39" s="12">
        <v>69</v>
      </c>
      <c r="AM39" s="12">
        <v>69</v>
      </c>
      <c r="AN39" s="12">
        <v>69</v>
      </c>
      <c r="AO39" s="81">
        <v>3.1428571430000001</v>
      </c>
      <c r="AP39" t="s">
        <v>17</v>
      </c>
      <c r="AQ39" t="s">
        <v>379</v>
      </c>
      <c r="AR39" t="s">
        <v>57</v>
      </c>
      <c r="AS39" t="s">
        <v>346</v>
      </c>
      <c r="AT39" t="s">
        <v>385</v>
      </c>
      <c r="AU39" t="s">
        <v>279</v>
      </c>
      <c r="AV39" s="12"/>
      <c r="AW39" s="12">
        <v>0</v>
      </c>
      <c r="AX39" s="12">
        <v>0</v>
      </c>
      <c r="AY39" s="12">
        <v>0</v>
      </c>
      <c r="AZ39">
        <v>0</v>
      </c>
    </row>
    <row r="40" spans="1:52" x14ac:dyDescent="0.35">
      <c r="A40" t="s">
        <v>5</v>
      </c>
      <c r="B40" t="s">
        <v>6</v>
      </c>
      <c r="C40" s="109">
        <v>44127</v>
      </c>
      <c r="D40" s="12">
        <v>2248</v>
      </c>
      <c r="E40" s="12">
        <v>6</v>
      </c>
      <c r="F40" s="12">
        <v>6</v>
      </c>
      <c r="G40" s="12">
        <v>0</v>
      </c>
      <c r="H40" s="12">
        <v>24</v>
      </c>
      <c r="I40" s="12">
        <v>24</v>
      </c>
      <c r="J40" s="12">
        <v>24</v>
      </c>
      <c r="K40" s="12">
        <v>24</v>
      </c>
      <c r="L40" s="12">
        <v>6</v>
      </c>
      <c r="M40" s="12">
        <v>6</v>
      </c>
      <c r="N40" s="12">
        <v>3</v>
      </c>
      <c r="O40" s="12">
        <v>3</v>
      </c>
      <c r="P40" s="12">
        <v>3</v>
      </c>
      <c r="Q40" s="12">
        <v>3</v>
      </c>
      <c r="R40" s="12">
        <v>7</v>
      </c>
      <c r="S40" s="12">
        <v>7</v>
      </c>
      <c r="T40" s="12">
        <v>3</v>
      </c>
      <c r="U40" s="12">
        <v>3</v>
      </c>
      <c r="V40" s="12">
        <v>0</v>
      </c>
      <c r="W40" s="12">
        <v>0</v>
      </c>
      <c r="X40" s="12">
        <v>0</v>
      </c>
      <c r="Y40" s="12">
        <v>0</v>
      </c>
      <c r="Z40" s="12">
        <v>0</v>
      </c>
      <c r="AA40" s="12">
        <v>0</v>
      </c>
      <c r="AB40" s="12">
        <v>143</v>
      </c>
      <c r="AC40" s="12">
        <v>12</v>
      </c>
      <c r="AD40" s="12">
        <v>12</v>
      </c>
      <c r="AE40" s="12">
        <v>0</v>
      </c>
      <c r="AF40" s="12">
        <v>0</v>
      </c>
      <c r="AG40" s="12">
        <v>0</v>
      </c>
      <c r="AH40" s="12">
        <v>0</v>
      </c>
      <c r="AI40" s="12">
        <v>0</v>
      </c>
      <c r="AJ40" s="12">
        <v>0</v>
      </c>
      <c r="AK40" s="12">
        <v>10</v>
      </c>
      <c r="AL40" s="12">
        <v>141</v>
      </c>
      <c r="AM40" s="12">
        <v>141</v>
      </c>
      <c r="AN40" s="12">
        <v>141</v>
      </c>
      <c r="AO40" s="81">
        <v>4.1428571429999996</v>
      </c>
      <c r="AP40" t="s">
        <v>17</v>
      </c>
      <c r="AQ40" t="s">
        <v>379</v>
      </c>
      <c r="AR40" t="s">
        <v>57</v>
      </c>
      <c r="AS40" t="s">
        <v>346</v>
      </c>
      <c r="AT40" t="s">
        <v>385</v>
      </c>
      <c r="AU40" t="s">
        <v>279</v>
      </c>
      <c r="AV40" s="12"/>
      <c r="AW40" s="12">
        <v>0</v>
      </c>
      <c r="AX40" s="12">
        <v>0</v>
      </c>
      <c r="AY40" s="12">
        <v>0</v>
      </c>
      <c r="AZ40">
        <v>0</v>
      </c>
    </row>
    <row r="41" spans="1:52" x14ac:dyDescent="0.35">
      <c r="A41" t="s">
        <v>5</v>
      </c>
      <c r="B41" t="s">
        <v>6</v>
      </c>
      <c r="C41" s="109">
        <v>44134</v>
      </c>
      <c r="D41" s="12">
        <v>2254</v>
      </c>
      <c r="E41" s="12">
        <v>4</v>
      </c>
      <c r="F41" s="12">
        <v>4</v>
      </c>
      <c r="G41" s="12">
        <v>0</v>
      </c>
      <c r="H41" s="12">
        <v>31</v>
      </c>
      <c r="I41" s="12">
        <v>31</v>
      </c>
      <c r="J41" s="12">
        <v>31</v>
      </c>
      <c r="K41" s="12">
        <v>31</v>
      </c>
      <c r="L41" s="12">
        <v>4</v>
      </c>
      <c r="M41" s="12">
        <v>4</v>
      </c>
      <c r="N41" s="12">
        <v>3</v>
      </c>
      <c r="O41" s="12">
        <v>3</v>
      </c>
      <c r="P41" s="12">
        <v>3</v>
      </c>
      <c r="Q41" s="12">
        <v>3</v>
      </c>
      <c r="R41" s="12">
        <v>7</v>
      </c>
      <c r="S41" s="12">
        <v>5</v>
      </c>
      <c r="T41" s="12">
        <v>3</v>
      </c>
      <c r="U41" s="12">
        <v>3</v>
      </c>
      <c r="V41" s="12">
        <v>0</v>
      </c>
      <c r="W41" s="12">
        <v>0</v>
      </c>
      <c r="X41" s="12">
        <v>0</v>
      </c>
      <c r="Y41" s="12">
        <v>0</v>
      </c>
      <c r="Z41" s="12">
        <v>0</v>
      </c>
      <c r="AA41" s="12">
        <v>0</v>
      </c>
      <c r="AB41" s="12">
        <v>157</v>
      </c>
      <c r="AC41" s="12">
        <v>27</v>
      </c>
      <c r="AD41" s="12">
        <v>20</v>
      </c>
      <c r="AE41" s="12">
        <v>7</v>
      </c>
      <c r="AF41" s="12">
        <v>0</v>
      </c>
      <c r="AG41" s="12">
        <v>0</v>
      </c>
      <c r="AH41" s="12">
        <v>0</v>
      </c>
      <c r="AI41" s="12">
        <v>0</v>
      </c>
      <c r="AJ41" s="12">
        <v>0</v>
      </c>
      <c r="AK41" s="12">
        <v>27</v>
      </c>
      <c r="AL41" s="12">
        <v>157</v>
      </c>
      <c r="AM41" s="12">
        <v>157</v>
      </c>
      <c r="AN41" s="12">
        <v>157</v>
      </c>
      <c r="AO41" s="81">
        <v>5.1428571429999996</v>
      </c>
      <c r="AP41" t="s">
        <v>17</v>
      </c>
      <c r="AQ41" t="s">
        <v>379</v>
      </c>
      <c r="AR41" t="s">
        <v>57</v>
      </c>
      <c r="AS41" t="s">
        <v>346</v>
      </c>
      <c r="AT41" t="s">
        <v>385</v>
      </c>
      <c r="AU41" t="s">
        <v>279</v>
      </c>
      <c r="AV41" s="12"/>
      <c r="AW41" s="12">
        <v>0</v>
      </c>
      <c r="AX41" s="12">
        <v>0</v>
      </c>
      <c r="AY41" s="12">
        <v>0</v>
      </c>
      <c r="AZ41">
        <v>0</v>
      </c>
    </row>
    <row r="42" spans="1:52" x14ac:dyDescent="0.35">
      <c r="A42" t="s">
        <v>5</v>
      </c>
      <c r="B42" t="s">
        <v>6</v>
      </c>
      <c r="C42" s="109">
        <v>44141</v>
      </c>
      <c r="D42" s="12">
        <v>2254</v>
      </c>
      <c r="E42" s="12">
        <v>7</v>
      </c>
      <c r="F42" s="12">
        <v>7</v>
      </c>
      <c r="G42" s="12">
        <v>7</v>
      </c>
      <c r="H42" s="12">
        <v>15</v>
      </c>
      <c r="I42" s="12">
        <v>15</v>
      </c>
      <c r="J42" s="12">
        <v>15</v>
      </c>
      <c r="K42" s="12">
        <v>15</v>
      </c>
      <c r="L42" s="12">
        <v>7</v>
      </c>
      <c r="M42" s="12">
        <v>7</v>
      </c>
      <c r="N42" s="12">
        <v>3</v>
      </c>
      <c r="O42" s="12">
        <v>3</v>
      </c>
      <c r="P42" s="12">
        <v>3</v>
      </c>
      <c r="Q42" s="12">
        <v>3</v>
      </c>
      <c r="R42" s="12">
        <v>8</v>
      </c>
      <c r="S42" s="12">
        <v>8</v>
      </c>
      <c r="T42" s="12">
        <v>4</v>
      </c>
      <c r="U42" s="12">
        <v>4</v>
      </c>
      <c r="V42" s="12">
        <v>0</v>
      </c>
      <c r="W42" s="12">
        <v>0</v>
      </c>
      <c r="X42" s="12">
        <v>0</v>
      </c>
      <c r="Y42" s="12">
        <v>0</v>
      </c>
      <c r="Z42" s="12">
        <v>0</v>
      </c>
      <c r="AA42" s="12">
        <v>0</v>
      </c>
      <c r="AB42" s="12">
        <v>154</v>
      </c>
      <c r="AC42" s="12">
        <v>7</v>
      </c>
      <c r="AD42" s="12">
        <v>7</v>
      </c>
      <c r="AE42" s="12">
        <v>7</v>
      </c>
      <c r="AF42" s="12">
        <v>0</v>
      </c>
      <c r="AG42" s="12">
        <v>0</v>
      </c>
      <c r="AH42" s="12">
        <v>0</v>
      </c>
      <c r="AI42" s="12">
        <v>0</v>
      </c>
      <c r="AJ42" s="12">
        <v>0</v>
      </c>
      <c r="AK42" s="12">
        <v>7</v>
      </c>
      <c r="AL42" s="12">
        <v>154</v>
      </c>
      <c r="AM42" s="12">
        <v>154</v>
      </c>
      <c r="AN42" s="12">
        <v>154</v>
      </c>
      <c r="AO42" s="81">
        <v>6.1428571429999996</v>
      </c>
      <c r="AP42" t="s">
        <v>35</v>
      </c>
      <c r="AQ42" t="s">
        <v>379</v>
      </c>
      <c r="AR42" t="s">
        <v>57</v>
      </c>
      <c r="AS42" t="s">
        <v>346</v>
      </c>
      <c r="AT42" t="s">
        <v>385</v>
      </c>
      <c r="AU42" t="s">
        <v>279</v>
      </c>
      <c r="AV42" s="12"/>
      <c r="AW42" s="12">
        <v>0</v>
      </c>
      <c r="AX42" s="12">
        <v>0</v>
      </c>
      <c r="AY42" s="12">
        <v>0</v>
      </c>
      <c r="AZ42">
        <v>0</v>
      </c>
    </row>
    <row r="43" spans="1:52" x14ac:dyDescent="0.35">
      <c r="A43" t="s">
        <v>5</v>
      </c>
      <c r="B43" t="s">
        <v>6</v>
      </c>
      <c r="C43" s="109">
        <v>44148</v>
      </c>
      <c r="D43" s="12">
        <v>2261</v>
      </c>
      <c r="E43" s="12">
        <v>2</v>
      </c>
      <c r="F43" s="12">
        <v>2</v>
      </c>
      <c r="G43" s="12">
        <v>0</v>
      </c>
      <c r="H43" s="12">
        <v>22</v>
      </c>
      <c r="I43" s="12">
        <v>22</v>
      </c>
      <c r="J43" s="12">
        <v>22</v>
      </c>
      <c r="K43" s="12">
        <v>22</v>
      </c>
      <c r="L43" s="12">
        <v>2</v>
      </c>
      <c r="M43" s="12">
        <v>2</v>
      </c>
      <c r="N43" s="12">
        <v>1</v>
      </c>
      <c r="O43" s="12">
        <v>1</v>
      </c>
      <c r="P43" s="12">
        <v>1</v>
      </c>
      <c r="Q43" s="12">
        <v>1</v>
      </c>
      <c r="R43" s="12">
        <v>1</v>
      </c>
      <c r="S43" s="12">
        <v>1</v>
      </c>
      <c r="T43" s="12">
        <v>1</v>
      </c>
      <c r="U43" s="12">
        <v>1</v>
      </c>
      <c r="V43" s="12">
        <v>0</v>
      </c>
      <c r="W43" s="12">
        <v>0</v>
      </c>
      <c r="X43" s="12">
        <v>0</v>
      </c>
      <c r="Y43" s="12">
        <v>0</v>
      </c>
      <c r="Z43" s="12">
        <v>0</v>
      </c>
      <c r="AA43" s="12">
        <v>0</v>
      </c>
      <c r="AB43" s="12">
        <v>177</v>
      </c>
      <c r="AC43" s="12">
        <v>7</v>
      </c>
      <c r="AD43" s="12">
        <v>7</v>
      </c>
      <c r="AE43" s="12">
        <v>0</v>
      </c>
      <c r="AF43" s="12">
        <v>0</v>
      </c>
      <c r="AG43" s="12">
        <v>0</v>
      </c>
      <c r="AH43" s="12">
        <v>0</v>
      </c>
      <c r="AI43" s="12">
        <v>0</v>
      </c>
      <c r="AJ43" s="12">
        <v>0</v>
      </c>
      <c r="AK43" s="12">
        <v>7</v>
      </c>
      <c r="AL43" s="12">
        <v>177</v>
      </c>
      <c r="AM43" s="12">
        <v>177</v>
      </c>
      <c r="AN43" s="12">
        <v>177</v>
      </c>
      <c r="AO43" s="81">
        <v>7.1428571429999996</v>
      </c>
      <c r="AP43" t="s">
        <v>35</v>
      </c>
      <c r="AQ43" t="s">
        <v>379</v>
      </c>
      <c r="AR43" t="s">
        <v>57</v>
      </c>
      <c r="AS43" t="s">
        <v>346</v>
      </c>
      <c r="AT43" t="s">
        <v>385</v>
      </c>
      <c r="AU43" t="s">
        <v>279</v>
      </c>
      <c r="AV43" s="12"/>
      <c r="AW43" s="12">
        <v>0</v>
      </c>
      <c r="AX43" s="12">
        <v>0</v>
      </c>
      <c r="AY43" s="12">
        <v>0</v>
      </c>
      <c r="AZ43">
        <v>0</v>
      </c>
    </row>
    <row r="44" spans="1:52" x14ac:dyDescent="0.35">
      <c r="A44" t="s">
        <v>132</v>
      </c>
      <c r="B44" t="s">
        <v>133</v>
      </c>
      <c r="C44" s="109">
        <v>44113</v>
      </c>
      <c r="D44" s="12">
        <v>1747</v>
      </c>
      <c r="E44" s="12">
        <v>4</v>
      </c>
      <c r="F44" s="12">
        <v>3</v>
      </c>
      <c r="G44" s="12">
        <v>0</v>
      </c>
      <c r="H44" s="12">
        <v>201</v>
      </c>
      <c r="I44" s="12">
        <v>201</v>
      </c>
      <c r="J44" s="12">
        <v>52</v>
      </c>
      <c r="K44" s="12">
        <v>52</v>
      </c>
      <c r="L44" s="12">
        <v>2</v>
      </c>
      <c r="M44" s="12">
        <v>2</v>
      </c>
      <c r="N44" s="12">
        <v>15</v>
      </c>
      <c r="O44" s="12">
        <v>3</v>
      </c>
      <c r="P44" s="12">
        <v>3</v>
      </c>
      <c r="Q44" s="12">
        <v>3</v>
      </c>
      <c r="R44" s="12">
        <v>3</v>
      </c>
      <c r="S44" s="12">
        <v>3</v>
      </c>
      <c r="T44" s="12">
        <v>1</v>
      </c>
      <c r="U44" s="12">
        <v>1</v>
      </c>
      <c r="V44" s="12">
        <v>54</v>
      </c>
      <c r="W44" s="12">
        <v>54</v>
      </c>
      <c r="X44" s="12">
        <v>54</v>
      </c>
      <c r="Y44" s="12">
        <v>54</v>
      </c>
      <c r="Z44" s="12">
        <v>1</v>
      </c>
      <c r="AA44" s="12">
        <v>0</v>
      </c>
      <c r="AB44" s="12">
        <v>111</v>
      </c>
      <c r="AC44" s="12">
        <v>9</v>
      </c>
      <c r="AD44" s="12">
        <v>9</v>
      </c>
      <c r="AE44" s="12">
        <v>0</v>
      </c>
      <c r="AF44" s="12">
        <v>0</v>
      </c>
      <c r="AG44" s="12">
        <v>0</v>
      </c>
      <c r="AH44" s="12">
        <v>0</v>
      </c>
      <c r="AI44" s="12">
        <v>0</v>
      </c>
      <c r="AJ44" s="12">
        <v>0</v>
      </c>
      <c r="AK44" s="12">
        <v>9</v>
      </c>
      <c r="AL44" s="12">
        <v>114</v>
      </c>
      <c r="AM44" s="12">
        <v>114</v>
      </c>
      <c r="AN44" s="12">
        <v>114</v>
      </c>
      <c r="AO44" s="81">
        <v>2.1428571430000001</v>
      </c>
      <c r="AP44" t="s">
        <v>17</v>
      </c>
      <c r="AQ44" t="s">
        <v>379</v>
      </c>
      <c r="AR44" t="s">
        <v>57</v>
      </c>
      <c r="AS44" t="s">
        <v>347</v>
      </c>
      <c r="AT44" t="s">
        <v>386</v>
      </c>
      <c r="AU44" t="s">
        <v>268</v>
      </c>
      <c r="AV44" s="12"/>
      <c r="AW44" s="12">
        <v>0</v>
      </c>
      <c r="AX44" s="12">
        <v>0</v>
      </c>
      <c r="AY44" s="12">
        <v>0</v>
      </c>
      <c r="AZ44">
        <v>0</v>
      </c>
    </row>
    <row r="45" spans="1:52" x14ac:dyDescent="0.35">
      <c r="A45" t="s">
        <v>132</v>
      </c>
      <c r="B45" t="s">
        <v>133</v>
      </c>
      <c r="C45" s="109">
        <v>44120</v>
      </c>
      <c r="D45" s="12">
        <v>1747</v>
      </c>
      <c r="E45" s="12">
        <v>6</v>
      </c>
      <c r="F45" s="12">
        <v>2</v>
      </c>
      <c r="G45" s="12">
        <v>0</v>
      </c>
      <c r="H45" s="12">
        <v>134</v>
      </c>
      <c r="I45" s="12">
        <v>134</v>
      </c>
      <c r="J45" s="12">
        <v>23</v>
      </c>
      <c r="K45" s="12">
        <v>23</v>
      </c>
      <c r="L45" s="12">
        <v>3</v>
      </c>
      <c r="M45" s="12">
        <v>0</v>
      </c>
      <c r="N45" s="12">
        <v>21</v>
      </c>
      <c r="O45" s="12">
        <v>11</v>
      </c>
      <c r="P45" s="12">
        <v>11</v>
      </c>
      <c r="Q45" s="12">
        <v>11</v>
      </c>
      <c r="R45" s="12">
        <v>11</v>
      </c>
      <c r="S45" s="12">
        <v>11</v>
      </c>
      <c r="T45" s="12">
        <v>2</v>
      </c>
      <c r="U45" s="12">
        <v>2</v>
      </c>
      <c r="V45" s="12">
        <v>90</v>
      </c>
      <c r="W45" s="12">
        <v>90</v>
      </c>
      <c r="X45" s="12">
        <v>90</v>
      </c>
      <c r="Y45" s="12">
        <v>90</v>
      </c>
      <c r="Z45" s="12">
        <v>1</v>
      </c>
      <c r="AA45" s="12">
        <v>0</v>
      </c>
      <c r="AB45" s="12">
        <v>18</v>
      </c>
      <c r="AC45" s="12">
        <v>0</v>
      </c>
      <c r="AD45" s="12">
        <v>0</v>
      </c>
      <c r="AE45" s="12">
        <v>0</v>
      </c>
      <c r="AF45" s="12">
        <v>0</v>
      </c>
      <c r="AG45" s="12">
        <v>0</v>
      </c>
      <c r="AH45" s="12">
        <v>0</v>
      </c>
      <c r="AI45" s="12">
        <v>0</v>
      </c>
      <c r="AJ45" s="12">
        <v>0</v>
      </c>
      <c r="AK45" s="12">
        <v>0</v>
      </c>
      <c r="AL45" s="12">
        <v>289</v>
      </c>
      <c r="AM45" s="12">
        <v>260</v>
      </c>
      <c r="AN45" s="12">
        <v>255</v>
      </c>
      <c r="AO45" s="81">
        <v>3.1428571430000001</v>
      </c>
      <c r="AP45" t="s">
        <v>17</v>
      </c>
      <c r="AQ45" t="s">
        <v>379</v>
      </c>
      <c r="AR45" t="s">
        <v>57</v>
      </c>
      <c r="AS45" t="s">
        <v>347</v>
      </c>
      <c r="AT45" t="s">
        <v>386</v>
      </c>
      <c r="AU45" t="s">
        <v>268</v>
      </c>
      <c r="AV45" s="12"/>
      <c r="AW45" s="12">
        <v>0</v>
      </c>
      <c r="AX45" s="12">
        <v>0</v>
      </c>
      <c r="AY45" s="12">
        <v>0</v>
      </c>
      <c r="AZ45">
        <v>0</v>
      </c>
    </row>
    <row r="46" spans="1:52" x14ac:dyDescent="0.35">
      <c r="A46" t="s">
        <v>132</v>
      </c>
      <c r="B46" t="s">
        <v>133</v>
      </c>
      <c r="C46" s="109">
        <v>44127</v>
      </c>
      <c r="D46" s="12">
        <v>1747</v>
      </c>
      <c r="E46" s="12">
        <v>1</v>
      </c>
      <c r="F46" s="12">
        <v>1</v>
      </c>
      <c r="G46" s="12">
        <v>0</v>
      </c>
      <c r="H46" s="12">
        <v>78</v>
      </c>
      <c r="I46" s="12">
        <v>78</v>
      </c>
      <c r="J46" s="12">
        <v>12</v>
      </c>
      <c r="K46" s="12">
        <v>12</v>
      </c>
      <c r="L46" s="12">
        <v>0</v>
      </c>
      <c r="M46" s="12">
        <v>0</v>
      </c>
      <c r="N46" s="12">
        <v>14</v>
      </c>
      <c r="O46" s="12">
        <v>7</v>
      </c>
      <c r="P46" s="12">
        <v>7</v>
      </c>
      <c r="Q46" s="12">
        <v>6</v>
      </c>
      <c r="R46" s="12">
        <v>6</v>
      </c>
      <c r="S46" s="12">
        <v>6</v>
      </c>
      <c r="T46" s="12">
        <v>1</v>
      </c>
      <c r="U46" s="12">
        <v>1</v>
      </c>
      <c r="V46" s="12">
        <v>15</v>
      </c>
      <c r="W46" s="12">
        <v>15</v>
      </c>
      <c r="X46" s="12">
        <v>15</v>
      </c>
      <c r="Y46" s="12">
        <v>15</v>
      </c>
      <c r="Z46" s="12">
        <v>0</v>
      </c>
      <c r="AA46" s="12">
        <v>0</v>
      </c>
      <c r="AB46" s="12">
        <v>5</v>
      </c>
      <c r="AC46" s="12">
        <v>0</v>
      </c>
      <c r="AD46" s="12">
        <v>0</v>
      </c>
      <c r="AE46" s="12">
        <v>0</v>
      </c>
      <c r="AF46" s="12">
        <v>0</v>
      </c>
      <c r="AG46" s="12">
        <v>0</v>
      </c>
      <c r="AH46" s="12">
        <v>0</v>
      </c>
      <c r="AI46" s="12">
        <v>0</v>
      </c>
      <c r="AJ46" s="12">
        <v>0</v>
      </c>
      <c r="AK46" s="12">
        <v>0</v>
      </c>
      <c r="AL46" s="12">
        <v>22</v>
      </c>
      <c r="AM46" s="12">
        <v>22</v>
      </c>
      <c r="AN46" s="12">
        <v>22</v>
      </c>
      <c r="AO46" s="81">
        <v>4.1428571429999996</v>
      </c>
      <c r="AP46" t="s">
        <v>17</v>
      </c>
      <c r="AQ46" t="s">
        <v>379</v>
      </c>
      <c r="AR46" t="s">
        <v>57</v>
      </c>
      <c r="AS46" t="s">
        <v>347</v>
      </c>
      <c r="AT46" t="s">
        <v>386</v>
      </c>
      <c r="AU46" t="s">
        <v>268</v>
      </c>
      <c r="AV46" s="12"/>
      <c r="AW46" s="12">
        <v>0</v>
      </c>
      <c r="AX46" s="12">
        <v>0</v>
      </c>
      <c r="AY46" s="12">
        <v>0</v>
      </c>
      <c r="AZ46">
        <v>0</v>
      </c>
    </row>
    <row r="47" spans="1:52" x14ac:dyDescent="0.35">
      <c r="A47" t="s">
        <v>132</v>
      </c>
      <c r="B47" t="s">
        <v>133</v>
      </c>
      <c r="C47" s="109">
        <v>44134</v>
      </c>
      <c r="D47" s="12">
        <v>1747</v>
      </c>
      <c r="E47" s="12">
        <v>4</v>
      </c>
      <c r="F47" s="12">
        <v>3</v>
      </c>
      <c r="G47" s="12">
        <v>11</v>
      </c>
      <c r="H47" s="12">
        <v>80</v>
      </c>
      <c r="I47" s="12">
        <v>80</v>
      </c>
      <c r="J47" s="12">
        <v>14</v>
      </c>
      <c r="K47" s="12">
        <v>14</v>
      </c>
      <c r="L47" s="12">
        <v>2</v>
      </c>
      <c r="M47" s="12">
        <v>2</v>
      </c>
      <c r="N47" s="12">
        <v>80</v>
      </c>
      <c r="O47" s="12">
        <v>10</v>
      </c>
      <c r="P47" s="12">
        <v>10</v>
      </c>
      <c r="Q47" s="12">
        <v>10</v>
      </c>
      <c r="R47" s="12">
        <v>10</v>
      </c>
      <c r="S47" s="12">
        <v>10</v>
      </c>
      <c r="T47" s="12">
        <v>0</v>
      </c>
      <c r="U47" s="12">
        <v>0</v>
      </c>
      <c r="V47" s="12">
        <v>84</v>
      </c>
      <c r="W47" s="12">
        <v>84</v>
      </c>
      <c r="X47" s="12">
        <v>84</v>
      </c>
      <c r="Y47" s="12">
        <v>84</v>
      </c>
      <c r="Z47" s="12">
        <v>2</v>
      </c>
      <c r="AA47" s="12">
        <v>2</v>
      </c>
      <c r="AB47" s="12">
        <v>79</v>
      </c>
      <c r="AC47" s="12">
        <v>0</v>
      </c>
      <c r="AD47" s="12">
        <v>0</v>
      </c>
      <c r="AE47" s="12">
        <v>0</v>
      </c>
      <c r="AF47" s="12">
        <v>0</v>
      </c>
      <c r="AG47" s="12">
        <v>0</v>
      </c>
      <c r="AH47" s="12">
        <v>0</v>
      </c>
      <c r="AI47" s="12">
        <v>0</v>
      </c>
      <c r="AJ47" s="12">
        <v>0</v>
      </c>
      <c r="AK47" s="12">
        <v>0</v>
      </c>
      <c r="AL47" s="12">
        <v>113</v>
      </c>
      <c r="AM47" s="12">
        <v>113</v>
      </c>
      <c r="AN47" s="12">
        <v>113</v>
      </c>
      <c r="AO47" s="81">
        <v>5.1428571429999996</v>
      </c>
      <c r="AP47" t="s">
        <v>17</v>
      </c>
      <c r="AQ47" t="s">
        <v>379</v>
      </c>
      <c r="AR47" t="s">
        <v>57</v>
      </c>
      <c r="AS47" t="s">
        <v>347</v>
      </c>
      <c r="AT47" t="s">
        <v>386</v>
      </c>
      <c r="AU47" t="s">
        <v>268</v>
      </c>
      <c r="AV47" s="12"/>
      <c r="AW47" s="12">
        <v>0</v>
      </c>
      <c r="AX47" s="12">
        <v>0</v>
      </c>
      <c r="AY47" s="12">
        <v>0</v>
      </c>
      <c r="AZ47">
        <v>0</v>
      </c>
    </row>
    <row r="48" spans="1:52" x14ac:dyDescent="0.35">
      <c r="A48" t="s">
        <v>132</v>
      </c>
      <c r="B48" t="s">
        <v>133</v>
      </c>
      <c r="C48" s="109">
        <v>44141</v>
      </c>
      <c r="D48" s="12">
        <v>1783</v>
      </c>
      <c r="E48" s="12">
        <v>2</v>
      </c>
      <c r="F48" s="12">
        <v>1</v>
      </c>
      <c r="G48" s="12">
        <v>28</v>
      </c>
      <c r="H48" s="12">
        <v>134</v>
      </c>
      <c r="I48" s="12">
        <v>134</v>
      </c>
      <c r="J48" s="12">
        <v>23</v>
      </c>
      <c r="K48" s="12">
        <v>23</v>
      </c>
      <c r="L48" s="12">
        <v>1</v>
      </c>
      <c r="M48" s="12">
        <v>0</v>
      </c>
      <c r="N48" s="12">
        <v>134</v>
      </c>
      <c r="O48" s="12">
        <v>44</v>
      </c>
      <c r="P48" s="12">
        <v>44</v>
      </c>
      <c r="Q48" s="12">
        <v>44</v>
      </c>
      <c r="R48" s="12">
        <v>44</v>
      </c>
      <c r="S48" s="12">
        <v>44</v>
      </c>
      <c r="T48" s="12">
        <v>0</v>
      </c>
      <c r="U48" s="12">
        <v>0</v>
      </c>
      <c r="V48" s="12">
        <v>24</v>
      </c>
      <c r="W48" s="12">
        <v>24</v>
      </c>
      <c r="X48" s="12">
        <v>24</v>
      </c>
      <c r="Y48" s="12">
        <v>24</v>
      </c>
      <c r="Z48" s="12">
        <v>1</v>
      </c>
      <c r="AA48" s="12">
        <v>1</v>
      </c>
      <c r="AB48" s="12">
        <v>193</v>
      </c>
      <c r="AC48" s="12">
        <v>2</v>
      </c>
      <c r="AD48" s="12">
        <v>2</v>
      </c>
      <c r="AE48" s="12">
        <v>0</v>
      </c>
      <c r="AF48" s="12">
        <v>0</v>
      </c>
      <c r="AG48" s="12">
        <v>0</v>
      </c>
      <c r="AH48" s="12">
        <v>1</v>
      </c>
      <c r="AI48" s="12">
        <v>1</v>
      </c>
      <c r="AJ48" s="12">
        <v>0</v>
      </c>
      <c r="AK48" s="12">
        <v>0</v>
      </c>
      <c r="AL48" s="12">
        <v>163</v>
      </c>
      <c r="AM48" s="12">
        <v>163</v>
      </c>
      <c r="AN48" s="12">
        <v>163</v>
      </c>
      <c r="AO48" s="81">
        <v>6.1428571429999996</v>
      </c>
      <c r="AP48" t="s">
        <v>35</v>
      </c>
      <c r="AQ48" t="s">
        <v>379</v>
      </c>
      <c r="AR48" t="s">
        <v>57</v>
      </c>
      <c r="AS48" t="s">
        <v>347</v>
      </c>
      <c r="AT48" t="s">
        <v>386</v>
      </c>
      <c r="AU48" t="s">
        <v>268</v>
      </c>
      <c r="AV48" s="12"/>
      <c r="AW48" s="12">
        <v>0</v>
      </c>
      <c r="AX48" s="12">
        <v>0</v>
      </c>
      <c r="AY48" s="12">
        <v>0</v>
      </c>
      <c r="AZ48">
        <v>0</v>
      </c>
    </row>
    <row r="49" spans="1:52" x14ac:dyDescent="0.35">
      <c r="A49" t="s">
        <v>132</v>
      </c>
      <c r="B49" t="s">
        <v>133</v>
      </c>
      <c r="C49" s="109">
        <v>44148</v>
      </c>
      <c r="D49" s="12">
        <v>1793</v>
      </c>
      <c r="E49" s="12">
        <v>2</v>
      </c>
      <c r="F49" s="12">
        <v>2</v>
      </c>
      <c r="G49" s="12">
        <v>10</v>
      </c>
      <c r="H49" s="12">
        <v>158</v>
      </c>
      <c r="I49" s="12">
        <v>72</v>
      </c>
      <c r="J49" s="12">
        <v>29</v>
      </c>
      <c r="K49" s="12">
        <v>29</v>
      </c>
      <c r="L49" s="12">
        <v>0</v>
      </c>
      <c r="M49" s="12">
        <v>0</v>
      </c>
      <c r="N49" s="12">
        <v>5</v>
      </c>
      <c r="O49" s="12">
        <v>5</v>
      </c>
      <c r="P49" s="12">
        <v>5</v>
      </c>
      <c r="Q49" s="12">
        <v>5</v>
      </c>
      <c r="R49" s="12">
        <v>7</v>
      </c>
      <c r="S49" s="12">
        <v>7</v>
      </c>
      <c r="T49" s="12">
        <v>0</v>
      </c>
      <c r="U49" s="12">
        <v>0</v>
      </c>
      <c r="V49" s="12">
        <v>158</v>
      </c>
      <c r="W49" s="12">
        <v>112</v>
      </c>
      <c r="X49" s="12">
        <v>112</v>
      </c>
      <c r="Y49" s="12">
        <v>112</v>
      </c>
      <c r="Z49" s="12">
        <v>2</v>
      </c>
      <c r="AA49" s="12">
        <v>2</v>
      </c>
      <c r="AB49" s="12">
        <v>196</v>
      </c>
      <c r="AC49" s="12">
        <v>2</v>
      </c>
      <c r="AD49" s="12">
        <v>2</v>
      </c>
      <c r="AE49" s="12">
        <v>0</v>
      </c>
      <c r="AF49" s="12">
        <v>1</v>
      </c>
      <c r="AG49" s="12">
        <v>0</v>
      </c>
      <c r="AH49" s="12">
        <v>0</v>
      </c>
      <c r="AI49" s="12">
        <v>0</v>
      </c>
      <c r="AJ49" s="12">
        <v>0</v>
      </c>
      <c r="AK49" s="12">
        <v>1</v>
      </c>
      <c r="AL49" s="12">
        <v>151</v>
      </c>
      <c r="AM49" s="12">
        <v>151</v>
      </c>
      <c r="AN49" s="12">
        <v>151</v>
      </c>
      <c r="AO49" s="81">
        <v>7.1428571429999996</v>
      </c>
      <c r="AP49" t="s">
        <v>35</v>
      </c>
      <c r="AQ49" t="s">
        <v>379</v>
      </c>
      <c r="AR49" t="s">
        <v>57</v>
      </c>
      <c r="AS49" t="s">
        <v>347</v>
      </c>
      <c r="AT49" t="s">
        <v>386</v>
      </c>
      <c r="AU49" t="s">
        <v>268</v>
      </c>
      <c r="AV49" s="12"/>
      <c r="AW49" s="12">
        <v>0</v>
      </c>
      <c r="AX49" s="12">
        <v>0</v>
      </c>
      <c r="AY49" s="12">
        <v>0</v>
      </c>
      <c r="AZ49">
        <v>0</v>
      </c>
    </row>
    <row r="50" spans="1:52" x14ac:dyDescent="0.35">
      <c r="A50" t="s">
        <v>132</v>
      </c>
      <c r="B50" t="s">
        <v>134</v>
      </c>
      <c r="C50" s="109">
        <v>44113</v>
      </c>
      <c r="D50" s="12">
        <v>1260</v>
      </c>
      <c r="E50" s="12">
        <v>3</v>
      </c>
      <c r="F50" s="12">
        <v>3</v>
      </c>
      <c r="G50" s="12">
        <v>0</v>
      </c>
      <c r="H50" s="12">
        <v>102</v>
      </c>
      <c r="I50" s="12">
        <v>102</v>
      </c>
      <c r="J50" s="12">
        <v>10</v>
      </c>
      <c r="K50" s="12">
        <v>10</v>
      </c>
      <c r="L50" s="12">
        <v>0</v>
      </c>
      <c r="M50" s="12">
        <v>0</v>
      </c>
      <c r="N50" s="12">
        <v>12</v>
      </c>
      <c r="O50" s="12">
        <v>8</v>
      </c>
      <c r="P50" s="12">
        <v>8</v>
      </c>
      <c r="Q50" s="12">
        <v>8</v>
      </c>
      <c r="R50" s="12">
        <v>8</v>
      </c>
      <c r="S50" s="12">
        <v>8</v>
      </c>
      <c r="T50" s="12">
        <v>3</v>
      </c>
      <c r="U50" s="12">
        <v>3</v>
      </c>
      <c r="V50" s="12">
        <v>96</v>
      </c>
      <c r="W50" s="12">
        <v>96</v>
      </c>
      <c r="X50" s="12">
        <v>96</v>
      </c>
      <c r="Y50" s="12">
        <v>96</v>
      </c>
      <c r="Z50" s="12">
        <v>0</v>
      </c>
      <c r="AA50" s="12">
        <v>0</v>
      </c>
      <c r="AB50" s="12">
        <v>40</v>
      </c>
      <c r="AC50" s="12">
        <v>6</v>
      </c>
      <c r="AD50" s="12">
        <v>6</v>
      </c>
      <c r="AE50" s="12">
        <v>0</v>
      </c>
      <c r="AF50" s="12">
        <v>0</v>
      </c>
      <c r="AG50" s="12">
        <v>0</v>
      </c>
      <c r="AH50" s="12">
        <v>0</v>
      </c>
      <c r="AI50" s="12">
        <v>0</v>
      </c>
      <c r="AJ50" s="12">
        <v>0</v>
      </c>
      <c r="AK50" s="12">
        <v>6</v>
      </c>
      <c r="AL50" s="12">
        <v>57</v>
      </c>
      <c r="AM50" s="12">
        <v>57</v>
      </c>
      <c r="AN50" s="12">
        <v>37</v>
      </c>
      <c r="AO50" s="81">
        <v>2.1428571430000001</v>
      </c>
      <c r="AP50" t="s">
        <v>17</v>
      </c>
      <c r="AQ50" t="s">
        <v>379</v>
      </c>
      <c r="AR50" t="s">
        <v>57</v>
      </c>
      <c r="AS50" t="s">
        <v>348</v>
      </c>
      <c r="AT50" t="s">
        <v>387</v>
      </c>
      <c r="AU50" t="s">
        <v>268</v>
      </c>
      <c r="AV50" s="12"/>
      <c r="AW50" s="12">
        <v>0</v>
      </c>
      <c r="AX50" s="12">
        <v>0</v>
      </c>
      <c r="AY50" s="12">
        <v>0</v>
      </c>
      <c r="AZ50">
        <v>0</v>
      </c>
    </row>
    <row r="51" spans="1:52" x14ac:dyDescent="0.35">
      <c r="A51" t="s">
        <v>132</v>
      </c>
      <c r="B51" t="s">
        <v>134</v>
      </c>
      <c r="C51" s="109">
        <v>44120</v>
      </c>
      <c r="D51" s="12">
        <v>1260</v>
      </c>
      <c r="E51" s="12">
        <v>8</v>
      </c>
      <c r="F51" s="12">
        <v>5</v>
      </c>
      <c r="G51" s="12">
        <v>6</v>
      </c>
      <c r="H51" s="12">
        <v>232</v>
      </c>
      <c r="I51" s="12">
        <v>231</v>
      </c>
      <c r="J51" s="12">
        <v>28</v>
      </c>
      <c r="K51" s="12">
        <v>28</v>
      </c>
      <c r="L51" s="12">
        <v>4</v>
      </c>
      <c r="M51" s="12">
        <v>4</v>
      </c>
      <c r="N51" s="12">
        <v>16</v>
      </c>
      <c r="O51" s="12">
        <v>4</v>
      </c>
      <c r="P51" s="12">
        <v>4</v>
      </c>
      <c r="Q51" s="12">
        <v>4</v>
      </c>
      <c r="R51" s="12">
        <v>4</v>
      </c>
      <c r="S51" s="12">
        <v>4</v>
      </c>
      <c r="T51" s="12">
        <v>0</v>
      </c>
      <c r="U51" s="12">
        <v>0</v>
      </c>
      <c r="V51" s="12">
        <v>60</v>
      </c>
      <c r="W51" s="12">
        <v>60</v>
      </c>
      <c r="X51" s="12">
        <v>60</v>
      </c>
      <c r="Y51" s="12">
        <v>60</v>
      </c>
      <c r="Z51" s="12">
        <v>4</v>
      </c>
      <c r="AA51" s="12">
        <v>1</v>
      </c>
      <c r="AB51" s="12">
        <v>34</v>
      </c>
      <c r="AC51" s="12">
        <v>0</v>
      </c>
      <c r="AD51" s="12">
        <v>0</v>
      </c>
      <c r="AE51" s="12">
        <v>0</v>
      </c>
      <c r="AF51" s="12">
        <v>0</v>
      </c>
      <c r="AG51" s="12">
        <v>0</v>
      </c>
      <c r="AH51" s="12">
        <v>0</v>
      </c>
      <c r="AI51" s="12">
        <v>0</v>
      </c>
      <c r="AJ51" s="12">
        <v>0</v>
      </c>
      <c r="AK51" s="12">
        <v>0</v>
      </c>
      <c r="AL51" s="12">
        <v>34</v>
      </c>
      <c r="AM51" s="12">
        <v>33</v>
      </c>
      <c r="AN51" s="12">
        <v>33</v>
      </c>
      <c r="AO51" s="81">
        <v>3.1428571430000001</v>
      </c>
      <c r="AP51" t="s">
        <v>17</v>
      </c>
      <c r="AQ51" t="s">
        <v>379</v>
      </c>
      <c r="AR51" t="s">
        <v>57</v>
      </c>
      <c r="AS51" t="s">
        <v>348</v>
      </c>
      <c r="AT51" t="s">
        <v>387</v>
      </c>
      <c r="AU51" t="s">
        <v>268</v>
      </c>
      <c r="AV51" s="12"/>
      <c r="AW51" s="12">
        <v>0</v>
      </c>
      <c r="AX51" s="12">
        <v>0</v>
      </c>
      <c r="AY51" s="12">
        <v>0</v>
      </c>
      <c r="AZ51">
        <v>0</v>
      </c>
    </row>
    <row r="52" spans="1:52" x14ac:dyDescent="0.35">
      <c r="A52" t="s">
        <v>132</v>
      </c>
      <c r="B52" t="s">
        <v>134</v>
      </c>
      <c r="C52" s="109">
        <v>44127</v>
      </c>
      <c r="D52" s="12">
        <v>1260</v>
      </c>
      <c r="E52" s="12">
        <v>5</v>
      </c>
      <c r="F52" s="12">
        <v>3</v>
      </c>
      <c r="G52" s="12">
        <v>0</v>
      </c>
      <c r="H52" s="12">
        <v>185</v>
      </c>
      <c r="I52" s="12">
        <v>185</v>
      </c>
      <c r="J52" s="12">
        <v>50</v>
      </c>
      <c r="K52" s="12">
        <v>50</v>
      </c>
      <c r="L52" s="12">
        <v>2</v>
      </c>
      <c r="M52" s="12">
        <v>1</v>
      </c>
      <c r="N52" s="12">
        <v>13</v>
      </c>
      <c r="O52" s="12">
        <v>11</v>
      </c>
      <c r="P52" s="12">
        <v>11</v>
      </c>
      <c r="Q52" s="12">
        <v>11</v>
      </c>
      <c r="R52" s="12">
        <v>15</v>
      </c>
      <c r="S52" s="12">
        <v>15</v>
      </c>
      <c r="T52" s="12">
        <v>1</v>
      </c>
      <c r="U52" s="12">
        <v>1</v>
      </c>
      <c r="V52" s="12">
        <v>74</v>
      </c>
      <c r="W52" s="12">
        <v>74</v>
      </c>
      <c r="X52" s="12">
        <v>74</v>
      </c>
      <c r="Y52" s="12">
        <v>74</v>
      </c>
      <c r="Z52" s="12">
        <v>2</v>
      </c>
      <c r="AA52" s="12">
        <v>1</v>
      </c>
      <c r="AB52" s="12">
        <v>72</v>
      </c>
      <c r="AC52" s="12">
        <v>0</v>
      </c>
      <c r="AD52" s="12">
        <v>0</v>
      </c>
      <c r="AE52" s="12">
        <v>0</v>
      </c>
      <c r="AF52" s="12">
        <v>0</v>
      </c>
      <c r="AG52" s="12">
        <v>0</v>
      </c>
      <c r="AH52" s="12">
        <v>0</v>
      </c>
      <c r="AI52" s="12">
        <v>0</v>
      </c>
      <c r="AJ52" s="12">
        <v>0</v>
      </c>
      <c r="AK52" s="12">
        <v>0</v>
      </c>
      <c r="AL52" s="12">
        <v>37</v>
      </c>
      <c r="AM52" s="12">
        <v>37</v>
      </c>
      <c r="AN52" s="12">
        <v>37</v>
      </c>
      <c r="AO52" s="81">
        <v>4.1428571429999996</v>
      </c>
      <c r="AP52" t="s">
        <v>17</v>
      </c>
      <c r="AQ52" t="s">
        <v>379</v>
      </c>
      <c r="AR52" t="s">
        <v>57</v>
      </c>
      <c r="AS52" t="s">
        <v>348</v>
      </c>
      <c r="AT52" t="s">
        <v>387</v>
      </c>
      <c r="AU52" t="s">
        <v>268</v>
      </c>
      <c r="AV52" s="12"/>
      <c r="AW52" s="12">
        <v>0</v>
      </c>
      <c r="AX52" s="12">
        <v>0</v>
      </c>
      <c r="AY52" s="12">
        <v>0</v>
      </c>
      <c r="AZ52">
        <v>0</v>
      </c>
    </row>
    <row r="53" spans="1:52" x14ac:dyDescent="0.35">
      <c r="A53" t="s">
        <v>132</v>
      </c>
      <c r="B53" t="s">
        <v>134</v>
      </c>
      <c r="C53" s="109">
        <v>44134</v>
      </c>
      <c r="D53" s="12">
        <v>1260</v>
      </c>
      <c r="E53" s="12">
        <v>6</v>
      </c>
      <c r="F53" s="12">
        <v>7</v>
      </c>
      <c r="G53" s="12">
        <v>0</v>
      </c>
      <c r="H53" s="12">
        <v>546</v>
      </c>
      <c r="I53" s="12">
        <v>546</v>
      </c>
      <c r="J53" s="12">
        <v>104</v>
      </c>
      <c r="K53" s="12">
        <v>104</v>
      </c>
      <c r="L53" s="12">
        <v>2</v>
      </c>
      <c r="M53" s="12">
        <v>2</v>
      </c>
      <c r="N53" s="12">
        <v>121</v>
      </c>
      <c r="O53" s="12">
        <v>26</v>
      </c>
      <c r="P53" s="12">
        <v>26</v>
      </c>
      <c r="Q53" s="12">
        <v>13</v>
      </c>
      <c r="R53" s="12">
        <v>93</v>
      </c>
      <c r="S53" s="12">
        <v>93</v>
      </c>
      <c r="T53" s="12">
        <v>2</v>
      </c>
      <c r="U53" s="12">
        <v>2</v>
      </c>
      <c r="V53" s="12">
        <v>235</v>
      </c>
      <c r="W53" s="12">
        <v>235</v>
      </c>
      <c r="X53" s="12">
        <v>235</v>
      </c>
      <c r="Y53" s="12">
        <v>235</v>
      </c>
      <c r="Z53" s="12">
        <v>2</v>
      </c>
      <c r="AA53" s="12">
        <v>2</v>
      </c>
      <c r="AB53" s="12">
        <v>96</v>
      </c>
      <c r="AC53" s="12">
        <v>0</v>
      </c>
      <c r="AD53" s="12">
        <v>0</v>
      </c>
      <c r="AE53" s="12">
        <v>0</v>
      </c>
      <c r="AF53" s="12">
        <v>0</v>
      </c>
      <c r="AG53" s="12">
        <v>0</v>
      </c>
      <c r="AH53" s="12">
        <v>0</v>
      </c>
      <c r="AI53" s="12">
        <v>0</v>
      </c>
      <c r="AJ53" s="12">
        <v>0</v>
      </c>
      <c r="AK53" s="12">
        <v>0</v>
      </c>
      <c r="AL53" s="12">
        <v>143</v>
      </c>
      <c r="AM53" s="12">
        <v>138</v>
      </c>
      <c r="AN53" s="12">
        <v>138</v>
      </c>
      <c r="AO53" s="81">
        <v>5.1428571429999996</v>
      </c>
      <c r="AP53" t="s">
        <v>17</v>
      </c>
      <c r="AQ53" t="s">
        <v>379</v>
      </c>
      <c r="AR53" t="s">
        <v>57</v>
      </c>
      <c r="AS53" t="s">
        <v>348</v>
      </c>
      <c r="AT53" t="s">
        <v>387</v>
      </c>
      <c r="AU53" t="s">
        <v>268</v>
      </c>
      <c r="AV53" s="12"/>
      <c r="AW53" s="12">
        <v>0</v>
      </c>
      <c r="AX53" s="12">
        <v>0</v>
      </c>
      <c r="AY53" s="12">
        <v>0</v>
      </c>
      <c r="AZ53">
        <v>0</v>
      </c>
    </row>
    <row r="54" spans="1:52" x14ac:dyDescent="0.35">
      <c r="A54" t="s">
        <v>132</v>
      </c>
      <c r="B54" t="s">
        <v>134</v>
      </c>
      <c r="C54" s="109">
        <v>44141</v>
      </c>
      <c r="D54" s="12">
        <v>1255</v>
      </c>
      <c r="E54" s="12">
        <v>9</v>
      </c>
      <c r="F54" s="12">
        <v>6</v>
      </c>
      <c r="G54" s="12">
        <v>3</v>
      </c>
      <c r="H54" s="12">
        <v>248</v>
      </c>
      <c r="I54" s="12">
        <v>248</v>
      </c>
      <c r="J54" s="12">
        <v>61</v>
      </c>
      <c r="K54" s="12">
        <v>61</v>
      </c>
      <c r="L54" s="12">
        <v>3</v>
      </c>
      <c r="M54" s="12">
        <v>3</v>
      </c>
      <c r="N54" s="12">
        <v>162</v>
      </c>
      <c r="O54" s="12">
        <v>17</v>
      </c>
      <c r="P54" s="12">
        <v>17</v>
      </c>
      <c r="Q54" s="12">
        <v>17</v>
      </c>
      <c r="R54" s="12">
        <v>49</v>
      </c>
      <c r="S54" s="12">
        <v>49</v>
      </c>
      <c r="T54" s="12">
        <v>2</v>
      </c>
      <c r="U54" s="12">
        <v>2</v>
      </c>
      <c r="V54" s="12">
        <v>258</v>
      </c>
      <c r="W54" s="12">
        <v>119</v>
      </c>
      <c r="X54" s="12">
        <v>119</v>
      </c>
      <c r="Y54" s="12">
        <v>119</v>
      </c>
      <c r="Z54" s="12">
        <v>4</v>
      </c>
      <c r="AA54" s="12">
        <v>4</v>
      </c>
      <c r="AB54" s="12">
        <v>81</v>
      </c>
      <c r="AC54" s="12">
        <v>0</v>
      </c>
      <c r="AD54" s="12">
        <v>0</v>
      </c>
      <c r="AE54" s="12">
        <v>0</v>
      </c>
      <c r="AF54" s="12">
        <v>0</v>
      </c>
      <c r="AG54" s="12">
        <v>0</v>
      </c>
      <c r="AH54" s="12">
        <v>0</v>
      </c>
      <c r="AI54" s="12">
        <v>0</v>
      </c>
      <c r="AJ54" s="12">
        <v>0</v>
      </c>
      <c r="AK54" s="12">
        <v>0</v>
      </c>
      <c r="AL54" s="12">
        <v>92</v>
      </c>
      <c r="AM54" s="12">
        <v>91</v>
      </c>
      <c r="AN54" s="12">
        <v>91</v>
      </c>
      <c r="AO54" s="81">
        <v>6.1428571429999996</v>
      </c>
      <c r="AP54" t="s">
        <v>35</v>
      </c>
      <c r="AQ54" t="s">
        <v>379</v>
      </c>
      <c r="AR54" t="s">
        <v>57</v>
      </c>
      <c r="AS54" t="s">
        <v>348</v>
      </c>
      <c r="AT54" t="s">
        <v>387</v>
      </c>
      <c r="AU54" t="s">
        <v>268</v>
      </c>
      <c r="AV54" s="12"/>
      <c r="AW54" s="12">
        <v>0</v>
      </c>
      <c r="AX54" s="12">
        <v>0</v>
      </c>
      <c r="AY54" s="12">
        <v>0</v>
      </c>
      <c r="AZ54">
        <v>0</v>
      </c>
    </row>
    <row r="55" spans="1:52" x14ac:dyDescent="0.35">
      <c r="A55" t="s">
        <v>132</v>
      </c>
      <c r="B55" t="s">
        <v>134</v>
      </c>
      <c r="C55" s="109">
        <v>44148</v>
      </c>
      <c r="D55" s="12">
        <v>1272</v>
      </c>
      <c r="E55" s="12">
        <v>6</v>
      </c>
      <c r="F55" s="12">
        <v>6</v>
      </c>
      <c r="G55" s="12">
        <v>17</v>
      </c>
      <c r="H55" s="12">
        <v>165</v>
      </c>
      <c r="I55" s="12">
        <v>165</v>
      </c>
      <c r="J55" s="12">
        <v>46</v>
      </c>
      <c r="K55" s="12">
        <v>46</v>
      </c>
      <c r="L55" s="12">
        <v>2</v>
      </c>
      <c r="M55" s="12">
        <v>2</v>
      </c>
      <c r="N55" s="12">
        <v>12</v>
      </c>
      <c r="O55" s="12">
        <v>12</v>
      </c>
      <c r="P55" s="12">
        <v>12</v>
      </c>
      <c r="Q55" s="12">
        <v>12</v>
      </c>
      <c r="R55" s="12">
        <v>32</v>
      </c>
      <c r="S55" s="12">
        <v>32</v>
      </c>
      <c r="T55" s="12">
        <v>1</v>
      </c>
      <c r="U55" s="12">
        <v>1</v>
      </c>
      <c r="V55" s="12">
        <v>310</v>
      </c>
      <c r="W55" s="12">
        <v>202</v>
      </c>
      <c r="X55" s="12">
        <v>202</v>
      </c>
      <c r="Y55" s="12">
        <v>202</v>
      </c>
      <c r="Z55" s="12">
        <v>3</v>
      </c>
      <c r="AA55" s="12">
        <v>3</v>
      </c>
      <c r="AB55" s="12">
        <v>61</v>
      </c>
      <c r="AC55" s="12">
        <v>0</v>
      </c>
      <c r="AD55" s="12">
        <v>0</v>
      </c>
      <c r="AE55" s="12">
        <v>0</v>
      </c>
      <c r="AF55" s="12">
        <v>0</v>
      </c>
      <c r="AG55" s="12">
        <v>0</v>
      </c>
      <c r="AH55" s="12">
        <v>0</v>
      </c>
      <c r="AI55" s="12">
        <v>0</v>
      </c>
      <c r="AJ55" s="12">
        <v>0</v>
      </c>
      <c r="AK55" s="12">
        <v>0</v>
      </c>
      <c r="AL55" s="12">
        <v>106</v>
      </c>
      <c r="AM55" s="12">
        <v>100</v>
      </c>
      <c r="AN55" s="12">
        <v>100</v>
      </c>
      <c r="AO55" s="81">
        <v>7.1428571429999996</v>
      </c>
      <c r="AP55" t="s">
        <v>35</v>
      </c>
      <c r="AQ55" t="s">
        <v>379</v>
      </c>
      <c r="AR55" t="s">
        <v>57</v>
      </c>
      <c r="AS55" t="s">
        <v>348</v>
      </c>
      <c r="AT55" t="s">
        <v>387</v>
      </c>
      <c r="AU55" t="s">
        <v>268</v>
      </c>
      <c r="AV55" s="12"/>
      <c r="AW55" s="12">
        <v>0</v>
      </c>
      <c r="AX55" s="12">
        <v>0</v>
      </c>
      <c r="AY55" s="12">
        <v>0</v>
      </c>
      <c r="AZ55">
        <v>0</v>
      </c>
    </row>
    <row r="56" spans="1:52" x14ac:dyDescent="0.35">
      <c r="A56" t="s">
        <v>132</v>
      </c>
      <c r="B56" t="s">
        <v>135</v>
      </c>
      <c r="C56" s="109">
        <v>44113</v>
      </c>
      <c r="D56" s="12">
        <v>1958</v>
      </c>
      <c r="E56" s="12">
        <v>7</v>
      </c>
      <c r="F56" s="12">
        <v>2</v>
      </c>
      <c r="G56" s="12">
        <v>2</v>
      </c>
      <c r="H56" s="12">
        <v>215</v>
      </c>
      <c r="I56" s="12">
        <v>215</v>
      </c>
      <c r="J56" s="12">
        <v>41</v>
      </c>
      <c r="K56" s="12">
        <v>41</v>
      </c>
      <c r="L56" s="12">
        <v>1</v>
      </c>
      <c r="M56" s="12">
        <v>1</v>
      </c>
      <c r="N56" s="12">
        <v>11</v>
      </c>
      <c r="O56" s="12">
        <v>8</v>
      </c>
      <c r="P56" s="12">
        <v>8</v>
      </c>
      <c r="Q56" s="12">
        <v>8</v>
      </c>
      <c r="R56" s="12">
        <v>8</v>
      </c>
      <c r="S56" s="12">
        <v>5</v>
      </c>
      <c r="T56" s="12">
        <v>1</v>
      </c>
      <c r="U56" s="12">
        <v>1</v>
      </c>
      <c r="V56" s="12">
        <v>102</v>
      </c>
      <c r="W56" s="12">
        <v>102</v>
      </c>
      <c r="X56" s="12">
        <v>102</v>
      </c>
      <c r="Y56" s="12">
        <v>102</v>
      </c>
      <c r="Z56" s="12">
        <v>2</v>
      </c>
      <c r="AA56" s="12">
        <v>0</v>
      </c>
      <c r="AB56" s="12">
        <v>453</v>
      </c>
      <c r="AC56" s="12">
        <v>4</v>
      </c>
      <c r="AD56" s="12">
        <v>4</v>
      </c>
      <c r="AE56" s="12">
        <v>0</v>
      </c>
      <c r="AF56" s="12">
        <v>0</v>
      </c>
      <c r="AG56" s="12">
        <v>0</v>
      </c>
      <c r="AH56" s="12">
        <v>0</v>
      </c>
      <c r="AI56" s="12">
        <v>0</v>
      </c>
      <c r="AJ56" s="12">
        <v>0</v>
      </c>
      <c r="AK56" s="12">
        <v>4</v>
      </c>
      <c r="AL56" s="12">
        <v>365</v>
      </c>
      <c r="AM56" s="12">
        <v>321</v>
      </c>
      <c r="AN56" s="12">
        <v>321</v>
      </c>
      <c r="AO56" s="81">
        <v>2.1428571430000001</v>
      </c>
      <c r="AP56" t="s">
        <v>17</v>
      </c>
      <c r="AQ56" t="s">
        <v>379</v>
      </c>
      <c r="AR56" t="s">
        <v>57</v>
      </c>
      <c r="AS56" t="s">
        <v>350</v>
      </c>
      <c r="AT56" t="s">
        <v>388</v>
      </c>
      <c r="AU56" t="s">
        <v>268</v>
      </c>
      <c r="AV56" s="12"/>
      <c r="AW56" s="12">
        <v>0</v>
      </c>
      <c r="AX56" s="12">
        <v>0</v>
      </c>
      <c r="AY56" s="12">
        <v>0</v>
      </c>
      <c r="AZ56">
        <v>0</v>
      </c>
    </row>
    <row r="57" spans="1:52" x14ac:dyDescent="0.35">
      <c r="A57" t="s">
        <v>132</v>
      </c>
      <c r="B57" t="s">
        <v>135</v>
      </c>
      <c r="C57" s="109">
        <v>44120</v>
      </c>
      <c r="D57" s="12">
        <v>1958</v>
      </c>
      <c r="E57" s="12">
        <v>7</v>
      </c>
      <c r="F57" s="12">
        <v>5</v>
      </c>
      <c r="G57" s="12">
        <v>4</v>
      </c>
      <c r="H57" s="12">
        <v>112</v>
      </c>
      <c r="I57" s="12">
        <v>112</v>
      </c>
      <c r="J57" s="12">
        <v>33</v>
      </c>
      <c r="K57" s="12">
        <v>33</v>
      </c>
      <c r="L57" s="12">
        <v>2</v>
      </c>
      <c r="M57" s="12">
        <v>2</v>
      </c>
      <c r="N57" s="12">
        <v>12</v>
      </c>
      <c r="O57" s="12">
        <v>2</v>
      </c>
      <c r="P57" s="12">
        <v>2</v>
      </c>
      <c r="Q57" s="12">
        <v>2</v>
      </c>
      <c r="R57" s="12">
        <v>2</v>
      </c>
      <c r="S57" s="12">
        <v>1</v>
      </c>
      <c r="T57" s="12">
        <v>1</v>
      </c>
      <c r="U57" s="12">
        <v>1</v>
      </c>
      <c r="V57" s="12">
        <v>111</v>
      </c>
      <c r="W57" s="12">
        <v>111</v>
      </c>
      <c r="X57" s="12">
        <v>111</v>
      </c>
      <c r="Y57" s="12">
        <v>111</v>
      </c>
      <c r="Z57" s="12">
        <v>4</v>
      </c>
      <c r="AA57" s="12">
        <v>2</v>
      </c>
      <c r="AB57" s="12">
        <v>237</v>
      </c>
      <c r="AC57" s="12">
        <v>7</v>
      </c>
      <c r="AD57" s="12">
        <v>7</v>
      </c>
      <c r="AE57" s="12">
        <v>0</v>
      </c>
      <c r="AF57" s="12">
        <v>0</v>
      </c>
      <c r="AG57" s="12">
        <v>0</v>
      </c>
      <c r="AH57" s="12">
        <v>0</v>
      </c>
      <c r="AI57" s="12">
        <v>0</v>
      </c>
      <c r="AJ57" s="12">
        <v>3</v>
      </c>
      <c r="AK57" s="12">
        <v>4</v>
      </c>
      <c r="AL57" s="12">
        <v>235</v>
      </c>
      <c r="AM57" s="12">
        <v>235</v>
      </c>
      <c r="AN57" s="12">
        <v>201</v>
      </c>
      <c r="AO57" s="81">
        <v>3.1428571430000001</v>
      </c>
      <c r="AP57" t="s">
        <v>17</v>
      </c>
      <c r="AQ57" t="s">
        <v>379</v>
      </c>
      <c r="AR57" t="s">
        <v>57</v>
      </c>
      <c r="AS57" t="s">
        <v>350</v>
      </c>
      <c r="AT57" t="s">
        <v>388</v>
      </c>
      <c r="AU57" t="s">
        <v>268</v>
      </c>
      <c r="AV57" s="12"/>
      <c r="AW57" s="12">
        <v>0</v>
      </c>
      <c r="AX57" s="12">
        <v>0</v>
      </c>
      <c r="AY57" s="12">
        <v>0</v>
      </c>
      <c r="AZ57">
        <v>0</v>
      </c>
    </row>
    <row r="58" spans="1:52" x14ac:dyDescent="0.35">
      <c r="A58" t="s">
        <v>132</v>
      </c>
      <c r="B58" t="s">
        <v>135</v>
      </c>
      <c r="C58" s="109">
        <v>44127</v>
      </c>
      <c r="D58" s="12">
        <v>1958</v>
      </c>
      <c r="E58" s="12">
        <v>7</v>
      </c>
      <c r="F58" s="12">
        <v>1</v>
      </c>
      <c r="G58" s="12">
        <v>0</v>
      </c>
      <c r="H58" s="12">
        <v>98</v>
      </c>
      <c r="I58" s="12">
        <v>98</v>
      </c>
      <c r="J58" s="12">
        <v>16</v>
      </c>
      <c r="K58" s="12">
        <v>16</v>
      </c>
      <c r="L58" s="12">
        <v>1</v>
      </c>
      <c r="M58" s="12">
        <v>1</v>
      </c>
      <c r="N58" s="12">
        <v>16</v>
      </c>
      <c r="O58" s="12">
        <v>4</v>
      </c>
      <c r="P58" s="12">
        <v>4</v>
      </c>
      <c r="Q58" s="12">
        <v>4</v>
      </c>
      <c r="R58" s="12">
        <v>4</v>
      </c>
      <c r="S58" s="12">
        <v>4</v>
      </c>
      <c r="T58" s="12">
        <v>0</v>
      </c>
      <c r="U58" s="12">
        <v>0</v>
      </c>
      <c r="V58" s="12">
        <v>34</v>
      </c>
      <c r="W58" s="12">
        <v>34</v>
      </c>
      <c r="X58" s="12">
        <v>34</v>
      </c>
      <c r="Y58" s="12">
        <v>34</v>
      </c>
      <c r="Z58" s="12">
        <v>1</v>
      </c>
      <c r="AA58" s="12">
        <v>0</v>
      </c>
      <c r="AB58" s="12">
        <v>136</v>
      </c>
      <c r="AC58" s="12">
        <v>0</v>
      </c>
      <c r="AD58" s="12">
        <v>0</v>
      </c>
      <c r="AE58" s="12">
        <v>0</v>
      </c>
      <c r="AF58" s="12">
        <v>0</v>
      </c>
      <c r="AG58" s="12">
        <v>0</v>
      </c>
      <c r="AH58" s="12">
        <v>0</v>
      </c>
      <c r="AI58" s="12">
        <v>0</v>
      </c>
      <c r="AJ58" s="12">
        <v>0</v>
      </c>
      <c r="AK58" s="12">
        <v>0</v>
      </c>
      <c r="AL58" s="12">
        <v>108</v>
      </c>
      <c r="AM58" s="12">
        <v>102</v>
      </c>
      <c r="AN58" s="12">
        <v>102</v>
      </c>
      <c r="AO58" s="81">
        <v>4.1428571429999996</v>
      </c>
      <c r="AP58" t="s">
        <v>17</v>
      </c>
      <c r="AQ58" t="s">
        <v>379</v>
      </c>
      <c r="AR58" t="s">
        <v>57</v>
      </c>
      <c r="AS58" t="s">
        <v>350</v>
      </c>
      <c r="AT58" t="s">
        <v>388</v>
      </c>
      <c r="AU58" t="s">
        <v>268</v>
      </c>
      <c r="AV58" s="12"/>
      <c r="AW58" s="12">
        <v>0</v>
      </c>
      <c r="AX58" s="12">
        <v>0</v>
      </c>
      <c r="AY58" s="12">
        <v>0</v>
      </c>
      <c r="AZ58">
        <v>0</v>
      </c>
    </row>
    <row r="59" spans="1:52" x14ac:dyDescent="0.35">
      <c r="A59" t="s">
        <v>132</v>
      </c>
      <c r="B59" t="s">
        <v>135</v>
      </c>
      <c r="C59" s="109">
        <v>44134</v>
      </c>
      <c r="D59" s="12">
        <v>1958</v>
      </c>
      <c r="E59" s="12">
        <v>3</v>
      </c>
      <c r="F59" s="12">
        <v>4</v>
      </c>
      <c r="G59" s="12">
        <v>0</v>
      </c>
      <c r="H59" s="12">
        <v>42</v>
      </c>
      <c r="I59" s="12">
        <v>42</v>
      </c>
      <c r="J59" s="12">
        <v>4</v>
      </c>
      <c r="K59" s="12">
        <v>4</v>
      </c>
      <c r="L59" s="12">
        <v>0</v>
      </c>
      <c r="M59" s="12">
        <v>0</v>
      </c>
      <c r="N59" s="12">
        <v>45</v>
      </c>
      <c r="O59" s="12">
        <v>5</v>
      </c>
      <c r="P59" s="12">
        <v>5</v>
      </c>
      <c r="Q59" s="12">
        <v>5</v>
      </c>
      <c r="R59" s="12">
        <v>5</v>
      </c>
      <c r="S59" s="12">
        <v>5</v>
      </c>
      <c r="T59" s="12">
        <v>1</v>
      </c>
      <c r="U59" s="12">
        <v>1</v>
      </c>
      <c r="V59" s="12">
        <v>81</v>
      </c>
      <c r="W59" s="12">
        <v>57</v>
      </c>
      <c r="X59" s="12">
        <v>57</v>
      </c>
      <c r="Y59" s="12">
        <v>57</v>
      </c>
      <c r="Z59" s="12">
        <v>2</v>
      </c>
      <c r="AA59" s="12">
        <v>2</v>
      </c>
      <c r="AB59" s="12">
        <v>229</v>
      </c>
      <c r="AC59" s="12">
        <v>6</v>
      </c>
      <c r="AD59" s="12">
        <v>6</v>
      </c>
      <c r="AE59" s="12">
        <v>2</v>
      </c>
      <c r="AF59" s="12">
        <v>0</v>
      </c>
      <c r="AG59" s="12">
        <v>0</v>
      </c>
      <c r="AH59" s="12">
        <v>0</v>
      </c>
      <c r="AI59" s="12">
        <v>0</v>
      </c>
      <c r="AJ59" s="12">
        <v>0</v>
      </c>
      <c r="AK59" s="12">
        <v>4</v>
      </c>
      <c r="AL59" s="12">
        <v>202</v>
      </c>
      <c r="AM59" s="12">
        <v>180</v>
      </c>
      <c r="AN59" s="12">
        <v>180</v>
      </c>
      <c r="AO59" s="81">
        <v>5.1428571429999996</v>
      </c>
      <c r="AP59" t="s">
        <v>17</v>
      </c>
      <c r="AQ59" t="s">
        <v>379</v>
      </c>
      <c r="AR59" t="s">
        <v>57</v>
      </c>
      <c r="AS59" t="s">
        <v>350</v>
      </c>
      <c r="AT59" t="s">
        <v>388</v>
      </c>
      <c r="AU59" t="s">
        <v>268</v>
      </c>
      <c r="AV59" s="12"/>
      <c r="AW59" s="12">
        <v>0</v>
      </c>
      <c r="AX59" s="12">
        <v>0</v>
      </c>
      <c r="AY59" s="12">
        <v>0</v>
      </c>
      <c r="AZ59">
        <v>0</v>
      </c>
    </row>
    <row r="60" spans="1:52" x14ac:dyDescent="0.35">
      <c r="A60" t="s">
        <v>132</v>
      </c>
      <c r="B60" t="s">
        <v>135</v>
      </c>
      <c r="C60" s="109">
        <v>44141</v>
      </c>
      <c r="D60" s="12">
        <v>1957</v>
      </c>
      <c r="E60" s="12">
        <v>9</v>
      </c>
      <c r="F60" s="12">
        <v>9</v>
      </c>
      <c r="G60" s="12">
        <v>7</v>
      </c>
      <c r="H60" s="12">
        <v>123</v>
      </c>
      <c r="I60" s="12">
        <v>123</v>
      </c>
      <c r="J60" s="12">
        <v>31</v>
      </c>
      <c r="K60" s="12">
        <v>31</v>
      </c>
      <c r="L60" s="12">
        <v>2</v>
      </c>
      <c r="M60" s="12">
        <v>2</v>
      </c>
      <c r="N60" s="12">
        <v>43</v>
      </c>
      <c r="O60" s="12">
        <v>5</v>
      </c>
      <c r="P60" s="12">
        <v>5</v>
      </c>
      <c r="Q60" s="12">
        <v>5</v>
      </c>
      <c r="R60" s="12">
        <v>5</v>
      </c>
      <c r="S60" s="12">
        <v>5</v>
      </c>
      <c r="T60" s="12">
        <v>2</v>
      </c>
      <c r="U60" s="12">
        <v>2</v>
      </c>
      <c r="V60" s="12">
        <v>85</v>
      </c>
      <c r="W60" s="12">
        <v>85</v>
      </c>
      <c r="X60" s="12">
        <v>85</v>
      </c>
      <c r="Y60" s="12">
        <v>85</v>
      </c>
      <c r="Z60" s="12">
        <v>5</v>
      </c>
      <c r="AA60" s="12">
        <v>5</v>
      </c>
      <c r="AB60" s="12">
        <v>113</v>
      </c>
      <c r="AC60" s="12">
        <v>1</v>
      </c>
      <c r="AD60" s="12">
        <v>1</v>
      </c>
      <c r="AE60" s="12">
        <v>0</v>
      </c>
      <c r="AF60" s="12">
        <v>0</v>
      </c>
      <c r="AG60" s="12">
        <v>0</v>
      </c>
      <c r="AH60" s="12">
        <v>0</v>
      </c>
      <c r="AI60" s="12">
        <v>0</v>
      </c>
      <c r="AJ60" s="12">
        <v>0</v>
      </c>
      <c r="AK60" s="12">
        <v>1</v>
      </c>
      <c r="AL60" s="12">
        <v>116</v>
      </c>
      <c r="AM60" s="12">
        <v>80</v>
      </c>
      <c r="AN60" s="12">
        <v>80</v>
      </c>
      <c r="AO60" s="81">
        <v>6.1428571429999996</v>
      </c>
      <c r="AP60" t="s">
        <v>35</v>
      </c>
      <c r="AQ60" t="s">
        <v>379</v>
      </c>
      <c r="AR60" t="s">
        <v>57</v>
      </c>
      <c r="AS60" t="s">
        <v>350</v>
      </c>
      <c r="AT60" t="s">
        <v>388</v>
      </c>
      <c r="AU60" t="s">
        <v>268</v>
      </c>
      <c r="AV60" s="12"/>
      <c r="AW60" s="12">
        <v>0</v>
      </c>
      <c r="AX60" s="12">
        <v>0</v>
      </c>
      <c r="AY60" s="12">
        <v>0</v>
      </c>
      <c r="AZ60">
        <v>0</v>
      </c>
    </row>
    <row r="61" spans="1:52" x14ac:dyDescent="0.35">
      <c r="A61" t="s">
        <v>132</v>
      </c>
      <c r="B61" t="s">
        <v>135</v>
      </c>
      <c r="C61" s="109">
        <v>44148</v>
      </c>
      <c r="D61" s="12">
        <v>1960</v>
      </c>
      <c r="E61" s="12">
        <v>8</v>
      </c>
      <c r="F61" s="12">
        <v>4</v>
      </c>
      <c r="G61" s="12">
        <v>3</v>
      </c>
      <c r="H61" s="12">
        <v>231</v>
      </c>
      <c r="I61" s="12">
        <v>33</v>
      </c>
      <c r="J61" s="12">
        <v>33</v>
      </c>
      <c r="K61" s="12">
        <v>33</v>
      </c>
      <c r="L61" s="12">
        <v>1</v>
      </c>
      <c r="M61" s="12">
        <v>1</v>
      </c>
      <c r="N61" s="12">
        <v>6</v>
      </c>
      <c r="O61" s="12">
        <v>6</v>
      </c>
      <c r="P61" s="12">
        <v>6</v>
      </c>
      <c r="Q61" s="12">
        <v>6</v>
      </c>
      <c r="R61" s="12">
        <v>11</v>
      </c>
      <c r="S61" s="12">
        <v>11</v>
      </c>
      <c r="T61" s="12">
        <v>2</v>
      </c>
      <c r="U61" s="12">
        <v>2</v>
      </c>
      <c r="V61" s="12">
        <v>77</v>
      </c>
      <c r="W61" s="12">
        <v>77</v>
      </c>
      <c r="X61" s="12">
        <v>77</v>
      </c>
      <c r="Y61" s="12">
        <v>77</v>
      </c>
      <c r="Z61" s="12">
        <v>5</v>
      </c>
      <c r="AA61" s="12">
        <v>5</v>
      </c>
      <c r="AB61" s="12">
        <v>140</v>
      </c>
      <c r="AC61" s="12">
        <v>3</v>
      </c>
      <c r="AD61" s="12">
        <v>3</v>
      </c>
      <c r="AE61" s="12">
        <v>0</v>
      </c>
      <c r="AF61" s="12">
        <v>0</v>
      </c>
      <c r="AG61" s="12">
        <v>0</v>
      </c>
      <c r="AH61" s="12">
        <v>0</v>
      </c>
      <c r="AI61" s="12">
        <v>0</v>
      </c>
      <c r="AJ61" s="12">
        <v>0</v>
      </c>
      <c r="AK61" s="12">
        <v>1</v>
      </c>
      <c r="AL61" s="12">
        <v>107</v>
      </c>
      <c r="AM61" s="12">
        <v>89</v>
      </c>
      <c r="AN61" s="12">
        <v>86</v>
      </c>
      <c r="AO61" s="81">
        <v>7.1428571429999996</v>
      </c>
      <c r="AP61" t="s">
        <v>35</v>
      </c>
      <c r="AQ61" t="s">
        <v>379</v>
      </c>
      <c r="AR61" t="s">
        <v>57</v>
      </c>
      <c r="AS61" t="s">
        <v>350</v>
      </c>
      <c r="AT61" t="s">
        <v>388</v>
      </c>
      <c r="AU61" t="s">
        <v>268</v>
      </c>
      <c r="AV61" s="12"/>
      <c r="AW61" s="12">
        <v>0</v>
      </c>
      <c r="AX61" s="12">
        <v>0</v>
      </c>
      <c r="AY61" s="12">
        <v>0</v>
      </c>
      <c r="AZ61">
        <v>0</v>
      </c>
    </row>
    <row r="62" spans="1:52" x14ac:dyDescent="0.35">
      <c r="A62" t="s">
        <v>132</v>
      </c>
      <c r="B62" t="s">
        <v>136</v>
      </c>
      <c r="C62" s="109">
        <v>44113</v>
      </c>
      <c r="D62" s="12">
        <v>1315</v>
      </c>
      <c r="E62" s="12">
        <v>5</v>
      </c>
      <c r="F62" s="12">
        <v>6</v>
      </c>
      <c r="G62" s="12">
        <v>1</v>
      </c>
      <c r="H62" s="12">
        <v>906</v>
      </c>
      <c r="I62" s="12">
        <v>435</v>
      </c>
      <c r="J62" s="12">
        <v>187</v>
      </c>
      <c r="K62" s="12">
        <v>187</v>
      </c>
      <c r="L62" s="12">
        <v>2</v>
      </c>
      <c r="M62" s="12">
        <v>2</v>
      </c>
      <c r="N62" s="12">
        <v>5</v>
      </c>
      <c r="O62" s="12">
        <v>3</v>
      </c>
      <c r="P62" s="12">
        <v>3</v>
      </c>
      <c r="Q62" s="12">
        <v>3</v>
      </c>
      <c r="R62" s="12">
        <v>3</v>
      </c>
      <c r="S62" s="12">
        <v>3</v>
      </c>
      <c r="T62" s="12">
        <v>2</v>
      </c>
      <c r="U62" s="12">
        <v>2</v>
      </c>
      <c r="V62" s="12">
        <v>84</v>
      </c>
      <c r="W62" s="12">
        <v>76</v>
      </c>
      <c r="X62" s="12">
        <v>76</v>
      </c>
      <c r="Y62" s="12">
        <v>76</v>
      </c>
      <c r="Z62" s="12">
        <v>1</v>
      </c>
      <c r="AA62" s="12">
        <v>1</v>
      </c>
      <c r="AB62" s="12">
        <v>99</v>
      </c>
      <c r="AC62" s="12">
        <v>1</v>
      </c>
      <c r="AD62" s="12">
        <v>1</v>
      </c>
      <c r="AE62" s="12">
        <v>0</v>
      </c>
      <c r="AF62" s="12">
        <v>0</v>
      </c>
      <c r="AG62" s="12">
        <v>0</v>
      </c>
      <c r="AH62" s="12">
        <v>0</v>
      </c>
      <c r="AI62" s="12">
        <v>0</v>
      </c>
      <c r="AJ62" s="12">
        <v>0</v>
      </c>
      <c r="AK62" s="12">
        <v>1</v>
      </c>
      <c r="AL62" s="12">
        <v>112</v>
      </c>
      <c r="AM62" s="12">
        <v>98</v>
      </c>
      <c r="AN62" s="12">
        <v>87</v>
      </c>
      <c r="AO62" s="81">
        <v>2.1428571430000001</v>
      </c>
      <c r="AP62" t="s">
        <v>17</v>
      </c>
      <c r="AQ62" t="s">
        <v>379</v>
      </c>
      <c r="AR62" t="s">
        <v>57</v>
      </c>
      <c r="AS62" t="s">
        <v>347</v>
      </c>
      <c r="AT62" t="s">
        <v>389</v>
      </c>
      <c r="AU62" t="s">
        <v>268</v>
      </c>
      <c r="AV62" s="12"/>
      <c r="AW62" s="12">
        <v>0</v>
      </c>
      <c r="AX62" s="12">
        <v>0</v>
      </c>
      <c r="AY62" s="12">
        <v>0</v>
      </c>
      <c r="AZ62">
        <v>0</v>
      </c>
    </row>
    <row r="63" spans="1:52" x14ac:dyDescent="0.35">
      <c r="A63" t="s">
        <v>132</v>
      </c>
      <c r="B63" t="s">
        <v>136</v>
      </c>
      <c r="C63" s="109">
        <v>44120</v>
      </c>
      <c r="D63" s="12">
        <v>1315</v>
      </c>
      <c r="E63" s="12">
        <v>2</v>
      </c>
      <c r="F63" s="12">
        <v>2</v>
      </c>
      <c r="G63" s="12">
        <v>0</v>
      </c>
      <c r="H63" s="12">
        <v>703</v>
      </c>
      <c r="I63" s="12">
        <v>703</v>
      </c>
      <c r="J63" s="12">
        <v>201</v>
      </c>
      <c r="K63" s="12">
        <v>201</v>
      </c>
      <c r="L63" s="12">
        <v>2</v>
      </c>
      <c r="M63" s="12">
        <v>2</v>
      </c>
      <c r="N63" s="12">
        <v>32</v>
      </c>
      <c r="O63" s="12">
        <v>5</v>
      </c>
      <c r="P63" s="12">
        <v>5</v>
      </c>
      <c r="Q63" s="12">
        <v>5</v>
      </c>
      <c r="R63" s="12">
        <v>5</v>
      </c>
      <c r="S63" s="12">
        <v>1</v>
      </c>
      <c r="T63" s="12">
        <v>0</v>
      </c>
      <c r="U63" s="12">
        <v>0</v>
      </c>
      <c r="V63" s="12">
        <v>43</v>
      </c>
      <c r="W63" s="12">
        <v>37</v>
      </c>
      <c r="X63" s="12">
        <v>37</v>
      </c>
      <c r="Y63" s="12">
        <v>37</v>
      </c>
      <c r="Z63" s="12">
        <v>0</v>
      </c>
      <c r="AA63" s="12">
        <v>0</v>
      </c>
      <c r="AB63" s="12">
        <v>98</v>
      </c>
      <c r="AC63" s="12">
        <v>6</v>
      </c>
      <c r="AD63" s="12">
        <v>6</v>
      </c>
      <c r="AE63" s="12">
        <v>0</v>
      </c>
      <c r="AF63" s="12">
        <v>1</v>
      </c>
      <c r="AG63" s="12">
        <v>0</v>
      </c>
      <c r="AH63" s="12">
        <v>0</v>
      </c>
      <c r="AI63" s="12">
        <v>0</v>
      </c>
      <c r="AJ63" s="12">
        <v>0</v>
      </c>
      <c r="AK63" s="12">
        <v>5</v>
      </c>
      <c r="AL63" s="12">
        <v>51</v>
      </c>
      <c r="AM63" s="12">
        <v>43</v>
      </c>
      <c r="AN63" s="12">
        <v>39</v>
      </c>
      <c r="AO63" s="81">
        <v>3.1428571430000001</v>
      </c>
      <c r="AP63" t="s">
        <v>17</v>
      </c>
      <c r="AQ63" t="s">
        <v>379</v>
      </c>
      <c r="AR63" t="s">
        <v>57</v>
      </c>
      <c r="AS63" t="s">
        <v>347</v>
      </c>
      <c r="AT63" t="s">
        <v>389</v>
      </c>
      <c r="AU63" t="s">
        <v>268</v>
      </c>
      <c r="AV63" s="12"/>
      <c r="AW63" s="12">
        <v>0</v>
      </c>
      <c r="AX63" s="12">
        <v>0</v>
      </c>
      <c r="AY63" s="12">
        <v>0</v>
      </c>
      <c r="AZ63">
        <v>0</v>
      </c>
    </row>
    <row r="64" spans="1:52" x14ac:dyDescent="0.35">
      <c r="A64" t="s">
        <v>132</v>
      </c>
      <c r="B64" t="s">
        <v>136</v>
      </c>
      <c r="C64" s="109">
        <v>44127</v>
      </c>
      <c r="D64" s="12">
        <v>1315</v>
      </c>
      <c r="E64" s="12">
        <v>2</v>
      </c>
      <c r="F64" s="12">
        <v>2</v>
      </c>
      <c r="G64" s="12">
        <v>0</v>
      </c>
      <c r="H64" s="12">
        <v>470</v>
      </c>
      <c r="I64" s="12">
        <v>470</v>
      </c>
      <c r="J64" s="12">
        <v>125</v>
      </c>
      <c r="K64" s="12">
        <v>125</v>
      </c>
      <c r="L64" s="12">
        <v>2</v>
      </c>
      <c r="M64" s="12">
        <v>2</v>
      </c>
      <c r="N64" s="12">
        <v>8</v>
      </c>
      <c r="O64" s="12">
        <v>2</v>
      </c>
      <c r="P64" s="12">
        <v>2</v>
      </c>
      <c r="Q64" s="12">
        <v>2</v>
      </c>
      <c r="R64" s="12">
        <v>2</v>
      </c>
      <c r="S64" s="12">
        <v>0</v>
      </c>
      <c r="T64" s="12">
        <v>0</v>
      </c>
      <c r="U64" s="12">
        <v>0</v>
      </c>
      <c r="V64" s="12">
        <v>16</v>
      </c>
      <c r="W64" s="12">
        <v>15</v>
      </c>
      <c r="X64" s="12">
        <v>15</v>
      </c>
      <c r="Y64" s="12">
        <v>15</v>
      </c>
      <c r="Z64" s="12">
        <v>0</v>
      </c>
      <c r="AA64" s="12">
        <v>0</v>
      </c>
      <c r="AB64" s="12">
        <v>55</v>
      </c>
      <c r="AC64" s="12">
        <v>6</v>
      </c>
      <c r="AD64" s="12">
        <v>6</v>
      </c>
      <c r="AE64" s="12">
        <v>0</v>
      </c>
      <c r="AF64" s="12">
        <v>0</v>
      </c>
      <c r="AG64" s="12">
        <v>0</v>
      </c>
      <c r="AH64" s="12">
        <v>0</v>
      </c>
      <c r="AI64" s="12">
        <v>0</v>
      </c>
      <c r="AJ64" s="12">
        <v>0</v>
      </c>
      <c r="AK64" s="12">
        <v>6</v>
      </c>
      <c r="AL64" s="12">
        <v>30</v>
      </c>
      <c r="AM64" s="12">
        <v>30</v>
      </c>
      <c r="AN64" s="12">
        <v>17</v>
      </c>
      <c r="AO64" s="81">
        <v>4.1428571429999996</v>
      </c>
      <c r="AP64" t="s">
        <v>17</v>
      </c>
      <c r="AQ64" t="s">
        <v>379</v>
      </c>
      <c r="AR64" t="s">
        <v>57</v>
      </c>
      <c r="AS64" t="s">
        <v>347</v>
      </c>
      <c r="AT64" t="s">
        <v>389</v>
      </c>
      <c r="AU64" t="s">
        <v>268</v>
      </c>
      <c r="AV64" s="12"/>
      <c r="AW64" s="12">
        <v>0</v>
      </c>
      <c r="AX64" s="12">
        <v>0</v>
      </c>
      <c r="AY64" s="12">
        <v>0</v>
      </c>
      <c r="AZ64">
        <v>0</v>
      </c>
    </row>
    <row r="65" spans="1:52" x14ac:dyDescent="0.35">
      <c r="A65" t="s">
        <v>132</v>
      </c>
      <c r="B65" t="s">
        <v>136</v>
      </c>
      <c r="C65" s="109">
        <v>44134</v>
      </c>
      <c r="D65" s="12">
        <v>1315</v>
      </c>
      <c r="E65" s="12">
        <v>3</v>
      </c>
      <c r="F65" s="12">
        <v>3</v>
      </c>
      <c r="G65" s="12">
        <v>18</v>
      </c>
      <c r="H65" s="12">
        <v>1083</v>
      </c>
      <c r="I65" s="12">
        <v>1083</v>
      </c>
      <c r="J65" s="12">
        <v>92</v>
      </c>
      <c r="K65" s="12">
        <v>92</v>
      </c>
      <c r="L65" s="12">
        <v>2</v>
      </c>
      <c r="M65" s="12">
        <v>2</v>
      </c>
      <c r="N65" s="12">
        <v>23</v>
      </c>
      <c r="O65" s="12">
        <v>3</v>
      </c>
      <c r="P65" s="12">
        <v>3</v>
      </c>
      <c r="Q65" s="12">
        <v>3</v>
      </c>
      <c r="R65" s="12">
        <v>3</v>
      </c>
      <c r="S65" s="12">
        <v>1</v>
      </c>
      <c r="T65" s="12">
        <v>1</v>
      </c>
      <c r="U65" s="12">
        <v>1</v>
      </c>
      <c r="V65" s="12">
        <v>33</v>
      </c>
      <c r="W65" s="12">
        <v>33</v>
      </c>
      <c r="X65" s="12">
        <v>33</v>
      </c>
      <c r="Y65" s="12">
        <v>31</v>
      </c>
      <c r="Z65" s="12">
        <v>0</v>
      </c>
      <c r="AA65" s="12">
        <v>0</v>
      </c>
      <c r="AB65" s="12">
        <v>46</v>
      </c>
      <c r="AC65" s="12">
        <v>7</v>
      </c>
      <c r="AD65" s="12">
        <v>7</v>
      </c>
      <c r="AE65" s="12">
        <v>0</v>
      </c>
      <c r="AF65" s="12">
        <v>1</v>
      </c>
      <c r="AG65" s="12">
        <v>0</v>
      </c>
      <c r="AH65" s="12">
        <v>0</v>
      </c>
      <c r="AI65" s="12">
        <v>0</v>
      </c>
      <c r="AJ65" s="12">
        <v>0</v>
      </c>
      <c r="AK65" s="12">
        <v>5</v>
      </c>
      <c r="AL65" s="12">
        <v>54</v>
      </c>
      <c r="AM65" s="12">
        <v>42</v>
      </c>
      <c r="AN65" s="12">
        <v>42</v>
      </c>
      <c r="AO65" s="81">
        <v>5.1428571429999996</v>
      </c>
      <c r="AP65" t="s">
        <v>17</v>
      </c>
      <c r="AQ65" t="s">
        <v>379</v>
      </c>
      <c r="AR65" t="s">
        <v>57</v>
      </c>
      <c r="AS65" t="s">
        <v>347</v>
      </c>
      <c r="AT65" t="s">
        <v>389</v>
      </c>
      <c r="AU65" t="s">
        <v>268</v>
      </c>
      <c r="AV65" s="12"/>
      <c r="AW65" s="12">
        <v>0</v>
      </c>
      <c r="AX65" s="12">
        <v>0</v>
      </c>
      <c r="AY65" s="12">
        <v>0</v>
      </c>
      <c r="AZ65">
        <v>0</v>
      </c>
    </row>
    <row r="66" spans="1:52" x14ac:dyDescent="0.35">
      <c r="A66" t="s">
        <v>132</v>
      </c>
      <c r="B66" t="s">
        <v>136</v>
      </c>
      <c r="C66" s="109">
        <v>44141</v>
      </c>
      <c r="D66" s="12">
        <v>1333</v>
      </c>
      <c r="E66" s="12">
        <v>3</v>
      </c>
      <c r="F66" s="12">
        <v>3</v>
      </c>
      <c r="G66" s="12">
        <v>0</v>
      </c>
      <c r="H66" s="12">
        <v>1012</v>
      </c>
      <c r="I66" s="12">
        <v>624</v>
      </c>
      <c r="J66" s="12">
        <v>106</v>
      </c>
      <c r="K66" s="12">
        <v>106</v>
      </c>
      <c r="L66" s="12">
        <v>3</v>
      </c>
      <c r="M66" s="12">
        <v>3</v>
      </c>
      <c r="N66" s="12">
        <v>18</v>
      </c>
      <c r="O66" s="12">
        <v>5</v>
      </c>
      <c r="P66" s="12">
        <v>5</v>
      </c>
      <c r="Q66" s="12">
        <v>5</v>
      </c>
      <c r="R66" s="12">
        <v>5</v>
      </c>
      <c r="S66" s="12">
        <v>1</v>
      </c>
      <c r="T66" s="12">
        <v>0</v>
      </c>
      <c r="U66" s="12">
        <v>0</v>
      </c>
      <c r="V66" s="12">
        <v>46</v>
      </c>
      <c r="W66" s="12">
        <v>43</v>
      </c>
      <c r="X66" s="12">
        <v>43</v>
      </c>
      <c r="Y66" s="12">
        <v>43</v>
      </c>
      <c r="Z66" s="12">
        <v>0</v>
      </c>
      <c r="AA66" s="12">
        <v>0</v>
      </c>
      <c r="AB66" s="12">
        <v>63</v>
      </c>
      <c r="AC66" s="12">
        <v>3</v>
      </c>
      <c r="AD66" s="12">
        <v>3</v>
      </c>
      <c r="AE66" s="12">
        <v>0</v>
      </c>
      <c r="AF66" s="12">
        <v>0</v>
      </c>
      <c r="AG66" s="12">
        <v>0</v>
      </c>
      <c r="AH66" s="12">
        <v>0</v>
      </c>
      <c r="AI66" s="12">
        <v>0</v>
      </c>
      <c r="AJ66" s="12">
        <v>0</v>
      </c>
      <c r="AK66" s="12">
        <v>2</v>
      </c>
      <c r="AL66" s="12">
        <v>68</v>
      </c>
      <c r="AM66" s="12">
        <v>50</v>
      </c>
      <c r="AN66" s="12">
        <v>50</v>
      </c>
      <c r="AO66" s="81">
        <v>6.1428571429999996</v>
      </c>
      <c r="AP66" t="s">
        <v>35</v>
      </c>
      <c r="AQ66" t="s">
        <v>379</v>
      </c>
      <c r="AR66" t="s">
        <v>57</v>
      </c>
      <c r="AS66" t="s">
        <v>347</v>
      </c>
      <c r="AT66" t="s">
        <v>389</v>
      </c>
      <c r="AU66" t="s">
        <v>268</v>
      </c>
      <c r="AV66" s="12"/>
      <c r="AW66" s="12">
        <v>0</v>
      </c>
      <c r="AX66" s="12">
        <v>0</v>
      </c>
      <c r="AY66" s="12">
        <v>0</v>
      </c>
      <c r="AZ66">
        <v>0</v>
      </c>
    </row>
    <row r="67" spans="1:52" x14ac:dyDescent="0.35">
      <c r="A67" t="s">
        <v>132</v>
      </c>
      <c r="B67" t="s">
        <v>136</v>
      </c>
      <c r="C67" s="109">
        <v>44148</v>
      </c>
      <c r="D67" s="12">
        <v>1335</v>
      </c>
      <c r="E67" s="12">
        <v>0</v>
      </c>
      <c r="F67" s="12">
        <v>0</v>
      </c>
      <c r="G67" s="12">
        <v>2</v>
      </c>
      <c r="H67" s="12">
        <v>452</v>
      </c>
      <c r="I67" s="12">
        <v>147</v>
      </c>
      <c r="J67" s="12">
        <v>76</v>
      </c>
      <c r="K67" s="12">
        <v>76</v>
      </c>
      <c r="L67" s="12">
        <v>0</v>
      </c>
      <c r="M67" s="12">
        <v>0</v>
      </c>
      <c r="N67" s="12">
        <v>1</v>
      </c>
      <c r="O67" s="12">
        <v>1</v>
      </c>
      <c r="P67" s="12">
        <v>1</v>
      </c>
      <c r="Q67" s="12">
        <v>1</v>
      </c>
      <c r="R67" s="12">
        <v>4</v>
      </c>
      <c r="S67" s="12">
        <v>4</v>
      </c>
      <c r="T67" s="12">
        <v>0</v>
      </c>
      <c r="U67" s="12">
        <v>0</v>
      </c>
      <c r="V67" s="12">
        <v>39</v>
      </c>
      <c r="W67" s="12">
        <v>39</v>
      </c>
      <c r="X67" s="12">
        <v>39</v>
      </c>
      <c r="Y67" s="12">
        <v>39</v>
      </c>
      <c r="Z67" s="12">
        <v>0</v>
      </c>
      <c r="AA67" s="12">
        <v>0</v>
      </c>
      <c r="AB67" s="12">
        <v>106</v>
      </c>
      <c r="AC67" s="12">
        <v>22</v>
      </c>
      <c r="AD67" s="12">
        <v>22</v>
      </c>
      <c r="AE67" s="12">
        <v>0</v>
      </c>
      <c r="AF67" s="12">
        <v>0</v>
      </c>
      <c r="AG67" s="12">
        <v>0</v>
      </c>
      <c r="AH67" s="12">
        <v>0</v>
      </c>
      <c r="AI67" s="12">
        <v>0</v>
      </c>
      <c r="AJ67" s="12">
        <v>0</v>
      </c>
      <c r="AK67" s="12">
        <v>17</v>
      </c>
      <c r="AL67" s="12">
        <v>85</v>
      </c>
      <c r="AM67" s="12">
        <v>77</v>
      </c>
      <c r="AN67" s="12">
        <v>76</v>
      </c>
      <c r="AO67" s="81">
        <v>7.1428571429999996</v>
      </c>
      <c r="AP67" t="s">
        <v>35</v>
      </c>
      <c r="AQ67" t="s">
        <v>379</v>
      </c>
      <c r="AR67" t="s">
        <v>57</v>
      </c>
      <c r="AS67" t="s">
        <v>347</v>
      </c>
      <c r="AT67" t="s">
        <v>389</v>
      </c>
      <c r="AU67" t="s">
        <v>268</v>
      </c>
      <c r="AV67" s="12"/>
      <c r="AW67" s="12">
        <v>0</v>
      </c>
      <c r="AX67" s="12">
        <v>0</v>
      </c>
      <c r="AY67" s="12">
        <v>0</v>
      </c>
      <c r="AZ67">
        <v>0</v>
      </c>
    </row>
    <row r="68" spans="1:52" x14ac:dyDescent="0.35">
      <c r="A68" t="s">
        <v>132</v>
      </c>
      <c r="B68" t="s">
        <v>137</v>
      </c>
      <c r="C68" s="109">
        <v>44113</v>
      </c>
      <c r="D68" s="12">
        <v>3406</v>
      </c>
      <c r="E68" s="12">
        <v>7</v>
      </c>
      <c r="F68" s="12">
        <v>7</v>
      </c>
      <c r="G68" s="12">
        <v>0</v>
      </c>
      <c r="H68" s="12">
        <v>75</v>
      </c>
      <c r="I68" s="12">
        <v>75</v>
      </c>
      <c r="J68" s="12">
        <v>19</v>
      </c>
      <c r="K68" s="12">
        <v>19</v>
      </c>
      <c r="L68" s="12">
        <v>2</v>
      </c>
      <c r="M68" s="12">
        <v>2</v>
      </c>
      <c r="N68" s="12">
        <v>12</v>
      </c>
      <c r="O68" s="12">
        <v>7</v>
      </c>
      <c r="P68" s="12">
        <v>7</v>
      </c>
      <c r="Q68" s="12">
        <v>7</v>
      </c>
      <c r="R68" s="12">
        <v>7</v>
      </c>
      <c r="S68" s="12">
        <v>6</v>
      </c>
      <c r="T68" s="12">
        <v>0</v>
      </c>
      <c r="U68" s="12">
        <v>0</v>
      </c>
      <c r="V68" s="12">
        <v>37</v>
      </c>
      <c r="W68" s="12">
        <v>30</v>
      </c>
      <c r="X68" s="12">
        <v>30</v>
      </c>
      <c r="Y68" s="12">
        <v>30</v>
      </c>
      <c r="Z68" s="12">
        <v>5</v>
      </c>
      <c r="AA68" s="12">
        <v>5</v>
      </c>
      <c r="AB68" s="12">
        <v>92</v>
      </c>
      <c r="AC68" s="12">
        <v>10</v>
      </c>
      <c r="AD68" s="12">
        <v>10</v>
      </c>
      <c r="AE68" s="12">
        <v>6</v>
      </c>
      <c r="AF68" s="12">
        <v>1</v>
      </c>
      <c r="AG68" s="12">
        <v>0</v>
      </c>
      <c r="AH68" s="12">
        <v>0</v>
      </c>
      <c r="AI68" s="12">
        <v>0</v>
      </c>
      <c r="AJ68" s="12">
        <v>0</v>
      </c>
      <c r="AK68" s="12">
        <v>6</v>
      </c>
      <c r="AL68" s="12">
        <v>239</v>
      </c>
      <c r="AM68" s="12">
        <v>219</v>
      </c>
      <c r="AN68" s="12">
        <v>206</v>
      </c>
      <c r="AO68" s="81">
        <v>2.1428571430000001</v>
      </c>
      <c r="AP68" t="s">
        <v>17</v>
      </c>
      <c r="AQ68" t="s">
        <v>379</v>
      </c>
      <c r="AR68" t="s">
        <v>57</v>
      </c>
      <c r="AS68" t="s">
        <v>349</v>
      </c>
      <c r="AT68" t="s">
        <v>390</v>
      </c>
      <c r="AU68" t="s">
        <v>268</v>
      </c>
      <c r="AV68" s="12"/>
      <c r="AW68" s="12">
        <v>0</v>
      </c>
      <c r="AX68" s="12">
        <v>0</v>
      </c>
      <c r="AY68" s="12">
        <v>0</v>
      </c>
      <c r="AZ68">
        <v>0</v>
      </c>
    </row>
    <row r="69" spans="1:52" x14ac:dyDescent="0.35">
      <c r="A69" t="s">
        <v>132</v>
      </c>
      <c r="B69" t="s">
        <v>137</v>
      </c>
      <c r="C69" s="109">
        <v>44120</v>
      </c>
      <c r="D69" s="12">
        <v>3406</v>
      </c>
      <c r="E69" s="12">
        <v>2</v>
      </c>
      <c r="F69" s="12">
        <v>5</v>
      </c>
      <c r="G69" s="12">
        <v>2</v>
      </c>
      <c r="H69" s="12">
        <v>84</v>
      </c>
      <c r="I69" s="12">
        <v>84</v>
      </c>
      <c r="J69" s="12">
        <v>15</v>
      </c>
      <c r="K69" s="12">
        <v>15</v>
      </c>
      <c r="L69" s="12">
        <v>0</v>
      </c>
      <c r="M69" s="12">
        <v>0</v>
      </c>
      <c r="N69" s="12">
        <v>9</v>
      </c>
      <c r="O69" s="12">
        <v>2</v>
      </c>
      <c r="P69" s="12">
        <v>2</v>
      </c>
      <c r="Q69" s="12">
        <v>2</v>
      </c>
      <c r="R69" s="12">
        <v>2</v>
      </c>
      <c r="S69" s="12">
        <v>2</v>
      </c>
      <c r="T69" s="12">
        <v>0</v>
      </c>
      <c r="U69" s="12">
        <v>0</v>
      </c>
      <c r="V69" s="12">
        <v>36</v>
      </c>
      <c r="W69" s="12">
        <v>32</v>
      </c>
      <c r="X69" s="12">
        <v>32</v>
      </c>
      <c r="Y69" s="12">
        <v>32</v>
      </c>
      <c r="Z69" s="12">
        <v>2</v>
      </c>
      <c r="AA69" s="12">
        <v>2</v>
      </c>
      <c r="AB69" s="12">
        <v>118</v>
      </c>
      <c r="AC69" s="12">
        <v>7</v>
      </c>
      <c r="AD69" s="12">
        <v>7</v>
      </c>
      <c r="AE69" s="12">
        <v>2</v>
      </c>
      <c r="AF69" s="12">
        <v>1</v>
      </c>
      <c r="AG69" s="12">
        <v>0</v>
      </c>
      <c r="AH69" s="12">
        <v>0</v>
      </c>
      <c r="AI69" s="12">
        <v>0</v>
      </c>
      <c r="AJ69" s="12">
        <v>0</v>
      </c>
      <c r="AK69" s="12">
        <v>6</v>
      </c>
      <c r="AL69" s="12">
        <v>205</v>
      </c>
      <c r="AM69" s="12">
        <v>183</v>
      </c>
      <c r="AN69" s="12">
        <v>183</v>
      </c>
      <c r="AO69" s="81">
        <v>3.1428571430000001</v>
      </c>
      <c r="AP69" t="s">
        <v>17</v>
      </c>
      <c r="AQ69" t="s">
        <v>379</v>
      </c>
      <c r="AR69" t="s">
        <v>57</v>
      </c>
      <c r="AS69" t="s">
        <v>349</v>
      </c>
      <c r="AT69" t="s">
        <v>390</v>
      </c>
      <c r="AU69" t="s">
        <v>268</v>
      </c>
      <c r="AV69" s="12"/>
      <c r="AW69" s="12">
        <v>0</v>
      </c>
      <c r="AX69" s="12">
        <v>0</v>
      </c>
      <c r="AY69" s="12">
        <v>0</v>
      </c>
      <c r="AZ69">
        <v>0</v>
      </c>
    </row>
    <row r="70" spans="1:52" x14ac:dyDescent="0.35">
      <c r="A70" t="s">
        <v>132</v>
      </c>
      <c r="B70" t="s">
        <v>137</v>
      </c>
      <c r="C70" s="109">
        <v>44127</v>
      </c>
      <c r="D70" s="12">
        <v>3406</v>
      </c>
      <c r="E70" s="12">
        <v>3</v>
      </c>
      <c r="F70" s="12">
        <v>5</v>
      </c>
      <c r="G70" s="12">
        <v>4</v>
      </c>
      <c r="H70" s="12">
        <v>29</v>
      </c>
      <c r="I70" s="12">
        <v>29</v>
      </c>
      <c r="J70" s="12">
        <v>9</v>
      </c>
      <c r="K70" s="12">
        <v>9</v>
      </c>
      <c r="L70" s="12">
        <v>0</v>
      </c>
      <c r="M70" s="12">
        <v>0</v>
      </c>
      <c r="N70" s="12">
        <v>17</v>
      </c>
      <c r="O70" s="12">
        <v>5</v>
      </c>
      <c r="P70" s="12">
        <v>5</v>
      </c>
      <c r="Q70" s="12">
        <v>5</v>
      </c>
      <c r="R70" s="12">
        <v>5</v>
      </c>
      <c r="S70" s="12">
        <v>5</v>
      </c>
      <c r="T70" s="12">
        <v>1</v>
      </c>
      <c r="U70" s="12">
        <v>1</v>
      </c>
      <c r="V70" s="12">
        <v>28</v>
      </c>
      <c r="W70" s="12">
        <v>23</v>
      </c>
      <c r="X70" s="12">
        <v>23</v>
      </c>
      <c r="Y70" s="12">
        <v>23</v>
      </c>
      <c r="Z70" s="12">
        <v>2</v>
      </c>
      <c r="AA70" s="12">
        <v>2</v>
      </c>
      <c r="AB70" s="12">
        <v>166</v>
      </c>
      <c r="AC70" s="12">
        <v>9</v>
      </c>
      <c r="AD70" s="12">
        <v>9</v>
      </c>
      <c r="AE70" s="12">
        <v>0</v>
      </c>
      <c r="AF70" s="12">
        <v>0</v>
      </c>
      <c r="AG70" s="12">
        <v>0</v>
      </c>
      <c r="AH70" s="12">
        <v>0</v>
      </c>
      <c r="AI70" s="12">
        <v>0</v>
      </c>
      <c r="AJ70" s="12">
        <v>0</v>
      </c>
      <c r="AK70" s="12">
        <v>7</v>
      </c>
      <c r="AL70" s="12">
        <v>209</v>
      </c>
      <c r="AM70" s="12">
        <v>201</v>
      </c>
      <c r="AN70" s="12">
        <v>201</v>
      </c>
      <c r="AO70" s="81">
        <v>4.1428571429999996</v>
      </c>
      <c r="AP70" t="s">
        <v>17</v>
      </c>
      <c r="AQ70" t="s">
        <v>379</v>
      </c>
      <c r="AR70" t="s">
        <v>57</v>
      </c>
      <c r="AS70" t="s">
        <v>349</v>
      </c>
      <c r="AT70" t="s">
        <v>390</v>
      </c>
      <c r="AU70" t="s">
        <v>268</v>
      </c>
      <c r="AV70" s="12"/>
      <c r="AW70" s="12">
        <v>0</v>
      </c>
      <c r="AX70" s="12">
        <v>0</v>
      </c>
      <c r="AY70" s="12">
        <v>0</v>
      </c>
      <c r="AZ70">
        <v>0</v>
      </c>
    </row>
    <row r="71" spans="1:52" x14ac:dyDescent="0.35">
      <c r="A71" t="s">
        <v>132</v>
      </c>
      <c r="B71" t="s">
        <v>137</v>
      </c>
      <c r="C71" s="109">
        <v>44134</v>
      </c>
      <c r="D71" s="12">
        <v>3406</v>
      </c>
      <c r="E71" s="12">
        <v>2</v>
      </c>
      <c r="F71" s="12">
        <v>2</v>
      </c>
      <c r="G71" s="12">
        <v>11</v>
      </c>
      <c r="H71" s="12">
        <v>143</v>
      </c>
      <c r="I71" s="12">
        <v>143</v>
      </c>
      <c r="J71" s="12">
        <v>30</v>
      </c>
      <c r="K71" s="12">
        <v>30</v>
      </c>
      <c r="L71" s="12">
        <v>0</v>
      </c>
      <c r="M71" s="12">
        <v>0</v>
      </c>
      <c r="N71" s="12">
        <v>72</v>
      </c>
      <c r="O71" s="12">
        <v>2</v>
      </c>
      <c r="P71" s="12">
        <v>2</v>
      </c>
      <c r="Q71" s="12">
        <v>2</v>
      </c>
      <c r="R71" s="12">
        <v>2</v>
      </c>
      <c r="S71" s="12">
        <v>2</v>
      </c>
      <c r="T71" s="12">
        <v>0</v>
      </c>
      <c r="U71" s="12">
        <v>0</v>
      </c>
      <c r="V71" s="12">
        <v>17</v>
      </c>
      <c r="W71" s="12">
        <v>17</v>
      </c>
      <c r="X71" s="12">
        <v>17</v>
      </c>
      <c r="Y71" s="12">
        <v>17</v>
      </c>
      <c r="Z71" s="12">
        <v>2</v>
      </c>
      <c r="AA71" s="12">
        <v>2</v>
      </c>
      <c r="AB71" s="12">
        <v>177</v>
      </c>
      <c r="AC71" s="12">
        <v>10</v>
      </c>
      <c r="AD71" s="12">
        <v>10</v>
      </c>
      <c r="AE71" s="12">
        <v>5</v>
      </c>
      <c r="AF71" s="12">
        <v>0</v>
      </c>
      <c r="AG71" s="12">
        <v>1</v>
      </c>
      <c r="AH71" s="12">
        <v>0</v>
      </c>
      <c r="AI71" s="12">
        <v>0</v>
      </c>
      <c r="AJ71" s="12">
        <v>2</v>
      </c>
      <c r="AK71" s="12">
        <v>7</v>
      </c>
      <c r="AL71" s="12">
        <v>224</v>
      </c>
      <c r="AM71" s="12">
        <v>216</v>
      </c>
      <c r="AN71" s="12">
        <v>216</v>
      </c>
      <c r="AO71" s="81">
        <v>5.1428571429999996</v>
      </c>
      <c r="AP71" t="s">
        <v>17</v>
      </c>
      <c r="AQ71" t="s">
        <v>379</v>
      </c>
      <c r="AR71" t="s">
        <v>57</v>
      </c>
      <c r="AS71" t="s">
        <v>349</v>
      </c>
      <c r="AT71" t="s">
        <v>390</v>
      </c>
      <c r="AU71" t="s">
        <v>268</v>
      </c>
      <c r="AV71" s="12"/>
      <c r="AW71" s="12">
        <v>0</v>
      </c>
      <c r="AX71" s="12">
        <v>0</v>
      </c>
      <c r="AY71" s="12">
        <v>0</v>
      </c>
      <c r="AZ71">
        <v>0</v>
      </c>
    </row>
    <row r="72" spans="1:52" x14ac:dyDescent="0.35">
      <c r="A72" t="s">
        <v>132</v>
      </c>
      <c r="B72" t="s">
        <v>137</v>
      </c>
      <c r="C72" s="109">
        <v>44141</v>
      </c>
      <c r="D72" s="12">
        <v>3434</v>
      </c>
      <c r="E72" s="12">
        <v>14</v>
      </c>
      <c r="F72" s="12">
        <v>13</v>
      </c>
      <c r="G72" s="12">
        <v>17</v>
      </c>
      <c r="H72" s="12">
        <v>231</v>
      </c>
      <c r="I72" s="12">
        <v>231</v>
      </c>
      <c r="J72" s="12">
        <v>183</v>
      </c>
      <c r="K72" s="12">
        <v>183</v>
      </c>
      <c r="L72" s="12">
        <v>9</v>
      </c>
      <c r="M72" s="12">
        <v>8</v>
      </c>
      <c r="N72" s="12">
        <v>23</v>
      </c>
      <c r="O72" s="12">
        <v>11</v>
      </c>
      <c r="P72" s="12">
        <v>11</v>
      </c>
      <c r="Q72" s="12">
        <v>11</v>
      </c>
      <c r="R72" s="12">
        <v>11</v>
      </c>
      <c r="S72" s="12">
        <v>11</v>
      </c>
      <c r="T72" s="12">
        <v>3</v>
      </c>
      <c r="U72" s="12">
        <v>3</v>
      </c>
      <c r="V72" s="12">
        <v>17</v>
      </c>
      <c r="W72" s="12">
        <v>17</v>
      </c>
      <c r="X72" s="12">
        <v>17</v>
      </c>
      <c r="Y72" s="12">
        <v>17</v>
      </c>
      <c r="Z72" s="12">
        <v>2</v>
      </c>
      <c r="AA72" s="12">
        <v>2</v>
      </c>
      <c r="AB72" s="12">
        <v>166</v>
      </c>
      <c r="AC72" s="12">
        <v>9</v>
      </c>
      <c r="AD72" s="12">
        <v>9</v>
      </c>
      <c r="AE72" s="12">
        <v>0</v>
      </c>
      <c r="AF72" s="12">
        <v>0</v>
      </c>
      <c r="AG72" s="12">
        <v>0</v>
      </c>
      <c r="AH72" s="12">
        <v>0</v>
      </c>
      <c r="AI72" s="12">
        <v>0</v>
      </c>
      <c r="AJ72" s="12">
        <v>0</v>
      </c>
      <c r="AK72" s="12">
        <v>6</v>
      </c>
      <c r="AL72" s="12">
        <v>266</v>
      </c>
      <c r="AM72" s="12">
        <v>257</v>
      </c>
      <c r="AN72" s="12">
        <v>257</v>
      </c>
      <c r="AO72" s="81">
        <v>6.1428571429999996</v>
      </c>
      <c r="AP72" t="s">
        <v>35</v>
      </c>
      <c r="AQ72" t="s">
        <v>379</v>
      </c>
      <c r="AR72" t="s">
        <v>57</v>
      </c>
      <c r="AS72" t="s">
        <v>349</v>
      </c>
      <c r="AT72" t="s">
        <v>390</v>
      </c>
      <c r="AU72" t="s">
        <v>268</v>
      </c>
      <c r="AV72" s="12"/>
      <c r="AW72" s="12">
        <v>0</v>
      </c>
      <c r="AX72" s="12">
        <v>0</v>
      </c>
      <c r="AY72" s="12">
        <v>0</v>
      </c>
      <c r="AZ72">
        <v>0</v>
      </c>
    </row>
    <row r="73" spans="1:52" x14ac:dyDescent="0.35">
      <c r="A73" t="s">
        <v>132</v>
      </c>
      <c r="B73" t="s">
        <v>137</v>
      </c>
      <c r="C73" s="109">
        <v>44148</v>
      </c>
      <c r="D73" s="12">
        <v>3447</v>
      </c>
      <c r="E73" s="12">
        <v>5</v>
      </c>
      <c r="F73" s="12">
        <v>7</v>
      </c>
      <c r="G73" s="12">
        <v>13</v>
      </c>
      <c r="H73" s="12">
        <v>213</v>
      </c>
      <c r="I73" s="12">
        <v>144</v>
      </c>
      <c r="J73" s="12">
        <v>144</v>
      </c>
      <c r="K73" s="12">
        <v>144</v>
      </c>
      <c r="L73" s="12">
        <v>5</v>
      </c>
      <c r="M73" s="12">
        <v>5</v>
      </c>
      <c r="N73" s="12">
        <v>6</v>
      </c>
      <c r="O73" s="12">
        <v>6</v>
      </c>
      <c r="P73" s="12">
        <v>6</v>
      </c>
      <c r="Q73" s="12">
        <v>6</v>
      </c>
      <c r="R73" s="12">
        <v>9</v>
      </c>
      <c r="S73" s="12">
        <v>9</v>
      </c>
      <c r="T73" s="12">
        <v>1</v>
      </c>
      <c r="U73" s="12">
        <v>1</v>
      </c>
      <c r="V73" s="12">
        <v>50</v>
      </c>
      <c r="W73" s="12">
        <v>50</v>
      </c>
      <c r="X73" s="12">
        <v>50</v>
      </c>
      <c r="Y73" s="12">
        <v>50</v>
      </c>
      <c r="Z73" s="12">
        <v>0</v>
      </c>
      <c r="AA73" s="12">
        <v>0</v>
      </c>
      <c r="AB73" s="12">
        <v>166</v>
      </c>
      <c r="AC73" s="12">
        <v>9</v>
      </c>
      <c r="AD73" s="12">
        <v>9</v>
      </c>
      <c r="AE73" s="12">
        <v>0</v>
      </c>
      <c r="AF73" s="12">
        <v>0</v>
      </c>
      <c r="AG73" s="12">
        <v>0</v>
      </c>
      <c r="AH73" s="12">
        <v>0</v>
      </c>
      <c r="AI73" s="12">
        <v>0</v>
      </c>
      <c r="AJ73" s="12">
        <v>0</v>
      </c>
      <c r="AK73" s="12">
        <v>7</v>
      </c>
      <c r="AL73" s="12">
        <v>141</v>
      </c>
      <c r="AM73" s="12">
        <v>136</v>
      </c>
      <c r="AN73" s="12">
        <v>136</v>
      </c>
      <c r="AO73" s="81">
        <v>7.1428571429999996</v>
      </c>
      <c r="AP73" t="s">
        <v>35</v>
      </c>
      <c r="AQ73" t="s">
        <v>379</v>
      </c>
      <c r="AR73" t="s">
        <v>57</v>
      </c>
      <c r="AS73" t="s">
        <v>349</v>
      </c>
      <c r="AT73" t="s">
        <v>390</v>
      </c>
      <c r="AU73" t="s">
        <v>268</v>
      </c>
      <c r="AV73" s="12"/>
      <c r="AW73" s="12">
        <v>0</v>
      </c>
      <c r="AX73" s="12">
        <v>0</v>
      </c>
      <c r="AY73" s="12">
        <v>0</v>
      </c>
      <c r="AZ73">
        <v>0</v>
      </c>
    </row>
    <row r="74" spans="1:52" x14ac:dyDescent="0.35">
      <c r="A74" t="s">
        <v>138</v>
      </c>
      <c r="B74" t="s">
        <v>280</v>
      </c>
      <c r="C74" s="109">
        <v>44113</v>
      </c>
      <c r="D74" s="12">
        <v>1216</v>
      </c>
      <c r="E74" s="12">
        <v>1</v>
      </c>
      <c r="F74" s="12">
        <v>1</v>
      </c>
      <c r="G74" s="12">
        <v>-13</v>
      </c>
      <c r="H74" s="12">
        <v>34</v>
      </c>
      <c r="I74" s="12">
        <v>34</v>
      </c>
      <c r="J74" s="12">
        <v>27</v>
      </c>
      <c r="K74" s="12">
        <v>27</v>
      </c>
      <c r="L74" s="12">
        <v>1</v>
      </c>
      <c r="M74" s="12">
        <v>1</v>
      </c>
      <c r="N74" s="12">
        <v>1</v>
      </c>
      <c r="O74" s="12">
        <v>1</v>
      </c>
      <c r="P74" s="12">
        <v>1</v>
      </c>
      <c r="Q74" s="12">
        <v>1</v>
      </c>
      <c r="R74" s="12">
        <v>2</v>
      </c>
      <c r="S74" s="12">
        <v>2</v>
      </c>
      <c r="T74" s="12">
        <v>0</v>
      </c>
      <c r="U74" s="12">
        <v>0</v>
      </c>
      <c r="V74" s="12">
        <v>8</v>
      </c>
      <c r="W74" s="12">
        <v>8</v>
      </c>
      <c r="X74" s="12">
        <v>9</v>
      </c>
      <c r="Y74" s="12">
        <v>9</v>
      </c>
      <c r="Z74" s="12">
        <v>0</v>
      </c>
      <c r="AA74" s="12">
        <v>0</v>
      </c>
      <c r="AB74" s="12">
        <v>36</v>
      </c>
      <c r="AC74" s="12">
        <v>5</v>
      </c>
      <c r="AD74" s="12">
        <v>5</v>
      </c>
      <c r="AE74" s="12">
        <v>0</v>
      </c>
      <c r="AF74" s="12">
        <v>2</v>
      </c>
      <c r="AG74" s="12">
        <v>0</v>
      </c>
      <c r="AH74" s="12">
        <v>0</v>
      </c>
      <c r="AI74" s="12">
        <v>0</v>
      </c>
      <c r="AJ74" s="12">
        <v>0</v>
      </c>
      <c r="AK74" s="12">
        <v>3</v>
      </c>
      <c r="AL74" s="12">
        <v>140</v>
      </c>
      <c r="AM74" s="12">
        <v>130</v>
      </c>
      <c r="AN74" s="12">
        <v>130</v>
      </c>
      <c r="AO74" s="81">
        <v>2.1428571430000001</v>
      </c>
      <c r="AP74" t="s">
        <v>17</v>
      </c>
      <c r="AQ74" t="s">
        <v>379</v>
      </c>
      <c r="AR74" t="s">
        <v>57</v>
      </c>
      <c r="AS74" t="s">
        <v>357</v>
      </c>
      <c r="AT74" t="s">
        <v>391</v>
      </c>
      <c r="AU74" t="s">
        <v>268</v>
      </c>
      <c r="AV74" s="12"/>
      <c r="AW74" s="12">
        <v>0</v>
      </c>
      <c r="AX74" s="12">
        <v>0</v>
      </c>
      <c r="AY74" s="12">
        <v>0</v>
      </c>
      <c r="AZ74">
        <v>0</v>
      </c>
    </row>
    <row r="75" spans="1:52" x14ac:dyDescent="0.35">
      <c r="A75" t="s">
        <v>138</v>
      </c>
      <c r="B75" t="s">
        <v>280</v>
      </c>
      <c r="C75" s="109">
        <v>44120</v>
      </c>
      <c r="D75" s="12">
        <v>1218</v>
      </c>
      <c r="E75" s="12">
        <v>2</v>
      </c>
      <c r="F75" s="12">
        <v>2</v>
      </c>
      <c r="G75" s="12">
        <v>2</v>
      </c>
      <c r="H75" s="12">
        <v>33</v>
      </c>
      <c r="I75" s="12">
        <v>33</v>
      </c>
      <c r="J75" s="12">
        <v>22</v>
      </c>
      <c r="K75" s="12">
        <v>22</v>
      </c>
      <c r="L75" s="12">
        <v>1</v>
      </c>
      <c r="M75" s="12">
        <v>1</v>
      </c>
      <c r="N75" s="12">
        <v>1</v>
      </c>
      <c r="O75" s="12">
        <v>1</v>
      </c>
      <c r="P75" s="12">
        <v>1</v>
      </c>
      <c r="Q75" s="12">
        <v>1</v>
      </c>
      <c r="R75" s="12">
        <v>2</v>
      </c>
      <c r="S75" s="12">
        <v>2</v>
      </c>
      <c r="T75" s="12">
        <v>1</v>
      </c>
      <c r="U75" s="12">
        <v>1</v>
      </c>
      <c r="V75" s="12">
        <v>9</v>
      </c>
      <c r="W75" s="12">
        <v>9</v>
      </c>
      <c r="X75" s="12">
        <v>9</v>
      </c>
      <c r="Y75" s="12">
        <v>9</v>
      </c>
      <c r="Z75" s="12">
        <v>0</v>
      </c>
      <c r="AA75" s="12">
        <v>0</v>
      </c>
      <c r="AB75" s="12">
        <v>108</v>
      </c>
      <c r="AC75" s="12">
        <v>6</v>
      </c>
      <c r="AD75" s="12">
        <v>6</v>
      </c>
      <c r="AE75" s="12">
        <v>0</v>
      </c>
      <c r="AF75" s="12">
        <v>0</v>
      </c>
      <c r="AG75" s="12">
        <v>0</v>
      </c>
      <c r="AH75" s="12">
        <v>0</v>
      </c>
      <c r="AI75" s="12">
        <v>0</v>
      </c>
      <c r="AJ75" s="12">
        <v>0</v>
      </c>
      <c r="AK75" s="12">
        <v>6</v>
      </c>
      <c r="AL75" s="12">
        <v>133</v>
      </c>
      <c r="AM75" s="12">
        <v>119</v>
      </c>
      <c r="AN75" s="12">
        <v>119</v>
      </c>
      <c r="AO75" s="81">
        <v>3.1428571430000001</v>
      </c>
      <c r="AP75" t="s">
        <v>17</v>
      </c>
      <c r="AQ75" t="s">
        <v>379</v>
      </c>
      <c r="AR75" t="s">
        <v>57</v>
      </c>
      <c r="AS75" t="s">
        <v>357</v>
      </c>
      <c r="AT75" t="s">
        <v>391</v>
      </c>
      <c r="AU75" t="s">
        <v>268</v>
      </c>
      <c r="AV75" s="12"/>
      <c r="AW75" s="12">
        <v>0</v>
      </c>
      <c r="AX75" s="12">
        <v>0</v>
      </c>
      <c r="AY75" s="12">
        <v>0</v>
      </c>
      <c r="AZ75">
        <v>0</v>
      </c>
    </row>
    <row r="76" spans="1:52" x14ac:dyDescent="0.35">
      <c r="A76" t="s">
        <v>138</v>
      </c>
      <c r="B76" t="s">
        <v>280</v>
      </c>
      <c r="C76" s="109">
        <v>44127</v>
      </c>
      <c r="D76" s="12">
        <v>1228</v>
      </c>
      <c r="E76" s="12">
        <v>1</v>
      </c>
      <c r="F76" s="12">
        <v>1</v>
      </c>
      <c r="G76" s="12">
        <v>10</v>
      </c>
      <c r="H76" s="12">
        <v>22</v>
      </c>
      <c r="I76" s="12">
        <v>22</v>
      </c>
      <c r="J76" s="12">
        <v>17</v>
      </c>
      <c r="K76" s="12">
        <v>17</v>
      </c>
      <c r="L76" s="12">
        <v>1</v>
      </c>
      <c r="M76" s="12">
        <v>1</v>
      </c>
      <c r="N76" s="12">
        <v>1</v>
      </c>
      <c r="O76" s="12">
        <v>1</v>
      </c>
      <c r="P76" s="12">
        <v>1</v>
      </c>
      <c r="Q76" s="12">
        <v>1</v>
      </c>
      <c r="R76" s="12">
        <v>2</v>
      </c>
      <c r="S76" s="12">
        <v>2</v>
      </c>
      <c r="T76" s="12">
        <v>0</v>
      </c>
      <c r="U76" s="12">
        <v>0</v>
      </c>
      <c r="V76" s="12">
        <v>4</v>
      </c>
      <c r="W76" s="12">
        <v>4</v>
      </c>
      <c r="X76" s="12">
        <v>4</v>
      </c>
      <c r="Y76" s="12">
        <v>4</v>
      </c>
      <c r="Z76" s="12">
        <v>0</v>
      </c>
      <c r="AA76" s="12">
        <v>0</v>
      </c>
      <c r="AB76" s="12">
        <v>83</v>
      </c>
      <c r="AC76" s="12">
        <v>14</v>
      </c>
      <c r="AD76" s="12">
        <v>14</v>
      </c>
      <c r="AE76" s="12">
        <v>3</v>
      </c>
      <c r="AF76" s="12">
        <v>0</v>
      </c>
      <c r="AG76" s="12">
        <v>0</v>
      </c>
      <c r="AH76" s="12">
        <v>0</v>
      </c>
      <c r="AI76" s="12">
        <v>0</v>
      </c>
      <c r="AJ76" s="12">
        <v>0</v>
      </c>
      <c r="AK76" s="12">
        <v>13</v>
      </c>
      <c r="AL76" s="12">
        <v>81</v>
      </c>
      <c r="AM76" s="12">
        <v>78</v>
      </c>
      <c r="AN76" s="12">
        <v>78</v>
      </c>
      <c r="AO76" s="81">
        <v>4.1428571429999996</v>
      </c>
      <c r="AP76" t="s">
        <v>17</v>
      </c>
      <c r="AQ76" t="s">
        <v>379</v>
      </c>
      <c r="AR76" t="s">
        <v>57</v>
      </c>
      <c r="AS76" t="s">
        <v>357</v>
      </c>
      <c r="AT76" t="s">
        <v>391</v>
      </c>
      <c r="AU76" t="s">
        <v>268</v>
      </c>
      <c r="AV76" s="12"/>
      <c r="AW76" s="12">
        <v>0</v>
      </c>
      <c r="AX76" s="12">
        <v>0</v>
      </c>
      <c r="AY76" s="12">
        <v>0</v>
      </c>
      <c r="AZ76">
        <v>0</v>
      </c>
    </row>
    <row r="77" spans="1:52" x14ac:dyDescent="0.35">
      <c r="A77" t="s">
        <v>138</v>
      </c>
      <c r="B77" t="s">
        <v>280</v>
      </c>
      <c r="C77" s="109">
        <v>44134</v>
      </c>
      <c r="D77" s="12">
        <v>1239</v>
      </c>
      <c r="E77" s="12">
        <v>5</v>
      </c>
      <c r="F77" s="12">
        <v>5</v>
      </c>
      <c r="G77" s="12">
        <v>11</v>
      </c>
      <c r="H77" s="12">
        <v>31</v>
      </c>
      <c r="I77" s="12">
        <v>31</v>
      </c>
      <c r="J77" s="12">
        <v>19</v>
      </c>
      <c r="K77" s="12">
        <v>19</v>
      </c>
      <c r="L77" s="12">
        <v>2</v>
      </c>
      <c r="M77" s="12">
        <v>2</v>
      </c>
      <c r="N77" s="12">
        <v>3</v>
      </c>
      <c r="O77" s="12">
        <v>3</v>
      </c>
      <c r="P77" s="12">
        <v>3</v>
      </c>
      <c r="Q77" s="12">
        <v>3</v>
      </c>
      <c r="R77" s="12">
        <v>4</v>
      </c>
      <c r="S77" s="12">
        <v>4</v>
      </c>
      <c r="T77" s="12">
        <v>2</v>
      </c>
      <c r="U77" s="12">
        <v>2</v>
      </c>
      <c r="V77" s="12">
        <v>7</v>
      </c>
      <c r="W77" s="12">
        <v>7</v>
      </c>
      <c r="X77" s="12">
        <v>7</v>
      </c>
      <c r="Y77" s="12">
        <v>7</v>
      </c>
      <c r="Z77" s="12">
        <v>1</v>
      </c>
      <c r="AA77" s="12">
        <v>1</v>
      </c>
      <c r="AB77" s="12">
        <v>27</v>
      </c>
      <c r="AC77" s="12">
        <v>3</v>
      </c>
      <c r="AD77" s="12">
        <v>3</v>
      </c>
      <c r="AE77" s="12">
        <v>0</v>
      </c>
      <c r="AF77" s="12">
        <v>0</v>
      </c>
      <c r="AG77" s="12">
        <v>0</v>
      </c>
      <c r="AH77" s="12">
        <v>0</v>
      </c>
      <c r="AI77" s="12">
        <v>0</v>
      </c>
      <c r="AJ77" s="12">
        <v>0</v>
      </c>
      <c r="AK77" s="12">
        <v>3</v>
      </c>
      <c r="AL77" s="12">
        <v>89</v>
      </c>
      <c r="AM77" s="12">
        <v>84</v>
      </c>
      <c r="AN77" s="12">
        <v>84</v>
      </c>
      <c r="AO77" s="81">
        <v>5.1428571429999996</v>
      </c>
      <c r="AP77" t="s">
        <v>17</v>
      </c>
      <c r="AQ77" t="s">
        <v>379</v>
      </c>
      <c r="AR77" t="s">
        <v>57</v>
      </c>
      <c r="AS77" t="s">
        <v>357</v>
      </c>
      <c r="AT77" t="s">
        <v>391</v>
      </c>
      <c r="AU77" t="s">
        <v>268</v>
      </c>
      <c r="AV77" s="12"/>
      <c r="AW77" s="12">
        <v>0</v>
      </c>
      <c r="AX77" s="12">
        <v>0</v>
      </c>
      <c r="AY77" s="12">
        <v>0</v>
      </c>
      <c r="AZ77">
        <v>0</v>
      </c>
    </row>
    <row r="78" spans="1:52" x14ac:dyDescent="0.35">
      <c r="A78" t="s">
        <v>138</v>
      </c>
      <c r="B78" t="s">
        <v>280</v>
      </c>
      <c r="C78" s="109">
        <v>44141</v>
      </c>
      <c r="D78" s="12">
        <v>1242</v>
      </c>
      <c r="E78" s="12">
        <v>2</v>
      </c>
      <c r="F78" s="12">
        <v>2</v>
      </c>
      <c r="G78" s="12">
        <v>3</v>
      </c>
      <c r="H78" s="12">
        <v>27</v>
      </c>
      <c r="I78" s="12">
        <v>27</v>
      </c>
      <c r="J78" s="12">
        <v>19</v>
      </c>
      <c r="K78" s="12">
        <v>19</v>
      </c>
      <c r="L78" s="12">
        <v>1</v>
      </c>
      <c r="M78" s="12">
        <v>1</v>
      </c>
      <c r="N78" s="12">
        <v>2</v>
      </c>
      <c r="O78" s="12">
        <v>2</v>
      </c>
      <c r="P78" s="12">
        <v>2</v>
      </c>
      <c r="Q78" s="12">
        <v>2</v>
      </c>
      <c r="R78" s="12">
        <v>3</v>
      </c>
      <c r="S78" s="12">
        <v>3</v>
      </c>
      <c r="T78" s="12">
        <v>1</v>
      </c>
      <c r="U78" s="12">
        <v>1</v>
      </c>
      <c r="V78" s="12">
        <v>8</v>
      </c>
      <c r="W78" s="12">
        <v>8</v>
      </c>
      <c r="X78" s="12">
        <v>8</v>
      </c>
      <c r="Y78" s="12">
        <v>8</v>
      </c>
      <c r="Z78" s="12">
        <v>0</v>
      </c>
      <c r="AA78" s="12">
        <v>0</v>
      </c>
      <c r="AB78" s="12">
        <v>21</v>
      </c>
      <c r="AC78" s="12">
        <v>3</v>
      </c>
      <c r="AD78" s="12">
        <v>3</v>
      </c>
      <c r="AE78" s="12">
        <v>0</v>
      </c>
      <c r="AF78" s="12">
        <v>0</v>
      </c>
      <c r="AG78" s="12">
        <v>0</v>
      </c>
      <c r="AH78" s="12">
        <v>0</v>
      </c>
      <c r="AI78" s="12">
        <v>0</v>
      </c>
      <c r="AJ78" s="12">
        <v>0</v>
      </c>
      <c r="AK78" s="12">
        <v>3</v>
      </c>
      <c r="AL78" s="12">
        <v>78</v>
      </c>
      <c r="AM78" s="12">
        <v>75</v>
      </c>
      <c r="AN78" s="12">
        <v>75</v>
      </c>
      <c r="AO78" s="81">
        <v>6.1428571429999996</v>
      </c>
      <c r="AP78" t="s">
        <v>35</v>
      </c>
      <c r="AQ78" t="s">
        <v>379</v>
      </c>
      <c r="AR78" t="s">
        <v>57</v>
      </c>
      <c r="AS78" t="s">
        <v>357</v>
      </c>
      <c r="AT78" t="s">
        <v>391</v>
      </c>
      <c r="AU78" t="s">
        <v>268</v>
      </c>
      <c r="AV78" s="12"/>
      <c r="AW78" s="12">
        <v>0</v>
      </c>
      <c r="AX78" s="12">
        <v>0</v>
      </c>
      <c r="AY78" s="12">
        <v>0</v>
      </c>
      <c r="AZ78">
        <v>0</v>
      </c>
    </row>
    <row r="79" spans="1:52" x14ac:dyDescent="0.35">
      <c r="A79" t="s">
        <v>138</v>
      </c>
      <c r="B79" t="s">
        <v>280</v>
      </c>
      <c r="C79" s="109">
        <v>44148</v>
      </c>
      <c r="D79" s="12">
        <v>1251</v>
      </c>
      <c r="E79" s="12">
        <v>4</v>
      </c>
      <c r="F79" s="12">
        <v>4</v>
      </c>
      <c r="G79" s="12">
        <v>9</v>
      </c>
      <c r="H79" s="12">
        <v>29</v>
      </c>
      <c r="I79" s="12">
        <v>29</v>
      </c>
      <c r="J79" s="12">
        <v>20</v>
      </c>
      <c r="K79" s="12">
        <v>20</v>
      </c>
      <c r="L79" s="12">
        <v>2</v>
      </c>
      <c r="M79" s="12">
        <v>2</v>
      </c>
      <c r="N79" s="12">
        <v>3</v>
      </c>
      <c r="O79" s="12">
        <v>3</v>
      </c>
      <c r="P79" s="12">
        <v>3</v>
      </c>
      <c r="Q79" s="12">
        <v>3</v>
      </c>
      <c r="R79" s="12">
        <v>5</v>
      </c>
      <c r="S79" s="12">
        <v>5</v>
      </c>
      <c r="T79" s="12">
        <v>2</v>
      </c>
      <c r="U79" s="12">
        <v>2</v>
      </c>
      <c r="V79" s="12">
        <v>7</v>
      </c>
      <c r="W79" s="12">
        <v>7</v>
      </c>
      <c r="X79" s="12">
        <v>7</v>
      </c>
      <c r="Y79" s="12">
        <v>7</v>
      </c>
      <c r="Z79" s="12">
        <v>0</v>
      </c>
      <c r="AA79" s="12">
        <v>0</v>
      </c>
      <c r="AB79" s="12">
        <v>85</v>
      </c>
      <c r="AC79" s="12">
        <v>4</v>
      </c>
      <c r="AD79" s="12">
        <v>4</v>
      </c>
      <c r="AE79" s="12">
        <v>0</v>
      </c>
      <c r="AF79" s="12">
        <v>0</v>
      </c>
      <c r="AG79" s="12">
        <v>0</v>
      </c>
      <c r="AH79" s="12">
        <v>0</v>
      </c>
      <c r="AI79" s="12">
        <v>0</v>
      </c>
      <c r="AJ79" s="12">
        <v>0</v>
      </c>
      <c r="AK79" s="12">
        <v>4</v>
      </c>
      <c r="AL79" s="12">
        <v>106</v>
      </c>
      <c r="AM79" s="12">
        <v>98</v>
      </c>
      <c r="AN79" s="12">
        <v>98</v>
      </c>
      <c r="AO79" s="81">
        <v>7.1428571429999996</v>
      </c>
      <c r="AP79" t="s">
        <v>35</v>
      </c>
      <c r="AQ79" t="s">
        <v>379</v>
      </c>
      <c r="AR79" t="s">
        <v>57</v>
      </c>
      <c r="AS79" t="s">
        <v>357</v>
      </c>
      <c r="AT79" t="s">
        <v>391</v>
      </c>
      <c r="AU79" t="s">
        <v>268</v>
      </c>
      <c r="AV79" s="12"/>
      <c r="AW79" s="12">
        <v>0</v>
      </c>
      <c r="AX79" s="12">
        <v>0</v>
      </c>
      <c r="AY79" s="12">
        <v>0</v>
      </c>
      <c r="AZ79">
        <v>0</v>
      </c>
    </row>
    <row r="80" spans="1:52" x14ac:dyDescent="0.35">
      <c r="A80" t="s">
        <v>138</v>
      </c>
      <c r="B80" t="s">
        <v>271</v>
      </c>
      <c r="C80" s="109">
        <v>44113</v>
      </c>
      <c r="D80" s="12">
        <v>437</v>
      </c>
      <c r="E80" s="12">
        <v>6</v>
      </c>
      <c r="F80" s="12">
        <v>6</v>
      </c>
      <c r="G80" s="12">
        <v>6</v>
      </c>
      <c r="H80" s="12">
        <v>58</v>
      </c>
      <c r="I80" s="12">
        <v>58</v>
      </c>
      <c r="J80" s="12">
        <v>45</v>
      </c>
      <c r="K80" s="12">
        <v>45</v>
      </c>
      <c r="L80" s="12">
        <v>4</v>
      </c>
      <c r="M80" s="12">
        <v>4</v>
      </c>
      <c r="N80" s="12">
        <v>4</v>
      </c>
      <c r="O80" s="12">
        <v>4</v>
      </c>
      <c r="P80" s="12">
        <v>4</v>
      </c>
      <c r="Q80" s="12">
        <v>4</v>
      </c>
      <c r="R80" s="12">
        <v>7</v>
      </c>
      <c r="S80" s="12">
        <v>5</v>
      </c>
      <c r="T80" s="12">
        <v>2</v>
      </c>
      <c r="U80" s="12">
        <v>2</v>
      </c>
      <c r="V80" s="12">
        <v>21</v>
      </c>
      <c r="W80" s="12">
        <v>21</v>
      </c>
      <c r="X80" s="12">
        <v>21</v>
      </c>
      <c r="Y80" s="12">
        <v>21</v>
      </c>
      <c r="Z80" s="12">
        <v>0</v>
      </c>
      <c r="AA80" s="12">
        <v>0</v>
      </c>
      <c r="AB80" s="12">
        <v>57</v>
      </c>
      <c r="AC80" s="12">
        <v>9</v>
      </c>
      <c r="AD80" s="12">
        <v>9</v>
      </c>
      <c r="AE80" s="12">
        <v>0</v>
      </c>
      <c r="AF80" s="12">
        <v>0</v>
      </c>
      <c r="AG80" s="12">
        <v>0</v>
      </c>
      <c r="AH80" s="12">
        <v>0</v>
      </c>
      <c r="AI80" s="12">
        <v>0</v>
      </c>
      <c r="AJ80" s="12">
        <v>0</v>
      </c>
      <c r="AK80" s="12">
        <v>7</v>
      </c>
      <c r="AL80" s="12">
        <v>57</v>
      </c>
      <c r="AM80" s="12">
        <v>41</v>
      </c>
      <c r="AN80" s="12">
        <v>41</v>
      </c>
      <c r="AO80" s="81">
        <v>2.1428571430000001</v>
      </c>
      <c r="AP80" t="s">
        <v>17</v>
      </c>
      <c r="AQ80" t="s">
        <v>379</v>
      </c>
      <c r="AR80" t="s">
        <v>57</v>
      </c>
      <c r="AS80" t="s">
        <v>356</v>
      </c>
      <c r="AT80" t="s">
        <v>392</v>
      </c>
      <c r="AU80" t="s">
        <v>268</v>
      </c>
      <c r="AV80" s="12"/>
      <c r="AW80" s="12">
        <v>0</v>
      </c>
      <c r="AX80" s="12">
        <v>0</v>
      </c>
      <c r="AY80" s="12">
        <v>0</v>
      </c>
      <c r="AZ80">
        <v>0</v>
      </c>
    </row>
    <row r="81" spans="1:52" x14ac:dyDescent="0.35">
      <c r="A81" t="s">
        <v>138</v>
      </c>
      <c r="B81" t="s">
        <v>271</v>
      </c>
      <c r="C81" s="109">
        <v>44120</v>
      </c>
      <c r="D81" s="12">
        <v>442</v>
      </c>
      <c r="E81" s="12">
        <v>9</v>
      </c>
      <c r="F81" s="12">
        <v>9</v>
      </c>
      <c r="G81" s="12">
        <v>5</v>
      </c>
      <c r="H81" s="12">
        <v>74</v>
      </c>
      <c r="I81" s="12">
        <v>74</v>
      </c>
      <c r="J81" s="12">
        <v>53</v>
      </c>
      <c r="K81" s="12">
        <v>53</v>
      </c>
      <c r="L81" s="12">
        <v>5</v>
      </c>
      <c r="M81" s="12">
        <v>5</v>
      </c>
      <c r="N81" s="12">
        <v>5</v>
      </c>
      <c r="O81" s="12">
        <v>5</v>
      </c>
      <c r="P81" s="12">
        <v>5</v>
      </c>
      <c r="Q81" s="12">
        <v>5</v>
      </c>
      <c r="R81" s="12">
        <v>7</v>
      </c>
      <c r="S81" s="12">
        <v>6</v>
      </c>
      <c r="T81" s="12">
        <v>3</v>
      </c>
      <c r="U81" s="12">
        <v>3</v>
      </c>
      <c r="V81" s="12">
        <v>19</v>
      </c>
      <c r="W81" s="12">
        <v>19</v>
      </c>
      <c r="X81" s="12">
        <v>19</v>
      </c>
      <c r="Y81" s="12">
        <v>19</v>
      </c>
      <c r="Z81" s="12">
        <v>1</v>
      </c>
      <c r="AA81" s="12">
        <v>1</v>
      </c>
      <c r="AB81" s="12">
        <v>15</v>
      </c>
      <c r="AC81" s="12">
        <v>2</v>
      </c>
      <c r="AD81" s="12">
        <v>2</v>
      </c>
      <c r="AE81" s="12">
        <v>0</v>
      </c>
      <c r="AF81" s="12">
        <v>0</v>
      </c>
      <c r="AG81" s="12">
        <v>0</v>
      </c>
      <c r="AH81" s="12">
        <v>0</v>
      </c>
      <c r="AI81" s="12">
        <v>0</v>
      </c>
      <c r="AJ81" s="12">
        <v>0</v>
      </c>
      <c r="AK81" s="12">
        <v>2</v>
      </c>
      <c r="AL81" s="12">
        <v>46</v>
      </c>
      <c r="AM81" s="12">
        <v>33</v>
      </c>
      <c r="AN81" s="12">
        <v>33</v>
      </c>
      <c r="AO81" s="81">
        <v>3.1428571430000001</v>
      </c>
      <c r="AP81" t="s">
        <v>17</v>
      </c>
      <c r="AQ81" t="s">
        <v>379</v>
      </c>
      <c r="AR81" t="s">
        <v>57</v>
      </c>
      <c r="AS81" t="s">
        <v>356</v>
      </c>
      <c r="AT81" t="s">
        <v>392</v>
      </c>
      <c r="AU81" t="s">
        <v>268</v>
      </c>
      <c r="AV81" s="12"/>
      <c r="AW81" s="12">
        <v>0</v>
      </c>
      <c r="AX81" s="12">
        <v>0</v>
      </c>
      <c r="AY81" s="12">
        <v>0</v>
      </c>
      <c r="AZ81">
        <v>0</v>
      </c>
    </row>
    <row r="82" spans="1:52" x14ac:dyDescent="0.35">
      <c r="A82" t="s">
        <v>138</v>
      </c>
      <c r="B82" t="s">
        <v>271</v>
      </c>
      <c r="C82" s="109">
        <v>44127</v>
      </c>
      <c r="D82" s="12">
        <v>462</v>
      </c>
      <c r="E82" s="12">
        <v>5</v>
      </c>
      <c r="F82" s="12">
        <v>5</v>
      </c>
      <c r="G82" s="12">
        <v>20</v>
      </c>
      <c r="H82" s="12">
        <v>53</v>
      </c>
      <c r="I82" s="12">
        <v>53</v>
      </c>
      <c r="J82" s="12">
        <v>41</v>
      </c>
      <c r="K82" s="12">
        <v>41</v>
      </c>
      <c r="L82" s="12">
        <v>3</v>
      </c>
      <c r="M82" s="12">
        <v>3</v>
      </c>
      <c r="N82" s="12">
        <v>4</v>
      </c>
      <c r="O82" s="12">
        <v>4</v>
      </c>
      <c r="P82" s="12">
        <v>4</v>
      </c>
      <c r="Q82" s="12">
        <v>4</v>
      </c>
      <c r="R82" s="12">
        <v>5</v>
      </c>
      <c r="S82" s="12">
        <v>5</v>
      </c>
      <c r="T82" s="12">
        <v>1</v>
      </c>
      <c r="U82" s="12">
        <v>1</v>
      </c>
      <c r="V82" s="12">
        <v>9</v>
      </c>
      <c r="W82" s="12">
        <v>9</v>
      </c>
      <c r="X82" s="12">
        <v>9</v>
      </c>
      <c r="Y82" s="12">
        <v>9</v>
      </c>
      <c r="Z82" s="12">
        <v>1</v>
      </c>
      <c r="AA82" s="12">
        <v>1</v>
      </c>
      <c r="AB82" s="12">
        <v>8</v>
      </c>
      <c r="AC82" s="12">
        <v>2</v>
      </c>
      <c r="AD82" s="12">
        <v>2</v>
      </c>
      <c r="AE82" s="12">
        <v>2</v>
      </c>
      <c r="AF82" s="12">
        <v>0</v>
      </c>
      <c r="AG82" s="12">
        <v>0</v>
      </c>
      <c r="AH82" s="12">
        <v>0</v>
      </c>
      <c r="AI82" s="12">
        <v>0</v>
      </c>
      <c r="AJ82" s="12">
        <v>0</v>
      </c>
      <c r="AK82" s="12">
        <v>2</v>
      </c>
      <c r="AL82" s="12">
        <v>25</v>
      </c>
      <c r="AM82" s="12">
        <v>22</v>
      </c>
      <c r="AN82" s="12">
        <v>22</v>
      </c>
      <c r="AO82" s="81">
        <v>4.1428571429999996</v>
      </c>
      <c r="AP82" t="s">
        <v>17</v>
      </c>
      <c r="AQ82" t="s">
        <v>379</v>
      </c>
      <c r="AR82" t="s">
        <v>57</v>
      </c>
      <c r="AS82" t="s">
        <v>356</v>
      </c>
      <c r="AT82" t="s">
        <v>392</v>
      </c>
      <c r="AU82" t="s">
        <v>268</v>
      </c>
      <c r="AV82" s="12"/>
      <c r="AW82" s="12">
        <v>0</v>
      </c>
      <c r="AX82" s="12">
        <v>0</v>
      </c>
      <c r="AY82" s="12">
        <v>0</v>
      </c>
      <c r="AZ82">
        <v>0</v>
      </c>
    </row>
    <row r="83" spans="1:52" x14ac:dyDescent="0.35">
      <c r="A83" t="s">
        <v>138</v>
      </c>
      <c r="B83" t="s">
        <v>271</v>
      </c>
      <c r="C83" s="109">
        <v>44134</v>
      </c>
      <c r="D83" s="12">
        <v>488</v>
      </c>
      <c r="E83" s="12">
        <v>16</v>
      </c>
      <c r="F83" s="12">
        <v>16</v>
      </c>
      <c r="G83" s="12">
        <v>26</v>
      </c>
      <c r="H83" s="12">
        <v>74</v>
      </c>
      <c r="I83" s="12">
        <v>74</v>
      </c>
      <c r="J83" s="12">
        <v>62</v>
      </c>
      <c r="K83" s="12">
        <v>62</v>
      </c>
      <c r="L83" s="12">
        <v>8</v>
      </c>
      <c r="M83" s="12">
        <v>8</v>
      </c>
      <c r="N83" s="12">
        <v>8</v>
      </c>
      <c r="O83" s="12">
        <v>8</v>
      </c>
      <c r="P83" s="12">
        <v>8</v>
      </c>
      <c r="Q83" s="12">
        <v>8</v>
      </c>
      <c r="R83" s="12">
        <v>14</v>
      </c>
      <c r="S83" s="12">
        <v>14</v>
      </c>
      <c r="T83" s="12">
        <v>8</v>
      </c>
      <c r="U83" s="12">
        <v>8</v>
      </c>
      <c r="V83" s="12">
        <v>11</v>
      </c>
      <c r="W83" s="12">
        <v>11</v>
      </c>
      <c r="X83" s="12">
        <v>11</v>
      </c>
      <c r="Y83" s="12">
        <v>11</v>
      </c>
      <c r="Z83" s="12">
        <v>1</v>
      </c>
      <c r="AA83" s="12">
        <v>1</v>
      </c>
      <c r="AB83" s="12">
        <v>48</v>
      </c>
      <c r="AC83" s="12">
        <v>4</v>
      </c>
      <c r="AD83" s="12">
        <v>4</v>
      </c>
      <c r="AE83" s="12">
        <v>3</v>
      </c>
      <c r="AF83" s="12">
        <v>0</v>
      </c>
      <c r="AG83" s="12">
        <v>0</v>
      </c>
      <c r="AH83" s="12">
        <v>0</v>
      </c>
      <c r="AI83" s="12">
        <v>0</v>
      </c>
      <c r="AJ83" s="12">
        <v>0</v>
      </c>
      <c r="AK83" s="12">
        <v>4</v>
      </c>
      <c r="AL83" s="12">
        <v>41</v>
      </c>
      <c r="AM83" s="12">
        <v>38</v>
      </c>
      <c r="AN83" s="12">
        <v>38</v>
      </c>
      <c r="AO83" s="81">
        <v>5.1428571429999996</v>
      </c>
      <c r="AP83" t="s">
        <v>17</v>
      </c>
      <c r="AQ83" t="s">
        <v>379</v>
      </c>
      <c r="AR83" t="s">
        <v>57</v>
      </c>
      <c r="AS83" t="s">
        <v>356</v>
      </c>
      <c r="AT83" t="s">
        <v>392</v>
      </c>
      <c r="AU83" t="s">
        <v>268</v>
      </c>
      <c r="AV83" s="12"/>
      <c r="AW83" s="12">
        <v>0</v>
      </c>
      <c r="AX83" s="12">
        <v>0</v>
      </c>
      <c r="AY83" s="12">
        <v>0</v>
      </c>
      <c r="AZ83">
        <v>0</v>
      </c>
    </row>
    <row r="84" spans="1:52" x14ac:dyDescent="0.35">
      <c r="A84" t="s">
        <v>138</v>
      </c>
      <c r="B84" t="s">
        <v>271</v>
      </c>
      <c r="C84" s="109">
        <v>44141</v>
      </c>
      <c r="D84" s="12">
        <v>498</v>
      </c>
      <c r="E84" s="12">
        <v>9</v>
      </c>
      <c r="F84" s="12">
        <v>9</v>
      </c>
      <c r="G84" s="12">
        <v>10</v>
      </c>
      <c r="H84" s="12">
        <v>46</v>
      </c>
      <c r="I84" s="12">
        <v>46</v>
      </c>
      <c r="J84" s="12">
        <v>31</v>
      </c>
      <c r="K84" s="12">
        <v>31</v>
      </c>
      <c r="L84" s="12">
        <v>4</v>
      </c>
      <c r="M84" s="12">
        <v>4</v>
      </c>
      <c r="N84" s="12">
        <v>5</v>
      </c>
      <c r="O84" s="12">
        <v>5</v>
      </c>
      <c r="P84" s="12">
        <v>5</v>
      </c>
      <c r="Q84" s="12">
        <v>5</v>
      </c>
      <c r="R84" s="12">
        <v>8</v>
      </c>
      <c r="S84" s="12">
        <v>8</v>
      </c>
      <c r="T84" s="12">
        <v>4</v>
      </c>
      <c r="U84" s="12">
        <v>4</v>
      </c>
      <c r="V84" s="12">
        <v>19</v>
      </c>
      <c r="W84" s="12">
        <v>19</v>
      </c>
      <c r="X84" s="12">
        <v>19</v>
      </c>
      <c r="Y84" s="12">
        <v>19</v>
      </c>
      <c r="Z84" s="12">
        <v>1</v>
      </c>
      <c r="AA84" s="12">
        <v>1</v>
      </c>
      <c r="AB84" s="12">
        <v>59</v>
      </c>
      <c r="AC84" s="12">
        <v>8</v>
      </c>
      <c r="AD84" s="12">
        <v>8</v>
      </c>
      <c r="AE84" s="12">
        <v>3</v>
      </c>
      <c r="AF84" s="12">
        <v>0</v>
      </c>
      <c r="AG84" s="12">
        <v>0</v>
      </c>
      <c r="AH84" s="12">
        <v>0</v>
      </c>
      <c r="AI84" s="12">
        <v>0</v>
      </c>
      <c r="AJ84" s="12">
        <v>0</v>
      </c>
      <c r="AK84" s="12">
        <v>7</v>
      </c>
      <c r="AL84" s="12">
        <v>44</v>
      </c>
      <c r="AM84" s="12">
        <v>39</v>
      </c>
      <c r="AN84" s="12">
        <v>39</v>
      </c>
      <c r="AO84" s="81">
        <v>6.1428571429999996</v>
      </c>
      <c r="AP84" t="s">
        <v>35</v>
      </c>
      <c r="AQ84" t="s">
        <v>379</v>
      </c>
      <c r="AR84" t="s">
        <v>57</v>
      </c>
      <c r="AS84" t="s">
        <v>356</v>
      </c>
      <c r="AT84" t="s">
        <v>392</v>
      </c>
      <c r="AU84" t="s">
        <v>268</v>
      </c>
      <c r="AV84" s="12"/>
      <c r="AW84" s="12">
        <v>0</v>
      </c>
      <c r="AX84" s="12">
        <v>0</v>
      </c>
      <c r="AY84" s="12">
        <v>0</v>
      </c>
      <c r="AZ84">
        <v>0</v>
      </c>
    </row>
    <row r="85" spans="1:52" x14ac:dyDescent="0.35">
      <c r="A85" t="s">
        <v>138</v>
      </c>
      <c r="B85" t="s">
        <v>271</v>
      </c>
      <c r="C85" s="109">
        <v>44148</v>
      </c>
      <c r="D85" s="12">
        <v>516</v>
      </c>
      <c r="E85" s="12">
        <v>12</v>
      </c>
      <c r="F85" s="12">
        <v>12</v>
      </c>
      <c r="G85" s="12">
        <v>18</v>
      </c>
      <c r="H85" s="12">
        <v>48</v>
      </c>
      <c r="I85" s="12">
        <v>48</v>
      </c>
      <c r="J85" s="12">
        <v>34</v>
      </c>
      <c r="K85" s="12">
        <v>34</v>
      </c>
      <c r="L85" s="12">
        <v>6</v>
      </c>
      <c r="M85" s="12">
        <v>6</v>
      </c>
      <c r="N85" s="12">
        <v>8</v>
      </c>
      <c r="O85" s="12">
        <v>8</v>
      </c>
      <c r="P85" s="12">
        <v>8</v>
      </c>
      <c r="Q85" s="12">
        <v>8</v>
      </c>
      <c r="R85" s="12">
        <v>11</v>
      </c>
      <c r="S85" s="12">
        <v>11</v>
      </c>
      <c r="T85" s="12">
        <v>5</v>
      </c>
      <c r="U85" s="12">
        <v>5</v>
      </c>
      <c r="V85" s="12">
        <v>13</v>
      </c>
      <c r="W85" s="12">
        <v>13</v>
      </c>
      <c r="X85" s="12">
        <v>13</v>
      </c>
      <c r="Y85" s="12">
        <v>13</v>
      </c>
      <c r="Z85" s="12">
        <v>1</v>
      </c>
      <c r="AA85" s="12">
        <v>1</v>
      </c>
      <c r="AB85" s="12">
        <v>28</v>
      </c>
      <c r="AC85" s="12">
        <v>4</v>
      </c>
      <c r="AD85" s="12">
        <v>4</v>
      </c>
      <c r="AE85" s="12">
        <v>4</v>
      </c>
      <c r="AF85" s="12">
        <v>0</v>
      </c>
      <c r="AG85" s="12">
        <v>0</v>
      </c>
      <c r="AH85" s="12">
        <v>0</v>
      </c>
      <c r="AI85" s="12">
        <v>0</v>
      </c>
      <c r="AJ85" s="12">
        <v>0</v>
      </c>
      <c r="AK85" s="12">
        <v>4</v>
      </c>
      <c r="AL85" s="12">
        <v>40</v>
      </c>
      <c r="AM85" s="12">
        <v>33</v>
      </c>
      <c r="AN85" s="12">
        <v>33</v>
      </c>
      <c r="AO85" s="81">
        <v>7.1428571429999996</v>
      </c>
      <c r="AP85" t="s">
        <v>35</v>
      </c>
      <c r="AQ85" t="s">
        <v>379</v>
      </c>
      <c r="AR85" t="s">
        <v>57</v>
      </c>
      <c r="AS85" t="s">
        <v>356</v>
      </c>
      <c r="AT85" t="s">
        <v>392</v>
      </c>
      <c r="AU85" t="s">
        <v>268</v>
      </c>
      <c r="AV85" s="12"/>
      <c r="AW85" s="12">
        <v>0</v>
      </c>
      <c r="AX85" s="12">
        <v>0</v>
      </c>
      <c r="AY85" s="12">
        <v>0</v>
      </c>
      <c r="AZ85">
        <v>0</v>
      </c>
    </row>
    <row r="86" spans="1:52" x14ac:dyDescent="0.35">
      <c r="A86" t="s">
        <v>138</v>
      </c>
      <c r="B86" t="s">
        <v>292</v>
      </c>
      <c r="C86" s="109">
        <v>44113</v>
      </c>
      <c r="D86" s="12">
        <v>592</v>
      </c>
      <c r="E86" s="12">
        <v>3</v>
      </c>
      <c r="F86" s="12">
        <v>3</v>
      </c>
      <c r="G86" s="12">
        <v>-3</v>
      </c>
      <c r="H86" s="12">
        <v>52</v>
      </c>
      <c r="I86" s="12">
        <v>52</v>
      </c>
      <c r="J86" s="12">
        <v>41</v>
      </c>
      <c r="K86" s="12">
        <v>41</v>
      </c>
      <c r="L86" s="12">
        <v>2</v>
      </c>
      <c r="M86" s="12">
        <v>2</v>
      </c>
      <c r="N86" s="12">
        <v>2</v>
      </c>
      <c r="O86" s="12">
        <v>2</v>
      </c>
      <c r="P86" s="12">
        <v>2</v>
      </c>
      <c r="Q86" s="12">
        <v>2</v>
      </c>
      <c r="R86" s="12">
        <v>3</v>
      </c>
      <c r="S86" s="12">
        <v>3</v>
      </c>
      <c r="T86" s="12">
        <v>1</v>
      </c>
      <c r="U86" s="12">
        <v>1</v>
      </c>
      <c r="V86" s="12">
        <v>7</v>
      </c>
      <c r="W86" s="12">
        <v>7</v>
      </c>
      <c r="X86" s="12">
        <v>7</v>
      </c>
      <c r="Y86" s="12">
        <v>7</v>
      </c>
      <c r="Z86" s="12">
        <v>0</v>
      </c>
      <c r="AA86" s="12">
        <v>0</v>
      </c>
      <c r="AB86" s="12">
        <v>33</v>
      </c>
      <c r="AC86" s="12">
        <v>5</v>
      </c>
      <c r="AD86" s="12">
        <v>5</v>
      </c>
      <c r="AE86" s="12">
        <v>0</v>
      </c>
      <c r="AF86" s="12">
        <v>0</v>
      </c>
      <c r="AG86" s="12">
        <v>0</v>
      </c>
      <c r="AH86" s="12">
        <v>0</v>
      </c>
      <c r="AI86" s="12">
        <v>0</v>
      </c>
      <c r="AJ86" s="12">
        <v>0</v>
      </c>
      <c r="AK86" s="12">
        <v>4</v>
      </c>
      <c r="AL86" s="12">
        <v>48</v>
      </c>
      <c r="AM86" s="12">
        <v>36</v>
      </c>
      <c r="AN86" s="12">
        <v>36</v>
      </c>
      <c r="AO86" s="81">
        <v>2.1428571430000001</v>
      </c>
      <c r="AP86" t="s">
        <v>17</v>
      </c>
      <c r="AQ86" t="s">
        <v>379</v>
      </c>
      <c r="AR86" t="s">
        <v>57</v>
      </c>
      <c r="AS86" t="s">
        <v>354</v>
      </c>
      <c r="AT86" t="s">
        <v>393</v>
      </c>
      <c r="AU86" t="s">
        <v>268</v>
      </c>
      <c r="AV86" s="12"/>
      <c r="AW86" s="12">
        <v>0</v>
      </c>
      <c r="AX86" s="12">
        <v>0</v>
      </c>
      <c r="AY86" s="12">
        <v>0</v>
      </c>
      <c r="AZ86">
        <v>0</v>
      </c>
    </row>
    <row r="87" spans="1:52" x14ac:dyDescent="0.35">
      <c r="A87" t="s">
        <v>138</v>
      </c>
      <c r="B87" t="s">
        <v>292</v>
      </c>
      <c r="C87" s="109">
        <v>44120</v>
      </c>
      <c r="D87" s="12">
        <v>596</v>
      </c>
      <c r="E87" s="12">
        <v>5</v>
      </c>
      <c r="F87" s="12">
        <v>5</v>
      </c>
      <c r="G87" s="12">
        <v>4</v>
      </c>
      <c r="H87" s="12">
        <v>61</v>
      </c>
      <c r="I87" s="12">
        <v>61</v>
      </c>
      <c r="J87" s="12">
        <v>48</v>
      </c>
      <c r="K87" s="12">
        <v>48</v>
      </c>
      <c r="L87" s="12">
        <v>3</v>
      </c>
      <c r="M87" s="12">
        <v>3</v>
      </c>
      <c r="N87" s="12">
        <v>3</v>
      </c>
      <c r="O87" s="12">
        <v>3</v>
      </c>
      <c r="P87" s="12">
        <v>3</v>
      </c>
      <c r="Q87" s="12">
        <v>3</v>
      </c>
      <c r="R87" s="12">
        <v>5</v>
      </c>
      <c r="S87" s="12">
        <v>4</v>
      </c>
      <c r="T87" s="12">
        <v>2</v>
      </c>
      <c r="U87" s="12">
        <v>2</v>
      </c>
      <c r="V87" s="12">
        <v>8</v>
      </c>
      <c r="W87" s="12">
        <v>8</v>
      </c>
      <c r="X87" s="12">
        <v>8</v>
      </c>
      <c r="Y87" s="12">
        <v>8</v>
      </c>
      <c r="Z87" s="12">
        <v>0</v>
      </c>
      <c r="AA87" s="12">
        <v>0</v>
      </c>
      <c r="AB87" s="12">
        <v>51</v>
      </c>
      <c r="AC87" s="12">
        <v>9</v>
      </c>
      <c r="AD87" s="12">
        <v>9</v>
      </c>
      <c r="AE87" s="12">
        <v>0</v>
      </c>
      <c r="AF87" s="12">
        <v>0</v>
      </c>
      <c r="AG87" s="12">
        <v>0</v>
      </c>
      <c r="AH87" s="12">
        <v>0</v>
      </c>
      <c r="AI87" s="12">
        <v>0</v>
      </c>
      <c r="AJ87" s="12">
        <v>0</v>
      </c>
      <c r="AK87" s="12">
        <v>8</v>
      </c>
      <c r="AL87" s="12">
        <v>37</v>
      </c>
      <c r="AM87" s="12">
        <v>29</v>
      </c>
      <c r="AN87" s="12">
        <v>28</v>
      </c>
      <c r="AO87" s="81">
        <v>3.1428571430000001</v>
      </c>
      <c r="AP87" t="s">
        <v>17</v>
      </c>
      <c r="AQ87" t="s">
        <v>379</v>
      </c>
      <c r="AR87" t="s">
        <v>57</v>
      </c>
      <c r="AS87" t="s">
        <v>354</v>
      </c>
      <c r="AT87" t="s">
        <v>393</v>
      </c>
      <c r="AU87" t="s">
        <v>268</v>
      </c>
      <c r="AV87" s="12"/>
      <c r="AW87" s="12">
        <v>0</v>
      </c>
      <c r="AX87" s="12">
        <v>0</v>
      </c>
      <c r="AY87" s="12">
        <v>0</v>
      </c>
      <c r="AZ87">
        <v>0</v>
      </c>
    </row>
    <row r="88" spans="1:52" x14ac:dyDescent="0.35">
      <c r="A88" t="s">
        <v>138</v>
      </c>
      <c r="B88" t="s">
        <v>292</v>
      </c>
      <c r="C88" s="109">
        <v>44127</v>
      </c>
      <c r="D88" s="12">
        <v>607</v>
      </c>
      <c r="E88" s="12">
        <v>2</v>
      </c>
      <c r="F88" s="12">
        <v>2</v>
      </c>
      <c r="G88" s="12">
        <v>11</v>
      </c>
      <c r="H88" s="12">
        <v>43</v>
      </c>
      <c r="I88" s="12">
        <v>43</v>
      </c>
      <c r="J88" s="12">
        <v>27</v>
      </c>
      <c r="K88" s="12">
        <v>27</v>
      </c>
      <c r="L88" s="12">
        <v>2</v>
      </c>
      <c r="M88" s="12">
        <v>2</v>
      </c>
      <c r="N88" s="12">
        <v>2</v>
      </c>
      <c r="O88" s="12">
        <v>2</v>
      </c>
      <c r="P88" s="12">
        <v>2</v>
      </c>
      <c r="Q88" s="12">
        <v>2</v>
      </c>
      <c r="R88" s="12">
        <v>3</v>
      </c>
      <c r="S88" s="12">
        <v>3</v>
      </c>
      <c r="T88" s="12">
        <v>0</v>
      </c>
      <c r="U88" s="12">
        <v>0</v>
      </c>
      <c r="V88" s="12">
        <v>5</v>
      </c>
      <c r="W88" s="12">
        <v>5</v>
      </c>
      <c r="X88" s="12">
        <v>5</v>
      </c>
      <c r="Y88" s="12">
        <v>5</v>
      </c>
      <c r="Z88" s="12">
        <v>0</v>
      </c>
      <c r="AA88" s="12">
        <v>0</v>
      </c>
      <c r="AB88" s="12">
        <v>60</v>
      </c>
      <c r="AC88" s="12">
        <v>9</v>
      </c>
      <c r="AD88" s="12">
        <v>9</v>
      </c>
      <c r="AE88" s="12">
        <v>0</v>
      </c>
      <c r="AF88" s="12">
        <v>0</v>
      </c>
      <c r="AG88" s="12">
        <v>0</v>
      </c>
      <c r="AH88" s="12">
        <v>0</v>
      </c>
      <c r="AI88" s="12">
        <v>0</v>
      </c>
      <c r="AJ88" s="12">
        <v>0</v>
      </c>
      <c r="AK88" s="12">
        <v>9</v>
      </c>
      <c r="AL88" s="12">
        <v>21</v>
      </c>
      <c r="AM88" s="12">
        <v>19</v>
      </c>
      <c r="AN88" s="12">
        <v>19</v>
      </c>
      <c r="AO88" s="81">
        <v>4.1428571429999996</v>
      </c>
      <c r="AP88" t="s">
        <v>17</v>
      </c>
      <c r="AQ88" t="s">
        <v>379</v>
      </c>
      <c r="AR88" t="s">
        <v>57</v>
      </c>
      <c r="AS88" t="s">
        <v>354</v>
      </c>
      <c r="AT88" t="s">
        <v>393</v>
      </c>
      <c r="AU88" t="s">
        <v>268</v>
      </c>
      <c r="AV88" s="12"/>
      <c r="AW88" s="12">
        <v>0</v>
      </c>
      <c r="AX88" s="12">
        <v>0</v>
      </c>
      <c r="AY88" s="12">
        <v>0</v>
      </c>
      <c r="AZ88">
        <v>0</v>
      </c>
    </row>
    <row r="89" spans="1:52" x14ac:dyDescent="0.35">
      <c r="A89" t="s">
        <v>138</v>
      </c>
      <c r="B89" t="s">
        <v>292</v>
      </c>
      <c r="C89" s="109">
        <v>44134</v>
      </c>
      <c r="D89" s="12">
        <v>620</v>
      </c>
      <c r="E89" s="12">
        <v>8</v>
      </c>
      <c r="F89" s="12">
        <v>8</v>
      </c>
      <c r="G89" s="12">
        <v>13</v>
      </c>
      <c r="H89" s="12">
        <v>57</v>
      </c>
      <c r="I89" s="12">
        <v>57</v>
      </c>
      <c r="J89" s="12">
        <v>39</v>
      </c>
      <c r="K89" s="12">
        <v>39</v>
      </c>
      <c r="L89" s="12">
        <v>5</v>
      </c>
      <c r="M89" s="12">
        <v>5</v>
      </c>
      <c r="N89" s="12">
        <v>6</v>
      </c>
      <c r="O89" s="12">
        <v>6</v>
      </c>
      <c r="P89" s="12">
        <v>6</v>
      </c>
      <c r="Q89" s="12">
        <v>5</v>
      </c>
      <c r="R89" s="12">
        <v>7</v>
      </c>
      <c r="S89" s="12">
        <v>7</v>
      </c>
      <c r="T89" s="12">
        <v>3</v>
      </c>
      <c r="U89" s="12">
        <v>3</v>
      </c>
      <c r="V89" s="12">
        <v>5</v>
      </c>
      <c r="W89" s="12">
        <v>5</v>
      </c>
      <c r="X89" s="12">
        <v>5</v>
      </c>
      <c r="Y89" s="12">
        <v>5</v>
      </c>
      <c r="Z89" s="12">
        <v>0</v>
      </c>
      <c r="AA89" s="12">
        <v>0</v>
      </c>
      <c r="AB89" s="12">
        <v>30</v>
      </c>
      <c r="AC89" s="12">
        <v>2</v>
      </c>
      <c r="AD89" s="12">
        <v>2</v>
      </c>
      <c r="AE89" s="12">
        <v>1</v>
      </c>
      <c r="AF89" s="12">
        <v>0</v>
      </c>
      <c r="AG89" s="12">
        <v>0</v>
      </c>
      <c r="AH89" s="12">
        <v>0</v>
      </c>
      <c r="AI89" s="12">
        <v>0</v>
      </c>
      <c r="AJ89" s="12">
        <v>0</v>
      </c>
      <c r="AK89" s="12">
        <v>2</v>
      </c>
      <c r="AL89" s="12">
        <v>46</v>
      </c>
      <c r="AM89" s="12">
        <v>37</v>
      </c>
      <c r="AN89" s="12">
        <v>37</v>
      </c>
      <c r="AO89" s="81">
        <v>5.1428571429999996</v>
      </c>
      <c r="AP89" t="s">
        <v>17</v>
      </c>
      <c r="AQ89" t="s">
        <v>379</v>
      </c>
      <c r="AR89" t="s">
        <v>57</v>
      </c>
      <c r="AS89" t="s">
        <v>354</v>
      </c>
      <c r="AT89" t="s">
        <v>393</v>
      </c>
      <c r="AU89" t="s">
        <v>268</v>
      </c>
      <c r="AV89" s="12"/>
      <c r="AW89" s="12">
        <v>0</v>
      </c>
      <c r="AX89" s="12">
        <v>0</v>
      </c>
      <c r="AY89" s="12">
        <v>0</v>
      </c>
      <c r="AZ89">
        <v>0</v>
      </c>
    </row>
    <row r="90" spans="1:52" x14ac:dyDescent="0.35">
      <c r="A90" t="s">
        <v>138</v>
      </c>
      <c r="B90" t="s">
        <v>292</v>
      </c>
      <c r="C90" s="109">
        <v>44141</v>
      </c>
      <c r="D90" s="12">
        <v>624</v>
      </c>
      <c r="E90" s="12">
        <v>4</v>
      </c>
      <c r="F90" s="12">
        <v>4</v>
      </c>
      <c r="G90" s="12">
        <v>4</v>
      </c>
      <c r="H90" s="12">
        <v>36</v>
      </c>
      <c r="I90" s="12">
        <v>36</v>
      </c>
      <c r="J90" s="12">
        <v>27</v>
      </c>
      <c r="K90" s="12">
        <v>27</v>
      </c>
      <c r="L90" s="12">
        <v>2</v>
      </c>
      <c r="M90" s="12">
        <v>2</v>
      </c>
      <c r="N90" s="12">
        <v>3</v>
      </c>
      <c r="O90" s="12">
        <v>3</v>
      </c>
      <c r="P90" s="12">
        <v>3</v>
      </c>
      <c r="Q90" s="12">
        <v>3</v>
      </c>
      <c r="R90" s="12">
        <v>5</v>
      </c>
      <c r="S90" s="12">
        <v>5</v>
      </c>
      <c r="T90" s="12">
        <v>2</v>
      </c>
      <c r="U90" s="12">
        <v>2</v>
      </c>
      <c r="V90" s="12">
        <v>7</v>
      </c>
      <c r="W90" s="12">
        <v>7</v>
      </c>
      <c r="X90" s="12">
        <v>7</v>
      </c>
      <c r="Y90" s="12">
        <v>7</v>
      </c>
      <c r="Z90" s="12">
        <v>0</v>
      </c>
      <c r="AA90" s="12">
        <v>0</v>
      </c>
      <c r="AB90" s="12">
        <v>36</v>
      </c>
      <c r="AC90" s="12">
        <v>5</v>
      </c>
      <c r="AD90" s="12">
        <v>5</v>
      </c>
      <c r="AE90" s="12">
        <v>1</v>
      </c>
      <c r="AF90" s="12">
        <v>0</v>
      </c>
      <c r="AG90" s="12">
        <v>0</v>
      </c>
      <c r="AH90" s="12">
        <v>0</v>
      </c>
      <c r="AI90" s="12">
        <v>0</v>
      </c>
      <c r="AJ90" s="12">
        <v>0</v>
      </c>
      <c r="AK90" s="12">
        <v>5</v>
      </c>
      <c r="AL90" s="12">
        <v>43</v>
      </c>
      <c r="AM90" s="12">
        <v>35</v>
      </c>
      <c r="AN90" s="12">
        <v>35</v>
      </c>
      <c r="AO90" s="81">
        <v>6.1428571429999996</v>
      </c>
      <c r="AP90" t="s">
        <v>35</v>
      </c>
      <c r="AQ90" t="s">
        <v>379</v>
      </c>
      <c r="AR90" t="s">
        <v>57</v>
      </c>
      <c r="AS90" t="s">
        <v>354</v>
      </c>
      <c r="AT90" t="s">
        <v>393</v>
      </c>
      <c r="AU90" t="s">
        <v>268</v>
      </c>
      <c r="AV90" s="12"/>
      <c r="AW90" s="12">
        <v>0</v>
      </c>
      <c r="AX90" s="12">
        <v>0</v>
      </c>
      <c r="AY90" s="12">
        <v>0</v>
      </c>
      <c r="AZ90">
        <v>0</v>
      </c>
    </row>
    <row r="91" spans="1:52" x14ac:dyDescent="0.35">
      <c r="A91" t="s">
        <v>138</v>
      </c>
      <c r="B91" t="s">
        <v>292</v>
      </c>
      <c r="C91" s="109">
        <v>44148</v>
      </c>
      <c r="D91" s="12">
        <v>637</v>
      </c>
      <c r="E91" s="12">
        <v>7</v>
      </c>
      <c r="F91" s="12">
        <v>7</v>
      </c>
      <c r="G91" s="12">
        <v>13</v>
      </c>
      <c r="H91" s="12">
        <v>41</v>
      </c>
      <c r="I91" s="12">
        <v>41</v>
      </c>
      <c r="J91" s="12">
        <v>29</v>
      </c>
      <c r="K91" s="12">
        <v>29</v>
      </c>
      <c r="L91" s="12">
        <v>3</v>
      </c>
      <c r="M91" s="12">
        <v>3</v>
      </c>
      <c r="N91" s="12">
        <v>5</v>
      </c>
      <c r="O91" s="12">
        <v>5</v>
      </c>
      <c r="P91" s="12">
        <v>5</v>
      </c>
      <c r="Q91" s="12">
        <v>5</v>
      </c>
      <c r="R91" s="12">
        <v>8</v>
      </c>
      <c r="S91" s="12">
        <v>8</v>
      </c>
      <c r="T91" s="12">
        <v>4</v>
      </c>
      <c r="U91" s="12">
        <v>4</v>
      </c>
      <c r="V91" s="12">
        <v>6</v>
      </c>
      <c r="W91" s="12">
        <v>6</v>
      </c>
      <c r="X91" s="12">
        <v>6</v>
      </c>
      <c r="Y91" s="12">
        <v>6</v>
      </c>
      <c r="Z91" s="12">
        <v>0</v>
      </c>
      <c r="AA91" s="12">
        <v>0</v>
      </c>
      <c r="AB91" s="12">
        <v>46</v>
      </c>
      <c r="AC91" s="12">
        <v>5</v>
      </c>
      <c r="AD91" s="12">
        <v>5</v>
      </c>
      <c r="AE91" s="12">
        <v>0</v>
      </c>
      <c r="AF91" s="12">
        <v>0</v>
      </c>
      <c r="AG91" s="12">
        <v>0</v>
      </c>
      <c r="AH91" s="12">
        <v>0</v>
      </c>
      <c r="AI91" s="12">
        <v>0</v>
      </c>
      <c r="AJ91" s="12">
        <v>0</v>
      </c>
      <c r="AK91" s="12">
        <v>4</v>
      </c>
      <c r="AL91" s="12">
        <v>45</v>
      </c>
      <c r="AM91" s="12">
        <v>37</v>
      </c>
      <c r="AN91" s="12">
        <v>37</v>
      </c>
      <c r="AO91" s="81">
        <v>7.1428571429999996</v>
      </c>
      <c r="AP91" t="s">
        <v>35</v>
      </c>
      <c r="AQ91" t="s">
        <v>379</v>
      </c>
      <c r="AR91" t="s">
        <v>57</v>
      </c>
      <c r="AS91" t="s">
        <v>354</v>
      </c>
      <c r="AT91" t="s">
        <v>393</v>
      </c>
      <c r="AU91" t="s">
        <v>268</v>
      </c>
      <c r="AV91" s="12"/>
      <c r="AW91" s="12">
        <v>0</v>
      </c>
      <c r="AX91" s="12">
        <v>0</v>
      </c>
      <c r="AY91" s="12">
        <v>0</v>
      </c>
      <c r="AZ91">
        <v>0</v>
      </c>
    </row>
    <row r="92" spans="1:52" x14ac:dyDescent="0.35">
      <c r="A92" t="s">
        <v>138</v>
      </c>
      <c r="B92" t="s">
        <v>284</v>
      </c>
      <c r="C92" s="109">
        <v>44113</v>
      </c>
      <c r="D92" s="12">
        <v>923</v>
      </c>
      <c r="E92" s="12">
        <v>1</v>
      </c>
      <c r="F92" s="12">
        <v>1</v>
      </c>
      <c r="G92" s="12">
        <v>-8</v>
      </c>
      <c r="H92" s="12">
        <v>37</v>
      </c>
      <c r="I92" s="12">
        <v>37</v>
      </c>
      <c r="J92" s="12">
        <v>26</v>
      </c>
      <c r="K92" s="12">
        <v>26</v>
      </c>
      <c r="L92" s="12">
        <v>1</v>
      </c>
      <c r="M92" s="12">
        <v>1</v>
      </c>
      <c r="N92" s="12">
        <v>1</v>
      </c>
      <c r="O92" s="12">
        <v>1</v>
      </c>
      <c r="P92" s="12">
        <v>1</v>
      </c>
      <c r="Q92" s="12">
        <v>1</v>
      </c>
      <c r="R92" s="12">
        <v>1</v>
      </c>
      <c r="S92" s="12">
        <v>1</v>
      </c>
      <c r="T92" s="12">
        <v>0</v>
      </c>
      <c r="U92" s="12">
        <v>0</v>
      </c>
      <c r="V92" s="12">
        <v>4</v>
      </c>
      <c r="W92" s="12">
        <v>4</v>
      </c>
      <c r="X92" s="12">
        <v>5</v>
      </c>
      <c r="Y92" s="12">
        <v>5</v>
      </c>
      <c r="Z92" s="12">
        <v>0</v>
      </c>
      <c r="AA92" s="12">
        <v>0</v>
      </c>
      <c r="AB92" s="12">
        <v>64</v>
      </c>
      <c r="AC92" s="12">
        <v>12</v>
      </c>
      <c r="AD92" s="12">
        <v>12</v>
      </c>
      <c r="AE92" s="12">
        <v>2</v>
      </c>
      <c r="AF92" s="12">
        <v>0</v>
      </c>
      <c r="AG92" s="12">
        <v>0</v>
      </c>
      <c r="AH92" s="12">
        <v>0</v>
      </c>
      <c r="AI92" s="12">
        <v>0</v>
      </c>
      <c r="AJ92" s="12">
        <v>0</v>
      </c>
      <c r="AK92" s="12">
        <v>10</v>
      </c>
      <c r="AL92" s="12">
        <v>60</v>
      </c>
      <c r="AM92" s="12">
        <v>51</v>
      </c>
      <c r="AN92" s="12">
        <v>51</v>
      </c>
      <c r="AO92" s="81">
        <v>2.1428571430000001</v>
      </c>
      <c r="AP92" t="s">
        <v>17</v>
      </c>
      <c r="AQ92" t="s">
        <v>379</v>
      </c>
      <c r="AR92" t="s">
        <v>57</v>
      </c>
      <c r="AS92" t="s">
        <v>353</v>
      </c>
      <c r="AT92" t="s">
        <v>394</v>
      </c>
      <c r="AU92" t="s">
        <v>268</v>
      </c>
      <c r="AV92" s="12"/>
      <c r="AW92" s="12">
        <v>0</v>
      </c>
      <c r="AX92" s="12">
        <v>0</v>
      </c>
      <c r="AY92" s="12">
        <v>0</v>
      </c>
      <c r="AZ92">
        <v>0</v>
      </c>
    </row>
    <row r="93" spans="1:52" x14ac:dyDescent="0.35">
      <c r="A93" t="s">
        <v>138</v>
      </c>
      <c r="B93" t="s">
        <v>284</v>
      </c>
      <c r="C93" s="109">
        <v>44120</v>
      </c>
      <c r="D93" s="12">
        <v>928</v>
      </c>
      <c r="E93" s="12">
        <v>1</v>
      </c>
      <c r="F93" s="12">
        <v>1</v>
      </c>
      <c r="G93" s="12">
        <v>5</v>
      </c>
      <c r="H93" s="12">
        <v>41</v>
      </c>
      <c r="I93" s="12">
        <v>41</v>
      </c>
      <c r="J93" s="12">
        <v>29</v>
      </c>
      <c r="K93" s="12">
        <v>29</v>
      </c>
      <c r="L93" s="12">
        <v>1</v>
      </c>
      <c r="M93" s="12">
        <v>1</v>
      </c>
      <c r="N93" s="12">
        <v>1</v>
      </c>
      <c r="O93" s="12">
        <v>1</v>
      </c>
      <c r="P93" s="12">
        <v>1</v>
      </c>
      <c r="Q93" s="12">
        <v>1</v>
      </c>
      <c r="R93" s="12">
        <v>2</v>
      </c>
      <c r="S93" s="12">
        <v>2</v>
      </c>
      <c r="T93" s="12">
        <v>0</v>
      </c>
      <c r="U93" s="12">
        <v>0</v>
      </c>
      <c r="V93" s="12">
        <v>5</v>
      </c>
      <c r="W93" s="12">
        <v>5</v>
      </c>
      <c r="X93" s="12">
        <v>5</v>
      </c>
      <c r="Y93" s="12">
        <v>5</v>
      </c>
      <c r="Z93" s="12">
        <v>0</v>
      </c>
      <c r="AA93" s="12">
        <v>0</v>
      </c>
      <c r="AB93" s="12">
        <v>56</v>
      </c>
      <c r="AC93" s="12">
        <v>8</v>
      </c>
      <c r="AD93" s="12">
        <v>8</v>
      </c>
      <c r="AE93" s="12">
        <v>0</v>
      </c>
      <c r="AF93" s="12">
        <v>0</v>
      </c>
      <c r="AG93" s="12">
        <v>0</v>
      </c>
      <c r="AH93" s="12">
        <v>0</v>
      </c>
      <c r="AI93" s="12">
        <v>0</v>
      </c>
      <c r="AJ93" s="12">
        <v>0</v>
      </c>
      <c r="AK93" s="12">
        <v>7</v>
      </c>
      <c r="AL93" s="12">
        <v>13</v>
      </c>
      <c r="AM93" s="12">
        <v>10</v>
      </c>
      <c r="AN93" s="12">
        <v>10</v>
      </c>
      <c r="AO93" s="81">
        <v>3.1428571430000001</v>
      </c>
      <c r="AP93" t="s">
        <v>17</v>
      </c>
      <c r="AQ93" t="s">
        <v>379</v>
      </c>
      <c r="AR93" t="s">
        <v>57</v>
      </c>
      <c r="AS93" t="s">
        <v>353</v>
      </c>
      <c r="AT93" t="s">
        <v>394</v>
      </c>
      <c r="AU93" t="s">
        <v>268</v>
      </c>
      <c r="AV93" s="12"/>
      <c r="AW93" s="12">
        <v>0</v>
      </c>
      <c r="AX93" s="12">
        <v>0</v>
      </c>
      <c r="AY93" s="12">
        <v>0</v>
      </c>
      <c r="AZ93">
        <v>0</v>
      </c>
    </row>
    <row r="94" spans="1:52" x14ac:dyDescent="0.35">
      <c r="A94" t="s">
        <v>138</v>
      </c>
      <c r="B94" t="s">
        <v>284</v>
      </c>
      <c r="C94" s="109">
        <v>44127</v>
      </c>
      <c r="D94" s="12">
        <v>936</v>
      </c>
      <c r="E94" s="12">
        <v>4</v>
      </c>
      <c r="F94" s="12">
        <v>4</v>
      </c>
      <c r="G94" s="12">
        <v>8</v>
      </c>
      <c r="H94" s="12">
        <v>39</v>
      </c>
      <c r="I94" s="12">
        <v>39</v>
      </c>
      <c r="J94" s="12">
        <v>34</v>
      </c>
      <c r="K94" s="12">
        <v>34</v>
      </c>
      <c r="L94" s="12">
        <v>2</v>
      </c>
      <c r="M94" s="12">
        <v>2</v>
      </c>
      <c r="N94" s="12">
        <v>2</v>
      </c>
      <c r="O94" s="12">
        <v>2</v>
      </c>
      <c r="P94" s="12">
        <v>2</v>
      </c>
      <c r="Q94" s="12">
        <v>2</v>
      </c>
      <c r="R94" s="12">
        <v>3</v>
      </c>
      <c r="S94" s="12">
        <v>2</v>
      </c>
      <c r="T94" s="12">
        <v>1</v>
      </c>
      <c r="U94" s="12">
        <v>1</v>
      </c>
      <c r="V94" s="12">
        <v>2</v>
      </c>
      <c r="W94" s="12">
        <v>2</v>
      </c>
      <c r="X94" s="12">
        <v>2</v>
      </c>
      <c r="Y94" s="12">
        <v>2</v>
      </c>
      <c r="Z94" s="12">
        <v>0</v>
      </c>
      <c r="AA94" s="12">
        <v>0</v>
      </c>
      <c r="AB94" s="12">
        <v>54</v>
      </c>
      <c r="AC94" s="12">
        <v>14</v>
      </c>
      <c r="AD94" s="12">
        <v>14</v>
      </c>
      <c r="AE94" s="12">
        <v>5</v>
      </c>
      <c r="AF94" s="12">
        <v>0</v>
      </c>
      <c r="AG94" s="12">
        <v>0</v>
      </c>
      <c r="AH94" s="12">
        <v>1</v>
      </c>
      <c r="AI94" s="12">
        <v>0</v>
      </c>
      <c r="AJ94" s="12">
        <v>0</v>
      </c>
      <c r="AK94" s="12">
        <v>12</v>
      </c>
      <c r="AL94" s="12">
        <v>6</v>
      </c>
      <c r="AM94" s="12">
        <v>5</v>
      </c>
      <c r="AN94" s="12">
        <v>5</v>
      </c>
      <c r="AO94" s="81">
        <v>4.1428571429999996</v>
      </c>
      <c r="AP94" t="s">
        <v>17</v>
      </c>
      <c r="AQ94" t="s">
        <v>379</v>
      </c>
      <c r="AR94" t="s">
        <v>57</v>
      </c>
      <c r="AS94" t="s">
        <v>353</v>
      </c>
      <c r="AT94" t="s">
        <v>394</v>
      </c>
      <c r="AU94" t="s">
        <v>268</v>
      </c>
      <c r="AV94" s="12"/>
      <c r="AW94" s="12">
        <v>0</v>
      </c>
      <c r="AX94" s="12">
        <v>0</v>
      </c>
      <c r="AY94" s="12">
        <v>0</v>
      </c>
      <c r="AZ94">
        <v>0</v>
      </c>
    </row>
    <row r="95" spans="1:52" x14ac:dyDescent="0.35">
      <c r="A95" t="s">
        <v>138</v>
      </c>
      <c r="B95" t="s">
        <v>284</v>
      </c>
      <c r="C95" s="109">
        <v>44134</v>
      </c>
      <c r="D95" s="12">
        <v>950</v>
      </c>
      <c r="E95" s="12">
        <v>7</v>
      </c>
      <c r="F95" s="12">
        <v>7</v>
      </c>
      <c r="G95" s="12">
        <v>14</v>
      </c>
      <c r="H95" s="12">
        <v>46</v>
      </c>
      <c r="I95" s="12">
        <v>46</v>
      </c>
      <c r="J95" s="12">
        <v>31</v>
      </c>
      <c r="K95" s="12">
        <v>31</v>
      </c>
      <c r="L95" s="12">
        <v>4</v>
      </c>
      <c r="M95" s="12">
        <v>4</v>
      </c>
      <c r="N95" s="12">
        <v>4</v>
      </c>
      <c r="O95" s="12">
        <v>4</v>
      </c>
      <c r="P95" s="12">
        <v>4</v>
      </c>
      <c r="Q95" s="12">
        <v>4</v>
      </c>
      <c r="R95" s="12">
        <v>6</v>
      </c>
      <c r="S95" s="12">
        <v>6</v>
      </c>
      <c r="T95" s="12">
        <v>3</v>
      </c>
      <c r="U95" s="12">
        <v>3</v>
      </c>
      <c r="V95" s="12">
        <v>5</v>
      </c>
      <c r="W95" s="12">
        <v>5</v>
      </c>
      <c r="X95" s="12">
        <v>5</v>
      </c>
      <c r="Y95" s="12">
        <v>5</v>
      </c>
      <c r="Z95" s="12">
        <v>0</v>
      </c>
      <c r="AA95" s="12">
        <v>0</v>
      </c>
      <c r="AB95" s="12">
        <v>51</v>
      </c>
      <c r="AC95" s="12">
        <v>5</v>
      </c>
      <c r="AD95" s="12">
        <v>5</v>
      </c>
      <c r="AE95" s="12">
        <v>0</v>
      </c>
      <c r="AF95" s="12">
        <v>0</v>
      </c>
      <c r="AG95" s="12">
        <v>0</v>
      </c>
      <c r="AH95" s="12">
        <v>0</v>
      </c>
      <c r="AI95" s="12">
        <v>0</v>
      </c>
      <c r="AJ95" s="12">
        <v>0</v>
      </c>
      <c r="AK95" s="12">
        <v>4</v>
      </c>
      <c r="AL95" s="12">
        <v>143</v>
      </c>
      <c r="AM95" s="12">
        <v>123</v>
      </c>
      <c r="AN95" s="12">
        <v>123</v>
      </c>
      <c r="AO95" s="81">
        <v>5.1428571429999996</v>
      </c>
      <c r="AP95" t="s">
        <v>17</v>
      </c>
      <c r="AQ95" t="s">
        <v>379</v>
      </c>
      <c r="AR95" t="s">
        <v>57</v>
      </c>
      <c r="AS95" t="s">
        <v>353</v>
      </c>
      <c r="AT95" t="s">
        <v>394</v>
      </c>
      <c r="AU95" t="s">
        <v>268</v>
      </c>
      <c r="AV95" s="12"/>
      <c r="AW95" s="12">
        <v>0</v>
      </c>
      <c r="AX95" s="12">
        <v>0</v>
      </c>
      <c r="AY95" s="12">
        <v>0</v>
      </c>
      <c r="AZ95">
        <v>0</v>
      </c>
    </row>
    <row r="96" spans="1:52" x14ac:dyDescent="0.35">
      <c r="A96" t="s">
        <v>138</v>
      </c>
      <c r="B96" t="s">
        <v>284</v>
      </c>
      <c r="C96" s="109">
        <v>44141</v>
      </c>
      <c r="D96" s="12">
        <v>952</v>
      </c>
      <c r="E96" s="12">
        <v>2</v>
      </c>
      <c r="F96" s="12">
        <v>2</v>
      </c>
      <c r="G96" s="12">
        <v>2</v>
      </c>
      <c r="H96" s="12">
        <v>34</v>
      </c>
      <c r="I96" s="12">
        <v>34</v>
      </c>
      <c r="J96" s="12">
        <v>21</v>
      </c>
      <c r="K96" s="12">
        <v>21</v>
      </c>
      <c r="L96" s="12">
        <v>1</v>
      </c>
      <c r="M96" s="12">
        <v>1</v>
      </c>
      <c r="N96" s="12">
        <v>2</v>
      </c>
      <c r="O96" s="12">
        <v>2</v>
      </c>
      <c r="P96" s="12">
        <v>2</v>
      </c>
      <c r="Q96" s="12">
        <v>2</v>
      </c>
      <c r="R96" s="12">
        <v>3</v>
      </c>
      <c r="S96" s="12">
        <v>3</v>
      </c>
      <c r="T96" s="12">
        <v>1</v>
      </c>
      <c r="U96" s="12">
        <v>1</v>
      </c>
      <c r="V96" s="12">
        <v>4</v>
      </c>
      <c r="W96" s="12">
        <v>4</v>
      </c>
      <c r="X96" s="12">
        <v>4</v>
      </c>
      <c r="Y96" s="12">
        <v>4</v>
      </c>
      <c r="Z96" s="12">
        <v>0</v>
      </c>
      <c r="AA96" s="12">
        <v>0</v>
      </c>
      <c r="AB96" s="12">
        <v>113</v>
      </c>
      <c r="AC96" s="12">
        <v>5</v>
      </c>
      <c r="AD96" s="12">
        <v>5</v>
      </c>
      <c r="AE96" s="12">
        <v>1</v>
      </c>
      <c r="AF96" s="12">
        <v>0</v>
      </c>
      <c r="AG96" s="12">
        <v>0</v>
      </c>
      <c r="AH96" s="12">
        <v>0</v>
      </c>
      <c r="AI96" s="12">
        <v>0</v>
      </c>
      <c r="AJ96" s="12">
        <v>0</v>
      </c>
      <c r="AK96" s="12">
        <v>4</v>
      </c>
      <c r="AL96" s="12">
        <v>72</v>
      </c>
      <c r="AM96" s="12">
        <v>66</v>
      </c>
      <c r="AN96" s="12">
        <v>66</v>
      </c>
      <c r="AO96" s="81">
        <v>6.1428571429999996</v>
      </c>
      <c r="AP96" t="s">
        <v>35</v>
      </c>
      <c r="AQ96" t="s">
        <v>379</v>
      </c>
      <c r="AR96" t="s">
        <v>57</v>
      </c>
      <c r="AS96" t="s">
        <v>353</v>
      </c>
      <c r="AT96" t="s">
        <v>394</v>
      </c>
      <c r="AU96" t="s">
        <v>268</v>
      </c>
      <c r="AV96" s="12"/>
      <c r="AW96" s="12">
        <v>0</v>
      </c>
      <c r="AX96" s="12">
        <v>0</v>
      </c>
      <c r="AY96" s="12">
        <v>0</v>
      </c>
      <c r="AZ96">
        <v>0</v>
      </c>
    </row>
    <row r="97" spans="1:52" x14ac:dyDescent="0.35">
      <c r="A97" t="s">
        <v>138</v>
      </c>
      <c r="B97" t="s">
        <v>284</v>
      </c>
      <c r="C97" s="109">
        <v>44148</v>
      </c>
      <c r="D97" s="12">
        <v>959</v>
      </c>
      <c r="E97" s="12">
        <v>4</v>
      </c>
      <c r="F97" s="12">
        <v>4</v>
      </c>
      <c r="G97" s="12">
        <v>7</v>
      </c>
      <c r="H97" s="12">
        <v>36</v>
      </c>
      <c r="I97" s="12">
        <v>36</v>
      </c>
      <c r="J97" s="12">
        <v>23</v>
      </c>
      <c r="K97" s="12">
        <v>23</v>
      </c>
      <c r="L97" s="12">
        <v>2</v>
      </c>
      <c r="M97" s="12">
        <v>2</v>
      </c>
      <c r="N97" s="12">
        <v>3</v>
      </c>
      <c r="O97" s="12">
        <v>3</v>
      </c>
      <c r="P97" s="12">
        <v>3</v>
      </c>
      <c r="Q97" s="12">
        <v>3</v>
      </c>
      <c r="R97" s="12">
        <v>4</v>
      </c>
      <c r="S97" s="12">
        <v>4</v>
      </c>
      <c r="T97" s="12">
        <v>2</v>
      </c>
      <c r="U97" s="12">
        <v>2</v>
      </c>
      <c r="V97" s="12">
        <v>4</v>
      </c>
      <c r="W97" s="12">
        <v>4</v>
      </c>
      <c r="X97" s="12">
        <v>4</v>
      </c>
      <c r="Y97" s="12">
        <v>4</v>
      </c>
      <c r="Z97" s="12">
        <v>0</v>
      </c>
      <c r="AA97" s="12">
        <v>0</v>
      </c>
      <c r="AB97" s="12">
        <v>45</v>
      </c>
      <c r="AC97" s="12">
        <v>7</v>
      </c>
      <c r="AD97" s="12">
        <v>7</v>
      </c>
      <c r="AE97" s="12">
        <v>0</v>
      </c>
      <c r="AF97" s="12">
        <v>0</v>
      </c>
      <c r="AG97" s="12">
        <v>0</v>
      </c>
      <c r="AH97" s="12">
        <v>0</v>
      </c>
      <c r="AI97" s="12">
        <v>0</v>
      </c>
      <c r="AJ97" s="12">
        <v>0</v>
      </c>
      <c r="AK97" s="12">
        <v>6</v>
      </c>
      <c r="AL97" s="12">
        <v>64</v>
      </c>
      <c r="AM97" s="12">
        <v>59</v>
      </c>
      <c r="AN97" s="12">
        <v>59</v>
      </c>
      <c r="AO97" s="81">
        <v>7.1428571429999996</v>
      </c>
      <c r="AP97" t="s">
        <v>35</v>
      </c>
      <c r="AQ97" t="s">
        <v>379</v>
      </c>
      <c r="AR97" t="s">
        <v>57</v>
      </c>
      <c r="AS97" t="s">
        <v>353</v>
      </c>
      <c r="AT97" t="s">
        <v>394</v>
      </c>
      <c r="AU97" t="s">
        <v>268</v>
      </c>
      <c r="AV97" s="12"/>
      <c r="AW97" s="12">
        <v>0</v>
      </c>
      <c r="AX97" s="12">
        <v>0</v>
      </c>
      <c r="AY97" s="12">
        <v>0</v>
      </c>
      <c r="AZ97">
        <v>0</v>
      </c>
    </row>
    <row r="98" spans="1:52" x14ac:dyDescent="0.35">
      <c r="A98" t="s">
        <v>138</v>
      </c>
      <c r="B98" t="s">
        <v>290</v>
      </c>
      <c r="C98" s="109">
        <v>44113</v>
      </c>
      <c r="D98" s="12">
        <v>2355</v>
      </c>
      <c r="E98" s="12">
        <v>6</v>
      </c>
      <c r="F98" s="12">
        <v>6</v>
      </c>
      <c r="G98" s="12">
        <v>-21</v>
      </c>
      <c r="H98" s="12">
        <v>85</v>
      </c>
      <c r="I98" s="12">
        <v>85</v>
      </c>
      <c r="J98" s="12">
        <v>53</v>
      </c>
      <c r="K98" s="12">
        <v>53</v>
      </c>
      <c r="L98" s="12">
        <v>3</v>
      </c>
      <c r="M98" s="12">
        <v>3</v>
      </c>
      <c r="N98" s="12">
        <v>3</v>
      </c>
      <c r="O98" s="12">
        <v>3</v>
      </c>
      <c r="P98" s="12">
        <v>3</v>
      </c>
      <c r="Q98" s="12">
        <v>3</v>
      </c>
      <c r="R98" s="12">
        <v>5</v>
      </c>
      <c r="S98" s="12">
        <v>4</v>
      </c>
      <c r="T98" s="12">
        <v>2</v>
      </c>
      <c r="U98" s="12">
        <v>2</v>
      </c>
      <c r="V98" s="12">
        <v>33</v>
      </c>
      <c r="W98" s="12">
        <v>33</v>
      </c>
      <c r="X98" s="12">
        <v>33</v>
      </c>
      <c r="Y98" s="12">
        <v>33</v>
      </c>
      <c r="Z98" s="12">
        <v>1</v>
      </c>
      <c r="AA98" s="12">
        <v>1</v>
      </c>
      <c r="AB98" s="12">
        <v>58</v>
      </c>
      <c r="AC98" s="12">
        <v>4</v>
      </c>
      <c r="AD98" s="12">
        <v>4</v>
      </c>
      <c r="AE98" s="12">
        <v>0</v>
      </c>
      <c r="AF98" s="12">
        <v>2</v>
      </c>
      <c r="AG98" s="12">
        <v>0</v>
      </c>
      <c r="AH98" s="12">
        <v>0</v>
      </c>
      <c r="AI98" s="12">
        <v>0</v>
      </c>
      <c r="AJ98" s="12">
        <v>0</v>
      </c>
      <c r="AK98" s="12">
        <v>2</v>
      </c>
      <c r="AL98" s="12">
        <v>131</v>
      </c>
      <c r="AM98" s="12">
        <v>114</v>
      </c>
      <c r="AN98" s="12">
        <v>114</v>
      </c>
      <c r="AO98" s="81">
        <v>2.1428571430000001</v>
      </c>
      <c r="AP98" t="s">
        <v>17</v>
      </c>
      <c r="AQ98" t="s">
        <v>379</v>
      </c>
      <c r="AR98" t="s">
        <v>57</v>
      </c>
      <c r="AS98" t="s">
        <v>352</v>
      </c>
      <c r="AT98" t="s">
        <v>395</v>
      </c>
      <c r="AU98" t="s">
        <v>268</v>
      </c>
      <c r="AV98" s="12"/>
      <c r="AW98" s="12">
        <v>0</v>
      </c>
      <c r="AX98" s="12">
        <v>0</v>
      </c>
      <c r="AY98" s="12">
        <v>0</v>
      </c>
      <c r="AZ98">
        <v>0</v>
      </c>
    </row>
    <row r="99" spans="1:52" x14ac:dyDescent="0.35">
      <c r="A99" t="s">
        <v>138</v>
      </c>
      <c r="B99" t="s">
        <v>290</v>
      </c>
      <c r="C99" s="109">
        <v>44120</v>
      </c>
      <c r="D99" s="12">
        <v>2360</v>
      </c>
      <c r="E99" s="12">
        <v>8</v>
      </c>
      <c r="F99" s="12">
        <v>8</v>
      </c>
      <c r="G99" s="12">
        <v>5</v>
      </c>
      <c r="H99" s="12">
        <v>67</v>
      </c>
      <c r="I99" s="12">
        <v>67</v>
      </c>
      <c r="J99" s="12">
        <v>48</v>
      </c>
      <c r="K99" s="12">
        <v>48</v>
      </c>
      <c r="L99" s="12">
        <v>4</v>
      </c>
      <c r="M99" s="12">
        <v>4</v>
      </c>
      <c r="N99" s="12">
        <v>5</v>
      </c>
      <c r="O99" s="12">
        <v>5</v>
      </c>
      <c r="P99" s="12">
        <v>5</v>
      </c>
      <c r="Q99" s="12">
        <v>5</v>
      </c>
      <c r="R99" s="12">
        <v>7</v>
      </c>
      <c r="S99" s="12">
        <v>5</v>
      </c>
      <c r="T99" s="12">
        <v>3</v>
      </c>
      <c r="U99" s="12">
        <v>3</v>
      </c>
      <c r="V99" s="12">
        <v>36</v>
      </c>
      <c r="W99" s="12">
        <v>36</v>
      </c>
      <c r="X99" s="12">
        <v>36</v>
      </c>
      <c r="Y99" s="12">
        <v>36</v>
      </c>
      <c r="Z99" s="12">
        <v>1</v>
      </c>
      <c r="AA99" s="12">
        <v>1</v>
      </c>
      <c r="AB99" s="12">
        <v>87</v>
      </c>
      <c r="AC99" s="12">
        <v>12</v>
      </c>
      <c r="AD99" s="12">
        <v>12</v>
      </c>
      <c r="AE99" s="12">
        <v>0</v>
      </c>
      <c r="AF99" s="12">
        <v>0</v>
      </c>
      <c r="AG99" s="12">
        <v>0</v>
      </c>
      <c r="AH99" s="12">
        <v>0</v>
      </c>
      <c r="AI99" s="12">
        <v>0</v>
      </c>
      <c r="AJ99" s="12">
        <v>0</v>
      </c>
      <c r="AK99" s="12">
        <v>11</v>
      </c>
      <c r="AL99" s="12">
        <v>141</v>
      </c>
      <c r="AM99" s="12">
        <v>129</v>
      </c>
      <c r="AN99" s="12">
        <v>129</v>
      </c>
      <c r="AO99" s="81">
        <v>3.1428571430000001</v>
      </c>
      <c r="AP99" t="s">
        <v>17</v>
      </c>
      <c r="AQ99" t="s">
        <v>379</v>
      </c>
      <c r="AR99" t="s">
        <v>57</v>
      </c>
      <c r="AS99" t="s">
        <v>352</v>
      </c>
      <c r="AT99" t="s">
        <v>395</v>
      </c>
      <c r="AU99" t="s">
        <v>268</v>
      </c>
      <c r="AV99" s="12"/>
      <c r="AW99" s="12">
        <v>0</v>
      </c>
      <c r="AX99" s="12">
        <v>0</v>
      </c>
      <c r="AY99" s="12">
        <v>0</v>
      </c>
      <c r="AZ99">
        <v>0</v>
      </c>
    </row>
    <row r="100" spans="1:52" x14ac:dyDescent="0.35">
      <c r="A100" t="s">
        <v>138</v>
      </c>
      <c r="B100" t="s">
        <v>290</v>
      </c>
      <c r="C100" s="109">
        <v>44127</v>
      </c>
      <c r="D100" s="12">
        <v>2376</v>
      </c>
      <c r="E100" s="12">
        <v>3</v>
      </c>
      <c r="F100" s="12">
        <v>3</v>
      </c>
      <c r="G100" s="12">
        <v>16</v>
      </c>
      <c r="H100" s="12">
        <v>34</v>
      </c>
      <c r="I100" s="12">
        <v>34</v>
      </c>
      <c r="J100" s="12">
        <v>25</v>
      </c>
      <c r="K100" s="12">
        <v>25</v>
      </c>
      <c r="L100" s="12">
        <v>2</v>
      </c>
      <c r="M100" s="12">
        <v>2</v>
      </c>
      <c r="N100" s="12">
        <v>3</v>
      </c>
      <c r="O100" s="12">
        <v>3</v>
      </c>
      <c r="P100" s="12">
        <v>3</v>
      </c>
      <c r="Q100" s="12">
        <v>3</v>
      </c>
      <c r="R100" s="12">
        <v>4</v>
      </c>
      <c r="S100" s="12">
        <v>4</v>
      </c>
      <c r="T100" s="12">
        <v>1</v>
      </c>
      <c r="U100" s="12">
        <v>1</v>
      </c>
      <c r="V100" s="12">
        <v>19</v>
      </c>
      <c r="W100" s="12">
        <v>19</v>
      </c>
      <c r="X100" s="12">
        <v>19</v>
      </c>
      <c r="Y100" s="12">
        <v>19</v>
      </c>
      <c r="Z100" s="12">
        <v>0</v>
      </c>
      <c r="AA100" s="12">
        <v>0</v>
      </c>
      <c r="AB100" s="12">
        <v>86</v>
      </c>
      <c r="AC100" s="12">
        <v>16</v>
      </c>
      <c r="AD100" s="12">
        <v>16</v>
      </c>
      <c r="AE100" s="12">
        <v>5</v>
      </c>
      <c r="AF100" s="12">
        <v>0</v>
      </c>
      <c r="AG100" s="12">
        <v>0</v>
      </c>
      <c r="AH100" s="12">
        <v>0</v>
      </c>
      <c r="AI100" s="12">
        <v>0</v>
      </c>
      <c r="AJ100" s="12">
        <v>0</v>
      </c>
      <c r="AK100" s="12">
        <v>14</v>
      </c>
      <c r="AL100" s="12">
        <v>66</v>
      </c>
      <c r="AM100" s="12">
        <v>58</v>
      </c>
      <c r="AN100" s="12">
        <v>58</v>
      </c>
      <c r="AO100" s="81">
        <v>4.1428571429999996</v>
      </c>
      <c r="AP100" t="s">
        <v>17</v>
      </c>
      <c r="AQ100" t="s">
        <v>379</v>
      </c>
      <c r="AR100" t="s">
        <v>57</v>
      </c>
      <c r="AS100" t="s">
        <v>352</v>
      </c>
      <c r="AT100" t="s">
        <v>395</v>
      </c>
      <c r="AU100" t="s">
        <v>268</v>
      </c>
      <c r="AV100" s="12"/>
      <c r="AW100" s="12">
        <v>0</v>
      </c>
      <c r="AX100" s="12">
        <v>0</v>
      </c>
      <c r="AY100" s="12">
        <v>0</v>
      </c>
      <c r="AZ100">
        <v>0</v>
      </c>
    </row>
    <row r="101" spans="1:52" x14ac:dyDescent="0.35">
      <c r="A101" t="s">
        <v>138</v>
      </c>
      <c r="B101" t="s">
        <v>290</v>
      </c>
      <c r="C101" s="109">
        <v>44134</v>
      </c>
      <c r="D101" s="12">
        <v>2408</v>
      </c>
      <c r="E101" s="12">
        <v>12</v>
      </c>
      <c r="F101" s="12">
        <v>12</v>
      </c>
      <c r="G101" s="12">
        <v>32</v>
      </c>
      <c r="H101" s="12">
        <v>65</v>
      </c>
      <c r="I101" s="12">
        <v>65</v>
      </c>
      <c r="J101" s="12">
        <v>47</v>
      </c>
      <c r="K101" s="12">
        <v>47</v>
      </c>
      <c r="L101" s="12">
        <v>6</v>
      </c>
      <c r="M101" s="12">
        <v>6</v>
      </c>
      <c r="N101" s="12">
        <v>7</v>
      </c>
      <c r="O101" s="12">
        <v>7</v>
      </c>
      <c r="P101" s="12">
        <v>7</v>
      </c>
      <c r="Q101" s="12">
        <v>7</v>
      </c>
      <c r="R101" s="12">
        <v>11</v>
      </c>
      <c r="S101" s="12">
        <v>11</v>
      </c>
      <c r="T101" s="12">
        <v>5</v>
      </c>
      <c r="U101" s="12">
        <v>5</v>
      </c>
      <c r="V101" s="12">
        <v>17</v>
      </c>
      <c r="W101" s="12">
        <v>17</v>
      </c>
      <c r="X101" s="12">
        <v>17</v>
      </c>
      <c r="Y101" s="12">
        <v>17</v>
      </c>
      <c r="Z101" s="12">
        <v>1</v>
      </c>
      <c r="AA101" s="12">
        <v>1</v>
      </c>
      <c r="AB101" s="12">
        <v>135</v>
      </c>
      <c r="AC101" s="12">
        <v>11</v>
      </c>
      <c r="AD101" s="12">
        <v>11</v>
      </c>
      <c r="AE101" s="12">
        <v>3</v>
      </c>
      <c r="AF101" s="12">
        <v>0</v>
      </c>
      <c r="AG101" s="12">
        <v>0</v>
      </c>
      <c r="AH101" s="12">
        <v>0</v>
      </c>
      <c r="AI101" s="12">
        <v>0</v>
      </c>
      <c r="AJ101" s="12">
        <v>0</v>
      </c>
      <c r="AK101" s="12">
        <v>10</v>
      </c>
      <c r="AL101" s="12">
        <v>245</v>
      </c>
      <c r="AM101" s="12">
        <v>225</v>
      </c>
      <c r="AN101" s="12">
        <v>225</v>
      </c>
      <c r="AO101" s="81">
        <v>5.1428571429999996</v>
      </c>
      <c r="AP101" t="s">
        <v>17</v>
      </c>
      <c r="AQ101" t="s">
        <v>379</v>
      </c>
      <c r="AR101" t="s">
        <v>57</v>
      </c>
      <c r="AS101" t="s">
        <v>352</v>
      </c>
      <c r="AT101" t="s">
        <v>395</v>
      </c>
      <c r="AU101" t="s">
        <v>268</v>
      </c>
      <c r="AV101" s="12"/>
      <c r="AW101" s="12">
        <v>0</v>
      </c>
      <c r="AX101" s="12">
        <v>0</v>
      </c>
      <c r="AY101" s="12">
        <v>0</v>
      </c>
      <c r="AZ101">
        <v>0</v>
      </c>
    </row>
    <row r="102" spans="1:52" x14ac:dyDescent="0.35">
      <c r="A102" t="s">
        <v>138</v>
      </c>
      <c r="B102" t="s">
        <v>290</v>
      </c>
      <c r="C102" s="109">
        <v>44141</v>
      </c>
      <c r="D102" s="12">
        <v>2414</v>
      </c>
      <c r="E102" s="12">
        <v>7</v>
      </c>
      <c r="F102" s="12">
        <v>7</v>
      </c>
      <c r="G102" s="12">
        <v>6</v>
      </c>
      <c r="H102" s="12">
        <v>47</v>
      </c>
      <c r="I102" s="12">
        <v>47</v>
      </c>
      <c r="J102" s="12">
        <v>34</v>
      </c>
      <c r="K102" s="12">
        <v>34</v>
      </c>
      <c r="L102" s="12">
        <v>3</v>
      </c>
      <c r="M102" s="12">
        <v>3</v>
      </c>
      <c r="N102" s="12">
        <v>4</v>
      </c>
      <c r="O102" s="12">
        <v>4</v>
      </c>
      <c r="P102" s="12">
        <v>4</v>
      </c>
      <c r="Q102" s="12">
        <v>4</v>
      </c>
      <c r="R102" s="12">
        <v>7</v>
      </c>
      <c r="S102" s="12">
        <v>7</v>
      </c>
      <c r="T102" s="12">
        <v>3</v>
      </c>
      <c r="U102" s="12">
        <v>3</v>
      </c>
      <c r="V102" s="12">
        <v>23</v>
      </c>
      <c r="W102" s="12">
        <v>23</v>
      </c>
      <c r="X102" s="12">
        <v>23</v>
      </c>
      <c r="Y102" s="12">
        <v>23</v>
      </c>
      <c r="Z102" s="12">
        <v>1</v>
      </c>
      <c r="AA102" s="12">
        <v>1</v>
      </c>
      <c r="AB102" s="12">
        <v>88</v>
      </c>
      <c r="AC102" s="12">
        <v>13</v>
      </c>
      <c r="AD102" s="12">
        <v>13</v>
      </c>
      <c r="AE102" s="12">
        <v>4</v>
      </c>
      <c r="AF102" s="12">
        <v>0</v>
      </c>
      <c r="AG102" s="12">
        <v>0</v>
      </c>
      <c r="AH102" s="12">
        <v>0</v>
      </c>
      <c r="AI102" s="12">
        <v>0</v>
      </c>
      <c r="AJ102" s="12">
        <v>1</v>
      </c>
      <c r="AK102" s="12">
        <v>11</v>
      </c>
      <c r="AL102" s="12">
        <v>130</v>
      </c>
      <c r="AM102" s="12">
        <v>122</v>
      </c>
      <c r="AN102" s="12">
        <v>122</v>
      </c>
      <c r="AO102" s="81">
        <v>6.1428571429999996</v>
      </c>
      <c r="AP102" t="s">
        <v>35</v>
      </c>
      <c r="AQ102" t="s">
        <v>379</v>
      </c>
      <c r="AR102" t="s">
        <v>57</v>
      </c>
      <c r="AS102" t="s">
        <v>352</v>
      </c>
      <c r="AT102" t="s">
        <v>395</v>
      </c>
      <c r="AU102" t="s">
        <v>268</v>
      </c>
      <c r="AV102" s="12"/>
      <c r="AW102" s="12">
        <v>0</v>
      </c>
      <c r="AX102" s="12">
        <v>0</v>
      </c>
      <c r="AY102" s="12">
        <v>0</v>
      </c>
      <c r="AZ102">
        <v>0</v>
      </c>
    </row>
    <row r="103" spans="1:52" x14ac:dyDescent="0.35">
      <c r="A103" t="s">
        <v>138</v>
      </c>
      <c r="B103" t="s">
        <v>290</v>
      </c>
      <c r="C103" s="109">
        <v>44148</v>
      </c>
      <c r="D103" s="12">
        <v>2428</v>
      </c>
      <c r="E103" s="12">
        <v>10</v>
      </c>
      <c r="F103" s="12">
        <v>10</v>
      </c>
      <c r="G103" s="12">
        <v>14</v>
      </c>
      <c r="H103" s="12">
        <v>49</v>
      </c>
      <c r="I103" s="12">
        <v>49</v>
      </c>
      <c r="J103" s="12">
        <v>36</v>
      </c>
      <c r="K103" s="12">
        <v>36</v>
      </c>
      <c r="L103" s="12">
        <v>5</v>
      </c>
      <c r="M103" s="12">
        <v>5</v>
      </c>
      <c r="N103" s="12">
        <v>7</v>
      </c>
      <c r="O103" s="12">
        <v>7</v>
      </c>
      <c r="P103" s="12">
        <v>7</v>
      </c>
      <c r="Q103" s="12">
        <v>7</v>
      </c>
      <c r="R103" s="12">
        <v>9</v>
      </c>
      <c r="S103" s="12">
        <v>9</v>
      </c>
      <c r="T103" s="12">
        <v>4</v>
      </c>
      <c r="U103" s="12">
        <v>4</v>
      </c>
      <c r="V103" s="12">
        <v>21</v>
      </c>
      <c r="W103" s="12">
        <v>21</v>
      </c>
      <c r="X103" s="12">
        <v>21</v>
      </c>
      <c r="Y103" s="12">
        <v>21</v>
      </c>
      <c r="Z103" s="12">
        <v>1</v>
      </c>
      <c r="AA103" s="12">
        <v>1</v>
      </c>
      <c r="AB103" s="12">
        <v>129</v>
      </c>
      <c r="AC103" s="12">
        <v>8</v>
      </c>
      <c r="AD103" s="12">
        <v>8</v>
      </c>
      <c r="AE103" s="12">
        <v>2</v>
      </c>
      <c r="AF103" s="12">
        <v>1</v>
      </c>
      <c r="AG103" s="12">
        <v>0</v>
      </c>
      <c r="AH103" s="12">
        <v>0</v>
      </c>
      <c r="AI103" s="12">
        <v>0</v>
      </c>
      <c r="AJ103" s="12">
        <v>0</v>
      </c>
      <c r="AK103" s="12">
        <v>7</v>
      </c>
      <c r="AL103" s="12">
        <v>126</v>
      </c>
      <c r="AM103" s="12">
        <v>115</v>
      </c>
      <c r="AN103" s="12">
        <v>115</v>
      </c>
      <c r="AO103" s="81">
        <v>7.1428571429999996</v>
      </c>
      <c r="AP103" t="s">
        <v>35</v>
      </c>
      <c r="AQ103" t="s">
        <v>379</v>
      </c>
      <c r="AR103" t="s">
        <v>57</v>
      </c>
      <c r="AS103" t="s">
        <v>352</v>
      </c>
      <c r="AT103" t="s">
        <v>395</v>
      </c>
      <c r="AU103" t="s">
        <v>268</v>
      </c>
      <c r="AV103" s="12"/>
      <c r="AW103" s="12">
        <v>0</v>
      </c>
      <c r="AX103" s="12">
        <v>0</v>
      </c>
      <c r="AY103" s="12">
        <v>0</v>
      </c>
      <c r="AZ103">
        <v>0</v>
      </c>
    </row>
    <row r="104" spans="1:52" x14ac:dyDescent="0.35">
      <c r="A104" t="s">
        <v>138</v>
      </c>
      <c r="B104" t="s">
        <v>293</v>
      </c>
      <c r="C104" s="109">
        <v>44113</v>
      </c>
      <c r="D104" s="12">
        <v>1317</v>
      </c>
      <c r="E104" s="12">
        <v>3</v>
      </c>
      <c r="F104" s="12">
        <v>3</v>
      </c>
      <c r="G104" s="12">
        <v>-2</v>
      </c>
      <c r="H104" s="12">
        <v>49</v>
      </c>
      <c r="I104" s="12">
        <v>49</v>
      </c>
      <c r="J104" s="12">
        <v>32</v>
      </c>
      <c r="K104" s="12">
        <v>32</v>
      </c>
      <c r="L104" s="12">
        <v>2</v>
      </c>
      <c r="M104" s="12">
        <v>2</v>
      </c>
      <c r="N104" s="12">
        <v>2</v>
      </c>
      <c r="O104" s="12">
        <v>2</v>
      </c>
      <c r="P104" s="12">
        <v>2</v>
      </c>
      <c r="Q104" s="12">
        <v>2</v>
      </c>
      <c r="R104" s="12">
        <v>3</v>
      </c>
      <c r="S104" s="12">
        <v>3</v>
      </c>
      <c r="T104" s="12">
        <v>1</v>
      </c>
      <c r="U104" s="12">
        <v>1</v>
      </c>
      <c r="V104" s="12">
        <v>15</v>
      </c>
      <c r="W104" s="12">
        <v>15</v>
      </c>
      <c r="X104" s="12">
        <v>15</v>
      </c>
      <c r="Y104" s="12">
        <v>15</v>
      </c>
      <c r="Z104" s="12">
        <v>0</v>
      </c>
      <c r="AA104" s="12">
        <v>0</v>
      </c>
      <c r="AB104" s="12">
        <v>63</v>
      </c>
      <c r="AC104" s="12">
        <v>8</v>
      </c>
      <c r="AD104" s="12">
        <v>8</v>
      </c>
      <c r="AE104" s="12">
        <v>0</v>
      </c>
      <c r="AF104" s="12">
        <v>1</v>
      </c>
      <c r="AG104" s="12">
        <v>0</v>
      </c>
      <c r="AH104" s="12">
        <v>0</v>
      </c>
      <c r="AI104" s="12">
        <v>0</v>
      </c>
      <c r="AJ104" s="12">
        <v>0</v>
      </c>
      <c r="AK104" s="12">
        <v>7</v>
      </c>
      <c r="AL104" s="12">
        <v>128</v>
      </c>
      <c r="AM104" s="12">
        <v>117</v>
      </c>
      <c r="AN104" s="12">
        <v>114</v>
      </c>
      <c r="AO104" s="81">
        <v>2.1428571430000001</v>
      </c>
      <c r="AP104" t="s">
        <v>17</v>
      </c>
      <c r="AQ104" t="s">
        <v>379</v>
      </c>
      <c r="AR104" t="s">
        <v>57</v>
      </c>
      <c r="AS104" t="s">
        <v>355</v>
      </c>
      <c r="AT104" t="s">
        <v>396</v>
      </c>
      <c r="AU104" t="s">
        <v>268</v>
      </c>
      <c r="AV104" s="12"/>
      <c r="AW104" s="12">
        <v>0</v>
      </c>
      <c r="AX104" s="12">
        <v>0</v>
      </c>
      <c r="AY104" s="12">
        <v>0</v>
      </c>
      <c r="AZ104">
        <v>0</v>
      </c>
    </row>
    <row r="105" spans="1:52" x14ac:dyDescent="0.35">
      <c r="A105" t="s">
        <v>138</v>
      </c>
      <c r="B105" t="s">
        <v>293</v>
      </c>
      <c r="C105" s="109">
        <v>44120</v>
      </c>
      <c r="D105" s="12">
        <v>1318</v>
      </c>
      <c r="E105" s="12">
        <v>3</v>
      </c>
      <c r="F105" s="12">
        <v>3</v>
      </c>
      <c r="G105" s="12">
        <v>1</v>
      </c>
      <c r="H105" s="12">
        <v>48</v>
      </c>
      <c r="I105" s="12">
        <v>48</v>
      </c>
      <c r="J105" s="12">
        <v>31</v>
      </c>
      <c r="K105" s="12">
        <v>31</v>
      </c>
      <c r="L105" s="12">
        <v>2</v>
      </c>
      <c r="M105" s="12">
        <v>2</v>
      </c>
      <c r="N105" s="12">
        <v>2</v>
      </c>
      <c r="O105" s="12">
        <v>2</v>
      </c>
      <c r="P105" s="12">
        <v>2</v>
      </c>
      <c r="Q105" s="12">
        <v>2</v>
      </c>
      <c r="R105" s="12">
        <v>3</v>
      </c>
      <c r="S105" s="12">
        <v>3</v>
      </c>
      <c r="T105" s="12">
        <v>1</v>
      </c>
      <c r="U105" s="12">
        <v>1</v>
      </c>
      <c r="V105" s="12">
        <v>17</v>
      </c>
      <c r="W105" s="12">
        <v>17</v>
      </c>
      <c r="X105" s="12">
        <v>17</v>
      </c>
      <c r="Y105" s="12">
        <v>17</v>
      </c>
      <c r="Z105" s="12">
        <v>0</v>
      </c>
      <c r="AA105" s="12">
        <v>0</v>
      </c>
      <c r="AB105" s="12">
        <v>67</v>
      </c>
      <c r="AC105" s="12">
        <v>11</v>
      </c>
      <c r="AD105" s="12">
        <v>11</v>
      </c>
      <c r="AE105" s="12">
        <v>0</v>
      </c>
      <c r="AF105" s="12">
        <v>0</v>
      </c>
      <c r="AG105" s="12">
        <v>1</v>
      </c>
      <c r="AH105" s="12">
        <v>0</v>
      </c>
      <c r="AI105" s="12">
        <v>0</v>
      </c>
      <c r="AJ105" s="12">
        <v>0</v>
      </c>
      <c r="AK105" s="12">
        <v>9</v>
      </c>
      <c r="AL105" s="12">
        <v>93</v>
      </c>
      <c r="AM105" s="12">
        <v>81</v>
      </c>
      <c r="AN105" s="12">
        <v>80</v>
      </c>
      <c r="AO105" s="81">
        <v>3.1428571430000001</v>
      </c>
      <c r="AP105" t="s">
        <v>17</v>
      </c>
      <c r="AQ105" t="s">
        <v>379</v>
      </c>
      <c r="AR105" t="s">
        <v>57</v>
      </c>
      <c r="AS105" t="s">
        <v>355</v>
      </c>
      <c r="AT105" t="s">
        <v>396</v>
      </c>
      <c r="AU105" t="s">
        <v>268</v>
      </c>
      <c r="AV105" s="12"/>
      <c r="AW105" s="12">
        <v>0</v>
      </c>
      <c r="AX105" s="12">
        <v>0</v>
      </c>
      <c r="AY105" s="12">
        <v>0</v>
      </c>
      <c r="AZ105">
        <v>0</v>
      </c>
    </row>
    <row r="106" spans="1:52" x14ac:dyDescent="0.35">
      <c r="A106" t="s">
        <v>138</v>
      </c>
      <c r="B106" t="s">
        <v>293</v>
      </c>
      <c r="C106" s="109">
        <v>44127</v>
      </c>
      <c r="D106" s="12">
        <v>1324</v>
      </c>
      <c r="E106" s="12">
        <v>2</v>
      </c>
      <c r="F106" s="12">
        <v>2</v>
      </c>
      <c r="G106" s="12">
        <v>6</v>
      </c>
      <c r="H106" s="12">
        <v>37</v>
      </c>
      <c r="I106" s="12">
        <v>37</v>
      </c>
      <c r="J106" s="12">
        <v>29</v>
      </c>
      <c r="K106" s="12">
        <v>29</v>
      </c>
      <c r="L106" s="12">
        <v>2</v>
      </c>
      <c r="M106" s="12">
        <v>2</v>
      </c>
      <c r="N106" s="12">
        <v>2</v>
      </c>
      <c r="O106" s="12">
        <v>2</v>
      </c>
      <c r="P106" s="12">
        <v>2</v>
      </c>
      <c r="Q106" s="12">
        <v>2</v>
      </c>
      <c r="R106" s="12">
        <v>3</v>
      </c>
      <c r="S106" s="12">
        <v>2</v>
      </c>
      <c r="T106" s="12">
        <v>0</v>
      </c>
      <c r="U106" s="12">
        <v>0</v>
      </c>
      <c r="V106" s="12">
        <v>11</v>
      </c>
      <c r="W106" s="12">
        <v>11</v>
      </c>
      <c r="X106" s="12">
        <v>11</v>
      </c>
      <c r="Y106" s="12">
        <v>11</v>
      </c>
      <c r="Z106" s="12">
        <v>0</v>
      </c>
      <c r="AA106" s="12">
        <v>0</v>
      </c>
      <c r="AB106" s="12">
        <v>43</v>
      </c>
      <c r="AC106" s="12">
        <v>9</v>
      </c>
      <c r="AD106" s="12">
        <v>9</v>
      </c>
      <c r="AE106" s="12">
        <v>0</v>
      </c>
      <c r="AF106" s="12">
        <v>0</v>
      </c>
      <c r="AG106" s="12">
        <v>0</v>
      </c>
      <c r="AH106" s="12">
        <v>0</v>
      </c>
      <c r="AI106" s="12">
        <v>0</v>
      </c>
      <c r="AJ106" s="12">
        <v>0</v>
      </c>
      <c r="AK106" s="12">
        <v>8</v>
      </c>
      <c r="AL106" s="12">
        <v>46</v>
      </c>
      <c r="AM106" s="12">
        <v>41</v>
      </c>
      <c r="AN106" s="12">
        <v>41</v>
      </c>
      <c r="AO106" s="81">
        <v>4.1428571429999996</v>
      </c>
      <c r="AP106" t="s">
        <v>17</v>
      </c>
      <c r="AQ106" t="s">
        <v>379</v>
      </c>
      <c r="AR106" t="s">
        <v>57</v>
      </c>
      <c r="AS106" t="s">
        <v>355</v>
      </c>
      <c r="AT106" t="s">
        <v>396</v>
      </c>
      <c r="AU106" t="s">
        <v>268</v>
      </c>
      <c r="AV106" s="12"/>
      <c r="AW106" s="12">
        <v>0</v>
      </c>
      <c r="AX106" s="12">
        <v>0</v>
      </c>
      <c r="AY106" s="12">
        <v>0</v>
      </c>
      <c r="AZ106">
        <v>0</v>
      </c>
    </row>
    <row r="107" spans="1:52" x14ac:dyDescent="0.35">
      <c r="A107" t="s">
        <v>138</v>
      </c>
      <c r="B107" t="s">
        <v>293</v>
      </c>
      <c r="C107" s="109">
        <v>44134</v>
      </c>
      <c r="D107" s="12">
        <v>1337</v>
      </c>
      <c r="E107" s="12">
        <v>3</v>
      </c>
      <c r="F107" s="12">
        <v>3</v>
      </c>
      <c r="G107" s="12">
        <v>13</v>
      </c>
      <c r="H107" s="12">
        <v>44</v>
      </c>
      <c r="I107" s="12">
        <v>44</v>
      </c>
      <c r="J107" s="12">
        <v>28</v>
      </c>
      <c r="K107" s="12">
        <v>28</v>
      </c>
      <c r="L107" s="12">
        <v>2</v>
      </c>
      <c r="M107" s="12">
        <v>2</v>
      </c>
      <c r="N107" s="12">
        <v>2</v>
      </c>
      <c r="O107" s="12">
        <v>2</v>
      </c>
      <c r="P107" s="12">
        <v>2</v>
      </c>
      <c r="Q107" s="12">
        <v>2</v>
      </c>
      <c r="R107" s="12">
        <v>3</v>
      </c>
      <c r="S107" s="12">
        <v>3</v>
      </c>
      <c r="T107" s="12">
        <v>1</v>
      </c>
      <c r="U107" s="12">
        <v>1</v>
      </c>
      <c r="V107" s="12">
        <v>13</v>
      </c>
      <c r="W107" s="12">
        <v>13</v>
      </c>
      <c r="X107" s="12">
        <v>13</v>
      </c>
      <c r="Y107" s="12">
        <v>13</v>
      </c>
      <c r="Z107" s="12">
        <v>0</v>
      </c>
      <c r="AA107" s="12">
        <v>0</v>
      </c>
      <c r="AB107" s="12">
        <v>56</v>
      </c>
      <c r="AC107" s="12">
        <v>7</v>
      </c>
      <c r="AD107" s="12">
        <v>7</v>
      </c>
      <c r="AE107" s="12">
        <v>2</v>
      </c>
      <c r="AF107" s="12">
        <v>0</v>
      </c>
      <c r="AG107" s="12">
        <v>0</v>
      </c>
      <c r="AH107" s="12">
        <v>0</v>
      </c>
      <c r="AI107" s="12">
        <v>0</v>
      </c>
      <c r="AJ107" s="12">
        <v>0</v>
      </c>
      <c r="AK107" s="12">
        <v>6</v>
      </c>
      <c r="AL107" s="12">
        <v>99</v>
      </c>
      <c r="AM107" s="12">
        <v>88</v>
      </c>
      <c r="AN107" s="12">
        <v>88</v>
      </c>
      <c r="AO107" s="81">
        <v>5.1428571429999996</v>
      </c>
      <c r="AP107" t="s">
        <v>17</v>
      </c>
      <c r="AQ107" t="s">
        <v>379</v>
      </c>
      <c r="AR107" t="s">
        <v>57</v>
      </c>
      <c r="AS107" t="s">
        <v>355</v>
      </c>
      <c r="AT107" t="s">
        <v>396</v>
      </c>
      <c r="AU107" t="s">
        <v>268</v>
      </c>
      <c r="AV107" s="12"/>
      <c r="AW107" s="12">
        <v>0</v>
      </c>
      <c r="AX107" s="12">
        <v>0</v>
      </c>
      <c r="AY107" s="12">
        <v>0</v>
      </c>
      <c r="AZ107">
        <v>0</v>
      </c>
    </row>
    <row r="108" spans="1:52" x14ac:dyDescent="0.35">
      <c r="A108" t="s">
        <v>138</v>
      </c>
      <c r="B108" t="s">
        <v>293</v>
      </c>
      <c r="C108" s="109">
        <v>44141</v>
      </c>
      <c r="D108" s="12">
        <v>1341</v>
      </c>
      <c r="E108" s="12">
        <v>4</v>
      </c>
      <c r="F108" s="12">
        <v>4</v>
      </c>
      <c r="G108" s="12">
        <v>4</v>
      </c>
      <c r="H108" s="12">
        <v>32</v>
      </c>
      <c r="I108" s="12">
        <v>32</v>
      </c>
      <c r="J108" s="12">
        <v>21</v>
      </c>
      <c r="K108" s="12">
        <v>21</v>
      </c>
      <c r="L108" s="12">
        <v>2</v>
      </c>
      <c r="M108" s="12">
        <v>2</v>
      </c>
      <c r="N108" s="12">
        <v>3</v>
      </c>
      <c r="O108" s="12">
        <v>3</v>
      </c>
      <c r="P108" s="12">
        <v>3</v>
      </c>
      <c r="Q108" s="12">
        <v>3</v>
      </c>
      <c r="R108" s="12">
        <v>5</v>
      </c>
      <c r="S108" s="12">
        <v>5</v>
      </c>
      <c r="T108" s="12">
        <v>2</v>
      </c>
      <c r="U108" s="12">
        <v>2</v>
      </c>
      <c r="V108" s="12">
        <v>15</v>
      </c>
      <c r="W108" s="12">
        <v>15</v>
      </c>
      <c r="X108" s="12">
        <v>15</v>
      </c>
      <c r="Y108" s="12">
        <v>15</v>
      </c>
      <c r="Z108" s="12">
        <v>0</v>
      </c>
      <c r="AA108" s="12">
        <v>0</v>
      </c>
      <c r="AB108" s="12">
        <v>32</v>
      </c>
      <c r="AC108" s="12">
        <v>3</v>
      </c>
      <c r="AD108" s="12">
        <v>3</v>
      </c>
      <c r="AE108" s="12">
        <v>0</v>
      </c>
      <c r="AF108" s="12">
        <v>0</v>
      </c>
      <c r="AG108" s="12">
        <v>0</v>
      </c>
      <c r="AH108" s="12">
        <v>0</v>
      </c>
      <c r="AI108" s="12">
        <v>0</v>
      </c>
      <c r="AJ108" s="12">
        <v>0</v>
      </c>
      <c r="AK108" s="12">
        <v>3</v>
      </c>
      <c r="AL108" s="12">
        <v>90</v>
      </c>
      <c r="AM108" s="12">
        <v>81</v>
      </c>
      <c r="AN108" s="12">
        <v>80</v>
      </c>
      <c r="AO108" s="81">
        <v>6.1428571429999996</v>
      </c>
      <c r="AP108" t="s">
        <v>35</v>
      </c>
      <c r="AQ108" t="s">
        <v>379</v>
      </c>
      <c r="AR108" t="s">
        <v>57</v>
      </c>
      <c r="AS108" t="s">
        <v>355</v>
      </c>
      <c r="AT108" t="s">
        <v>396</v>
      </c>
      <c r="AU108" t="s">
        <v>268</v>
      </c>
      <c r="AV108" s="12"/>
      <c r="AW108" s="12">
        <v>0</v>
      </c>
      <c r="AX108" s="12">
        <v>0</v>
      </c>
      <c r="AY108" s="12">
        <v>0</v>
      </c>
      <c r="AZ108">
        <v>0</v>
      </c>
    </row>
    <row r="109" spans="1:52" x14ac:dyDescent="0.35">
      <c r="A109" t="s">
        <v>138</v>
      </c>
      <c r="B109" t="s">
        <v>293</v>
      </c>
      <c r="C109" s="109">
        <v>44148</v>
      </c>
      <c r="D109" s="12">
        <v>1350</v>
      </c>
      <c r="E109" s="12">
        <v>5</v>
      </c>
      <c r="F109" s="12">
        <v>5</v>
      </c>
      <c r="G109" s="12">
        <v>9</v>
      </c>
      <c r="H109" s="12">
        <v>35</v>
      </c>
      <c r="I109" s="12">
        <v>35</v>
      </c>
      <c r="J109" s="12">
        <v>21</v>
      </c>
      <c r="K109" s="12">
        <v>21</v>
      </c>
      <c r="L109" s="12">
        <v>3</v>
      </c>
      <c r="M109" s="12">
        <v>3</v>
      </c>
      <c r="N109" s="12">
        <v>3</v>
      </c>
      <c r="O109" s="12">
        <v>3</v>
      </c>
      <c r="P109" s="12">
        <v>3</v>
      </c>
      <c r="Q109" s="12">
        <v>3</v>
      </c>
      <c r="R109" s="12">
        <v>4</v>
      </c>
      <c r="S109" s="12">
        <v>4</v>
      </c>
      <c r="T109" s="12">
        <v>2</v>
      </c>
      <c r="U109" s="12">
        <v>2</v>
      </c>
      <c r="V109" s="12">
        <v>13</v>
      </c>
      <c r="W109" s="12">
        <v>13</v>
      </c>
      <c r="X109" s="12">
        <v>13</v>
      </c>
      <c r="Y109" s="12">
        <v>13</v>
      </c>
      <c r="Z109" s="12">
        <v>0</v>
      </c>
      <c r="AA109" s="12">
        <v>0</v>
      </c>
      <c r="AB109" s="12">
        <v>55</v>
      </c>
      <c r="AC109" s="12">
        <v>4</v>
      </c>
      <c r="AD109" s="12">
        <v>4</v>
      </c>
      <c r="AE109" s="12">
        <v>1</v>
      </c>
      <c r="AF109" s="12">
        <v>0</v>
      </c>
      <c r="AG109" s="12">
        <v>0</v>
      </c>
      <c r="AH109" s="12">
        <v>0</v>
      </c>
      <c r="AI109" s="12">
        <v>0</v>
      </c>
      <c r="AJ109" s="12">
        <v>0</v>
      </c>
      <c r="AK109" s="12">
        <v>3</v>
      </c>
      <c r="AL109" s="12">
        <v>48</v>
      </c>
      <c r="AM109" s="12">
        <v>43</v>
      </c>
      <c r="AN109" s="12">
        <v>43</v>
      </c>
      <c r="AO109" s="81">
        <v>7.1428571429999996</v>
      </c>
      <c r="AP109" t="s">
        <v>35</v>
      </c>
      <c r="AQ109" t="s">
        <v>379</v>
      </c>
      <c r="AR109" t="s">
        <v>57</v>
      </c>
      <c r="AS109" t="s">
        <v>355</v>
      </c>
      <c r="AT109" t="s">
        <v>396</v>
      </c>
      <c r="AU109" t="s">
        <v>268</v>
      </c>
      <c r="AV109" s="12"/>
      <c r="AW109" s="12">
        <v>0</v>
      </c>
      <c r="AX109" s="12">
        <v>0</v>
      </c>
      <c r="AY109" s="12">
        <v>0</v>
      </c>
      <c r="AZ109">
        <v>0</v>
      </c>
    </row>
    <row r="110" spans="1:52" x14ac:dyDescent="0.35">
      <c r="A110" t="s">
        <v>43</v>
      </c>
      <c r="B110" t="s">
        <v>298</v>
      </c>
      <c r="C110" s="109">
        <v>44106</v>
      </c>
      <c r="D110" s="12">
        <v>302</v>
      </c>
      <c r="E110" s="12">
        <v>0</v>
      </c>
      <c r="F110" s="12">
        <v>0</v>
      </c>
      <c r="G110" s="12">
        <v>9</v>
      </c>
      <c r="H110" s="12">
        <v>7</v>
      </c>
      <c r="I110" s="12">
        <v>4</v>
      </c>
      <c r="J110" s="12">
        <v>4</v>
      </c>
      <c r="K110" s="12">
        <v>4</v>
      </c>
      <c r="L110" s="12">
        <v>0</v>
      </c>
      <c r="M110" s="12">
        <v>0</v>
      </c>
      <c r="N110" s="12">
        <v>0</v>
      </c>
      <c r="O110" s="12">
        <v>0</v>
      </c>
      <c r="P110" s="12">
        <v>0</v>
      </c>
      <c r="Q110" s="12">
        <v>0</v>
      </c>
      <c r="R110" s="12">
        <v>0</v>
      </c>
      <c r="S110" s="12">
        <v>0</v>
      </c>
      <c r="T110" s="12">
        <v>0</v>
      </c>
      <c r="U110" s="12">
        <v>0</v>
      </c>
      <c r="V110" s="12">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81">
        <v>1.1428571430000001</v>
      </c>
      <c r="AP110" t="s">
        <v>17</v>
      </c>
      <c r="AQ110" t="s">
        <v>379</v>
      </c>
      <c r="AR110" t="s">
        <v>57</v>
      </c>
      <c r="AS110" t="s">
        <v>359</v>
      </c>
      <c r="AT110" t="s">
        <v>397</v>
      </c>
      <c r="AU110" t="s">
        <v>268</v>
      </c>
      <c r="AV110" s="12"/>
      <c r="AW110" s="12">
        <v>0</v>
      </c>
      <c r="AX110" s="12">
        <v>0</v>
      </c>
      <c r="AY110" s="12">
        <v>0</v>
      </c>
      <c r="AZ110">
        <v>0</v>
      </c>
    </row>
    <row r="111" spans="1:52" x14ac:dyDescent="0.35">
      <c r="A111" t="s">
        <v>43</v>
      </c>
      <c r="B111" t="s">
        <v>298</v>
      </c>
      <c r="C111" s="109">
        <v>44113</v>
      </c>
      <c r="D111" s="12">
        <v>302</v>
      </c>
      <c r="E111" s="12">
        <v>3</v>
      </c>
      <c r="F111" s="12">
        <v>4</v>
      </c>
      <c r="G111" s="12">
        <v>0</v>
      </c>
      <c r="H111" s="12">
        <v>47</v>
      </c>
      <c r="I111" s="12">
        <v>42</v>
      </c>
      <c r="J111" s="12">
        <v>30</v>
      </c>
      <c r="K111" s="12">
        <v>30</v>
      </c>
      <c r="L111" s="12">
        <v>1</v>
      </c>
      <c r="M111" s="12">
        <v>1</v>
      </c>
      <c r="N111" s="12">
        <v>19</v>
      </c>
      <c r="O111" s="12">
        <v>3</v>
      </c>
      <c r="P111" s="12">
        <v>3</v>
      </c>
      <c r="Q111" s="12">
        <v>3</v>
      </c>
      <c r="R111" s="12">
        <v>11</v>
      </c>
      <c r="S111" s="12">
        <v>11</v>
      </c>
      <c r="T111" s="12">
        <v>2</v>
      </c>
      <c r="U111" s="12">
        <v>2</v>
      </c>
      <c r="V111" s="12">
        <v>37</v>
      </c>
      <c r="W111" s="12">
        <v>37</v>
      </c>
      <c r="X111" s="12">
        <v>23</v>
      </c>
      <c r="Y111" s="12">
        <v>23</v>
      </c>
      <c r="Z111" s="12">
        <v>0</v>
      </c>
      <c r="AA111" s="12">
        <v>0</v>
      </c>
      <c r="AB111" s="12">
        <v>2</v>
      </c>
      <c r="AC111" s="12">
        <v>2</v>
      </c>
      <c r="AD111" s="12">
        <v>2</v>
      </c>
      <c r="AE111" s="12">
        <v>0</v>
      </c>
      <c r="AF111" s="12">
        <v>0</v>
      </c>
      <c r="AG111" s="12">
        <v>0</v>
      </c>
      <c r="AH111" s="12">
        <v>0</v>
      </c>
      <c r="AI111" s="12">
        <v>0</v>
      </c>
      <c r="AJ111" s="12">
        <v>0</v>
      </c>
      <c r="AK111" s="12">
        <v>2</v>
      </c>
      <c r="AL111" s="12">
        <v>23</v>
      </c>
      <c r="AM111" s="12">
        <v>9</v>
      </c>
      <c r="AN111" s="12">
        <v>9</v>
      </c>
      <c r="AO111" s="81">
        <v>2.1428571430000001</v>
      </c>
      <c r="AP111" t="s">
        <v>17</v>
      </c>
      <c r="AQ111" t="s">
        <v>379</v>
      </c>
      <c r="AR111" t="s">
        <v>57</v>
      </c>
      <c r="AS111" t="s">
        <v>359</v>
      </c>
      <c r="AT111" t="s">
        <v>397</v>
      </c>
      <c r="AU111" t="s">
        <v>268</v>
      </c>
      <c r="AV111" s="12"/>
      <c r="AW111" s="12">
        <v>0</v>
      </c>
      <c r="AX111" s="12">
        <v>0</v>
      </c>
      <c r="AY111" s="12">
        <v>0</v>
      </c>
      <c r="AZ111">
        <v>0</v>
      </c>
    </row>
    <row r="112" spans="1:52" x14ac:dyDescent="0.35">
      <c r="A112" t="s">
        <v>43</v>
      </c>
      <c r="B112" t="s">
        <v>298</v>
      </c>
      <c r="C112" s="109">
        <v>44120</v>
      </c>
      <c r="D112" s="12">
        <v>308</v>
      </c>
      <c r="E112" s="12">
        <v>2</v>
      </c>
      <c r="F112" s="12">
        <v>1</v>
      </c>
      <c r="G112" s="12">
        <v>6</v>
      </c>
      <c r="H112" s="12">
        <v>47</v>
      </c>
      <c r="I112" s="12">
        <v>45</v>
      </c>
      <c r="J112" s="12">
        <v>30</v>
      </c>
      <c r="K112" s="12">
        <v>30</v>
      </c>
      <c r="L112" s="12">
        <v>0</v>
      </c>
      <c r="M112" s="12">
        <v>0</v>
      </c>
      <c r="N112" s="12">
        <v>22</v>
      </c>
      <c r="O112" s="12">
        <v>4</v>
      </c>
      <c r="P112" s="12">
        <v>4</v>
      </c>
      <c r="Q112" s="12">
        <v>4</v>
      </c>
      <c r="R112" s="12">
        <v>12</v>
      </c>
      <c r="S112" s="12">
        <v>9</v>
      </c>
      <c r="T112" s="12">
        <v>2</v>
      </c>
      <c r="U112" s="12">
        <v>2</v>
      </c>
      <c r="V112" s="12">
        <v>69</v>
      </c>
      <c r="W112" s="12">
        <v>69</v>
      </c>
      <c r="X112" s="12">
        <v>56</v>
      </c>
      <c r="Y112" s="12">
        <v>56</v>
      </c>
      <c r="Z112" s="12">
        <v>0</v>
      </c>
      <c r="AA112" s="12">
        <v>0</v>
      </c>
      <c r="AB112" s="12">
        <v>7</v>
      </c>
      <c r="AC112" s="12">
        <v>0</v>
      </c>
      <c r="AD112" s="12">
        <v>0</v>
      </c>
      <c r="AE112" s="12">
        <v>0</v>
      </c>
      <c r="AF112" s="12">
        <v>0</v>
      </c>
      <c r="AG112" s="12">
        <v>0</v>
      </c>
      <c r="AH112" s="12">
        <v>0</v>
      </c>
      <c r="AI112" s="12">
        <v>0</v>
      </c>
      <c r="AJ112" s="12">
        <v>0</v>
      </c>
      <c r="AK112" s="12">
        <v>0</v>
      </c>
      <c r="AL112" s="12">
        <v>23</v>
      </c>
      <c r="AM112" s="12">
        <v>9</v>
      </c>
      <c r="AN112" s="12">
        <v>9</v>
      </c>
      <c r="AO112" s="81">
        <v>3.1428571430000001</v>
      </c>
      <c r="AP112" t="s">
        <v>17</v>
      </c>
      <c r="AQ112" t="s">
        <v>379</v>
      </c>
      <c r="AR112" t="s">
        <v>57</v>
      </c>
      <c r="AS112" t="s">
        <v>359</v>
      </c>
      <c r="AT112" t="s">
        <v>397</v>
      </c>
      <c r="AU112" t="s">
        <v>268</v>
      </c>
      <c r="AV112" s="12"/>
      <c r="AW112" s="12">
        <v>0</v>
      </c>
      <c r="AX112" s="12">
        <v>0</v>
      </c>
      <c r="AY112" s="12">
        <v>0</v>
      </c>
      <c r="AZ112">
        <v>0</v>
      </c>
    </row>
    <row r="113" spans="1:52" x14ac:dyDescent="0.35">
      <c r="A113" t="s">
        <v>43</v>
      </c>
      <c r="B113" t="s">
        <v>298</v>
      </c>
      <c r="C113" s="109">
        <v>44127</v>
      </c>
      <c r="D113" s="12">
        <v>311</v>
      </c>
      <c r="E113" s="12">
        <v>0</v>
      </c>
      <c r="F113" s="12">
        <v>0</v>
      </c>
      <c r="G113" s="12">
        <v>3</v>
      </c>
      <c r="H113" s="12">
        <v>35</v>
      </c>
      <c r="I113" s="12">
        <v>32</v>
      </c>
      <c r="J113" s="12">
        <v>25</v>
      </c>
      <c r="K113" s="12">
        <v>25</v>
      </c>
      <c r="L113" s="12">
        <v>0</v>
      </c>
      <c r="M113" s="12">
        <v>0</v>
      </c>
      <c r="N113" s="12">
        <v>19</v>
      </c>
      <c r="O113" s="12">
        <v>3</v>
      </c>
      <c r="P113" s="12">
        <v>3</v>
      </c>
      <c r="Q113" s="12">
        <v>3</v>
      </c>
      <c r="R113" s="12">
        <v>9</v>
      </c>
      <c r="S113" s="12">
        <v>6</v>
      </c>
      <c r="T113" s="12">
        <v>0</v>
      </c>
      <c r="U113" s="12">
        <v>0</v>
      </c>
      <c r="V113" s="12">
        <v>76</v>
      </c>
      <c r="W113" s="12">
        <v>76</v>
      </c>
      <c r="X113" s="12">
        <v>53</v>
      </c>
      <c r="Y113" s="12">
        <v>53</v>
      </c>
      <c r="Z113" s="12">
        <v>0</v>
      </c>
      <c r="AA113" s="12">
        <v>0</v>
      </c>
      <c r="AB113" s="12">
        <v>32</v>
      </c>
      <c r="AC113" s="12">
        <v>3</v>
      </c>
      <c r="AD113" s="12">
        <v>3</v>
      </c>
      <c r="AE113" s="12">
        <v>0</v>
      </c>
      <c r="AF113" s="12">
        <v>0</v>
      </c>
      <c r="AG113" s="12">
        <v>0</v>
      </c>
      <c r="AH113" s="12">
        <v>0</v>
      </c>
      <c r="AI113" s="12">
        <v>0</v>
      </c>
      <c r="AJ113" s="12">
        <v>0</v>
      </c>
      <c r="AK113" s="12">
        <v>0</v>
      </c>
      <c r="AL113" s="12">
        <v>29</v>
      </c>
      <c r="AM113" s="12">
        <v>24</v>
      </c>
      <c r="AN113" s="12">
        <v>24</v>
      </c>
      <c r="AO113" s="81">
        <v>4.1428571429999996</v>
      </c>
      <c r="AP113" t="s">
        <v>17</v>
      </c>
      <c r="AQ113" t="s">
        <v>379</v>
      </c>
      <c r="AR113" t="s">
        <v>57</v>
      </c>
      <c r="AS113" t="s">
        <v>359</v>
      </c>
      <c r="AT113" t="s">
        <v>397</v>
      </c>
      <c r="AU113" t="s">
        <v>268</v>
      </c>
      <c r="AV113" s="12"/>
      <c r="AW113" s="12">
        <v>0</v>
      </c>
      <c r="AX113" s="12">
        <v>0</v>
      </c>
      <c r="AY113" s="12">
        <v>0</v>
      </c>
      <c r="AZ113">
        <v>0</v>
      </c>
    </row>
    <row r="114" spans="1:52" x14ac:dyDescent="0.35">
      <c r="A114" t="s">
        <v>43</v>
      </c>
      <c r="B114" t="s">
        <v>298</v>
      </c>
      <c r="C114" s="109">
        <v>44134</v>
      </c>
      <c r="D114" s="12">
        <v>310</v>
      </c>
      <c r="E114" s="12">
        <v>1</v>
      </c>
      <c r="F114" s="12">
        <v>0</v>
      </c>
      <c r="G114" s="12">
        <v>8</v>
      </c>
      <c r="H114" s="12">
        <v>6</v>
      </c>
      <c r="I114" s="12">
        <v>4</v>
      </c>
      <c r="J114" s="12">
        <v>4</v>
      </c>
      <c r="K114" s="12">
        <v>4</v>
      </c>
      <c r="L114" s="12">
        <v>0</v>
      </c>
      <c r="M114" s="12">
        <v>0</v>
      </c>
      <c r="N114" s="12">
        <v>1</v>
      </c>
      <c r="O114" s="12">
        <v>1</v>
      </c>
      <c r="P114" s="12">
        <v>1</v>
      </c>
      <c r="Q114" s="12">
        <v>1</v>
      </c>
      <c r="R114" s="12">
        <v>3</v>
      </c>
      <c r="S114" s="12">
        <v>3</v>
      </c>
      <c r="T114" s="12">
        <v>1</v>
      </c>
      <c r="U114" s="12">
        <v>1</v>
      </c>
      <c r="V114" s="12">
        <v>2</v>
      </c>
      <c r="W114" s="12">
        <v>2</v>
      </c>
      <c r="X114" s="12">
        <v>2</v>
      </c>
      <c r="Y114" s="12">
        <v>2</v>
      </c>
      <c r="Z114" s="12">
        <v>0</v>
      </c>
      <c r="AA114" s="12">
        <v>0</v>
      </c>
      <c r="AB114" s="12">
        <v>38</v>
      </c>
      <c r="AC114" s="12">
        <v>36</v>
      </c>
      <c r="AD114" s="12">
        <v>36</v>
      </c>
      <c r="AE114" s="12">
        <v>0</v>
      </c>
      <c r="AF114" s="12">
        <v>0</v>
      </c>
      <c r="AG114" s="12">
        <v>0</v>
      </c>
      <c r="AH114" s="12">
        <v>0</v>
      </c>
      <c r="AI114" s="12">
        <v>0</v>
      </c>
      <c r="AJ114" s="12">
        <v>0</v>
      </c>
      <c r="AK114" s="12">
        <v>0</v>
      </c>
      <c r="AL114" s="12">
        <v>12</v>
      </c>
      <c r="AM114" s="12">
        <v>6</v>
      </c>
      <c r="AN114" s="12">
        <v>6</v>
      </c>
      <c r="AO114" s="81">
        <v>5.1428571429999996</v>
      </c>
      <c r="AP114" t="s">
        <v>17</v>
      </c>
      <c r="AQ114" t="s">
        <v>379</v>
      </c>
      <c r="AR114" t="s">
        <v>57</v>
      </c>
      <c r="AS114" t="s">
        <v>359</v>
      </c>
      <c r="AT114" t="s">
        <v>397</v>
      </c>
      <c r="AU114" t="s">
        <v>268</v>
      </c>
      <c r="AV114" s="12"/>
      <c r="AW114" s="12">
        <v>0</v>
      </c>
      <c r="AX114" s="12">
        <v>0</v>
      </c>
      <c r="AY114" s="12">
        <v>0</v>
      </c>
      <c r="AZ114">
        <v>0</v>
      </c>
    </row>
    <row r="115" spans="1:52" x14ac:dyDescent="0.35">
      <c r="A115" t="s">
        <v>43</v>
      </c>
      <c r="B115" t="s">
        <v>298</v>
      </c>
      <c r="C115" s="109">
        <v>44141</v>
      </c>
      <c r="D115" s="12">
        <v>310</v>
      </c>
      <c r="E115" s="12">
        <v>0</v>
      </c>
      <c r="F115" s="12">
        <v>1</v>
      </c>
      <c r="G115" s="12">
        <v>0</v>
      </c>
      <c r="H115" s="12">
        <v>27</v>
      </c>
      <c r="I115" s="12">
        <v>25</v>
      </c>
      <c r="J115" s="12">
        <v>25</v>
      </c>
      <c r="K115" s="12">
        <v>25</v>
      </c>
      <c r="L115" s="12">
        <v>0</v>
      </c>
      <c r="M115" s="12">
        <v>0</v>
      </c>
      <c r="N115" s="12">
        <v>37</v>
      </c>
      <c r="O115" s="12">
        <v>2</v>
      </c>
      <c r="P115" s="12">
        <v>2</v>
      </c>
      <c r="Q115" s="12">
        <v>2</v>
      </c>
      <c r="R115" s="12">
        <v>5</v>
      </c>
      <c r="S115" s="12">
        <v>3</v>
      </c>
      <c r="T115" s="12">
        <v>0</v>
      </c>
      <c r="U115" s="12">
        <v>0</v>
      </c>
      <c r="V115" s="12">
        <v>17</v>
      </c>
      <c r="W115" s="12">
        <v>17</v>
      </c>
      <c r="X115" s="12">
        <v>15</v>
      </c>
      <c r="Y115" s="12">
        <v>15</v>
      </c>
      <c r="Z115" s="12">
        <v>0</v>
      </c>
      <c r="AA115" s="12">
        <v>0</v>
      </c>
      <c r="AB115" s="12">
        <v>16</v>
      </c>
      <c r="AC115" s="12">
        <v>1</v>
      </c>
      <c r="AD115" s="12">
        <v>1</v>
      </c>
      <c r="AE115" s="12">
        <v>0</v>
      </c>
      <c r="AF115" s="12">
        <v>0</v>
      </c>
      <c r="AG115" s="12">
        <v>0</v>
      </c>
      <c r="AH115" s="12">
        <v>0</v>
      </c>
      <c r="AI115" s="12">
        <v>0</v>
      </c>
      <c r="AJ115" s="12">
        <v>0</v>
      </c>
      <c r="AK115" s="12">
        <v>20</v>
      </c>
      <c r="AL115" s="12">
        <v>37</v>
      </c>
      <c r="AM115" s="12">
        <v>31</v>
      </c>
      <c r="AN115" s="12">
        <v>31</v>
      </c>
      <c r="AO115" s="81">
        <v>6.1428571429999996</v>
      </c>
      <c r="AP115" t="s">
        <v>35</v>
      </c>
      <c r="AQ115" t="s">
        <v>379</v>
      </c>
      <c r="AR115" t="s">
        <v>57</v>
      </c>
      <c r="AS115" t="s">
        <v>359</v>
      </c>
      <c r="AT115" t="s">
        <v>397</v>
      </c>
      <c r="AU115" t="s">
        <v>268</v>
      </c>
      <c r="AV115" s="12"/>
      <c r="AW115" s="12">
        <v>0</v>
      </c>
      <c r="AX115" s="12">
        <v>0</v>
      </c>
      <c r="AY115" s="12">
        <v>0</v>
      </c>
      <c r="AZ115">
        <v>0</v>
      </c>
    </row>
    <row r="116" spans="1:52" x14ac:dyDescent="0.35">
      <c r="A116" t="s">
        <v>43</v>
      </c>
      <c r="B116" t="s">
        <v>298</v>
      </c>
      <c r="C116" s="109">
        <v>44148</v>
      </c>
      <c r="D116" s="12">
        <v>312</v>
      </c>
      <c r="E116" s="12">
        <v>2</v>
      </c>
      <c r="F116" s="12">
        <v>0</v>
      </c>
      <c r="G116" s="12">
        <v>2</v>
      </c>
      <c r="H116" s="12">
        <v>45</v>
      </c>
      <c r="I116" s="12">
        <v>45</v>
      </c>
      <c r="J116" s="12">
        <v>35</v>
      </c>
      <c r="K116" s="12">
        <v>35</v>
      </c>
      <c r="L116" s="12">
        <v>1</v>
      </c>
      <c r="M116" s="12">
        <v>1</v>
      </c>
      <c r="N116" s="12">
        <v>26</v>
      </c>
      <c r="O116" s="12">
        <v>2</v>
      </c>
      <c r="P116" s="12">
        <v>2</v>
      </c>
      <c r="Q116" s="12">
        <v>2</v>
      </c>
      <c r="R116" s="12">
        <v>6</v>
      </c>
      <c r="S116" s="12">
        <v>5</v>
      </c>
      <c r="T116" s="12">
        <v>1</v>
      </c>
      <c r="U116" s="12">
        <v>1</v>
      </c>
      <c r="V116" s="12">
        <v>17</v>
      </c>
      <c r="W116" s="12">
        <v>17</v>
      </c>
      <c r="X116" s="12">
        <v>15</v>
      </c>
      <c r="Y116" s="12">
        <v>15</v>
      </c>
      <c r="Z116" s="12">
        <v>0</v>
      </c>
      <c r="AA116" s="12">
        <v>0</v>
      </c>
      <c r="AB116" s="12">
        <v>23</v>
      </c>
      <c r="AC116" s="12">
        <v>1</v>
      </c>
      <c r="AD116" s="12">
        <v>1</v>
      </c>
      <c r="AE116" s="12">
        <v>0</v>
      </c>
      <c r="AF116" s="12">
        <v>0</v>
      </c>
      <c r="AG116" s="12">
        <v>0</v>
      </c>
      <c r="AH116" s="12">
        <v>0</v>
      </c>
      <c r="AI116" s="12">
        <v>0</v>
      </c>
      <c r="AJ116" s="12">
        <v>0</v>
      </c>
      <c r="AK116" s="12">
        <v>1</v>
      </c>
      <c r="AL116" s="12">
        <v>26</v>
      </c>
      <c r="AM116" s="12">
        <v>24</v>
      </c>
      <c r="AN116" s="12">
        <v>24</v>
      </c>
      <c r="AO116" s="81">
        <v>7.1428571429999996</v>
      </c>
      <c r="AP116" t="s">
        <v>35</v>
      </c>
      <c r="AQ116" t="s">
        <v>379</v>
      </c>
      <c r="AR116" t="s">
        <v>57</v>
      </c>
      <c r="AS116" t="s">
        <v>359</v>
      </c>
      <c r="AT116" t="s">
        <v>397</v>
      </c>
      <c r="AU116" t="s">
        <v>268</v>
      </c>
      <c r="AV116" s="12"/>
      <c r="AW116" s="12">
        <v>0</v>
      </c>
      <c r="AX116" s="12">
        <v>0</v>
      </c>
      <c r="AY116" s="12">
        <v>0</v>
      </c>
      <c r="AZ116">
        <v>0</v>
      </c>
    </row>
    <row r="117" spans="1:52" x14ac:dyDescent="0.35">
      <c r="A117" t="s">
        <v>43</v>
      </c>
      <c r="B117" t="s">
        <v>146</v>
      </c>
      <c r="C117" s="109">
        <v>44106</v>
      </c>
      <c r="D117" s="12">
        <v>1382</v>
      </c>
      <c r="E117" s="12">
        <v>0</v>
      </c>
      <c r="F117" s="12">
        <v>0</v>
      </c>
      <c r="G117" s="12">
        <v>-5</v>
      </c>
      <c r="H117" s="12">
        <v>3</v>
      </c>
      <c r="I117" s="12">
        <v>3</v>
      </c>
      <c r="J117" s="12">
        <v>0</v>
      </c>
      <c r="K117" s="12">
        <v>0</v>
      </c>
      <c r="L117" s="12">
        <v>0</v>
      </c>
      <c r="M117" s="12">
        <v>0</v>
      </c>
      <c r="N117" s="12">
        <v>3</v>
      </c>
      <c r="O117" s="12">
        <v>1</v>
      </c>
      <c r="P117" s="12">
        <v>1</v>
      </c>
      <c r="Q117" s="12">
        <v>1</v>
      </c>
      <c r="R117" s="12">
        <v>3</v>
      </c>
      <c r="S117" s="12">
        <v>2</v>
      </c>
      <c r="T117" s="12">
        <v>0</v>
      </c>
      <c r="U117" s="12">
        <v>0</v>
      </c>
      <c r="V117" s="12">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81">
        <v>1.1428571430000001</v>
      </c>
      <c r="AP117" t="s">
        <v>17</v>
      </c>
      <c r="AQ117" t="s">
        <v>379</v>
      </c>
      <c r="AR117" t="s">
        <v>57</v>
      </c>
      <c r="AS117" t="s">
        <v>361</v>
      </c>
      <c r="AT117" t="s">
        <v>398</v>
      </c>
      <c r="AU117" t="s">
        <v>268</v>
      </c>
      <c r="AV117" s="12"/>
      <c r="AW117" s="12">
        <v>0</v>
      </c>
      <c r="AX117" s="12">
        <v>0</v>
      </c>
      <c r="AY117" s="12">
        <v>0</v>
      </c>
      <c r="AZ117">
        <v>0</v>
      </c>
    </row>
    <row r="118" spans="1:52" x14ac:dyDescent="0.35">
      <c r="A118" t="s">
        <v>43</v>
      </c>
      <c r="B118" t="s">
        <v>146</v>
      </c>
      <c r="C118" s="109">
        <v>44113</v>
      </c>
      <c r="D118" s="12">
        <v>1370</v>
      </c>
      <c r="E118" s="12">
        <v>2</v>
      </c>
      <c r="F118" s="12">
        <v>2</v>
      </c>
      <c r="G118" s="12">
        <v>-12</v>
      </c>
      <c r="H118" s="12">
        <v>4</v>
      </c>
      <c r="I118" s="12">
        <v>4</v>
      </c>
      <c r="J118" s="12">
        <v>2</v>
      </c>
      <c r="K118" s="12">
        <v>2</v>
      </c>
      <c r="L118" s="12">
        <v>0</v>
      </c>
      <c r="M118" s="12">
        <v>0</v>
      </c>
      <c r="N118" s="12">
        <v>28</v>
      </c>
      <c r="O118" s="12">
        <v>2</v>
      </c>
      <c r="P118" s="12">
        <v>2</v>
      </c>
      <c r="Q118" s="12">
        <v>2</v>
      </c>
      <c r="R118" s="12">
        <v>6</v>
      </c>
      <c r="S118" s="12">
        <v>6</v>
      </c>
      <c r="T118" s="12">
        <v>1</v>
      </c>
      <c r="U118" s="12">
        <v>1</v>
      </c>
      <c r="V118" s="12">
        <v>89</v>
      </c>
      <c r="W118" s="12">
        <v>89</v>
      </c>
      <c r="X118" s="12">
        <v>71</v>
      </c>
      <c r="Y118" s="12">
        <v>71</v>
      </c>
      <c r="Z118" s="12">
        <v>1</v>
      </c>
      <c r="AA118" s="12">
        <v>1</v>
      </c>
      <c r="AB118" s="12">
        <v>65</v>
      </c>
      <c r="AC118" s="12">
        <v>11</v>
      </c>
      <c r="AD118" s="12">
        <v>11</v>
      </c>
      <c r="AE118" s="12">
        <v>0</v>
      </c>
      <c r="AF118" s="12">
        <v>0</v>
      </c>
      <c r="AG118" s="12">
        <v>0</v>
      </c>
      <c r="AH118" s="12">
        <v>0</v>
      </c>
      <c r="AI118" s="12">
        <v>0</v>
      </c>
      <c r="AJ118" s="12">
        <v>0</v>
      </c>
      <c r="AK118" s="12">
        <v>0</v>
      </c>
      <c r="AL118" s="12">
        <v>147</v>
      </c>
      <c r="AM118" s="12">
        <v>129</v>
      </c>
      <c r="AN118" s="12">
        <v>129</v>
      </c>
      <c r="AO118" s="81">
        <v>2.1428571430000001</v>
      </c>
      <c r="AP118" t="s">
        <v>17</v>
      </c>
      <c r="AQ118" t="s">
        <v>379</v>
      </c>
      <c r="AR118" t="s">
        <v>57</v>
      </c>
      <c r="AS118" t="s">
        <v>361</v>
      </c>
      <c r="AT118" t="s">
        <v>398</v>
      </c>
      <c r="AU118" t="s">
        <v>268</v>
      </c>
      <c r="AV118" s="12"/>
      <c r="AW118" s="12">
        <v>0</v>
      </c>
      <c r="AX118" s="12">
        <v>0</v>
      </c>
      <c r="AY118" s="12">
        <v>0</v>
      </c>
      <c r="AZ118">
        <v>0</v>
      </c>
    </row>
    <row r="119" spans="1:52" x14ac:dyDescent="0.35">
      <c r="A119" t="s">
        <v>43</v>
      </c>
      <c r="B119" t="s">
        <v>146</v>
      </c>
      <c r="C119" s="109">
        <v>44120</v>
      </c>
      <c r="D119" s="12">
        <v>1373</v>
      </c>
      <c r="E119" s="12">
        <v>0</v>
      </c>
      <c r="F119" s="12">
        <v>1</v>
      </c>
      <c r="G119" s="12">
        <v>3</v>
      </c>
      <c r="H119" s="12">
        <v>3</v>
      </c>
      <c r="I119" s="12">
        <v>3</v>
      </c>
      <c r="J119" s="12">
        <v>2</v>
      </c>
      <c r="K119" s="12">
        <v>2</v>
      </c>
      <c r="L119" s="12">
        <v>0</v>
      </c>
      <c r="M119" s="12">
        <v>0</v>
      </c>
      <c r="N119" s="12">
        <v>103</v>
      </c>
      <c r="O119" s="12">
        <v>2</v>
      </c>
      <c r="P119" s="12">
        <v>2</v>
      </c>
      <c r="Q119" s="12">
        <v>2</v>
      </c>
      <c r="R119" s="12">
        <v>6</v>
      </c>
      <c r="S119" s="12">
        <v>6</v>
      </c>
      <c r="T119" s="12">
        <v>0</v>
      </c>
      <c r="U119" s="12">
        <v>0</v>
      </c>
      <c r="V119" s="12">
        <v>151</v>
      </c>
      <c r="W119" s="12">
        <v>151</v>
      </c>
      <c r="X119" s="12">
        <v>136</v>
      </c>
      <c r="Y119" s="12">
        <v>136</v>
      </c>
      <c r="Z119" s="12">
        <v>0</v>
      </c>
      <c r="AA119" s="12">
        <v>0</v>
      </c>
      <c r="AB119" s="12">
        <v>49</v>
      </c>
      <c r="AC119" s="12">
        <v>13</v>
      </c>
      <c r="AD119" s="12">
        <v>13</v>
      </c>
      <c r="AE119" s="12">
        <v>0</v>
      </c>
      <c r="AF119" s="12">
        <v>0</v>
      </c>
      <c r="AG119" s="12">
        <v>0</v>
      </c>
      <c r="AH119" s="12">
        <v>0</v>
      </c>
      <c r="AI119" s="12">
        <v>0</v>
      </c>
      <c r="AJ119" s="12">
        <v>0</v>
      </c>
      <c r="AK119" s="12">
        <v>12</v>
      </c>
      <c r="AL119" s="12">
        <v>144</v>
      </c>
      <c r="AM119" s="12">
        <v>126</v>
      </c>
      <c r="AN119" s="12">
        <v>126</v>
      </c>
      <c r="AO119" s="81">
        <v>3.1428571430000001</v>
      </c>
      <c r="AP119" t="s">
        <v>17</v>
      </c>
      <c r="AQ119" t="s">
        <v>379</v>
      </c>
      <c r="AR119" t="s">
        <v>57</v>
      </c>
      <c r="AS119" t="s">
        <v>361</v>
      </c>
      <c r="AT119" t="s">
        <v>398</v>
      </c>
      <c r="AU119" t="s">
        <v>268</v>
      </c>
      <c r="AV119" s="12"/>
      <c r="AW119" s="12">
        <v>0</v>
      </c>
      <c r="AX119" s="12">
        <v>0</v>
      </c>
      <c r="AY119" s="12">
        <v>0</v>
      </c>
      <c r="AZ119">
        <v>0</v>
      </c>
    </row>
    <row r="120" spans="1:52" x14ac:dyDescent="0.35">
      <c r="A120" t="s">
        <v>43</v>
      </c>
      <c r="B120" t="s">
        <v>146</v>
      </c>
      <c r="C120" s="109">
        <v>44127</v>
      </c>
      <c r="D120" s="12">
        <v>1377</v>
      </c>
      <c r="E120" s="12">
        <v>3</v>
      </c>
      <c r="F120" s="12">
        <v>0</v>
      </c>
      <c r="G120" s="12">
        <v>4</v>
      </c>
      <c r="H120" s="12">
        <v>2</v>
      </c>
      <c r="I120" s="12">
        <v>2</v>
      </c>
      <c r="J120" s="12">
        <v>1</v>
      </c>
      <c r="K120" s="12">
        <v>1</v>
      </c>
      <c r="L120" s="12">
        <v>0</v>
      </c>
      <c r="M120" s="12">
        <v>0</v>
      </c>
      <c r="N120" s="12">
        <v>84</v>
      </c>
      <c r="O120" s="12">
        <v>2</v>
      </c>
      <c r="P120" s="12">
        <v>2</v>
      </c>
      <c r="Q120" s="12">
        <v>2</v>
      </c>
      <c r="R120" s="12">
        <v>6</v>
      </c>
      <c r="S120" s="12">
        <v>4</v>
      </c>
      <c r="T120" s="12">
        <v>1</v>
      </c>
      <c r="U120" s="12">
        <v>1</v>
      </c>
      <c r="V120" s="12">
        <v>156</v>
      </c>
      <c r="W120" s="12">
        <v>156</v>
      </c>
      <c r="X120" s="12">
        <v>133</v>
      </c>
      <c r="Y120" s="12">
        <v>133</v>
      </c>
      <c r="Z120" s="12">
        <v>1</v>
      </c>
      <c r="AA120" s="12">
        <v>1</v>
      </c>
      <c r="AB120" s="12">
        <v>80</v>
      </c>
      <c r="AC120" s="12">
        <v>14</v>
      </c>
      <c r="AD120" s="12">
        <v>14</v>
      </c>
      <c r="AE120" s="12">
        <v>0</v>
      </c>
      <c r="AF120" s="12">
        <v>0</v>
      </c>
      <c r="AG120" s="12">
        <v>0</v>
      </c>
      <c r="AH120" s="12">
        <v>0</v>
      </c>
      <c r="AI120" s="12">
        <v>0</v>
      </c>
      <c r="AJ120" s="12">
        <v>0</v>
      </c>
      <c r="AK120" s="12">
        <v>6</v>
      </c>
      <c r="AL120" s="12">
        <v>108</v>
      </c>
      <c r="AM120" s="12">
        <v>92</v>
      </c>
      <c r="AN120" s="12">
        <v>92</v>
      </c>
      <c r="AO120" s="81">
        <v>4.1428571429999996</v>
      </c>
      <c r="AP120" t="s">
        <v>17</v>
      </c>
      <c r="AQ120" t="s">
        <v>379</v>
      </c>
      <c r="AR120" t="s">
        <v>57</v>
      </c>
      <c r="AS120" t="s">
        <v>361</v>
      </c>
      <c r="AT120" t="s">
        <v>398</v>
      </c>
      <c r="AU120" t="s">
        <v>268</v>
      </c>
      <c r="AV120" s="12"/>
      <c r="AW120" s="12">
        <v>0</v>
      </c>
      <c r="AX120" s="12">
        <v>0</v>
      </c>
      <c r="AY120" s="12">
        <v>0</v>
      </c>
      <c r="AZ120">
        <v>0</v>
      </c>
    </row>
    <row r="121" spans="1:52" x14ac:dyDescent="0.35">
      <c r="A121" t="s">
        <v>43</v>
      </c>
      <c r="B121" t="s">
        <v>146</v>
      </c>
      <c r="C121" s="109">
        <v>44134</v>
      </c>
      <c r="D121" s="12">
        <v>1388</v>
      </c>
      <c r="E121" s="12">
        <v>1</v>
      </c>
      <c r="F121" s="12">
        <v>1</v>
      </c>
      <c r="G121" s="12">
        <v>6</v>
      </c>
      <c r="H121" s="12">
        <v>4</v>
      </c>
      <c r="I121" s="12">
        <v>3</v>
      </c>
      <c r="J121" s="12">
        <v>3</v>
      </c>
      <c r="K121" s="12">
        <v>3</v>
      </c>
      <c r="L121" s="12">
        <v>0</v>
      </c>
      <c r="M121" s="12">
        <v>0</v>
      </c>
      <c r="N121" s="12">
        <v>62</v>
      </c>
      <c r="O121" s="12">
        <v>2</v>
      </c>
      <c r="P121" s="12">
        <v>2</v>
      </c>
      <c r="Q121" s="12">
        <v>2</v>
      </c>
      <c r="R121" s="12">
        <v>6</v>
      </c>
      <c r="S121" s="12">
        <v>4</v>
      </c>
      <c r="T121" s="12">
        <v>0</v>
      </c>
      <c r="U121" s="12">
        <v>0</v>
      </c>
      <c r="V121" s="12">
        <v>72</v>
      </c>
      <c r="W121" s="12">
        <v>72</v>
      </c>
      <c r="X121" s="12">
        <v>63</v>
      </c>
      <c r="Y121" s="12">
        <v>63</v>
      </c>
      <c r="Z121" s="12">
        <v>1</v>
      </c>
      <c r="AA121" s="12">
        <v>1</v>
      </c>
      <c r="AB121" s="12">
        <v>70</v>
      </c>
      <c r="AC121" s="12">
        <v>13</v>
      </c>
      <c r="AD121" s="12">
        <v>13</v>
      </c>
      <c r="AE121" s="12">
        <v>0</v>
      </c>
      <c r="AF121" s="12">
        <v>0</v>
      </c>
      <c r="AG121" s="12">
        <v>0</v>
      </c>
      <c r="AH121" s="12">
        <v>0</v>
      </c>
      <c r="AI121" s="12">
        <v>0</v>
      </c>
      <c r="AJ121" s="12">
        <v>0</v>
      </c>
      <c r="AK121" s="12">
        <v>0</v>
      </c>
      <c r="AL121" s="12">
        <v>84</v>
      </c>
      <c r="AM121" s="12">
        <v>77</v>
      </c>
      <c r="AN121" s="12">
        <v>77</v>
      </c>
      <c r="AO121" s="81">
        <v>5.1428571429999996</v>
      </c>
      <c r="AP121" t="s">
        <v>17</v>
      </c>
      <c r="AQ121" t="s">
        <v>379</v>
      </c>
      <c r="AR121" t="s">
        <v>57</v>
      </c>
      <c r="AS121" t="s">
        <v>361</v>
      </c>
      <c r="AT121" t="s">
        <v>398</v>
      </c>
      <c r="AU121" t="s">
        <v>268</v>
      </c>
      <c r="AV121" s="12"/>
      <c r="AW121" s="12">
        <v>0</v>
      </c>
      <c r="AX121" s="12">
        <v>0</v>
      </c>
      <c r="AY121" s="12">
        <v>0</v>
      </c>
      <c r="AZ121">
        <v>0</v>
      </c>
    </row>
    <row r="122" spans="1:52" x14ac:dyDescent="0.35">
      <c r="A122" t="s">
        <v>43</v>
      </c>
      <c r="B122" t="s">
        <v>146</v>
      </c>
      <c r="C122" s="109">
        <v>44141</v>
      </c>
      <c r="D122" s="12">
        <v>1388</v>
      </c>
      <c r="E122" s="12">
        <v>2</v>
      </c>
      <c r="F122" s="12">
        <v>1</v>
      </c>
      <c r="G122" s="12">
        <v>9</v>
      </c>
      <c r="H122" s="12">
        <v>94</v>
      </c>
      <c r="I122" s="12">
        <v>91</v>
      </c>
      <c r="J122" s="12">
        <v>31</v>
      </c>
      <c r="K122" s="12">
        <v>31</v>
      </c>
      <c r="L122" s="12">
        <v>2</v>
      </c>
      <c r="M122" s="12">
        <v>2</v>
      </c>
      <c r="N122" s="12">
        <v>112</v>
      </c>
      <c r="O122" s="12">
        <v>2</v>
      </c>
      <c r="P122" s="12">
        <v>2</v>
      </c>
      <c r="Q122" s="12">
        <v>2</v>
      </c>
      <c r="R122" s="12">
        <v>5</v>
      </c>
      <c r="S122" s="12">
        <v>4</v>
      </c>
      <c r="T122" s="12">
        <v>0</v>
      </c>
      <c r="U122" s="12">
        <v>0</v>
      </c>
      <c r="V122" s="12">
        <v>42</v>
      </c>
      <c r="W122" s="12">
        <v>42</v>
      </c>
      <c r="X122" s="12">
        <v>37</v>
      </c>
      <c r="Y122" s="12">
        <v>37</v>
      </c>
      <c r="Z122" s="12">
        <v>0</v>
      </c>
      <c r="AA122" s="12">
        <v>0</v>
      </c>
      <c r="AB122" s="12">
        <v>89</v>
      </c>
      <c r="AC122" s="12">
        <v>3</v>
      </c>
      <c r="AD122" s="12">
        <v>3</v>
      </c>
      <c r="AE122" s="12">
        <v>0</v>
      </c>
      <c r="AF122" s="12">
        <v>0</v>
      </c>
      <c r="AG122" s="12">
        <v>0</v>
      </c>
      <c r="AH122" s="12">
        <v>0</v>
      </c>
      <c r="AI122" s="12">
        <v>0</v>
      </c>
      <c r="AJ122" s="12">
        <v>0</v>
      </c>
      <c r="AK122" s="12">
        <v>3</v>
      </c>
      <c r="AL122" s="12">
        <v>112</v>
      </c>
      <c r="AM122" s="12">
        <v>107</v>
      </c>
      <c r="AN122" s="12">
        <v>107</v>
      </c>
      <c r="AO122" s="81">
        <v>6.1428571429999996</v>
      </c>
      <c r="AP122" t="s">
        <v>35</v>
      </c>
      <c r="AQ122" t="s">
        <v>379</v>
      </c>
      <c r="AR122" t="s">
        <v>57</v>
      </c>
      <c r="AS122" t="s">
        <v>361</v>
      </c>
      <c r="AT122" t="s">
        <v>398</v>
      </c>
      <c r="AU122" t="s">
        <v>268</v>
      </c>
      <c r="AV122" s="12"/>
      <c r="AW122" s="12">
        <v>0</v>
      </c>
      <c r="AX122" s="12">
        <v>0</v>
      </c>
      <c r="AY122" s="12">
        <v>0</v>
      </c>
      <c r="AZ122">
        <v>0</v>
      </c>
    </row>
    <row r="123" spans="1:52" x14ac:dyDescent="0.35">
      <c r="A123" t="s">
        <v>43</v>
      </c>
      <c r="B123" t="s">
        <v>146</v>
      </c>
      <c r="C123" s="109">
        <v>44148</v>
      </c>
      <c r="D123" s="12">
        <v>1397</v>
      </c>
      <c r="E123" s="12">
        <v>3</v>
      </c>
      <c r="F123" s="12">
        <v>4</v>
      </c>
      <c r="G123" s="12">
        <v>9</v>
      </c>
      <c r="H123" s="12">
        <v>68</v>
      </c>
      <c r="I123" s="12">
        <v>68</v>
      </c>
      <c r="J123" s="12">
        <v>42</v>
      </c>
      <c r="K123" s="12">
        <v>42</v>
      </c>
      <c r="L123" s="12">
        <v>1</v>
      </c>
      <c r="M123" s="12">
        <v>1</v>
      </c>
      <c r="N123" s="12">
        <v>127</v>
      </c>
      <c r="O123" s="12">
        <v>4</v>
      </c>
      <c r="P123" s="12">
        <v>4</v>
      </c>
      <c r="Q123" s="12">
        <v>4</v>
      </c>
      <c r="R123" s="12">
        <v>11</v>
      </c>
      <c r="S123" s="12">
        <v>9</v>
      </c>
      <c r="T123" s="12">
        <v>2</v>
      </c>
      <c r="U123" s="12">
        <v>2</v>
      </c>
      <c r="V123" s="12">
        <v>42</v>
      </c>
      <c r="W123" s="12">
        <v>42</v>
      </c>
      <c r="X123" s="12">
        <v>37</v>
      </c>
      <c r="Y123" s="12">
        <v>37</v>
      </c>
      <c r="Z123" s="12">
        <v>0</v>
      </c>
      <c r="AA123" s="12">
        <v>0</v>
      </c>
      <c r="AB123" s="12">
        <v>103</v>
      </c>
      <c r="AC123" s="12">
        <v>7</v>
      </c>
      <c r="AD123" s="12">
        <v>7</v>
      </c>
      <c r="AE123" s="12">
        <v>0</v>
      </c>
      <c r="AF123" s="12">
        <v>0</v>
      </c>
      <c r="AG123" s="12">
        <v>0</v>
      </c>
      <c r="AH123" s="12">
        <v>0</v>
      </c>
      <c r="AI123" s="12">
        <v>0</v>
      </c>
      <c r="AJ123" s="12">
        <v>0</v>
      </c>
      <c r="AK123" s="12">
        <v>6</v>
      </c>
      <c r="AL123" s="12">
        <v>127</v>
      </c>
      <c r="AM123" s="12">
        <v>121</v>
      </c>
      <c r="AN123" s="12">
        <v>121</v>
      </c>
      <c r="AO123" s="81">
        <v>7.1428571429999996</v>
      </c>
      <c r="AP123" t="s">
        <v>35</v>
      </c>
      <c r="AQ123" t="s">
        <v>379</v>
      </c>
      <c r="AR123" t="s">
        <v>57</v>
      </c>
      <c r="AS123" t="s">
        <v>361</v>
      </c>
      <c r="AT123" t="s">
        <v>398</v>
      </c>
      <c r="AU123" t="s">
        <v>268</v>
      </c>
      <c r="AV123" s="12"/>
      <c r="AW123" s="12">
        <v>0</v>
      </c>
      <c r="AX123" s="12">
        <v>0</v>
      </c>
      <c r="AY123" s="12">
        <v>0</v>
      </c>
      <c r="AZ123">
        <v>0</v>
      </c>
    </row>
    <row r="124" spans="1:52" x14ac:dyDescent="0.35">
      <c r="A124" t="s">
        <v>43</v>
      </c>
      <c r="B124" t="s">
        <v>145</v>
      </c>
      <c r="C124" s="109">
        <v>44106</v>
      </c>
      <c r="D124" s="12">
        <v>1838</v>
      </c>
      <c r="E124" s="12"/>
      <c r="F124" s="12">
        <v>0</v>
      </c>
      <c r="G124" s="12">
        <v>2</v>
      </c>
      <c r="H124" s="12">
        <v>2</v>
      </c>
      <c r="I124" s="12">
        <v>2</v>
      </c>
      <c r="J124" s="12">
        <v>0</v>
      </c>
      <c r="K124" s="12">
        <v>0</v>
      </c>
      <c r="L124" s="12">
        <v>0</v>
      </c>
      <c r="M124" s="12">
        <v>0</v>
      </c>
      <c r="N124" s="12">
        <v>37</v>
      </c>
      <c r="O124" s="12">
        <v>1</v>
      </c>
      <c r="P124" s="12">
        <v>1</v>
      </c>
      <c r="Q124" s="12">
        <v>1</v>
      </c>
      <c r="R124" s="12">
        <v>2</v>
      </c>
      <c r="S124" s="12">
        <v>2</v>
      </c>
      <c r="T124" s="12">
        <v>0</v>
      </c>
      <c r="U124" s="12">
        <v>0</v>
      </c>
      <c r="V124" s="12">
        <v>16</v>
      </c>
      <c r="W124" s="12">
        <v>16</v>
      </c>
      <c r="X124" s="12">
        <v>10</v>
      </c>
      <c r="Y124" s="12">
        <v>10</v>
      </c>
      <c r="Z124" s="12">
        <v>0</v>
      </c>
      <c r="AA124" s="12">
        <v>0</v>
      </c>
      <c r="AB124" s="12">
        <v>0</v>
      </c>
      <c r="AC124" s="12">
        <v>0</v>
      </c>
      <c r="AD124" s="12">
        <v>0</v>
      </c>
      <c r="AE124" s="12">
        <v>0</v>
      </c>
      <c r="AF124" s="12">
        <v>0</v>
      </c>
      <c r="AG124" s="12">
        <v>0</v>
      </c>
      <c r="AH124" s="12">
        <v>0</v>
      </c>
      <c r="AI124" s="12">
        <v>0</v>
      </c>
      <c r="AJ124" s="12">
        <v>0</v>
      </c>
      <c r="AK124" s="12">
        <v>0</v>
      </c>
      <c r="AL124" s="12">
        <v>0</v>
      </c>
      <c r="AM124" s="12">
        <v>0</v>
      </c>
      <c r="AN124" s="12">
        <v>0</v>
      </c>
      <c r="AO124" s="81">
        <v>1.1428571430000001</v>
      </c>
      <c r="AP124" t="s">
        <v>17</v>
      </c>
      <c r="AQ124" t="s">
        <v>379</v>
      </c>
      <c r="AR124" t="s">
        <v>57</v>
      </c>
      <c r="AS124" t="s">
        <v>358</v>
      </c>
      <c r="AT124" t="s">
        <v>399</v>
      </c>
      <c r="AU124" t="s">
        <v>268</v>
      </c>
      <c r="AV124" s="12"/>
      <c r="AW124" s="12">
        <v>0</v>
      </c>
      <c r="AX124" s="12">
        <v>0</v>
      </c>
      <c r="AY124" s="12">
        <v>0</v>
      </c>
      <c r="AZ124">
        <v>0</v>
      </c>
    </row>
    <row r="125" spans="1:52" x14ac:dyDescent="0.35">
      <c r="A125" t="s">
        <v>43</v>
      </c>
      <c r="B125" t="s">
        <v>145</v>
      </c>
      <c r="C125" s="109">
        <v>44113</v>
      </c>
      <c r="D125" s="12">
        <v>1840</v>
      </c>
      <c r="E125" s="12">
        <v>2</v>
      </c>
      <c r="F125" s="12">
        <v>4</v>
      </c>
      <c r="G125" s="12">
        <v>2</v>
      </c>
      <c r="H125" s="12">
        <v>0</v>
      </c>
      <c r="I125" s="12">
        <v>0</v>
      </c>
      <c r="J125" s="12">
        <v>0</v>
      </c>
      <c r="K125" s="12">
        <v>0</v>
      </c>
      <c r="L125" s="12">
        <v>0</v>
      </c>
      <c r="M125" s="12">
        <v>0</v>
      </c>
      <c r="N125" s="12">
        <v>53</v>
      </c>
      <c r="O125" s="12">
        <v>3</v>
      </c>
      <c r="P125" s="12">
        <v>3</v>
      </c>
      <c r="Q125" s="12">
        <v>3</v>
      </c>
      <c r="R125" s="12">
        <v>9</v>
      </c>
      <c r="S125" s="12">
        <v>7</v>
      </c>
      <c r="T125" s="12">
        <v>1</v>
      </c>
      <c r="U125" s="12">
        <v>1</v>
      </c>
      <c r="V125" s="12">
        <v>81</v>
      </c>
      <c r="W125" s="12">
        <v>81</v>
      </c>
      <c r="X125" s="12">
        <v>60</v>
      </c>
      <c r="Y125" s="12">
        <v>60</v>
      </c>
      <c r="Z125" s="12">
        <v>1</v>
      </c>
      <c r="AA125" s="12">
        <v>1</v>
      </c>
      <c r="AB125" s="12">
        <v>29</v>
      </c>
      <c r="AC125" s="12">
        <v>12</v>
      </c>
      <c r="AD125" s="12">
        <v>12</v>
      </c>
      <c r="AE125" s="12">
        <v>0</v>
      </c>
      <c r="AF125" s="12">
        <v>0</v>
      </c>
      <c r="AG125" s="12">
        <v>0</v>
      </c>
      <c r="AH125" s="12">
        <v>0</v>
      </c>
      <c r="AI125" s="12">
        <v>0</v>
      </c>
      <c r="AJ125" s="12">
        <v>0</v>
      </c>
      <c r="AK125" s="12">
        <v>0</v>
      </c>
      <c r="AL125" s="12">
        <v>182</v>
      </c>
      <c r="AM125" s="12">
        <v>148</v>
      </c>
      <c r="AN125" s="12">
        <v>148</v>
      </c>
      <c r="AO125" s="81">
        <v>2.1428571430000001</v>
      </c>
      <c r="AP125" t="s">
        <v>17</v>
      </c>
      <c r="AQ125" t="s">
        <v>379</v>
      </c>
      <c r="AR125" t="s">
        <v>57</v>
      </c>
      <c r="AS125" t="s">
        <v>358</v>
      </c>
      <c r="AT125" t="s">
        <v>399</v>
      </c>
      <c r="AU125" t="s">
        <v>268</v>
      </c>
      <c r="AV125" s="12"/>
      <c r="AW125" s="12">
        <v>0</v>
      </c>
      <c r="AX125" s="12">
        <v>0</v>
      </c>
      <c r="AY125" s="12">
        <v>0</v>
      </c>
      <c r="AZ125">
        <v>0</v>
      </c>
    </row>
    <row r="126" spans="1:52" x14ac:dyDescent="0.35">
      <c r="A126" t="s">
        <v>43</v>
      </c>
      <c r="B126" t="s">
        <v>145</v>
      </c>
      <c r="C126" s="109">
        <v>44120</v>
      </c>
      <c r="D126" s="12">
        <v>1842</v>
      </c>
      <c r="E126" s="12">
        <v>6</v>
      </c>
      <c r="F126" s="12">
        <v>3</v>
      </c>
      <c r="G126" s="12">
        <v>2</v>
      </c>
      <c r="H126" s="12">
        <v>6</v>
      </c>
      <c r="I126" s="12">
        <v>4</v>
      </c>
      <c r="J126" s="12">
        <v>3</v>
      </c>
      <c r="K126" s="12">
        <v>3</v>
      </c>
      <c r="L126" s="12">
        <v>0</v>
      </c>
      <c r="M126" s="12">
        <v>0</v>
      </c>
      <c r="N126" s="12">
        <v>46</v>
      </c>
      <c r="O126" s="12">
        <v>3</v>
      </c>
      <c r="P126" s="12">
        <v>3</v>
      </c>
      <c r="Q126" s="12">
        <v>3</v>
      </c>
      <c r="R126" s="12">
        <v>9</v>
      </c>
      <c r="S126" s="12">
        <v>7</v>
      </c>
      <c r="T126" s="12">
        <v>1</v>
      </c>
      <c r="U126" s="12">
        <v>1</v>
      </c>
      <c r="V126" s="12">
        <v>76</v>
      </c>
      <c r="W126" s="12">
        <v>76</v>
      </c>
      <c r="X126" s="12">
        <v>68</v>
      </c>
      <c r="Y126" s="12">
        <v>68</v>
      </c>
      <c r="Z126" s="12">
        <v>2</v>
      </c>
      <c r="AA126" s="12">
        <v>2</v>
      </c>
      <c r="AB126" s="12">
        <v>91</v>
      </c>
      <c r="AC126" s="12">
        <v>15</v>
      </c>
      <c r="AD126" s="12">
        <v>15</v>
      </c>
      <c r="AE126" s="12">
        <v>0</v>
      </c>
      <c r="AF126" s="12">
        <v>2</v>
      </c>
      <c r="AG126" s="12">
        <v>0</v>
      </c>
      <c r="AH126" s="12">
        <v>0</v>
      </c>
      <c r="AI126" s="12">
        <v>0</v>
      </c>
      <c r="AJ126" s="12">
        <v>0</v>
      </c>
      <c r="AK126" s="12">
        <v>5</v>
      </c>
      <c r="AL126" s="12">
        <v>145</v>
      </c>
      <c r="AM126" s="12">
        <v>121</v>
      </c>
      <c r="AN126" s="12">
        <v>121</v>
      </c>
      <c r="AO126" s="81">
        <v>3.1428571430000001</v>
      </c>
      <c r="AP126" t="s">
        <v>17</v>
      </c>
      <c r="AQ126" t="s">
        <v>379</v>
      </c>
      <c r="AR126" t="s">
        <v>57</v>
      </c>
      <c r="AS126" t="s">
        <v>358</v>
      </c>
      <c r="AT126" t="s">
        <v>399</v>
      </c>
      <c r="AU126" t="s">
        <v>268</v>
      </c>
      <c r="AV126" s="12"/>
      <c r="AW126" s="12">
        <v>0</v>
      </c>
      <c r="AX126" s="12">
        <v>0</v>
      </c>
      <c r="AY126" s="12">
        <v>0</v>
      </c>
      <c r="AZ126">
        <v>0</v>
      </c>
    </row>
    <row r="127" spans="1:52" x14ac:dyDescent="0.35">
      <c r="A127" t="s">
        <v>43</v>
      </c>
      <c r="B127" t="s">
        <v>145</v>
      </c>
      <c r="C127" s="109">
        <v>44127</v>
      </c>
      <c r="D127" s="12">
        <v>1840</v>
      </c>
      <c r="E127" s="12">
        <v>0</v>
      </c>
      <c r="F127" s="12">
        <v>1</v>
      </c>
      <c r="G127" s="12">
        <v>-2</v>
      </c>
      <c r="H127" s="12">
        <v>8</v>
      </c>
      <c r="I127" s="12">
        <v>6</v>
      </c>
      <c r="J127" s="12">
        <v>4</v>
      </c>
      <c r="K127" s="12">
        <v>4</v>
      </c>
      <c r="L127" s="12">
        <v>0</v>
      </c>
      <c r="M127" s="12">
        <v>0</v>
      </c>
      <c r="N127" s="12">
        <v>74</v>
      </c>
      <c r="O127" s="12">
        <v>1</v>
      </c>
      <c r="P127" s="12">
        <v>1</v>
      </c>
      <c r="Q127" s="12">
        <v>1</v>
      </c>
      <c r="R127" s="12">
        <v>3</v>
      </c>
      <c r="S127" s="12">
        <v>2</v>
      </c>
      <c r="T127" s="12">
        <v>0</v>
      </c>
      <c r="U127" s="12">
        <v>0</v>
      </c>
      <c r="V127" s="12">
        <v>51</v>
      </c>
      <c r="W127" s="12">
        <v>51</v>
      </c>
      <c r="X127" s="12">
        <v>40</v>
      </c>
      <c r="Y127" s="12">
        <v>40</v>
      </c>
      <c r="Z127" s="12">
        <v>0</v>
      </c>
      <c r="AA127" s="12">
        <v>0</v>
      </c>
      <c r="AB127" s="12">
        <v>76</v>
      </c>
      <c r="AC127" s="12">
        <v>27</v>
      </c>
      <c r="AD127" s="12">
        <v>27</v>
      </c>
      <c r="AE127" s="12">
        <v>0</v>
      </c>
      <c r="AF127" s="12">
        <v>1</v>
      </c>
      <c r="AG127" s="12">
        <v>0</v>
      </c>
      <c r="AH127" s="12">
        <v>0</v>
      </c>
      <c r="AI127" s="12">
        <v>0</v>
      </c>
      <c r="AJ127" s="12">
        <v>0</v>
      </c>
      <c r="AK127" s="12">
        <v>3</v>
      </c>
      <c r="AL127" s="12">
        <v>139</v>
      </c>
      <c r="AM127" s="12">
        <v>114</v>
      </c>
      <c r="AN127" s="12">
        <v>114</v>
      </c>
      <c r="AO127" s="81">
        <v>4.1428571429999996</v>
      </c>
      <c r="AP127" t="s">
        <v>17</v>
      </c>
      <c r="AQ127" t="s">
        <v>379</v>
      </c>
      <c r="AR127" t="s">
        <v>57</v>
      </c>
      <c r="AS127" t="s">
        <v>358</v>
      </c>
      <c r="AT127" t="s">
        <v>399</v>
      </c>
      <c r="AU127" t="s">
        <v>268</v>
      </c>
      <c r="AV127" s="12"/>
      <c r="AW127" s="12">
        <v>0</v>
      </c>
      <c r="AX127" s="12">
        <v>0</v>
      </c>
      <c r="AY127" s="12">
        <v>0</v>
      </c>
      <c r="AZ127">
        <v>0</v>
      </c>
    </row>
    <row r="128" spans="1:52" x14ac:dyDescent="0.35">
      <c r="A128" t="s">
        <v>43</v>
      </c>
      <c r="B128" t="s">
        <v>145</v>
      </c>
      <c r="C128" s="109">
        <v>44134</v>
      </c>
      <c r="D128" s="12">
        <v>1845</v>
      </c>
      <c r="E128" s="12">
        <v>6</v>
      </c>
      <c r="F128" s="12">
        <v>4</v>
      </c>
      <c r="G128" s="12">
        <v>7</v>
      </c>
      <c r="H128" s="12">
        <v>12</v>
      </c>
      <c r="I128" s="12">
        <v>9</v>
      </c>
      <c r="J128" s="12">
        <v>9</v>
      </c>
      <c r="K128" s="12">
        <v>9</v>
      </c>
      <c r="L128" s="12">
        <v>1</v>
      </c>
      <c r="M128" s="12">
        <v>1</v>
      </c>
      <c r="N128" s="12">
        <v>96</v>
      </c>
      <c r="O128" s="12">
        <v>3</v>
      </c>
      <c r="P128" s="12">
        <v>3</v>
      </c>
      <c r="Q128" s="12">
        <v>3</v>
      </c>
      <c r="R128" s="12">
        <v>9</v>
      </c>
      <c r="S128" s="12">
        <v>7</v>
      </c>
      <c r="T128" s="12">
        <v>2</v>
      </c>
      <c r="U128" s="12">
        <v>2</v>
      </c>
      <c r="V128" s="12">
        <v>101</v>
      </c>
      <c r="W128" s="12">
        <v>101</v>
      </c>
      <c r="X128" s="12">
        <v>88</v>
      </c>
      <c r="Y128" s="12">
        <v>88</v>
      </c>
      <c r="Z128" s="12">
        <v>2</v>
      </c>
      <c r="AA128" s="12">
        <v>2</v>
      </c>
      <c r="AB128" s="12">
        <v>87</v>
      </c>
      <c r="AC128" s="12">
        <v>6</v>
      </c>
      <c r="AD128" s="12">
        <v>6</v>
      </c>
      <c r="AE128" s="12">
        <v>0</v>
      </c>
      <c r="AF128" s="12">
        <v>0</v>
      </c>
      <c r="AG128" s="12">
        <v>0</v>
      </c>
      <c r="AH128" s="12">
        <v>0</v>
      </c>
      <c r="AI128" s="12">
        <v>0</v>
      </c>
      <c r="AJ128" s="12">
        <v>0</v>
      </c>
      <c r="AK128" s="12">
        <v>0</v>
      </c>
      <c r="AL128" s="12">
        <v>157</v>
      </c>
      <c r="AM128" s="12">
        <v>141</v>
      </c>
      <c r="AN128" s="12">
        <v>141</v>
      </c>
      <c r="AO128" s="81">
        <v>5.1428571429999996</v>
      </c>
      <c r="AP128" t="s">
        <v>17</v>
      </c>
      <c r="AQ128" t="s">
        <v>379</v>
      </c>
      <c r="AR128" t="s">
        <v>57</v>
      </c>
      <c r="AS128" t="s">
        <v>358</v>
      </c>
      <c r="AT128" t="s">
        <v>399</v>
      </c>
      <c r="AU128" t="s">
        <v>268</v>
      </c>
      <c r="AV128" s="12"/>
      <c r="AW128" s="12">
        <v>0</v>
      </c>
      <c r="AX128" s="12">
        <v>0</v>
      </c>
      <c r="AY128" s="12">
        <v>0</v>
      </c>
      <c r="AZ128">
        <v>0</v>
      </c>
    </row>
    <row r="129" spans="1:52" x14ac:dyDescent="0.35">
      <c r="A129" t="s">
        <v>43</v>
      </c>
      <c r="B129" t="s">
        <v>145</v>
      </c>
      <c r="C129" s="109">
        <v>44141</v>
      </c>
      <c r="D129" s="12">
        <v>1845</v>
      </c>
      <c r="E129" s="12">
        <v>6</v>
      </c>
      <c r="F129" s="12">
        <v>4</v>
      </c>
      <c r="G129" s="12">
        <v>4</v>
      </c>
      <c r="H129" s="12">
        <v>65</v>
      </c>
      <c r="I129" s="12">
        <v>65</v>
      </c>
      <c r="J129" s="12">
        <v>13</v>
      </c>
      <c r="K129" s="12">
        <v>13</v>
      </c>
      <c r="L129" s="12">
        <v>1</v>
      </c>
      <c r="M129" s="12">
        <v>1</v>
      </c>
      <c r="N129" s="12">
        <v>146</v>
      </c>
      <c r="O129" s="12">
        <v>3</v>
      </c>
      <c r="P129" s="12">
        <v>3</v>
      </c>
      <c r="Q129" s="12">
        <v>3</v>
      </c>
      <c r="R129" s="12">
        <v>9</v>
      </c>
      <c r="S129" s="12">
        <v>8</v>
      </c>
      <c r="T129" s="12">
        <v>2</v>
      </c>
      <c r="U129" s="12">
        <v>2</v>
      </c>
      <c r="V129" s="12">
        <v>56</v>
      </c>
      <c r="W129" s="12">
        <v>56</v>
      </c>
      <c r="X129" s="12">
        <v>49</v>
      </c>
      <c r="Y129" s="12">
        <v>49</v>
      </c>
      <c r="Z129" s="12">
        <v>3</v>
      </c>
      <c r="AA129" s="12">
        <v>3</v>
      </c>
      <c r="AB129" s="12">
        <v>105</v>
      </c>
      <c r="AC129" s="12">
        <v>6</v>
      </c>
      <c r="AD129" s="12">
        <v>6</v>
      </c>
      <c r="AE129" s="12">
        <v>0</v>
      </c>
      <c r="AF129" s="12">
        <v>0</v>
      </c>
      <c r="AG129" s="12">
        <v>0</v>
      </c>
      <c r="AH129" s="12">
        <v>0</v>
      </c>
      <c r="AI129" s="12">
        <v>0</v>
      </c>
      <c r="AJ129" s="12">
        <v>0</v>
      </c>
      <c r="AK129" s="12">
        <v>7</v>
      </c>
      <c r="AL129" s="12">
        <v>146</v>
      </c>
      <c r="AM129" s="12">
        <v>136</v>
      </c>
      <c r="AN129" s="12">
        <v>136</v>
      </c>
      <c r="AO129" s="81">
        <v>6.1428571429999996</v>
      </c>
      <c r="AP129" t="s">
        <v>35</v>
      </c>
      <c r="AQ129" t="s">
        <v>379</v>
      </c>
      <c r="AR129" t="s">
        <v>57</v>
      </c>
      <c r="AS129" t="s">
        <v>358</v>
      </c>
      <c r="AT129" t="s">
        <v>399</v>
      </c>
      <c r="AU129" t="s">
        <v>268</v>
      </c>
      <c r="AV129" s="12"/>
      <c r="AW129" s="12">
        <v>0</v>
      </c>
      <c r="AX129" s="12">
        <v>0</v>
      </c>
      <c r="AY129" s="12">
        <v>0</v>
      </c>
      <c r="AZ129">
        <v>0</v>
      </c>
    </row>
    <row r="130" spans="1:52" x14ac:dyDescent="0.35">
      <c r="A130" t="s">
        <v>43</v>
      </c>
      <c r="B130" t="s">
        <v>145</v>
      </c>
      <c r="C130" s="109">
        <v>44148</v>
      </c>
      <c r="D130" s="12">
        <v>1851</v>
      </c>
      <c r="E130" s="12">
        <v>4</v>
      </c>
      <c r="F130" s="12">
        <v>7</v>
      </c>
      <c r="G130" s="12">
        <v>6</v>
      </c>
      <c r="H130" s="12">
        <v>31</v>
      </c>
      <c r="I130" s="12">
        <v>31</v>
      </c>
      <c r="J130" s="12">
        <v>16</v>
      </c>
      <c r="K130" s="12">
        <v>16</v>
      </c>
      <c r="L130" s="12">
        <v>1</v>
      </c>
      <c r="M130" s="12">
        <v>1</v>
      </c>
      <c r="N130" s="12">
        <v>229</v>
      </c>
      <c r="O130" s="12">
        <v>2</v>
      </c>
      <c r="P130" s="12">
        <v>2</v>
      </c>
      <c r="Q130" s="12">
        <v>2</v>
      </c>
      <c r="R130" s="12">
        <v>6</v>
      </c>
      <c r="S130" s="12">
        <v>4</v>
      </c>
      <c r="T130" s="12">
        <v>0</v>
      </c>
      <c r="U130" s="12">
        <v>0</v>
      </c>
      <c r="V130" s="12">
        <v>56</v>
      </c>
      <c r="W130" s="12">
        <v>56</v>
      </c>
      <c r="X130" s="12">
        <v>49</v>
      </c>
      <c r="Y130" s="12">
        <v>49</v>
      </c>
      <c r="Z130" s="12">
        <v>3</v>
      </c>
      <c r="AA130" s="12">
        <v>3</v>
      </c>
      <c r="AB130" s="12">
        <v>115</v>
      </c>
      <c r="AC130" s="12">
        <v>12</v>
      </c>
      <c r="AD130" s="12">
        <v>12</v>
      </c>
      <c r="AE130" s="12">
        <v>0</v>
      </c>
      <c r="AF130" s="12">
        <v>0</v>
      </c>
      <c r="AG130" s="12">
        <v>0</v>
      </c>
      <c r="AH130" s="12">
        <v>0</v>
      </c>
      <c r="AI130" s="12">
        <v>0</v>
      </c>
      <c r="AJ130" s="12">
        <v>0</v>
      </c>
      <c r="AK130" s="12">
        <v>13</v>
      </c>
      <c r="AL130" s="12">
        <v>229</v>
      </c>
      <c r="AM130" s="12">
        <v>211</v>
      </c>
      <c r="AN130" s="12">
        <v>211</v>
      </c>
      <c r="AO130" s="81">
        <v>7.1428571429999996</v>
      </c>
      <c r="AP130" t="s">
        <v>35</v>
      </c>
      <c r="AQ130" t="s">
        <v>379</v>
      </c>
      <c r="AR130" t="s">
        <v>57</v>
      </c>
      <c r="AS130" t="s">
        <v>358</v>
      </c>
      <c r="AT130" t="s">
        <v>399</v>
      </c>
      <c r="AU130" t="s">
        <v>268</v>
      </c>
      <c r="AV130" s="12"/>
      <c r="AW130" s="12">
        <v>0</v>
      </c>
      <c r="AX130" s="12">
        <v>0</v>
      </c>
      <c r="AY130" s="12">
        <v>0</v>
      </c>
      <c r="AZ130">
        <v>0</v>
      </c>
    </row>
    <row r="131" spans="1:52" x14ac:dyDescent="0.35">
      <c r="A131" t="s">
        <v>43</v>
      </c>
      <c r="B131" t="s">
        <v>44</v>
      </c>
      <c r="C131" s="109">
        <v>44106</v>
      </c>
      <c r="D131" s="12">
        <v>470</v>
      </c>
      <c r="E131" s="12">
        <v>0</v>
      </c>
      <c r="F131" s="12">
        <v>0</v>
      </c>
      <c r="G131" s="12">
        <v>2</v>
      </c>
      <c r="H131" s="12">
        <v>2</v>
      </c>
      <c r="I131" s="12">
        <v>2</v>
      </c>
      <c r="J131" s="12">
        <v>2</v>
      </c>
      <c r="K131" s="12">
        <v>2</v>
      </c>
      <c r="L131" s="12">
        <v>0</v>
      </c>
      <c r="M131" s="12">
        <v>0</v>
      </c>
      <c r="N131" s="12">
        <v>0</v>
      </c>
      <c r="O131" s="12">
        <v>0</v>
      </c>
      <c r="P131" s="12">
        <v>0</v>
      </c>
      <c r="Q131" s="12">
        <v>0</v>
      </c>
      <c r="R131" s="12">
        <v>0</v>
      </c>
      <c r="S131" s="12">
        <v>0</v>
      </c>
      <c r="T131" s="12">
        <v>0</v>
      </c>
      <c r="U131" s="12">
        <v>0</v>
      </c>
      <c r="V131" s="12">
        <v>0</v>
      </c>
      <c r="W131" s="12">
        <v>0</v>
      </c>
      <c r="X131" s="12">
        <v>0</v>
      </c>
      <c r="Y131" s="12">
        <v>0</v>
      </c>
      <c r="Z131" s="12">
        <v>0</v>
      </c>
      <c r="AA131" s="12">
        <v>0</v>
      </c>
      <c r="AB131" s="12">
        <v>0</v>
      </c>
      <c r="AC131" s="12">
        <v>0</v>
      </c>
      <c r="AD131" s="12">
        <v>0</v>
      </c>
      <c r="AE131" s="12">
        <v>0</v>
      </c>
      <c r="AF131" s="12">
        <v>0</v>
      </c>
      <c r="AG131" s="12">
        <v>0</v>
      </c>
      <c r="AH131" s="12">
        <v>0</v>
      </c>
      <c r="AI131" s="12">
        <v>0</v>
      </c>
      <c r="AJ131" s="12">
        <v>0</v>
      </c>
      <c r="AK131" s="12">
        <v>0</v>
      </c>
      <c r="AL131" s="12">
        <v>0</v>
      </c>
      <c r="AM131" s="12">
        <v>0</v>
      </c>
      <c r="AN131" s="12">
        <v>0</v>
      </c>
      <c r="AO131" s="81">
        <v>1.1428571430000001</v>
      </c>
      <c r="AP131" t="s">
        <v>17</v>
      </c>
      <c r="AQ131" t="s">
        <v>379</v>
      </c>
      <c r="AR131" t="s">
        <v>57</v>
      </c>
      <c r="AS131" t="s">
        <v>360</v>
      </c>
      <c r="AT131" t="s">
        <v>400</v>
      </c>
      <c r="AU131" t="s">
        <v>268</v>
      </c>
      <c r="AV131" s="12"/>
      <c r="AW131" s="12">
        <v>0</v>
      </c>
      <c r="AX131" s="12">
        <v>0</v>
      </c>
      <c r="AY131" s="12">
        <v>0</v>
      </c>
      <c r="AZ131">
        <v>0</v>
      </c>
    </row>
    <row r="132" spans="1:52" x14ac:dyDescent="0.35">
      <c r="A132" t="s">
        <v>43</v>
      </c>
      <c r="B132" t="s">
        <v>44</v>
      </c>
      <c r="C132" s="109">
        <v>44113</v>
      </c>
      <c r="D132" s="12">
        <v>472</v>
      </c>
      <c r="E132" s="12">
        <v>1</v>
      </c>
      <c r="F132" s="12">
        <v>1</v>
      </c>
      <c r="G132" s="12">
        <v>2</v>
      </c>
      <c r="H132" s="12">
        <v>12</v>
      </c>
      <c r="I132" s="12">
        <v>10</v>
      </c>
      <c r="J132" s="12">
        <v>8</v>
      </c>
      <c r="K132" s="12">
        <v>8</v>
      </c>
      <c r="L132" s="12">
        <v>1</v>
      </c>
      <c r="M132" s="12">
        <v>1</v>
      </c>
      <c r="N132" s="12">
        <v>44</v>
      </c>
      <c r="O132" s="12">
        <v>2</v>
      </c>
      <c r="P132" s="12">
        <v>2</v>
      </c>
      <c r="Q132" s="12">
        <v>2</v>
      </c>
      <c r="R132" s="12">
        <v>6</v>
      </c>
      <c r="S132" s="12">
        <v>5</v>
      </c>
      <c r="T132" s="12">
        <v>0</v>
      </c>
      <c r="U132" s="12">
        <v>0</v>
      </c>
      <c r="V132" s="12">
        <v>29</v>
      </c>
      <c r="W132" s="12">
        <v>29</v>
      </c>
      <c r="X132" s="12">
        <v>20</v>
      </c>
      <c r="Y132" s="12">
        <v>20</v>
      </c>
      <c r="Z132" s="12">
        <v>0</v>
      </c>
      <c r="AA132" s="12">
        <v>0</v>
      </c>
      <c r="AB132" s="12">
        <v>5</v>
      </c>
      <c r="AC132" s="12">
        <v>2</v>
      </c>
      <c r="AD132" s="12">
        <v>2</v>
      </c>
      <c r="AE132" s="12">
        <v>0</v>
      </c>
      <c r="AF132" s="12">
        <v>0</v>
      </c>
      <c r="AG132" s="12">
        <v>0</v>
      </c>
      <c r="AH132" s="12">
        <v>0</v>
      </c>
      <c r="AI132" s="12">
        <v>0</v>
      </c>
      <c r="AJ132" s="12">
        <v>0</v>
      </c>
      <c r="AK132" s="12">
        <v>0</v>
      </c>
      <c r="AL132" s="12">
        <v>93</v>
      </c>
      <c r="AM132" s="12">
        <v>80</v>
      </c>
      <c r="AN132" s="12">
        <v>80</v>
      </c>
      <c r="AO132" s="81">
        <v>2.1428571430000001</v>
      </c>
      <c r="AP132" t="s">
        <v>17</v>
      </c>
      <c r="AQ132" t="s">
        <v>379</v>
      </c>
      <c r="AR132" t="s">
        <v>57</v>
      </c>
      <c r="AS132" t="s">
        <v>360</v>
      </c>
      <c r="AT132" t="s">
        <v>400</v>
      </c>
      <c r="AU132" t="s">
        <v>268</v>
      </c>
      <c r="AV132" s="12"/>
      <c r="AW132" s="12">
        <v>0</v>
      </c>
      <c r="AX132" s="12">
        <v>0</v>
      </c>
      <c r="AY132" s="12">
        <v>0</v>
      </c>
      <c r="AZ132">
        <v>0</v>
      </c>
    </row>
    <row r="133" spans="1:52" x14ac:dyDescent="0.35">
      <c r="A133" t="s">
        <v>43</v>
      </c>
      <c r="B133" t="s">
        <v>44</v>
      </c>
      <c r="C133" s="109">
        <v>44120</v>
      </c>
      <c r="D133" s="12">
        <v>470</v>
      </c>
      <c r="E133" s="12">
        <v>1</v>
      </c>
      <c r="F133" s="12">
        <v>0</v>
      </c>
      <c r="G133" s="12">
        <v>-2</v>
      </c>
      <c r="H133" s="12">
        <v>9</v>
      </c>
      <c r="I133" s="12">
        <v>8</v>
      </c>
      <c r="J133" s="12">
        <v>5</v>
      </c>
      <c r="K133" s="12">
        <v>5</v>
      </c>
      <c r="L133" s="12">
        <v>1</v>
      </c>
      <c r="M133" s="12">
        <v>1</v>
      </c>
      <c r="N133" s="12">
        <v>34</v>
      </c>
      <c r="O133" s="12">
        <v>1</v>
      </c>
      <c r="P133" s="12">
        <v>1</v>
      </c>
      <c r="Q133" s="12">
        <v>1</v>
      </c>
      <c r="R133" s="12">
        <v>2</v>
      </c>
      <c r="S133" s="12">
        <v>2</v>
      </c>
      <c r="T133" s="12">
        <v>0</v>
      </c>
      <c r="U133" s="12">
        <v>0</v>
      </c>
      <c r="V133" s="12">
        <v>19</v>
      </c>
      <c r="W133" s="12">
        <v>19</v>
      </c>
      <c r="X133" s="12">
        <v>12</v>
      </c>
      <c r="Y133" s="12">
        <v>12</v>
      </c>
      <c r="Z133" s="12">
        <v>0</v>
      </c>
      <c r="AA133" s="12">
        <v>0</v>
      </c>
      <c r="AB133" s="12">
        <v>70</v>
      </c>
      <c r="AC133" s="12">
        <v>7</v>
      </c>
      <c r="AD133" s="12">
        <v>7</v>
      </c>
      <c r="AE133" s="12">
        <v>0</v>
      </c>
      <c r="AF133" s="12">
        <v>0</v>
      </c>
      <c r="AG133" s="12">
        <v>0</v>
      </c>
      <c r="AH133" s="12">
        <v>1</v>
      </c>
      <c r="AI133" s="12">
        <v>1</v>
      </c>
      <c r="AJ133" s="12">
        <v>0</v>
      </c>
      <c r="AK133" s="12">
        <v>3</v>
      </c>
      <c r="AL133" s="12">
        <v>93</v>
      </c>
      <c r="AM133" s="12">
        <v>80</v>
      </c>
      <c r="AN133" s="12">
        <v>80</v>
      </c>
      <c r="AO133" s="81">
        <v>3.1428571430000001</v>
      </c>
      <c r="AP133" t="s">
        <v>17</v>
      </c>
      <c r="AQ133" t="s">
        <v>379</v>
      </c>
      <c r="AR133" t="s">
        <v>57</v>
      </c>
      <c r="AS133" t="s">
        <v>360</v>
      </c>
      <c r="AT133" t="s">
        <v>400</v>
      </c>
      <c r="AU133" t="s">
        <v>268</v>
      </c>
      <c r="AV133" s="12"/>
      <c r="AW133" s="12">
        <v>0</v>
      </c>
      <c r="AX133" s="12">
        <v>0</v>
      </c>
      <c r="AY133" s="12">
        <v>0</v>
      </c>
      <c r="AZ133">
        <v>0</v>
      </c>
    </row>
    <row r="134" spans="1:52" x14ac:dyDescent="0.35">
      <c r="A134" t="s">
        <v>43</v>
      </c>
      <c r="B134" t="s">
        <v>44</v>
      </c>
      <c r="C134" s="109">
        <v>44127</v>
      </c>
      <c r="D134" s="12">
        <v>472</v>
      </c>
      <c r="E134" s="12">
        <v>1</v>
      </c>
      <c r="F134" s="12">
        <v>2</v>
      </c>
      <c r="G134" s="12">
        <v>2</v>
      </c>
      <c r="H134" s="12">
        <v>7</v>
      </c>
      <c r="I134" s="12">
        <v>7</v>
      </c>
      <c r="J134" s="12">
        <v>4</v>
      </c>
      <c r="K134" s="12">
        <v>4</v>
      </c>
      <c r="L134" s="12">
        <v>0</v>
      </c>
      <c r="M134" s="12">
        <v>0</v>
      </c>
      <c r="N134" s="12">
        <v>24</v>
      </c>
      <c r="O134" s="12">
        <v>2</v>
      </c>
      <c r="P134" s="12">
        <v>2</v>
      </c>
      <c r="Q134" s="12">
        <v>2</v>
      </c>
      <c r="R134" s="12">
        <v>5</v>
      </c>
      <c r="S134" s="12">
        <v>4</v>
      </c>
      <c r="T134" s="12">
        <v>1</v>
      </c>
      <c r="U134" s="12">
        <v>1</v>
      </c>
      <c r="V134" s="12">
        <v>54</v>
      </c>
      <c r="W134" s="12">
        <v>54</v>
      </c>
      <c r="X134" s="12">
        <v>40</v>
      </c>
      <c r="Y134" s="12">
        <v>40</v>
      </c>
      <c r="Z134" s="12">
        <v>0</v>
      </c>
      <c r="AA134" s="12">
        <v>0</v>
      </c>
      <c r="AB134" s="12">
        <v>56</v>
      </c>
      <c r="AC134" s="12">
        <v>6</v>
      </c>
      <c r="AD134" s="12">
        <v>6</v>
      </c>
      <c r="AE134" s="12">
        <v>0</v>
      </c>
      <c r="AF134" s="12">
        <v>0</v>
      </c>
      <c r="AG134" s="12">
        <v>0</v>
      </c>
      <c r="AH134" s="12">
        <v>1</v>
      </c>
      <c r="AI134" s="12">
        <v>0</v>
      </c>
      <c r="AJ134" s="12">
        <v>0</v>
      </c>
      <c r="AK134" s="12">
        <v>4</v>
      </c>
      <c r="AL134" s="12">
        <v>36</v>
      </c>
      <c r="AM134" s="12">
        <v>28</v>
      </c>
      <c r="AN134" s="12">
        <v>28</v>
      </c>
      <c r="AO134" s="81">
        <v>4.1428571429999996</v>
      </c>
      <c r="AP134" t="s">
        <v>17</v>
      </c>
      <c r="AQ134" t="s">
        <v>379</v>
      </c>
      <c r="AR134" t="s">
        <v>57</v>
      </c>
      <c r="AS134" t="s">
        <v>360</v>
      </c>
      <c r="AT134" t="s">
        <v>400</v>
      </c>
      <c r="AU134" t="s">
        <v>268</v>
      </c>
      <c r="AV134" s="12"/>
      <c r="AW134" s="12">
        <v>0</v>
      </c>
      <c r="AX134" s="12">
        <v>0</v>
      </c>
      <c r="AY134" s="12">
        <v>0</v>
      </c>
      <c r="AZ134">
        <v>0</v>
      </c>
    </row>
    <row r="135" spans="1:52" x14ac:dyDescent="0.35">
      <c r="A135" t="s">
        <v>43</v>
      </c>
      <c r="B135" t="s">
        <v>44</v>
      </c>
      <c r="C135" s="109">
        <v>44134</v>
      </c>
      <c r="D135" s="12">
        <v>469</v>
      </c>
      <c r="E135" s="12">
        <v>0</v>
      </c>
      <c r="F135" s="12">
        <v>1</v>
      </c>
      <c r="G135" s="12">
        <v>-1</v>
      </c>
      <c r="H135" s="12">
        <v>2</v>
      </c>
      <c r="I135" s="12">
        <v>2</v>
      </c>
      <c r="J135" s="12">
        <v>2</v>
      </c>
      <c r="K135" s="12">
        <v>2</v>
      </c>
      <c r="L135" s="12">
        <v>0</v>
      </c>
      <c r="M135" s="12">
        <v>0</v>
      </c>
      <c r="N135" s="12">
        <v>1</v>
      </c>
      <c r="O135" s="12">
        <v>1</v>
      </c>
      <c r="P135" s="12">
        <v>1</v>
      </c>
      <c r="Q135" s="12">
        <v>1</v>
      </c>
      <c r="R135" s="12">
        <v>3</v>
      </c>
      <c r="S135" s="12">
        <v>3</v>
      </c>
      <c r="T135" s="12">
        <v>0</v>
      </c>
      <c r="U135" s="12">
        <v>0</v>
      </c>
      <c r="V135" s="12">
        <v>39</v>
      </c>
      <c r="W135" s="12">
        <v>39</v>
      </c>
      <c r="X135" s="12">
        <v>23</v>
      </c>
      <c r="Y135" s="12">
        <v>23</v>
      </c>
      <c r="Z135" s="12">
        <v>0</v>
      </c>
      <c r="AA135" s="12">
        <v>0</v>
      </c>
      <c r="AB135" s="12">
        <v>12</v>
      </c>
      <c r="AC135" s="12">
        <v>3</v>
      </c>
      <c r="AD135" s="12">
        <v>3</v>
      </c>
      <c r="AE135" s="12">
        <v>0</v>
      </c>
      <c r="AF135" s="12">
        <v>0</v>
      </c>
      <c r="AG135" s="12">
        <v>0</v>
      </c>
      <c r="AH135" s="12">
        <v>0</v>
      </c>
      <c r="AI135" s="12">
        <v>0</v>
      </c>
      <c r="AJ135" s="12">
        <v>0</v>
      </c>
      <c r="AK135" s="12">
        <v>0</v>
      </c>
      <c r="AL135" s="12">
        <v>37</v>
      </c>
      <c r="AM135" s="12">
        <v>31</v>
      </c>
      <c r="AN135" s="12">
        <v>31</v>
      </c>
      <c r="AO135" s="81">
        <v>5.1428571429999996</v>
      </c>
      <c r="AP135" t="s">
        <v>17</v>
      </c>
      <c r="AQ135" t="s">
        <v>379</v>
      </c>
      <c r="AR135" t="s">
        <v>57</v>
      </c>
      <c r="AS135" t="s">
        <v>360</v>
      </c>
      <c r="AT135" t="s">
        <v>400</v>
      </c>
      <c r="AU135" t="s">
        <v>268</v>
      </c>
      <c r="AV135" s="12"/>
      <c r="AW135" s="12">
        <v>0</v>
      </c>
      <c r="AX135" s="12">
        <v>0</v>
      </c>
      <c r="AY135" s="12">
        <v>0</v>
      </c>
      <c r="AZ135">
        <v>0</v>
      </c>
    </row>
    <row r="136" spans="1:52" x14ac:dyDescent="0.35">
      <c r="A136" t="s">
        <v>43</v>
      </c>
      <c r="B136" t="s">
        <v>44</v>
      </c>
      <c r="C136" s="109">
        <v>44141</v>
      </c>
      <c r="D136" s="12">
        <v>469</v>
      </c>
      <c r="E136" s="12">
        <v>1</v>
      </c>
      <c r="F136" s="12">
        <v>1</v>
      </c>
      <c r="G136" s="12">
        <v>5</v>
      </c>
      <c r="H136" s="12">
        <v>37</v>
      </c>
      <c r="I136" s="12">
        <v>34</v>
      </c>
      <c r="J136" s="12">
        <v>34</v>
      </c>
      <c r="K136" s="12">
        <v>34</v>
      </c>
      <c r="L136" s="12">
        <v>1</v>
      </c>
      <c r="M136" s="12">
        <v>1</v>
      </c>
      <c r="N136" s="12">
        <v>23</v>
      </c>
      <c r="O136" s="12">
        <v>1</v>
      </c>
      <c r="P136" s="12">
        <v>1</v>
      </c>
      <c r="Q136" s="12">
        <v>1</v>
      </c>
      <c r="R136" s="12">
        <v>3</v>
      </c>
      <c r="S136" s="12">
        <v>2</v>
      </c>
      <c r="T136" s="12">
        <v>0</v>
      </c>
      <c r="U136" s="12">
        <v>0</v>
      </c>
      <c r="V136" s="12">
        <v>47</v>
      </c>
      <c r="W136" s="12">
        <v>47</v>
      </c>
      <c r="X136" s="12">
        <v>41</v>
      </c>
      <c r="Y136" s="12">
        <v>41</v>
      </c>
      <c r="Z136" s="12">
        <v>0</v>
      </c>
      <c r="AA136" s="12">
        <v>0</v>
      </c>
      <c r="AB136" s="12">
        <v>22</v>
      </c>
      <c r="AC136" s="12">
        <v>3</v>
      </c>
      <c r="AD136" s="12">
        <v>3</v>
      </c>
      <c r="AE136" s="12">
        <v>0</v>
      </c>
      <c r="AF136" s="12">
        <v>0</v>
      </c>
      <c r="AG136" s="12">
        <v>0</v>
      </c>
      <c r="AH136" s="12">
        <v>0</v>
      </c>
      <c r="AI136" s="12">
        <v>0</v>
      </c>
      <c r="AJ136" s="12">
        <v>0</v>
      </c>
      <c r="AK136" s="12">
        <v>4</v>
      </c>
      <c r="AL136" s="12">
        <v>23</v>
      </c>
      <c r="AM136" s="12">
        <v>22</v>
      </c>
      <c r="AN136" s="12">
        <v>22</v>
      </c>
      <c r="AO136" s="81">
        <v>6.1428571429999996</v>
      </c>
      <c r="AP136" t="s">
        <v>35</v>
      </c>
      <c r="AQ136" t="s">
        <v>379</v>
      </c>
      <c r="AR136" t="s">
        <v>57</v>
      </c>
      <c r="AS136" t="s">
        <v>360</v>
      </c>
      <c r="AT136" t="s">
        <v>400</v>
      </c>
      <c r="AU136" t="s">
        <v>268</v>
      </c>
      <c r="AV136" s="12"/>
      <c r="AW136" s="12">
        <v>0</v>
      </c>
      <c r="AX136" s="12">
        <v>0</v>
      </c>
      <c r="AY136" s="12">
        <v>0</v>
      </c>
      <c r="AZ136">
        <v>0</v>
      </c>
    </row>
    <row r="137" spans="1:52" x14ac:dyDescent="0.35">
      <c r="A137" t="s">
        <v>43</v>
      </c>
      <c r="B137" t="s">
        <v>44</v>
      </c>
      <c r="C137" s="109">
        <v>44148</v>
      </c>
      <c r="D137" s="12">
        <v>473</v>
      </c>
      <c r="E137" s="12">
        <v>0</v>
      </c>
      <c r="F137" s="12">
        <v>0</v>
      </c>
      <c r="G137" s="12">
        <v>4</v>
      </c>
      <c r="H137" s="12">
        <v>48</v>
      </c>
      <c r="I137" s="12">
        <v>48</v>
      </c>
      <c r="J137" s="12">
        <v>35</v>
      </c>
      <c r="K137" s="12">
        <v>35</v>
      </c>
      <c r="L137" s="12">
        <v>0</v>
      </c>
      <c r="M137" s="12">
        <v>0</v>
      </c>
      <c r="N137" s="12">
        <v>14</v>
      </c>
      <c r="O137" s="12">
        <v>1</v>
      </c>
      <c r="P137" s="12">
        <v>1</v>
      </c>
      <c r="Q137" s="12">
        <v>1</v>
      </c>
      <c r="R137" s="12">
        <v>3</v>
      </c>
      <c r="S137" s="12">
        <v>2</v>
      </c>
      <c r="T137" s="12">
        <v>0</v>
      </c>
      <c r="U137" s="12">
        <v>0</v>
      </c>
      <c r="V137" s="12">
        <v>47</v>
      </c>
      <c r="W137" s="12">
        <v>47</v>
      </c>
      <c r="X137" s="12">
        <v>41</v>
      </c>
      <c r="Y137" s="12">
        <v>41</v>
      </c>
      <c r="Z137" s="12">
        <v>0</v>
      </c>
      <c r="AA137" s="12">
        <v>0</v>
      </c>
      <c r="AB137" s="12">
        <v>14</v>
      </c>
      <c r="AC137" s="12">
        <v>0</v>
      </c>
      <c r="AD137" s="12">
        <v>0</v>
      </c>
      <c r="AE137" s="12">
        <v>0</v>
      </c>
      <c r="AF137" s="12">
        <v>0</v>
      </c>
      <c r="AG137" s="12">
        <v>0</v>
      </c>
      <c r="AH137" s="12">
        <v>0</v>
      </c>
      <c r="AI137" s="12">
        <v>0</v>
      </c>
      <c r="AJ137" s="12">
        <v>0</v>
      </c>
      <c r="AK137" s="12">
        <v>1</v>
      </c>
      <c r="AL137" s="12">
        <v>14</v>
      </c>
      <c r="AM137" s="12">
        <v>11</v>
      </c>
      <c r="AN137" s="12">
        <v>11</v>
      </c>
      <c r="AO137" s="81">
        <v>7.1428571429999996</v>
      </c>
      <c r="AP137" t="s">
        <v>35</v>
      </c>
      <c r="AQ137" t="s">
        <v>379</v>
      </c>
      <c r="AR137" t="s">
        <v>57</v>
      </c>
      <c r="AS137" t="s">
        <v>360</v>
      </c>
      <c r="AT137" t="s">
        <v>400</v>
      </c>
      <c r="AU137" t="s">
        <v>268</v>
      </c>
      <c r="AV137" s="12"/>
      <c r="AW137" s="12">
        <v>0</v>
      </c>
      <c r="AX137" s="12">
        <v>0</v>
      </c>
      <c r="AY137" s="12">
        <v>0</v>
      </c>
      <c r="AZ137">
        <v>0</v>
      </c>
    </row>
    <row r="138" spans="1:52" x14ac:dyDescent="0.35">
      <c r="A138" t="s">
        <v>10</v>
      </c>
      <c r="B138" t="s">
        <v>156</v>
      </c>
      <c r="C138" s="109">
        <v>44106</v>
      </c>
      <c r="D138" s="12">
        <v>3802</v>
      </c>
      <c r="E138" s="12">
        <v>4</v>
      </c>
      <c r="F138" s="12">
        <v>4</v>
      </c>
      <c r="G138" s="12">
        <v>-42</v>
      </c>
      <c r="H138" s="12">
        <v>396</v>
      </c>
      <c r="I138" s="12">
        <v>268</v>
      </c>
      <c r="J138" s="12">
        <v>159</v>
      </c>
      <c r="K138" s="12">
        <v>159</v>
      </c>
      <c r="L138" s="12">
        <v>11</v>
      </c>
      <c r="M138" s="12">
        <v>11</v>
      </c>
      <c r="N138" s="12">
        <v>7</v>
      </c>
      <c r="O138" s="12">
        <v>7</v>
      </c>
      <c r="P138" s="12">
        <v>7</v>
      </c>
      <c r="Q138" s="12">
        <v>7</v>
      </c>
      <c r="R138" s="12">
        <v>9</v>
      </c>
      <c r="S138" s="12">
        <v>9</v>
      </c>
      <c r="T138" s="12">
        <v>2</v>
      </c>
      <c r="U138" s="12">
        <v>2</v>
      </c>
      <c r="V138" s="12">
        <v>0</v>
      </c>
      <c r="W138" s="12">
        <v>0</v>
      </c>
      <c r="X138" s="12">
        <v>0</v>
      </c>
      <c r="Y138" s="12">
        <v>0</v>
      </c>
      <c r="Z138" s="12">
        <v>0</v>
      </c>
      <c r="AA138" s="12">
        <v>0</v>
      </c>
      <c r="AB138" s="12">
        <v>254</v>
      </c>
      <c r="AC138" s="12">
        <v>45</v>
      </c>
      <c r="AD138" s="12">
        <v>40</v>
      </c>
      <c r="AE138" s="12">
        <v>5</v>
      </c>
      <c r="AF138" s="12">
        <v>0</v>
      </c>
      <c r="AG138" s="12">
        <v>0</v>
      </c>
      <c r="AH138" s="12">
        <v>1</v>
      </c>
      <c r="AI138" s="12">
        <v>1</v>
      </c>
      <c r="AJ138" s="12">
        <v>0</v>
      </c>
      <c r="AK138" s="12">
        <v>43</v>
      </c>
      <c r="AL138" s="12">
        <v>181</v>
      </c>
      <c r="AM138" s="12">
        <v>177</v>
      </c>
      <c r="AN138" s="12">
        <v>176</v>
      </c>
      <c r="AO138" s="81">
        <v>1.1428571430000001</v>
      </c>
      <c r="AP138" t="s">
        <v>17</v>
      </c>
      <c r="AQ138" t="s">
        <v>379</v>
      </c>
      <c r="AR138" t="s">
        <v>57</v>
      </c>
      <c r="AS138" t="s">
        <v>365</v>
      </c>
      <c r="AT138" t="s">
        <v>401</v>
      </c>
      <c r="AU138" t="s">
        <v>268</v>
      </c>
      <c r="AV138" s="12"/>
      <c r="AW138" s="12">
        <v>0</v>
      </c>
      <c r="AX138" s="12">
        <v>0</v>
      </c>
      <c r="AY138" s="12">
        <v>0</v>
      </c>
      <c r="AZ138">
        <v>0</v>
      </c>
    </row>
    <row r="139" spans="1:52" x14ac:dyDescent="0.35">
      <c r="A139" t="s">
        <v>10</v>
      </c>
      <c r="B139" t="s">
        <v>156</v>
      </c>
      <c r="C139" s="109">
        <v>44113</v>
      </c>
      <c r="D139" s="12">
        <v>3802</v>
      </c>
      <c r="E139" s="12">
        <v>4</v>
      </c>
      <c r="F139" s="12">
        <v>4</v>
      </c>
      <c r="G139" s="12">
        <v>11</v>
      </c>
      <c r="H139" s="12">
        <v>112</v>
      </c>
      <c r="I139" s="12">
        <v>79</v>
      </c>
      <c r="J139" s="12">
        <v>41</v>
      </c>
      <c r="K139" s="12">
        <v>41</v>
      </c>
      <c r="L139" s="12">
        <v>3</v>
      </c>
      <c r="M139" s="12">
        <v>3</v>
      </c>
      <c r="N139" s="12">
        <v>6</v>
      </c>
      <c r="O139" s="12">
        <v>6</v>
      </c>
      <c r="P139" s="12">
        <v>6</v>
      </c>
      <c r="Q139" s="12">
        <v>6</v>
      </c>
      <c r="R139" s="12">
        <v>6</v>
      </c>
      <c r="S139" s="12">
        <v>6</v>
      </c>
      <c r="T139" s="12">
        <v>1</v>
      </c>
      <c r="U139" s="12">
        <v>1</v>
      </c>
      <c r="V139" s="12">
        <v>0</v>
      </c>
      <c r="W139" s="12">
        <v>0</v>
      </c>
      <c r="X139" s="12">
        <v>0</v>
      </c>
      <c r="Y139" s="12">
        <v>0</v>
      </c>
      <c r="Z139" s="12">
        <v>0</v>
      </c>
      <c r="AA139" s="12">
        <v>0</v>
      </c>
      <c r="AB139" s="12">
        <v>230</v>
      </c>
      <c r="AC139" s="12">
        <v>40</v>
      </c>
      <c r="AD139" s="12">
        <v>40</v>
      </c>
      <c r="AE139" s="12">
        <v>0</v>
      </c>
      <c r="AF139" s="12">
        <v>0</v>
      </c>
      <c r="AG139" s="12">
        <v>0</v>
      </c>
      <c r="AH139" s="12">
        <v>1</v>
      </c>
      <c r="AI139" s="12">
        <v>1</v>
      </c>
      <c r="AJ139" s="12">
        <v>0</v>
      </c>
      <c r="AK139" s="12">
        <v>38</v>
      </c>
      <c r="AL139" s="12">
        <v>224</v>
      </c>
      <c r="AM139" s="12">
        <v>215</v>
      </c>
      <c r="AN139" s="12">
        <v>213</v>
      </c>
      <c r="AO139" s="81">
        <v>2.1428571430000001</v>
      </c>
      <c r="AP139" t="s">
        <v>17</v>
      </c>
      <c r="AQ139" t="s">
        <v>379</v>
      </c>
      <c r="AR139" t="s">
        <v>57</v>
      </c>
      <c r="AS139" t="s">
        <v>365</v>
      </c>
      <c r="AT139" t="s">
        <v>401</v>
      </c>
      <c r="AU139" t="s">
        <v>268</v>
      </c>
      <c r="AV139" s="12"/>
      <c r="AW139" s="12">
        <v>0</v>
      </c>
      <c r="AX139" s="12">
        <v>0</v>
      </c>
      <c r="AY139" s="12">
        <v>0</v>
      </c>
      <c r="AZ139">
        <v>0</v>
      </c>
    </row>
    <row r="140" spans="1:52" x14ac:dyDescent="0.35">
      <c r="A140" t="s">
        <v>10</v>
      </c>
      <c r="B140" t="s">
        <v>156</v>
      </c>
      <c r="C140" s="109">
        <v>44120</v>
      </c>
      <c r="D140" s="12">
        <v>3802</v>
      </c>
      <c r="E140" s="12">
        <v>3</v>
      </c>
      <c r="F140" s="12">
        <v>3</v>
      </c>
      <c r="G140" s="12">
        <v>0</v>
      </c>
      <c r="H140" s="12">
        <v>82</v>
      </c>
      <c r="I140" s="12">
        <v>59</v>
      </c>
      <c r="J140" s="12">
        <v>31</v>
      </c>
      <c r="K140" s="12">
        <v>31</v>
      </c>
      <c r="L140" s="12">
        <v>2</v>
      </c>
      <c r="M140" s="12">
        <v>2</v>
      </c>
      <c r="N140" s="12">
        <v>4</v>
      </c>
      <c r="O140" s="12">
        <v>4</v>
      </c>
      <c r="P140" s="12">
        <v>4</v>
      </c>
      <c r="Q140" s="12">
        <v>4</v>
      </c>
      <c r="R140" s="12">
        <v>7</v>
      </c>
      <c r="S140" s="12">
        <v>7</v>
      </c>
      <c r="T140" s="12">
        <v>1</v>
      </c>
      <c r="U140" s="12">
        <v>1</v>
      </c>
      <c r="V140" s="12">
        <v>0</v>
      </c>
      <c r="W140" s="12">
        <v>0</v>
      </c>
      <c r="X140" s="12">
        <v>0</v>
      </c>
      <c r="Y140" s="12">
        <v>0</v>
      </c>
      <c r="Z140" s="12">
        <v>0</v>
      </c>
      <c r="AA140" s="12">
        <v>0</v>
      </c>
      <c r="AB140" s="12">
        <v>250</v>
      </c>
      <c r="AC140" s="12">
        <v>45</v>
      </c>
      <c r="AD140" s="12">
        <v>45</v>
      </c>
      <c r="AE140" s="12">
        <v>0</v>
      </c>
      <c r="AF140" s="12">
        <v>0</v>
      </c>
      <c r="AG140" s="12">
        <v>0</v>
      </c>
      <c r="AH140" s="12">
        <v>0</v>
      </c>
      <c r="AI140" s="12">
        <v>0</v>
      </c>
      <c r="AJ140" s="12">
        <v>0</v>
      </c>
      <c r="AK140" s="12">
        <v>44</v>
      </c>
      <c r="AL140" s="12">
        <v>197</v>
      </c>
      <c r="AM140" s="12">
        <v>189</v>
      </c>
      <c r="AN140" s="12">
        <v>188</v>
      </c>
      <c r="AO140" s="81">
        <v>3.1428571430000001</v>
      </c>
      <c r="AP140" t="s">
        <v>17</v>
      </c>
      <c r="AQ140" t="s">
        <v>379</v>
      </c>
      <c r="AR140" t="s">
        <v>57</v>
      </c>
      <c r="AS140" t="s">
        <v>365</v>
      </c>
      <c r="AT140" t="s">
        <v>401</v>
      </c>
      <c r="AU140" t="s">
        <v>268</v>
      </c>
      <c r="AV140" s="12"/>
      <c r="AW140" s="12">
        <v>0</v>
      </c>
      <c r="AX140" s="12">
        <v>0</v>
      </c>
      <c r="AY140" s="12">
        <v>0</v>
      </c>
      <c r="AZ140">
        <v>0</v>
      </c>
    </row>
    <row r="141" spans="1:52" x14ac:dyDescent="0.35">
      <c r="A141" t="s">
        <v>10</v>
      </c>
      <c r="B141" t="s">
        <v>156</v>
      </c>
      <c r="C141" s="109">
        <v>44127</v>
      </c>
      <c r="D141" s="12">
        <v>3802</v>
      </c>
      <c r="E141" s="12">
        <v>3</v>
      </c>
      <c r="F141" s="12">
        <v>3</v>
      </c>
      <c r="G141" s="12">
        <v>0</v>
      </c>
      <c r="H141" s="12">
        <v>57</v>
      </c>
      <c r="I141" s="12">
        <v>35</v>
      </c>
      <c r="J141" s="12">
        <v>25</v>
      </c>
      <c r="K141" s="12">
        <v>25</v>
      </c>
      <c r="L141" s="12">
        <v>2</v>
      </c>
      <c r="M141" s="12">
        <v>2</v>
      </c>
      <c r="N141" s="12">
        <v>5</v>
      </c>
      <c r="O141" s="12">
        <v>5</v>
      </c>
      <c r="P141" s="12">
        <v>5</v>
      </c>
      <c r="Q141" s="12">
        <v>5</v>
      </c>
      <c r="R141" s="12">
        <v>7</v>
      </c>
      <c r="S141" s="12">
        <v>7</v>
      </c>
      <c r="T141" s="12">
        <v>1</v>
      </c>
      <c r="U141" s="12">
        <v>1</v>
      </c>
      <c r="V141" s="12">
        <v>0</v>
      </c>
      <c r="W141" s="12">
        <v>0</v>
      </c>
      <c r="X141" s="12">
        <v>0</v>
      </c>
      <c r="Y141" s="12">
        <v>0</v>
      </c>
      <c r="Z141" s="12">
        <v>0</v>
      </c>
      <c r="AA141" s="12">
        <v>0</v>
      </c>
      <c r="AB141" s="12">
        <v>203</v>
      </c>
      <c r="AC141" s="12">
        <v>30</v>
      </c>
      <c r="AD141" s="12">
        <v>30</v>
      </c>
      <c r="AE141" s="12">
        <v>0</v>
      </c>
      <c r="AF141" s="12">
        <v>0</v>
      </c>
      <c r="AG141" s="12">
        <v>0</v>
      </c>
      <c r="AH141" s="12">
        <v>1</v>
      </c>
      <c r="AI141" s="12">
        <v>0</v>
      </c>
      <c r="AJ141" s="12">
        <v>2</v>
      </c>
      <c r="AK141" s="12">
        <v>27</v>
      </c>
      <c r="AL141" s="12">
        <v>119</v>
      </c>
      <c r="AM141" s="12">
        <v>113</v>
      </c>
      <c r="AN141" s="12">
        <v>113</v>
      </c>
      <c r="AO141" s="81">
        <v>4.1428571429999996</v>
      </c>
      <c r="AP141" t="s">
        <v>17</v>
      </c>
      <c r="AQ141" t="s">
        <v>379</v>
      </c>
      <c r="AR141" t="s">
        <v>57</v>
      </c>
      <c r="AS141" t="s">
        <v>365</v>
      </c>
      <c r="AT141" t="s">
        <v>401</v>
      </c>
      <c r="AU141" t="s">
        <v>268</v>
      </c>
      <c r="AV141" s="12"/>
      <c r="AW141" s="12">
        <v>0</v>
      </c>
      <c r="AX141" s="12">
        <v>0</v>
      </c>
      <c r="AY141" s="12">
        <v>0</v>
      </c>
      <c r="AZ141">
        <v>0</v>
      </c>
    </row>
    <row r="142" spans="1:52" x14ac:dyDescent="0.35">
      <c r="A142" t="s">
        <v>10</v>
      </c>
      <c r="B142" t="s">
        <v>156</v>
      </c>
      <c r="C142" s="109">
        <v>44134</v>
      </c>
      <c r="D142" s="12">
        <v>3802</v>
      </c>
      <c r="E142" s="12">
        <v>5</v>
      </c>
      <c r="F142" s="12">
        <v>5</v>
      </c>
      <c r="G142" s="12">
        <v>0</v>
      </c>
      <c r="H142" s="12">
        <v>79</v>
      </c>
      <c r="I142" s="12">
        <v>50</v>
      </c>
      <c r="J142" s="12">
        <v>32</v>
      </c>
      <c r="K142" s="12">
        <v>32</v>
      </c>
      <c r="L142" s="12">
        <v>2</v>
      </c>
      <c r="M142" s="12">
        <v>2</v>
      </c>
      <c r="N142" s="12">
        <v>3</v>
      </c>
      <c r="O142" s="12">
        <v>3</v>
      </c>
      <c r="P142" s="12">
        <v>3</v>
      </c>
      <c r="Q142" s="12">
        <v>3</v>
      </c>
      <c r="R142" s="12">
        <v>5</v>
      </c>
      <c r="S142" s="12">
        <v>5</v>
      </c>
      <c r="T142" s="12">
        <v>1</v>
      </c>
      <c r="U142" s="12">
        <v>1</v>
      </c>
      <c r="V142" s="12">
        <v>24</v>
      </c>
      <c r="W142" s="12">
        <v>24</v>
      </c>
      <c r="X142" s="12">
        <v>24</v>
      </c>
      <c r="Y142" s="12">
        <v>24</v>
      </c>
      <c r="Z142" s="12">
        <v>2</v>
      </c>
      <c r="AA142" s="12">
        <v>2</v>
      </c>
      <c r="AB142" s="12">
        <v>155</v>
      </c>
      <c r="AC142" s="12">
        <v>20</v>
      </c>
      <c r="AD142" s="12">
        <v>15</v>
      </c>
      <c r="AE142" s="12">
        <v>5</v>
      </c>
      <c r="AF142" s="12">
        <v>0</v>
      </c>
      <c r="AG142" s="12">
        <v>0</v>
      </c>
      <c r="AH142" s="12">
        <v>1</v>
      </c>
      <c r="AI142" s="12">
        <v>1</v>
      </c>
      <c r="AJ142" s="12">
        <v>0</v>
      </c>
      <c r="AK142" s="12">
        <v>18</v>
      </c>
      <c r="AL142" s="12">
        <v>142</v>
      </c>
      <c r="AM142" s="12">
        <v>135</v>
      </c>
      <c r="AN142" s="12">
        <v>135</v>
      </c>
      <c r="AO142" s="81">
        <v>5.1428571429999996</v>
      </c>
      <c r="AP142" t="s">
        <v>17</v>
      </c>
      <c r="AQ142" t="s">
        <v>379</v>
      </c>
      <c r="AR142" t="s">
        <v>57</v>
      </c>
      <c r="AS142" t="s">
        <v>365</v>
      </c>
      <c r="AT142" t="s">
        <v>401</v>
      </c>
      <c r="AU142" t="s">
        <v>268</v>
      </c>
      <c r="AV142" s="12"/>
      <c r="AW142" s="12">
        <v>0</v>
      </c>
      <c r="AX142" s="12">
        <v>0</v>
      </c>
      <c r="AY142" s="12">
        <v>0</v>
      </c>
      <c r="AZ142">
        <v>0</v>
      </c>
    </row>
    <row r="143" spans="1:52" x14ac:dyDescent="0.35">
      <c r="A143" t="s">
        <v>10</v>
      </c>
      <c r="B143" t="s">
        <v>156</v>
      </c>
      <c r="C143" s="109">
        <v>44141</v>
      </c>
      <c r="D143" s="12">
        <v>3865</v>
      </c>
      <c r="E143" s="12">
        <v>3</v>
      </c>
      <c r="F143" s="12">
        <v>5</v>
      </c>
      <c r="G143" s="12">
        <v>37</v>
      </c>
      <c r="H143" s="12">
        <v>177</v>
      </c>
      <c r="I143" s="12">
        <v>106</v>
      </c>
      <c r="J143" s="12">
        <v>59</v>
      </c>
      <c r="K143" s="12">
        <v>59</v>
      </c>
      <c r="L143" s="12">
        <v>3</v>
      </c>
      <c r="M143" s="12">
        <v>3</v>
      </c>
      <c r="N143" s="12">
        <v>5</v>
      </c>
      <c r="O143" s="12">
        <v>5</v>
      </c>
      <c r="P143" s="12">
        <v>5</v>
      </c>
      <c r="Q143" s="12">
        <v>5</v>
      </c>
      <c r="R143" s="12">
        <v>6</v>
      </c>
      <c r="S143" s="12">
        <v>4</v>
      </c>
      <c r="T143" s="12">
        <v>0</v>
      </c>
      <c r="U143" s="12">
        <v>0</v>
      </c>
      <c r="V143" s="12">
        <v>18</v>
      </c>
      <c r="W143" s="12">
        <v>18</v>
      </c>
      <c r="X143" s="12">
        <v>18</v>
      </c>
      <c r="Y143" s="12">
        <v>18</v>
      </c>
      <c r="Z143" s="12">
        <v>0</v>
      </c>
      <c r="AA143" s="12">
        <v>0</v>
      </c>
      <c r="AB143" s="12">
        <v>207</v>
      </c>
      <c r="AC143" s="12">
        <v>20</v>
      </c>
      <c r="AD143" s="12">
        <v>15</v>
      </c>
      <c r="AE143" s="12">
        <v>5</v>
      </c>
      <c r="AF143" s="12">
        <v>0</v>
      </c>
      <c r="AG143" s="12">
        <v>0</v>
      </c>
      <c r="AH143" s="12">
        <v>1</v>
      </c>
      <c r="AI143" s="12">
        <v>1</v>
      </c>
      <c r="AJ143" s="12">
        <v>0</v>
      </c>
      <c r="AK143" s="12">
        <v>18</v>
      </c>
      <c r="AL143" s="12">
        <v>267</v>
      </c>
      <c r="AM143" s="12">
        <v>253</v>
      </c>
      <c r="AN143" s="12">
        <v>253</v>
      </c>
      <c r="AO143" s="81">
        <v>6.1428571429999996</v>
      </c>
      <c r="AP143" t="s">
        <v>35</v>
      </c>
      <c r="AQ143" t="s">
        <v>379</v>
      </c>
      <c r="AR143" t="s">
        <v>57</v>
      </c>
      <c r="AS143" t="s">
        <v>365</v>
      </c>
      <c r="AT143" t="s">
        <v>401</v>
      </c>
      <c r="AU143" t="s">
        <v>268</v>
      </c>
      <c r="AV143" s="12"/>
      <c r="AW143" s="12">
        <v>0</v>
      </c>
      <c r="AX143" s="12">
        <v>0</v>
      </c>
      <c r="AY143" s="12">
        <v>0</v>
      </c>
      <c r="AZ143">
        <v>0</v>
      </c>
    </row>
    <row r="144" spans="1:52" x14ac:dyDescent="0.35">
      <c r="A144" t="s">
        <v>10</v>
      </c>
      <c r="B144" t="s">
        <v>156</v>
      </c>
      <c r="C144" s="109">
        <v>44148</v>
      </c>
      <c r="D144" s="12">
        <v>3866</v>
      </c>
      <c r="E144" s="12">
        <v>0</v>
      </c>
      <c r="F144" s="12">
        <v>2</v>
      </c>
      <c r="G144" s="12">
        <v>1</v>
      </c>
      <c r="H144" s="12">
        <v>107</v>
      </c>
      <c r="I144" s="12">
        <v>69</v>
      </c>
      <c r="J144" s="12">
        <v>42</v>
      </c>
      <c r="K144" s="12">
        <v>42</v>
      </c>
      <c r="L144" s="12">
        <v>0</v>
      </c>
      <c r="M144" s="12">
        <v>0</v>
      </c>
      <c r="N144" s="12">
        <v>3</v>
      </c>
      <c r="O144" s="12">
        <v>3</v>
      </c>
      <c r="P144" s="12">
        <v>3</v>
      </c>
      <c r="Q144" s="12">
        <v>3</v>
      </c>
      <c r="R144" s="12">
        <v>3</v>
      </c>
      <c r="S144" s="12">
        <v>3</v>
      </c>
      <c r="T144" s="12">
        <v>0</v>
      </c>
      <c r="U144" s="12">
        <v>0</v>
      </c>
      <c r="V144" s="12">
        <v>5</v>
      </c>
      <c r="W144" s="12">
        <v>5</v>
      </c>
      <c r="X144" s="12">
        <v>5</v>
      </c>
      <c r="Y144" s="12">
        <v>5</v>
      </c>
      <c r="Z144" s="12">
        <v>0</v>
      </c>
      <c r="AA144" s="12">
        <v>0</v>
      </c>
      <c r="AB144" s="12">
        <v>380</v>
      </c>
      <c r="AC144" s="12">
        <v>38</v>
      </c>
      <c r="AD144" s="12">
        <v>23</v>
      </c>
      <c r="AE144" s="12">
        <v>15</v>
      </c>
      <c r="AF144" s="12">
        <v>0</v>
      </c>
      <c r="AG144" s="12">
        <v>0</v>
      </c>
      <c r="AH144" s="12">
        <v>1</v>
      </c>
      <c r="AI144" s="12">
        <v>2</v>
      </c>
      <c r="AJ144" s="12">
        <v>0</v>
      </c>
      <c r="AK144" s="12">
        <v>35</v>
      </c>
      <c r="AL144" s="12">
        <v>214</v>
      </c>
      <c r="AM144" s="12">
        <v>205</v>
      </c>
      <c r="AN144" s="12">
        <v>205</v>
      </c>
      <c r="AO144" s="81">
        <v>7.1428571429999996</v>
      </c>
      <c r="AP144" t="s">
        <v>35</v>
      </c>
      <c r="AQ144" t="s">
        <v>379</v>
      </c>
      <c r="AR144" t="s">
        <v>57</v>
      </c>
      <c r="AS144" t="s">
        <v>365</v>
      </c>
      <c r="AT144" t="s">
        <v>401</v>
      </c>
      <c r="AU144" t="s">
        <v>268</v>
      </c>
      <c r="AV144" s="12"/>
      <c r="AW144" s="12">
        <v>0</v>
      </c>
      <c r="AX144" s="12">
        <v>0</v>
      </c>
      <c r="AY144" s="12">
        <v>0</v>
      </c>
      <c r="AZ144">
        <v>0</v>
      </c>
    </row>
    <row r="145" spans="1:52" x14ac:dyDescent="0.35">
      <c r="A145" t="s">
        <v>10</v>
      </c>
      <c r="B145" t="s">
        <v>162</v>
      </c>
      <c r="C145" s="109">
        <v>44106</v>
      </c>
      <c r="D145" s="12">
        <v>1111</v>
      </c>
      <c r="E145" s="12">
        <v>2</v>
      </c>
      <c r="F145" s="12">
        <v>2</v>
      </c>
      <c r="G145" s="12">
        <v>21</v>
      </c>
      <c r="H145" s="12">
        <v>293</v>
      </c>
      <c r="I145" s="12">
        <v>202</v>
      </c>
      <c r="J145" s="12">
        <v>107</v>
      </c>
      <c r="K145" s="12">
        <v>107</v>
      </c>
      <c r="L145" s="12">
        <v>8</v>
      </c>
      <c r="M145" s="12">
        <v>8</v>
      </c>
      <c r="N145" s="12">
        <v>4</v>
      </c>
      <c r="O145" s="12">
        <v>4</v>
      </c>
      <c r="P145" s="12">
        <v>4</v>
      </c>
      <c r="Q145" s="12">
        <v>4</v>
      </c>
      <c r="R145" s="12">
        <v>6</v>
      </c>
      <c r="S145" s="12">
        <v>6</v>
      </c>
      <c r="T145" s="12">
        <v>1</v>
      </c>
      <c r="U145" s="12">
        <v>1</v>
      </c>
      <c r="V145" s="12">
        <v>0</v>
      </c>
      <c r="W145" s="12">
        <v>0</v>
      </c>
      <c r="X145" s="12">
        <v>0</v>
      </c>
      <c r="Y145" s="12">
        <v>0</v>
      </c>
      <c r="Z145" s="12">
        <v>0</v>
      </c>
      <c r="AA145" s="12">
        <v>0</v>
      </c>
      <c r="AB145" s="12">
        <v>96</v>
      </c>
      <c r="AC145" s="12">
        <v>9</v>
      </c>
      <c r="AD145" s="12">
        <v>7</v>
      </c>
      <c r="AE145" s="12">
        <v>2</v>
      </c>
      <c r="AF145" s="12">
        <v>0</v>
      </c>
      <c r="AG145" s="12">
        <v>0</v>
      </c>
      <c r="AH145" s="12">
        <v>0</v>
      </c>
      <c r="AI145" s="12">
        <v>0</v>
      </c>
      <c r="AJ145" s="12">
        <v>0</v>
      </c>
      <c r="AK145" s="12">
        <v>8</v>
      </c>
      <c r="AL145" s="12">
        <v>83</v>
      </c>
      <c r="AM145" s="12">
        <v>70</v>
      </c>
      <c r="AN145" s="12">
        <v>70</v>
      </c>
      <c r="AO145" s="81">
        <v>1.1428571430000001</v>
      </c>
      <c r="AP145" t="s">
        <v>17</v>
      </c>
      <c r="AQ145" t="s">
        <v>379</v>
      </c>
      <c r="AR145" t="s">
        <v>57</v>
      </c>
      <c r="AS145" t="s">
        <v>368</v>
      </c>
      <c r="AT145" t="s">
        <v>402</v>
      </c>
      <c r="AU145" t="s">
        <v>268</v>
      </c>
      <c r="AV145" s="12"/>
      <c r="AW145" s="12">
        <v>0</v>
      </c>
      <c r="AX145" s="12">
        <v>0</v>
      </c>
      <c r="AY145" s="12">
        <v>0</v>
      </c>
      <c r="AZ145">
        <v>0</v>
      </c>
    </row>
    <row r="146" spans="1:52" x14ac:dyDescent="0.35">
      <c r="A146" t="s">
        <v>10</v>
      </c>
      <c r="B146" t="s">
        <v>162</v>
      </c>
      <c r="C146" s="109">
        <v>44113</v>
      </c>
      <c r="D146" s="12">
        <v>1111</v>
      </c>
      <c r="E146" s="12">
        <v>3</v>
      </c>
      <c r="F146" s="12">
        <v>3</v>
      </c>
      <c r="G146" s="12">
        <v>-9</v>
      </c>
      <c r="H146" s="12">
        <v>68</v>
      </c>
      <c r="I146" s="12">
        <v>47</v>
      </c>
      <c r="J146" s="12">
        <v>22</v>
      </c>
      <c r="K146" s="12">
        <v>22</v>
      </c>
      <c r="L146" s="12">
        <v>2</v>
      </c>
      <c r="M146" s="12">
        <v>2</v>
      </c>
      <c r="N146" s="12">
        <v>8</v>
      </c>
      <c r="O146" s="12">
        <v>8</v>
      </c>
      <c r="P146" s="12">
        <v>8</v>
      </c>
      <c r="Q146" s="12">
        <v>8</v>
      </c>
      <c r="R146" s="12">
        <v>9</v>
      </c>
      <c r="S146" s="12">
        <v>9</v>
      </c>
      <c r="T146" s="12">
        <v>1</v>
      </c>
      <c r="U146" s="12">
        <v>1</v>
      </c>
      <c r="V146" s="12">
        <v>0</v>
      </c>
      <c r="W146" s="12">
        <v>0</v>
      </c>
      <c r="X146" s="12">
        <v>0</v>
      </c>
      <c r="Y146" s="12">
        <v>0</v>
      </c>
      <c r="Z146" s="12">
        <v>0</v>
      </c>
      <c r="AA146" s="12">
        <v>0</v>
      </c>
      <c r="AB146" s="12">
        <v>82</v>
      </c>
      <c r="AC146" s="12">
        <v>8</v>
      </c>
      <c r="AD146" s="12">
        <v>4</v>
      </c>
      <c r="AE146" s="12">
        <v>4</v>
      </c>
      <c r="AF146" s="12">
        <v>0</v>
      </c>
      <c r="AG146" s="12">
        <v>0</v>
      </c>
      <c r="AH146" s="12">
        <v>0</v>
      </c>
      <c r="AI146" s="12">
        <v>0</v>
      </c>
      <c r="AJ146" s="12">
        <v>1</v>
      </c>
      <c r="AK146" s="12">
        <v>7</v>
      </c>
      <c r="AL146" s="12">
        <v>64</v>
      </c>
      <c r="AM146" s="12">
        <v>59</v>
      </c>
      <c r="AN146" s="12">
        <v>59</v>
      </c>
      <c r="AO146" s="81">
        <v>2.1428571430000001</v>
      </c>
      <c r="AP146" t="s">
        <v>17</v>
      </c>
      <c r="AQ146" t="s">
        <v>379</v>
      </c>
      <c r="AR146" t="s">
        <v>57</v>
      </c>
      <c r="AS146" t="s">
        <v>368</v>
      </c>
      <c r="AT146" t="s">
        <v>402</v>
      </c>
      <c r="AU146" t="s">
        <v>268</v>
      </c>
      <c r="AV146" s="12"/>
      <c r="AW146" s="12">
        <v>0</v>
      </c>
      <c r="AX146" s="12">
        <v>0</v>
      </c>
      <c r="AY146" s="12">
        <v>0</v>
      </c>
      <c r="AZ146">
        <v>0</v>
      </c>
    </row>
    <row r="147" spans="1:52" x14ac:dyDescent="0.35">
      <c r="A147" t="s">
        <v>10</v>
      </c>
      <c r="B147" t="s">
        <v>162</v>
      </c>
      <c r="C147" s="109">
        <v>44120</v>
      </c>
      <c r="D147" s="12">
        <v>1111</v>
      </c>
      <c r="E147" s="12">
        <v>2</v>
      </c>
      <c r="F147" s="12">
        <v>2</v>
      </c>
      <c r="G147" s="12">
        <v>-5</v>
      </c>
      <c r="H147" s="12">
        <v>53</v>
      </c>
      <c r="I147" s="12">
        <v>37</v>
      </c>
      <c r="J147" s="12">
        <v>18</v>
      </c>
      <c r="K147" s="12">
        <v>18</v>
      </c>
      <c r="L147" s="12">
        <v>1</v>
      </c>
      <c r="M147" s="12">
        <v>1</v>
      </c>
      <c r="N147" s="12">
        <v>3</v>
      </c>
      <c r="O147" s="12">
        <v>3</v>
      </c>
      <c r="P147" s="12">
        <v>3</v>
      </c>
      <c r="Q147" s="12">
        <v>3</v>
      </c>
      <c r="R147" s="12">
        <v>5</v>
      </c>
      <c r="S147" s="12">
        <v>5</v>
      </c>
      <c r="T147" s="12">
        <v>1</v>
      </c>
      <c r="U147" s="12">
        <v>1</v>
      </c>
      <c r="V147" s="12">
        <v>0</v>
      </c>
      <c r="W147" s="12">
        <v>0</v>
      </c>
      <c r="X147" s="12">
        <v>0</v>
      </c>
      <c r="Y147" s="12">
        <v>0</v>
      </c>
      <c r="Z147" s="12">
        <v>0</v>
      </c>
      <c r="AA147" s="12">
        <v>0</v>
      </c>
      <c r="AB147" s="12">
        <v>60</v>
      </c>
      <c r="AC147" s="12">
        <v>5</v>
      </c>
      <c r="AD147" s="12">
        <v>3</v>
      </c>
      <c r="AE147" s="12">
        <v>2</v>
      </c>
      <c r="AF147" s="12">
        <v>0</v>
      </c>
      <c r="AG147" s="12">
        <v>0</v>
      </c>
      <c r="AH147" s="12">
        <v>0</v>
      </c>
      <c r="AI147" s="12">
        <v>1</v>
      </c>
      <c r="AJ147" s="12">
        <v>0</v>
      </c>
      <c r="AK147" s="12">
        <v>4</v>
      </c>
      <c r="AL147" s="12">
        <v>42</v>
      </c>
      <c r="AM147" s="12">
        <v>37</v>
      </c>
      <c r="AN147" s="12">
        <v>37</v>
      </c>
      <c r="AO147" s="81">
        <v>3.1428571430000001</v>
      </c>
      <c r="AP147" t="s">
        <v>17</v>
      </c>
      <c r="AQ147" t="s">
        <v>379</v>
      </c>
      <c r="AR147" t="s">
        <v>57</v>
      </c>
      <c r="AS147" t="s">
        <v>368</v>
      </c>
      <c r="AT147" t="s">
        <v>402</v>
      </c>
      <c r="AU147" t="s">
        <v>268</v>
      </c>
      <c r="AV147" s="12"/>
      <c r="AW147" s="12">
        <v>0</v>
      </c>
      <c r="AX147" s="12">
        <v>0</v>
      </c>
      <c r="AY147" s="12">
        <v>0</v>
      </c>
      <c r="AZ147">
        <v>0</v>
      </c>
    </row>
    <row r="148" spans="1:52" x14ac:dyDescent="0.35">
      <c r="A148" t="s">
        <v>10</v>
      </c>
      <c r="B148" t="s">
        <v>162</v>
      </c>
      <c r="C148" s="109">
        <v>44127</v>
      </c>
      <c r="D148" s="12">
        <v>1111</v>
      </c>
      <c r="E148" s="12">
        <v>3</v>
      </c>
      <c r="F148" s="12">
        <v>3</v>
      </c>
      <c r="G148" s="12">
        <v>-7</v>
      </c>
      <c r="H148" s="12">
        <v>40</v>
      </c>
      <c r="I148" s="12">
        <v>32</v>
      </c>
      <c r="J148" s="12">
        <v>22</v>
      </c>
      <c r="K148" s="12">
        <v>22</v>
      </c>
      <c r="L148" s="12">
        <v>2</v>
      </c>
      <c r="M148" s="12">
        <v>2</v>
      </c>
      <c r="N148" s="12">
        <v>6</v>
      </c>
      <c r="O148" s="12">
        <v>6</v>
      </c>
      <c r="P148" s="12">
        <v>6</v>
      </c>
      <c r="Q148" s="12">
        <v>6</v>
      </c>
      <c r="R148" s="12">
        <v>6</v>
      </c>
      <c r="S148" s="12">
        <v>6</v>
      </c>
      <c r="T148" s="12">
        <v>1</v>
      </c>
      <c r="U148" s="12">
        <v>1</v>
      </c>
      <c r="V148" s="12">
        <v>0</v>
      </c>
      <c r="W148" s="12">
        <v>0</v>
      </c>
      <c r="X148" s="12">
        <v>0</v>
      </c>
      <c r="Y148" s="12">
        <v>0</v>
      </c>
      <c r="Z148" s="12">
        <v>0</v>
      </c>
      <c r="AA148" s="12">
        <v>0</v>
      </c>
      <c r="AB148" s="12">
        <v>144</v>
      </c>
      <c r="AC148" s="12">
        <v>10</v>
      </c>
      <c r="AD148" s="12">
        <v>8</v>
      </c>
      <c r="AE148" s="12">
        <v>2</v>
      </c>
      <c r="AF148" s="12">
        <v>0</v>
      </c>
      <c r="AG148" s="12">
        <v>0</v>
      </c>
      <c r="AH148" s="12">
        <v>0</v>
      </c>
      <c r="AI148" s="12">
        <v>1</v>
      </c>
      <c r="AJ148" s="12">
        <v>0</v>
      </c>
      <c r="AK148" s="12">
        <v>9</v>
      </c>
      <c r="AL148" s="12">
        <v>95</v>
      </c>
      <c r="AM148" s="12">
        <v>89</v>
      </c>
      <c r="AN148" s="12">
        <v>89</v>
      </c>
      <c r="AO148" s="81">
        <v>4.1428571429999996</v>
      </c>
      <c r="AP148" t="s">
        <v>17</v>
      </c>
      <c r="AQ148" t="s">
        <v>379</v>
      </c>
      <c r="AR148" t="s">
        <v>57</v>
      </c>
      <c r="AS148" t="s">
        <v>368</v>
      </c>
      <c r="AT148" t="s">
        <v>402</v>
      </c>
      <c r="AU148" t="s">
        <v>268</v>
      </c>
      <c r="AV148" s="12"/>
      <c r="AW148" s="12">
        <v>0</v>
      </c>
      <c r="AX148" s="12">
        <v>0</v>
      </c>
      <c r="AY148" s="12">
        <v>0</v>
      </c>
      <c r="AZ148">
        <v>0</v>
      </c>
    </row>
    <row r="149" spans="1:52" x14ac:dyDescent="0.35">
      <c r="A149" t="s">
        <v>10</v>
      </c>
      <c r="B149" t="s">
        <v>162</v>
      </c>
      <c r="C149" s="109">
        <v>44134</v>
      </c>
      <c r="D149" s="12">
        <v>1111</v>
      </c>
      <c r="E149" s="12">
        <v>4</v>
      </c>
      <c r="F149" s="12">
        <v>4</v>
      </c>
      <c r="G149" s="12">
        <v>0</v>
      </c>
      <c r="H149" s="12">
        <v>64</v>
      </c>
      <c r="I149" s="12">
        <v>40</v>
      </c>
      <c r="J149" s="12">
        <v>28</v>
      </c>
      <c r="K149" s="12">
        <v>28</v>
      </c>
      <c r="L149" s="12">
        <v>2</v>
      </c>
      <c r="M149" s="12">
        <v>2</v>
      </c>
      <c r="N149" s="12">
        <v>3</v>
      </c>
      <c r="O149" s="12">
        <v>3</v>
      </c>
      <c r="P149" s="12">
        <v>3</v>
      </c>
      <c r="Q149" s="12">
        <v>3</v>
      </c>
      <c r="R149" s="12">
        <v>3</v>
      </c>
      <c r="S149" s="12">
        <v>3</v>
      </c>
      <c r="T149" s="12">
        <v>1</v>
      </c>
      <c r="U149" s="12">
        <v>1</v>
      </c>
      <c r="V149" s="12">
        <v>10</v>
      </c>
      <c r="W149" s="12">
        <v>10</v>
      </c>
      <c r="X149" s="12">
        <v>10</v>
      </c>
      <c r="Y149" s="12">
        <v>10</v>
      </c>
      <c r="Z149" s="12">
        <v>1</v>
      </c>
      <c r="AA149" s="12">
        <v>1</v>
      </c>
      <c r="AB149" s="12">
        <v>124</v>
      </c>
      <c r="AC149" s="12">
        <v>11</v>
      </c>
      <c r="AD149" s="12">
        <v>8</v>
      </c>
      <c r="AE149" s="12">
        <v>3</v>
      </c>
      <c r="AF149" s="12">
        <v>0</v>
      </c>
      <c r="AG149" s="12">
        <v>0</v>
      </c>
      <c r="AH149" s="12">
        <v>0</v>
      </c>
      <c r="AI149" s="12">
        <v>0</v>
      </c>
      <c r="AJ149" s="12">
        <v>1</v>
      </c>
      <c r="AK149" s="12">
        <v>10</v>
      </c>
      <c r="AL149" s="12">
        <v>46</v>
      </c>
      <c r="AM149" s="12">
        <v>41</v>
      </c>
      <c r="AN149" s="12">
        <v>41</v>
      </c>
      <c r="AO149" s="81">
        <v>5.1428571429999996</v>
      </c>
      <c r="AP149" t="s">
        <v>17</v>
      </c>
      <c r="AQ149" t="s">
        <v>379</v>
      </c>
      <c r="AR149" t="s">
        <v>57</v>
      </c>
      <c r="AS149" t="s">
        <v>368</v>
      </c>
      <c r="AT149" t="s">
        <v>402</v>
      </c>
      <c r="AU149" t="s">
        <v>268</v>
      </c>
      <c r="AV149" s="12"/>
      <c r="AW149" s="12">
        <v>0</v>
      </c>
      <c r="AX149" s="12">
        <v>0</v>
      </c>
      <c r="AY149" s="12">
        <v>0</v>
      </c>
      <c r="AZ149">
        <v>0</v>
      </c>
    </row>
    <row r="150" spans="1:52" x14ac:dyDescent="0.35">
      <c r="A150" t="s">
        <v>10</v>
      </c>
      <c r="B150" t="s">
        <v>162</v>
      </c>
      <c r="C150" s="109">
        <v>44141</v>
      </c>
      <c r="D150" s="12">
        <v>1100</v>
      </c>
      <c r="E150" s="12">
        <v>3</v>
      </c>
      <c r="F150" s="12">
        <v>3</v>
      </c>
      <c r="G150" s="12">
        <v>-2</v>
      </c>
      <c r="H150" s="12">
        <v>81</v>
      </c>
      <c r="I150" s="12">
        <v>49</v>
      </c>
      <c r="J150" s="12">
        <v>31</v>
      </c>
      <c r="K150" s="12">
        <v>31</v>
      </c>
      <c r="L150" s="12">
        <v>2</v>
      </c>
      <c r="M150" s="12">
        <v>2</v>
      </c>
      <c r="N150" s="12">
        <v>5</v>
      </c>
      <c r="O150" s="12">
        <v>5</v>
      </c>
      <c r="P150" s="12">
        <v>5</v>
      </c>
      <c r="Q150" s="12">
        <v>5</v>
      </c>
      <c r="R150" s="12">
        <v>7</v>
      </c>
      <c r="S150" s="12">
        <v>7</v>
      </c>
      <c r="T150" s="12">
        <v>1</v>
      </c>
      <c r="U150" s="12">
        <v>1</v>
      </c>
      <c r="V150" s="12">
        <v>18</v>
      </c>
      <c r="W150" s="12">
        <v>18</v>
      </c>
      <c r="X150" s="12">
        <v>18</v>
      </c>
      <c r="Y150" s="12">
        <v>18</v>
      </c>
      <c r="Z150" s="12">
        <v>0</v>
      </c>
      <c r="AA150" s="12">
        <v>0</v>
      </c>
      <c r="AB150" s="12">
        <v>86</v>
      </c>
      <c r="AC150" s="12">
        <v>9</v>
      </c>
      <c r="AD150" s="12">
        <v>5</v>
      </c>
      <c r="AE150" s="12">
        <v>4</v>
      </c>
      <c r="AF150" s="12">
        <v>0</v>
      </c>
      <c r="AG150" s="12">
        <v>0</v>
      </c>
      <c r="AH150" s="12">
        <v>0</v>
      </c>
      <c r="AI150" s="12">
        <v>0</v>
      </c>
      <c r="AJ150" s="12">
        <v>0</v>
      </c>
      <c r="AK150" s="12">
        <v>8</v>
      </c>
      <c r="AL150" s="12">
        <v>63</v>
      </c>
      <c r="AM150" s="12">
        <v>57</v>
      </c>
      <c r="AN150" s="12">
        <v>56</v>
      </c>
      <c r="AO150" s="81">
        <v>6.1428571429999996</v>
      </c>
      <c r="AP150" t="s">
        <v>35</v>
      </c>
      <c r="AQ150" t="s">
        <v>379</v>
      </c>
      <c r="AR150" t="s">
        <v>57</v>
      </c>
      <c r="AS150" t="s">
        <v>368</v>
      </c>
      <c r="AT150" t="s">
        <v>402</v>
      </c>
      <c r="AU150" t="s">
        <v>268</v>
      </c>
      <c r="AV150" s="12"/>
      <c r="AW150" s="12">
        <v>0</v>
      </c>
      <c r="AX150" s="12">
        <v>0</v>
      </c>
      <c r="AY150" s="12">
        <v>0</v>
      </c>
      <c r="AZ150">
        <v>0</v>
      </c>
    </row>
    <row r="151" spans="1:52" x14ac:dyDescent="0.35">
      <c r="A151" t="s">
        <v>10</v>
      </c>
      <c r="B151" t="s">
        <v>162</v>
      </c>
      <c r="C151" s="109">
        <v>44148</v>
      </c>
      <c r="D151" s="12">
        <v>1101</v>
      </c>
      <c r="E151" s="12">
        <v>1</v>
      </c>
      <c r="F151" s="12">
        <v>1</v>
      </c>
      <c r="G151" s="12">
        <v>1</v>
      </c>
      <c r="H151" s="12">
        <v>58</v>
      </c>
      <c r="I151" s="12">
        <v>36</v>
      </c>
      <c r="J151" s="12">
        <v>15</v>
      </c>
      <c r="K151" s="12">
        <v>15</v>
      </c>
      <c r="L151" s="12">
        <v>1</v>
      </c>
      <c r="M151" s="12">
        <v>1</v>
      </c>
      <c r="N151" s="12">
        <v>6</v>
      </c>
      <c r="O151" s="12">
        <v>6</v>
      </c>
      <c r="P151" s="12">
        <v>6</v>
      </c>
      <c r="Q151" s="12">
        <v>6</v>
      </c>
      <c r="R151" s="12">
        <v>8</v>
      </c>
      <c r="S151" s="12">
        <v>8</v>
      </c>
      <c r="T151" s="12">
        <v>0</v>
      </c>
      <c r="U151" s="12">
        <v>0</v>
      </c>
      <c r="V151" s="12">
        <v>8</v>
      </c>
      <c r="W151" s="12">
        <v>8</v>
      </c>
      <c r="X151" s="12">
        <v>8</v>
      </c>
      <c r="Y151" s="12">
        <v>8</v>
      </c>
      <c r="Z151" s="12">
        <v>0</v>
      </c>
      <c r="AA151" s="12">
        <v>0</v>
      </c>
      <c r="AB151" s="12">
        <v>94</v>
      </c>
      <c r="AC151" s="12">
        <v>9</v>
      </c>
      <c r="AD151" s="12">
        <v>6</v>
      </c>
      <c r="AE151" s="12">
        <v>3</v>
      </c>
      <c r="AF151" s="12">
        <v>0</v>
      </c>
      <c r="AG151" s="12">
        <v>0</v>
      </c>
      <c r="AH151" s="12">
        <v>0</v>
      </c>
      <c r="AI151" s="12">
        <v>0</v>
      </c>
      <c r="AJ151" s="12">
        <v>0</v>
      </c>
      <c r="AK151" s="12">
        <v>8</v>
      </c>
      <c r="AL151" s="12">
        <v>51</v>
      </c>
      <c r="AM151" s="12">
        <v>45</v>
      </c>
      <c r="AN151" s="12">
        <v>45</v>
      </c>
      <c r="AO151" s="81">
        <v>7.1428571429999996</v>
      </c>
      <c r="AP151" t="s">
        <v>35</v>
      </c>
      <c r="AQ151" t="s">
        <v>379</v>
      </c>
      <c r="AR151" t="s">
        <v>57</v>
      </c>
      <c r="AS151" t="s">
        <v>368</v>
      </c>
      <c r="AT151" t="s">
        <v>402</v>
      </c>
      <c r="AU151" t="s">
        <v>268</v>
      </c>
      <c r="AV151" s="12"/>
      <c r="AW151" s="12">
        <v>0</v>
      </c>
      <c r="AX151" s="12">
        <v>0</v>
      </c>
      <c r="AY151" s="12">
        <v>0</v>
      </c>
      <c r="AZ151">
        <v>0</v>
      </c>
    </row>
    <row r="152" spans="1:52" x14ac:dyDescent="0.35">
      <c r="A152" t="s">
        <v>10</v>
      </c>
      <c r="B152" t="s">
        <v>159</v>
      </c>
      <c r="C152" s="109">
        <v>44106</v>
      </c>
      <c r="D152" s="12">
        <v>1774</v>
      </c>
      <c r="E152" s="12">
        <v>3</v>
      </c>
      <c r="F152" s="12">
        <v>3</v>
      </c>
      <c r="G152" s="12">
        <v>-5</v>
      </c>
      <c r="H152" s="12">
        <v>313</v>
      </c>
      <c r="I152" s="12">
        <v>198</v>
      </c>
      <c r="J152" s="12">
        <v>113</v>
      </c>
      <c r="K152" s="12">
        <v>113</v>
      </c>
      <c r="L152" s="12">
        <v>7</v>
      </c>
      <c r="M152" s="12">
        <v>7</v>
      </c>
      <c r="N152" s="12">
        <v>6</v>
      </c>
      <c r="O152" s="12">
        <v>6</v>
      </c>
      <c r="P152" s="12">
        <v>6</v>
      </c>
      <c r="Q152" s="12">
        <v>6</v>
      </c>
      <c r="R152" s="12">
        <v>6</v>
      </c>
      <c r="S152" s="12">
        <v>4</v>
      </c>
      <c r="T152" s="12">
        <v>1</v>
      </c>
      <c r="U152" s="12">
        <v>1</v>
      </c>
      <c r="V152" s="12">
        <v>0</v>
      </c>
      <c r="W152" s="12">
        <v>0</v>
      </c>
      <c r="X152" s="12">
        <v>0</v>
      </c>
      <c r="Y152" s="12">
        <v>0</v>
      </c>
      <c r="Z152" s="12">
        <v>0</v>
      </c>
      <c r="AA152" s="12">
        <v>0</v>
      </c>
      <c r="AB152" s="12">
        <v>127</v>
      </c>
      <c r="AC152" s="12">
        <v>20</v>
      </c>
      <c r="AD152" s="12">
        <v>20</v>
      </c>
      <c r="AE152" s="12">
        <v>0</v>
      </c>
      <c r="AF152" s="12">
        <v>0</v>
      </c>
      <c r="AG152" s="12">
        <v>0</v>
      </c>
      <c r="AH152" s="12">
        <v>0</v>
      </c>
      <c r="AI152" s="12">
        <v>0</v>
      </c>
      <c r="AJ152" s="12">
        <v>0</v>
      </c>
      <c r="AK152" s="12">
        <v>18</v>
      </c>
      <c r="AL152" s="12">
        <v>151</v>
      </c>
      <c r="AM152" s="12">
        <v>133</v>
      </c>
      <c r="AN152" s="12">
        <v>124</v>
      </c>
      <c r="AO152" s="81">
        <v>1.1428571430000001</v>
      </c>
      <c r="AP152" t="s">
        <v>17</v>
      </c>
      <c r="AQ152" t="s">
        <v>379</v>
      </c>
      <c r="AR152" t="s">
        <v>57</v>
      </c>
      <c r="AS152" t="s">
        <v>368</v>
      </c>
      <c r="AT152" t="s">
        <v>403</v>
      </c>
      <c r="AU152" t="s">
        <v>268</v>
      </c>
      <c r="AV152" s="12"/>
      <c r="AW152" s="12">
        <v>0</v>
      </c>
      <c r="AX152" s="12">
        <v>0</v>
      </c>
      <c r="AY152" s="12">
        <v>0</v>
      </c>
      <c r="AZ152">
        <v>0</v>
      </c>
    </row>
    <row r="153" spans="1:52" x14ac:dyDescent="0.35">
      <c r="A153" t="s">
        <v>10</v>
      </c>
      <c r="B153" t="s">
        <v>159</v>
      </c>
      <c r="C153" s="109">
        <v>44113</v>
      </c>
      <c r="D153" s="12">
        <v>1774</v>
      </c>
      <c r="E153" s="12">
        <v>3</v>
      </c>
      <c r="F153" s="12">
        <v>3</v>
      </c>
      <c r="G153" s="12">
        <v>-18</v>
      </c>
      <c r="H153" s="12">
        <v>82</v>
      </c>
      <c r="I153" s="12">
        <v>52</v>
      </c>
      <c r="J153" s="12">
        <v>30</v>
      </c>
      <c r="K153" s="12">
        <v>30</v>
      </c>
      <c r="L153" s="12">
        <v>2</v>
      </c>
      <c r="M153" s="12">
        <v>2</v>
      </c>
      <c r="N153" s="12">
        <v>7</v>
      </c>
      <c r="O153" s="12">
        <v>7</v>
      </c>
      <c r="P153" s="12">
        <v>7</v>
      </c>
      <c r="Q153" s="12">
        <v>7</v>
      </c>
      <c r="R153" s="12">
        <v>7</v>
      </c>
      <c r="S153" s="12">
        <v>6</v>
      </c>
      <c r="T153" s="12">
        <v>1</v>
      </c>
      <c r="U153" s="12">
        <v>1</v>
      </c>
      <c r="V153" s="12">
        <v>0</v>
      </c>
      <c r="W153" s="12">
        <v>0</v>
      </c>
      <c r="X153" s="12">
        <v>0</v>
      </c>
      <c r="Y153" s="12">
        <v>0</v>
      </c>
      <c r="Z153" s="12">
        <v>0</v>
      </c>
      <c r="AA153" s="12">
        <v>0</v>
      </c>
      <c r="AB153" s="12">
        <v>142</v>
      </c>
      <c r="AC153" s="12">
        <v>18</v>
      </c>
      <c r="AD153" s="12">
        <v>18</v>
      </c>
      <c r="AE153" s="12">
        <v>0</v>
      </c>
      <c r="AF153" s="12">
        <v>0</v>
      </c>
      <c r="AG153" s="12">
        <v>0</v>
      </c>
      <c r="AH153" s="12">
        <v>0</v>
      </c>
      <c r="AI153" s="12">
        <v>0</v>
      </c>
      <c r="AJ153" s="12">
        <v>0</v>
      </c>
      <c r="AK153" s="12">
        <v>17</v>
      </c>
      <c r="AL153" s="12">
        <v>89</v>
      </c>
      <c r="AM153" s="12">
        <v>78</v>
      </c>
      <c r="AN153" s="12">
        <v>60</v>
      </c>
      <c r="AO153" s="81">
        <v>2.1428571430000001</v>
      </c>
      <c r="AP153" t="s">
        <v>17</v>
      </c>
      <c r="AQ153" t="s">
        <v>379</v>
      </c>
      <c r="AR153" t="s">
        <v>57</v>
      </c>
      <c r="AS153" t="s">
        <v>368</v>
      </c>
      <c r="AT153" t="s">
        <v>403</v>
      </c>
      <c r="AU153" t="s">
        <v>268</v>
      </c>
      <c r="AV153" s="12"/>
      <c r="AW153" s="12">
        <v>0</v>
      </c>
      <c r="AX153" s="12">
        <v>0</v>
      </c>
      <c r="AY153" s="12">
        <v>0</v>
      </c>
      <c r="AZ153">
        <v>0</v>
      </c>
    </row>
    <row r="154" spans="1:52" x14ac:dyDescent="0.35">
      <c r="A154" t="s">
        <v>10</v>
      </c>
      <c r="B154" t="s">
        <v>159</v>
      </c>
      <c r="C154" s="109">
        <v>44120</v>
      </c>
      <c r="D154" s="12">
        <v>1774</v>
      </c>
      <c r="E154" s="12">
        <v>2</v>
      </c>
      <c r="F154" s="12">
        <v>2</v>
      </c>
      <c r="G154" s="12">
        <v>-13</v>
      </c>
      <c r="H154" s="12">
        <v>41</v>
      </c>
      <c r="I154" s="12">
        <v>25</v>
      </c>
      <c r="J154" s="12">
        <v>18</v>
      </c>
      <c r="K154" s="12">
        <v>18</v>
      </c>
      <c r="L154" s="12">
        <v>1</v>
      </c>
      <c r="M154" s="12">
        <v>1</v>
      </c>
      <c r="N154" s="12">
        <v>5</v>
      </c>
      <c r="O154" s="12">
        <v>5</v>
      </c>
      <c r="P154" s="12">
        <v>5</v>
      </c>
      <c r="Q154" s="12">
        <v>5</v>
      </c>
      <c r="R154" s="12">
        <v>5</v>
      </c>
      <c r="S154" s="12">
        <v>5</v>
      </c>
      <c r="T154" s="12">
        <v>1</v>
      </c>
      <c r="U154" s="12">
        <v>1</v>
      </c>
      <c r="V154" s="12">
        <v>0</v>
      </c>
      <c r="W154" s="12">
        <v>0</v>
      </c>
      <c r="X154" s="12">
        <v>0</v>
      </c>
      <c r="Y154" s="12">
        <v>0</v>
      </c>
      <c r="Z154" s="12">
        <v>0</v>
      </c>
      <c r="AA154" s="12">
        <v>0</v>
      </c>
      <c r="AB154" s="12">
        <v>142</v>
      </c>
      <c r="AC154" s="12">
        <v>21</v>
      </c>
      <c r="AD154" s="12">
        <v>20</v>
      </c>
      <c r="AE154" s="12">
        <v>0</v>
      </c>
      <c r="AF154" s="12">
        <v>0</v>
      </c>
      <c r="AG154" s="12">
        <v>0</v>
      </c>
      <c r="AH154" s="12">
        <v>0</v>
      </c>
      <c r="AI154" s="12">
        <v>0</v>
      </c>
      <c r="AJ154" s="12">
        <v>0</v>
      </c>
      <c r="AK154" s="12">
        <v>18</v>
      </c>
      <c r="AL154" s="12">
        <v>99</v>
      </c>
      <c r="AM154" s="12">
        <v>87</v>
      </c>
      <c r="AN154" s="12">
        <v>83</v>
      </c>
      <c r="AO154" s="81">
        <v>3.1428571430000001</v>
      </c>
      <c r="AP154" t="s">
        <v>17</v>
      </c>
      <c r="AQ154" t="s">
        <v>379</v>
      </c>
      <c r="AR154" t="s">
        <v>57</v>
      </c>
      <c r="AS154" t="s">
        <v>368</v>
      </c>
      <c r="AT154" t="s">
        <v>403</v>
      </c>
      <c r="AU154" t="s">
        <v>268</v>
      </c>
      <c r="AV154" s="12"/>
      <c r="AW154" s="12">
        <v>0</v>
      </c>
      <c r="AX154" s="12">
        <v>0</v>
      </c>
      <c r="AY154" s="12">
        <v>0</v>
      </c>
      <c r="AZ154">
        <v>0</v>
      </c>
    </row>
    <row r="155" spans="1:52" x14ac:dyDescent="0.35">
      <c r="A155" t="s">
        <v>10</v>
      </c>
      <c r="B155" t="s">
        <v>159</v>
      </c>
      <c r="C155" s="109">
        <v>44127</v>
      </c>
      <c r="D155" s="12">
        <v>1774</v>
      </c>
      <c r="E155" s="12">
        <v>2</v>
      </c>
      <c r="F155" s="12">
        <v>2</v>
      </c>
      <c r="G155" s="12">
        <v>-17</v>
      </c>
      <c r="H155" s="12">
        <v>65</v>
      </c>
      <c r="I155" s="12">
        <v>44</v>
      </c>
      <c r="J155" s="12">
        <v>18</v>
      </c>
      <c r="K155" s="12">
        <v>18</v>
      </c>
      <c r="L155" s="12">
        <v>1</v>
      </c>
      <c r="M155" s="12">
        <v>1</v>
      </c>
      <c r="N155" s="12">
        <v>5</v>
      </c>
      <c r="O155" s="12">
        <v>5</v>
      </c>
      <c r="P155" s="12">
        <v>5</v>
      </c>
      <c r="Q155" s="12">
        <v>5</v>
      </c>
      <c r="R155" s="12">
        <v>5</v>
      </c>
      <c r="S155" s="12">
        <v>4</v>
      </c>
      <c r="T155" s="12">
        <v>1</v>
      </c>
      <c r="U155" s="12">
        <v>1</v>
      </c>
      <c r="V155" s="12">
        <v>0</v>
      </c>
      <c r="W155" s="12">
        <v>0</v>
      </c>
      <c r="X155" s="12">
        <v>0</v>
      </c>
      <c r="Y155" s="12">
        <v>0</v>
      </c>
      <c r="Z155" s="12">
        <v>0</v>
      </c>
      <c r="AA155" s="12">
        <v>0</v>
      </c>
      <c r="AB155" s="12">
        <v>120</v>
      </c>
      <c r="AC155" s="12">
        <v>19</v>
      </c>
      <c r="AD155" s="12">
        <v>19</v>
      </c>
      <c r="AE155" s="12">
        <v>0</v>
      </c>
      <c r="AF155" s="12">
        <v>0</v>
      </c>
      <c r="AG155" s="12">
        <v>0</v>
      </c>
      <c r="AH155" s="12">
        <v>0</v>
      </c>
      <c r="AI155" s="12">
        <v>0</v>
      </c>
      <c r="AJ155" s="12">
        <v>0</v>
      </c>
      <c r="AK155" s="12">
        <v>17</v>
      </c>
      <c r="AL155" s="12">
        <v>86</v>
      </c>
      <c r="AM155" s="12">
        <v>74</v>
      </c>
      <c r="AN155" s="12">
        <v>72</v>
      </c>
      <c r="AO155" s="81">
        <v>4.1428571429999996</v>
      </c>
      <c r="AP155" t="s">
        <v>17</v>
      </c>
      <c r="AQ155" t="s">
        <v>379</v>
      </c>
      <c r="AR155" t="s">
        <v>57</v>
      </c>
      <c r="AS155" t="s">
        <v>368</v>
      </c>
      <c r="AT155" t="s">
        <v>403</v>
      </c>
      <c r="AU155" t="s">
        <v>268</v>
      </c>
      <c r="AV155" s="12"/>
      <c r="AW155" s="12">
        <v>0</v>
      </c>
      <c r="AX155" s="12">
        <v>0</v>
      </c>
      <c r="AY155" s="12">
        <v>0</v>
      </c>
      <c r="AZ155">
        <v>0</v>
      </c>
    </row>
    <row r="156" spans="1:52" x14ac:dyDescent="0.35">
      <c r="A156" t="s">
        <v>10</v>
      </c>
      <c r="B156" t="s">
        <v>159</v>
      </c>
      <c r="C156" s="109">
        <v>44134</v>
      </c>
      <c r="D156" s="12">
        <v>1774</v>
      </c>
      <c r="E156" s="12">
        <v>3</v>
      </c>
      <c r="F156" s="12">
        <v>3</v>
      </c>
      <c r="G156" s="12">
        <v>-18</v>
      </c>
      <c r="H156" s="12">
        <v>55</v>
      </c>
      <c r="I156" s="12">
        <v>34</v>
      </c>
      <c r="J156" s="12">
        <v>18</v>
      </c>
      <c r="K156" s="12">
        <v>18</v>
      </c>
      <c r="L156" s="12">
        <v>1</v>
      </c>
      <c r="M156" s="12">
        <v>1</v>
      </c>
      <c r="N156" s="12">
        <v>6</v>
      </c>
      <c r="O156" s="12">
        <v>6</v>
      </c>
      <c r="P156" s="12">
        <v>6</v>
      </c>
      <c r="Q156" s="12">
        <v>6</v>
      </c>
      <c r="R156" s="12">
        <v>7</v>
      </c>
      <c r="S156" s="12">
        <v>5</v>
      </c>
      <c r="T156" s="12">
        <v>1</v>
      </c>
      <c r="U156" s="12">
        <v>1</v>
      </c>
      <c r="V156" s="12">
        <v>5</v>
      </c>
      <c r="W156" s="12">
        <v>5</v>
      </c>
      <c r="X156" s="12">
        <v>5</v>
      </c>
      <c r="Y156" s="12">
        <v>5</v>
      </c>
      <c r="Z156" s="12">
        <v>1</v>
      </c>
      <c r="AA156" s="12">
        <v>1</v>
      </c>
      <c r="AB156" s="12">
        <v>60</v>
      </c>
      <c r="AC156" s="12">
        <v>8</v>
      </c>
      <c r="AD156" s="12">
        <v>8</v>
      </c>
      <c r="AE156" s="12">
        <v>0</v>
      </c>
      <c r="AF156" s="12">
        <v>0</v>
      </c>
      <c r="AG156" s="12">
        <v>0</v>
      </c>
      <c r="AH156" s="12">
        <v>0</v>
      </c>
      <c r="AI156" s="12">
        <v>0</v>
      </c>
      <c r="AJ156" s="12">
        <v>0</v>
      </c>
      <c r="AK156" s="12">
        <v>8</v>
      </c>
      <c r="AL156" s="12">
        <v>82</v>
      </c>
      <c r="AM156" s="12">
        <v>75</v>
      </c>
      <c r="AN156" s="12">
        <v>74</v>
      </c>
      <c r="AO156" s="81">
        <v>5.1428571429999996</v>
      </c>
      <c r="AP156" t="s">
        <v>17</v>
      </c>
      <c r="AQ156" t="s">
        <v>379</v>
      </c>
      <c r="AR156" t="s">
        <v>57</v>
      </c>
      <c r="AS156" t="s">
        <v>368</v>
      </c>
      <c r="AT156" t="s">
        <v>403</v>
      </c>
      <c r="AU156" t="s">
        <v>268</v>
      </c>
      <c r="AV156" s="12"/>
      <c r="AW156" s="12">
        <v>0</v>
      </c>
      <c r="AX156" s="12">
        <v>0</v>
      </c>
      <c r="AY156" s="12">
        <v>0</v>
      </c>
      <c r="AZ156">
        <v>0</v>
      </c>
    </row>
    <row r="157" spans="1:52" x14ac:dyDescent="0.35">
      <c r="A157" t="s">
        <v>10</v>
      </c>
      <c r="B157" t="s">
        <v>159</v>
      </c>
      <c r="C157" s="109">
        <v>44141</v>
      </c>
      <c r="D157" s="12">
        <v>1671</v>
      </c>
      <c r="E157" s="12">
        <v>1</v>
      </c>
      <c r="F157" s="12">
        <v>3</v>
      </c>
      <c r="G157" s="12">
        <v>-28</v>
      </c>
      <c r="H157" s="12">
        <v>70</v>
      </c>
      <c r="I157" s="12">
        <v>55</v>
      </c>
      <c r="J157" s="12">
        <v>36</v>
      </c>
      <c r="K157" s="12">
        <v>36</v>
      </c>
      <c r="L157" s="12">
        <v>0</v>
      </c>
      <c r="M157" s="12">
        <v>0</v>
      </c>
      <c r="N157" s="12">
        <v>3</v>
      </c>
      <c r="O157" s="12">
        <v>3</v>
      </c>
      <c r="P157" s="12">
        <v>3</v>
      </c>
      <c r="Q157" s="12">
        <v>3</v>
      </c>
      <c r="R157" s="12">
        <v>3</v>
      </c>
      <c r="S157" s="12">
        <v>3</v>
      </c>
      <c r="T157" s="12">
        <v>1</v>
      </c>
      <c r="U157" s="12">
        <v>1</v>
      </c>
      <c r="V157" s="12">
        <v>7</v>
      </c>
      <c r="W157" s="12">
        <v>7</v>
      </c>
      <c r="X157" s="12">
        <v>7</v>
      </c>
      <c r="Y157" s="12">
        <v>7</v>
      </c>
      <c r="Z157" s="12">
        <v>0</v>
      </c>
      <c r="AA157" s="12">
        <v>0</v>
      </c>
      <c r="AB157" s="12">
        <v>89</v>
      </c>
      <c r="AC157" s="12">
        <v>0</v>
      </c>
      <c r="AD157" s="12">
        <v>0</v>
      </c>
      <c r="AE157" s="12">
        <v>0</v>
      </c>
      <c r="AF157" s="12">
        <v>0</v>
      </c>
      <c r="AG157" s="12">
        <v>0</v>
      </c>
      <c r="AH157" s="12">
        <v>0</v>
      </c>
      <c r="AI157" s="12">
        <v>0</v>
      </c>
      <c r="AJ157" s="12">
        <v>0</v>
      </c>
      <c r="AK157" s="12">
        <v>0</v>
      </c>
      <c r="AL157" s="12">
        <v>59</v>
      </c>
      <c r="AM157" s="12">
        <v>55</v>
      </c>
      <c r="AN157" s="12">
        <v>52</v>
      </c>
      <c r="AO157" s="81">
        <v>6.1428571429999996</v>
      </c>
      <c r="AP157" t="s">
        <v>35</v>
      </c>
      <c r="AQ157" t="s">
        <v>379</v>
      </c>
      <c r="AR157" t="s">
        <v>57</v>
      </c>
      <c r="AS157" t="s">
        <v>368</v>
      </c>
      <c r="AT157" t="s">
        <v>403</v>
      </c>
      <c r="AU157" t="s">
        <v>268</v>
      </c>
      <c r="AV157" s="12"/>
      <c r="AW157" s="12">
        <v>0</v>
      </c>
      <c r="AX157" s="12">
        <v>0</v>
      </c>
      <c r="AY157" s="12">
        <v>0</v>
      </c>
      <c r="AZ157">
        <v>0</v>
      </c>
    </row>
    <row r="158" spans="1:52" x14ac:dyDescent="0.35">
      <c r="A158" t="s">
        <v>10</v>
      </c>
      <c r="B158" t="s">
        <v>159</v>
      </c>
      <c r="C158" s="109">
        <v>44148</v>
      </c>
      <c r="D158" s="12">
        <v>1677</v>
      </c>
      <c r="E158" s="12">
        <v>3</v>
      </c>
      <c r="F158" s="12">
        <v>3</v>
      </c>
      <c r="G158" s="12">
        <v>6</v>
      </c>
      <c r="H158" s="12">
        <v>69</v>
      </c>
      <c r="I158" s="12">
        <v>47</v>
      </c>
      <c r="J158" s="12">
        <v>33</v>
      </c>
      <c r="K158" s="12">
        <v>33</v>
      </c>
      <c r="L158" s="12">
        <v>2</v>
      </c>
      <c r="M158" s="12">
        <v>2</v>
      </c>
      <c r="N158" s="12">
        <v>6</v>
      </c>
      <c r="O158" s="12">
        <v>6</v>
      </c>
      <c r="P158" s="12">
        <v>6</v>
      </c>
      <c r="Q158" s="12">
        <v>6</v>
      </c>
      <c r="R158" s="12">
        <v>6</v>
      </c>
      <c r="S158" s="12">
        <v>5</v>
      </c>
      <c r="T158" s="12">
        <v>1</v>
      </c>
      <c r="U158" s="12">
        <v>1</v>
      </c>
      <c r="V158" s="12">
        <v>5</v>
      </c>
      <c r="W158" s="12">
        <v>5</v>
      </c>
      <c r="X158" s="12">
        <v>5</v>
      </c>
      <c r="Y158" s="12">
        <v>5</v>
      </c>
      <c r="Z158" s="12">
        <v>0</v>
      </c>
      <c r="AA158" s="12">
        <v>0</v>
      </c>
      <c r="AB158" s="12">
        <v>109</v>
      </c>
      <c r="AC158" s="12">
        <v>5</v>
      </c>
      <c r="AD158" s="12">
        <v>5</v>
      </c>
      <c r="AE158" s="12">
        <v>0</v>
      </c>
      <c r="AF158" s="12">
        <v>0</v>
      </c>
      <c r="AG158" s="12">
        <v>0</v>
      </c>
      <c r="AH158" s="12">
        <v>0</v>
      </c>
      <c r="AI158" s="12">
        <v>0</v>
      </c>
      <c r="AJ158" s="12">
        <v>1</v>
      </c>
      <c r="AK158" s="12">
        <v>4</v>
      </c>
      <c r="AL158" s="12">
        <v>92</v>
      </c>
      <c r="AM158" s="12">
        <v>84</v>
      </c>
      <c r="AN158" s="12">
        <v>78</v>
      </c>
      <c r="AO158" s="81">
        <v>7.1428571429999996</v>
      </c>
      <c r="AP158" t="s">
        <v>35</v>
      </c>
      <c r="AQ158" t="s">
        <v>379</v>
      </c>
      <c r="AR158" t="s">
        <v>57</v>
      </c>
      <c r="AS158" t="s">
        <v>368</v>
      </c>
      <c r="AT158" t="s">
        <v>403</v>
      </c>
      <c r="AU158" t="s">
        <v>268</v>
      </c>
      <c r="AV158" s="12"/>
      <c r="AW158" s="12">
        <v>0</v>
      </c>
      <c r="AX158" s="12">
        <v>0</v>
      </c>
      <c r="AY158" s="12">
        <v>0</v>
      </c>
      <c r="AZ158">
        <v>0</v>
      </c>
    </row>
    <row r="159" spans="1:52" x14ac:dyDescent="0.35">
      <c r="A159" t="s">
        <v>10</v>
      </c>
      <c r="B159" t="s">
        <v>163</v>
      </c>
      <c r="C159" s="109">
        <v>44106</v>
      </c>
      <c r="D159" s="12">
        <v>1023</v>
      </c>
      <c r="E159" s="12">
        <v>2</v>
      </c>
      <c r="F159" s="12">
        <v>2</v>
      </c>
      <c r="G159" s="12">
        <v>-6</v>
      </c>
      <c r="H159" s="12">
        <v>208</v>
      </c>
      <c r="I159" s="12">
        <v>143</v>
      </c>
      <c r="J159" s="12">
        <v>78</v>
      </c>
      <c r="K159" s="12">
        <v>78</v>
      </c>
      <c r="L159" s="12">
        <v>5</v>
      </c>
      <c r="M159" s="12">
        <v>5</v>
      </c>
      <c r="N159" s="12">
        <v>3</v>
      </c>
      <c r="O159" s="12">
        <v>3</v>
      </c>
      <c r="P159" s="12">
        <v>3</v>
      </c>
      <c r="Q159" s="12">
        <v>3</v>
      </c>
      <c r="R159" s="12">
        <v>4</v>
      </c>
      <c r="S159" s="12">
        <v>3</v>
      </c>
      <c r="T159" s="12">
        <v>1</v>
      </c>
      <c r="U159" s="12">
        <v>1</v>
      </c>
      <c r="V159" s="12">
        <v>0</v>
      </c>
      <c r="W159" s="12">
        <v>0</v>
      </c>
      <c r="X159" s="12">
        <v>0</v>
      </c>
      <c r="Y159" s="12">
        <v>0</v>
      </c>
      <c r="Z159" s="12">
        <v>0</v>
      </c>
      <c r="AA159" s="12">
        <v>0</v>
      </c>
      <c r="AB159" s="12">
        <v>89</v>
      </c>
      <c r="AC159" s="12">
        <v>15</v>
      </c>
      <c r="AD159" s="12">
        <v>12</v>
      </c>
      <c r="AE159" s="12">
        <v>3</v>
      </c>
      <c r="AF159" s="12">
        <v>0</v>
      </c>
      <c r="AG159" s="12">
        <v>0</v>
      </c>
      <c r="AH159" s="12">
        <v>0</v>
      </c>
      <c r="AI159" s="12">
        <v>0</v>
      </c>
      <c r="AJ159" s="12">
        <v>3</v>
      </c>
      <c r="AK159" s="12">
        <v>12</v>
      </c>
      <c r="AL159" s="12">
        <v>56</v>
      </c>
      <c r="AM159" s="12">
        <v>50</v>
      </c>
      <c r="AN159" s="12">
        <v>50</v>
      </c>
      <c r="AO159" s="81">
        <v>1.1428571430000001</v>
      </c>
      <c r="AP159" t="s">
        <v>17</v>
      </c>
      <c r="AQ159" t="s">
        <v>379</v>
      </c>
      <c r="AR159" t="s">
        <v>57</v>
      </c>
      <c r="AS159" t="s">
        <v>366</v>
      </c>
      <c r="AT159" t="s">
        <v>404</v>
      </c>
      <c r="AU159" t="s">
        <v>268</v>
      </c>
      <c r="AV159" s="12"/>
      <c r="AW159" s="12">
        <v>0</v>
      </c>
      <c r="AX159" s="12">
        <v>0</v>
      </c>
      <c r="AY159" s="12">
        <v>0</v>
      </c>
      <c r="AZ159">
        <v>0</v>
      </c>
    </row>
    <row r="160" spans="1:52" x14ac:dyDescent="0.35">
      <c r="A160" t="s">
        <v>10</v>
      </c>
      <c r="B160" t="s">
        <v>163</v>
      </c>
      <c r="C160" s="109">
        <v>44113</v>
      </c>
      <c r="D160" s="12">
        <v>1023</v>
      </c>
      <c r="E160" s="12">
        <v>2</v>
      </c>
      <c r="F160" s="12">
        <v>2</v>
      </c>
      <c r="G160" s="12">
        <v>2</v>
      </c>
      <c r="H160" s="12">
        <v>39</v>
      </c>
      <c r="I160" s="12">
        <v>24</v>
      </c>
      <c r="J160" s="12">
        <v>17</v>
      </c>
      <c r="K160" s="12">
        <v>17</v>
      </c>
      <c r="L160" s="12">
        <v>1</v>
      </c>
      <c r="M160" s="12">
        <v>1</v>
      </c>
      <c r="N160" s="12">
        <v>5</v>
      </c>
      <c r="O160" s="12">
        <v>5</v>
      </c>
      <c r="P160" s="12">
        <v>5</v>
      </c>
      <c r="Q160" s="12">
        <v>5</v>
      </c>
      <c r="R160" s="12">
        <v>8</v>
      </c>
      <c r="S160" s="12">
        <v>8</v>
      </c>
      <c r="T160" s="12">
        <v>1</v>
      </c>
      <c r="U160" s="12">
        <v>1</v>
      </c>
      <c r="V160" s="12">
        <v>0</v>
      </c>
      <c r="W160" s="12">
        <v>0</v>
      </c>
      <c r="X160" s="12">
        <v>0</v>
      </c>
      <c r="Y160" s="12">
        <v>0</v>
      </c>
      <c r="Z160" s="12">
        <v>0</v>
      </c>
      <c r="AA160" s="12">
        <v>0</v>
      </c>
      <c r="AB160" s="12">
        <v>69</v>
      </c>
      <c r="AC160" s="12">
        <v>12</v>
      </c>
      <c r="AD160" s="12">
        <v>10</v>
      </c>
      <c r="AE160" s="12">
        <v>2</v>
      </c>
      <c r="AF160" s="12">
        <v>0</v>
      </c>
      <c r="AG160" s="12">
        <v>0</v>
      </c>
      <c r="AH160" s="12">
        <v>0</v>
      </c>
      <c r="AI160" s="12">
        <v>0</v>
      </c>
      <c r="AJ160" s="12">
        <v>2</v>
      </c>
      <c r="AK160" s="12">
        <v>10</v>
      </c>
      <c r="AL160" s="12">
        <v>50</v>
      </c>
      <c r="AM160" s="12">
        <v>46</v>
      </c>
      <c r="AN160" s="12">
        <v>46</v>
      </c>
      <c r="AO160" s="81">
        <v>2.1428571430000001</v>
      </c>
      <c r="AP160" t="s">
        <v>17</v>
      </c>
      <c r="AQ160" t="s">
        <v>379</v>
      </c>
      <c r="AR160" t="s">
        <v>57</v>
      </c>
      <c r="AS160" t="s">
        <v>366</v>
      </c>
      <c r="AT160" t="s">
        <v>404</v>
      </c>
      <c r="AU160" t="s">
        <v>268</v>
      </c>
      <c r="AV160" s="12"/>
      <c r="AW160" s="12">
        <v>0</v>
      </c>
      <c r="AX160" s="12">
        <v>0</v>
      </c>
      <c r="AY160" s="12">
        <v>0</v>
      </c>
      <c r="AZ160">
        <v>0</v>
      </c>
    </row>
    <row r="161" spans="1:52" x14ac:dyDescent="0.35">
      <c r="A161" t="s">
        <v>10</v>
      </c>
      <c r="B161" t="s">
        <v>163</v>
      </c>
      <c r="C161" s="109">
        <v>44120</v>
      </c>
      <c r="D161" s="12">
        <v>1023</v>
      </c>
      <c r="E161" s="12">
        <v>2</v>
      </c>
      <c r="F161" s="12">
        <v>2</v>
      </c>
      <c r="G161" s="12">
        <v>-7</v>
      </c>
      <c r="H161" s="12">
        <v>58</v>
      </c>
      <c r="I161" s="12">
        <v>39</v>
      </c>
      <c r="J161" s="12">
        <v>17</v>
      </c>
      <c r="K161" s="12">
        <v>17</v>
      </c>
      <c r="L161" s="12">
        <v>1</v>
      </c>
      <c r="M161" s="12">
        <v>1</v>
      </c>
      <c r="N161" s="12">
        <v>9</v>
      </c>
      <c r="O161" s="12">
        <v>9</v>
      </c>
      <c r="P161" s="12">
        <v>9</v>
      </c>
      <c r="Q161" s="12">
        <v>9</v>
      </c>
      <c r="R161" s="12">
        <v>9</v>
      </c>
      <c r="S161" s="12">
        <v>9</v>
      </c>
      <c r="T161" s="12">
        <v>1</v>
      </c>
      <c r="U161" s="12">
        <v>1</v>
      </c>
      <c r="V161" s="12">
        <v>0</v>
      </c>
      <c r="W161" s="12">
        <v>0</v>
      </c>
      <c r="X161" s="12">
        <v>0</v>
      </c>
      <c r="Y161" s="12">
        <v>0</v>
      </c>
      <c r="Z161" s="12">
        <v>0</v>
      </c>
      <c r="AA161" s="12">
        <v>0</v>
      </c>
      <c r="AB161" s="12">
        <v>102</v>
      </c>
      <c r="AC161" s="12">
        <v>10</v>
      </c>
      <c r="AD161" s="12">
        <v>7</v>
      </c>
      <c r="AE161" s="12">
        <v>3</v>
      </c>
      <c r="AF161" s="12">
        <v>0</v>
      </c>
      <c r="AG161" s="12">
        <v>0</v>
      </c>
      <c r="AH161" s="12">
        <v>0</v>
      </c>
      <c r="AI161" s="12">
        <v>0</v>
      </c>
      <c r="AJ161" s="12">
        <v>0</v>
      </c>
      <c r="AK161" s="12">
        <v>8</v>
      </c>
      <c r="AL161" s="12">
        <v>64</v>
      </c>
      <c r="AM161" s="12">
        <v>57</v>
      </c>
      <c r="AN161" s="12">
        <v>57</v>
      </c>
      <c r="AO161" s="81">
        <v>3.1428571430000001</v>
      </c>
      <c r="AP161" t="s">
        <v>17</v>
      </c>
      <c r="AQ161" t="s">
        <v>379</v>
      </c>
      <c r="AR161" t="s">
        <v>57</v>
      </c>
      <c r="AS161" t="s">
        <v>366</v>
      </c>
      <c r="AT161" t="s">
        <v>404</v>
      </c>
      <c r="AU161" t="s">
        <v>268</v>
      </c>
      <c r="AV161" s="12"/>
      <c r="AW161" s="12">
        <v>0</v>
      </c>
      <c r="AX161" s="12">
        <v>0</v>
      </c>
      <c r="AY161" s="12">
        <v>0</v>
      </c>
      <c r="AZ161">
        <v>0</v>
      </c>
    </row>
    <row r="162" spans="1:52" x14ac:dyDescent="0.35">
      <c r="A162" t="s">
        <v>10</v>
      </c>
      <c r="B162" t="s">
        <v>163</v>
      </c>
      <c r="C162" s="109">
        <v>44127</v>
      </c>
      <c r="D162" s="12">
        <v>1023</v>
      </c>
      <c r="E162" s="12">
        <v>2</v>
      </c>
      <c r="F162" s="12">
        <v>2</v>
      </c>
      <c r="G162" s="12">
        <v>-5</v>
      </c>
      <c r="H162" s="12">
        <v>28</v>
      </c>
      <c r="I162" s="12">
        <v>19</v>
      </c>
      <c r="J162" s="12">
        <v>12</v>
      </c>
      <c r="K162" s="12">
        <v>12</v>
      </c>
      <c r="L162" s="12">
        <v>1</v>
      </c>
      <c r="M162" s="12">
        <v>1</v>
      </c>
      <c r="N162" s="12">
        <v>3</v>
      </c>
      <c r="O162" s="12">
        <v>3</v>
      </c>
      <c r="P162" s="12">
        <v>3</v>
      </c>
      <c r="Q162" s="12">
        <v>3</v>
      </c>
      <c r="R162" s="12">
        <v>5</v>
      </c>
      <c r="S162" s="12">
        <v>5</v>
      </c>
      <c r="T162" s="12">
        <v>1</v>
      </c>
      <c r="U162" s="12">
        <v>1</v>
      </c>
      <c r="V162" s="12">
        <v>0</v>
      </c>
      <c r="W162" s="12">
        <v>0</v>
      </c>
      <c r="X162" s="12">
        <v>0</v>
      </c>
      <c r="Y162" s="12">
        <v>0</v>
      </c>
      <c r="Z162" s="12">
        <v>0</v>
      </c>
      <c r="AA162" s="12">
        <v>0</v>
      </c>
      <c r="AB162" s="12">
        <v>52</v>
      </c>
      <c r="AC162" s="12">
        <v>5</v>
      </c>
      <c r="AD162" s="12">
        <v>3</v>
      </c>
      <c r="AE162" s="12">
        <v>2</v>
      </c>
      <c r="AF162" s="12">
        <v>0</v>
      </c>
      <c r="AG162" s="12">
        <v>0</v>
      </c>
      <c r="AH162" s="12">
        <v>0</v>
      </c>
      <c r="AI162" s="12">
        <v>0</v>
      </c>
      <c r="AJ162" s="12">
        <v>0</v>
      </c>
      <c r="AK162" s="12">
        <v>5</v>
      </c>
      <c r="AL162" s="12">
        <v>41</v>
      </c>
      <c r="AM162" s="12">
        <v>36</v>
      </c>
      <c r="AN162" s="12">
        <v>36</v>
      </c>
      <c r="AO162" s="81">
        <v>4.1428571429999996</v>
      </c>
      <c r="AP162" t="s">
        <v>17</v>
      </c>
      <c r="AQ162" t="s">
        <v>379</v>
      </c>
      <c r="AR162" t="s">
        <v>57</v>
      </c>
      <c r="AS162" t="s">
        <v>366</v>
      </c>
      <c r="AT162" t="s">
        <v>404</v>
      </c>
      <c r="AU162" t="s">
        <v>268</v>
      </c>
      <c r="AV162" s="12"/>
      <c r="AW162" s="12">
        <v>0</v>
      </c>
      <c r="AX162" s="12">
        <v>0</v>
      </c>
      <c r="AY162" s="12">
        <v>0</v>
      </c>
      <c r="AZ162">
        <v>0</v>
      </c>
    </row>
    <row r="163" spans="1:52" x14ac:dyDescent="0.35">
      <c r="A163" t="s">
        <v>10</v>
      </c>
      <c r="B163" t="s">
        <v>163</v>
      </c>
      <c r="C163" s="109">
        <v>44134</v>
      </c>
      <c r="D163" s="12">
        <v>1023</v>
      </c>
      <c r="E163" s="12">
        <v>3</v>
      </c>
      <c r="F163" s="12">
        <v>3</v>
      </c>
      <c r="G163" s="12">
        <v>-11</v>
      </c>
      <c r="H163" s="12">
        <v>33</v>
      </c>
      <c r="I163" s="12">
        <v>29</v>
      </c>
      <c r="J163" s="12">
        <v>17</v>
      </c>
      <c r="K163" s="12">
        <v>17</v>
      </c>
      <c r="L163" s="12">
        <v>1</v>
      </c>
      <c r="M163" s="12">
        <v>1</v>
      </c>
      <c r="N163" s="12">
        <v>5</v>
      </c>
      <c r="O163" s="12">
        <v>5</v>
      </c>
      <c r="P163" s="12">
        <v>5</v>
      </c>
      <c r="Q163" s="12">
        <v>5</v>
      </c>
      <c r="R163" s="12">
        <v>9</v>
      </c>
      <c r="S163" s="12">
        <v>9</v>
      </c>
      <c r="T163" s="12">
        <v>1</v>
      </c>
      <c r="U163" s="12">
        <v>1</v>
      </c>
      <c r="V163" s="12">
        <v>7</v>
      </c>
      <c r="W163" s="12">
        <v>7</v>
      </c>
      <c r="X163" s="12">
        <v>7</v>
      </c>
      <c r="Y163" s="12">
        <v>7</v>
      </c>
      <c r="Z163" s="12">
        <v>1</v>
      </c>
      <c r="AA163" s="12">
        <v>1</v>
      </c>
      <c r="AB163" s="12">
        <v>45</v>
      </c>
      <c r="AC163" s="12">
        <v>5</v>
      </c>
      <c r="AD163" s="12">
        <v>4</v>
      </c>
      <c r="AE163" s="12">
        <v>1</v>
      </c>
      <c r="AF163" s="12">
        <v>0</v>
      </c>
      <c r="AG163" s="12">
        <v>0</v>
      </c>
      <c r="AH163" s="12">
        <v>0</v>
      </c>
      <c r="AI163" s="12">
        <v>0</v>
      </c>
      <c r="AJ163" s="12">
        <v>1</v>
      </c>
      <c r="AK163" s="12">
        <v>4</v>
      </c>
      <c r="AL163" s="12">
        <v>65</v>
      </c>
      <c r="AM163" s="12">
        <v>57</v>
      </c>
      <c r="AN163" s="12">
        <v>57</v>
      </c>
      <c r="AO163" s="81">
        <v>5.1428571429999996</v>
      </c>
      <c r="AP163" t="s">
        <v>17</v>
      </c>
      <c r="AQ163" t="s">
        <v>379</v>
      </c>
      <c r="AR163" t="s">
        <v>57</v>
      </c>
      <c r="AS163" t="s">
        <v>366</v>
      </c>
      <c r="AT163" t="s">
        <v>404</v>
      </c>
      <c r="AU163" t="s">
        <v>268</v>
      </c>
      <c r="AV163" s="12"/>
      <c r="AW163" s="12">
        <v>0</v>
      </c>
      <c r="AX163" s="12">
        <v>0</v>
      </c>
      <c r="AY163" s="12">
        <v>0</v>
      </c>
      <c r="AZ163">
        <v>0</v>
      </c>
    </row>
    <row r="164" spans="1:52" x14ac:dyDescent="0.35">
      <c r="A164" t="s">
        <v>10</v>
      </c>
      <c r="B164" t="s">
        <v>163</v>
      </c>
      <c r="C164" s="109">
        <v>44141</v>
      </c>
      <c r="D164" s="12">
        <v>1001</v>
      </c>
      <c r="E164" s="12">
        <v>1</v>
      </c>
      <c r="F164" s="12">
        <v>3</v>
      </c>
      <c r="G164" s="12">
        <v>-5</v>
      </c>
      <c r="H164" s="12">
        <v>62</v>
      </c>
      <c r="I164" s="12">
        <v>38</v>
      </c>
      <c r="J164" s="12">
        <v>15</v>
      </c>
      <c r="K164" s="12">
        <v>15</v>
      </c>
      <c r="L164" s="12">
        <v>0</v>
      </c>
      <c r="M164" s="12">
        <v>0</v>
      </c>
      <c r="N164" s="12">
        <v>7</v>
      </c>
      <c r="O164" s="12">
        <v>7</v>
      </c>
      <c r="P164" s="12">
        <v>7</v>
      </c>
      <c r="Q164" s="12">
        <v>7</v>
      </c>
      <c r="R164" s="12">
        <v>15</v>
      </c>
      <c r="S164" s="12">
        <v>15</v>
      </c>
      <c r="T164" s="12">
        <v>0</v>
      </c>
      <c r="U164" s="12">
        <v>0</v>
      </c>
      <c r="V164" s="12">
        <v>40</v>
      </c>
      <c r="W164" s="12">
        <v>40</v>
      </c>
      <c r="X164" s="12">
        <v>40</v>
      </c>
      <c r="Y164" s="12">
        <v>40</v>
      </c>
      <c r="Z164" s="12">
        <v>1</v>
      </c>
      <c r="AA164" s="12">
        <v>1</v>
      </c>
      <c r="AB164" s="12">
        <v>52</v>
      </c>
      <c r="AC164" s="12">
        <v>7</v>
      </c>
      <c r="AD164" s="12">
        <v>4</v>
      </c>
      <c r="AE164" s="12">
        <v>3</v>
      </c>
      <c r="AF164" s="12">
        <v>0</v>
      </c>
      <c r="AG164" s="12">
        <v>0</v>
      </c>
      <c r="AH164" s="12">
        <v>0</v>
      </c>
      <c r="AI164" s="12">
        <v>0</v>
      </c>
      <c r="AJ164" s="12">
        <v>1</v>
      </c>
      <c r="AK164" s="12">
        <v>6</v>
      </c>
      <c r="AL164" s="12">
        <v>53</v>
      </c>
      <c r="AM164" s="12">
        <v>43</v>
      </c>
      <c r="AN164" s="12">
        <v>43</v>
      </c>
      <c r="AO164" s="81">
        <v>6.1428571429999996</v>
      </c>
      <c r="AP164" t="s">
        <v>35</v>
      </c>
      <c r="AQ164" t="s">
        <v>379</v>
      </c>
      <c r="AR164" t="s">
        <v>57</v>
      </c>
      <c r="AS164" t="s">
        <v>366</v>
      </c>
      <c r="AT164" t="s">
        <v>404</v>
      </c>
      <c r="AU164" t="s">
        <v>268</v>
      </c>
      <c r="AV164" s="12"/>
      <c r="AW164" s="12">
        <v>0</v>
      </c>
      <c r="AX164" s="12">
        <v>0</v>
      </c>
      <c r="AY164" s="12">
        <v>0</v>
      </c>
      <c r="AZ164">
        <v>0</v>
      </c>
    </row>
    <row r="165" spans="1:52" x14ac:dyDescent="0.35">
      <c r="A165" t="s">
        <v>10</v>
      </c>
      <c r="B165" t="s">
        <v>163</v>
      </c>
      <c r="C165" s="109">
        <v>44148</v>
      </c>
      <c r="D165" s="12">
        <v>1004</v>
      </c>
      <c r="E165" s="12">
        <v>4</v>
      </c>
      <c r="F165" s="12">
        <v>4</v>
      </c>
      <c r="G165" s="12">
        <v>3</v>
      </c>
      <c r="H165" s="12">
        <v>61</v>
      </c>
      <c r="I165" s="12">
        <v>52</v>
      </c>
      <c r="J165" s="12">
        <v>34</v>
      </c>
      <c r="K165" s="12">
        <v>34</v>
      </c>
      <c r="L165" s="12">
        <v>2</v>
      </c>
      <c r="M165" s="12">
        <v>2</v>
      </c>
      <c r="N165" s="12">
        <v>8</v>
      </c>
      <c r="O165" s="12">
        <v>8</v>
      </c>
      <c r="P165" s="12">
        <v>8</v>
      </c>
      <c r="Q165" s="12">
        <v>8</v>
      </c>
      <c r="R165" s="12">
        <v>15</v>
      </c>
      <c r="S165" s="12">
        <v>15</v>
      </c>
      <c r="T165" s="12">
        <v>2</v>
      </c>
      <c r="U165" s="12">
        <v>2</v>
      </c>
      <c r="V165" s="12">
        <v>2</v>
      </c>
      <c r="W165" s="12">
        <v>2</v>
      </c>
      <c r="X165" s="12">
        <v>2</v>
      </c>
      <c r="Y165" s="12">
        <v>2</v>
      </c>
      <c r="Z165" s="12">
        <v>0</v>
      </c>
      <c r="AA165" s="12">
        <v>0</v>
      </c>
      <c r="AB165" s="12">
        <v>82</v>
      </c>
      <c r="AC165" s="12">
        <v>10</v>
      </c>
      <c r="AD165" s="12">
        <v>8</v>
      </c>
      <c r="AE165" s="12">
        <v>2</v>
      </c>
      <c r="AF165" s="12">
        <v>0</v>
      </c>
      <c r="AG165" s="12">
        <v>0</v>
      </c>
      <c r="AH165" s="12">
        <v>2</v>
      </c>
      <c r="AI165" s="12">
        <v>0</v>
      </c>
      <c r="AJ165" s="12">
        <v>0</v>
      </c>
      <c r="AK165" s="12">
        <v>8</v>
      </c>
      <c r="AL165" s="12">
        <v>33</v>
      </c>
      <c r="AM165" s="12">
        <v>30</v>
      </c>
      <c r="AN165" s="12">
        <v>30</v>
      </c>
      <c r="AO165" s="81">
        <v>7.1428571429999996</v>
      </c>
      <c r="AP165" t="s">
        <v>35</v>
      </c>
      <c r="AQ165" t="s">
        <v>379</v>
      </c>
      <c r="AR165" t="s">
        <v>57</v>
      </c>
      <c r="AS165" t="s">
        <v>366</v>
      </c>
      <c r="AT165" t="s">
        <v>404</v>
      </c>
      <c r="AU165" t="s">
        <v>268</v>
      </c>
      <c r="AV165" s="12"/>
      <c r="AW165" s="12">
        <v>0</v>
      </c>
      <c r="AX165" s="12">
        <v>0</v>
      </c>
      <c r="AY165" s="12">
        <v>0</v>
      </c>
      <c r="AZ165">
        <v>0</v>
      </c>
    </row>
    <row r="166" spans="1:52" x14ac:dyDescent="0.35">
      <c r="A166" t="s">
        <v>10</v>
      </c>
      <c r="B166" t="s">
        <v>154</v>
      </c>
      <c r="C166" s="109">
        <v>44106</v>
      </c>
      <c r="D166" s="12">
        <v>5380</v>
      </c>
      <c r="E166" s="12">
        <v>8</v>
      </c>
      <c r="F166" s="12">
        <v>8</v>
      </c>
      <c r="G166" s="12">
        <v>-26</v>
      </c>
      <c r="H166" s="12">
        <v>538</v>
      </c>
      <c r="I166" s="12">
        <v>379</v>
      </c>
      <c r="J166" s="12">
        <v>313</v>
      </c>
      <c r="K166" s="12">
        <v>313</v>
      </c>
      <c r="L166" s="12">
        <v>23</v>
      </c>
      <c r="M166" s="12">
        <v>23</v>
      </c>
      <c r="N166" s="12">
        <v>7</v>
      </c>
      <c r="O166" s="12">
        <v>7</v>
      </c>
      <c r="P166" s="12">
        <v>7</v>
      </c>
      <c r="Q166" s="12">
        <v>7</v>
      </c>
      <c r="R166" s="12">
        <v>12</v>
      </c>
      <c r="S166" s="12">
        <v>12</v>
      </c>
      <c r="T166" s="12">
        <v>3</v>
      </c>
      <c r="U166" s="12">
        <v>3</v>
      </c>
      <c r="V166" s="12">
        <v>0</v>
      </c>
      <c r="W166" s="12">
        <v>0</v>
      </c>
      <c r="X166" s="12">
        <v>0</v>
      </c>
      <c r="Y166" s="12">
        <v>0</v>
      </c>
      <c r="Z166" s="12">
        <v>0</v>
      </c>
      <c r="AA166" s="12">
        <v>0</v>
      </c>
      <c r="AB166" s="12">
        <v>165</v>
      </c>
      <c r="AC166" s="12">
        <v>5</v>
      </c>
      <c r="AD166" s="12">
        <v>5</v>
      </c>
      <c r="AE166" s="12">
        <v>0</v>
      </c>
      <c r="AF166" s="12">
        <v>0</v>
      </c>
      <c r="AG166" s="12">
        <v>0</v>
      </c>
      <c r="AH166" s="12">
        <v>0</v>
      </c>
      <c r="AI166" s="12">
        <v>0</v>
      </c>
      <c r="AJ166" s="12">
        <v>0</v>
      </c>
      <c r="AK166" s="12">
        <v>5</v>
      </c>
      <c r="AL166" s="12">
        <v>53</v>
      </c>
      <c r="AM166" s="12">
        <v>48</v>
      </c>
      <c r="AN166" s="12">
        <v>48</v>
      </c>
      <c r="AO166" s="81">
        <v>1.1428571430000001</v>
      </c>
      <c r="AP166" t="s">
        <v>17</v>
      </c>
      <c r="AQ166" t="s">
        <v>379</v>
      </c>
      <c r="AR166" t="s">
        <v>57</v>
      </c>
      <c r="AS166" t="s">
        <v>365</v>
      </c>
      <c r="AT166" t="s">
        <v>405</v>
      </c>
      <c r="AU166" t="s">
        <v>268</v>
      </c>
      <c r="AV166" s="12"/>
      <c r="AW166" s="12">
        <v>0</v>
      </c>
      <c r="AX166" s="12">
        <v>0</v>
      </c>
      <c r="AY166" s="12">
        <v>0</v>
      </c>
      <c r="AZ166">
        <v>0</v>
      </c>
    </row>
    <row r="167" spans="1:52" x14ac:dyDescent="0.35">
      <c r="A167" t="s">
        <v>10</v>
      </c>
      <c r="B167" t="s">
        <v>154</v>
      </c>
      <c r="C167" s="109">
        <v>44113</v>
      </c>
      <c r="D167" s="12">
        <v>5380</v>
      </c>
      <c r="E167" s="12">
        <v>6</v>
      </c>
      <c r="F167" s="12">
        <v>6</v>
      </c>
      <c r="G167" s="12">
        <v>29</v>
      </c>
      <c r="H167" s="12">
        <v>125</v>
      </c>
      <c r="I167" s="12">
        <v>93</v>
      </c>
      <c r="J167" s="12">
        <v>71</v>
      </c>
      <c r="K167" s="12">
        <v>71</v>
      </c>
      <c r="L167" s="12">
        <v>4</v>
      </c>
      <c r="M167" s="12">
        <v>4</v>
      </c>
      <c r="N167" s="12">
        <v>6</v>
      </c>
      <c r="O167" s="12">
        <v>6</v>
      </c>
      <c r="P167" s="12">
        <v>6</v>
      </c>
      <c r="Q167" s="12">
        <v>6</v>
      </c>
      <c r="R167" s="12">
        <v>14</v>
      </c>
      <c r="S167" s="12">
        <v>14</v>
      </c>
      <c r="T167" s="12">
        <v>2</v>
      </c>
      <c r="U167" s="12">
        <v>2</v>
      </c>
      <c r="V167" s="12">
        <v>0</v>
      </c>
      <c r="W167" s="12">
        <v>0</v>
      </c>
      <c r="X167" s="12">
        <v>0</v>
      </c>
      <c r="Y167" s="12">
        <v>0</v>
      </c>
      <c r="Z167" s="12">
        <v>0</v>
      </c>
      <c r="AA167" s="12">
        <v>0</v>
      </c>
      <c r="AB167" s="12">
        <v>674</v>
      </c>
      <c r="AC167" s="12">
        <v>10</v>
      </c>
      <c r="AD167" s="12">
        <v>10</v>
      </c>
      <c r="AE167" s="12">
        <v>0</v>
      </c>
      <c r="AF167" s="12">
        <v>0</v>
      </c>
      <c r="AG167" s="12">
        <v>0</v>
      </c>
      <c r="AH167" s="12">
        <v>0</v>
      </c>
      <c r="AI167" s="12">
        <v>0</v>
      </c>
      <c r="AJ167" s="12">
        <v>0</v>
      </c>
      <c r="AK167" s="12">
        <v>10</v>
      </c>
      <c r="AL167" s="12">
        <v>183</v>
      </c>
      <c r="AM167" s="12">
        <v>175</v>
      </c>
      <c r="AN167" s="12">
        <v>168</v>
      </c>
      <c r="AO167" s="81">
        <v>2.1428571430000001</v>
      </c>
      <c r="AP167" t="s">
        <v>17</v>
      </c>
      <c r="AQ167" t="s">
        <v>379</v>
      </c>
      <c r="AR167" t="s">
        <v>57</v>
      </c>
      <c r="AS167" t="s">
        <v>365</v>
      </c>
      <c r="AT167" t="s">
        <v>405</v>
      </c>
      <c r="AU167" t="s">
        <v>268</v>
      </c>
      <c r="AV167" s="12"/>
      <c r="AW167" s="12">
        <v>0</v>
      </c>
      <c r="AX167" s="12">
        <v>0</v>
      </c>
      <c r="AY167" s="12">
        <v>0</v>
      </c>
      <c r="AZ167">
        <v>0</v>
      </c>
    </row>
    <row r="168" spans="1:52" x14ac:dyDescent="0.35">
      <c r="A168" t="s">
        <v>10</v>
      </c>
      <c r="B168" t="s">
        <v>154</v>
      </c>
      <c r="C168" s="109">
        <v>44120</v>
      </c>
      <c r="D168" s="12">
        <v>5380</v>
      </c>
      <c r="E168" s="12">
        <v>12</v>
      </c>
      <c r="F168" s="12">
        <v>12</v>
      </c>
      <c r="G168" s="12">
        <v>0</v>
      </c>
      <c r="H168" s="12">
        <v>184</v>
      </c>
      <c r="I168" s="12">
        <v>119</v>
      </c>
      <c r="J168" s="12">
        <v>107</v>
      </c>
      <c r="K168" s="12">
        <v>107</v>
      </c>
      <c r="L168" s="12">
        <v>8</v>
      </c>
      <c r="M168" s="12">
        <v>8</v>
      </c>
      <c r="N168" s="12">
        <v>13</v>
      </c>
      <c r="O168" s="12">
        <v>13</v>
      </c>
      <c r="P168" s="12">
        <v>13</v>
      </c>
      <c r="Q168" s="12">
        <v>13</v>
      </c>
      <c r="R168" s="12">
        <v>30</v>
      </c>
      <c r="S168" s="12">
        <v>31</v>
      </c>
      <c r="T168" s="12">
        <v>4</v>
      </c>
      <c r="U168" s="12">
        <v>4</v>
      </c>
      <c r="V168" s="12">
        <v>0</v>
      </c>
      <c r="W168" s="12">
        <v>0</v>
      </c>
      <c r="X168" s="12">
        <v>0</v>
      </c>
      <c r="Y168" s="12">
        <v>0</v>
      </c>
      <c r="Z168" s="12">
        <v>0</v>
      </c>
      <c r="AA168" s="12">
        <v>0</v>
      </c>
      <c r="AB168" s="12">
        <v>675</v>
      </c>
      <c r="AC168" s="12">
        <v>20</v>
      </c>
      <c r="AD168" s="12">
        <v>20</v>
      </c>
      <c r="AE168" s="12">
        <v>0</v>
      </c>
      <c r="AF168" s="12">
        <v>0</v>
      </c>
      <c r="AG168" s="12">
        <v>0</v>
      </c>
      <c r="AH168" s="12">
        <v>0</v>
      </c>
      <c r="AI168" s="12">
        <v>0</v>
      </c>
      <c r="AJ168" s="12">
        <v>0</v>
      </c>
      <c r="AK168" s="12">
        <v>20</v>
      </c>
      <c r="AL168" s="12">
        <v>482</v>
      </c>
      <c r="AM168" s="12">
        <v>468</v>
      </c>
      <c r="AN168" s="12">
        <v>463</v>
      </c>
      <c r="AO168" s="81">
        <v>3.1428571430000001</v>
      </c>
      <c r="AP168" t="s">
        <v>17</v>
      </c>
      <c r="AQ168" t="s">
        <v>379</v>
      </c>
      <c r="AR168" t="s">
        <v>57</v>
      </c>
      <c r="AS168" t="s">
        <v>365</v>
      </c>
      <c r="AT168" t="s">
        <v>405</v>
      </c>
      <c r="AU168" t="s">
        <v>268</v>
      </c>
      <c r="AV168" s="12"/>
      <c r="AW168" s="12">
        <v>0</v>
      </c>
      <c r="AX168" s="12">
        <v>0</v>
      </c>
      <c r="AY168" s="12">
        <v>0</v>
      </c>
      <c r="AZ168">
        <v>0</v>
      </c>
    </row>
    <row r="169" spans="1:52" x14ac:dyDescent="0.35">
      <c r="A169" t="s">
        <v>10</v>
      </c>
      <c r="B169" t="s">
        <v>154</v>
      </c>
      <c r="C169" s="109">
        <v>44127</v>
      </c>
      <c r="D169" s="12">
        <v>5380</v>
      </c>
      <c r="E169" s="12">
        <v>5</v>
      </c>
      <c r="F169" s="12">
        <v>5</v>
      </c>
      <c r="G169" s="12">
        <v>0</v>
      </c>
      <c r="H169" s="12">
        <v>69</v>
      </c>
      <c r="I169" s="12">
        <v>47</v>
      </c>
      <c r="J169" s="12">
        <v>38</v>
      </c>
      <c r="K169" s="12">
        <v>38</v>
      </c>
      <c r="L169" s="12">
        <v>3</v>
      </c>
      <c r="M169" s="12">
        <v>3</v>
      </c>
      <c r="N169" s="12">
        <v>4</v>
      </c>
      <c r="O169" s="12">
        <v>4</v>
      </c>
      <c r="P169" s="12">
        <v>4</v>
      </c>
      <c r="Q169" s="12">
        <v>4</v>
      </c>
      <c r="R169" s="12">
        <v>11</v>
      </c>
      <c r="S169" s="12">
        <v>9</v>
      </c>
      <c r="T169" s="12">
        <v>2</v>
      </c>
      <c r="U169" s="12">
        <v>2</v>
      </c>
      <c r="V169" s="12">
        <v>0</v>
      </c>
      <c r="W169" s="12">
        <v>0</v>
      </c>
      <c r="X169" s="12">
        <v>0</v>
      </c>
      <c r="Y169" s="12">
        <v>0</v>
      </c>
      <c r="Z169" s="12">
        <v>0</v>
      </c>
      <c r="AA169" s="12">
        <v>0</v>
      </c>
      <c r="AB169" s="12">
        <v>458</v>
      </c>
      <c r="AC169" s="12">
        <v>15</v>
      </c>
      <c r="AD169" s="12">
        <v>15</v>
      </c>
      <c r="AE169" s="12">
        <v>0</v>
      </c>
      <c r="AF169" s="12">
        <v>0</v>
      </c>
      <c r="AG169" s="12">
        <v>0</v>
      </c>
      <c r="AH169" s="12">
        <v>0</v>
      </c>
      <c r="AI169" s="12">
        <v>0</v>
      </c>
      <c r="AJ169" s="12">
        <v>1</v>
      </c>
      <c r="AK169" s="12">
        <v>14</v>
      </c>
      <c r="AL169" s="12">
        <v>248</v>
      </c>
      <c r="AM169" s="12">
        <v>235</v>
      </c>
      <c r="AN169" s="12">
        <v>234</v>
      </c>
      <c r="AO169" s="81">
        <v>4.1428571429999996</v>
      </c>
      <c r="AP169" t="s">
        <v>17</v>
      </c>
      <c r="AQ169" t="s">
        <v>379</v>
      </c>
      <c r="AR169" t="s">
        <v>57</v>
      </c>
      <c r="AS169" t="s">
        <v>365</v>
      </c>
      <c r="AT169" t="s">
        <v>405</v>
      </c>
      <c r="AU169" t="s">
        <v>268</v>
      </c>
      <c r="AV169" s="12"/>
      <c r="AW169" s="12">
        <v>0</v>
      </c>
      <c r="AX169" s="12">
        <v>0</v>
      </c>
      <c r="AY169" s="12">
        <v>0</v>
      </c>
      <c r="AZ169">
        <v>0</v>
      </c>
    </row>
    <row r="170" spans="1:52" x14ac:dyDescent="0.35">
      <c r="A170" t="s">
        <v>10</v>
      </c>
      <c r="B170" t="s">
        <v>154</v>
      </c>
      <c r="C170" s="109">
        <v>44134</v>
      </c>
      <c r="D170" s="12">
        <v>5380</v>
      </c>
      <c r="E170" s="12">
        <v>9</v>
      </c>
      <c r="F170" s="12">
        <v>9</v>
      </c>
      <c r="G170" s="12">
        <v>0</v>
      </c>
      <c r="H170" s="12">
        <v>67</v>
      </c>
      <c r="I170" s="12">
        <v>43</v>
      </c>
      <c r="J170" s="12">
        <v>28</v>
      </c>
      <c r="K170" s="12">
        <v>28</v>
      </c>
      <c r="L170" s="12">
        <v>3</v>
      </c>
      <c r="M170" s="12">
        <v>3</v>
      </c>
      <c r="N170" s="12">
        <v>7</v>
      </c>
      <c r="O170" s="12">
        <v>7</v>
      </c>
      <c r="P170" s="12">
        <v>7</v>
      </c>
      <c r="Q170" s="12">
        <v>7</v>
      </c>
      <c r="R170" s="12">
        <v>18</v>
      </c>
      <c r="S170" s="12">
        <v>18</v>
      </c>
      <c r="T170" s="12">
        <v>2</v>
      </c>
      <c r="U170" s="12">
        <v>2</v>
      </c>
      <c r="V170" s="12">
        <v>47</v>
      </c>
      <c r="W170" s="12">
        <v>47</v>
      </c>
      <c r="X170" s="12">
        <v>47</v>
      </c>
      <c r="Y170" s="12">
        <v>47</v>
      </c>
      <c r="Z170" s="12">
        <v>4</v>
      </c>
      <c r="AA170" s="12">
        <v>4</v>
      </c>
      <c r="AB170" s="12">
        <v>205</v>
      </c>
      <c r="AC170" s="12">
        <v>5</v>
      </c>
      <c r="AD170" s="12">
        <v>5</v>
      </c>
      <c r="AE170" s="12">
        <v>0</v>
      </c>
      <c r="AF170" s="12">
        <v>0</v>
      </c>
      <c r="AG170" s="12">
        <v>0</v>
      </c>
      <c r="AH170" s="12">
        <v>0</v>
      </c>
      <c r="AI170" s="12">
        <v>0</v>
      </c>
      <c r="AJ170" s="12">
        <v>0</v>
      </c>
      <c r="AK170" s="12">
        <v>5</v>
      </c>
      <c r="AL170" s="12">
        <v>223</v>
      </c>
      <c r="AM170" s="12">
        <v>208</v>
      </c>
      <c r="AN170" s="12">
        <v>204</v>
      </c>
      <c r="AO170" s="81">
        <v>5.1428571429999996</v>
      </c>
      <c r="AP170" t="s">
        <v>17</v>
      </c>
      <c r="AQ170" t="s">
        <v>379</v>
      </c>
      <c r="AR170" t="s">
        <v>57</v>
      </c>
      <c r="AS170" t="s">
        <v>365</v>
      </c>
      <c r="AT170" t="s">
        <v>405</v>
      </c>
      <c r="AU170" t="s">
        <v>268</v>
      </c>
      <c r="AV170" s="12"/>
      <c r="AW170" s="12">
        <v>0</v>
      </c>
      <c r="AX170" s="12">
        <v>0</v>
      </c>
      <c r="AY170" s="12">
        <v>0</v>
      </c>
      <c r="AZ170">
        <v>0</v>
      </c>
    </row>
    <row r="171" spans="1:52" x14ac:dyDescent="0.35">
      <c r="A171" t="s">
        <v>10</v>
      </c>
      <c r="B171" t="s">
        <v>154</v>
      </c>
      <c r="C171" s="109">
        <v>44141</v>
      </c>
      <c r="D171" s="12">
        <v>5695</v>
      </c>
      <c r="E171" s="12">
        <v>7</v>
      </c>
      <c r="F171" s="12">
        <v>7</v>
      </c>
      <c r="G171" s="12">
        <v>25</v>
      </c>
      <c r="H171" s="12">
        <v>107</v>
      </c>
      <c r="I171" s="12">
        <v>80</v>
      </c>
      <c r="J171" s="12">
        <v>71</v>
      </c>
      <c r="K171" s="12">
        <v>71</v>
      </c>
      <c r="L171" s="12">
        <v>4</v>
      </c>
      <c r="M171" s="12">
        <v>4</v>
      </c>
      <c r="N171" s="12">
        <v>8</v>
      </c>
      <c r="O171" s="12">
        <v>8</v>
      </c>
      <c r="P171" s="12">
        <v>8</v>
      </c>
      <c r="Q171" s="12">
        <v>8</v>
      </c>
      <c r="R171" s="12">
        <v>24</v>
      </c>
      <c r="S171" s="12">
        <v>23</v>
      </c>
      <c r="T171" s="12">
        <v>3</v>
      </c>
      <c r="U171" s="12">
        <v>3</v>
      </c>
      <c r="V171" s="12">
        <v>16</v>
      </c>
      <c r="W171" s="12">
        <v>16</v>
      </c>
      <c r="X171" s="12">
        <v>16</v>
      </c>
      <c r="Y171" s="12">
        <v>16</v>
      </c>
      <c r="Z171" s="12">
        <v>0</v>
      </c>
      <c r="AA171" s="12">
        <v>0</v>
      </c>
      <c r="AB171" s="12">
        <v>284</v>
      </c>
      <c r="AC171" s="12">
        <v>4</v>
      </c>
      <c r="AD171" s="12">
        <v>4</v>
      </c>
      <c r="AE171" s="12">
        <v>0</v>
      </c>
      <c r="AF171" s="12">
        <v>0</v>
      </c>
      <c r="AG171" s="12">
        <v>0</v>
      </c>
      <c r="AH171" s="12">
        <v>0</v>
      </c>
      <c r="AI171" s="12">
        <v>0</v>
      </c>
      <c r="AJ171" s="12">
        <v>0</v>
      </c>
      <c r="AK171" s="12">
        <v>4</v>
      </c>
      <c r="AL171" s="12">
        <v>207</v>
      </c>
      <c r="AM171" s="12">
        <v>187</v>
      </c>
      <c r="AN171" s="12">
        <v>184</v>
      </c>
      <c r="AO171" s="81">
        <v>6.1428571429999996</v>
      </c>
      <c r="AP171" t="s">
        <v>35</v>
      </c>
      <c r="AQ171" t="s">
        <v>379</v>
      </c>
      <c r="AR171" t="s">
        <v>57</v>
      </c>
      <c r="AS171" t="s">
        <v>365</v>
      </c>
      <c r="AT171" t="s">
        <v>405</v>
      </c>
      <c r="AU171" t="s">
        <v>268</v>
      </c>
      <c r="AV171" s="12"/>
      <c r="AW171" s="12">
        <v>0</v>
      </c>
      <c r="AX171" s="12">
        <v>0</v>
      </c>
      <c r="AY171" s="12">
        <v>0</v>
      </c>
      <c r="AZ171">
        <v>0</v>
      </c>
    </row>
    <row r="172" spans="1:52" x14ac:dyDescent="0.35">
      <c r="A172" t="s">
        <v>10</v>
      </c>
      <c r="B172" t="s">
        <v>154</v>
      </c>
      <c r="C172" s="109">
        <v>44148</v>
      </c>
      <c r="D172" s="12">
        <v>5696</v>
      </c>
      <c r="E172" s="12">
        <v>6</v>
      </c>
      <c r="F172" s="12">
        <v>1</v>
      </c>
      <c r="G172" s="12">
        <v>1</v>
      </c>
      <c r="H172" s="12">
        <v>119</v>
      </c>
      <c r="I172" s="12">
        <v>74</v>
      </c>
      <c r="J172" s="12">
        <v>62</v>
      </c>
      <c r="K172" s="12">
        <v>62</v>
      </c>
      <c r="L172" s="12">
        <v>3</v>
      </c>
      <c r="M172" s="12">
        <v>3</v>
      </c>
      <c r="N172" s="12">
        <v>6</v>
      </c>
      <c r="O172" s="12">
        <v>6</v>
      </c>
      <c r="P172" s="12">
        <v>6</v>
      </c>
      <c r="Q172" s="12">
        <v>6</v>
      </c>
      <c r="R172" s="12">
        <v>18</v>
      </c>
      <c r="S172" s="12">
        <v>18</v>
      </c>
      <c r="T172" s="12">
        <v>3</v>
      </c>
      <c r="U172" s="12">
        <v>3</v>
      </c>
      <c r="V172" s="12">
        <v>37</v>
      </c>
      <c r="W172" s="12">
        <v>37</v>
      </c>
      <c r="X172" s="12">
        <v>37</v>
      </c>
      <c r="Y172" s="12">
        <v>37</v>
      </c>
      <c r="Z172" s="12">
        <v>0</v>
      </c>
      <c r="AA172" s="12">
        <v>0</v>
      </c>
      <c r="AB172" s="12">
        <v>249</v>
      </c>
      <c r="AC172" s="12">
        <v>11</v>
      </c>
      <c r="AD172" s="12">
        <v>11</v>
      </c>
      <c r="AE172" s="12">
        <v>0</v>
      </c>
      <c r="AF172" s="12">
        <v>0</v>
      </c>
      <c r="AG172" s="12">
        <v>0</v>
      </c>
      <c r="AH172" s="12">
        <v>0</v>
      </c>
      <c r="AI172" s="12">
        <v>0</v>
      </c>
      <c r="AJ172" s="12">
        <v>0</v>
      </c>
      <c r="AK172" s="12">
        <v>11</v>
      </c>
      <c r="AL172" s="12">
        <v>137</v>
      </c>
      <c r="AM172" s="12">
        <v>127</v>
      </c>
      <c r="AN172" s="12">
        <v>119</v>
      </c>
      <c r="AO172" s="81">
        <v>7.1428571429999996</v>
      </c>
      <c r="AP172" t="s">
        <v>35</v>
      </c>
      <c r="AQ172" t="s">
        <v>379</v>
      </c>
      <c r="AR172" t="s">
        <v>57</v>
      </c>
      <c r="AS172" t="s">
        <v>365</v>
      </c>
      <c r="AT172" t="s">
        <v>405</v>
      </c>
      <c r="AU172" t="s">
        <v>268</v>
      </c>
      <c r="AV172" s="12"/>
      <c r="AW172" s="12">
        <v>0</v>
      </c>
      <c r="AX172" s="12">
        <v>0</v>
      </c>
      <c r="AY172" s="12">
        <v>0</v>
      </c>
      <c r="AZ172">
        <v>0</v>
      </c>
    </row>
    <row r="173" spans="1:52" x14ac:dyDescent="0.35">
      <c r="A173" t="s">
        <v>10</v>
      </c>
      <c r="B173" t="s">
        <v>153</v>
      </c>
      <c r="C173" s="109">
        <v>44106</v>
      </c>
      <c r="D173" s="12">
        <v>8100</v>
      </c>
      <c r="E173" s="12">
        <v>5</v>
      </c>
      <c r="F173" s="12">
        <v>5</v>
      </c>
      <c r="G173" s="12">
        <v>-35</v>
      </c>
      <c r="H173" s="12">
        <v>448</v>
      </c>
      <c r="I173" s="12">
        <v>288</v>
      </c>
      <c r="J173" s="12">
        <v>215</v>
      </c>
      <c r="K173" s="12">
        <v>215</v>
      </c>
      <c r="L173" s="12">
        <v>15</v>
      </c>
      <c r="M173" s="12">
        <v>15</v>
      </c>
      <c r="N173" s="12">
        <v>11</v>
      </c>
      <c r="O173" s="12">
        <v>11</v>
      </c>
      <c r="P173" s="12">
        <v>11</v>
      </c>
      <c r="Q173" s="12">
        <v>9</v>
      </c>
      <c r="R173" s="12">
        <v>15</v>
      </c>
      <c r="S173" s="12">
        <v>15</v>
      </c>
      <c r="T173" s="12">
        <v>2</v>
      </c>
      <c r="U173" s="12">
        <v>2</v>
      </c>
      <c r="V173" s="12">
        <v>0</v>
      </c>
      <c r="W173" s="12">
        <v>0</v>
      </c>
      <c r="X173" s="12">
        <v>0</v>
      </c>
      <c r="Y173" s="12">
        <v>0</v>
      </c>
      <c r="Z173" s="12">
        <v>0</v>
      </c>
      <c r="AA173" s="12">
        <v>0</v>
      </c>
      <c r="AB173" s="12">
        <v>936</v>
      </c>
      <c r="AC173" s="12">
        <v>90</v>
      </c>
      <c r="AD173" s="12">
        <v>90</v>
      </c>
      <c r="AE173" s="12">
        <v>0</v>
      </c>
      <c r="AF173" s="12">
        <v>0</v>
      </c>
      <c r="AG173" s="12">
        <v>0</v>
      </c>
      <c r="AH173" s="12">
        <v>3</v>
      </c>
      <c r="AI173" s="12">
        <v>7</v>
      </c>
      <c r="AJ173" s="12">
        <v>12</v>
      </c>
      <c r="AK173" s="12">
        <v>68</v>
      </c>
      <c r="AL173" s="12">
        <v>566</v>
      </c>
      <c r="AM173" s="12">
        <v>541</v>
      </c>
      <c r="AN173" s="12">
        <v>494</v>
      </c>
      <c r="AO173" s="81">
        <v>1.1428571430000001</v>
      </c>
      <c r="AP173" t="s">
        <v>17</v>
      </c>
      <c r="AQ173" t="s">
        <v>379</v>
      </c>
      <c r="AR173" t="s">
        <v>57</v>
      </c>
      <c r="AS173" t="s">
        <v>365</v>
      </c>
      <c r="AT173" t="s">
        <v>406</v>
      </c>
      <c r="AU173" t="s">
        <v>268</v>
      </c>
      <c r="AV173" s="12"/>
      <c r="AW173" s="12">
        <v>0</v>
      </c>
      <c r="AX173" s="12">
        <v>0</v>
      </c>
      <c r="AY173" s="12">
        <v>0</v>
      </c>
      <c r="AZ173">
        <v>0</v>
      </c>
    </row>
    <row r="174" spans="1:52" x14ac:dyDescent="0.35">
      <c r="A174" t="s">
        <v>10</v>
      </c>
      <c r="B174" t="s">
        <v>153</v>
      </c>
      <c r="C174" s="109">
        <v>44113</v>
      </c>
      <c r="D174" s="12">
        <v>8100</v>
      </c>
      <c r="E174" s="12">
        <v>5</v>
      </c>
      <c r="F174" s="12">
        <v>5</v>
      </c>
      <c r="G174" s="12">
        <v>21</v>
      </c>
      <c r="H174" s="12">
        <v>101</v>
      </c>
      <c r="I174" s="12">
        <v>65</v>
      </c>
      <c r="J174" s="12">
        <v>52</v>
      </c>
      <c r="K174" s="12">
        <v>52</v>
      </c>
      <c r="L174" s="12">
        <v>3</v>
      </c>
      <c r="M174" s="12">
        <v>3</v>
      </c>
      <c r="N174" s="12">
        <v>10</v>
      </c>
      <c r="O174" s="12">
        <v>10</v>
      </c>
      <c r="P174" s="12">
        <v>10</v>
      </c>
      <c r="Q174" s="12">
        <v>10</v>
      </c>
      <c r="R174" s="12">
        <v>27</v>
      </c>
      <c r="S174" s="12">
        <v>19</v>
      </c>
      <c r="T174" s="12">
        <v>2</v>
      </c>
      <c r="U174" s="12">
        <v>2</v>
      </c>
      <c r="V174" s="12">
        <v>0</v>
      </c>
      <c r="W174" s="12">
        <v>0</v>
      </c>
      <c r="X174" s="12">
        <v>0</v>
      </c>
      <c r="Y174" s="12">
        <v>0</v>
      </c>
      <c r="Z174" s="12">
        <v>0</v>
      </c>
      <c r="AA174" s="12">
        <v>0</v>
      </c>
      <c r="AB174" s="12">
        <v>752</v>
      </c>
      <c r="AC174" s="12">
        <v>85</v>
      </c>
      <c r="AD174" s="12">
        <v>85</v>
      </c>
      <c r="AE174" s="12">
        <v>0</v>
      </c>
      <c r="AF174" s="12">
        <v>0</v>
      </c>
      <c r="AG174" s="12">
        <v>0</v>
      </c>
      <c r="AH174" s="12">
        <v>3</v>
      </c>
      <c r="AI174" s="12">
        <v>6</v>
      </c>
      <c r="AJ174" s="12">
        <v>6</v>
      </c>
      <c r="AK174" s="12">
        <v>70</v>
      </c>
      <c r="AL174" s="12">
        <v>583</v>
      </c>
      <c r="AM174" s="12">
        <v>537</v>
      </c>
      <c r="AN174" s="12">
        <v>523</v>
      </c>
      <c r="AO174" s="81">
        <v>2.1428571430000001</v>
      </c>
      <c r="AP174" t="s">
        <v>17</v>
      </c>
      <c r="AQ174" t="s">
        <v>379</v>
      </c>
      <c r="AR174" t="s">
        <v>57</v>
      </c>
      <c r="AS174" t="s">
        <v>365</v>
      </c>
      <c r="AT174" t="s">
        <v>406</v>
      </c>
      <c r="AU174" t="s">
        <v>268</v>
      </c>
      <c r="AV174" s="12"/>
      <c r="AW174" s="12">
        <v>0</v>
      </c>
      <c r="AX174" s="12">
        <v>0</v>
      </c>
      <c r="AY174" s="12">
        <v>0</v>
      </c>
      <c r="AZ174">
        <v>0</v>
      </c>
    </row>
    <row r="175" spans="1:52" x14ac:dyDescent="0.35">
      <c r="A175" t="s">
        <v>10</v>
      </c>
      <c r="B175" t="s">
        <v>153</v>
      </c>
      <c r="C175" s="109">
        <v>44120</v>
      </c>
      <c r="D175" s="12">
        <v>8100</v>
      </c>
      <c r="E175" s="12">
        <v>8</v>
      </c>
      <c r="F175" s="12">
        <v>8</v>
      </c>
      <c r="G175" s="12">
        <v>-11</v>
      </c>
      <c r="H175" s="12">
        <v>112</v>
      </c>
      <c r="I175" s="12">
        <v>69</v>
      </c>
      <c r="J175" s="12">
        <v>59</v>
      </c>
      <c r="K175" s="12">
        <v>59</v>
      </c>
      <c r="L175" s="12">
        <v>5</v>
      </c>
      <c r="M175" s="12">
        <v>5</v>
      </c>
      <c r="N175" s="12">
        <v>11</v>
      </c>
      <c r="O175" s="12">
        <v>11</v>
      </c>
      <c r="P175" s="12">
        <v>11</v>
      </c>
      <c r="Q175" s="12">
        <v>11</v>
      </c>
      <c r="R175" s="12">
        <v>28</v>
      </c>
      <c r="S175" s="12">
        <v>28</v>
      </c>
      <c r="T175" s="12">
        <v>3</v>
      </c>
      <c r="U175" s="12">
        <v>3</v>
      </c>
      <c r="V175" s="12">
        <v>0</v>
      </c>
      <c r="W175" s="12">
        <v>0</v>
      </c>
      <c r="X175" s="12">
        <v>0</v>
      </c>
      <c r="Y175" s="12">
        <v>0</v>
      </c>
      <c r="Z175" s="12">
        <v>0</v>
      </c>
      <c r="AA175" s="12">
        <v>0</v>
      </c>
      <c r="AB175" s="12">
        <v>834</v>
      </c>
      <c r="AC175" s="12">
        <v>100</v>
      </c>
      <c r="AD175" s="12">
        <v>95</v>
      </c>
      <c r="AE175" s="12">
        <v>0</v>
      </c>
      <c r="AF175" s="12">
        <v>0</v>
      </c>
      <c r="AG175" s="12">
        <v>0</v>
      </c>
      <c r="AH175" s="12">
        <v>5</v>
      </c>
      <c r="AI175" s="12">
        <v>6</v>
      </c>
      <c r="AJ175" s="12">
        <v>6</v>
      </c>
      <c r="AK175" s="12">
        <v>78</v>
      </c>
      <c r="AL175" s="12">
        <v>422</v>
      </c>
      <c r="AM175" s="12">
        <v>387</v>
      </c>
      <c r="AN175" s="12">
        <v>368</v>
      </c>
      <c r="AO175" s="81">
        <v>3.1428571430000001</v>
      </c>
      <c r="AP175" t="s">
        <v>17</v>
      </c>
      <c r="AQ175" t="s">
        <v>379</v>
      </c>
      <c r="AR175" t="s">
        <v>57</v>
      </c>
      <c r="AS175" t="s">
        <v>365</v>
      </c>
      <c r="AT175" t="s">
        <v>406</v>
      </c>
      <c r="AU175" t="s">
        <v>268</v>
      </c>
      <c r="AV175" s="12"/>
      <c r="AW175" s="12">
        <v>0</v>
      </c>
      <c r="AX175" s="12">
        <v>0</v>
      </c>
      <c r="AY175" s="12">
        <v>0</v>
      </c>
      <c r="AZ175">
        <v>0</v>
      </c>
    </row>
    <row r="176" spans="1:52" x14ac:dyDescent="0.35">
      <c r="A176" t="s">
        <v>10</v>
      </c>
      <c r="B176" t="s">
        <v>153</v>
      </c>
      <c r="C176" s="109">
        <v>44127</v>
      </c>
      <c r="D176" s="12">
        <v>8100</v>
      </c>
      <c r="E176" s="12">
        <v>5</v>
      </c>
      <c r="F176" s="12">
        <v>5</v>
      </c>
      <c r="G176" s="12">
        <v>-83</v>
      </c>
      <c r="H176" s="12">
        <v>67</v>
      </c>
      <c r="I176" s="12">
        <v>50</v>
      </c>
      <c r="J176" s="12">
        <v>32</v>
      </c>
      <c r="K176" s="12">
        <v>32</v>
      </c>
      <c r="L176" s="12">
        <v>2</v>
      </c>
      <c r="M176" s="12">
        <v>2</v>
      </c>
      <c r="N176" s="12">
        <v>12</v>
      </c>
      <c r="O176" s="12">
        <v>12</v>
      </c>
      <c r="P176" s="12">
        <v>12</v>
      </c>
      <c r="Q176" s="12">
        <v>12</v>
      </c>
      <c r="R176" s="12">
        <v>24</v>
      </c>
      <c r="S176" s="12">
        <v>24</v>
      </c>
      <c r="T176" s="12">
        <v>3</v>
      </c>
      <c r="U176" s="12">
        <v>3</v>
      </c>
      <c r="V176" s="12">
        <v>0</v>
      </c>
      <c r="W176" s="12">
        <v>0</v>
      </c>
      <c r="X176" s="12">
        <v>0</v>
      </c>
      <c r="Y176" s="12">
        <v>0</v>
      </c>
      <c r="Z176" s="12">
        <v>0</v>
      </c>
      <c r="AA176" s="12">
        <v>0</v>
      </c>
      <c r="AB176" s="12">
        <v>450</v>
      </c>
      <c r="AC176" s="12">
        <v>60</v>
      </c>
      <c r="AD176" s="12">
        <v>55</v>
      </c>
      <c r="AE176" s="12">
        <v>0</v>
      </c>
      <c r="AF176" s="12">
        <v>0</v>
      </c>
      <c r="AG176" s="12">
        <v>0</v>
      </c>
      <c r="AH176" s="12">
        <v>2</v>
      </c>
      <c r="AI176" s="12">
        <v>3</v>
      </c>
      <c r="AJ176" s="12">
        <v>8</v>
      </c>
      <c r="AK176" s="12">
        <v>42</v>
      </c>
      <c r="AL176" s="12">
        <v>441</v>
      </c>
      <c r="AM176" s="12">
        <v>406</v>
      </c>
      <c r="AN176" s="12">
        <v>389</v>
      </c>
      <c r="AO176" s="81">
        <v>4.1428571429999996</v>
      </c>
      <c r="AP176" t="s">
        <v>17</v>
      </c>
      <c r="AQ176" t="s">
        <v>379</v>
      </c>
      <c r="AR176" t="s">
        <v>57</v>
      </c>
      <c r="AS176" t="s">
        <v>365</v>
      </c>
      <c r="AT176" t="s">
        <v>406</v>
      </c>
      <c r="AU176" t="s">
        <v>268</v>
      </c>
      <c r="AV176" s="12"/>
      <c r="AW176" s="12">
        <v>0</v>
      </c>
      <c r="AX176" s="12">
        <v>0</v>
      </c>
      <c r="AY176" s="12">
        <v>0</v>
      </c>
      <c r="AZ176">
        <v>0</v>
      </c>
    </row>
    <row r="177" spans="1:52" x14ac:dyDescent="0.35">
      <c r="A177" t="s">
        <v>10</v>
      </c>
      <c r="B177" t="s">
        <v>153</v>
      </c>
      <c r="C177" s="109">
        <v>44134</v>
      </c>
      <c r="D177" s="12">
        <v>8100</v>
      </c>
      <c r="E177" s="12">
        <v>7</v>
      </c>
      <c r="F177" s="12">
        <v>7</v>
      </c>
      <c r="G177" s="12">
        <v>-5</v>
      </c>
      <c r="H177" s="12">
        <v>71</v>
      </c>
      <c r="I177" s="12">
        <v>45</v>
      </c>
      <c r="J177" s="12">
        <v>23</v>
      </c>
      <c r="K177" s="12">
        <v>23</v>
      </c>
      <c r="L177" s="12">
        <v>2</v>
      </c>
      <c r="M177" s="12">
        <v>2</v>
      </c>
      <c r="N177" s="12">
        <v>9</v>
      </c>
      <c r="O177" s="12">
        <v>9</v>
      </c>
      <c r="P177" s="12">
        <v>9</v>
      </c>
      <c r="Q177" s="12">
        <v>9</v>
      </c>
      <c r="R177" s="12">
        <v>28</v>
      </c>
      <c r="S177" s="12">
        <v>24</v>
      </c>
      <c r="T177" s="12">
        <v>3</v>
      </c>
      <c r="U177" s="12">
        <v>3</v>
      </c>
      <c r="V177" s="12">
        <v>18</v>
      </c>
      <c r="W177" s="12">
        <v>18</v>
      </c>
      <c r="X177" s="12">
        <v>18</v>
      </c>
      <c r="Y177" s="12">
        <v>18</v>
      </c>
      <c r="Z177" s="12">
        <v>1</v>
      </c>
      <c r="AA177" s="12">
        <v>1</v>
      </c>
      <c r="AB177" s="12">
        <v>280</v>
      </c>
      <c r="AC177" s="12">
        <v>35</v>
      </c>
      <c r="AD177" s="12">
        <v>35</v>
      </c>
      <c r="AE177" s="12">
        <v>0</v>
      </c>
      <c r="AF177" s="12">
        <v>0</v>
      </c>
      <c r="AG177" s="12">
        <v>0</v>
      </c>
      <c r="AH177" s="12">
        <v>1</v>
      </c>
      <c r="AI177" s="12">
        <v>3</v>
      </c>
      <c r="AJ177" s="12">
        <v>3</v>
      </c>
      <c r="AK177" s="12">
        <v>26</v>
      </c>
      <c r="AL177" s="12">
        <v>428</v>
      </c>
      <c r="AM177" s="12">
        <v>392</v>
      </c>
      <c r="AN177" s="12">
        <v>390</v>
      </c>
      <c r="AO177" s="81">
        <v>5.1428571429999996</v>
      </c>
      <c r="AP177" t="s">
        <v>17</v>
      </c>
      <c r="AQ177" t="s">
        <v>379</v>
      </c>
      <c r="AR177" t="s">
        <v>57</v>
      </c>
      <c r="AS177" t="s">
        <v>365</v>
      </c>
      <c r="AT177" t="s">
        <v>406</v>
      </c>
      <c r="AU177" t="s">
        <v>268</v>
      </c>
      <c r="AV177" s="12"/>
      <c r="AW177" s="12">
        <v>0</v>
      </c>
      <c r="AX177" s="12">
        <v>0</v>
      </c>
      <c r="AY177" s="12">
        <v>0</v>
      </c>
      <c r="AZ177">
        <v>0</v>
      </c>
    </row>
    <row r="178" spans="1:52" x14ac:dyDescent="0.35">
      <c r="A178" t="s">
        <v>10</v>
      </c>
      <c r="B178" t="s">
        <v>153</v>
      </c>
      <c r="C178" s="109">
        <v>44141</v>
      </c>
      <c r="D178" s="12">
        <v>8083</v>
      </c>
      <c r="E178" s="12">
        <v>8</v>
      </c>
      <c r="F178" s="12">
        <v>8</v>
      </c>
      <c r="G178" s="12">
        <v>39</v>
      </c>
      <c r="H178" s="12">
        <v>93</v>
      </c>
      <c r="I178" s="12">
        <v>68</v>
      </c>
      <c r="J178" s="12">
        <v>52</v>
      </c>
      <c r="K178" s="12">
        <v>52</v>
      </c>
      <c r="L178" s="12">
        <v>3</v>
      </c>
      <c r="M178" s="12">
        <v>3</v>
      </c>
      <c r="N178" s="12">
        <v>20</v>
      </c>
      <c r="O178" s="12">
        <v>20</v>
      </c>
      <c r="P178" s="12">
        <v>20</v>
      </c>
      <c r="Q178" s="12">
        <v>17</v>
      </c>
      <c r="R178" s="12">
        <v>44</v>
      </c>
      <c r="S178" s="12">
        <v>44</v>
      </c>
      <c r="T178" s="12">
        <v>5</v>
      </c>
      <c r="U178" s="12">
        <v>5</v>
      </c>
      <c r="V178" s="12">
        <v>12</v>
      </c>
      <c r="W178" s="12">
        <v>12</v>
      </c>
      <c r="X178" s="12">
        <v>12</v>
      </c>
      <c r="Y178" s="12">
        <v>12</v>
      </c>
      <c r="Z178" s="12">
        <v>0</v>
      </c>
      <c r="AA178" s="12">
        <v>0</v>
      </c>
      <c r="AB178" s="12">
        <v>310</v>
      </c>
      <c r="AC178" s="12">
        <v>50</v>
      </c>
      <c r="AD178" s="12">
        <v>50</v>
      </c>
      <c r="AE178" s="12">
        <v>0</v>
      </c>
      <c r="AF178" s="12">
        <v>0</v>
      </c>
      <c r="AG178" s="12">
        <v>0</v>
      </c>
      <c r="AH178" s="12">
        <v>1</v>
      </c>
      <c r="AI178" s="12">
        <v>1</v>
      </c>
      <c r="AJ178" s="12">
        <v>2</v>
      </c>
      <c r="AK178" s="12">
        <v>46</v>
      </c>
      <c r="AL178" s="12">
        <v>985</v>
      </c>
      <c r="AM178" s="12">
        <v>935</v>
      </c>
      <c r="AN178" s="12">
        <v>925</v>
      </c>
      <c r="AO178" s="81">
        <v>6.1428571429999996</v>
      </c>
      <c r="AP178" t="s">
        <v>35</v>
      </c>
      <c r="AQ178" t="s">
        <v>379</v>
      </c>
      <c r="AR178" t="s">
        <v>57</v>
      </c>
      <c r="AS178" t="s">
        <v>365</v>
      </c>
      <c r="AT178" t="s">
        <v>406</v>
      </c>
      <c r="AU178" t="s">
        <v>268</v>
      </c>
      <c r="AV178" s="12"/>
      <c r="AW178" s="12">
        <v>0</v>
      </c>
      <c r="AX178" s="12">
        <v>0</v>
      </c>
      <c r="AY178" s="12">
        <v>0</v>
      </c>
      <c r="AZ178">
        <v>0</v>
      </c>
    </row>
    <row r="179" spans="1:52" x14ac:dyDescent="0.35">
      <c r="A179" t="s">
        <v>10</v>
      </c>
      <c r="B179" t="s">
        <v>153</v>
      </c>
      <c r="C179" s="109">
        <v>44148</v>
      </c>
      <c r="D179" s="12">
        <v>8086</v>
      </c>
      <c r="E179" s="12">
        <v>8</v>
      </c>
      <c r="F179" s="12">
        <v>7</v>
      </c>
      <c r="G179" s="12">
        <v>3</v>
      </c>
      <c r="H179" s="12">
        <v>92</v>
      </c>
      <c r="I179" s="12">
        <v>59</v>
      </c>
      <c r="J179" s="12">
        <v>49</v>
      </c>
      <c r="K179" s="12">
        <v>49</v>
      </c>
      <c r="L179" s="12">
        <v>5</v>
      </c>
      <c r="M179" s="12">
        <v>5</v>
      </c>
      <c r="N179" s="12">
        <v>17</v>
      </c>
      <c r="O179" s="12">
        <v>17</v>
      </c>
      <c r="P179" s="12">
        <v>17</v>
      </c>
      <c r="Q179" s="12">
        <v>17</v>
      </c>
      <c r="R179" s="12">
        <v>34</v>
      </c>
      <c r="S179" s="12">
        <v>28</v>
      </c>
      <c r="T179" s="12">
        <v>3</v>
      </c>
      <c r="U179" s="12">
        <v>3</v>
      </c>
      <c r="V179" s="12">
        <v>32</v>
      </c>
      <c r="W179" s="12">
        <v>32</v>
      </c>
      <c r="X179" s="12">
        <v>32</v>
      </c>
      <c r="Y179" s="12">
        <v>32</v>
      </c>
      <c r="Z179" s="12">
        <v>0</v>
      </c>
      <c r="AA179" s="12">
        <v>0</v>
      </c>
      <c r="AB179" s="12">
        <v>792</v>
      </c>
      <c r="AC179" s="12">
        <v>103</v>
      </c>
      <c r="AD179" s="12">
        <v>95</v>
      </c>
      <c r="AE179" s="12">
        <v>0</v>
      </c>
      <c r="AF179" s="12">
        <v>0</v>
      </c>
      <c r="AG179" s="12">
        <v>0</v>
      </c>
      <c r="AH179" s="12">
        <v>2</v>
      </c>
      <c r="AI179" s="12">
        <v>3</v>
      </c>
      <c r="AJ179" s="12">
        <v>3</v>
      </c>
      <c r="AK179" s="12">
        <v>86</v>
      </c>
      <c r="AL179" s="12">
        <v>630</v>
      </c>
      <c r="AM179" s="12">
        <v>599</v>
      </c>
      <c r="AN179" s="12">
        <v>592</v>
      </c>
      <c r="AO179" s="81">
        <v>7.1428571429999996</v>
      </c>
      <c r="AP179" t="s">
        <v>35</v>
      </c>
      <c r="AQ179" t="s">
        <v>379</v>
      </c>
      <c r="AR179" t="s">
        <v>57</v>
      </c>
      <c r="AS179" t="s">
        <v>365</v>
      </c>
      <c r="AT179" t="s">
        <v>406</v>
      </c>
      <c r="AU179" t="s">
        <v>268</v>
      </c>
      <c r="AV179" s="12"/>
      <c r="AW179" s="12">
        <v>0</v>
      </c>
      <c r="AX179" s="12">
        <v>0</v>
      </c>
      <c r="AY179" s="12">
        <v>0</v>
      </c>
      <c r="AZ179">
        <v>0</v>
      </c>
    </row>
    <row r="180" spans="1:52" x14ac:dyDescent="0.35">
      <c r="A180" t="s">
        <v>10</v>
      </c>
      <c r="B180" t="s">
        <v>158</v>
      </c>
      <c r="C180" s="109">
        <v>44106</v>
      </c>
      <c r="D180" s="12">
        <v>1900</v>
      </c>
      <c r="E180" s="12">
        <v>2</v>
      </c>
      <c r="F180" s="12">
        <v>2</v>
      </c>
      <c r="G180" s="12">
        <v>-16</v>
      </c>
      <c r="H180" s="12">
        <v>310</v>
      </c>
      <c r="I180" s="12">
        <v>214</v>
      </c>
      <c r="J180" s="12">
        <v>128</v>
      </c>
      <c r="K180" s="12">
        <v>128</v>
      </c>
      <c r="L180" s="12">
        <v>8</v>
      </c>
      <c r="M180" s="12">
        <v>8</v>
      </c>
      <c r="N180" s="12">
        <v>5</v>
      </c>
      <c r="O180" s="12">
        <v>5</v>
      </c>
      <c r="P180" s="12">
        <v>5</v>
      </c>
      <c r="Q180" s="12">
        <v>5</v>
      </c>
      <c r="R180" s="12">
        <v>7</v>
      </c>
      <c r="S180" s="12">
        <v>6</v>
      </c>
      <c r="T180" s="12">
        <v>1</v>
      </c>
      <c r="U180" s="12">
        <v>1</v>
      </c>
      <c r="V180" s="12">
        <v>0</v>
      </c>
      <c r="W180" s="12">
        <v>0</v>
      </c>
      <c r="X180" s="12">
        <v>0</v>
      </c>
      <c r="Y180" s="12">
        <v>0</v>
      </c>
      <c r="Z180" s="12">
        <v>0</v>
      </c>
      <c r="AA180" s="12">
        <v>0</v>
      </c>
      <c r="AB180" s="12">
        <v>181</v>
      </c>
      <c r="AC180" s="12">
        <v>26</v>
      </c>
      <c r="AD180" s="12">
        <v>26</v>
      </c>
      <c r="AE180" s="12">
        <v>0</v>
      </c>
      <c r="AF180" s="12">
        <v>1</v>
      </c>
      <c r="AG180" s="12">
        <v>0</v>
      </c>
      <c r="AH180" s="12">
        <v>0</v>
      </c>
      <c r="AI180" s="12">
        <v>0</v>
      </c>
      <c r="AJ180" s="12">
        <v>7</v>
      </c>
      <c r="AK180" s="12">
        <v>19</v>
      </c>
      <c r="AL180" s="12">
        <v>90</v>
      </c>
      <c r="AM180" s="12">
        <v>89</v>
      </c>
      <c r="AN180" s="12">
        <v>89</v>
      </c>
      <c r="AO180" s="81">
        <v>1.1428571430000001</v>
      </c>
      <c r="AP180" t="s">
        <v>17</v>
      </c>
      <c r="AQ180" t="s">
        <v>379</v>
      </c>
      <c r="AR180" t="s">
        <v>57</v>
      </c>
      <c r="AS180" t="s">
        <v>365</v>
      </c>
      <c r="AT180" t="s">
        <v>407</v>
      </c>
      <c r="AU180" t="s">
        <v>268</v>
      </c>
      <c r="AV180" s="12"/>
      <c r="AW180" s="12">
        <v>0</v>
      </c>
      <c r="AX180" s="12">
        <v>0</v>
      </c>
      <c r="AY180" s="12">
        <v>0</v>
      </c>
      <c r="AZ180">
        <v>0</v>
      </c>
    </row>
    <row r="181" spans="1:52" x14ac:dyDescent="0.35">
      <c r="A181" t="s">
        <v>10</v>
      </c>
      <c r="B181" t="s">
        <v>158</v>
      </c>
      <c r="C181" s="109">
        <v>44113</v>
      </c>
      <c r="D181" s="12">
        <v>1900</v>
      </c>
      <c r="E181" s="12">
        <v>3</v>
      </c>
      <c r="F181" s="12">
        <v>3</v>
      </c>
      <c r="G181" s="12">
        <v>-30</v>
      </c>
      <c r="H181" s="12">
        <v>58</v>
      </c>
      <c r="I181" s="12">
        <v>44</v>
      </c>
      <c r="J181" s="12">
        <v>34</v>
      </c>
      <c r="K181" s="12">
        <v>34</v>
      </c>
      <c r="L181" s="12">
        <v>2</v>
      </c>
      <c r="M181" s="12">
        <v>2</v>
      </c>
      <c r="N181" s="12">
        <v>5</v>
      </c>
      <c r="O181" s="12">
        <v>5</v>
      </c>
      <c r="P181" s="12">
        <v>5</v>
      </c>
      <c r="Q181" s="12">
        <v>5</v>
      </c>
      <c r="R181" s="12">
        <v>8</v>
      </c>
      <c r="S181" s="12">
        <v>8</v>
      </c>
      <c r="T181" s="12">
        <v>1</v>
      </c>
      <c r="U181" s="12">
        <v>1</v>
      </c>
      <c r="V181" s="12">
        <v>0</v>
      </c>
      <c r="W181" s="12">
        <v>0</v>
      </c>
      <c r="X181" s="12">
        <v>0</v>
      </c>
      <c r="Y181" s="12">
        <v>0</v>
      </c>
      <c r="Z181" s="12">
        <v>0</v>
      </c>
      <c r="AA181" s="12">
        <v>0</v>
      </c>
      <c r="AB181" s="12">
        <v>133</v>
      </c>
      <c r="AC181" s="12">
        <v>20</v>
      </c>
      <c r="AD181" s="12">
        <v>20</v>
      </c>
      <c r="AE181" s="12">
        <v>0</v>
      </c>
      <c r="AF181" s="12">
        <v>0</v>
      </c>
      <c r="AG181" s="12">
        <v>0</v>
      </c>
      <c r="AH181" s="12">
        <v>0</v>
      </c>
      <c r="AI181" s="12">
        <v>0</v>
      </c>
      <c r="AJ181" s="12">
        <v>0</v>
      </c>
      <c r="AK181" s="12">
        <v>15</v>
      </c>
      <c r="AL181" s="12">
        <v>68</v>
      </c>
      <c r="AM181" s="12">
        <v>65</v>
      </c>
      <c r="AN181" s="12">
        <v>65</v>
      </c>
      <c r="AO181" s="81">
        <v>2.1428571430000001</v>
      </c>
      <c r="AP181" t="s">
        <v>17</v>
      </c>
      <c r="AQ181" t="s">
        <v>379</v>
      </c>
      <c r="AR181" t="s">
        <v>57</v>
      </c>
      <c r="AS181" t="s">
        <v>365</v>
      </c>
      <c r="AT181" t="s">
        <v>407</v>
      </c>
      <c r="AU181" t="s">
        <v>268</v>
      </c>
      <c r="AV181" s="12"/>
      <c r="AW181" s="12">
        <v>0</v>
      </c>
      <c r="AX181" s="12">
        <v>0</v>
      </c>
      <c r="AY181" s="12">
        <v>0</v>
      </c>
      <c r="AZ181">
        <v>0</v>
      </c>
    </row>
    <row r="182" spans="1:52" x14ac:dyDescent="0.35">
      <c r="A182" t="s">
        <v>10</v>
      </c>
      <c r="B182" t="s">
        <v>158</v>
      </c>
      <c r="C182" s="109">
        <v>44120</v>
      </c>
      <c r="D182" s="12">
        <v>1900</v>
      </c>
      <c r="E182" s="12">
        <v>3</v>
      </c>
      <c r="F182" s="12">
        <v>3</v>
      </c>
      <c r="G182" s="12">
        <v>18</v>
      </c>
      <c r="H182" s="12">
        <v>79</v>
      </c>
      <c r="I182" s="12">
        <v>55</v>
      </c>
      <c r="J182" s="12">
        <v>34</v>
      </c>
      <c r="K182" s="12">
        <v>34</v>
      </c>
      <c r="L182" s="12">
        <v>2</v>
      </c>
      <c r="M182" s="12">
        <v>2</v>
      </c>
      <c r="N182" s="12">
        <v>4</v>
      </c>
      <c r="O182" s="12">
        <v>4</v>
      </c>
      <c r="P182" s="12">
        <v>4</v>
      </c>
      <c r="Q182" s="12">
        <v>4</v>
      </c>
      <c r="R182" s="12">
        <v>6</v>
      </c>
      <c r="S182" s="12">
        <v>6</v>
      </c>
      <c r="T182" s="12">
        <v>1</v>
      </c>
      <c r="U182" s="12">
        <v>1</v>
      </c>
      <c r="V182" s="12">
        <v>0</v>
      </c>
      <c r="W182" s="12">
        <v>0</v>
      </c>
      <c r="X182" s="12">
        <v>0</v>
      </c>
      <c r="Y182" s="12">
        <v>0</v>
      </c>
      <c r="Z182" s="12">
        <v>0</v>
      </c>
      <c r="AA182" s="12">
        <v>0</v>
      </c>
      <c r="AB182" s="12">
        <v>119</v>
      </c>
      <c r="AC182" s="12">
        <v>17</v>
      </c>
      <c r="AD182" s="12">
        <v>17</v>
      </c>
      <c r="AE182" s="12">
        <v>0</v>
      </c>
      <c r="AF182" s="12">
        <v>0</v>
      </c>
      <c r="AG182" s="12">
        <v>0</v>
      </c>
      <c r="AH182" s="12">
        <v>0</v>
      </c>
      <c r="AI182" s="12">
        <v>0</v>
      </c>
      <c r="AJ182" s="12">
        <v>0</v>
      </c>
      <c r="AK182" s="12">
        <v>15</v>
      </c>
      <c r="AL182" s="12">
        <v>91</v>
      </c>
      <c r="AM182" s="12">
        <v>86</v>
      </c>
      <c r="AN182" s="12">
        <v>86</v>
      </c>
      <c r="AO182" s="81">
        <v>3.1428571430000001</v>
      </c>
      <c r="AP182" t="s">
        <v>17</v>
      </c>
      <c r="AQ182" t="s">
        <v>379</v>
      </c>
      <c r="AR182" t="s">
        <v>57</v>
      </c>
      <c r="AS182" t="s">
        <v>365</v>
      </c>
      <c r="AT182" t="s">
        <v>407</v>
      </c>
      <c r="AU182" t="s">
        <v>268</v>
      </c>
      <c r="AV182" s="12"/>
      <c r="AW182" s="12">
        <v>0</v>
      </c>
      <c r="AX182" s="12">
        <v>0</v>
      </c>
      <c r="AY182" s="12">
        <v>0</v>
      </c>
      <c r="AZ182">
        <v>0</v>
      </c>
    </row>
    <row r="183" spans="1:52" x14ac:dyDescent="0.35">
      <c r="A183" t="s">
        <v>10</v>
      </c>
      <c r="B183" t="s">
        <v>158</v>
      </c>
      <c r="C183" s="109">
        <v>44127</v>
      </c>
      <c r="D183" s="12">
        <v>1900</v>
      </c>
      <c r="E183" s="12">
        <v>2</v>
      </c>
      <c r="F183" s="12">
        <v>2</v>
      </c>
      <c r="G183" s="12">
        <v>-21</v>
      </c>
      <c r="H183" s="12">
        <v>46</v>
      </c>
      <c r="I183" s="12">
        <v>31</v>
      </c>
      <c r="J183" s="12">
        <v>15</v>
      </c>
      <c r="K183" s="12">
        <v>15</v>
      </c>
      <c r="L183" s="12">
        <v>1</v>
      </c>
      <c r="M183" s="12">
        <v>1</v>
      </c>
      <c r="N183" s="12">
        <v>3</v>
      </c>
      <c r="O183" s="12">
        <v>3</v>
      </c>
      <c r="P183" s="12">
        <v>3</v>
      </c>
      <c r="Q183" s="12">
        <v>3</v>
      </c>
      <c r="R183" s="12">
        <v>6</v>
      </c>
      <c r="S183" s="12">
        <v>6</v>
      </c>
      <c r="T183" s="12">
        <v>1</v>
      </c>
      <c r="U183" s="12">
        <v>1</v>
      </c>
      <c r="V183" s="12">
        <v>0</v>
      </c>
      <c r="W183" s="12">
        <v>0</v>
      </c>
      <c r="X183" s="12">
        <v>0</v>
      </c>
      <c r="Y183" s="12">
        <v>0</v>
      </c>
      <c r="Z183" s="12">
        <v>0</v>
      </c>
      <c r="AA183" s="12">
        <v>0</v>
      </c>
      <c r="AB183" s="12">
        <v>54</v>
      </c>
      <c r="AC183" s="12">
        <v>7</v>
      </c>
      <c r="AD183" s="12">
        <v>7</v>
      </c>
      <c r="AE183" s="12">
        <v>0</v>
      </c>
      <c r="AF183" s="12">
        <v>0</v>
      </c>
      <c r="AG183" s="12">
        <v>0</v>
      </c>
      <c r="AH183" s="12">
        <v>0</v>
      </c>
      <c r="AI183" s="12">
        <v>0</v>
      </c>
      <c r="AJ183" s="12">
        <v>1</v>
      </c>
      <c r="AK183" s="12">
        <v>6</v>
      </c>
      <c r="AL183" s="12">
        <v>42</v>
      </c>
      <c r="AM183" s="12">
        <v>42</v>
      </c>
      <c r="AN183" s="12">
        <v>42</v>
      </c>
      <c r="AO183" s="81">
        <v>4.1428571429999996</v>
      </c>
      <c r="AP183" t="s">
        <v>17</v>
      </c>
      <c r="AQ183" t="s">
        <v>379</v>
      </c>
      <c r="AR183" t="s">
        <v>57</v>
      </c>
      <c r="AS183" t="s">
        <v>365</v>
      </c>
      <c r="AT183" t="s">
        <v>407</v>
      </c>
      <c r="AU183" t="s">
        <v>268</v>
      </c>
      <c r="AV183" s="12"/>
      <c r="AW183" s="12">
        <v>0</v>
      </c>
      <c r="AX183" s="12">
        <v>0</v>
      </c>
      <c r="AY183" s="12">
        <v>0</v>
      </c>
      <c r="AZ183">
        <v>0</v>
      </c>
    </row>
    <row r="184" spans="1:52" x14ac:dyDescent="0.35">
      <c r="A184" t="s">
        <v>10</v>
      </c>
      <c r="B184" t="s">
        <v>158</v>
      </c>
      <c r="C184" s="109">
        <v>44134</v>
      </c>
      <c r="D184" s="12">
        <v>1900</v>
      </c>
      <c r="E184" s="12">
        <v>4</v>
      </c>
      <c r="F184" s="12">
        <v>4</v>
      </c>
      <c r="G184" s="12">
        <v>-14</v>
      </c>
      <c r="H184" s="12">
        <v>69</v>
      </c>
      <c r="I184" s="12">
        <v>48</v>
      </c>
      <c r="J184" s="12">
        <v>27</v>
      </c>
      <c r="K184" s="12">
        <v>27</v>
      </c>
      <c r="L184" s="12">
        <v>2</v>
      </c>
      <c r="M184" s="12">
        <v>2</v>
      </c>
      <c r="N184" s="12">
        <v>2</v>
      </c>
      <c r="O184" s="12">
        <v>2</v>
      </c>
      <c r="P184" s="12">
        <v>2</v>
      </c>
      <c r="Q184" s="12">
        <v>2</v>
      </c>
      <c r="R184" s="12">
        <v>4</v>
      </c>
      <c r="S184" s="12">
        <v>4</v>
      </c>
      <c r="T184" s="12">
        <v>1</v>
      </c>
      <c r="U184" s="12">
        <v>1</v>
      </c>
      <c r="V184" s="12">
        <v>16</v>
      </c>
      <c r="W184" s="12">
        <v>16</v>
      </c>
      <c r="X184" s="12">
        <v>16</v>
      </c>
      <c r="Y184" s="12">
        <v>16</v>
      </c>
      <c r="Z184" s="12">
        <v>1</v>
      </c>
      <c r="AA184" s="12">
        <v>1</v>
      </c>
      <c r="AB184" s="12">
        <v>50</v>
      </c>
      <c r="AC184" s="12">
        <v>7</v>
      </c>
      <c r="AD184" s="12">
        <v>7</v>
      </c>
      <c r="AE184" s="12">
        <v>0</v>
      </c>
      <c r="AF184" s="12">
        <v>0</v>
      </c>
      <c r="AG184" s="12">
        <v>0</v>
      </c>
      <c r="AH184" s="12">
        <v>0</v>
      </c>
      <c r="AI184" s="12">
        <v>0</v>
      </c>
      <c r="AJ184" s="12">
        <v>1</v>
      </c>
      <c r="AK184" s="12">
        <v>6</v>
      </c>
      <c r="AL184" s="12">
        <v>53</v>
      </c>
      <c r="AM184" s="12">
        <v>51</v>
      </c>
      <c r="AN184" s="12">
        <v>50</v>
      </c>
      <c r="AO184" s="81">
        <v>5.1428571429999996</v>
      </c>
      <c r="AP184" t="s">
        <v>17</v>
      </c>
      <c r="AQ184" t="s">
        <v>379</v>
      </c>
      <c r="AR184" t="s">
        <v>57</v>
      </c>
      <c r="AS184" t="s">
        <v>365</v>
      </c>
      <c r="AT184" t="s">
        <v>407</v>
      </c>
      <c r="AU184" t="s">
        <v>268</v>
      </c>
      <c r="AV184" s="12"/>
      <c r="AW184" s="12">
        <v>0</v>
      </c>
      <c r="AX184" s="12">
        <v>0</v>
      </c>
      <c r="AY184" s="12">
        <v>0</v>
      </c>
      <c r="AZ184">
        <v>0</v>
      </c>
    </row>
    <row r="185" spans="1:52" x14ac:dyDescent="0.35">
      <c r="A185" t="s">
        <v>10</v>
      </c>
      <c r="B185" t="s">
        <v>158</v>
      </c>
      <c r="C185" s="109">
        <v>44141</v>
      </c>
      <c r="D185" s="12">
        <v>1848</v>
      </c>
      <c r="E185" s="12">
        <v>2</v>
      </c>
      <c r="F185" s="12">
        <v>2</v>
      </c>
      <c r="G185" s="12">
        <v>6</v>
      </c>
      <c r="H185" s="12">
        <v>59</v>
      </c>
      <c r="I185" s="12">
        <v>36</v>
      </c>
      <c r="J185" s="12">
        <v>21</v>
      </c>
      <c r="K185" s="12">
        <v>21</v>
      </c>
      <c r="L185" s="12">
        <v>2</v>
      </c>
      <c r="M185" s="12">
        <v>2</v>
      </c>
      <c r="N185" s="12">
        <v>5</v>
      </c>
      <c r="O185" s="12">
        <v>5</v>
      </c>
      <c r="P185" s="12">
        <v>5</v>
      </c>
      <c r="Q185" s="12">
        <v>5</v>
      </c>
      <c r="R185" s="12">
        <v>8</v>
      </c>
      <c r="S185" s="12">
        <v>6</v>
      </c>
      <c r="T185" s="12">
        <v>0</v>
      </c>
      <c r="U185" s="12">
        <v>0</v>
      </c>
      <c r="V185" s="12">
        <v>19</v>
      </c>
      <c r="W185" s="12">
        <v>19</v>
      </c>
      <c r="X185" s="12">
        <v>19</v>
      </c>
      <c r="Y185" s="12">
        <v>19</v>
      </c>
      <c r="Z185" s="12">
        <v>0</v>
      </c>
      <c r="AA185" s="12">
        <v>0</v>
      </c>
      <c r="AB185" s="12">
        <v>156</v>
      </c>
      <c r="AC185" s="12">
        <v>14</v>
      </c>
      <c r="AD185" s="12">
        <v>14</v>
      </c>
      <c r="AE185" s="12">
        <v>0</v>
      </c>
      <c r="AF185" s="12">
        <v>0</v>
      </c>
      <c r="AG185" s="12">
        <v>0</v>
      </c>
      <c r="AH185" s="12">
        <v>0</v>
      </c>
      <c r="AI185" s="12">
        <v>0</v>
      </c>
      <c r="AJ185" s="12">
        <v>1</v>
      </c>
      <c r="AK185" s="12">
        <v>13</v>
      </c>
      <c r="AL185" s="12">
        <v>120</v>
      </c>
      <c r="AM185" s="12">
        <v>116</v>
      </c>
      <c r="AN185" s="12">
        <v>116</v>
      </c>
      <c r="AO185" s="81">
        <v>6.1428571429999996</v>
      </c>
      <c r="AP185" t="s">
        <v>35</v>
      </c>
      <c r="AQ185" t="s">
        <v>379</v>
      </c>
      <c r="AR185" t="s">
        <v>57</v>
      </c>
      <c r="AS185" t="s">
        <v>365</v>
      </c>
      <c r="AT185" t="s">
        <v>407</v>
      </c>
      <c r="AU185" t="s">
        <v>268</v>
      </c>
      <c r="AV185" s="12"/>
      <c r="AW185" s="12">
        <v>0</v>
      </c>
      <c r="AX185" s="12">
        <v>0</v>
      </c>
      <c r="AY185" s="12">
        <v>0</v>
      </c>
      <c r="AZ185">
        <v>0</v>
      </c>
    </row>
    <row r="186" spans="1:52" x14ac:dyDescent="0.35">
      <c r="A186" t="s">
        <v>10</v>
      </c>
      <c r="B186" t="s">
        <v>158</v>
      </c>
      <c r="C186" s="109">
        <v>44148</v>
      </c>
      <c r="D186" s="12">
        <v>1848</v>
      </c>
      <c r="E186" s="12">
        <v>1</v>
      </c>
      <c r="F186" s="12">
        <v>0</v>
      </c>
      <c r="G186" s="12">
        <v>0</v>
      </c>
      <c r="H186" s="12">
        <v>94</v>
      </c>
      <c r="I186" s="12">
        <v>71</v>
      </c>
      <c r="J186" s="12">
        <v>41</v>
      </c>
      <c r="K186" s="12">
        <v>41</v>
      </c>
      <c r="L186" s="12">
        <v>0</v>
      </c>
      <c r="M186" s="12">
        <v>0</v>
      </c>
      <c r="N186" s="12">
        <v>7</v>
      </c>
      <c r="O186" s="12">
        <v>7</v>
      </c>
      <c r="P186" s="12">
        <v>7</v>
      </c>
      <c r="Q186" s="12">
        <v>7</v>
      </c>
      <c r="R186" s="12">
        <v>8</v>
      </c>
      <c r="S186" s="12">
        <v>8</v>
      </c>
      <c r="T186" s="12">
        <v>0</v>
      </c>
      <c r="U186" s="12">
        <v>0</v>
      </c>
      <c r="V186" s="12">
        <v>22</v>
      </c>
      <c r="W186" s="12">
        <v>22</v>
      </c>
      <c r="X186" s="12">
        <v>22</v>
      </c>
      <c r="Y186" s="12">
        <v>22</v>
      </c>
      <c r="Z186" s="12">
        <v>1</v>
      </c>
      <c r="AA186" s="12">
        <v>1</v>
      </c>
      <c r="AB186" s="12">
        <v>123</v>
      </c>
      <c r="AC186" s="12">
        <v>11</v>
      </c>
      <c r="AD186" s="12">
        <v>11</v>
      </c>
      <c r="AE186" s="12">
        <v>0</v>
      </c>
      <c r="AF186" s="12">
        <v>0</v>
      </c>
      <c r="AG186" s="12">
        <v>0</v>
      </c>
      <c r="AH186" s="12">
        <v>0</v>
      </c>
      <c r="AI186" s="12">
        <v>0</v>
      </c>
      <c r="AJ186" s="12">
        <v>1</v>
      </c>
      <c r="AK186" s="12">
        <v>10</v>
      </c>
      <c r="AL186" s="12">
        <v>90</v>
      </c>
      <c r="AM186" s="12">
        <v>88</v>
      </c>
      <c r="AN186" s="12">
        <v>88</v>
      </c>
      <c r="AO186" s="81">
        <v>7.1428571429999996</v>
      </c>
      <c r="AP186" t="s">
        <v>35</v>
      </c>
      <c r="AQ186" t="s">
        <v>379</v>
      </c>
      <c r="AR186" t="s">
        <v>57</v>
      </c>
      <c r="AS186" t="s">
        <v>365</v>
      </c>
      <c r="AT186" t="s">
        <v>407</v>
      </c>
      <c r="AU186" t="s">
        <v>268</v>
      </c>
      <c r="AV186" s="12"/>
      <c r="AW186" s="12">
        <v>0</v>
      </c>
      <c r="AX186" s="12">
        <v>0</v>
      </c>
      <c r="AY186" s="12">
        <v>0</v>
      </c>
      <c r="AZ186">
        <v>0</v>
      </c>
    </row>
    <row r="187" spans="1:52" x14ac:dyDescent="0.35">
      <c r="A187" t="s">
        <v>10</v>
      </c>
      <c r="B187" t="s">
        <v>161</v>
      </c>
      <c r="C187" s="109">
        <v>44106</v>
      </c>
      <c r="D187" s="12">
        <v>1123</v>
      </c>
      <c r="E187" s="12">
        <v>2</v>
      </c>
      <c r="F187" s="12">
        <v>2</v>
      </c>
      <c r="G187" s="12">
        <v>13</v>
      </c>
      <c r="H187" s="12">
        <v>334</v>
      </c>
      <c r="I187" s="12">
        <v>234</v>
      </c>
      <c r="J187" s="12">
        <v>131</v>
      </c>
      <c r="K187" s="12">
        <v>131</v>
      </c>
      <c r="L187" s="12">
        <v>8</v>
      </c>
      <c r="M187" s="12">
        <v>8</v>
      </c>
      <c r="N187" s="12">
        <v>5</v>
      </c>
      <c r="O187" s="12">
        <v>5</v>
      </c>
      <c r="P187" s="12">
        <v>5</v>
      </c>
      <c r="Q187" s="12">
        <v>5</v>
      </c>
      <c r="R187" s="12">
        <v>6</v>
      </c>
      <c r="S187" s="12">
        <v>5</v>
      </c>
      <c r="T187" s="12">
        <v>1</v>
      </c>
      <c r="U187" s="12">
        <v>1</v>
      </c>
      <c r="V187" s="12">
        <v>0</v>
      </c>
      <c r="W187" s="12">
        <v>0</v>
      </c>
      <c r="X187" s="12">
        <v>0</v>
      </c>
      <c r="Y187" s="12">
        <v>0</v>
      </c>
      <c r="Z187" s="12">
        <v>0</v>
      </c>
      <c r="AA187" s="12">
        <v>0</v>
      </c>
      <c r="AB187" s="12">
        <v>90</v>
      </c>
      <c r="AC187" s="12">
        <v>10</v>
      </c>
      <c r="AD187" s="12">
        <v>8</v>
      </c>
      <c r="AE187" s="12">
        <v>2</v>
      </c>
      <c r="AF187" s="12">
        <v>1</v>
      </c>
      <c r="AG187" s="12">
        <v>0</v>
      </c>
      <c r="AH187" s="12">
        <v>1</v>
      </c>
      <c r="AI187" s="12">
        <v>1</v>
      </c>
      <c r="AJ187" s="12">
        <v>0</v>
      </c>
      <c r="AK187" s="12">
        <v>8</v>
      </c>
      <c r="AL187" s="12">
        <v>46</v>
      </c>
      <c r="AM187" s="12">
        <v>43</v>
      </c>
      <c r="AN187" s="12">
        <v>43</v>
      </c>
      <c r="AO187" s="81">
        <v>1.1428571430000001</v>
      </c>
      <c r="AP187" t="s">
        <v>17</v>
      </c>
      <c r="AQ187" t="s">
        <v>379</v>
      </c>
      <c r="AR187" t="s">
        <v>57</v>
      </c>
      <c r="AS187" t="s">
        <v>369</v>
      </c>
      <c r="AT187" t="s">
        <v>408</v>
      </c>
      <c r="AU187" t="s">
        <v>268</v>
      </c>
      <c r="AV187" s="12"/>
      <c r="AW187" s="12">
        <v>0</v>
      </c>
      <c r="AX187" s="12">
        <v>0</v>
      </c>
      <c r="AY187" s="12">
        <v>0</v>
      </c>
      <c r="AZ187">
        <v>0</v>
      </c>
    </row>
    <row r="188" spans="1:52" x14ac:dyDescent="0.35">
      <c r="A188" t="s">
        <v>10</v>
      </c>
      <c r="B188" t="s">
        <v>161</v>
      </c>
      <c r="C188" s="109">
        <v>44113</v>
      </c>
      <c r="D188" s="12">
        <v>1123</v>
      </c>
      <c r="E188" s="12">
        <v>2</v>
      </c>
      <c r="F188" s="12">
        <v>2</v>
      </c>
      <c r="G188" s="12">
        <v>10</v>
      </c>
      <c r="H188" s="12">
        <v>64</v>
      </c>
      <c r="I188" s="12">
        <v>41</v>
      </c>
      <c r="J188" s="12">
        <v>18</v>
      </c>
      <c r="K188" s="12">
        <v>18</v>
      </c>
      <c r="L188" s="12">
        <v>1</v>
      </c>
      <c r="M188" s="12">
        <v>1</v>
      </c>
      <c r="N188" s="12">
        <v>7</v>
      </c>
      <c r="O188" s="12">
        <v>7</v>
      </c>
      <c r="P188" s="12">
        <v>7</v>
      </c>
      <c r="Q188" s="12">
        <v>7</v>
      </c>
      <c r="R188" s="12">
        <v>7</v>
      </c>
      <c r="S188" s="12">
        <v>7</v>
      </c>
      <c r="T188" s="12">
        <v>1</v>
      </c>
      <c r="U188" s="12">
        <v>1</v>
      </c>
      <c r="V188" s="12">
        <v>0</v>
      </c>
      <c r="W188" s="12">
        <v>0</v>
      </c>
      <c r="X188" s="12">
        <v>0</v>
      </c>
      <c r="Y188" s="12">
        <v>0</v>
      </c>
      <c r="Z188" s="12">
        <v>0</v>
      </c>
      <c r="AA188" s="12">
        <v>0</v>
      </c>
      <c r="AB188" s="12">
        <v>60</v>
      </c>
      <c r="AC188" s="12">
        <v>8</v>
      </c>
      <c r="AD188" s="12">
        <v>8</v>
      </c>
      <c r="AE188" s="12">
        <v>0</v>
      </c>
      <c r="AF188" s="12">
        <v>1</v>
      </c>
      <c r="AG188" s="12">
        <v>0</v>
      </c>
      <c r="AH188" s="12">
        <v>0</v>
      </c>
      <c r="AI188" s="12">
        <v>0</v>
      </c>
      <c r="AJ188" s="12">
        <v>0</v>
      </c>
      <c r="AK188" s="12">
        <v>7</v>
      </c>
      <c r="AL188" s="12">
        <v>35</v>
      </c>
      <c r="AM188" s="12">
        <v>31</v>
      </c>
      <c r="AN188" s="12">
        <v>31</v>
      </c>
      <c r="AO188" s="81">
        <v>2.1428571430000001</v>
      </c>
      <c r="AP188" t="s">
        <v>17</v>
      </c>
      <c r="AQ188" t="s">
        <v>379</v>
      </c>
      <c r="AR188" t="s">
        <v>57</v>
      </c>
      <c r="AS188" t="s">
        <v>369</v>
      </c>
      <c r="AT188" t="s">
        <v>408</v>
      </c>
      <c r="AU188" t="s">
        <v>268</v>
      </c>
      <c r="AV188" s="12"/>
      <c r="AW188" s="12">
        <v>0</v>
      </c>
      <c r="AX188" s="12">
        <v>0</v>
      </c>
      <c r="AY188" s="12">
        <v>0</v>
      </c>
      <c r="AZ188">
        <v>0</v>
      </c>
    </row>
    <row r="189" spans="1:52" x14ac:dyDescent="0.35">
      <c r="A189" t="s">
        <v>10</v>
      </c>
      <c r="B189" t="s">
        <v>161</v>
      </c>
      <c r="C189" s="109">
        <v>44120</v>
      </c>
      <c r="D189" s="12">
        <v>1123</v>
      </c>
      <c r="E189" s="12">
        <v>3</v>
      </c>
      <c r="F189" s="12">
        <v>3</v>
      </c>
      <c r="G189" s="12">
        <v>5</v>
      </c>
      <c r="H189" s="12">
        <v>61</v>
      </c>
      <c r="I189" s="12">
        <v>54</v>
      </c>
      <c r="J189" s="12">
        <v>32</v>
      </c>
      <c r="K189" s="12">
        <v>32</v>
      </c>
      <c r="L189" s="12">
        <v>2</v>
      </c>
      <c r="M189" s="12">
        <v>2</v>
      </c>
      <c r="N189" s="12">
        <v>7</v>
      </c>
      <c r="O189" s="12">
        <v>7</v>
      </c>
      <c r="P189" s="12">
        <v>7</v>
      </c>
      <c r="Q189" s="12">
        <v>7</v>
      </c>
      <c r="R189" s="12">
        <v>9</v>
      </c>
      <c r="S189" s="12">
        <v>9</v>
      </c>
      <c r="T189" s="12">
        <v>1</v>
      </c>
      <c r="U189" s="12">
        <v>1</v>
      </c>
      <c r="V189" s="12">
        <v>0</v>
      </c>
      <c r="W189" s="12">
        <v>0</v>
      </c>
      <c r="X189" s="12">
        <v>0</v>
      </c>
      <c r="Y189" s="12">
        <v>0</v>
      </c>
      <c r="Z189" s="12">
        <v>0</v>
      </c>
      <c r="AA189" s="12">
        <v>0</v>
      </c>
      <c r="AB189" s="12">
        <v>97</v>
      </c>
      <c r="AC189" s="12">
        <v>8</v>
      </c>
      <c r="AD189" s="12">
        <v>6</v>
      </c>
      <c r="AE189" s="12">
        <v>2</v>
      </c>
      <c r="AF189" s="12">
        <v>0</v>
      </c>
      <c r="AG189" s="12">
        <v>0</v>
      </c>
      <c r="AH189" s="12">
        <v>0</v>
      </c>
      <c r="AI189" s="12">
        <v>0</v>
      </c>
      <c r="AJ189" s="12">
        <v>0</v>
      </c>
      <c r="AK189" s="12">
        <v>7</v>
      </c>
      <c r="AL189" s="12">
        <v>44</v>
      </c>
      <c r="AM189" s="12">
        <v>39</v>
      </c>
      <c r="AN189" s="12">
        <v>39</v>
      </c>
      <c r="AO189" s="81">
        <v>3.1428571430000001</v>
      </c>
      <c r="AP189" t="s">
        <v>17</v>
      </c>
      <c r="AQ189" t="s">
        <v>379</v>
      </c>
      <c r="AR189" t="s">
        <v>57</v>
      </c>
      <c r="AS189" t="s">
        <v>369</v>
      </c>
      <c r="AT189" t="s">
        <v>408</v>
      </c>
      <c r="AU189" t="s">
        <v>268</v>
      </c>
      <c r="AV189" s="12"/>
      <c r="AW189" s="12">
        <v>0</v>
      </c>
      <c r="AX189" s="12">
        <v>0</v>
      </c>
      <c r="AY189" s="12">
        <v>0</v>
      </c>
      <c r="AZ189">
        <v>0</v>
      </c>
    </row>
    <row r="190" spans="1:52" x14ac:dyDescent="0.35">
      <c r="A190" t="s">
        <v>10</v>
      </c>
      <c r="B190" t="s">
        <v>161</v>
      </c>
      <c r="C190" s="109">
        <v>44127</v>
      </c>
      <c r="D190" s="12">
        <v>1123</v>
      </c>
      <c r="E190" s="12">
        <v>3</v>
      </c>
      <c r="F190" s="12">
        <v>3</v>
      </c>
      <c r="G190" s="12">
        <v>-2</v>
      </c>
      <c r="H190" s="12">
        <v>60</v>
      </c>
      <c r="I190" s="12">
        <v>42</v>
      </c>
      <c r="J190" s="12">
        <v>27</v>
      </c>
      <c r="K190" s="12">
        <v>27</v>
      </c>
      <c r="L190" s="12">
        <v>2</v>
      </c>
      <c r="M190" s="12">
        <v>2</v>
      </c>
      <c r="N190" s="12">
        <v>4</v>
      </c>
      <c r="O190" s="12">
        <v>4</v>
      </c>
      <c r="P190" s="12">
        <v>4</v>
      </c>
      <c r="Q190" s="12">
        <v>4</v>
      </c>
      <c r="R190" s="12">
        <v>6</v>
      </c>
      <c r="S190" s="12">
        <v>6</v>
      </c>
      <c r="T190" s="12">
        <v>1</v>
      </c>
      <c r="U190" s="12">
        <v>1</v>
      </c>
      <c r="V190" s="12">
        <v>0</v>
      </c>
      <c r="W190" s="12">
        <v>0</v>
      </c>
      <c r="X190" s="12">
        <v>0</v>
      </c>
      <c r="Y190" s="12">
        <v>0</v>
      </c>
      <c r="Z190" s="12">
        <v>0</v>
      </c>
      <c r="AA190" s="12">
        <v>0</v>
      </c>
      <c r="AB190" s="12">
        <v>94</v>
      </c>
      <c r="AC190" s="12">
        <v>7</v>
      </c>
      <c r="AD190" s="12">
        <v>7</v>
      </c>
      <c r="AE190" s="12">
        <v>0</v>
      </c>
      <c r="AF190" s="12">
        <v>0</v>
      </c>
      <c r="AG190" s="12">
        <v>0</v>
      </c>
      <c r="AH190" s="12">
        <v>0</v>
      </c>
      <c r="AI190" s="12">
        <v>0</v>
      </c>
      <c r="AJ190" s="12">
        <v>1</v>
      </c>
      <c r="AK190" s="12">
        <v>6</v>
      </c>
      <c r="AL190" s="12">
        <v>73</v>
      </c>
      <c r="AM190" s="12">
        <v>67</v>
      </c>
      <c r="AN190" s="12">
        <v>67</v>
      </c>
      <c r="AO190" s="81">
        <v>4.1428571429999996</v>
      </c>
      <c r="AP190" t="s">
        <v>17</v>
      </c>
      <c r="AQ190" t="s">
        <v>379</v>
      </c>
      <c r="AR190" t="s">
        <v>57</v>
      </c>
      <c r="AS190" t="s">
        <v>369</v>
      </c>
      <c r="AT190" t="s">
        <v>408</v>
      </c>
      <c r="AU190" t="s">
        <v>268</v>
      </c>
      <c r="AV190" s="12"/>
      <c r="AW190" s="12">
        <v>0</v>
      </c>
      <c r="AX190" s="12">
        <v>0</v>
      </c>
      <c r="AY190" s="12">
        <v>0</v>
      </c>
      <c r="AZ190">
        <v>0</v>
      </c>
    </row>
    <row r="191" spans="1:52" x14ac:dyDescent="0.35">
      <c r="A191" t="s">
        <v>10</v>
      </c>
      <c r="B191" t="s">
        <v>161</v>
      </c>
      <c r="C191" s="109">
        <v>44134</v>
      </c>
      <c r="D191" s="12">
        <v>1123</v>
      </c>
      <c r="E191" s="12">
        <v>5</v>
      </c>
      <c r="F191" s="12">
        <v>5</v>
      </c>
      <c r="G191" s="12">
        <v>-8</v>
      </c>
      <c r="H191" s="12">
        <v>75</v>
      </c>
      <c r="I191" s="12">
        <v>49</v>
      </c>
      <c r="J191" s="12">
        <v>36</v>
      </c>
      <c r="K191" s="12">
        <v>36</v>
      </c>
      <c r="L191" s="12">
        <v>2</v>
      </c>
      <c r="M191" s="12">
        <v>2</v>
      </c>
      <c r="N191" s="12">
        <v>4</v>
      </c>
      <c r="O191" s="12">
        <v>4</v>
      </c>
      <c r="P191" s="12">
        <v>4</v>
      </c>
      <c r="Q191" s="12">
        <v>4</v>
      </c>
      <c r="R191" s="12">
        <v>4</v>
      </c>
      <c r="S191" s="12">
        <v>4</v>
      </c>
      <c r="T191" s="12">
        <v>1</v>
      </c>
      <c r="U191" s="12">
        <v>1</v>
      </c>
      <c r="V191" s="12">
        <v>14</v>
      </c>
      <c r="W191" s="12">
        <v>14</v>
      </c>
      <c r="X191" s="12">
        <v>14</v>
      </c>
      <c r="Y191" s="12">
        <v>14</v>
      </c>
      <c r="Z191" s="12">
        <v>2</v>
      </c>
      <c r="AA191" s="12">
        <v>2</v>
      </c>
      <c r="AB191" s="12">
        <v>91</v>
      </c>
      <c r="AC191" s="12">
        <v>8</v>
      </c>
      <c r="AD191" s="12">
        <v>8</v>
      </c>
      <c r="AE191" s="12">
        <v>0</v>
      </c>
      <c r="AF191" s="12">
        <v>0</v>
      </c>
      <c r="AG191" s="12">
        <v>0</v>
      </c>
      <c r="AH191" s="12">
        <v>0</v>
      </c>
      <c r="AI191" s="12">
        <v>1</v>
      </c>
      <c r="AJ191" s="12">
        <v>0</v>
      </c>
      <c r="AK191" s="12">
        <v>7</v>
      </c>
      <c r="AL191" s="12">
        <v>84</v>
      </c>
      <c r="AM191" s="12">
        <v>80</v>
      </c>
      <c r="AN191" s="12">
        <v>80</v>
      </c>
      <c r="AO191" s="81">
        <v>5.1428571429999996</v>
      </c>
      <c r="AP191" t="s">
        <v>17</v>
      </c>
      <c r="AQ191" t="s">
        <v>379</v>
      </c>
      <c r="AR191" t="s">
        <v>57</v>
      </c>
      <c r="AS191" t="s">
        <v>369</v>
      </c>
      <c r="AT191" t="s">
        <v>408</v>
      </c>
      <c r="AU191" t="s">
        <v>268</v>
      </c>
      <c r="AV191" s="12"/>
      <c r="AW191" s="12">
        <v>0</v>
      </c>
      <c r="AX191" s="12">
        <v>0</v>
      </c>
      <c r="AY191" s="12">
        <v>0</v>
      </c>
      <c r="AZ191">
        <v>0</v>
      </c>
    </row>
    <row r="192" spans="1:52" x14ac:dyDescent="0.35">
      <c r="A192" t="s">
        <v>10</v>
      </c>
      <c r="B192" t="s">
        <v>161</v>
      </c>
      <c r="C192" s="109">
        <v>44141</v>
      </c>
      <c r="D192" s="12">
        <v>1131</v>
      </c>
      <c r="E192" s="12">
        <v>5</v>
      </c>
      <c r="F192" s="12">
        <v>4</v>
      </c>
      <c r="G192" s="12">
        <v>8</v>
      </c>
      <c r="H192" s="12">
        <v>83</v>
      </c>
      <c r="I192" s="12">
        <v>51</v>
      </c>
      <c r="J192" s="12">
        <v>35</v>
      </c>
      <c r="K192" s="12">
        <v>35</v>
      </c>
      <c r="L192" s="12">
        <v>2</v>
      </c>
      <c r="M192" s="12">
        <v>2</v>
      </c>
      <c r="N192" s="12">
        <v>6</v>
      </c>
      <c r="O192" s="12">
        <v>6</v>
      </c>
      <c r="P192" s="12">
        <v>6</v>
      </c>
      <c r="Q192" s="12">
        <v>5</v>
      </c>
      <c r="R192" s="12">
        <v>5</v>
      </c>
      <c r="S192" s="12">
        <v>5</v>
      </c>
      <c r="T192" s="12">
        <v>0</v>
      </c>
      <c r="U192" s="12">
        <v>0</v>
      </c>
      <c r="V192" s="12">
        <v>53</v>
      </c>
      <c r="W192" s="12">
        <v>53</v>
      </c>
      <c r="X192" s="12">
        <v>53</v>
      </c>
      <c r="Y192" s="12">
        <v>53</v>
      </c>
      <c r="Z192" s="12">
        <v>3</v>
      </c>
      <c r="AA192" s="12">
        <v>3</v>
      </c>
      <c r="AB192" s="12">
        <v>88</v>
      </c>
      <c r="AC192" s="12">
        <v>8</v>
      </c>
      <c r="AD192" s="12">
        <v>8</v>
      </c>
      <c r="AE192" s="12">
        <v>0</v>
      </c>
      <c r="AF192" s="12">
        <v>0</v>
      </c>
      <c r="AG192" s="12">
        <v>0</v>
      </c>
      <c r="AH192" s="12">
        <v>0</v>
      </c>
      <c r="AI192" s="12">
        <v>0</v>
      </c>
      <c r="AJ192" s="12">
        <v>0</v>
      </c>
      <c r="AK192" s="12">
        <v>7</v>
      </c>
      <c r="AL192" s="12">
        <v>86</v>
      </c>
      <c r="AM192" s="12">
        <v>81</v>
      </c>
      <c r="AN192" s="12">
        <v>81</v>
      </c>
      <c r="AO192" s="81">
        <v>6.1428571429999996</v>
      </c>
      <c r="AP192" t="s">
        <v>35</v>
      </c>
      <c r="AQ192" t="s">
        <v>379</v>
      </c>
      <c r="AR192" t="s">
        <v>57</v>
      </c>
      <c r="AS192" t="s">
        <v>369</v>
      </c>
      <c r="AT192" t="s">
        <v>408</v>
      </c>
      <c r="AU192" t="s">
        <v>268</v>
      </c>
      <c r="AV192" s="12"/>
      <c r="AW192" s="12">
        <v>0</v>
      </c>
      <c r="AX192" s="12">
        <v>0</v>
      </c>
      <c r="AY192" s="12">
        <v>0</v>
      </c>
      <c r="AZ192">
        <v>0</v>
      </c>
    </row>
    <row r="193" spans="1:52" x14ac:dyDescent="0.35">
      <c r="A193" t="s">
        <v>10</v>
      </c>
      <c r="B193" t="s">
        <v>161</v>
      </c>
      <c r="C193" s="109">
        <v>44148</v>
      </c>
      <c r="D193" s="12">
        <v>1137</v>
      </c>
      <c r="E193" s="12">
        <v>2</v>
      </c>
      <c r="F193" s="12">
        <v>3</v>
      </c>
      <c r="G193" s="12">
        <v>6</v>
      </c>
      <c r="H193" s="12">
        <v>85</v>
      </c>
      <c r="I193" s="12">
        <v>60</v>
      </c>
      <c r="J193" s="12">
        <v>18</v>
      </c>
      <c r="K193" s="12">
        <v>18</v>
      </c>
      <c r="L193" s="12">
        <v>1</v>
      </c>
      <c r="M193" s="12">
        <v>1</v>
      </c>
      <c r="N193" s="12">
        <v>6</v>
      </c>
      <c r="O193" s="12">
        <v>6</v>
      </c>
      <c r="P193" s="12">
        <v>6</v>
      </c>
      <c r="Q193" s="12">
        <v>6</v>
      </c>
      <c r="R193" s="12">
        <v>7</v>
      </c>
      <c r="S193" s="12">
        <v>7</v>
      </c>
      <c r="T193" s="12">
        <v>1</v>
      </c>
      <c r="U193" s="12">
        <v>1</v>
      </c>
      <c r="V193" s="12">
        <v>11</v>
      </c>
      <c r="W193" s="12">
        <v>11</v>
      </c>
      <c r="X193" s="12">
        <v>11</v>
      </c>
      <c r="Y193" s="12">
        <v>11</v>
      </c>
      <c r="Z193" s="12">
        <v>0</v>
      </c>
      <c r="AA193" s="12">
        <v>0</v>
      </c>
      <c r="AB193" s="12">
        <v>134</v>
      </c>
      <c r="AC193" s="12">
        <v>12</v>
      </c>
      <c r="AD193" s="12">
        <v>12</v>
      </c>
      <c r="AE193" s="12">
        <v>0</v>
      </c>
      <c r="AF193" s="12">
        <v>0</v>
      </c>
      <c r="AG193" s="12">
        <v>0</v>
      </c>
      <c r="AH193" s="12">
        <v>1</v>
      </c>
      <c r="AI193" s="12">
        <v>0</v>
      </c>
      <c r="AJ193" s="12">
        <v>0</v>
      </c>
      <c r="AK193" s="12">
        <v>11</v>
      </c>
      <c r="AL193" s="12">
        <v>63</v>
      </c>
      <c r="AM193" s="12">
        <v>59</v>
      </c>
      <c r="AN193" s="12">
        <v>59</v>
      </c>
      <c r="AO193" s="81">
        <v>7.1428571429999996</v>
      </c>
      <c r="AP193" t="s">
        <v>35</v>
      </c>
      <c r="AQ193" t="s">
        <v>379</v>
      </c>
      <c r="AR193" t="s">
        <v>57</v>
      </c>
      <c r="AS193" t="s">
        <v>369</v>
      </c>
      <c r="AT193" t="s">
        <v>408</v>
      </c>
      <c r="AU193" t="s">
        <v>268</v>
      </c>
      <c r="AV193" s="12"/>
      <c r="AW193" s="12">
        <v>0</v>
      </c>
      <c r="AX193" s="12">
        <v>0</v>
      </c>
      <c r="AY193" s="12">
        <v>0</v>
      </c>
      <c r="AZ193">
        <v>0</v>
      </c>
    </row>
    <row r="194" spans="1:52" x14ac:dyDescent="0.35">
      <c r="A194" t="s">
        <v>10</v>
      </c>
      <c r="B194" t="s">
        <v>155</v>
      </c>
      <c r="C194" s="109">
        <v>44106</v>
      </c>
      <c r="D194" s="12">
        <v>4285</v>
      </c>
      <c r="E194" s="12">
        <v>4</v>
      </c>
      <c r="F194" s="12">
        <v>4</v>
      </c>
      <c r="G194" s="12">
        <v>2</v>
      </c>
      <c r="H194" s="12">
        <v>398</v>
      </c>
      <c r="I194" s="12">
        <v>290</v>
      </c>
      <c r="J194" s="12">
        <v>171</v>
      </c>
      <c r="K194" s="12">
        <v>171</v>
      </c>
      <c r="L194" s="12">
        <v>11</v>
      </c>
      <c r="M194" s="12">
        <v>11</v>
      </c>
      <c r="N194" s="12">
        <v>9</v>
      </c>
      <c r="O194" s="12">
        <v>9</v>
      </c>
      <c r="P194" s="12">
        <v>9</v>
      </c>
      <c r="Q194" s="12">
        <v>9</v>
      </c>
      <c r="R194" s="12">
        <v>15</v>
      </c>
      <c r="S194" s="12">
        <v>14</v>
      </c>
      <c r="T194" s="12">
        <v>2</v>
      </c>
      <c r="U194" s="12">
        <v>2</v>
      </c>
      <c r="V194" s="12">
        <v>0</v>
      </c>
      <c r="W194" s="12">
        <v>0</v>
      </c>
      <c r="X194" s="12">
        <v>0</v>
      </c>
      <c r="Y194" s="12">
        <v>0</v>
      </c>
      <c r="Z194" s="12">
        <v>0</v>
      </c>
      <c r="AA194" s="12">
        <v>0</v>
      </c>
      <c r="AB194" s="12">
        <v>261</v>
      </c>
      <c r="AC194" s="12">
        <v>12</v>
      </c>
      <c r="AD194" s="12">
        <v>12</v>
      </c>
      <c r="AE194" s="12">
        <v>0</v>
      </c>
      <c r="AF194" s="12">
        <v>0</v>
      </c>
      <c r="AG194" s="12">
        <v>0</v>
      </c>
      <c r="AH194" s="12">
        <v>0</v>
      </c>
      <c r="AI194" s="12">
        <v>0</v>
      </c>
      <c r="AJ194" s="12">
        <v>0</v>
      </c>
      <c r="AK194" s="12">
        <v>12</v>
      </c>
      <c r="AL194" s="12">
        <v>210</v>
      </c>
      <c r="AM194" s="12">
        <v>199</v>
      </c>
      <c r="AN194" s="12">
        <v>195</v>
      </c>
      <c r="AO194" s="81">
        <v>1.1428571430000001</v>
      </c>
      <c r="AP194" t="s">
        <v>17</v>
      </c>
      <c r="AQ194" t="s">
        <v>379</v>
      </c>
      <c r="AR194" t="s">
        <v>57</v>
      </c>
      <c r="AS194" t="s">
        <v>365</v>
      </c>
      <c r="AT194" t="s">
        <v>409</v>
      </c>
      <c r="AU194" t="s">
        <v>268</v>
      </c>
      <c r="AV194" s="12"/>
      <c r="AW194" s="12">
        <v>0</v>
      </c>
      <c r="AX194" s="12">
        <v>0</v>
      </c>
      <c r="AY194" s="12">
        <v>0</v>
      </c>
      <c r="AZ194">
        <v>0</v>
      </c>
    </row>
    <row r="195" spans="1:52" x14ac:dyDescent="0.35">
      <c r="A195" t="s">
        <v>10</v>
      </c>
      <c r="B195" t="s">
        <v>155</v>
      </c>
      <c r="C195" s="109">
        <v>44113</v>
      </c>
      <c r="D195" s="12">
        <v>4285</v>
      </c>
      <c r="E195" s="12">
        <v>4</v>
      </c>
      <c r="F195" s="12">
        <v>4</v>
      </c>
      <c r="G195" s="12">
        <v>12</v>
      </c>
      <c r="H195" s="12">
        <v>88</v>
      </c>
      <c r="I195" s="12">
        <v>59</v>
      </c>
      <c r="J195" s="12">
        <v>31</v>
      </c>
      <c r="K195" s="12">
        <v>31</v>
      </c>
      <c r="L195" s="12">
        <v>2</v>
      </c>
      <c r="M195" s="12">
        <v>2</v>
      </c>
      <c r="N195" s="12">
        <v>14</v>
      </c>
      <c r="O195" s="12">
        <v>14</v>
      </c>
      <c r="P195" s="12">
        <v>14</v>
      </c>
      <c r="Q195" s="12">
        <v>12</v>
      </c>
      <c r="R195" s="12">
        <v>20</v>
      </c>
      <c r="S195" s="12">
        <v>15</v>
      </c>
      <c r="T195" s="12">
        <v>2</v>
      </c>
      <c r="U195" s="12">
        <v>2</v>
      </c>
      <c r="V195" s="12">
        <v>0</v>
      </c>
      <c r="W195" s="12">
        <v>0</v>
      </c>
      <c r="X195" s="12">
        <v>0</v>
      </c>
      <c r="Y195" s="12">
        <v>0</v>
      </c>
      <c r="Z195" s="12">
        <v>0</v>
      </c>
      <c r="AA195" s="12">
        <v>0</v>
      </c>
      <c r="AB195" s="12">
        <v>207</v>
      </c>
      <c r="AC195" s="12">
        <v>21</v>
      </c>
      <c r="AD195" s="12">
        <v>20</v>
      </c>
      <c r="AE195" s="12">
        <v>1</v>
      </c>
      <c r="AF195" s="12">
        <v>0</v>
      </c>
      <c r="AG195" s="12">
        <v>0</v>
      </c>
      <c r="AH195" s="12">
        <v>0</v>
      </c>
      <c r="AI195" s="12">
        <v>2</v>
      </c>
      <c r="AJ195" s="12">
        <v>1</v>
      </c>
      <c r="AK195" s="12">
        <v>18</v>
      </c>
      <c r="AL195" s="12">
        <v>207</v>
      </c>
      <c r="AM195" s="12">
        <v>195</v>
      </c>
      <c r="AN195" s="12">
        <v>192</v>
      </c>
      <c r="AO195" s="81">
        <v>2.1428571430000001</v>
      </c>
      <c r="AP195" t="s">
        <v>17</v>
      </c>
      <c r="AQ195" t="s">
        <v>379</v>
      </c>
      <c r="AR195" t="s">
        <v>57</v>
      </c>
      <c r="AS195" t="s">
        <v>365</v>
      </c>
      <c r="AT195" t="s">
        <v>409</v>
      </c>
      <c r="AU195" t="s">
        <v>268</v>
      </c>
      <c r="AV195" s="12"/>
      <c r="AW195" s="12">
        <v>0</v>
      </c>
      <c r="AX195" s="12">
        <v>0</v>
      </c>
      <c r="AY195" s="12">
        <v>0</v>
      </c>
      <c r="AZ195">
        <v>0</v>
      </c>
    </row>
    <row r="196" spans="1:52" x14ac:dyDescent="0.35">
      <c r="A196" t="s">
        <v>10</v>
      </c>
      <c r="B196" t="s">
        <v>155</v>
      </c>
      <c r="C196" s="109">
        <v>44120</v>
      </c>
      <c r="D196" s="12">
        <v>4285</v>
      </c>
      <c r="E196" s="12">
        <v>4</v>
      </c>
      <c r="F196" s="12">
        <v>4</v>
      </c>
      <c r="G196" s="12">
        <v>-19</v>
      </c>
      <c r="H196" s="12">
        <v>94</v>
      </c>
      <c r="I196" s="12">
        <v>76</v>
      </c>
      <c r="J196" s="12">
        <v>51</v>
      </c>
      <c r="K196" s="12">
        <v>51</v>
      </c>
      <c r="L196" s="12">
        <v>3</v>
      </c>
      <c r="M196" s="12">
        <v>3</v>
      </c>
      <c r="N196" s="12">
        <v>6</v>
      </c>
      <c r="O196" s="12">
        <v>6</v>
      </c>
      <c r="P196" s="12">
        <v>6</v>
      </c>
      <c r="Q196" s="12">
        <v>6</v>
      </c>
      <c r="R196" s="12">
        <v>9</v>
      </c>
      <c r="S196" s="12">
        <v>9</v>
      </c>
      <c r="T196" s="12">
        <v>1</v>
      </c>
      <c r="U196" s="12">
        <v>1</v>
      </c>
      <c r="V196" s="12">
        <v>0</v>
      </c>
      <c r="W196" s="12">
        <v>0</v>
      </c>
      <c r="X196" s="12">
        <v>0</v>
      </c>
      <c r="Y196" s="12">
        <v>0</v>
      </c>
      <c r="Z196" s="12">
        <v>0</v>
      </c>
      <c r="AA196" s="12">
        <v>0</v>
      </c>
      <c r="AB196" s="12">
        <v>249</v>
      </c>
      <c r="AC196" s="12">
        <v>25</v>
      </c>
      <c r="AD196" s="12">
        <v>20</v>
      </c>
      <c r="AE196" s="12">
        <v>5</v>
      </c>
      <c r="AF196" s="12">
        <v>0</v>
      </c>
      <c r="AG196" s="12">
        <v>0</v>
      </c>
      <c r="AH196" s="12">
        <v>0</v>
      </c>
      <c r="AI196" s="12">
        <v>1</v>
      </c>
      <c r="AJ196" s="12">
        <v>2</v>
      </c>
      <c r="AK196" s="12">
        <v>22</v>
      </c>
      <c r="AL196" s="12">
        <v>195</v>
      </c>
      <c r="AM196" s="12">
        <v>185</v>
      </c>
      <c r="AN196" s="12">
        <v>184</v>
      </c>
      <c r="AO196" s="81">
        <v>3.1428571430000001</v>
      </c>
      <c r="AP196" t="s">
        <v>17</v>
      </c>
      <c r="AQ196" t="s">
        <v>379</v>
      </c>
      <c r="AR196" t="s">
        <v>57</v>
      </c>
      <c r="AS196" t="s">
        <v>365</v>
      </c>
      <c r="AT196" t="s">
        <v>409</v>
      </c>
      <c r="AU196" t="s">
        <v>268</v>
      </c>
      <c r="AV196" s="12"/>
      <c r="AW196" s="12">
        <v>0</v>
      </c>
      <c r="AX196" s="12">
        <v>0</v>
      </c>
      <c r="AY196" s="12">
        <v>0</v>
      </c>
      <c r="AZ196">
        <v>0</v>
      </c>
    </row>
    <row r="197" spans="1:52" x14ac:dyDescent="0.35">
      <c r="A197" t="s">
        <v>10</v>
      </c>
      <c r="B197" t="s">
        <v>155</v>
      </c>
      <c r="C197" s="109">
        <v>44127</v>
      </c>
      <c r="D197" s="12">
        <v>4285</v>
      </c>
      <c r="E197" s="12">
        <v>4</v>
      </c>
      <c r="F197" s="12">
        <v>4</v>
      </c>
      <c r="G197" s="12">
        <v>-19</v>
      </c>
      <c r="H197" s="12">
        <v>56</v>
      </c>
      <c r="I197" s="12">
        <v>37</v>
      </c>
      <c r="J197" s="12">
        <v>26</v>
      </c>
      <c r="K197" s="12">
        <v>26</v>
      </c>
      <c r="L197" s="12">
        <v>2</v>
      </c>
      <c r="M197" s="12">
        <v>2</v>
      </c>
      <c r="N197" s="12">
        <v>6</v>
      </c>
      <c r="O197" s="12">
        <v>6</v>
      </c>
      <c r="P197" s="12">
        <v>6</v>
      </c>
      <c r="Q197" s="12">
        <v>6</v>
      </c>
      <c r="R197" s="12">
        <v>16</v>
      </c>
      <c r="S197" s="12">
        <v>15</v>
      </c>
      <c r="T197" s="12">
        <v>2</v>
      </c>
      <c r="U197" s="12">
        <v>2</v>
      </c>
      <c r="V197" s="12">
        <v>0</v>
      </c>
      <c r="W197" s="12">
        <v>0</v>
      </c>
      <c r="X197" s="12">
        <v>0</v>
      </c>
      <c r="Y197" s="12">
        <v>0</v>
      </c>
      <c r="Z197" s="12">
        <v>0</v>
      </c>
      <c r="AA197" s="12">
        <v>0</v>
      </c>
      <c r="AB197" s="12">
        <v>188</v>
      </c>
      <c r="AC197" s="12">
        <v>20</v>
      </c>
      <c r="AD197" s="12">
        <v>20</v>
      </c>
      <c r="AE197" s="12">
        <v>0</v>
      </c>
      <c r="AF197" s="12">
        <v>0</v>
      </c>
      <c r="AG197" s="12">
        <v>0</v>
      </c>
      <c r="AH197" s="12">
        <v>0</v>
      </c>
      <c r="AI197" s="12">
        <v>2</v>
      </c>
      <c r="AJ197" s="12">
        <v>1</v>
      </c>
      <c r="AK197" s="12">
        <v>16</v>
      </c>
      <c r="AL197" s="12">
        <v>134</v>
      </c>
      <c r="AM197" s="12">
        <v>127</v>
      </c>
      <c r="AN197" s="12">
        <v>126</v>
      </c>
      <c r="AO197" s="81">
        <v>4.1428571429999996</v>
      </c>
      <c r="AP197" t="s">
        <v>17</v>
      </c>
      <c r="AQ197" t="s">
        <v>379</v>
      </c>
      <c r="AR197" t="s">
        <v>57</v>
      </c>
      <c r="AS197" t="s">
        <v>365</v>
      </c>
      <c r="AT197" t="s">
        <v>409</v>
      </c>
      <c r="AU197" t="s">
        <v>268</v>
      </c>
      <c r="AV197" s="12"/>
      <c r="AW197" s="12">
        <v>0</v>
      </c>
      <c r="AX197" s="12">
        <v>0</v>
      </c>
      <c r="AY197" s="12">
        <v>0</v>
      </c>
      <c r="AZ197">
        <v>0</v>
      </c>
    </row>
    <row r="198" spans="1:52" x14ac:dyDescent="0.35">
      <c r="A198" t="s">
        <v>10</v>
      </c>
      <c r="B198" t="s">
        <v>155</v>
      </c>
      <c r="C198" s="109">
        <v>44134</v>
      </c>
      <c r="D198" s="12">
        <v>4285</v>
      </c>
      <c r="E198" s="12">
        <v>4</v>
      </c>
      <c r="F198" s="12">
        <v>4</v>
      </c>
      <c r="G198" s="12">
        <v>12</v>
      </c>
      <c r="H198" s="12">
        <v>58</v>
      </c>
      <c r="I198" s="12">
        <v>39</v>
      </c>
      <c r="J198" s="12">
        <v>27</v>
      </c>
      <c r="K198" s="12">
        <v>27</v>
      </c>
      <c r="L198" s="12">
        <v>2</v>
      </c>
      <c r="M198" s="12">
        <v>2</v>
      </c>
      <c r="N198" s="12">
        <v>8</v>
      </c>
      <c r="O198" s="12">
        <v>6</v>
      </c>
      <c r="P198" s="12">
        <v>6</v>
      </c>
      <c r="Q198" s="12">
        <v>6</v>
      </c>
      <c r="R198" s="12">
        <v>9</v>
      </c>
      <c r="S198" s="12">
        <v>9</v>
      </c>
      <c r="T198" s="12">
        <v>1</v>
      </c>
      <c r="U198" s="12">
        <v>1</v>
      </c>
      <c r="V198" s="12">
        <v>15</v>
      </c>
      <c r="W198" s="12">
        <v>15</v>
      </c>
      <c r="X198" s="12">
        <v>15</v>
      </c>
      <c r="Y198" s="12">
        <v>15</v>
      </c>
      <c r="Z198" s="12">
        <v>1</v>
      </c>
      <c r="AA198" s="12">
        <v>1</v>
      </c>
      <c r="AB198" s="12">
        <v>150</v>
      </c>
      <c r="AC198" s="12">
        <v>25</v>
      </c>
      <c r="AD198" s="12">
        <v>25</v>
      </c>
      <c r="AE198" s="12">
        <v>0</v>
      </c>
      <c r="AF198" s="12">
        <v>0</v>
      </c>
      <c r="AG198" s="12">
        <v>0</v>
      </c>
      <c r="AH198" s="12">
        <v>1</v>
      </c>
      <c r="AI198" s="12">
        <v>0</v>
      </c>
      <c r="AJ198" s="12">
        <v>0</v>
      </c>
      <c r="AK198" s="12">
        <v>20</v>
      </c>
      <c r="AL198" s="12">
        <v>188</v>
      </c>
      <c r="AM198" s="12">
        <v>175</v>
      </c>
      <c r="AN198" s="12">
        <v>174</v>
      </c>
      <c r="AO198" s="81">
        <v>5.1428571429999996</v>
      </c>
      <c r="AP198" t="s">
        <v>17</v>
      </c>
      <c r="AQ198" t="s">
        <v>379</v>
      </c>
      <c r="AR198" t="s">
        <v>57</v>
      </c>
      <c r="AS198" t="s">
        <v>365</v>
      </c>
      <c r="AT198" t="s">
        <v>409</v>
      </c>
      <c r="AU198" t="s">
        <v>268</v>
      </c>
      <c r="AV198" s="12"/>
      <c r="AW198" s="12">
        <v>0</v>
      </c>
      <c r="AX198" s="12">
        <v>0</v>
      </c>
      <c r="AY198" s="12">
        <v>0</v>
      </c>
      <c r="AZ198">
        <v>0</v>
      </c>
    </row>
    <row r="199" spans="1:52" x14ac:dyDescent="0.35">
      <c r="A199" t="s">
        <v>10</v>
      </c>
      <c r="B199" t="s">
        <v>155</v>
      </c>
      <c r="C199" s="109">
        <v>44141</v>
      </c>
      <c r="D199" s="12">
        <v>4319</v>
      </c>
      <c r="E199" s="12">
        <v>2</v>
      </c>
      <c r="F199" s="12">
        <v>3</v>
      </c>
      <c r="G199" s="12">
        <v>31</v>
      </c>
      <c r="H199" s="12">
        <v>139</v>
      </c>
      <c r="I199" s="12">
        <v>83</v>
      </c>
      <c r="J199" s="12">
        <v>65</v>
      </c>
      <c r="K199" s="12">
        <v>65</v>
      </c>
      <c r="L199" s="12">
        <v>1</v>
      </c>
      <c r="M199" s="12">
        <v>1</v>
      </c>
      <c r="N199" s="12">
        <v>8</v>
      </c>
      <c r="O199" s="12">
        <v>8</v>
      </c>
      <c r="P199" s="12">
        <v>8</v>
      </c>
      <c r="Q199" s="12">
        <v>8</v>
      </c>
      <c r="R199" s="12">
        <v>14</v>
      </c>
      <c r="S199" s="12">
        <v>10</v>
      </c>
      <c r="T199" s="12">
        <v>1</v>
      </c>
      <c r="U199" s="12">
        <v>1</v>
      </c>
      <c r="V199" s="12">
        <v>5</v>
      </c>
      <c r="W199" s="12">
        <v>5</v>
      </c>
      <c r="X199" s="12">
        <v>5</v>
      </c>
      <c r="Y199" s="12">
        <v>5</v>
      </c>
      <c r="Z199" s="12">
        <v>0</v>
      </c>
      <c r="AA199" s="12">
        <v>0</v>
      </c>
      <c r="AB199" s="12">
        <v>126</v>
      </c>
      <c r="AC199" s="12">
        <v>15</v>
      </c>
      <c r="AD199" s="12">
        <v>15</v>
      </c>
      <c r="AE199" s="12">
        <v>0</v>
      </c>
      <c r="AF199" s="12">
        <v>0</v>
      </c>
      <c r="AG199" s="12">
        <v>0</v>
      </c>
      <c r="AH199" s="12">
        <v>0</v>
      </c>
      <c r="AI199" s="12">
        <v>1</v>
      </c>
      <c r="AJ199" s="12">
        <v>0</v>
      </c>
      <c r="AK199" s="12">
        <v>14</v>
      </c>
      <c r="AL199" s="12">
        <v>142</v>
      </c>
      <c r="AM199" s="12">
        <v>130</v>
      </c>
      <c r="AN199" s="12">
        <v>129</v>
      </c>
      <c r="AO199" s="81">
        <v>6.1428571429999996</v>
      </c>
      <c r="AP199" t="s">
        <v>35</v>
      </c>
      <c r="AQ199" t="s">
        <v>379</v>
      </c>
      <c r="AR199" t="s">
        <v>57</v>
      </c>
      <c r="AS199" t="s">
        <v>365</v>
      </c>
      <c r="AT199" t="s">
        <v>409</v>
      </c>
      <c r="AU199" t="s">
        <v>268</v>
      </c>
      <c r="AV199" s="12"/>
      <c r="AW199" s="12">
        <v>0</v>
      </c>
      <c r="AX199" s="12">
        <v>0</v>
      </c>
      <c r="AY199" s="12">
        <v>0</v>
      </c>
      <c r="AZ199">
        <v>0</v>
      </c>
    </row>
    <row r="200" spans="1:52" x14ac:dyDescent="0.35">
      <c r="A200" t="s">
        <v>10</v>
      </c>
      <c r="B200" t="s">
        <v>155</v>
      </c>
      <c r="C200" s="109">
        <v>44148</v>
      </c>
      <c r="D200" s="12">
        <v>4354</v>
      </c>
      <c r="E200" s="12">
        <v>7</v>
      </c>
      <c r="F200" s="12">
        <v>6</v>
      </c>
      <c r="G200" s="12">
        <v>35</v>
      </c>
      <c r="H200" s="12">
        <v>143</v>
      </c>
      <c r="I200" s="12">
        <v>93</v>
      </c>
      <c r="J200" s="12">
        <v>74</v>
      </c>
      <c r="K200" s="12">
        <v>74</v>
      </c>
      <c r="L200" s="12">
        <v>5</v>
      </c>
      <c r="M200" s="12">
        <v>5</v>
      </c>
      <c r="N200" s="12">
        <v>17</v>
      </c>
      <c r="O200" s="12">
        <v>17</v>
      </c>
      <c r="P200" s="12">
        <v>17</v>
      </c>
      <c r="Q200" s="12">
        <v>17</v>
      </c>
      <c r="R200" s="12">
        <v>25</v>
      </c>
      <c r="S200" s="12">
        <v>19</v>
      </c>
      <c r="T200" s="12">
        <v>2</v>
      </c>
      <c r="U200" s="12">
        <v>2</v>
      </c>
      <c r="V200" s="12">
        <v>36</v>
      </c>
      <c r="W200" s="12">
        <v>36</v>
      </c>
      <c r="X200" s="12">
        <v>36</v>
      </c>
      <c r="Y200" s="12">
        <v>36</v>
      </c>
      <c r="Z200" s="12">
        <v>0</v>
      </c>
      <c r="AA200" s="12">
        <v>0</v>
      </c>
      <c r="AB200" s="12">
        <v>213</v>
      </c>
      <c r="AC200" s="12">
        <v>25</v>
      </c>
      <c r="AD200" s="12">
        <v>25</v>
      </c>
      <c r="AE200" s="12">
        <v>0</v>
      </c>
      <c r="AF200" s="12">
        <v>0</v>
      </c>
      <c r="AG200" s="12">
        <v>0</v>
      </c>
      <c r="AH200" s="12">
        <v>0</v>
      </c>
      <c r="AI200" s="12">
        <v>5</v>
      </c>
      <c r="AJ200" s="12">
        <v>0</v>
      </c>
      <c r="AK200" s="12">
        <v>20</v>
      </c>
      <c r="AL200" s="12">
        <v>203</v>
      </c>
      <c r="AM200" s="12">
        <v>189</v>
      </c>
      <c r="AN200" s="12">
        <v>189</v>
      </c>
      <c r="AO200" s="81">
        <v>7.1428571429999996</v>
      </c>
      <c r="AP200" t="s">
        <v>35</v>
      </c>
      <c r="AQ200" t="s">
        <v>379</v>
      </c>
      <c r="AR200" t="s">
        <v>57</v>
      </c>
      <c r="AS200" t="s">
        <v>365</v>
      </c>
      <c r="AT200" t="s">
        <v>409</v>
      </c>
      <c r="AU200" t="s">
        <v>268</v>
      </c>
      <c r="AV200" s="12"/>
      <c r="AW200" s="12">
        <v>0</v>
      </c>
      <c r="AX200" s="12">
        <v>0</v>
      </c>
      <c r="AY200" s="12">
        <v>0</v>
      </c>
      <c r="AZ200">
        <v>0</v>
      </c>
    </row>
    <row r="201" spans="1:52" x14ac:dyDescent="0.35">
      <c r="A201" t="s">
        <v>10</v>
      </c>
      <c r="B201" t="s">
        <v>157</v>
      </c>
      <c r="C201" s="109">
        <v>44106</v>
      </c>
      <c r="D201" s="12">
        <v>3135</v>
      </c>
      <c r="E201" s="12">
        <v>4</v>
      </c>
      <c r="F201" s="12">
        <v>4</v>
      </c>
      <c r="G201" s="12">
        <v>-20</v>
      </c>
      <c r="H201" s="12">
        <v>425</v>
      </c>
      <c r="I201" s="12">
        <v>313</v>
      </c>
      <c r="J201" s="12">
        <v>206</v>
      </c>
      <c r="K201" s="12">
        <v>206</v>
      </c>
      <c r="L201" s="12">
        <v>17</v>
      </c>
      <c r="M201" s="12">
        <v>17</v>
      </c>
      <c r="N201" s="12">
        <v>10</v>
      </c>
      <c r="O201" s="12">
        <v>10</v>
      </c>
      <c r="P201" s="12">
        <v>10</v>
      </c>
      <c r="Q201" s="12">
        <v>10</v>
      </c>
      <c r="R201" s="12">
        <v>13</v>
      </c>
      <c r="S201" s="12">
        <v>13</v>
      </c>
      <c r="T201" s="12">
        <v>2</v>
      </c>
      <c r="U201" s="12">
        <v>2</v>
      </c>
      <c r="V201" s="12">
        <v>0</v>
      </c>
      <c r="W201" s="12">
        <v>0</v>
      </c>
      <c r="X201" s="12">
        <v>0</v>
      </c>
      <c r="Y201" s="12">
        <v>0</v>
      </c>
      <c r="Z201" s="12">
        <v>0</v>
      </c>
      <c r="AA201" s="12">
        <v>0</v>
      </c>
      <c r="AB201" s="12">
        <v>171</v>
      </c>
      <c r="AC201" s="12">
        <v>18</v>
      </c>
      <c r="AD201" s="12">
        <v>13</v>
      </c>
      <c r="AE201" s="12">
        <v>0</v>
      </c>
      <c r="AF201" s="12">
        <v>0</v>
      </c>
      <c r="AG201" s="12">
        <v>0</v>
      </c>
      <c r="AH201" s="12">
        <v>0</v>
      </c>
      <c r="AI201" s="12">
        <v>0</v>
      </c>
      <c r="AJ201" s="12">
        <v>0</v>
      </c>
      <c r="AK201" s="12">
        <v>13</v>
      </c>
      <c r="AL201" s="12">
        <v>101</v>
      </c>
      <c r="AM201" s="12">
        <v>80</v>
      </c>
      <c r="AN201" s="12">
        <v>80</v>
      </c>
      <c r="AO201" s="81">
        <v>1.1428571430000001</v>
      </c>
      <c r="AP201" t="s">
        <v>17</v>
      </c>
      <c r="AQ201" t="s">
        <v>379</v>
      </c>
      <c r="AR201" t="s">
        <v>57</v>
      </c>
      <c r="AS201" t="s">
        <v>370</v>
      </c>
      <c r="AT201" t="s">
        <v>410</v>
      </c>
      <c r="AU201" t="s">
        <v>268</v>
      </c>
      <c r="AV201" s="12"/>
      <c r="AW201" s="12">
        <v>0</v>
      </c>
      <c r="AX201" s="12">
        <v>0</v>
      </c>
      <c r="AY201" s="12">
        <v>0</v>
      </c>
      <c r="AZ201">
        <v>0</v>
      </c>
    </row>
    <row r="202" spans="1:52" x14ac:dyDescent="0.35">
      <c r="A202" t="s">
        <v>10</v>
      </c>
      <c r="B202" t="s">
        <v>157</v>
      </c>
      <c r="C202" s="109">
        <v>44113</v>
      </c>
      <c r="D202" s="12">
        <v>3135</v>
      </c>
      <c r="E202" s="12">
        <v>4</v>
      </c>
      <c r="F202" s="12">
        <v>4</v>
      </c>
      <c r="G202" s="12">
        <v>-9</v>
      </c>
      <c r="H202" s="12">
        <v>96</v>
      </c>
      <c r="I202" s="12">
        <v>60</v>
      </c>
      <c r="J202" s="12">
        <v>31</v>
      </c>
      <c r="K202" s="12">
        <v>31</v>
      </c>
      <c r="L202" s="12">
        <v>2</v>
      </c>
      <c r="M202" s="12">
        <v>2</v>
      </c>
      <c r="N202" s="12">
        <v>17</v>
      </c>
      <c r="O202" s="12">
        <v>17</v>
      </c>
      <c r="P202" s="12">
        <v>17</v>
      </c>
      <c r="Q202" s="12">
        <v>17</v>
      </c>
      <c r="R202" s="12">
        <v>20</v>
      </c>
      <c r="S202" s="12">
        <v>17</v>
      </c>
      <c r="T202" s="12">
        <v>2</v>
      </c>
      <c r="U202" s="12">
        <v>2</v>
      </c>
      <c r="V202" s="12">
        <v>0</v>
      </c>
      <c r="W202" s="12">
        <v>0</v>
      </c>
      <c r="X202" s="12">
        <v>0</v>
      </c>
      <c r="Y202" s="12">
        <v>0</v>
      </c>
      <c r="Z202" s="12">
        <v>0</v>
      </c>
      <c r="AA202" s="12">
        <v>0</v>
      </c>
      <c r="AB202" s="12">
        <v>129</v>
      </c>
      <c r="AC202" s="12">
        <v>15</v>
      </c>
      <c r="AD202" s="12">
        <v>13</v>
      </c>
      <c r="AE202" s="12">
        <v>0</v>
      </c>
      <c r="AF202" s="12">
        <v>0</v>
      </c>
      <c r="AG202" s="12">
        <v>0</v>
      </c>
      <c r="AH202" s="12">
        <v>0</v>
      </c>
      <c r="AI202" s="12">
        <v>0</v>
      </c>
      <c r="AJ202" s="12">
        <v>2</v>
      </c>
      <c r="AK202" s="12">
        <v>11</v>
      </c>
      <c r="AL202" s="12">
        <v>98</v>
      </c>
      <c r="AM202" s="12">
        <v>83</v>
      </c>
      <c r="AN202" s="12">
        <v>83</v>
      </c>
      <c r="AO202" s="81">
        <v>2.1428571430000001</v>
      </c>
      <c r="AP202" t="s">
        <v>17</v>
      </c>
      <c r="AQ202" t="s">
        <v>379</v>
      </c>
      <c r="AR202" t="s">
        <v>57</v>
      </c>
      <c r="AS202" t="s">
        <v>370</v>
      </c>
      <c r="AT202" t="s">
        <v>410</v>
      </c>
      <c r="AU202" t="s">
        <v>268</v>
      </c>
      <c r="AV202" s="12"/>
      <c r="AW202" s="12">
        <v>0</v>
      </c>
      <c r="AX202" s="12">
        <v>0</v>
      </c>
      <c r="AY202" s="12">
        <v>0</v>
      </c>
      <c r="AZ202">
        <v>0</v>
      </c>
    </row>
    <row r="203" spans="1:52" x14ac:dyDescent="0.35">
      <c r="A203" t="s">
        <v>10</v>
      </c>
      <c r="B203" t="s">
        <v>157</v>
      </c>
      <c r="C203" s="109">
        <v>44120</v>
      </c>
      <c r="D203" s="12">
        <v>3135</v>
      </c>
      <c r="E203" s="12">
        <v>8</v>
      </c>
      <c r="F203" s="12">
        <v>8</v>
      </c>
      <c r="G203" s="12">
        <v>-24</v>
      </c>
      <c r="H203" s="12">
        <v>105</v>
      </c>
      <c r="I203" s="12">
        <v>89</v>
      </c>
      <c r="J203" s="12">
        <v>68</v>
      </c>
      <c r="K203" s="12">
        <v>68</v>
      </c>
      <c r="L203" s="12">
        <v>6</v>
      </c>
      <c r="M203" s="12">
        <v>6</v>
      </c>
      <c r="N203" s="12">
        <v>17</v>
      </c>
      <c r="O203" s="12">
        <v>17</v>
      </c>
      <c r="P203" s="12">
        <v>17</v>
      </c>
      <c r="Q203" s="12">
        <v>17</v>
      </c>
      <c r="R203" s="12">
        <v>17</v>
      </c>
      <c r="S203" s="12">
        <v>17</v>
      </c>
      <c r="T203" s="12">
        <v>2</v>
      </c>
      <c r="U203" s="12">
        <v>2</v>
      </c>
      <c r="V203" s="12">
        <v>0</v>
      </c>
      <c r="W203" s="12">
        <v>0</v>
      </c>
      <c r="X203" s="12">
        <v>0</v>
      </c>
      <c r="Y203" s="12">
        <v>0</v>
      </c>
      <c r="Z203" s="12">
        <v>0</v>
      </c>
      <c r="AA203" s="12">
        <v>0</v>
      </c>
      <c r="AB203" s="12">
        <v>184</v>
      </c>
      <c r="AC203" s="12">
        <v>22</v>
      </c>
      <c r="AD203" s="12">
        <v>20</v>
      </c>
      <c r="AE203" s="12">
        <v>2</v>
      </c>
      <c r="AF203" s="12">
        <v>0</v>
      </c>
      <c r="AG203" s="12">
        <v>0</v>
      </c>
      <c r="AH203" s="12">
        <v>0</v>
      </c>
      <c r="AI203" s="12">
        <v>0</v>
      </c>
      <c r="AJ203" s="12">
        <v>2</v>
      </c>
      <c r="AK203" s="12">
        <v>17</v>
      </c>
      <c r="AL203" s="12">
        <v>5</v>
      </c>
      <c r="AM203" s="12">
        <v>4</v>
      </c>
      <c r="AN203" s="12">
        <v>4</v>
      </c>
      <c r="AO203" s="81">
        <v>3.1428571430000001</v>
      </c>
      <c r="AP203" t="s">
        <v>17</v>
      </c>
      <c r="AQ203" t="s">
        <v>379</v>
      </c>
      <c r="AR203" t="s">
        <v>57</v>
      </c>
      <c r="AS203" t="s">
        <v>370</v>
      </c>
      <c r="AT203" t="s">
        <v>410</v>
      </c>
      <c r="AU203" t="s">
        <v>268</v>
      </c>
      <c r="AV203" s="12"/>
      <c r="AW203" s="12">
        <v>0</v>
      </c>
      <c r="AX203" s="12">
        <v>0</v>
      </c>
      <c r="AY203" s="12">
        <v>0</v>
      </c>
      <c r="AZ203">
        <v>0</v>
      </c>
    </row>
    <row r="204" spans="1:52" x14ac:dyDescent="0.35">
      <c r="A204" t="s">
        <v>10</v>
      </c>
      <c r="B204" t="s">
        <v>157</v>
      </c>
      <c r="C204" s="109">
        <v>44127</v>
      </c>
      <c r="D204" s="12">
        <v>3135</v>
      </c>
      <c r="E204" s="12">
        <v>5</v>
      </c>
      <c r="F204" s="12">
        <v>5</v>
      </c>
      <c r="G204" s="12">
        <v>-6</v>
      </c>
      <c r="H204" s="12">
        <v>66</v>
      </c>
      <c r="I204" s="12">
        <v>49</v>
      </c>
      <c r="J204" s="12">
        <v>36</v>
      </c>
      <c r="K204" s="12">
        <v>36</v>
      </c>
      <c r="L204" s="12">
        <v>3</v>
      </c>
      <c r="M204" s="12">
        <v>3</v>
      </c>
      <c r="N204" s="12">
        <v>10</v>
      </c>
      <c r="O204" s="12">
        <v>10</v>
      </c>
      <c r="P204" s="12">
        <v>10</v>
      </c>
      <c r="Q204" s="12">
        <v>10</v>
      </c>
      <c r="R204" s="12">
        <v>20</v>
      </c>
      <c r="S204" s="12">
        <v>18</v>
      </c>
      <c r="T204" s="12">
        <v>2</v>
      </c>
      <c r="U204" s="12">
        <v>2</v>
      </c>
      <c r="V204" s="12">
        <v>0</v>
      </c>
      <c r="W204" s="12">
        <v>0</v>
      </c>
      <c r="X204" s="12">
        <v>0</v>
      </c>
      <c r="Y204" s="12">
        <v>0</v>
      </c>
      <c r="Z204" s="12">
        <v>0</v>
      </c>
      <c r="AA204" s="12">
        <v>0</v>
      </c>
      <c r="AB204" s="12">
        <v>224</v>
      </c>
      <c r="AC204" s="12">
        <v>23</v>
      </c>
      <c r="AD204" s="12">
        <v>20</v>
      </c>
      <c r="AE204" s="12">
        <v>3</v>
      </c>
      <c r="AF204" s="12">
        <v>0</v>
      </c>
      <c r="AG204" s="12">
        <v>0</v>
      </c>
      <c r="AH204" s="12">
        <v>0</v>
      </c>
      <c r="AI204" s="12">
        <v>0</v>
      </c>
      <c r="AJ204" s="12">
        <v>2</v>
      </c>
      <c r="AK204" s="12">
        <v>21</v>
      </c>
      <c r="AL204" s="12">
        <v>125</v>
      </c>
      <c r="AM204" s="12">
        <v>111</v>
      </c>
      <c r="AN204" s="12">
        <v>111</v>
      </c>
      <c r="AO204" s="81">
        <v>4.1428571429999996</v>
      </c>
      <c r="AP204" t="s">
        <v>17</v>
      </c>
      <c r="AQ204" t="s">
        <v>379</v>
      </c>
      <c r="AR204" t="s">
        <v>57</v>
      </c>
      <c r="AS204" t="s">
        <v>370</v>
      </c>
      <c r="AT204" t="s">
        <v>410</v>
      </c>
      <c r="AU204" t="s">
        <v>268</v>
      </c>
      <c r="AV204" s="12"/>
      <c r="AW204" s="12">
        <v>0</v>
      </c>
      <c r="AX204" s="12">
        <v>0</v>
      </c>
      <c r="AY204" s="12">
        <v>0</v>
      </c>
      <c r="AZ204">
        <v>0</v>
      </c>
    </row>
    <row r="205" spans="1:52" x14ac:dyDescent="0.35">
      <c r="A205" t="s">
        <v>10</v>
      </c>
      <c r="B205" t="s">
        <v>157</v>
      </c>
      <c r="C205" s="109">
        <v>44134</v>
      </c>
      <c r="D205" s="12">
        <v>3135</v>
      </c>
      <c r="E205" s="12">
        <v>9</v>
      </c>
      <c r="F205" s="12">
        <v>9</v>
      </c>
      <c r="G205" s="12">
        <v>-14</v>
      </c>
      <c r="H205" s="12">
        <v>86</v>
      </c>
      <c r="I205" s="12">
        <v>61</v>
      </c>
      <c r="J205" s="12">
        <v>43</v>
      </c>
      <c r="K205" s="12">
        <v>43</v>
      </c>
      <c r="L205" s="12">
        <v>4</v>
      </c>
      <c r="M205" s="12">
        <v>4</v>
      </c>
      <c r="N205" s="12">
        <v>13</v>
      </c>
      <c r="O205" s="12">
        <v>13</v>
      </c>
      <c r="P205" s="12">
        <v>13</v>
      </c>
      <c r="Q205" s="12">
        <v>13</v>
      </c>
      <c r="R205" s="12">
        <v>30</v>
      </c>
      <c r="S205" s="12">
        <v>25</v>
      </c>
      <c r="T205" s="12">
        <v>3</v>
      </c>
      <c r="U205" s="12">
        <v>3</v>
      </c>
      <c r="V205" s="12">
        <v>32</v>
      </c>
      <c r="W205" s="12">
        <v>32</v>
      </c>
      <c r="X205" s="12">
        <v>32</v>
      </c>
      <c r="Y205" s="12">
        <v>32</v>
      </c>
      <c r="Z205" s="12">
        <v>2</v>
      </c>
      <c r="AA205" s="12">
        <v>2</v>
      </c>
      <c r="AB205" s="12">
        <v>215</v>
      </c>
      <c r="AC205" s="12">
        <v>22</v>
      </c>
      <c r="AD205" s="12">
        <v>22</v>
      </c>
      <c r="AE205" s="12">
        <v>0</v>
      </c>
      <c r="AF205" s="12">
        <v>0</v>
      </c>
      <c r="AG205" s="12">
        <v>0</v>
      </c>
      <c r="AH205" s="12">
        <v>1</v>
      </c>
      <c r="AI205" s="12">
        <v>1</v>
      </c>
      <c r="AJ205" s="12">
        <v>0</v>
      </c>
      <c r="AK205" s="12">
        <v>19</v>
      </c>
      <c r="AL205" s="12">
        <v>117</v>
      </c>
      <c r="AM205" s="12">
        <v>104</v>
      </c>
      <c r="AN205" s="12">
        <v>104</v>
      </c>
      <c r="AO205" s="81">
        <v>5.1428571429999996</v>
      </c>
      <c r="AP205" t="s">
        <v>17</v>
      </c>
      <c r="AQ205" t="s">
        <v>379</v>
      </c>
      <c r="AR205" t="s">
        <v>57</v>
      </c>
      <c r="AS205" t="s">
        <v>370</v>
      </c>
      <c r="AT205" t="s">
        <v>410</v>
      </c>
      <c r="AU205" t="s">
        <v>268</v>
      </c>
      <c r="AV205" s="12"/>
      <c r="AW205" s="12">
        <v>0</v>
      </c>
      <c r="AX205" s="12">
        <v>0</v>
      </c>
      <c r="AY205" s="12">
        <v>0</v>
      </c>
      <c r="AZ205">
        <v>0</v>
      </c>
    </row>
    <row r="206" spans="1:52" x14ac:dyDescent="0.35">
      <c r="A206" t="s">
        <v>10</v>
      </c>
      <c r="B206" t="s">
        <v>157</v>
      </c>
      <c r="C206" s="109">
        <v>44141</v>
      </c>
      <c r="D206" s="12">
        <v>3075</v>
      </c>
      <c r="E206" s="12">
        <v>10</v>
      </c>
      <c r="F206" s="12">
        <v>19</v>
      </c>
      <c r="G206" s="12">
        <v>20</v>
      </c>
      <c r="H206" s="12">
        <v>158</v>
      </c>
      <c r="I206" s="12">
        <v>98</v>
      </c>
      <c r="J206" s="12">
        <v>45</v>
      </c>
      <c r="K206" s="12">
        <v>45</v>
      </c>
      <c r="L206" s="12">
        <v>5</v>
      </c>
      <c r="M206" s="12">
        <v>5</v>
      </c>
      <c r="N206" s="12">
        <v>14</v>
      </c>
      <c r="O206" s="12">
        <v>14</v>
      </c>
      <c r="P206" s="12">
        <v>14</v>
      </c>
      <c r="Q206" s="12">
        <v>12</v>
      </c>
      <c r="R206" s="12">
        <v>26</v>
      </c>
      <c r="S206" s="12">
        <v>22</v>
      </c>
      <c r="T206" s="12">
        <v>5</v>
      </c>
      <c r="U206" s="12">
        <v>5</v>
      </c>
      <c r="V206" s="12">
        <v>12</v>
      </c>
      <c r="W206" s="12">
        <v>12</v>
      </c>
      <c r="X206" s="12">
        <v>12</v>
      </c>
      <c r="Y206" s="12">
        <v>12</v>
      </c>
      <c r="Z206" s="12">
        <v>0</v>
      </c>
      <c r="AA206" s="12">
        <v>0</v>
      </c>
      <c r="AB206" s="12">
        <v>250</v>
      </c>
      <c r="AC206" s="12">
        <v>25</v>
      </c>
      <c r="AD206" s="12">
        <v>25</v>
      </c>
      <c r="AE206" s="12">
        <v>0</v>
      </c>
      <c r="AF206" s="12">
        <v>0</v>
      </c>
      <c r="AG206" s="12">
        <v>0</v>
      </c>
      <c r="AH206" s="12">
        <v>0</v>
      </c>
      <c r="AI206" s="12">
        <v>1</v>
      </c>
      <c r="AJ206" s="12">
        <v>5</v>
      </c>
      <c r="AK206" s="12">
        <v>22</v>
      </c>
      <c r="AL206" s="12">
        <v>206</v>
      </c>
      <c r="AM206" s="12">
        <v>188</v>
      </c>
      <c r="AN206" s="12">
        <v>188</v>
      </c>
      <c r="AO206" s="81">
        <v>6.1428571429999996</v>
      </c>
      <c r="AP206" t="s">
        <v>35</v>
      </c>
      <c r="AQ206" t="s">
        <v>379</v>
      </c>
      <c r="AR206" t="s">
        <v>57</v>
      </c>
      <c r="AS206" t="s">
        <v>370</v>
      </c>
      <c r="AT206" t="s">
        <v>410</v>
      </c>
      <c r="AU206" t="s">
        <v>268</v>
      </c>
      <c r="AV206" s="12"/>
      <c r="AW206" s="12">
        <v>0</v>
      </c>
      <c r="AX206" s="12">
        <v>0</v>
      </c>
      <c r="AY206" s="12">
        <v>0</v>
      </c>
      <c r="AZ206">
        <v>0</v>
      </c>
    </row>
    <row r="207" spans="1:52" x14ac:dyDescent="0.35">
      <c r="A207" t="s">
        <v>10</v>
      </c>
      <c r="B207" t="s">
        <v>157</v>
      </c>
      <c r="C207" s="109">
        <v>44148</v>
      </c>
      <c r="D207" s="12">
        <v>3083</v>
      </c>
      <c r="E207" s="12">
        <v>8</v>
      </c>
      <c r="F207" s="12">
        <v>11</v>
      </c>
      <c r="G207" s="12">
        <v>8</v>
      </c>
      <c r="H207" s="12">
        <v>115</v>
      </c>
      <c r="I207" s="12">
        <v>89</v>
      </c>
      <c r="J207" s="12">
        <v>58</v>
      </c>
      <c r="K207" s="12">
        <v>58</v>
      </c>
      <c r="L207" s="12">
        <v>5</v>
      </c>
      <c r="M207" s="12">
        <v>5</v>
      </c>
      <c r="N207" s="12">
        <v>10</v>
      </c>
      <c r="O207" s="12">
        <v>10</v>
      </c>
      <c r="P207" s="12">
        <v>10</v>
      </c>
      <c r="Q207" s="12">
        <v>10</v>
      </c>
      <c r="R207" s="12">
        <v>25</v>
      </c>
      <c r="S207" s="12">
        <v>3</v>
      </c>
      <c r="T207" s="12">
        <v>3</v>
      </c>
      <c r="U207" s="12">
        <v>3</v>
      </c>
      <c r="V207" s="12">
        <v>4</v>
      </c>
      <c r="W207" s="12">
        <v>4</v>
      </c>
      <c r="X207" s="12">
        <v>4</v>
      </c>
      <c r="Y207" s="12">
        <v>4</v>
      </c>
      <c r="Z207" s="12">
        <v>0</v>
      </c>
      <c r="AA207" s="12">
        <v>0</v>
      </c>
      <c r="AB207" s="12">
        <v>228</v>
      </c>
      <c r="AC207" s="12">
        <v>15</v>
      </c>
      <c r="AD207" s="12">
        <v>15</v>
      </c>
      <c r="AE207" s="12">
        <v>0</v>
      </c>
      <c r="AF207" s="12">
        <v>0</v>
      </c>
      <c r="AG207" s="12">
        <v>0</v>
      </c>
      <c r="AH207" s="12">
        <v>0</v>
      </c>
      <c r="AI207" s="12">
        <v>0</v>
      </c>
      <c r="AJ207" s="12">
        <v>1</v>
      </c>
      <c r="AK207" s="12">
        <v>14</v>
      </c>
      <c r="AL207" s="12">
        <v>93</v>
      </c>
      <c r="AM207" s="12">
        <v>82</v>
      </c>
      <c r="AN207" s="12">
        <v>82</v>
      </c>
      <c r="AO207" s="81">
        <v>7.1428571429999996</v>
      </c>
      <c r="AP207" t="s">
        <v>35</v>
      </c>
      <c r="AQ207" t="s">
        <v>379</v>
      </c>
      <c r="AR207" t="s">
        <v>57</v>
      </c>
      <c r="AS207" t="s">
        <v>370</v>
      </c>
      <c r="AT207" t="s">
        <v>410</v>
      </c>
      <c r="AU207" t="s">
        <v>268</v>
      </c>
      <c r="AV207" s="12"/>
      <c r="AW207" s="12">
        <v>0</v>
      </c>
      <c r="AX207" s="12">
        <v>0</v>
      </c>
      <c r="AY207" s="12">
        <v>0</v>
      </c>
      <c r="AZ207">
        <v>0</v>
      </c>
    </row>
    <row r="208" spans="1:52" x14ac:dyDescent="0.35">
      <c r="A208" t="s">
        <v>10</v>
      </c>
      <c r="B208" t="s">
        <v>160</v>
      </c>
      <c r="C208" s="109">
        <v>44106</v>
      </c>
      <c r="D208" s="12">
        <v>1682</v>
      </c>
      <c r="E208" s="12">
        <v>2</v>
      </c>
      <c r="F208" s="12">
        <v>2</v>
      </c>
      <c r="G208" s="12">
        <v>10</v>
      </c>
      <c r="H208" s="12">
        <v>209</v>
      </c>
      <c r="I208" s="12">
        <v>153</v>
      </c>
      <c r="J208" s="12">
        <v>89</v>
      </c>
      <c r="K208" s="12">
        <v>89</v>
      </c>
      <c r="L208" s="12">
        <v>8</v>
      </c>
      <c r="M208" s="12">
        <v>8</v>
      </c>
      <c r="N208" s="12">
        <v>3</v>
      </c>
      <c r="O208" s="12">
        <v>3</v>
      </c>
      <c r="P208" s="12">
        <v>3</v>
      </c>
      <c r="Q208" s="12">
        <v>3</v>
      </c>
      <c r="R208" s="12">
        <v>5</v>
      </c>
      <c r="S208" s="12">
        <v>4</v>
      </c>
      <c r="T208" s="12">
        <v>1</v>
      </c>
      <c r="U208" s="12">
        <v>1</v>
      </c>
      <c r="V208" s="12">
        <v>0</v>
      </c>
      <c r="W208" s="12">
        <v>0</v>
      </c>
      <c r="X208" s="12">
        <v>0</v>
      </c>
      <c r="Y208" s="12">
        <v>0</v>
      </c>
      <c r="Z208" s="12">
        <v>0</v>
      </c>
      <c r="AA208" s="12">
        <v>0</v>
      </c>
      <c r="AB208" s="12">
        <v>106</v>
      </c>
      <c r="AC208" s="12">
        <v>16</v>
      </c>
      <c r="AD208" s="12">
        <v>10</v>
      </c>
      <c r="AE208" s="12">
        <v>3</v>
      </c>
      <c r="AF208" s="12">
        <v>0</v>
      </c>
      <c r="AG208" s="12">
        <v>0</v>
      </c>
      <c r="AH208" s="12">
        <v>0</v>
      </c>
      <c r="AI208" s="12">
        <v>0</v>
      </c>
      <c r="AJ208" s="12">
        <v>3</v>
      </c>
      <c r="AK208" s="12">
        <v>10</v>
      </c>
      <c r="AL208" s="12">
        <v>61</v>
      </c>
      <c r="AM208" s="12">
        <v>58</v>
      </c>
      <c r="AN208" s="12">
        <v>58</v>
      </c>
      <c r="AO208" s="81">
        <v>1.1428571430000001</v>
      </c>
      <c r="AP208" t="s">
        <v>17</v>
      </c>
      <c r="AQ208" t="s">
        <v>379</v>
      </c>
      <c r="AR208" t="s">
        <v>57</v>
      </c>
      <c r="AS208" t="s">
        <v>367</v>
      </c>
      <c r="AT208" t="s">
        <v>411</v>
      </c>
      <c r="AU208" t="s">
        <v>268</v>
      </c>
      <c r="AV208" s="12"/>
      <c r="AW208" s="12">
        <v>0</v>
      </c>
      <c r="AX208" s="12">
        <v>0</v>
      </c>
      <c r="AY208" s="12">
        <v>0</v>
      </c>
      <c r="AZ208">
        <v>0</v>
      </c>
    </row>
    <row r="209" spans="1:52" x14ac:dyDescent="0.35">
      <c r="A209" t="s">
        <v>10</v>
      </c>
      <c r="B209" t="s">
        <v>160</v>
      </c>
      <c r="C209" s="109">
        <v>44113</v>
      </c>
      <c r="D209" s="12">
        <v>1682</v>
      </c>
      <c r="E209" s="12">
        <v>4</v>
      </c>
      <c r="F209" s="12">
        <v>4</v>
      </c>
      <c r="G209" s="12">
        <v>-6</v>
      </c>
      <c r="H209" s="12">
        <v>46</v>
      </c>
      <c r="I209" s="12">
        <v>36</v>
      </c>
      <c r="J209" s="12">
        <v>25</v>
      </c>
      <c r="K209" s="12">
        <v>25</v>
      </c>
      <c r="L209" s="12">
        <v>2</v>
      </c>
      <c r="M209" s="12">
        <v>2</v>
      </c>
      <c r="N209" s="12">
        <v>9</v>
      </c>
      <c r="O209" s="12">
        <v>9</v>
      </c>
      <c r="P209" s="12">
        <v>9</v>
      </c>
      <c r="Q209" s="12">
        <v>9</v>
      </c>
      <c r="R209" s="12">
        <v>9</v>
      </c>
      <c r="S209" s="12">
        <v>9</v>
      </c>
      <c r="T209" s="12">
        <v>2</v>
      </c>
      <c r="U209" s="12">
        <v>2</v>
      </c>
      <c r="V209" s="12">
        <v>0</v>
      </c>
      <c r="W209" s="12">
        <v>0</v>
      </c>
      <c r="X209" s="12">
        <v>0</v>
      </c>
      <c r="Y209" s="12">
        <v>0</v>
      </c>
      <c r="Z209" s="12">
        <v>0</v>
      </c>
      <c r="AA209" s="12">
        <v>0</v>
      </c>
      <c r="AB209" s="12">
        <v>108</v>
      </c>
      <c r="AC209" s="12">
        <v>10</v>
      </c>
      <c r="AD209" s="12">
        <v>8</v>
      </c>
      <c r="AE209" s="12">
        <v>2</v>
      </c>
      <c r="AF209" s="12">
        <v>0</v>
      </c>
      <c r="AG209" s="12">
        <v>0</v>
      </c>
      <c r="AH209" s="12">
        <v>0</v>
      </c>
      <c r="AI209" s="12">
        <v>0</v>
      </c>
      <c r="AJ209" s="12">
        <v>2</v>
      </c>
      <c r="AK209" s="12">
        <v>8</v>
      </c>
      <c r="AL209" s="12">
        <v>108</v>
      </c>
      <c r="AM209" s="12">
        <v>100</v>
      </c>
      <c r="AN209" s="12">
        <v>100</v>
      </c>
      <c r="AO209" s="81">
        <v>2.1428571430000001</v>
      </c>
      <c r="AP209" t="s">
        <v>17</v>
      </c>
      <c r="AQ209" t="s">
        <v>379</v>
      </c>
      <c r="AR209" t="s">
        <v>57</v>
      </c>
      <c r="AS209" t="s">
        <v>367</v>
      </c>
      <c r="AT209" t="s">
        <v>411</v>
      </c>
      <c r="AU209" t="s">
        <v>268</v>
      </c>
      <c r="AV209" s="12"/>
      <c r="AW209" s="12">
        <v>0</v>
      </c>
      <c r="AX209" s="12">
        <v>0</v>
      </c>
      <c r="AY209" s="12">
        <v>0</v>
      </c>
      <c r="AZ209">
        <v>0</v>
      </c>
    </row>
    <row r="210" spans="1:52" x14ac:dyDescent="0.35">
      <c r="A210" t="s">
        <v>10</v>
      </c>
      <c r="B210" t="s">
        <v>160</v>
      </c>
      <c r="C210" s="109">
        <v>44120</v>
      </c>
      <c r="D210" s="12">
        <v>1682</v>
      </c>
      <c r="E210" s="12">
        <v>5</v>
      </c>
      <c r="F210" s="12">
        <v>5</v>
      </c>
      <c r="G210" s="12">
        <v>26</v>
      </c>
      <c r="H210" s="12">
        <v>70</v>
      </c>
      <c r="I210" s="12">
        <v>52</v>
      </c>
      <c r="J210" s="12">
        <v>28</v>
      </c>
      <c r="K210" s="12">
        <v>28</v>
      </c>
      <c r="L210" s="12">
        <v>3</v>
      </c>
      <c r="M210" s="12">
        <v>3</v>
      </c>
      <c r="N210" s="12">
        <v>8</v>
      </c>
      <c r="O210" s="12">
        <v>8</v>
      </c>
      <c r="P210" s="12">
        <v>8</v>
      </c>
      <c r="Q210" s="12">
        <v>8</v>
      </c>
      <c r="R210" s="12">
        <v>8</v>
      </c>
      <c r="S210" s="12">
        <v>8</v>
      </c>
      <c r="T210" s="12">
        <v>2</v>
      </c>
      <c r="U210" s="12">
        <v>2</v>
      </c>
      <c r="V210" s="12">
        <v>0</v>
      </c>
      <c r="W210" s="12">
        <v>0</v>
      </c>
      <c r="X210" s="12">
        <v>0</v>
      </c>
      <c r="Y210" s="12">
        <v>0</v>
      </c>
      <c r="Z210" s="12">
        <v>0</v>
      </c>
      <c r="AA210" s="12">
        <v>0</v>
      </c>
      <c r="AB210" s="12">
        <v>163</v>
      </c>
      <c r="AC210" s="12">
        <v>14</v>
      </c>
      <c r="AD210" s="12">
        <v>10</v>
      </c>
      <c r="AE210" s="12">
        <v>4</v>
      </c>
      <c r="AF210" s="12">
        <v>0</v>
      </c>
      <c r="AG210" s="12">
        <v>0</v>
      </c>
      <c r="AH210" s="12">
        <v>0</v>
      </c>
      <c r="AI210" s="12">
        <v>0</v>
      </c>
      <c r="AJ210" s="12">
        <v>2</v>
      </c>
      <c r="AK210" s="12">
        <v>12</v>
      </c>
      <c r="AL210" s="12">
        <v>159</v>
      </c>
      <c r="AM210" s="12">
        <v>142</v>
      </c>
      <c r="AN210" s="12">
        <v>141</v>
      </c>
      <c r="AO210" s="81">
        <v>3.1428571430000001</v>
      </c>
      <c r="AP210" t="s">
        <v>17</v>
      </c>
      <c r="AQ210" t="s">
        <v>379</v>
      </c>
      <c r="AR210" t="s">
        <v>57</v>
      </c>
      <c r="AS210" t="s">
        <v>367</v>
      </c>
      <c r="AT210" t="s">
        <v>411</v>
      </c>
      <c r="AU210" t="s">
        <v>268</v>
      </c>
      <c r="AV210" s="12"/>
      <c r="AW210" s="12">
        <v>0</v>
      </c>
      <c r="AX210" s="12">
        <v>0</v>
      </c>
      <c r="AY210" s="12">
        <v>0</v>
      </c>
      <c r="AZ210">
        <v>0</v>
      </c>
    </row>
    <row r="211" spans="1:52" x14ac:dyDescent="0.35">
      <c r="A211" t="s">
        <v>10</v>
      </c>
      <c r="B211" t="s">
        <v>160</v>
      </c>
      <c r="C211" s="109">
        <v>44127</v>
      </c>
      <c r="D211" s="12">
        <v>1682</v>
      </c>
      <c r="E211" s="12">
        <v>3</v>
      </c>
      <c r="F211" s="12">
        <v>3</v>
      </c>
      <c r="G211" s="12">
        <v>16</v>
      </c>
      <c r="H211" s="12">
        <v>31</v>
      </c>
      <c r="I211" s="12">
        <v>20</v>
      </c>
      <c r="J211" s="12">
        <v>10</v>
      </c>
      <c r="K211" s="12">
        <v>10</v>
      </c>
      <c r="L211" s="12">
        <v>1</v>
      </c>
      <c r="M211" s="12">
        <v>1</v>
      </c>
      <c r="N211" s="12">
        <v>6</v>
      </c>
      <c r="O211" s="12">
        <v>6</v>
      </c>
      <c r="P211" s="12">
        <v>6</v>
      </c>
      <c r="Q211" s="12">
        <v>6</v>
      </c>
      <c r="R211" s="12">
        <v>7</v>
      </c>
      <c r="S211" s="12">
        <v>7</v>
      </c>
      <c r="T211" s="12">
        <v>2</v>
      </c>
      <c r="U211" s="12">
        <v>2</v>
      </c>
      <c r="V211" s="12">
        <v>0</v>
      </c>
      <c r="W211" s="12">
        <v>0</v>
      </c>
      <c r="X211" s="12">
        <v>0</v>
      </c>
      <c r="Y211" s="12">
        <v>0</v>
      </c>
      <c r="Z211" s="12">
        <v>0</v>
      </c>
      <c r="AA211" s="12">
        <v>0</v>
      </c>
      <c r="AB211" s="12">
        <v>134</v>
      </c>
      <c r="AC211" s="12">
        <v>10</v>
      </c>
      <c r="AD211" s="12">
        <v>6</v>
      </c>
      <c r="AE211" s="12">
        <v>4</v>
      </c>
      <c r="AF211" s="12">
        <v>0</v>
      </c>
      <c r="AG211" s="12">
        <v>0</v>
      </c>
      <c r="AH211" s="12">
        <v>0</v>
      </c>
      <c r="AI211" s="12">
        <v>0</v>
      </c>
      <c r="AJ211" s="12">
        <v>1</v>
      </c>
      <c r="AK211" s="12">
        <v>9</v>
      </c>
      <c r="AL211" s="12">
        <v>102</v>
      </c>
      <c r="AM211" s="12">
        <v>93</v>
      </c>
      <c r="AN211" s="12">
        <v>93</v>
      </c>
      <c r="AO211" s="81">
        <v>4.1428571429999996</v>
      </c>
      <c r="AP211" t="s">
        <v>17</v>
      </c>
      <c r="AQ211" t="s">
        <v>379</v>
      </c>
      <c r="AR211" t="s">
        <v>57</v>
      </c>
      <c r="AS211" t="s">
        <v>367</v>
      </c>
      <c r="AT211" t="s">
        <v>411</v>
      </c>
      <c r="AU211" t="s">
        <v>268</v>
      </c>
      <c r="AV211" s="12"/>
      <c r="AW211" s="12">
        <v>0</v>
      </c>
      <c r="AX211" s="12">
        <v>0</v>
      </c>
      <c r="AY211" s="12">
        <v>0</v>
      </c>
      <c r="AZ211">
        <v>0</v>
      </c>
    </row>
    <row r="212" spans="1:52" x14ac:dyDescent="0.35">
      <c r="A212" t="s">
        <v>10</v>
      </c>
      <c r="B212" t="s">
        <v>160</v>
      </c>
      <c r="C212" s="109">
        <v>44134</v>
      </c>
      <c r="D212" s="12">
        <v>1682</v>
      </c>
      <c r="E212" s="12">
        <v>3</v>
      </c>
      <c r="F212" s="12">
        <v>3</v>
      </c>
      <c r="G212" s="12">
        <v>-8</v>
      </c>
      <c r="H212" s="12">
        <v>36</v>
      </c>
      <c r="I212" s="12">
        <v>27</v>
      </c>
      <c r="J212" s="12">
        <v>14</v>
      </c>
      <c r="K212" s="12">
        <v>14</v>
      </c>
      <c r="L212" s="12">
        <v>1</v>
      </c>
      <c r="M212" s="12">
        <v>1</v>
      </c>
      <c r="N212" s="12">
        <v>4</v>
      </c>
      <c r="O212" s="12">
        <v>4</v>
      </c>
      <c r="P212" s="12">
        <v>4</v>
      </c>
      <c r="Q212" s="12">
        <v>4</v>
      </c>
      <c r="R212" s="12">
        <v>4</v>
      </c>
      <c r="S212" s="12">
        <v>2</v>
      </c>
      <c r="T212" s="12">
        <v>1</v>
      </c>
      <c r="U212" s="12">
        <v>1</v>
      </c>
      <c r="V212" s="12">
        <v>8</v>
      </c>
      <c r="W212" s="12">
        <v>8</v>
      </c>
      <c r="X212" s="12">
        <v>8</v>
      </c>
      <c r="Y212" s="12">
        <v>8</v>
      </c>
      <c r="Z212" s="12">
        <v>1</v>
      </c>
      <c r="AA212" s="12">
        <v>1</v>
      </c>
      <c r="AB212" s="12">
        <v>130</v>
      </c>
      <c r="AC212" s="12">
        <v>10</v>
      </c>
      <c r="AD212" s="12">
        <v>6</v>
      </c>
      <c r="AE212" s="12">
        <v>4</v>
      </c>
      <c r="AF212" s="12">
        <v>0</v>
      </c>
      <c r="AG212" s="12">
        <v>0</v>
      </c>
      <c r="AH212" s="12">
        <v>0</v>
      </c>
      <c r="AI212" s="12">
        <v>0</v>
      </c>
      <c r="AJ212" s="12">
        <v>0</v>
      </c>
      <c r="AK212" s="12">
        <v>9</v>
      </c>
      <c r="AL212" s="12">
        <v>34</v>
      </c>
      <c r="AM212" s="12">
        <v>32</v>
      </c>
      <c r="AN212" s="12">
        <v>32</v>
      </c>
      <c r="AO212" s="81">
        <v>5.1428571429999996</v>
      </c>
      <c r="AP212" t="s">
        <v>17</v>
      </c>
      <c r="AQ212" t="s">
        <v>379</v>
      </c>
      <c r="AR212" t="s">
        <v>57</v>
      </c>
      <c r="AS212" t="s">
        <v>367</v>
      </c>
      <c r="AT212" t="s">
        <v>411</v>
      </c>
      <c r="AU212" t="s">
        <v>268</v>
      </c>
      <c r="AV212" s="12"/>
      <c r="AW212" s="12">
        <v>0</v>
      </c>
      <c r="AX212" s="12">
        <v>0</v>
      </c>
      <c r="AY212" s="12">
        <v>0</v>
      </c>
      <c r="AZ212">
        <v>0</v>
      </c>
    </row>
    <row r="213" spans="1:52" x14ac:dyDescent="0.35">
      <c r="A213" t="s">
        <v>10</v>
      </c>
      <c r="B213" t="s">
        <v>160</v>
      </c>
      <c r="C213" s="109">
        <v>44141</v>
      </c>
      <c r="D213" s="12">
        <v>1741</v>
      </c>
      <c r="E213" s="12">
        <v>7</v>
      </c>
      <c r="F213" s="12">
        <v>22</v>
      </c>
      <c r="G213" s="12">
        <v>29</v>
      </c>
      <c r="H213" s="12">
        <v>37</v>
      </c>
      <c r="I213" s="12">
        <v>24</v>
      </c>
      <c r="J213" s="12">
        <v>15</v>
      </c>
      <c r="K213" s="12">
        <v>15</v>
      </c>
      <c r="L213" s="12">
        <v>4</v>
      </c>
      <c r="M213" s="12">
        <v>4</v>
      </c>
      <c r="N213" s="12">
        <v>6</v>
      </c>
      <c r="O213" s="12">
        <v>6</v>
      </c>
      <c r="P213" s="12">
        <v>6</v>
      </c>
      <c r="Q213" s="12">
        <v>4</v>
      </c>
      <c r="R213" s="12">
        <v>4</v>
      </c>
      <c r="S213" s="12">
        <v>4</v>
      </c>
      <c r="T213" s="12">
        <v>1</v>
      </c>
      <c r="U213" s="12">
        <v>1</v>
      </c>
      <c r="V213" s="12">
        <v>30</v>
      </c>
      <c r="W213" s="12">
        <v>30</v>
      </c>
      <c r="X213" s="12">
        <v>30</v>
      </c>
      <c r="Y213" s="12">
        <v>30</v>
      </c>
      <c r="Z213" s="12">
        <v>2</v>
      </c>
      <c r="AA213" s="12">
        <v>2</v>
      </c>
      <c r="AB213" s="12">
        <v>85</v>
      </c>
      <c r="AC213" s="12">
        <v>9</v>
      </c>
      <c r="AD213" s="12">
        <v>8</v>
      </c>
      <c r="AE213" s="12">
        <v>1</v>
      </c>
      <c r="AF213" s="12">
        <v>0</v>
      </c>
      <c r="AG213" s="12">
        <v>0</v>
      </c>
      <c r="AH213" s="12">
        <v>0</v>
      </c>
      <c r="AI213" s="12">
        <v>0</v>
      </c>
      <c r="AJ213" s="12">
        <v>0</v>
      </c>
      <c r="AK213" s="12">
        <v>8</v>
      </c>
      <c r="AL213" s="12">
        <v>67</v>
      </c>
      <c r="AM213" s="12">
        <v>59</v>
      </c>
      <c r="AN213" s="12">
        <v>59</v>
      </c>
      <c r="AO213" s="81">
        <v>6.1428571429999996</v>
      </c>
      <c r="AP213" t="s">
        <v>35</v>
      </c>
      <c r="AQ213" t="s">
        <v>379</v>
      </c>
      <c r="AR213" t="s">
        <v>57</v>
      </c>
      <c r="AS213" t="s">
        <v>367</v>
      </c>
      <c r="AT213" t="s">
        <v>411</v>
      </c>
      <c r="AU213" t="s">
        <v>268</v>
      </c>
      <c r="AV213" s="12"/>
      <c r="AW213" s="12">
        <v>0</v>
      </c>
      <c r="AX213" s="12">
        <v>0</v>
      </c>
      <c r="AY213" s="12">
        <v>0</v>
      </c>
      <c r="AZ213">
        <v>0</v>
      </c>
    </row>
    <row r="214" spans="1:52" x14ac:dyDescent="0.35">
      <c r="A214" t="s">
        <v>10</v>
      </c>
      <c r="B214" t="s">
        <v>160</v>
      </c>
      <c r="C214" s="109">
        <v>44148</v>
      </c>
      <c r="D214" s="12">
        <v>1748</v>
      </c>
      <c r="E214" s="12">
        <v>5</v>
      </c>
      <c r="F214" s="12">
        <v>5</v>
      </c>
      <c r="G214" s="12">
        <v>7</v>
      </c>
      <c r="H214" s="12">
        <v>43</v>
      </c>
      <c r="I214" s="12">
        <v>31</v>
      </c>
      <c r="J214" s="12">
        <v>21</v>
      </c>
      <c r="K214" s="12">
        <v>21</v>
      </c>
      <c r="L214" s="12">
        <v>3</v>
      </c>
      <c r="M214" s="12">
        <v>3</v>
      </c>
      <c r="N214" s="12">
        <v>3</v>
      </c>
      <c r="O214" s="12">
        <v>3</v>
      </c>
      <c r="P214" s="12">
        <v>3</v>
      </c>
      <c r="Q214" s="12">
        <v>3</v>
      </c>
      <c r="R214" s="12">
        <v>9</v>
      </c>
      <c r="S214" s="12">
        <v>9</v>
      </c>
      <c r="T214" s="12">
        <v>1</v>
      </c>
      <c r="U214" s="12">
        <v>1</v>
      </c>
      <c r="V214" s="12">
        <v>5</v>
      </c>
      <c r="W214" s="12">
        <v>5</v>
      </c>
      <c r="X214" s="12">
        <v>5</v>
      </c>
      <c r="Y214" s="12">
        <v>5</v>
      </c>
      <c r="Z214" s="12">
        <v>1</v>
      </c>
      <c r="AA214" s="12">
        <v>1</v>
      </c>
      <c r="AB214" s="12">
        <v>157</v>
      </c>
      <c r="AC214" s="12">
        <v>8</v>
      </c>
      <c r="AD214" s="12">
        <v>8</v>
      </c>
      <c r="AE214" s="12">
        <v>0</v>
      </c>
      <c r="AF214" s="12">
        <v>0</v>
      </c>
      <c r="AG214" s="12">
        <v>0</v>
      </c>
      <c r="AH214" s="12">
        <v>0</v>
      </c>
      <c r="AI214" s="12">
        <v>0</v>
      </c>
      <c r="AJ214" s="12">
        <v>1</v>
      </c>
      <c r="AK214" s="12">
        <v>7</v>
      </c>
      <c r="AL214" s="12">
        <v>84</v>
      </c>
      <c r="AM214" s="12">
        <v>73</v>
      </c>
      <c r="AN214" s="12">
        <v>73</v>
      </c>
      <c r="AO214" s="81">
        <v>7.1428571429999996</v>
      </c>
      <c r="AP214" t="s">
        <v>35</v>
      </c>
      <c r="AQ214" t="s">
        <v>379</v>
      </c>
      <c r="AR214" t="s">
        <v>57</v>
      </c>
      <c r="AS214" t="s">
        <v>367</v>
      </c>
      <c r="AT214" t="s">
        <v>411</v>
      </c>
      <c r="AU214" t="s">
        <v>268</v>
      </c>
      <c r="AV214" s="12"/>
      <c r="AW214" s="12">
        <v>0</v>
      </c>
      <c r="AX214" s="12">
        <v>0</v>
      </c>
      <c r="AY214" s="12">
        <v>0</v>
      </c>
      <c r="AZ214">
        <v>0</v>
      </c>
    </row>
    <row r="215" spans="1:52" hidden="1" x14ac:dyDescent="0.35">
      <c r="A215" t="s">
        <v>55</v>
      </c>
      <c r="B215" t="s">
        <v>274</v>
      </c>
      <c r="C215" s="109">
        <v>0</v>
      </c>
      <c r="D215" s="12">
        <v>0</v>
      </c>
      <c r="E215" s="12">
        <v>0</v>
      </c>
      <c r="F215" s="12">
        <v>0</v>
      </c>
      <c r="G215" s="12">
        <v>0</v>
      </c>
      <c r="H215" s="12">
        <v>0</v>
      </c>
      <c r="I215" s="12">
        <v>0</v>
      </c>
      <c r="J215" s="12">
        <v>0</v>
      </c>
      <c r="K215" s="12">
        <v>0</v>
      </c>
      <c r="L215" s="12">
        <v>0</v>
      </c>
      <c r="M215" s="12">
        <v>0</v>
      </c>
      <c r="N215" s="12">
        <v>0</v>
      </c>
      <c r="O215" s="12">
        <v>0</v>
      </c>
      <c r="P215" s="12">
        <v>0</v>
      </c>
      <c r="Q215" s="12">
        <v>0</v>
      </c>
      <c r="R215" s="12">
        <v>0</v>
      </c>
      <c r="S215" s="12">
        <v>0</v>
      </c>
      <c r="T215" s="12">
        <v>0</v>
      </c>
      <c r="U215" s="12">
        <v>0</v>
      </c>
      <c r="V215" s="12">
        <v>0</v>
      </c>
      <c r="W215" s="12">
        <v>0</v>
      </c>
      <c r="X215" s="12">
        <v>0</v>
      </c>
      <c r="Y215" s="12">
        <v>0</v>
      </c>
      <c r="Z215" s="12">
        <v>0</v>
      </c>
      <c r="AA215" s="12">
        <v>0</v>
      </c>
      <c r="AB215" s="12">
        <v>0</v>
      </c>
      <c r="AC215" s="12">
        <v>0</v>
      </c>
      <c r="AD215" s="12">
        <v>0</v>
      </c>
      <c r="AE215" s="12">
        <v>0</v>
      </c>
      <c r="AF215" s="12">
        <v>0</v>
      </c>
      <c r="AG215" s="12">
        <v>0</v>
      </c>
      <c r="AH215" s="12">
        <v>0</v>
      </c>
      <c r="AI215" s="12">
        <v>0</v>
      </c>
      <c r="AJ215" s="12">
        <v>0</v>
      </c>
      <c r="AK215" s="12">
        <v>0</v>
      </c>
      <c r="AL215" s="12">
        <v>0</v>
      </c>
      <c r="AM215" s="12">
        <v>0</v>
      </c>
      <c r="AN215" s="12">
        <v>0</v>
      </c>
      <c r="AO215" s="81">
        <v>0</v>
      </c>
      <c r="AP215">
        <v>0</v>
      </c>
      <c r="AQ215">
        <v>0</v>
      </c>
      <c r="AR215">
        <v>0</v>
      </c>
      <c r="AS215" t="s">
        <v>320</v>
      </c>
      <c r="AT215" t="s">
        <v>275</v>
      </c>
      <c r="AU215">
        <v>0</v>
      </c>
      <c r="AV215" s="12">
        <v>1743</v>
      </c>
      <c r="AW215" s="12"/>
      <c r="AX215" s="12"/>
      <c r="AY215" s="12"/>
      <c r="AZ215" t="s">
        <v>57</v>
      </c>
    </row>
    <row r="216" spans="1:52" hidden="1" x14ac:dyDescent="0.35">
      <c r="A216" t="s">
        <v>55</v>
      </c>
      <c r="B216" t="s">
        <v>274</v>
      </c>
      <c r="C216" s="109">
        <v>0</v>
      </c>
      <c r="D216" s="12">
        <v>0</v>
      </c>
      <c r="E216" s="12">
        <v>0</v>
      </c>
      <c r="F216" s="12">
        <v>0</v>
      </c>
      <c r="G216" s="12">
        <v>0</v>
      </c>
      <c r="H216" s="12">
        <v>0</v>
      </c>
      <c r="I216" s="12">
        <v>0</v>
      </c>
      <c r="J216" s="12">
        <v>0</v>
      </c>
      <c r="K216" s="12">
        <v>0</v>
      </c>
      <c r="L216" s="12">
        <v>0</v>
      </c>
      <c r="M216" s="12">
        <v>0</v>
      </c>
      <c r="N216" s="12">
        <v>0</v>
      </c>
      <c r="O216" s="12">
        <v>0</v>
      </c>
      <c r="P216" s="12">
        <v>0</v>
      </c>
      <c r="Q216" s="12">
        <v>0</v>
      </c>
      <c r="R216" s="12">
        <v>0</v>
      </c>
      <c r="S216" s="12">
        <v>0</v>
      </c>
      <c r="T216" s="12">
        <v>0</v>
      </c>
      <c r="U216" s="12">
        <v>0</v>
      </c>
      <c r="V216" s="12">
        <v>0</v>
      </c>
      <c r="W216" s="12">
        <v>0</v>
      </c>
      <c r="X216" s="12">
        <v>0</v>
      </c>
      <c r="Y216" s="12">
        <v>0</v>
      </c>
      <c r="Z216" s="12">
        <v>0</v>
      </c>
      <c r="AA216" s="12">
        <v>0</v>
      </c>
      <c r="AB216" s="12">
        <v>0</v>
      </c>
      <c r="AC216" s="12">
        <v>0</v>
      </c>
      <c r="AD216" s="12">
        <v>0</v>
      </c>
      <c r="AE216" s="12">
        <v>0</v>
      </c>
      <c r="AF216" s="12">
        <v>0</v>
      </c>
      <c r="AG216" s="12">
        <v>0</v>
      </c>
      <c r="AH216" s="12">
        <v>0</v>
      </c>
      <c r="AI216" s="12">
        <v>0</v>
      </c>
      <c r="AJ216" s="12">
        <v>0</v>
      </c>
      <c r="AK216" s="12">
        <v>0</v>
      </c>
      <c r="AL216" s="12">
        <v>0</v>
      </c>
      <c r="AM216" s="12">
        <v>0</v>
      </c>
      <c r="AN216" s="12">
        <v>0</v>
      </c>
      <c r="AO216" s="81">
        <v>0</v>
      </c>
      <c r="AP216">
        <v>0</v>
      </c>
      <c r="AQ216">
        <v>0</v>
      </c>
      <c r="AR216">
        <v>0</v>
      </c>
      <c r="AS216" t="s">
        <v>320</v>
      </c>
      <c r="AT216" t="s">
        <v>275</v>
      </c>
      <c r="AU216">
        <v>0</v>
      </c>
      <c r="AV216" s="12"/>
      <c r="AW216" s="12">
        <v>3</v>
      </c>
      <c r="AX216" s="12"/>
      <c r="AY216" s="12"/>
      <c r="AZ216" t="s">
        <v>295</v>
      </c>
    </row>
    <row r="217" spans="1:52" hidden="1" x14ac:dyDescent="0.35">
      <c r="A217" t="s">
        <v>55</v>
      </c>
      <c r="B217" t="s">
        <v>274</v>
      </c>
      <c r="C217" s="109">
        <v>0</v>
      </c>
      <c r="D217" s="12">
        <v>0</v>
      </c>
      <c r="E217" s="12">
        <v>0</v>
      </c>
      <c r="F217" s="12">
        <v>0</v>
      </c>
      <c r="G217" s="12">
        <v>0</v>
      </c>
      <c r="H217" s="12">
        <v>0</v>
      </c>
      <c r="I217" s="12">
        <v>0</v>
      </c>
      <c r="J217" s="12">
        <v>0</v>
      </c>
      <c r="K217" s="12">
        <v>0</v>
      </c>
      <c r="L217" s="12">
        <v>0</v>
      </c>
      <c r="M217" s="12">
        <v>0</v>
      </c>
      <c r="N217" s="12">
        <v>0</v>
      </c>
      <c r="O217" s="12">
        <v>0</v>
      </c>
      <c r="P217" s="12">
        <v>0</v>
      </c>
      <c r="Q217" s="12">
        <v>0</v>
      </c>
      <c r="R217" s="12">
        <v>0</v>
      </c>
      <c r="S217" s="12">
        <v>0</v>
      </c>
      <c r="T217" s="12">
        <v>0</v>
      </c>
      <c r="U217" s="12">
        <v>0</v>
      </c>
      <c r="V217" s="12">
        <v>0</v>
      </c>
      <c r="W217" s="12">
        <v>0</v>
      </c>
      <c r="X217" s="12">
        <v>0</v>
      </c>
      <c r="Y217" s="12">
        <v>0</v>
      </c>
      <c r="Z217" s="12">
        <v>0</v>
      </c>
      <c r="AA217" s="12">
        <v>0</v>
      </c>
      <c r="AB217" s="12">
        <v>0</v>
      </c>
      <c r="AC217" s="12">
        <v>0</v>
      </c>
      <c r="AD217" s="12">
        <v>0</v>
      </c>
      <c r="AE217" s="12">
        <v>0</v>
      </c>
      <c r="AF217" s="12">
        <v>0</v>
      </c>
      <c r="AG217" s="12">
        <v>0</v>
      </c>
      <c r="AH217" s="12">
        <v>0</v>
      </c>
      <c r="AI217" s="12">
        <v>0</v>
      </c>
      <c r="AJ217" s="12">
        <v>0</v>
      </c>
      <c r="AK217" s="12">
        <v>0</v>
      </c>
      <c r="AL217" s="12">
        <v>0</v>
      </c>
      <c r="AM217" s="12">
        <v>0</v>
      </c>
      <c r="AN217" s="12">
        <v>0</v>
      </c>
      <c r="AO217" s="81">
        <v>0</v>
      </c>
      <c r="AP217">
        <v>0</v>
      </c>
      <c r="AQ217">
        <v>0</v>
      </c>
      <c r="AR217">
        <v>0</v>
      </c>
      <c r="AS217" t="s">
        <v>320</v>
      </c>
      <c r="AT217" t="s">
        <v>275</v>
      </c>
      <c r="AU217">
        <v>0</v>
      </c>
      <c r="AV217" s="12"/>
      <c r="AW217" s="12">
        <v>14</v>
      </c>
      <c r="AX217" s="12"/>
      <c r="AY217" s="12"/>
      <c r="AZ217" t="s">
        <v>296</v>
      </c>
    </row>
    <row r="218" spans="1:52" hidden="1" x14ac:dyDescent="0.35">
      <c r="A218" t="s">
        <v>55</v>
      </c>
      <c r="B218" t="s">
        <v>274</v>
      </c>
      <c r="C218" s="109">
        <v>0</v>
      </c>
      <c r="D218" s="12">
        <v>0</v>
      </c>
      <c r="E218" s="12">
        <v>0</v>
      </c>
      <c r="F218" s="12">
        <v>0</v>
      </c>
      <c r="G218" s="12">
        <v>0</v>
      </c>
      <c r="H218" s="12">
        <v>0</v>
      </c>
      <c r="I218" s="12">
        <v>0</v>
      </c>
      <c r="J218" s="12">
        <v>0</v>
      </c>
      <c r="K218" s="12">
        <v>0</v>
      </c>
      <c r="L218" s="12">
        <v>0</v>
      </c>
      <c r="M218" s="12">
        <v>0</v>
      </c>
      <c r="N218" s="12">
        <v>0</v>
      </c>
      <c r="O218" s="12">
        <v>0</v>
      </c>
      <c r="P218" s="12">
        <v>0</v>
      </c>
      <c r="Q218" s="12">
        <v>0</v>
      </c>
      <c r="R218" s="12">
        <v>0</v>
      </c>
      <c r="S218" s="12">
        <v>0</v>
      </c>
      <c r="T218" s="12">
        <v>0</v>
      </c>
      <c r="U218" s="12">
        <v>0</v>
      </c>
      <c r="V218" s="12">
        <v>0</v>
      </c>
      <c r="W218" s="12">
        <v>0</v>
      </c>
      <c r="X218" s="12">
        <v>0</v>
      </c>
      <c r="Y218" s="12">
        <v>0</v>
      </c>
      <c r="Z218" s="12">
        <v>0</v>
      </c>
      <c r="AA218" s="12">
        <v>0</v>
      </c>
      <c r="AB218" s="12">
        <v>0</v>
      </c>
      <c r="AC218" s="12">
        <v>0</v>
      </c>
      <c r="AD218" s="12">
        <v>0</v>
      </c>
      <c r="AE218" s="12">
        <v>0</v>
      </c>
      <c r="AF218" s="12">
        <v>0</v>
      </c>
      <c r="AG218" s="12">
        <v>0</v>
      </c>
      <c r="AH218" s="12">
        <v>0</v>
      </c>
      <c r="AI218" s="12">
        <v>0</v>
      </c>
      <c r="AJ218" s="12">
        <v>0</v>
      </c>
      <c r="AK218" s="12">
        <v>0</v>
      </c>
      <c r="AL218" s="12">
        <v>0</v>
      </c>
      <c r="AM218" s="12">
        <v>0</v>
      </c>
      <c r="AN218" s="12">
        <v>0</v>
      </c>
      <c r="AO218" s="81">
        <v>0</v>
      </c>
      <c r="AP218">
        <v>0</v>
      </c>
      <c r="AQ218">
        <v>0</v>
      </c>
      <c r="AR218">
        <v>0</v>
      </c>
      <c r="AS218" t="s">
        <v>320</v>
      </c>
      <c r="AT218" t="s">
        <v>275</v>
      </c>
      <c r="AU218">
        <v>0</v>
      </c>
      <c r="AV218" s="12"/>
      <c r="AW218" s="12">
        <v>166</v>
      </c>
      <c r="AX218" s="12"/>
      <c r="AY218" s="12"/>
      <c r="AZ218" t="s">
        <v>57</v>
      </c>
    </row>
    <row r="219" spans="1:52" hidden="1" x14ac:dyDescent="0.35">
      <c r="A219" t="s">
        <v>55</v>
      </c>
      <c r="B219" t="s">
        <v>274</v>
      </c>
      <c r="C219" s="109">
        <v>0</v>
      </c>
      <c r="D219" s="12">
        <v>0</v>
      </c>
      <c r="E219" s="12">
        <v>0</v>
      </c>
      <c r="F219" s="12">
        <v>0</v>
      </c>
      <c r="G219" s="12">
        <v>0</v>
      </c>
      <c r="H219" s="12">
        <v>0</v>
      </c>
      <c r="I219" s="12">
        <v>0</v>
      </c>
      <c r="J219" s="12">
        <v>0</v>
      </c>
      <c r="K219" s="12">
        <v>0</v>
      </c>
      <c r="L219" s="12">
        <v>0</v>
      </c>
      <c r="M219" s="12">
        <v>0</v>
      </c>
      <c r="N219" s="12">
        <v>0</v>
      </c>
      <c r="O219" s="12">
        <v>0</v>
      </c>
      <c r="P219" s="12">
        <v>0</v>
      </c>
      <c r="Q219" s="12">
        <v>0</v>
      </c>
      <c r="R219" s="12">
        <v>0</v>
      </c>
      <c r="S219" s="12">
        <v>0</v>
      </c>
      <c r="T219" s="12">
        <v>0</v>
      </c>
      <c r="U219" s="12">
        <v>0</v>
      </c>
      <c r="V219" s="12">
        <v>0</v>
      </c>
      <c r="W219" s="12">
        <v>0</v>
      </c>
      <c r="X219" s="12">
        <v>0</v>
      </c>
      <c r="Y219" s="12">
        <v>0</v>
      </c>
      <c r="Z219" s="12">
        <v>0</v>
      </c>
      <c r="AA219" s="12">
        <v>0</v>
      </c>
      <c r="AB219" s="12">
        <v>0</v>
      </c>
      <c r="AC219" s="12">
        <v>0</v>
      </c>
      <c r="AD219" s="12">
        <v>0</v>
      </c>
      <c r="AE219" s="12">
        <v>0</v>
      </c>
      <c r="AF219" s="12">
        <v>0</v>
      </c>
      <c r="AG219" s="12">
        <v>0</v>
      </c>
      <c r="AH219" s="12">
        <v>0</v>
      </c>
      <c r="AI219" s="12">
        <v>0</v>
      </c>
      <c r="AJ219" s="12">
        <v>0</v>
      </c>
      <c r="AK219" s="12">
        <v>0</v>
      </c>
      <c r="AL219" s="12">
        <v>0</v>
      </c>
      <c r="AM219" s="12">
        <v>0</v>
      </c>
      <c r="AN219" s="12">
        <v>0</v>
      </c>
      <c r="AO219" s="81">
        <v>0</v>
      </c>
      <c r="AP219">
        <v>0</v>
      </c>
      <c r="AQ219">
        <v>0</v>
      </c>
      <c r="AR219">
        <v>0</v>
      </c>
      <c r="AS219" t="s">
        <v>320</v>
      </c>
      <c r="AT219" t="s">
        <v>275</v>
      </c>
      <c r="AU219">
        <v>0</v>
      </c>
      <c r="AV219" s="12"/>
      <c r="AW219" s="12"/>
      <c r="AX219" s="12"/>
      <c r="AY219" s="12">
        <v>3</v>
      </c>
      <c r="AZ219" t="s">
        <v>295</v>
      </c>
    </row>
    <row r="220" spans="1:52" hidden="1" x14ac:dyDescent="0.35">
      <c r="A220" t="s">
        <v>55</v>
      </c>
      <c r="B220" t="s">
        <v>274</v>
      </c>
      <c r="C220" s="109">
        <v>0</v>
      </c>
      <c r="D220" s="12">
        <v>0</v>
      </c>
      <c r="E220" s="12">
        <v>0</v>
      </c>
      <c r="F220" s="12">
        <v>0</v>
      </c>
      <c r="G220" s="12">
        <v>0</v>
      </c>
      <c r="H220" s="12">
        <v>0</v>
      </c>
      <c r="I220" s="12">
        <v>0</v>
      </c>
      <c r="J220" s="12">
        <v>0</v>
      </c>
      <c r="K220" s="12">
        <v>0</v>
      </c>
      <c r="L220" s="12">
        <v>0</v>
      </c>
      <c r="M220" s="12">
        <v>0</v>
      </c>
      <c r="N220" s="12">
        <v>0</v>
      </c>
      <c r="O220" s="12">
        <v>0</v>
      </c>
      <c r="P220" s="12">
        <v>0</v>
      </c>
      <c r="Q220" s="12">
        <v>0</v>
      </c>
      <c r="R220" s="12">
        <v>0</v>
      </c>
      <c r="S220" s="12">
        <v>0</v>
      </c>
      <c r="T220" s="12">
        <v>0</v>
      </c>
      <c r="U220" s="12">
        <v>0</v>
      </c>
      <c r="V220" s="12">
        <v>0</v>
      </c>
      <c r="W220" s="12">
        <v>0</v>
      </c>
      <c r="X220" s="12">
        <v>0</v>
      </c>
      <c r="Y220" s="12">
        <v>0</v>
      </c>
      <c r="Z220" s="12">
        <v>0</v>
      </c>
      <c r="AA220" s="12">
        <v>0</v>
      </c>
      <c r="AB220" s="12">
        <v>0</v>
      </c>
      <c r="AC220" s="12">
        <v>0</v>
      </c>
      <c r="AD220" s="12">
        <v>0</v>
      </c>
      <c r="AE220" s="12">
        <v>0</v>
      </c>
      <c r="AF220" s="12">
        <v>0</v>
      </c>
      <c r="AG220" s="12">
        <v>0</v>
      </c>
      <c r="AH220" s="12">
        <v>0</v>
      </c>
      <c r="AI220" s="12">
        <v>0</v>
      </c>
      <c r="AJ220" s="12">
        <v>0</v>
      </c>
      <c r="AK220" s="12">
        <v>0</v>
      </c>
      <c r="AL220" s="12">
        <v>0</v>
      </c>
      <c r="AM220" s="12">
        <v>0</v>
      </c>
      <c r="AN220" s="12">
        <v>0</v>
      </c>
      <c r="AO220" s="81">
        <v>0</v>
      </c>
      <c r="AP220">
        <v>0</v>
      </c>
      <c r="AQ220">
        <v>0</v>
      </c>
      <c r="AR220">
        <v>0</v>
      </c>
      <c r="AS220" t="s">
        <v>320</v>
      </c>
      <c r="AT220" t="s">
        <v>275</v>
      </c>
      <c r="AU220">
        <v>0</v>
      </c>
      <c r="AV220" s="12"/>
      <c r="AW220" s="12"/>
      <c r="AX220" s="12"/>
      <c r="AY220" s="12">
        <v>13</v>
      </c>
      <c r="AZ220" t="s">
        <v>296</v>
      </c>
    </row>
    <row r="221" spans="1:52" hidden="1" x14ac:dyDescent="0.35">
      <c r="A221" t="s">
        <v>55</v>
      </c>
      <c r="B221" t="s">
        <v>274</v>
      </c>
      <c r="C221" s="109">
        <v>0</v>
      </c>
      <c r="D221" s="12">
        <v>0</v>
      </c>
      <c r="E221" s="12">
        <v>0</v>
      </c>
      <c r="F221" s="12">
        <v>0</v>
      </c>
      <c r="G221" s="12">
        <v>0</v>
      </c>
      <c r="H221" s="12">
        <v>0</v>
      </c>
      <c r="I221" s="12">
        <v>0</v>
      </c>
      <c r="J221" s="12">
        <v>0</v>
      </c>
      <c r="K221" s="12">
        <v>0</v>
      </c>
      <c r="L221" s="12">
        <v>0</v>
      </c>
      <c r="M221" s="12">
        <v>0</v>
      </c>
      <c r="N221" s="12">
        <v>0</v>
      </c>
      <c r="O221" s="12">
        <v>0</v>
      </c>
      <c r="P221" s="12">
        <v>0</v>
      </c>
      <c r="Q221" s="12">
        <v>0</v>
      </c>
      <c r="R221" s="12">
        <v>0</v>
      </c>
      <c r="S221" s="12">
        <v>0</v>
      </c>
      <c r="T221" s="12">
        <v>0</v>
      </c>
      <c r="U221" s="12">
        <v>0</v>
      </c>
      <c r="V221" s="12">
        <v>0</v>
      </c>
      <c r="W221" s="12">
        <v>0</v>
      </c>
      <c r="X221" s="12">
        <v>0</v>
      </c>
      <c r="Y221" s="12">
        <v>0</v>
      </c>
      <c r="Z221" s="12">
        <v>0</v>
      </c>
      <c r="AA221" s="12">
        <v>0</v>
      </c>
      <c r="AB221" s="12">
        <v>0</v>
      </c>
      <c r="AC221" s="12">
        <v>0</v>
      </c>
      <c r="AD221" s="12">
        <v>0</v>
      </c>
      <c r="AE221" s="12">
        <v>0</v>
      </c>
      <c r="AF221" s="12">
        <v>0</v>
      </c>
      <c r="AG221" s="12">
        <v>0</v>
      </c>
      <c r="AH221" s="12">
        <v>0</v>
      </c>
      <c r="AI221" s="12">
        <v>0</v>
      </c>
      <c r="AJ221" s="12">
        <v>0</v>
      </c>
      <c r="AK221" s="12">
        <v>0</v>
      </c>
      <c r="AL221" s="12">
        <v>0</v>
      </c>
      <c r="AM221" s="12">
        <v>0</v>
      </c>
      <c r="AN221" s="12">
        <v>0</v>
      </c>
      <c r="AO221" s="81">
        <v>0</v>
      </c>
      <c r="AP221">
        <v>0</v>
      </c>
      <c r="AQ221">
        <v>0</v>
      </c>
      <c r="AR221">
        <v>0</v>
      </c>
      <c r="AS221" t="s">
        <v>320</v>
      </c>
      <c r="AT221" t="s">
        <v>275</v>
      </c>
      <c r="AU221">
        <v>0</v>
      </c>
      <c r="AV221" s="12"/>
      <c r="AW221" s="12"/>
      <c r="AX221" s="12"/>
      <c r="AY221" s="12">
        <v>154</v>
      </c>
      <c r="AZ221" t="s">
        <v>57</v>
      </c>
    </row>
    <row r="222" spans="1:52" hidden="1" x14ac:dyDescent="0.35">
      <c r="A222" t="s">
        <v>55</v>
      </c>
      <c r="B222" t="s">
        <v>274</v>
      </c>
      <c r="C222" s="109">
        <v>0</v>
      </c>
      <c r="D222" s="12">
        <v>0</v>
      </c>
      <c r="E222" s="12">
        <v>0</v>
      </c>
      <c r="F222" s="12">
        <v>0</v>
      </c>
      <c r="G222" s="12">
        <v>0</v>
      </c>
      <c r="H222" s="12">
        <v>0</v>
      </c>
      <c r="I222" s="12">
        <v>0</v>
      </c>
      <c r="J222" s="12">
        <v>0</v>
      </c>
      <c r="K222" s="12">
        <v>0</v>
      </c>
      <c r="L222" s="12">
        <v>0</v>
      </c>
      <c r="M222" s="12">
        <v>0</v>
      </c>
      <c r="N222" s="12">
        <v>0</v>
      </c>
      <c r="O222" s="12">
        <v>0</v>
      </c>
      <c r="P222" s="12">
        <v>0</v>
      </c>
      <c r="Q222" s="12">
        <v>0</v>
      </c>
      <c r="R222" s="12">
        <v>0</v>
      </c>
      <c r="S222" s="12">
        <v>0</v>
      </c>
      <c r="T222" s="12">
        <v>0</v>
      </c>
      <c r="U222" s="12">
        <v>0</v>
      </c>
      <c r="V222" s="12">
        <v>0</v>
      </c>
      <c r="W222" s="12">
        <v>0</v>
      </c>
      <c r="X222" s="12">
        <v>0</v>
      </c>
      <c r="Y222" s="12">
        <v>0</v>
      </c>
      <c r="Z222" s="12">
        <v>0</v>
      </c>
      <c r="AA222" s="12">
        <v>0</v>
      </c>
      <c r="AB222" s="12">
        <v>0</v>
      </c>
      <c r="AC222" s="12">
        <v>0</v>
      </c>
      <c r="AD222" s="12">
        <v>0</v>
      </c>
      <c r="AE222" s="12">
        <v>0</v>
      </c>
      <c r="AF222" s="12">
        <v>0</v>
      </c>
      <c r="AG222" s="12">
        <v>0</v>
      </c>
      <c r="AH222" s="12">
        <v>0</v>
      </c>
      <c r="AI222" s="12">
        <v>0</v>
      </c>
      <c r="AJ222" s="12">
        <v>0</v>
      </c>
      <c r="AK222" s="12">
        <v>0</v>
      </c>
      <c r="AL222" s="12">
        <v>0</v>
      </c>
      <c r="AM222" s="12">
        <v>0</v>
      </c>
      <c r="AN222" s="12">
        <v>0</v>
      </c>
      <c r="AO222" s="81">
        <v>0</v>
      </c>
      <c r="AP222">
        <v>0</v>
      </c>
      <c r="AQ222">
        <v>0</v>
      </c>
      <c r="AR222">
        <v>0</v>
      </c>
      <c r="AS222" t="s">
        <v>320</v>
      </c>
      <c r="AT222" t="s">
        <v>275</v>
      </c>
      <c r="AU222">
        <v>0</v>
      </c>
      <c r="AV222" s="12"/>
      <c r="AW222" s="12"/>
      <c r="AX222" s="12"/>
      <c r="AY222" s="12"/>
      <c r="AZ222" t="s">
        <v>57</v>
      </c>
    </row>
    <row r="223" spans="1:52" hidden="1" x14ac:dyDescent="0.35">
      <c r="A223" t="s">
        <v>55</v>
      </c>
      <c r="B223" t="s">
        <v>274</v>
      </c>
      <c r="C223" s="109">
        <v>0</v>
      </c>
      <c r="D223" s="12">
        <v>0</v>
      </c>
      <c r="E223" s="12">
        <v>0</v>
      </c>
      <c r="F223" s="12">
        <v>0</v>
      </c>
      <c r="G223" s="12">
        <v>0</v>
      </c>
      <c r="H223" s="12">
        <v>0</v>
      </c>
      <c r="I223" s="12">
        <v>0</v>
      </c>
      <c r="J223" s="12">
        <v>0</v>
      </c>
      <c r="K223" s="12">
        <v>0</v>
      </c>
      <c r="L223" s="12">
        <v>0</v>
      </c>
      <c r="M223" s="12">
        <v>0</v>
      </c>
      <c r="N223" s="12">
        <v>0</v>
      </c>
      <c r="O223" s="12">
        <v>0</v>
      </c>
      <c r="P223" s="12">
        <v>0</v>
      </c>
      <c r="Q223" s="12">
        <v>0</v>
      </c>
      <c r="R223" s="12">
        <v>0</v>
      </c>
      <c r="S223" s="12">
        <v>0</v>
      </c>
      <c r="T223" s="12">
        <v>0</v>
      </c>
      <c r="U223" s="12">
        <v>0</v>
      </c>
      <c r="V223" s="12">
        <v>0</v>
      </c>
      <c r="W223" s="12">
        <v>0</v>
      </c>
      <c r="X223" s="12">
        <v>0</v>
      </c>
      <c r="Y223" s="12">
        <v>0</v>
      </c>
      <c r="Z223" s="12">
        <v>0</v>
      </c>
      <c r="AA223" s="12">
        <v>0</v>
      </c>
      <c r="AB223" s="12">
        <v>0</v>
      </c>
      <c r="AC223" s="12">
        <v>0</v>
      </c>
      <c r="AD223" s="12">
        <v>0</v>
      </c>
      <c r="AE223" s="12">
        <v>0</v>
      </c>
      <c r="AF223" s="12">
        <v>0</v>
      </c>
      <c r="AG223" s="12">
        <v>0</v>
      </c>
      <c r="AH223" s="12">
        <v>0</v>
      </c>
      <c r="AI223" s="12">
        <v>0</v>
      </c>
      <c r="AJ223" s="12">
        <v>0</v>
      </c>
      <c r="AK223" s="12">
        <v>0</v>
      </c>
      <c r="AL223" s="12">
        <v>0</v>
      </c>
      <c r="AM223" s="12">
        <v>0</v>
      </c>
      <c r="AN223" s="12">
        <v>0</v>
      </c>
      <c r="AO223" s="81">
        <v>0</v>
      </c>
      <c r="AP223">
        <v>0</v>
      </c>
      <c r="AQ223">
        <v>0</v>
      </c>
      <c r="AR223">
        <v>0</v>
      </c>
      <c r="AS223" t="s">
        <v>320</v>
      </c>
      <c r="AT223" t="s">
        <v>275</v>
      </c>
      <c r="AU223">
        <v>0</v>
      </c>
      <c r="AV223" s="12"/>
      <c r="AW223" s="12"/>
      <c r="AX223" s="12"/>
      <c r="AY223" s="12"/>
      <c r="AZ223" t="s">
        <v>296</v>
      </c>
    </row>
    <row r="224" spans="1:52" hidden="1" x14ac:dyDescent="0.35">
      <c r="A224" t="s">
        <v>55</v>
      </c>
      <c r="B224" t="s">
        <v>274</v>
      </c>
      <c r="C224" s="109">
        <v>0</v>
      </c>
      <c r="D224" s="12">
        <v>0</v>
      </c>
      <c r="E224" s="12">
        <v>0</v>
      </c>
      <c r="F224" s="12">
        <v>0</v>
      </c>
      <c r="G224" s="12">
        <v>0</v>
      </c>
      <c r="H224" s="12">
        <v>0</v>
      </c>
      <c r="I224" s="12">
        <v>0</v>
      </c>
      <c r="J224" s="12">
        <v>0</v>
      </c>
      <c r="K224" s="12">
        <v>0</v>
      </c>
      <c r="L224" s="12">
        <v>0</v>
      </c>
      <c r="M224" s="12">
        <v>0</v>
      </c>
      <c r="N224" s="12">
        <v>0</v>
      </c>
      <c r="O224" s="12">
        <v>0</v>
      </c>
      <c r="P224" s="12">
        <v>0</v>
      </c>
      <c r="Q224" s="12">
        <v>0</v>
      </c>
      <c r="R224" s="12">
        <v>0</v>
      </c>
      <c r="S224" s="12">
        <v>0</v>
      </c>
      <c r="T224" s="12">
        <v>0</v>
      </c>
      <c r="U224" s="12">
        <v>0</v>
      </c>
      <c r="V224" s="12">
        <v>0</v>
      </c>
      <c r="W224" s="12">
        <v>0</v>
      </c>
      <c r="X224" s="12">
        <v>0</v>
      </c>
      <c r="Y224" s="12">
        <v>0</v>
      </c>
      <c r="Z224" s="12">
        <v>0</v>
      </c>
      <c r="AA224" s="12">
        <v>0</v>
      </c>
      <c r="AB224" s="12">
        <v>0</v>
      </c>
      <c r="AC224" s="12">
        <v>0</v>
      </c>
      <c r="AD224" s="12">
        <v>0</v>
      </c>
      <c r="AE224" s="12">
        <v>0</v>
      </c>
      <c r="AF224" s="12">
        <v>0</v>
      </c>
      <c r="AG224" s="12">
        <v>0</v>
      </c>
      <c r="AH224" s="12">
        <v>0</v>
      </c>
      <c r="AI224" s="12">
        <v>0</v>
      </c>
      <c r="AJ224" s="12">
        <v>0</v>
      </c>
      <c r="AK224" s="12">
        <v>0</v>
      </c>
      <c r="AL224" s="12">
        <v>0</v>
      </c>
      <c r="AM224" s="12">
        <v>0</v>
      </c>
      <c r="AN224" s="12">
        <v>0</v>
      </c>
      <c r="AO224" s="81">
        <v>0</v>
      </c>
      <c r="AP224">
        <v>0</v>
      </c>
      <c r="AQ224">
        <v>0</v>
      </c>
      <c r="AR224">
        <v>0</v>
      </c>
      <c r="AS224" t="s">
        <v>320</v>
      </c>
      <c r="AT224" t="s">
        <v>275</v>
      </c>
      <c r="AU224">
        <v>0</v>
      </c>
      <c r="AV224" s="12"/>
      <c r="AW224" s="12"/>
      <c r="AX224" s="12"/>
      <c r="AY224" s="12"/>
      <c r="AZ224" t="s">
        <v>295</v>
      </c>
    </row>
    <row r="225" spans="1:52" hidden="1" x14ac:dyDescent="0.35">
      <c r="A225" t="s">
        <v>55</v>
      </c>
      <c r="B225" t="s">
        <v>281</v>
      </c>
      <c r="C225" s="109">
        <v>0</v>
      </c>
      <c r="D225" s="12">
        <v>0</v>
      </c>
      <c r="E225" s="12">
        <v>0</v>
      </c>
      <c r="F225" s="12">
        <v>0</v>
      </c>
      <c r="G225" s="12">
        <v>0</v>
      </c>
      <c r="H225" s="12">
        <v>0</v>
      </c>
      <c r="I225" s="12">
        <v>0</v>
      </c>
      <c r="J225" s="12">
        <v>0</v>
      </c>
      <c r="K225" s="12">
        <v>0</v>
      </c>
      <c r="L225" s="12">
        <v>0</v>
      </c>
      <c r="M225" s="12">
        <v>0</v>
      </c>
      <c r="N225" s="12">
        <v>0</v>
      </c>
      <c r="O225" s="12">
        <v>0</v>
      </c>
      <c r="P225" s="12">
        <v>0</v>
      </c>
      <c r="Q225" s="12">
        <v>0</v>
      </c>
      <c r="R225" s="12">
        <v>0</v>
      </c>
      <c r="S225" s="12">
        <v>0</v>
      </c>
      <c r="T225" s="12">
        <v>0</v>
      </c>
      <c r="U225" s="12">
        <v>0</v>
      </c>
      <c r="V225" s="12">
        <v>0</v>
      </c>
      <c r="W225" s="12">
        <v>0</v>
      </c>
      <c r="X225" s="12">
        <v>0</v>
      </c>
      <c r="Y225" s="12">
        <v>0</v>
      </c>
      <c r="Z225" s="12">
        <v>0</v>
      </c>
      <c r="AA225" s="12">
        <v>0</v>
      </c>
      <c r="AB225" s="12">
        <v>0</v>
      </c>
      <c r="AC225" s="12">
        <v>0</v>
      </c>
      <c r="AD225" s="12">
        <v>0</v>
      </c>
      <c r="AE225" s="12">
        <v>0</v>
      </c>
      <c r="AF225" s="12">
        <v>0</v>
      </c>
      <c r="AG225" s="12">
        <v>0</v>
      </c>
      <c r="AH225" s="12">
        <v>0</v>
      </c>
      <c r="AI225" s="12">
        <v>0</v>
      </c>
      <c r="AJ225" s="12">
        <v>0</v>
      </c>
      <c r="AK225" s="12">
        <v>0</v>
      </c>
      <c r="AL225" s="12">
        <v>0</v>
      </c>
      <c r="AM225" s="12">
        <v>0</v>
      </c>
      <c r="AN225" s="12">
        <v>0</v>
      </c>
      <c r="AO225" s="81">
        <v>0</v>
      </c>
      <c r="AP225">
        <v>0</v>
      </c>
      <c r="AQ225">
        <v>0</v>
      </c>
      <c r="AR225">
        <v>0</v>
      </c>
      <c r="AS225" t="s">
        <v>321</v>
      </c>
      <c r="AT225" t="s">
        <v>275</v>
      </c>
      <c r="AU225">
        <v>0</v>
      </c>
      <c r="AV225" s="12">
        <v>1451</v>
      </c>
      <c r="AW225" s="12"/>
      <c r="AX225" s="12"/>
      <c r="AY225" s="12"/>
      <c r="AZ225" t="s">
        <v>57</v>
      </c>
    </row>
    <row r="226" spans="1:52" hidden="1" x14ac:dyDescent="0.35">
      <c r="A226" t="s">
        <v>55</v>
      </c>
      <c r="B226" t="s">
        <v>281</v>
      </c>
      <c r="C226" s="109">
        <v>0</v>
      </c>
      <c r="D226" s="12">
        <v>0</v>
      </c>
      <c r="E226" s="12">
        <v>0</v>
      </c>
      <c r="F226" s="12">
        <v>0</v>
      </c>
      <c r="G226" s="12">
        <v>0</v>
      </c>
      <c r="H226" s="12">
        <v>0</v>
      </c>
      <c r="I226" s="12">
        <v>0</v>
      </c>
      <c r="J226" s="12">
        <v>0</v>
      </c>
      <c r="K226" s="12">
        <v>0</v>
      </c>
      <c r="L226" s="12">
        <v>0</v>
      </c>
      <c r="M226" s="12">
        <v>0</v>
      </c>
      <c r="N226" s="12">
        <v>0</v>
      </c>
      <c r="O226" s="12">
        <v>0</v>
      </c>
      <c r="P226" s="12">
        <v>0</v>
      </c>
      <c r="Q226" s="12">
        <v>0</v>
      </c>
      <c r="R226" s="12">
        <v>0</v>
      </c>
      <c r="S226" s="12">
        <v>0</v>
      </c>
      <c r="T226" s="12">
        <v>0</v>
      </c>
      <c r="U226" s="12">
        <v>0</v>
      </c>
      <c r="V226" s="12">
        <v>0</v>
      </c>
      <c r="W226" s="12">
        <v>0</v>
      </c>
      <c r="X226" s="12">
        <v>0</v>
      </c>
      <c r="Y226" s="12">
        <v>0</v>
      </c>
      <c r="Z226" s="12">
        <v>0</v>
      </c>
      <c r="AA226" s="12">
        <v>0</v>
      </c>
      <c r="AB226" s="12">
        <v>0</v>
      </c>
      <c r="AC226" s="12">
        <v>0</v>
      </c>
      <c r="AD226" s="12">
        <v>0</v>
      </c>
      <c r="AE226" s="12">
        <v>0</v>
      </c>
      <c r="AF226" s="12">
        <v>0</v>
      </c>
      <c r="AG226" s="12">
        <v>0</v>
      </c>
      <c r="AH226" s="12">
        <v>0</v>
      </c>
      <c r="AI226" s="12">
        <v>0</v>
      </c>
      <c r="AJ226" s="12">
        <v>0</v>
      </c>
      <c r="AK226" s="12">
        <v>0</v>
      </c>
      <c r="AL226" s="12">
        <v>0</v>
      </c>
      <c r="AM226" s="12">
        <v>0</v>
      </c>
      <c r="AN226" s="12">
        <v>0</v>
      </c>
      <c r="AO226" s="81">
        <v>0</v>
      </c>
      <c r="AP226">
        <v>0</v>
      </c>
      <c r="AQ226">
        <v>0</v>
      </c>
      <c r="AR226">
        <v>0</v>
      </c>
      <c r="AS226" t="s">
        <v>321</v>
      </c>
      <c r="AT226" t="s">
        <v>275</v>
      </c>
      <c r="AU226">
        <v>0</v>
      </c>
      <c r="AV226" s="12"/>
      <c r="AW226" s="12">
        <v>3</v>
      </c>
      <c r="AX226" s="12"/>
      <c r="AY226" s="12"/>
      <c r="AZ226" t="s">
        <v>295</v>
      </c>
    </row>
    <row r="227" spans="1:52" hidden="1" x14ac:dyDescent="0.35">
      <c r="A227" t="s">
        <v>55</v>
      </c>
      <c r="B227" t="s">
        <v>281</v>
      </c>
      <c r="C227" s="109">
        <v>0</v>
      </c>
      <c r="D227" s="12">
        <v>0</v>
      </c>
      <c r="E227" s="12">
        <v>0</v>
      </c>
      <c r="F227" s="12">
        <v>0</v>
      </c>
      <c r="G227" s="12">
        <v>0</v>
      </c>
      <c r="H227" s="12">
        <v>0</v>
      </c>
      <c r="I227" s="12">
        <v>0</v>
      </c>
      <c r="J227" s="12">
        <v>0</v>
      </c>
      <c r="K227" s="12">
        <v>0</v>
      </c>
      <c r="L227" s="12">
        <v>0</v>
      </c>
      <c r="M227" s="12">
        <v>0</v>
      </c>
      <c r="N227" s="12">
        <v>0</v>
      </c>
      <c r="O227" s="12">
        <v>0</v>
      </c>
      <c r="P227" s="12">
        <v>0</v>
      </c>
      <c r="Q227" s="12">
        <v>0</v>
      </c>
      <c r="R227" s="12">
        <v>0</v>
      </c>
      <c r="S227" s="12">
        <v>0</v>
      </c>
      <c r="T227" s="12">
        <v>0</v>
      </c>
      <c r="U227" s="12">
        <v>0</v>
      </c>
      <c r="V227" s="12">
        <v>0</v>
      </c>
      <c r="W227" s="12">
        <v>0</v>
      </c>
      <c r="X227" s="12">
        <v>0</v>
      </c>
      <c r="Y227" s="12">
        <v>0</v>
      </c>
      <c r="Z227" s="12">
        <v>0</v>
      </c>
      <c r="AA227" s="12">
        <v>0</v>
      </c>
      <c r="AB227" s="12">
        <v>0</v>
      </c>
      <c r="AC227" s="12">
        <v>0</v>
      </c>
      <c r="AD227" s="12">
        <v>0</v>
      </c>
      <c r="AE227" s="12">
        <v>0</v>
      </c>
      <c r="AF227" s="12">
        <v>0</v>
      </c>
      <c r="AG227" s="12">
        <v>0</v>
      </c>
      <c r="AH227" s="12">
        <v>0</v>
      </c>
      <c r="AI227" s="12">
        <v>0</v>
      </c>
      <c r="AJ227" s="12">
        <v>0</v>
      </c>
      <c r="AK227" s="12">
        <v>0</v>
      </c>
      <c r="AL227" s="12">
        <v>0</v>
      </c>
      <c r="AM227" s="12">
        <v>0</v>
      </c>
      <c r="AN227" s="12">
        <v>0</v>
      </c>
      <c r="AO227" s="81">
        <v>0</v>
      </c>
      <c r="AP227">
        <v>0</v>
      </c>
      <c r="AQ227">
        <v>0</v>
      </c>
      <c r="AR227">
        <v>0</v>
      </c>
      <c r="AS227" t="s">
        <v>321</v>
      </c>
      <c r="AT227" t="s">
        <v>275</v>
      </c>
      <c r="AU227">
        <v>0</v>
      </c>
      <c r="AV227" s="12"/>
      <c r="AW227" s="12">
        <v>14</v>
      </c>
      <c r="AX227" s="12"/>
      <c r="AY227" s="12"/>
      <c r="AZ227" t="s">
        <v>296</v>
      </c>
    </row>
    <row r="228" spans="1:52" hidden="1" x14ac:dyDescent="0.35">
      <c r="A228" t="s">
        <v>55</v>
      </c>
      <c r="B228" t="s">
        <v>281</v>
      </c>
      <c r="C228" s="109">
        <v>0</v>
      </c>
      <c r="D228" s="12">
        <v>0</v>
      </c>
      <c r="E228" s="12">
        <v>0</v>
      </c>
      <c r="F228" s="12">
        <v>0</v>
      </c>
      <c r="G228" s="12">
        <v>0</v>
      </c>
      <c r="H228" s="12">
        <v>0</v>
      </c>
      <c r="I228" s="12">
        <v>0</v>
      </c>
      <c r="J228" s="12">
        <v>0</v>
      </c>
      <c r="K228" s="12">
        <v>0</v>
      </c>
      <c r="L228" s="12">
        <v>0</v>
      </c>
      <c r="M228" s="12">
        <v>0</v>
      </c>
      <c r="N228" s="12">
        <v>0</v>
      </c>
      <c r="O228" s="12">
        <v>0</v>
      </c>
      <c r="P228" s="12">
        <v>0</v>
      </c>
      <c r="Q228" s="12">
        <v>0</v>
      </c>
      <c r="R228" s="12">
        <v>0</v>
      </c>
      <c r="S228" s="12">
        <v>0</v>
      </c>
      <c r="T228" s="12">
        <v>0</v>
      </c>
      <c r="U228" s="12">
        <v>0</v>
      </c>
      <c r="V228" s="12">
        <v>0</v>
      </c>
      <c r="W228" s="12">
        <v>0</v>
      </c>
      <c r="X228" s="12">
        <v>0</v>
      </c>
      <c r="Y228" s="12">
        <v>0</v>
      </c>
      <c r="Z228" s="12">
        <v>0</v>
      </c>
      <c r="AA228" s="12">
        <v>0</v>
      </c>
      <c r="AB228" s="12">
        <v>0</v>
      </c>
      <c r="AC228" s="12">
        <v>0</v>
      </c>
      <c r="AD228" s="12">
        <v>0</v>
      </c>
      <c r="AE228" s="12">
        <v>0</v>
      </c>
      <c r="AF228" s="12">
        <v>0</v>
      </c>
      <c r="AG228" s="12">
        <v>0</v>
      </c>
      <c r="AH228" s="12">
        <v>0</v>
      </c>
      <c r="AI228" s="12">
        <v>0</v>
      </c>
      <c r="AJ228" s="12">
        <v>0</v>
      </c>
      <c r="AK228" s="12">
        <v>0</v>
      </c>
      <c r="AL228" s="12">
        <v>0</v>
      </c>
      <c r="AM228" s="12">
        <v>0</v>
      </c>
      <c r="AN228" s="12">
        <v>0</v>
      </c>
      <c r="AO228" s="81">
        <v>0</v>
      </c>
      <c r="AP228">
        <v>0</v>
      </c>
      <c r="AQ228">
        <v>0</v>
      </c>
      <c r="AR228">
        <v>0</v>
      </c>
      <c r="AS228" t="s">
        <v>321</v>
      </c>
      <c r="AT228" t="s">
        <v>275</v>
      </c>
      <c r="AU228">
        <v>0</v>
      </c>
      <c r="AV228" s="12"/>
      <c r="AW228" s="12">
        <v>170</v>
      </c>
      <c r="AX228" s="12"/>
      <c r="AY228" s="12"/>
      <c r="AZ228" t="s">
        <v>57</v>
      </c>
    </row>
    <row r="229" spans="1:52" hidden="1" x14ac:dyDescent="0.35">
      <c r="A229" t="s">
        <v>55</v>
      </c>
      <c r="B229" t="s">
        <v>281</v>
      </c>
      <c r="C229" s="109">
        <v>0</v>
      </c>
      <c r="D229" s="12">
        <v>0</v>
      </c>
      <c r="E229" s="12">
        <v>0</v>
      </c>
      <c r="F229" s="12">
        <v>0</v>
      </c>
      <c r="G229" s="12">
        <v>0</v>
      </c>
      <c r="H229" s="12">
        <v>0</v>
      </c>
      <c r="I229" s="12">
        <v>0</v>
      </c>
      <c r="J229" s="12">
        <v>0</v>
      </c>
      <c r="K229" s="12">
        <v>0</v>
      </c>
      <c r="L229" s="12">
        <v>0</v>
      </c>
      <c r="M229" s="12">
        <v>0</v>
      </c>
      <c r="N229" s="12">
        <v>0</v>
      </c>
      <c r="O229" s="12">
        <v>0</v>
      </c>
      <c r="P229" s="12">
        <v>0</v>
      </c>
      <c r="Q229" s="12">
        <v>0</v>
      </c>
      <c r="R229" s="12">
        <v>0</v>
      </c>
      <c r="S229" s="12">
        <v>0</v>
      </c>
      <c r="T229" s="12">
        <v>0</v>
      </c>
      <c r="U229" s="12">
        <v>0</v>
      </c>
      <c r="V229" s="12">
        <v>0</v>
      </c>
      <c r="W229" s="12">
        <v>0</v>
      </c>
      <c r="X229" s="12">
        <v>0</v>
      </c>
      <c r="Y229" s="12">
        <v>0</v>
      </c>
      <c r="Z229" s="12">
        <v>0</v>
      </c>
      <c r="AA229" s="12">
        <v>0</v>
      </c>
      <c r="AB229" s="12">
        <v>0</v>
      </c>
      <c r="AC229" s="12">
        <v>0</v>
      </c>
      <c r="AD229" s="12">
        <v>0</v>
      </c>
      <c r="AE229" s="12">
        <v>0</v>
      </c>
      <c r="AF229" s="12">
        <v>0</v>
      </c>
      <c r="AG229" s="12">
        <v>0</v>
      </c>
      <c r="AH229" s="12">
        <v>0</v>
      </c>
      <c r="AI229" s="12">
        <v>0</v>
      </c>
      <c r="AJ229" s="12">
        <v>0</v>
      </c>
      <c r="AK229" s="12">
        <v>0</v>
      </c>
      <c r="AL229" s="12">
        <v>0</v>
      </c>
      <c r="AM229" s="12">
        <v>0</v>
      </c>
      <c r="AN229" s="12">
        <v>0</v>
      </c>
      <c r="AO229" s="81">
        <v>0</v>
      </c>
      <c r="AP229">
        <v>0</v>
      </c>
      <c r="AQ229">
        <v>0</v>
      </c>
      <c r="AR229">
        <v>0</v>
      </c>
      <c r="AS229" t="s">
        <v>321</v>
      </c>
      <c r="AT229" t="s">
        <v>275</v>
      </c>
      <c r="AU229">
        <v>0</v>
      </c>
      <c r="AV229" s="12"/>
      <c r="AW229" s="12"/>
      <c r="AX229" s="12"/>
      <c r="AY229" s="12">
        <v>3</v>
      </c>
      <c r="AZ229" t="s">
        <v>295</v>
      </c>
    </row>
    <row r="230" spans="1:52" hidden="1" x14ac:dyDescent="0.35">
      <c r="A230" t="s">
        <v>55</v>
      </c>
      <c r="B230" t="s">
        <v>281</v>
      </c>
      <c r="C230" s="109">
        <v>0</v>
      </c>
      <c r="D230" s="12">
        <v>0</v>
      </c>
      <c r="E230" s="12">
        <v>0</v>
      </c>
      <c r="F230" s="12">
        <v>0</v>
      </c>
      <c r="G230" s="12">
        <v>0</v>
      </c>
      <c r="H230" s="12">
        <v>0</v>
      </c>
      <c r="I230" s="12">
        <v>0</v>
      </c>
      <c r="J230" s="12">
        <v>0</v>
      </c>
      <c r="K230" s="12">
        <v>0</v>
      </c>
      <c r="L230" s="12">
        <v>0</v>
      </c>
      <c r="M230" s="12">
        <v>0</v>
      </c>
      <c r="N230" s="12">
        <v>0</v>
      </c>
      <c r="O230" s="12">
        <v>0</v>
      </c>
      <c r="P230" s="12">
        <v>0</v>
      </c>
      <c r="Q230" s="12">
        <v>0</v>
      </c>
      <c r="R230" s="12">
        <v>0</v>
      </c>
      <c r="S230" s="12">
        <v>0</v>
      </c>
      <c r="T230" s="12">
        <v>0</v>
      </c>
      <c r="U230" s="12">
        <v>0</v>
      </c>
      <c r="V230" s="12">
        <v>0</v>
      </c>
      <c r="W230" s="12">
        <v>0</v>
      </c>
      <c r="X230" s="12">
        <v>0</v>
      </c>
      <c r="Y230" s="12">
        <v>0</v>
      </c>
      <c r="Z230" s="12">
        <v>0</v>
      </c>
      <c r="AA230" s="12">
        <v>0</v>
      </c>
      <c r="AB230" s="12">
        <v>0</v>
      </c>
      <c r="AC230" s="12">
        <v>0</v>
      </c>
      <c r="AD230" s="12">
        <v>0</v>
      </c>
      <c r="AE230" s="12">
        <v>0</v>
      </c>
      <c r="AF230" s="12">
        <v>0</v>
      </c>
      <c r="AG230" s="12">
        <v>0</v>
      </c>
      <c r="AH230" s="12">
        <v>0</v>
      </c>
      <c r="AI230" s="12">
        <v>0</v>
      </c>
      <c r="AJ230" s="12">
        <v>0</v>
      </c>
      <c r="AK230" s="12">
        <v>0</v>
      </c>
      <c r="AL230" s="12">
        <v>0</v>
      </c>
      <c r="AM230" s="12">
        <v>0</v>
      </c>
      <c r="AN230" s="12">
        <v>0</v>
      </c>
      <c r="AO230" s="81">
        <v>0</v>
      </c>
      <c r="AP230">
        <v>0</v>
      </c>
      <c r="AQ230">
        <v>0</v>
      </c>
      <c r="AR230">
        <v>0</v>
      </c>
      <c r="AS230" t="s">
        <v>321</v>
      </c>
      <c r="AT230" t="s">
        <v>275</v>
      </c>
      <c r="AU230">
        <v>0</v>
      </c>
      <c r="AV230" s="12"/>
      <c r="AW230" s="12"/>
      <c r="AX230" s="12"/>
      <c r="AY230" s="12">
        <v>14</v>
      </c>
      <c r="AZ230" t="s">
        <v>296</v>
      </c>
    </row>
    <row r="231" spans="1:52" hidden="1" x14ac:dyDescent="0.35">
      <c r="A231" t="s">
        <v>55</v>
      </c>
      <c r="B231" t="s">
        <v>281</v>
      </c>
      <c r="C231" s="109">
        <v>0</v>
      </c>
      <c r="D231" s="12">
        <v>0</v>
      </c>
      <c r="E231" s="12">
        <v>0</v>
      </c>
      <c r="F231" s="12">
        <v>0</v>
      </c>
      <c r="G231" s="12">
        <v>0</v>
      </c>
      <c r="H231" s="12">
        <v>0</v>
      </c>
      <c r="I231" s="12">
        <v>0</v>
      </c>
      <c r="J231" s="12">
        <v>0</v>
      </c>
      <c r="K231" s="12">
        <v>0</v>
      </c>
      <c r="L231" s="12">
        <v>0</v>
      </c>
      <c r="M231" s="12">
        <v>0</v>
      </c>
      <c r="N231" s="12">
        <v>0</v>
      </c>
      <c r="O231" s="12">
        <v>0</v>
      </c>
      <c r="P231" s="12">
        <v>0</v>
      </c>
      <c r="Q231" s="12">
        <v>0</v>
      </c>
      <c r="R231" s="12">
        <v>0</v>
      </c>
      <c r="S231" s="12">
        <v>0</v>
      </c>
      <c r="T231" s="12">
        <v>0</v>
      </c>
      <c r="U231" s="12">
        <v>0</v>
      </c>
      <c r="V231" s="12">
        <v>0</v>
      </c>
      <c r="W231" s="12">
        <v>0</v>
      </c>
      <c r="X231" s="12">
        <v>0</v>
      </c>
      <c r="Y231" s="12">
        <v>0</v>
      </c>
      <c r="Z231" s="12">
        <v>0</v>
      </c>
      <c r="AA231" s="12">
        <v>0</v>
      </c>
      <c r="AB231" s="12">
        <v>0</v>
      </c>
      <c r="AC231" s="12">
        <v>0</v>
      </c>
      <c r="AD231" s="12">
        <v>0</v>
      </c>
      <c r="AE231" s="12">
        <v>0</v>
      </c>
      <c r="AF231" s="12">
        <v>0</v>
      </c>
      <c r="AG231" s="12">
        <v>0</v>
      </c>
      <c r="AH231" s="12">
        <v>0</v>
      </c>
      <c r="AI231" s="12">
        <v>0</v>
      </c>
      <c r="AJ231" s="12">
        <v>0</v>
      </c>
      <c r="AK231" s="12">
        <v>0</v>
      </c>
      <c r="AL231" s="12">
        <v>0</v>
      </c>
      <c r="AM231" s="12">
        <v>0</v>
      </c>
      <c r="AN231" s="12">
        <v>0</v>
      </c>
      <c r="AO231" s="81">
        <v>0</v>
      </c>
      <c r="AP231">
        <v>0</v>
      </c>
      <c r="AQ231">
        <v>0</v>
      </c>
      <c r="AR231">
        <v>0</v>
      </c>
      <c r="AS231" t="s">
        <v>321</v>
      </c>
      <c r="AT231" t="s">
        <v>275</v>
      </c>
      <c r="AU231">
        <v>0</v>
      </c>
      <c r="AV231" s="12"/>
      <c r="AW231" s="12"/>
      <c r="AX231" s="12"/>
      <c r="AY231" s="12">
        <v>168</v>
      </c>
      <c r="AZ231" t="s">
        <v>57</v>
      </c>
    </row>
    <row r="232" spans="1:52" hidden="1" x14ac:dyDescent="0.35">
      <c r="A232" t="s">
        <v>55</v>
      </c>
      <c r="B232" t="s">
        <v>281</v>
      </c>
      <c r="C232" s="109">
        <v>0</v>
      </c>
      <c r="D232" s="12">
        <v>0</v>
      </c>
      <c r="E232" s="12">
        <v>0</v>
      </c>
      <c r="F232" s="12">
        <v>0</v>
      </c>
      <c r="G232" s="12">
        <v>0</v>
      </c>
      <c r="H232" s="12">
        <v>0</v>
      </c>
      <c r="I232" s="12">
        <v>0</v>
      </c>
      <c r="J232" s="12">
        <v>0</v>
      </c>
      <c r="K232" s="12">
        <v>0</v>
      </c>
      <c r="L232" s="12">
        <v>0</v>
      </c>
      <c r="M232" s="12">
        <v>0</v>
      </c>
      <c r="N232" s="12">
        <v>0</v>
      </c>
      <c r="O232" s="12">
        <v>0</v>
      </c>
      <c r="P232" s="12">
        <v>0</v>
      </c>
      <c r="Q232" s="12">
        <v>0</v>
      </c>
      <c r="R232" s="12">
        <v>0</v>
      </c>
      <c r="S232" s="12">
        <v>0</v>
      </c>
      <c r="T232" s="12">
        <v>0</v>
      </c>
      <c r="U232" s="12">
        <v>0</v>
      </c>
      <c r="V232" s="12">
        <v>0</v>
      </c>
      <c r="W232" s="12">
        <v>0</v>
      </c>
      <c r="X232" s="12">
        <v>0</v>
      </c>
      <c r="Y232" s="12">
        <v>0</v>
      </c>
      <c r="Z232" s="12">
        <v>0</v>
      </c>
      <c r="AA232" s="12">
        <v>0</v>
      </c>
      <c r="AB232" s="12">
        <v>0</v>
      </c>
      <c r="AC232" s="12">
        <v>0</v>
      </c>
      <c r="AD232" s="12">
        <v>0</v>
      </c>
      <c r="AE232" s="12">
        <v>0</v>
      </c>
      <c r="AF232" s="12">
        <v>0</v>
      </c>
      <c r="AG232" s="12">
        <v>0</v>
      </c>
      <c r="AH232" s="12">
        <v>0</v>
      </c>
      <c r="AI232" s="12">
        <v>0</v>
      </c>
      <c r="AJ232" s="12">
        <v>0</v>
      </c>
      <c r="AK232" s="12">
        <v>0</v>
      </c>
      <c r="AL232" s="12">
        <v>0</v>
      </c>
      <c r="AM232" s="12">
        <v>0</v>
      </c>
      <c r="AN232" s="12">
        <v>0</v>
      </c>
      <c r="AO232" s="81">
        <v>0</v>
      </c>
      <c r="AP232">
        <v>0</v>
      </c>
      <c r="AQ232">
        <v>0</v>
      </c>
      <c r="AR232">
        <v>0</v>
      </c>
      <c r="AS232" t="s">
        <v>321</v>
      </c>
      <c r="AT232" t="s">
        <v>275</v>
      </c>
      <c r="AU232">
        <v>0</v>
      </c>
      <c r="AV232" s="12"/>
      <c r="AW232" s="12"/>
      <c r="AX232" s="12"/>
      <c r="AY232" s="12"/>
      <c r="AZ232" t="s">
        <v>57</v>
      </c>
    </row>
    <row r="233" spans="1:52" hidden="1" x14ac:dyDescent="0.35">
      <c r="A233" t="s">
        <v>55</v>
      </c>
      <c r="B233" t="s">
        <v>281</v>
      </c>
      <c r="C233" s="109">
        <v>0</v>
      </c>
      <c r="D233" s="12">
        <v>0</v>
      </c>
      <c r="E233" s="12">
        <v>0</v>
      </c>
      <c r="F233" s="12">
        <v>0</v>
      </c>
      <c r="G233" s="12">
        <v>0</v>
      </c>
      <c r="H233" s="12">
        <v>0</v>
      </c>
      <c r="I233" s="12">
        <v>0</v>
      </c>
      <c r="J233" s="12">
        <v>0</v>
      </c>
      <c r="K233" s="12">
        <v>0</v>
      </c>
      <c r="L233" s="12">
        <v>0</v>
      </c>
      <c r="M233" s="12">
        <v>0</v>
      </c>
      <c r="N233" s="12">
        <v>0</v>
      </c>
      <c r="O233" s="12">
        <v>0</v>
      </c>
      <c r="P233" s="12">
        <v>0</v>
      </c>
      <c r="Q233" s="12">
        <v>0</v>
      </c>
      <c r="R233" s="12">
        <v>0</v>
      </c>
      <c r="S233" s="12">
        <v>0</v>
      </c>
      <c r="T233" s="12">
        <v>0</v>
      </c>
      <c r="U233" s="12">
        <v>0</v>
      </c>
      <c r="V233" s="12">
        <v>0</v>
      </c>
      <c r="W233" s="12">
        <v>0</v>
      </c>
      <c r="X233" s="12">
        <v>0</v>
      </c>
      <c r="Y233" s="12">
        <v>0</v>
      </c>
      <c r="Z233" s="12">
        <v>0</v>
      </c>
      <c r="AA233" s="12">
        <v>0</v>
      </c>
      <c r="AB233" s="12">
        <v>0</v>
      </c>
      <c r="AC233" s="12">
        <v>0</v>
      </c>
      <c r="AD233" s="12">
        <v>0</v>
      </c>
      <c r="AE233" s="12">
        <v>0</v>
      </c>
      <c r="AF233" s="12">
        <v>0</v>
      </c>
      <c r="AG233" s="12">
        <v>0</v>
      </c>
      <c r="AH233" s="12">
        <v>0</v>
      </c>
      <c r="AI233" s="12">
        <v>0</v>
      </c>
      <c r="AJ233" s="12">
        <v>0</v>
      </c>
      <c r="AK233" s="12">
        <v>0</v>
      </c>
      <c r="AL233" s="12">
        <v>0</v>
      </c>
      <c r="AM233" s="12">
        <v>0</v>
      </c>
      <c r="AN233" s="12">
        <v>0</v>
      </c>
      <c r="AO233" s="81">
        <v>0</v>
      </c>
      <c r="AP233">
        <v>0</v>
      </c>
      <c r="AQ233">
        <v>0</v>
      </c>
      <c r="AR233">
        <v>0</v>
      </c>
      <c r="AS233" t="s">
        <v>321</v>
      </c>
      <c r="AT233" t="s">
        <v>275</v>
      </c>
      <c r="AU233">
        <v>0</v>
      </c>
      <c r="AV233" s="12"/>
      <c r="AW233" s="12"/>
      <c r="AX233" s="12"/>
      <c r="AY233" s="12"/>
      <c r="AZ233" t="s">
        <v>296</v>
      </c>
    </row>
    <row r="234" spans="1:52" hidden="1" x14ac:dyDescent="0.35">
      <c r="A234" t="s">
        <v>55</v>
      </c>
      <c r="B234" t="s">
        <v>281</v>
      </c>
      <c r="C234" s="109">
        <v>0</v>
      </c>
      <c r="D234" s="12">
        <v>0</v>
      </c>
      <c r="E234" s="12">
        <v>0</v>
      </c>
      <c r="F234" s="12">
        <v>0</v>
      </c>
      <c r="G234" s="12">
        <v>0</v>
      </c>
      <c r="H234" s="12">
        <v>0</v>
      </c>
      <c r="I234" s="12">
        <v>0</v>
      </c>
      <c r="J234" s="12">
        <v>0</v>
      </c>
      <c r="K234" s="12">
        <v>0</v>
      </c>
      <c r="L234" s="12">
        <v>0</v>
      </c>
      <c r="M234" s="12">
        <v>0</v>
      </c>
      <c r="N234" s="12">
        <v>0</v>
      </c>
      <c r="O234" s="12">
        <v>0</v>
      </c>
      <c r="P234" s="12">
        <v>0</v>
      </c>
      <c r="Q234" s="12">
        <v>0</v>
      </c>
      <c r="R234" s="12">
        <v>0</v>
      </c>
      <c r="S234" s="12">
        <v>0</v>
      </c>
      <c r="T234" s="12">
        <v>0</v>
      </c>
      <c r="U234" s="12">
        <v>0</v>
      </c>
      <c r="V234" s="12">
        <v>0</v>
      </c>
      <c r="W234" s="12">
        <v>0</v>
      </c>
      <c r="X234" s="12">
        <v>0</v>
      </c>
      <c r="Y234" s="12">
        <v>0</v>
      </c>
      <c r="Z234" s="12">
        <v>0</v>
      </c>
      <c r="AA234" s="12">
        <v>0</v>
      </c>
      <c r="AB234" s="12">
        <v>0</v>
      </c>
      <c r="AC234" s="12">
        <v>0</v>
      </c>
      <c r="AD234" s="12">
        <v>0</v>
      </c>
      <c r="AE234" s="12">
        <v>0</v>
      </c>
      <c r="AF234" s="12">
        <v>0</v>
      </c>
      <c r="AG234" s="12">
        <v>0</v>
      </c>
      <c r="AH234" s="12">
        <v>0</v>
      </c>
      <c r="AI234" s="12">
        <v>0</v>
      </c>
      <c r="AJ234" s="12">
        <v>0</v>
      </c>
      <c r="AK234" s="12">
        <v>0</v>
      </c>
      <c r="AL234" s="12">
        <v>0</v>
      </c>
      <c r="AM234" s="12">
        <v>0</v>
      </c>
      <c r="AN234" s="12">
        <v>0</v>
      </c>
      <c r="AO234" s="81">
        <v>0</v>
      </c>
      <c r="AP234">
        <v>0</v>
      </c>
      <c r="AQ234">
        <v>0</v>
      </c>
      <c r="AR234">
        <v>0</v>
      </c>
      <c r="AS234" t="s">
        <v>321</v>
      </c>
      <c r="AT234" t="s">
        <v>275</v>
      </c>
      <c r="AU234">
        <v>0</v>
      </c>
      <c r="AV234" s="12"/>
      <c r="AW234" s="12"/>
      <c r="AX234" s="12"/>
      <c r="AY234" s="12"/>
      <c r="AZ234" t="s">
        <v>295</v>
      </c>
    </row>
    <row r="235" spans="1:52" hidden="1" x14ac:dyDescent="0.35">
      <c r="A235" t="s">
        <v>55</v>
      </c>
      <c r="B235" t="s">
        <v>291</v>
      </c>
      <c r="C235" s="109">
        <v>0</v>
      </c>
      <c r="D235" s="12">
        <v>0</v>
      </c>
      <c r="E235" s="12">
        <v>0</v>
      </c>
      <c r="F235" s="12">
        <v>0</v>
      </c>
      <c r="G235" s="12">
        <v>0</v>
      </c>
      <c r="H235" s="12">
        <v>0</v>
      </c>
      <c r="I235" s="12">
        <v>0</v>
      </c>
      <c r="J235" s="12">
        <v>0</v>
      </c>
      <c r="K235" s="12">
        <v>0</v>
      </c>
      <c r="L235" s="12">
        <v>0</v>
      </c>
      <c r="M235" s="12">
        <v>0</v>
      </c>
      <c r="N235" s="12">
        <v>0</v>
      </c>
      <c r="O235" s="12">
        <v>0</v>
      </c>
      <c r="P235" s="12">
        <v>0</v>
      </c>
      <c r="Q235" s="12">
        <v>0</v>
      </c>
      <c r="R235" s="12">
        <v>0</v>
      </c>
      <c r="S235" s="12">
        <v>0</v>
      </c>
      <c r="T235" s="12">
        <v>0</v>
      </c>
      <c r="U235" s="12">
        <v>0</v>
      </c>
      <c r="V235" s="12">
        <v>0</v>
      </c>
      <c r="W235" s="12">
        <v>0</v>
      </c>
      <c r="X235" s="12">
        <v>0</v>
      </c>
      <c r="Y235" s="12">
        <v>0</v>
      </c>
      <c r="Z235" s="12">
        <v>0</v>
      </c>
      <c r="AA235" s="12">
        <v>0</v>
      </c>
      <c r="AB235" s="12">
        <v>0</v>
      </c>
      <c r="AC235" s="12">
        <v>0</v>
      </c>
      <c r="AD235" s="12">
        <v>0</v>
      </c>
      <c r="AE235" s="12">
        <v>0</v>
      </c>
      <c r="AF235" s="12">
        <v>0</v>
      </c>
      <c r="AG235" s="12">
        <v>0</v>
      </c>
      <c r="AH235" s="12">
        <v>0</v>
      </c>
      <c r="AI235" s="12">
        <v>0</v>
      </c>
      <c r="AJ235" s="12">
        <v>0</v>
      </c>
      <c r="AK235" s="12">
        <v>0</v>
      </c>
      <c r="AL235" s="12">
        <v>0</v>
      </c>
      <c r="AM235" s="12">
        <v>0</v>
      </c>
      <c r="AN235" s="12">
        <v>0</v>
      </c>
      <c r="AO235" s="81">
        <v>0</v>
      </c>
      <c r="AP235">
        <v>0</v>
      </c>
      <c r="AQ235">
        <v>0</v>
      </c>
      <c r="AR235">
        <v>0</v>
      </c>
      <c r="AS235" t="s">
        <v>322</v>
      </c>
      <c r="AT235" t="s">
        <v>275</v>
      </c>
      <c r="AU235">
        <v>0</v>
      </c>
      <c r="AV235" s="12">
        <v>458</v>
      </c>
      <c r="AW235" s="12"/>
      <c r="AX235" s="12"/>
      <c r="AY235" s="12"/>
      <c r="AZ235" t="s">
        <v>57</v>
      </c>
    </row>
    <row r="236" spans="1:52" hidden="1" x14ac:dyDescent="0.35">
      <c r="A236" t="s">
        <v>55</v>
      </c>
      <c r="B236" t="s">
        <v>291</v>
      </c>
      <c r="C236" s="109">
        <v>0</v>
      </c>
      <c r="D236" s="12">
        <v>0</v>
      </c>
      <c r="E236" s="12">
        <v>0</v>
      </c>
      <c r="F236" s="12">
        <v>0</v>
      </c>
      <c r="G236" s="12">
        <v>0</v>
      </c>
      <c r="H236" s="12">
        <v>0</v>
      </c>
      <c r="I236" s="12">
        <v>0</v>
      </c>
      <c r="J236" s="12">
        <v>0</v>
      </c>
      <c r="K236" s="12">
        <v>0</v>
      </c>
      <c r="L236" s="12">
        <v>0</v>
      </c>
      <c r="M236" s="12">
        <v>0</v>
      </c>
      <c r="N236" s="12">
        <v>0</v>
      </c>
      <c r="O236" s="12">
        <v>0</v>
      </c>
      <c r="P236" s="12">
        <v>0</v>
      </c>
      <c r="Q236" s="12">
        <v>0</v>
      </c>
      <c r="R236" s="12">
        <v>0</v>
      </c>
      <c r="S236" s="12">
        <v>0</v>
      </c>
      <c r="T236" s="12">
        <v>0</v>
      </c>
      <c r="U236" s="12">
        <v>0</v>
      </c>
      <c r="V236" s="12">
        <v>0</v>
      </c>
      <c r="W236" s="12">
        <v>0</v>
      </c>
      <c r="X236" s="12">
        <v>0</v>
      </c>
      <c r="Y236" s="12">
        <v>0</v>
      </c>
      <c r="Z236" s="12">
        <v>0</v>
      </c>
      <c r="AA236" s="12">
        <v>0</v>
      </c>
      <c r="AB236" s="12">
        <v>0</v>
      </c>
      <c r="AC236" s="12">
        <v>0</v>
      </c>
      <c r="AD236" s="12">
        <v>0</v>
      </c>
      <c r="AE236" s="12">
        <v>0</v>
      </c>
      <c r="AF236" s="12">
        <v>0</v>
      </c>
      <c r="AG236" s="12">
        <v>0</v>
      </c>
      <c r="AH236" s="12">
        <v>0</v>
      </c>
      <c r="AI236" s="12">
        <v>0</v>
      </c>
      <c r="AJ236" s="12">
        <v>0</v>
      </c>
      <c r="AK236" s="12">
        <v>0</v>
      </c>
      <c r="AL236" s="12">
        <v>0</v>
      </c>
      <c r="AM236" s="12">
        <v>0</v>
      </c>
      <c r="AN236" s="12">
        <v>0</v>
      </c>
      <c r="AO236" s="81">
        <v>0</v>
      </c>
      <c r="AP236">
        <v>0</v>
      </c>
      <c r="AQ236">
        <v>0</v>
      </c>
      <c r="AR236">
        <v>0</v>
      </c>
      <c r="AS236" t="s">
        <v>322</v>
      </c>
      <c r="AT236" t="s">
        <v>275</v>
      </c>
      <c r="AU236">
        <v>0</v>
      </c>
      <c r="AV236" s="12"/>
      <c r="AW236" s="12">
        <v>1</v>
      </c>
      <c r="AX236" s="12"/>
      <c r="AY236" s="12"/>
      <c r="AZ236" t="s">
        <v>295</v>
      </c>
    </row>
    <row r="237" spans="1:52" hidden="1" x14ac:dyDescent="0.35">
      <c r="A237" t="s">
        <v>55</v>
      </c>
      <c r="B237" t="s">
        <v>291</v>
      </c>
      <c r="C237" s="109">
        <v>0</v>
      </c>
      <c r="D237" s="12">
        <v>0</v>
      </c>
      <c r="E237" s="12">
        <v>0</v>
      </c>
      <c r="F237" s="12">
        <v>0</v>
      </c>
      <c r="G237" s="12">
        <v>0</v>
      </c>
      <c r="H237" s="12">
        <v>0</v>
      </c>
      <c r="I237" s="12">
        <v>0</v>
      </c>
      <c r="J237" s="12">
        <v>0</v>
      </c>
      <c r="K237" s="12">
        <v>0</v>
      </c>
      <c r="L237" s="12">
        <v>0</v>
      </c>
      <c r="M237" s="12">
        <v>0</v>
      </c>
      <c r="N237" s="12">
        <v>0</v>
      </c>
      <c r="O237" s="12">
        <v>0</v>
      </c>
      <c r="P237" s="12">
        <v>0</v>
      </c>
      <c r="Q237" s="12">
        <v>0</v>
      </c>
      <c r="R237" s="12">
        <v>0</v>
      </c>
      <c r="S237" s="12">
        <v>0</v>
      </c>
      <c r="T237" s="12">
        <v>0</v>
      </c>
      <c r="U237" s="12">
        <v>0</v>
      </c>
      <c r="V237" s="12">
        <v>0</v>
      </c>
      <c r="W237" s="12">
        <v>0</v>
      </c>
      <c r="X237" s="12">
        <v>0</v>
      </c>
      <c r="Y237" s="12">
        <v>0</v>
      </c>
      <c r="Z237" s="12">
        <v>0</v>
      </c>
      <c r="AA237" s="12">
        <v>0</v>
      </c>
      <c r="AB237" s="12">
        <v>0</v>
      </c>
      <c r="AC237" s="12">
        <v>0</v>
      </c>
      <c r="AD237" s="12">
        <v>0</v>
      </c>
      <c r="AE237" s="12">
        <v>0</v>
      </c>
      <c r="AF237" s="12">
        <v>0</v>
      </c>
      <c r="AG237" s="12">
        <v>0</v>
      </c>
      <c r="AH237" s="12">
        <v>0</v>
      </c>
      <c r="AI237" s="12">
        <v>0</v>
      </c>
      <c r="AJ237" s="12">
        <v>0</v>
      </c>
      <c r="AK237" s="12">
        <v>0</v>
      </c>
      <c r="AL237" s="12">
        <v>0</v>
      </c>
      <c r="AM237" s="12">
        <v>0</v>
      </c>
      <c r="AN237" s="12">
        <v>0</v>
      </c>
      <c r="AO237" s="81">
        <v>0</v>
      </c>
      <c r="AP237">
        <v>0</v>
      </c>
      <c r="AQ237">
        <v>0</v>
      </c>
      <c r="AR237">
        <v>0</v>
      </c>
      <c r="AS237" t="s">
        <v>322</v>
      </c>
      <c r="AT237" t="s">
        <v>275</v>
      </c>
      <c r="AU237">
        <v>0</v>
      </c>
      <c r="AV237" s="12"/>
      <c r="AW237" s="12">
        <v>4</v>
      </c>
      <c r="AX237" s="12"/>
      <c r="AY237" s="12"/>
      <c r="AZ237" t="s">
        <v>296</v>
      </c>
    </row>
    <row r="238" spans="1:52" hidden="1" x14ac:dyDescent="0.35">
      <c r="A238" t="s">
        <v>55</v>
      </c>
      <c r="B238" t="s">
        <v>291</v>
      </c>
      <c r="C238" s="109">
        <v>0</v>
      </c>
      <c r="D238" s="12">
        <v>0</v>
      </c>
      <c r="E238" s="12">
        <v>0</v>
      </c>
      <c r="F238" s="12">
        <v>0</v>
      </c>
      <c r="G238" s="12">
        <v>0</v>
      </c>
      <c r="H238" s="12">
        <v>0</v>
      </c>
      <c r="I238" s="12">
        <v>0</v>
      </c>
      <c r="J238" s="12">
        <v>0</v>
      </c>
      <c r="K238" s="12">
        <v>0</v>
      </c>
      <c r="L238" s="12">
        <v>0</v>
      </c>
      <c r="M238" s="12">
        <v>0</v>
      </c>
      <c r="N238" s="12">
        <v>0</v>
      </c>
      <c r="O238" s="12">
        <v>0</v>
      </c>
      <c r="P238" s="12">
        <v>0</v>
      </c>
      <c r="Q238" s="12">
        <v>0</v>
      </c>
      <c r="R238" s="12">
        <v>0</v>
      </c>
      <c r="S238" s="12">
        <v>0</v>
      </c>
      <c r="T238" s="12">
        <v>0</v>
      </c>
      <c r="U238" s="12">
        <v>0</v>
      </c>
      <c r="V238" s="12">
        <v>0</v>
      </c>
      <c r="W238" s="12">
        <v>0</v>
      </c>
      <c r="X238" s="12">
        <v>0</v>
      </c>
      <c r="Y238" s="12">
        <v>0</v>
      </c>
      <c r="Z238" s="12">
        <v>0</v>
      </c>
      <c r="AA238" s="12">
        <v>0</v>
      </c>
      <c r="AB238" s="12">
        <v>0</v>
      </c>
      <c r="AC238" s="12">
        <v>0</v>
      </c>
      <c r="AD238" s="12">
        <v>0</v>
      </c>
      <c r="AE238" s="12">
        <v>0</v>
      </c>
      <c r="AF238" s="12">
        <v>0</v>
      </c>
      <c r="AG238" s="12">
        <v>0</v>
      </c>
      <c r="AH238" s="12">
        <v>0</v>
      </c>
      <c r="AI238" s="12">
        <v>0</v>
      </c>
      <c r="AJ238" s="12">
        <v>0</v>
      </c>
      <c r="AK238" s="12">
        <v>0</v>
      </c>
      <c r="AL238" s="12">
        <v>0</v>
      </c>
      <c r="AM238" s="12">
        <v>0</v>
      </c>
      <c r="AN238" s="12">
        <v>0</v>
      </c>
      <c r="AO238" s="81">
        <v>0</v>
      </c>
      <c r="AP238">
        <v>0</v>
      </c>
      <c r="AQ238">
        <v>0</v>
      </c>
      <c r="AR238">
        <v>0</v>
      </c>
      <c r="AS238" t="s">
        <v>322</v>
      </c>
      <c r="AT238" t="s">
        <v>275</v>
      </c>
      <c r="AU238">
        <v>0</v>
      </c>
      <c r="AV238" s="12"/>
      <c r="AW238" s="12">
        <v>42</v>
      </c>
      <c r="AX238" s="12"/>
      <c r="AY238" s="12"/>
      <c r="AZ238" t="s">
        <v>57</v>
      </c>
    </row>
    <row r="239" spans="1:52" hidden="1" x14ac:dyDescent="0.35">
      <c r="A239" t="s">
        <v>55</v>
      </c>
      <c r="B239" t="s">
        <v>291</v>
      </c>
      <c r="C239" s="109">
        <v>0</v>
      </c>
      <c r="D239" s="12">
        <v>0</v>
      </c>
      <c r="E239" s="12">
        <v>0</v>
      </c>
      <c r="F239" s="12">
        <v>0</v>
      </c>
      <c r="G239" s="12">
        <v>0</v>
      </c>
      <c r="H239" s="12">
        <v>0</v>
      </c>
      <c r="I239" s="12">
        <v>0</v>
      </c>
      <c r="J239" s="12">
        <v>0</v>
      </c>
      <c r="K239" s="12">
        <v>0</v>
      </c>
      <c r="L239" s="12">
        <v>0</v>
      </c>
      <c r="M239" s="12">
        <v>0</v>
      </c>
      <c r="N239" s="12">
        <v>0</v>
      </c>
      <c r="O239" s="12">
        <v>0</v>
      </c>
      <c r="P239" s="12">
        <v>0</v>
      </c>
      <c r="Q239" s="12">
        <v>0</v>
      </c>
      <c r="R239" s="12">
        <v>0</v>
      </c>
      <c r="S239" s="12">
        <v>0</v>
      </c>
      <c r="T239" s="12">
        <v>0</v>
      </c>
      <c r="U239" s="12">
        <v>0</v>
      </c>
      <c r="V239" s="12">
        <v>0</v>
      </c>
      <c r="W239" s="12">
        <v>0</v>
      </c>
      <c r="X239" s="12">
        <v>0</v>
      </c>
      <c r="Y239" s="12">
        <v>0</v>
      </c>
      <c r="Z239" s="12">
        <v>0</v>
      </c>
      <c r="AA239" s="12">
        <v>0</v>
      </c>
      <c r="AB239" s="12">
        <v>0</v>
      </c>
      <c r="AC239" s="12">
        <v>0</v>
      </c>
      <c r="AD239" s="12">
        <v>0</v>
      </c>
      <c r="AE239" s="12">
        <v>0</v>
      </c>
      <c r="AF239" s="12">
        <v>0</v>
      </c>
      <c r="AG239" s="12">
        <v>0</v>
      </c>
      <c r="AH239" s="12">
        <v>0</v>
      </c>
      <c r="AI239" s="12">
        <v>0</v>
      </c>
      <c r="AJ239" s="12">
        <v>0</v>
      </c>
      <c r="AK239" s="12">
        <v>0</v>
      </c>
      <c r="AL239" s="12">
        <v>0</v>
      </c>
      <c r="AM239" s="12">
        <v>0</v>
      </c>
      <c r="AN239" s="12">
        <v>0</v>
      </c>
      <c r="AO239" s="81">
        <v>0</v>
      </c>
      <c r="AP239">
        <v>0</v>
      </c>
      <c r="AQ239">
        <v>0</v>
      </c>
      <c r="AR239">
        <v>0</v>
      </c>
      <c r="AS239" t="s">
        <v>322</v>
      </c>
      <c r="AT239" t="s">
        <v>275</v>
      </c>
      <c r="AU239">
        <v>0</v>
      </c>
      <c r="AV239" s="12"/>
      <c r="AW239" s="12"/>
      <c r="AX239" s="12"/>
      <c r="AY239" s="12">
        <v>1</v>
      </c>
      <c r="AZ239" t="s">
        <v>295</v>
      </c>
    </row>
    <row r="240" spans="1:52" hidden="1" x14ac:dyDescent="0.35">
      <c r="A240" t="s">
        <v>55</v>
      </c>
      <c r="B240" t="s">
        <v>291</v>
      </c>
      <c r="C240" s="109">
        <v>0</v>
      </c>
      <c r="D240" s="12">
        <v>0</v>
      </c>
      <c r="E240" s="12">
        <v>0</v>
      </c>
      <c r="F240" s="12">
        <v>0</v>
      </c>
      <c r="G240" s="12">
        <v>0</v>
      </c>
      <c r="H240" s="12">
        <v>0</v>
      </c>
      <c r="I240" s="12">
        <v>0</v>
      </c>
      <c r="J240" s="12">
        <v>0</v>
      </c>
      <c r="K240" s="12">
        <v>0</v>
      </c>
      <c r="L240" s="12">
        <v>0</v>
      </c>
      <c r="M240" s="12">
        <v>0</v>
      </c>
      <c r="N240" s="12">
        <v>0</v>
      </c>
      <c r="O240" s="12">
        <v>0</v>
      </c>
      <c r="P240" s="12">
        <v>0</v>
      </c>
      <c r="Q240" s="12">
        <v>0</v>
      </c>
      <c r="R240" s="12">
        <v>0</v>
      </c>
      <c r="S240" s="12">
        <v>0</v>
      </c>
      <c r="T240" s="12">
        <v>0</v>
      </c>
      <c r="U240" s="12">
        <v>0</v>
      </c>
      <c r="V240" s="12">
        <v>0</v>
      </c>
      <c r="W240" s="12">
        <v>0</v>
      </c>
      <c r="X240" s="12">
        <v>0</v>
      </c>
      <c r="Y240" s="12">
        <v>0</v>
      </c>
      <c r="Z240" s="12">
        <v>0</v>
      </c>
      <c r="AA240" s="12">
        <v>0</v>
      </c>
      <c r="AB240" s="12">
        <v>0</v>
      </c>
      <c r="AC240" s="12">
        <v>0</v>
      </c>
      <c r="AD240" s="12">
        <v>0</v>
      </c>
      <c r="AE240" s="12">
        <v>0</v>
      </c>
      <c r="AF240" s="12">
        <v>0</v>
      </c>
      <c r="AG240" s="12">
        <v>0</v>
      </c>
      <c r="AH240" s="12">
        <v>0</v>
      </c>
      <c r="AI240" s="12">
        <v>0</v>
      </c>
      <c r="AJ240" s="12">
        <v>0</v>
      </c>
      <c r="AK240" s="12">
        <v>0</v>
      </c>
      <c r="AL240" s="12">
        <v>0</v>
      </c>
      <c r="AM240" s="12">
        <v>0</v>
      </c>
      <c r="AN240" s="12">
        <v>0</v>
      </c>
      <c r="AO240" s="81">
        <v>0</v>
      </c>
      <c r="AP240">
        <v>0</v>
      </c>
      <c r="AQ240">
        <v>0</v>
      </c>
      <c r="AR240">
        <v>0</v>
      </c>
      <c r="AS240" t="s">
        <v>322</v>
      </c>
      <c r="AT240" t="s">
        <v>275</v>
      </c>
      <c r="AU240">
        <v>0</v>
      </c>
      <c r="AV240" s="12"/>
      <c r="AW240" s="12"/>
      <c r="AX240" s="12"/>
      <c r="AY240" s="12">
        <v>6</v>
      </c>
      <c r="AZ240" t="s">
        <v>296</v>
      </c>
    </row>
    <row r="241" spans="1:52" hidden="1" x14ac:dyDescent="0.35">
      <c r="A241" t="s">
        <v>55</v>
      </c>
      <c r="B241" t="s">
        <v>291</v>
      </c>
      <c r="C241" s="109">
        <v>0</v>
      </c>
      <c r="D241" s="12">
        <v>0</v>
      </c>
      <c r="E241" s="12">
        <v>0</v>
      </c>
      <c r="F241" s="12">
        <v>0</v>
      </c>
      <c r="G241" s="12">
        <v>0</v>
      </c>
      <c r="H241" s="12">
        <v>0</v>
      </c>
      <c r="I241" s="12">
        <v>0</v>
      </c>
      <c r="J241" s="12">
        <v>0</v>
      </c>
      <c r="K241" s="12">
        <v>0</v>
      </c>
      <c r="L241" s="12">
        <v>0</v>
      </c>
      <c r="M241" s="12">
        <v>0</v>
      </c>
      <c r="N241" s="12">
        <v>0</v>
      </c>
      <c r="O241" s="12">
        <v>0</v>
      </c>
      <c r="P241" s="12">
        <v>0</v>
      </c>
      <c r="Q241" s="12">
        <v>0</v>
      </c>
      <c r="R241" s="12">
        <v>0</v>
      </c>
      <c r="S241" s="12">
        <v>0</v>
      </c>
      <c r="T241" s="12">
        <v>0</v>
      </c>
      <c r="U241" s="12">
        <v>0</v>
      </c>
      <c r="V241" s="12">
        <v>0</v>
      </c>
      <c r="W241" s="12">
        <v>0</v>
      </c>
      <c r="X241" s="12">
        <v>0</v>
      </c>
      <c r="Y241" s="12">
        <v>0</v>
      </c>
      <c r="Z241" s="12">
        <v>0</v>
      </c>
      <c r="AA241" s="12">
        <v>0</v>
      </c>
      <c r="AB241" s="12">
        <v>0</v>
      </c>
      <c r="AC241" s="12">
        <v>0</v>
      </c>
      <c r="AD241" s="12">
        <v>0</v>
      </c>
      <c r="AE241" s="12">
        <v>0</v>
      </c>
      <c r="AF241" s="12">
        <v>0</v>
      </c>
      <c r="AG241" s="12">
        <v>0</v>
      </c>
      <c r="AH241" s="12">
        <v>0</v>
      </c>
      <c r="AI241" s="12">
        <v>0</v>
      </c>
      <c r="AJ241" s="12">
        <v>0</v>
      </c>
      <c r="AK241" s="12">
        <v>0</v>
      </c>
      <c r="AL241" s="12">
        <v>0</v>
      </c>
      <c r="AM241" s="12">
        <v>0</v>
      </c>
      <c r="AN241" s="12">
        <v>0</v>
      </c>
      <c r="AO241" s="81">
        <v>0</v>
      </c>
      <c r="AP241">
        <v>0</v>
      </c>
      <c r="AQ241">
        <v>0</v>
      </c>
      <c r="AR241">
        <v>0</v>
      </c>
      <c r="AS241" t="s">
        <v>322</v>
      </c>
      <c r="AT241" t="s">
        <v>275</v>
      </c>
      <c r="AU241">
        <v>0</v>
      </c>
      <c r="AV241" s="12"/>
      <c r="AW241" s="12"/>
      <c r="AX241" s="12"/>
      <c r="AY241" s="12">
        <v>69</v>
      </c>
      <c r="AZ241" t="s">
        <v>57</v>
      </c>
    </row>
    <row r="242" spans="1:52" hidden="1" x14ac:dyDescent="0.35">
      <c r="A242" t="s">
        <v>55</v>
      </c>
      <c r="B242" t="s">
        <v>291</v>
      </c>
      <c r="C242" s="109">
        <v>0</v>
      </c>
      <c r="D242" s="12">
        <v>0</v>
      </c>
      <c r="E242" s="12">
        <v>0</v>
      </c>
      <c r="F242" s="12">
        <v>0</v>
      </c>
      <c r="G242" s="12">
        <v>0</v>
      </c>
      <c r="H242" s="12">
        <v>0</v>
      </c>
      <c r="I242" s="12">
        <v>0</v>
      </c>
      <c r="J242" s="12">
        <v>0</v>
      </c>
      <c r="K242" s="12">
        <v>0</v>
      </c>
      <c r="L242" s="12">
        <v>0</v>
      </c>
      <c r="M242" s="12">
        <v>0</v>
      </c>
      <c r="N242" s="12">
        <v>0</v>
      </c>
      <c r="O242" s="12">
        <v>0</v>
      </c>
      <c r="P242" s="12">
        <v>0</v>
      </c>
      <c r="Q242" s="12">
        <v>0</v>
      </c>
      <c r="R242" s="12">
        <v>0</v>
      </c>
      <c r="S242" s="12">
        <v>0</v>
      </c>
      <c r="T242" s="12">
        <v>0</v>
      </c>
      <c r="U242" s="12">
        <v>0</v>
      </c>
      <c r="V242" s="12">
        <v>0</v>
      </c>
      <c r="W242" s="12">
        <v>0</v>
      </c>
      <c r="X242" s="12">
        <v>0</v>
      </c>
      <c r="Y242" s="12">
        <v>0</v>
      </c>
      <c r="Z242" s="12">
        <v>0</v>
      </c>
      <c r="AA242" s="12">
        <v>0</v>
      </c>
      <c r="AB242" s="12">
        <v>0</v>
      </c>
      <c r="AC242" s="12">
        <v>0</v>
      </c>
      <c r="AD242" s="12">
        <v>0</v>
      </c>
      <c r="AE242" s="12">
        <v>0</v>
      </c>
      <c r="AF242" s="12">
        <v>0</v>
      </c>
      <c r="AG242" s="12">
        <v>0</v>
      </c>
      <c r="AH242" s="12">
        <v>0</v>
      </c>
      <c r="AI242" s="12">
        <v>0</v>
      </c>
      <c r="AJ242" s="12">
        <v>0</v>
      </c>
      <c r="AK242" s="12">
        <v>0</v>
      </c>
      <c r="AL242" s="12">
        <v>0</v>
      </c>
      <c r="AM242" s="12">
        <v>0</v>
      </c>
      <c r="AN242" s="12">
        <v>0</v>
      </c>
      <c r="AO242" s="81">
        <v>0</v>
      </c>
      <c r="AP242">
        <v>0</v>
      </c>
      <c r="AQ242">
        <v>0</v>
      </c>
      <c r="AR242">
        <v>0</v>
      </c>
      <c r="AS242" t="s">
        <v>322</v>
      </c>
      <c r="AT242" t="s">
        <v>275</v>
      </c>
      <c r="AU242">
        <v>0</v>
      </c>
      <c r="AV242" s="12"/>
      <c r="AW242" s="12"/>
      <c r="AX242" s="12"/>
      <c r="AY242" s="12"/>
      <c r="AZ242" t="s">
        <v>57</v>
      </c>
    </row>
    <row r="243" spans="1:52" hidden="1" x14ac:dyDescent="0.35">
      <c r="A243" t="s">
        <v>55</v>
      </c>
      <c r="B243" t="s">
        <v>291</v>
      </c>
      <c r="C243" s="109">
        <v>0</v>
      </c>
      <c r="D243" s="12">
        <v>0</v>
      </c>
      <c r="E243" s="12">
        <v>0</v>
      </c>
      <c r="F243" s="12">
        <v>0</v>
      </c>
      <c r="G243" s="12">
        <v>0</v>
      </c>
      <c r="H243" s="12">
        <v>0</v>
      </c>
      <c r="I243" s="12">
        <v>0</v>
      </c>
      <c r="J243" s="12">
        <v>0</v>
      </c>
      <c r="K243" s="12">
        <v>0</v>
      </c>
      <c r="L243" s="12">
        <v>0</v>
      </c>
      <c r="M243" s="12">
        <v>0</v>
      </c>
      <c r="N243" s="12">
        <v>0</v>
      </c>
      <c r="O243" s="12">
        <v>0</v>
      </c>
      <c r="P243" s="12">
        <v>0</v>
      </c>
      <c r="Q243" s="12">
        <v>0</v>
      </c>
      <c r="R243" s="12">
        <v>0</v>
      </c>
      <c r="S243" s="12">
        <v>0</v>
      </c>
      <c r="T243" s="12">
        <v>0</v>
      </c>
      <c r="U243" s="12">
        <v>0</v>
      </c>
      <c r="V243" s="12">
        <v>0</v>
      </c>
      <c r="W243" s="12">
        <v>0</v>
      </c>
      <c r="X243" s="12">
        <v>0</v>
      </c>
      <c r="Y243" s="12">
        <v>0</v>
      </c>
      <c r="Z243" s="12">
        <v>0</v>
      </c>
      <c r="AA243" s="12">
        <v>0</v>
      </c>
      <c r="AB243" s="12">
        <v>0</v>
      </c>
      <c r="AC243" s="12">
        <v>0</v>
      </c>
      <c r="AD243" s="12">
        <v>0</v>
      </c>
      <c r="AE243" s="12">
        <v>0</v>
      </c>
      <c r="AF243" s="12">
        <v>0</v>
      </c>
      <c r="AG243" s="12">
        <v>0</v>
      </c>
      <c r="AH243" s="12">
        <v>0</v>
      </c>
      <c r="AI243" s="12">
        <v>0</v>
      </c>
      <c r="AJ243" s="12">
        <v>0</v>
      </c>
      <c r="AK243" s="12">
        <v>0</v>
      </c>
      <c r="AL243" s="12">
        <v>0</v>
      </c>
      <c r="AM243" s="12">
        <v>0</v>
      </c>
      <c r="AN243" s="12">
        <v>0</v>
      </c>
      <c r="AO243" s="81">
        <v>0</v>
      </c>
      <c r="AP243">
        <v>0</v>
      </c>
      <c r="AQ243">
        <v>0</v>
      </c>
      <c r="AR243">
        <v>0</v>
      </c>
      <c r="AS243" t="s">
        <v>322</v>
      </c>
      <c r="AT243" t="s">
        <v>275</v>
      </c>
      <c r="AU243">
        <v>0</v>
      </c>
      <c r="AV243" s="12"/>
      <c r="AW243" s="12"/>
      <c r="AX243" s="12"/>
      <c r="AY243" s="12"/>
      <c r="AZ243" t="s">
        <v>296</v>
      </c>
    </row>
    <row r="244" spans="1:52" hidden="1" x14ac:dyDescent="0.35">
      <c r="A244" t="s">
        <v>55</v>
      </c>
      <c r="B244" t="s">
        <v>291</v>
      </c>
      <c r="C244" s="109">
        <v>0</v>
      </c>
      <c r="D244" s="12">
        <v>0</v>
      </c>
      <c r="E244" s="12">
        <v>0</v>
      </c>
      <c r="F244" s="12">
        <v>0</v>
      </c>
      <c r="G244" s="12">
        <v>0</v>
      </c>
      <c r="H244" s="12">
        <v>0</v>
      </c>
      <c r="I244" s="12">
        <v>0</v>
      </c>
      <c r="J244" s="12">
        <v>0</v>
      </c>
      <c r="K244" s="12">
        <v>0</v>
      </c>
      <c r="L244" s="12">
        <v>0</v>
      </c>
      <c r="M244" s="12">
        <v>0</v>
      </c>
      <c r="N244" s="12">
        <v>0</v>
      </c>
      <c r="O244" s="12">
        <v>0</v>
      </c>
      <c r="P244" s="12">
        <v>0</v>
      </c>
      <c r="Q244" s="12">
        <v>0</v>
      </c>
      <c r="R244" s="12">
        <v>0</v>
      </c>
      <c r="S244" s="12">
        <v>0</v>
      </c>
      <c r="T244" s="12">
        <v>0</v>
      </c>
      <c r="U244" s="12">
        <v>0</v>
      </c>
      <c r="V244" s="12">
        <v>0</v>
      </c>
      <c r="W244" s="12">
        <v>0</v>
      </c>
      <c r="X244" s="12">
        <v>0</v>
      </c>
      <c r="Y244" s="12">
        <v>0</v>
      </c>
      <c r="Z244" s="12">
        <v>0</v>
      </c>
      <c r="AA244" s="12">
        <v>0</v>
      </c>
      <c r="AB244" s="12">
        <v>0</v>
      </c>
      <c r="AC244" s="12">
        <v>0</v>
      </c>
      <c r="AD244" s="12">
        <v>0</v>
      </c>
      <c r="AE244" s="12">
        <v>0</v>
      </c>
      <c r="AF244" s="12">
        <v>0</v>
      </c>
      <c r="AG244" s="12">
        <v>0</v>
      </c>
      <c r="AH244" s="12">
        <v>0</v>
      </c>
      <c r="AI244" s="12">
        <v>0</v>
      </c>
      <c r="AJ244" s="12">
        <v>0</v>
      </c>
      <c r="AK244" s="12">
        <v>0</v>
      </c>
      <c r="AL244" s="12">
        <v>0</v>
      </c>
      <c r="AM244" s="12">
        <v>0</v>
      </c>
      <c r="AN244" s="12">
        <v>0</v>
      </c>
      <c r="AO244" s="81">
        <v>0</v>
      </c>
      <c r="AP244">
        <v>0</v>
      </c>
      <c r="AQ244">
        <v>0</v>
      </c>
      <c r="AR244">
        <v>0</v>
      </c>
      <c r="AS244" t="s">
        <v>322</v>
      </c>
      <c r="AT244" t="s">
        <v>275</v>
      </c>
      <c r="AU244">
        <v>0</v>
      </c>
      <c r="AV244" s="12"/>
      <c r="AW244" s="12"/>
      <c r="AX244" s="12"/>
      <c r="AY244" s="12"/>
      <c r="AZ244" t="s">
        <v>295</v>
      </c>
    </row>
    <row r="245" spans="1:52" hidden="1" x14ac:dyDescent="0.35">
      <c r="A245" t="s">
        <v>61</v>
      </c>
      <c r="B245" t="s">
        <v>286</v>
      </c>
      <c r="C245" s="109">
        <v>0</v>
      </c>
      <c r="D245" s="12">
        <v>0</v>
      </c>
      <c r="E245" s="12">
        <v>0</v>
      </c>
      <c r="F245" s="12">
        <v>0</v>
      </c>
      <c r="G245" s="12">
        <v>0</v>
      </c>
      <c r="H245" s="12">
        <v>0</v>
      </c>
      <c r="I245" s="12">
        <v>0</v>
      </c>
      <c r="J245" s="12">
        <v>0</v>
      </c>
      <c r="K245" s="12">
        <v>0</v>
      </c>
      <c r="L245" s="12">
        <v>0</v>
      </c>
      <c r="M245" s="12">
        <v>0</v>
      </c>
      <c r="N245" s="12">
        <v>0</v>
      </c>
      <c r="O245" s="12">
        <v>0</v>
      </c>
      <c r="P245" s="12">
        <v>0</v>
      </c>
      <c r="Q245" s="12">
        <v>0</v>
      </c>
      <c r="R245" s="12">
        <v>0</v>
      </c>
      <c r="S245" s="12">
        <v>0</v>
      </c>
      <c r="T245" s="12">
        <v>0</v>
      </c>
      <c r="U245" s="12">
        <v>0</v>
      </c>
      <c r="V245" s="12">
        <v>0</v>
      </c>
      <c r="W245" s="12">
        <v>0</v>
      </c>
      <c r="X245" s="12">
        <v>0</v>
      </c>
      <c r="Y245" s="12">
        <v>0</v>
      </c>
      <c r="Z245" s="12">
        <v>0</v>
      </c>
      <c r="AA245" s="12">
        <v>0</v>
      </c>
      <c r="AB245" s="12">
        <v>0</v>
      </c>
      <c r="AC245" s="12">
        <v>0</v>
      </c>
      <c r="AD245" s="12">
        <v>0</v>
      </c>
      <c r="AE245" s="12">
        <v>0</v>
      </c>
      <c r="AF245" s="12">
        <v>0</v>
      </c>
      <c r="AG245" s="12">
        <v>0</v>
      </c>
      <c r="AH245" s="12">
        <v>0</v>
      </c>
      <c r="AI245" s="12">
        <v>0</v>
      </c>
      <c r="AJ245" s="12">
        <v>0</v>
      </c>
      <c r="AK245" s="12">
        <v>0</v>
      </c>
      <c r="AL245" s="12">
        <v>0</v>
      </c>
      <c r="AM245" s="12">
        <v>0</v>
      </c>
      <c r="AN245" s="12">
        <v>0</v>
      </c>
      <c r="AO245" s="81">
        <v>0</v>
      </c>
      <c r="AP245">
        <v>0</v>
      </c>
      <c r="AQ245">
        <v>0</v>
      </c>
      <c r="AR245">
        <v>0</v>
      </c>
      <c r="AS245" t="s">
        <v>323</v>
      </c>
      <c r="AT245" t="s">
        <v>270</v>
      </c>
      <c r="AU245">
        <v>0</v>
      </c>
      <c r="AV245" s="12">
        <v>651</v>
      </c>
      <c r="AW245" s="12"/>
      <c r="AX245" s="12"/>
      <c r="AY245" s="12"/>
      <c r="AZ245" t="s">
        <v>57</v>
      </c>
    </row>
    <row r="246" spans="1:52" hidden="1" x14ac:dyDescent="0.35">
      <c r="A246" t="s">
        <v>61</v>
      </c>
      <c r="B246" t="s">
        <v>286</v>
      </c>
      <c r="C246" s="109">
        <v>0</v>
      </c>
      <c r="D246" s="12">
        <v>0</v>
      </c>
      <c r="E246" s="12">
        <v>0</v>
      </c>
      <c r="F246" s="12">
        <v>0</v>
      </c>
      <c r="G246" s="12">
        <v>0</v>
      </c>
      <c r="H246" s="12">
        <v>0</v>
      </c>
      <c r="I246" s="12">
        <v>0</v>
      </c>
      <c r="J246" s="12">
        <v>0</v>
      </c>
      <c r="K246" s="12">
        <v>0</v>
      </c>
      <c r="L246" s="12">
        <v>0</v>
      </c>
      <c r="M246" s="12">
        <v>0</v>
      </c>
      <c r="N246" s="12">
        <v>0</v>
      </c>
      <c r="O246" s="12">
        <v>0</v>
      </c>
      <c r="P246" s="12">
        <v>0</v>
      </c>
      <c r="Q246" s="12">
        <v>0</v>
      </c>
      <c r="R246" s="12">
        <v>0</v>
      </c>
      <c r="S246" s="12">
        <v>0</v>
      </c>
      <c r="T246" s="12">
        <v>0</v>
      </c>
      <c r="U246" s="12">
        <v>0</v>
      </c>
      <c r="V246" s="12">
        <v>0</v>
      </c>
      <c r="W246" s="12">
        <v>0</v>
      </c>
      <c r="X246" s="12">
        <v>0</v>
      </c>
      <c r="Y246" s="12">
        <v>0</v>
      </c>
      <c r="Z246" s="12">
        <v>0</v>
      </c>
      <c r="AA246" s="12">
        <v>0</v>
      </c>
      <c r="AB246" s="12">
        <v>0</v>
      </c>
      <c r="AC246" s="12">
        <v>0</v>
      </c>
      <c r="AD246" s="12">
        <v>0</v>
      </c>
      <c r="AE246" s="12">
        <v>0</v>
      </c>
      <c r="AF246" s="12">
        <v>0</v>
      </c>
      <c r="AG246" s="12">
        <v>0</v>
      </c>
      <c r="AH246" s="12">
        <v>0</v>
      </c>
      <c r="AI246" s="12">
        <v>0</v>
      </c>
      <c r="AJ246" s="12">
        <v>0</v>
      </c>
      <c r="AK246" s="12">
        <v>0</v>
      </c>
      <c r="AL246" s="12">
        <v>0</v>
      </c>
      <c r="AM246" s="12">
        <v>0</v>
      </c>
      <c r="AN246" s="12">
        <v>0</v>
      </c>
      <c r="AO246" s="81">
        <v>0</v>
      </c>
      <c r="AP246">
        <v>0</v>
      </c>
      <c r="AQ246">
        <v>0</v>
      </c>
      <c r="AR246">
        <v>0</v>
      </c>
      <c r="AS246" t="s">
        <v>323</v>
      </c>
      <c r="AT246" t="s">
        <v>270</v>
      </c>
      <c r="AU246">
        <v>0</v>
      </c>
      <c r="AV246" s="12"/>
      <c r="AW246" s="12">
        <v>1</v>
      </c>
      <c r="AX246" s="12"/>
      <c r="AY246" s="12"/>
      <c r="AZ246" t="s">
        <v>295</v>
      </c>
    </row>
    <row r="247" spans="1:52" hidden="1" x14ac:dyDescent="0.35">
      <c r="A247" t="s">
        <v>61</v>
      </c>
      <c r="B247" t="s">
        <v>286</v>
      </c>
      <c r="C247" s="109">
        <v>0</v>
      </c>
      <c r="D247" s="12">
        <v>0</v>
      </c>
      <c r="E247" s="12">
        <v>0</v>
      </c>
      <c r="F247" s="12">
        <v>0</v>
      </c>
      <c r="G247" s="12">
        <v>0</v>
      </c>
      <c r="H247" s="12">
        <v>0</v>
      </c>
      <c r="I247" s="12">
        <v>0</v>
      </c>
      <c r="J247" s="12">
        <v>0</v>
      </c>
      <c r="K247" s="12">
        <v>0</v>
      </c>
      <c r="L247" s="12">
        <v>0</v>
      </c>
      <c r="M247" s="12">
        <v>0</v>
      </c>
      <c r="N247" s="12">
        <v>0</v>
      </c>
      <c r="O247" s="12">
        <v>0</v>
      </c>
      <c r="P247" s="12">
        <v>0</v>
      </c>
      <c r="Q247" s="12">
        <v>0</v>
      </c>
      <c r="R247" s="12">
        <v>0</v>
      </c>
      <c r="S247" s="12">
        <v>0</v>
      </c>
      <c r="T247" s="12">
        <v>0</v>
      </c>
      <c r="U247" s="12">
        <v>0</v>
      </c>
      <c r="V247" s="12">
        <v>0</v>
      </c>
      <c r="W247" s="12">
        <v>0</v>
      </c>
      <c r="X247" s="12">
        <v>0</v>
      </c>
      <c r="Y247" s="12">
        <v>0</v>
      </c>
      <c r="Z247" s="12">
        <v>0</v>
      </c>
      <c r="AA247" s="12">
        <v>0</v>
      </c>
      <c r="AB247" s="12">
        <v>0</v>
      </c>
      <c r="AC247" s="12">
        <v>0</v>
      </c>
      <c r="AD247" s="12">
        <v>0</v>
      </c>
      <c r="AE247" s="12">
        <v>0</v>
      </c>
      <c r="AF247" s="12">
        <v>0</v>
      </c>
      <c r="AG247" s="12">
        <v>0</v>
      </c>
      <c r="AH247" s="12">
        <v>0</v>
      </c>
      <c r="AI247" s="12">
        <v>0</v>
      </c>
      <c r="AJ247" s="12">
        <v>0</v>
      </c>
      <c r="AK247" s="12">
        <v>0</v>
      </c>
      <c r="AL247" s="12">
        <v>0</v>
      </c>
      <c r="AM247" s="12">
        <v>0</v>
      </c>
      <c r="AN247" s="12">
        <v>0</v>
      </c>
      <c r="AO247" s="81">
        <v>0</v>
      </c>
      <c r="AP247">
        <v>0</v>
      </c>
      <c r="AQ247">
        <v>0</v>
      </c>
      <c r="AR247">
        <v>0</v>
      </c>
      <c r="AS247" t="s">
        <v>323</v>
      </c>
      <c r="AT247" t="s">
        <v>270</v>
      </c>
      <c r="AU247">
        <v>0</v>
      </c>
      <c r="AV247" s="12"/>
      <c r="AW247" s="12">
        <v>5</v>
      </c>
      <c r="AX247" s="12"/>
      <c r="AY247" s="12"/>
      <c r="AZ247" t="s">
        <v>296</v>
      </c>
    </row>
    <row r="248" spans="1:52" hidden="1" x14ac:dyDescent="0.35">
      <c r="A248" t="s">
        <v>61</v>
      </c>
      <c r="B248" t="s">
        <v>286</v>
      </c>
      <c r="C248" s="109">
        <v>0</v>
      </c>
      <c r="D248" s="12">
        <v>0</v>
      </c>
      <c r="E248" s="12">
        <v>0</v>
      </c>
      <c r="F248" s="12">
        <v>0</v>
      </c>
      <c r="G248" s="12">
        <v>0</v>
      </c>
      <c r="H248" s="12">
        <v>0</v>
      </c>
      <c r="I248" s="12">
        <v>0</v>
      </c>
      <c r="J248" s="12">
        <v>0</v>
      </c>
      <c r="K248" s="12">
        <v>0</v>
      </c>
      <c r="L248" s="12">
        <v>0</v>
      </c>
      <c r="M248" s="12">
        <v>0</v>
      </c>
      <c r="N248" s="12">
        <v>0</v>
      </c>
      <c r="O248" s="12">
        <v>0</v>
      </c>
      <c r="P248" s="12">
        <v>0</v>
      </c>
      <c r="Q248" s="12">
        <v>0</v>
      </c>
      <c r="R248" s="12">
        <v>0</v>
      </c>
      <c r="S248" s="12">
        <v>0</v>
      </c>
      <c r="T248" s="12">
        <v>0</v>
      </c>
      <c r="U248" s="12">
        <v>0</v>
      </c>
      <c r="V248" s="12">
        <v>0</v>
      </c>
      <c r="W248" s="12">
        <v>0</v>
      </c>
      <c r="X248" s="12">
        <v>0</v>
      </c>
      <c r="Y248" s="12">
        <v>0</v>
      </c>
      <c r="Z248" s="12">
        <v>0</v>
      </c>
      <c r="AA248" s="12">
        <v>0</v>
      </c>
      <c r="AB248" s="12">
        <v>0</v>
      </c>
      <c r="AC248" s="12">
        <v>0</v>
      </c>
      <c r="AD248" s="12">
        <v>0</v>
      </c>
      <c r="AE248" s="12">
        <v>0</v>
      </c>
      <c r="AF248" s="12">
        <v>0</v>
      </c>
      <c r="AG248" s="12">
        <v>0</v>
      </c>
      <c r="AH248" s="12">
        <v>0</v>
      </c>
      <c r="AI248" s="12">
        <v>0</v>
      </c>
      <c r="AJ248" s="12">
        <v>0</v>
      </c>
      <c r="AK248" s="12">
        <v>0</v>
      </c>
      <c r="AL248" s="12">
        <v>0</v>
      </c>
      <c r="AM248" s="12">
        <v>0</v>
      </c>
      <c r="AN248" s="12">
        <v>0</v>
      </c>
      <c r="AO248" s="81">
        <v>0</v>
      </c>
      <c r="AP248">
        <v>0</v>
      </c>
      <c r="AQ248">
        <v>0</v>
      </c>
      <c r="AR248">
        <v>0</v>
      </c>
      <c r="AS248" t="s">
        <v>323</v>
      </c>
      <c r="AT248" t="s">
        <v>270</v>
      </c>
      <c r="AU248">
        <v>0</v>
      </c>
      <c r="AV248" s="12"/>
      <c r="AW248" s="12">
        <v>58</v>
      </c>
      <c r="AX248" s="12"/>
      <c r="AY248" s="12"/>
      <c r="AZ248" t="s">
        <v>57</v>
      </c>
    </row>
    <row r="249" spans="1:52" hidden="1" x14ac:dyDescent="0.35">
      <c r="A249" t="s">
        <v>61</v>
      </c>
      <c r="B249" t="s">
        <v>286</v>
      </c>
      <c r="C249" s="109">
        <v>0</v>
      </c>
      <c r="D249" s="12">
        <v>0</v>
      </c>
      <c r="E249" s="12">
        <v>0</v>
      </c>
      <c r="F249" s="12">
        <v>0</v>
      </c>
      <c r="G249" s="12">
        <v>0</v>
      </c>
      <c r="H249" s="12">
        <v>0</v>
      </c>
      <c r="I249" s="12">
        <v>0</v>
      </c>
      <c r="J249" s="12">
        <v>0</v>
      </c>
      <c r="K249" s="12">
        <v>0</v>
      </c>
      <c r="L249" s="12">
        <v>0</v>
      </c>
      <c r="M249" s="12">
        <v>0</v>
      </c>
      <c r="N249" s="12">
        <v>0</v>
      </c>
      <c r="O249" s="12">
        <v>0</v>
      </c>
      <c r="P249" s="12">
        <v>0</v>
      </c>
      <c r="Q249" s="12">
        <v>0</v>
      </c>
      <c r="R249" s="12">
        <v>0</v>
      </c>
      <c r="S249" s="12">
        <v>0</v>
      </c>
      <c r="T249" s="12">
        <v>0</v>
      </c>
      <c r="U249" s="12">
        <v>0</v>
      </c>
      <c r="V249" s="12">
        <v>0</v>
      </c>
      <c r="W249" s="12">
        <v>0</v>
      </c>
      <c r="X249" s="12">
        <v>0</v>
      </c>
      <c r="Y249" s="12">
        <v>0</v>
      </c>
      <c r="Z249" s="12">
        <v>0</v>
      </c>
      <c r="AA249" s="12">
        <v>0</v>
      </c>
      <c r="AB249" s="12">
        <v>0</v>
      </c>
      <c r="AC249" s="12">
        <v>0</v>
      </c>
      <c r="AD249" s="12">
        <v>0</v>
      </c>
      <c r="AE249" s="12">
        <v>0</v>
      </c>
      <c r="AF249" s="12">
        <v>0</v>
      </c>
      <c r="AG249" s="12">
        <v>0</v>
      </c>
      <c r="AH249" s="12">
        <v>0</v>
      </c>
      <c r="AI249" s="12">
        <v>0</v>
      </c>
      <c r="AJ249" s="12">
        <v>0</v>
      </c>
      <c r="AK249" s="12">
        <v>0</v>
      </c>
      <c r="AL249" s="12">
        <v>0</v>
      </c>
      <c r="AM249" s="12">
        <v>0</v>
      </c>
      <c r="AN249" s="12">
        <v>0</v>
      </c>
      <c r="AO249" s="81">
        <v>0</v>
      </c>
      <c r="AP249">
        <v>0</v>
      </c>
      <c r="AQ249">
        <v>0</v>
      </c>
      <c r="AR249">
        <v>0</v>
      </c>
      <c r="AS249" t="s">
        <v>323</v>
      </c>
      <c r="AT249" t="s">
        <v>270</v>
      </c>
      <c r="AU249">
        <v>0</v>
      </c>
      <c r="AV249" s="12"/>
      <c r="AW249" s="12"/>
      <c r="AX249" s="12">
        <v>0</v>
      </c>
      <c r="AY249" s="12"/>
      <c r="AZ249" t="s">
        <v>296</v>
      </c>
    </row>
    <row r="250" spans="1:52" hidden="1" x14ac:dyDescent="0.35">
      <c r="A250" t="s">
        <v>61</v>
      </c>
      <c r="B250" t="s">
        <v>286</v>
      </c>
      <c r="C250" s="109">
        <v>0</v>
      </c>
      <c r="D250" s="12">
        <v>0</v>
      </c>
      <c r="E250" s="12">
        <v>0</v>
      </c>
      <c r="F250" s="12">
        <v>0</v>
      </c>
      <c r="G250" s="12">
        <v>0</v>
      </c>
      <c r="H250" s="12">
        <v>0</v>
      </c>
      <c r="I250" s="12">
        <v>0</v>
      </c>
      <c r="J250" s="12">
        <v>0</v>
      </c>
      <c r="K250" s="12">
        <v>0</v>
      </c>
      <c r="L250" s="12">
        <v>0</v>
      </c>
      <c r="M250" s="12">
        <v>0</v>
      </c>
      <c r="N250" s="12">
        <v>0</v>
      </c>
      <c r="O250" s="12">
        <v>0</v>
      </c>
      <c r="P250" s="12">
        <v>0</v>
      </c>
      <c r="Q250" s="12">
        <v>0</v>
      </c>
      <c r="R250" s="12">
        <v>0</v>
      </c>
      <c r="S250" s="12">
        <v>0</v>
      </c>
      <c r="T250" s="12">
        <v>0</v>
      </c>
      <c r="U250" s="12">
        <v>0</v>
      </c>
      <c r="V250" s="12">
        <v>0</v>
      </c>
      <c r="W250" s="12">
        <v>0</v>
      </c>
      <c r="X250" s="12">
        <v>0</v>
      </c>
      <c r="Y250" s="12">
        <v>0</v>
      </c>
      <c r="Z250" s="12">
        <v>0</v>
      </c>
      <c r="AA250" s="12">
        <v>0</v>
      </c>
      <c r="AB250" s="12">
        <v>0</v>
      </c>
      <c r="AC250" s="12">
        <v>0</v>
      </c>
      <c r="AD250" s="12">
        <v>0</v>
      </c>
      <c r="AE250" s="12">
        <v>0</v>
      </c>
      <c r="AF250" s="12">
        <v>0</v>
      </c>
      <c r="AG250" s="12">
        <v>0</v>
      </c>
      <c r="AH250" s="12">
        <v>0</v>
      </c>
      <c r="AI250" s="12">
        <v>0</v>
      </c>
      <c r="AJ250" s="12">
        <v>0</v>
      </c>
      <c r="AK250" s="12">
        <v>0</v>
      </c>
      <c r="AL250" s="12">
        <v>0</v>
      </c>
      <c r="AM250" s="12">
        <v>0</v>
      </c>
      <c r="AN250" s="12">
        <v>0</v>
      </c>
      <c r="AO250" s="81">
        <v>0</v>
      </c>
      <c r="AP250">
        <v>0</v>
      </c>
      <c r="AQ250">
        <v>0</v>
      </c>
      <c r="AR250">
        <v>0</v>
      </c>
      <c r="AS250" t="s">
        <v>323</v>
      </c>
      <c r="AT250" t="s">
        <v>270</v>
      </c>
      <c r="AU250">
        <v>0</v>
      </c>
      <c r="AV250" s="12"/>
      <c r="AW250" s="12"/>
      <c r="AX250" s="12">
        <v>0</v>
      </c>
      <c r="AY250" s="12"/>
      <c r="AZ250" t="s">
        <v>295</v>
      </c>
    </row>
    <row r="251" spans="1:52" hidden="1" x14ac:dyDescent="0.35">
      <c r="A251" t="s">
        <v>61</v>
      </c>
      <c r="B251" t="s">
        <v>286</v>
      </c>
      <c r="C251" s="109">
        <v>0</v>
      </c>
      <c r="D251" s="12">
        <v>0</v>
      </c>
      <c r="E251" s="12">
        <v>0</v>
      </c>
      <c r="F251" s="12">
        <v>0</v>
      </c>
      <c r="G251" s="12">
        <v>0</v>
      </c>
      <c r="H251" s="12">
        <v>0</v>
      </c>
      <c r="I251" s="12">
        <v>0</v>
      </c>
      <c r="J251" s="12">
        <v>0</v>
      </c>
      <c r="K251" s="12">
        <v>0</v>
      </c>
      <c r="L251" s="12">
        <v>0</v>
      </c>
      <c r="M251" s="12">
        <v>0</v>
      </c>
      <c r="N251" s="12">
        <v>0</v>
      </c>
      <c r="O251" s="12">
        <v>0</v>
      </c>
      <c r="P251" s="12">
        <v>0</v>
      </c>
      <c r="Q251" s="12">
        <v>0</v>
      </c>
      <c r="R251" s="12">
        <v>0</v>
      </c>
      <c r="S251" s="12">
        <v>0</v>
      </c>
      <c r="T251" s="12">
        <v>0</v>
      </c>
      <c r="U251" s="12">
        <v>0</v>
      </c>
      <c r="V251" s="12">
        <v>0</v>
      </c>
      <c r="W251" s="12">
        <v>0</v>
      </c>
      <c r="X251" s="12">
        <v>0</v>
      </c>
      <c r="Y251" s="12">
        <v>0</v>
      </c>
      <c r="Z251" s="12">
        <v>0</v>
      </c>
      <c r="AA251" s="12">
        <v>0</v>
      </c>
      <c r="AB251" s="12">
        <v>0</v>
      </c>
      <c r="AC251" s="12">
        <v>0</v>
      </c>
      <c r="AD251" s="12">
        <v>0</v>
      </c>
      <c r="AE251" s="12">
        <v>0</v>
      </c>
      <c r="AF251" s="12">
        <v>0</v>
      </c>
      <c r="AG251" s="12">
        <v>0</v>
      </c>
      <c r="AH251" s="12">
        <v>0</v>
      </c>
      <c r="AI251" s="12">
        <v>0</v>
      </c>
      <c r="AJ251" s="12">
        <v>0</v>
      </c>
      <c r="AK251" s="12">
        <v>0</v>
      </c>
      <c r="AL251" s="12">
        <v>0</v>
      </c>
      <c r="AM251" s="12">
        <v>0</v>
      </c>
      <c r="AN251" s="12">
        <v>0</v>
      </c>
      <c r="AO251" s="81">
        <v>0</v>
      </c>
      <c r="AP251">
        <v>0</v>
      </c>
      <c r="AQ251">
        <v>0</v>
      </c>
      <c r="AR251">
        <v>0</v>
      </c>
      <c r="AS251" t="s">
        <v>323</v>
      </c>
      <c r="AT251" t="s">
        <v>270</v>
      </c>
      <c r="AU251">
        <v>0</v>
      </c>
      <c r="AV251" s="12"/>
      <c r="AW251" s="12"/>
      <c r="AX251" s="12">
        <v>1</v>
      </c>
      <c r="AY251" s="12"/>
      <c r="AZ251" t="s">
        <v>57</v>
      </c>
    </row>
    <row r="252" spans="1:52" hidden="1" x14ac:dyDescent="0.35">
      <c r="A252" t="s">
        <v>61</v>
      </c>
      <c r="B252" t="s">
        <v>286</v>
      </c>
      <c r="C252" s="109">
        <v>0</v>
      </c>
      <c r="D252" s="12">
        <v>0</v>
      </c>
      <c r="E252" s="12">
        <v>0</v>
      </c>
      <c r="F252" s="12">
        <v>0</v>
      </c>
      <c r="G252" s="12">
        <v>0</v>
      </c>
      <c r="H252" s="12">
        <v>0</v>
      </c>
      <c r="I252" s="12">
        <v>0</v>
      </c>
      <c r="J252" s="12">
        <v>0</v>
      </c>
      <c r="K252" s="12">
        <v>0</v>
      </c>
      <c r="L252" s="12">
        <v>0</v>
      </c>
      <c r="M252" s="12">
        <v>0</v>
      </c>
      <c r="N252" s="12">
        <v>0</v>
      </c>
      <c r="O252" s="12">
        <v>0</v>
      </c>
      <c r="P252" s="12">
        <v>0</v>
      </c>
      <c r="Q252" s="12">
        <v>0</v>
      </c>
      <c r="R252" s="12">
        <v>0</v>
      </c>
      <c r="S252" s="12">
        <v>0</v>
      </c>
      <c r="T252" s="12">
        <v>0</v>
      </c>
      <c r="U252" s="12">
        <v>0</v>
      </c>
      <c r="V252" s="12">
        <v>0</v>
      </c>
      <c r="W252" s="12">
        <v>0</v>
      </c>
      <c r="X252" s="12">
        <v>0</v>
      </c>
      <c r="Y252" s="12">
        <v>0</v>
      </c>
      <c r="Z252" s="12">
        <v>0</v>
      </c>
      <c r="AA252" s="12">
        <v>0</v>
      </c>
      <c r="AB252" s="12">
        <v>0</v>
      </c>
      <c r="AC252" s="12">
        <v>0</v>
      </c>
      <c r="AD252" s="12">
        <v>0</v>
      </c>
      <c r="AE252" s="12">
        <v>0</v>
      </c>
      <c r="AF252" s="12">
        <v>0</v>
      </c>
      <c r="AG252" s="12">
        <v>0</v>
      </c>
      <c r="AH252" s="12">
        <v>0</v>
      </c>
      <c r="AI252" s="12">
        <v>0</v>
      </c>
      <c r="AJ252" s="12">
        <v>0</v>
      </c>
      <c r="AK252" s="12">
        <v>0</v>
      </c>
      <c r="AL252" s="12">
        <v>0</v>
      </c>
      <c r="AM252" s="12">
        <v>0</v>
      </c>
      <c r="AN252" s="12">
        <v>0</v>
      </c>
      <c r="AO252" s="81">
        <v>0</v>
      </c>
      <c r="AP252">
        <v>0</v>
      </c>
      <c r="AQ252">
        <v>0</v>
      </c>
      <c r="AR252">
        <v>0</v>
      </c>
      <c r="AS252" t="s">
        <v>323</v>
      </c>
      <c r="AT252" t="s">
        <v>270</v>
      </c>
      <c r="AU252">
        <v>0</v>
      </c>
      <c r="AV252" s="12"/>
      <c r="AW252" s="12"/>
      <c r="AX252" s="12"/>
      <c r="AY252" s="12">
        <v>1</v>
      </c>
      <c r="AZ252" t="s">
        <v>295</v>
      </c>
    </row>
    <row r="253" spans="1:52" hidden="1" x14ac:dyDescent="0.35">
      <c r="A253" t="s">
        <v>61</v>
      </c>
      <c r="B253" t="s">
        <v>286</v>
      </c>
      <c r="C253" s="109">
        <v>0</v>
      </c>
      <c r="D253" s="12">
        <v>0</v>
      </c>
      <c r="E253" s="12">
        <v>0</v>
      </c>
      <c r="F253" s="12">
        <v>0</v>
      </c>
      <c r="G253" s="12">
        <v>0</v>
      </c>
      <c r="H253" s="12">
        <v>0</v>
      </c>
      <c r="I253" s="12">
        <v>0</v>
      </c>
      <c r="J253" s="12">
        <v>0</v>
      </c>
      <c r="K253" s="12">
        <v>0</v>
      </c>
      <c r="L253" s="12">
        <v>0</v>
      </c>
      <c r="M253" s="12">
        <v>0</v>
      </c>
      <c r="N253" s="12">
        <v>0</v>
      </c>
      <c r="O253" s="12">
        <v>0</v>
      </c>
      <c r="P253" s="12">
        <v>0</v>
      </c>
      <c r="Q253" s="12">
        <v>0</v>
      </c>
      <c r="R253" s="12">
        <v>0</v>
      </c>
      <c r="S253" s="12">
        <v>0</v>
      </c>
      <c r="T253" s="12">
        <v>0</v>
      </c>
      <c r="U253" s="12">
        <v>0</v>
      </c>
      <c r="V253" s="12">
        <v>0</v>
      </c>
      <c r="W253" s="12">
        <v>0</v>
      </c>
      <c r="X253" s="12">
        <v>0</v>
      </c>
      <c r="Y253" s="12">
        <v>0</v>
      </c>
      <c r="Z253" s="12">
        <v>0</v>
      </c>
      <c r="AA253" s="12">
        <v>0</v>
      </c>
      <c r="AB253" s="12">
        <v>0</v>
      </c>
      <c r="AC253" s="12">
        <v>0</v>
      </c>
      <c r="AD253" s="12">
        <v>0</v>
      </c>
      <c r="AE253" s="12">
        <v>0</v>
      </c>
      <c r="AF253" s="12">
        <v>0</v>
      </c>
      <c r="AG253" s="12">
        <v>0</v>
      </c>
      <c r="AH253" s="12">
        <v>0</v>
      </c>
      <c r="AI253" s="12">
        <v>0</v>
      </c>
      <c r="AJ253" s="12">
        <v>0</v>
      </c>
      <c r="AK253" s="12">
        <v>0</v>
      </c>
      <c r="AL253" s="12">
        <v>0</v>
      </c>
      <c r="AM253" s="12">
        <v>0</v>
      </c>
      <c r="AN253" s="12">
        <v>0</v>
      </c>
      <c r="AO253" s="81">
        <v>0</v>
      </c>
      <c r="AP253">
        <v>0</v>
      </c>
      <c r="AQ253">
        <v>0</v>
      </c>
      <c r="AR253">
        <v>0</v>
      </c>
      <c r="AS253" t="s">
        <v>323</v>
      </c>
      <c r="AT253" t="s">
        <v>270</v>
      </c>
      <c r="AU253">
        <v>0</v>
      </c>
      <c r="AV253" s="12"/>
      <c r="AW253" s="12"/>
      <c r="AX253" s="12"/>
      <c r="AY253" s="12">
        <v>5</v>
      </c>
      <c r="AZ253" t="s">
        <v>296</v>
      </c>
    </row>
    <row r="254" spans="1:52" hidden="1" x14ac:dyDescent="0.35">
      <c r="A254" t="s">
        <v>61</v>
      </c>
      <c r="B254" t="s">
        <v>286</v>
      </c>
      <c r="C254" s="109">
        <v>0</v>
      </c>
      <c r="D254" s="12">
        <v>0</v>
      </c>
      <c r="E254" s="12">
        <v>0</v>
      </c>
      <c r="F254" s="12">
        <v>0</v>
      </c>
      <c r="G254" s="12">
        <v>0</v>
      </c>
      <c r="H254" s="12">
        <v>0</v>
      </c>
      <c r="I254" s="12">
        <v>0</v>
      </c>
      <c r="J254" s="12">
        <v>0</v>
      </c>
      <c r="K254" s="12">
        <v>0</v>
      </c>
      <c r="L254" s="12">
        <v>0</v>
      </c>
      <c r="M254" s="12">
        <v>0</v>
      </c>
      <c r="N254" s="12">
        <v>0</v>
      </c>
      <c r="O254" s="12">
        <v>0</v>
      </c>
      <c r="P254" s="12">
        <v>0</v>
      </c>
      <c r="Q254" s="12">
        <v>0</v>
      </c>
      <c r="R254" s="12">
        <v>0</v>
      </c>
      <c r="S254" s="12">
        <v>0</v>
      </c>
      <c r="T254" s="12">
        <v>0</v>
      </c>
      <c r="U254" s="12">
        <v>0</v>
      </c>
      <c r="V254" s="12">
        <v>0</v>
      </c>
      <c r="W254" s="12">
        <v>0</v>
      </c>
      <c r="X254" s="12">
        <v>0</v>
      </c>
      <c r="Y254" s="12">
        <v>0</v>
      </c>
      <c r="Z254" s="12">
        <v>0</v>
      </c>
      <c r="AA254" s="12">
        <v>0</v>
      </c>
      <c r="AB254" s="12">
        <v>0</v>
      </c>
      <c r="AC254" s="12">
        <v>0</v>
      </c>
      <c r="AD254" s="12">
        <v>0</v>
      </c>
      <c r="AE254" s="12">
        <v>0</v>
      </c>
      <c r="AF254" s="12">
        <v>0</v>
      </c>
      <c r="AG254" s="12">
        <v>0</v>
      </c>
      <c r="AH254" s="12">
        <v>0</v>
      </c>
      <c r="AI254" s="12">
        <v>0</v>
      </c>
      <c r="AJ254" s="12">
        <v>0</v>
      </c>
      <c r="AK254" s="12">
        <v>0</v>
      </c>
      <c r="AL254" s="12">
        <v>0</v>
      </c>
      <c r="AM254" s="12">
        <v>0</v>
      </c>
      <c r="AN254" s="12">
        <v>0</v>
      </c>
      <c r="AO254" s="81">
        <v>0</v>
      </c>
      <c r="AP254">
        <v>0</v>
      </c>
      <c r="AQ254">
        <v>0</v>
      </c>
      <c r="AR254">
        <v>0</v>
      </c>
      <c r="AS254" t="s">
        <v>323</v>
      </c>
      <c r="AT254" t="s">
        <v>270</v>
      </c>
      <c r="AU254">
        <v>0</v>
      </c>
      <c r="AV254" s="12"/>
      <c r="AW254" s="12"/>
      <c r="AX254" s="12"/>
      <c r="AY254" s="12">
        <v>56</v>
      </c>
      <c r="AZ254" t="s">
        <v>57</v>
      </c>
    </row>
    <row r="255" spans="1:52" hidden="1" x14ac:dyDescent="0.35">
      <c r="A255" t="s">
        <v>61</v>
      </c>
      <c r="B255" t="s">
        <v>286</v>
      </c>
      <c r="C255" s="109">
        <v>0</v>
      </c>
      <c r="D255" s="12">
        <v>0</v>
      </c>
      <c r="E255" s="12">
        <v>0</v>
      </c>
      <c r="F255" s="12">
        <v>0</v>
      </c>
      <c r="G255" s="12">
        <v>0</v>
      </c>
      <c r="H255" s="12">
        <v>0</v>
      </c>
      <c r="I255" s="12">
        <v>0</v>
      </c>
      <c r="J255" s="12">
        <v>0</v>
      </c>
      <c r="K255" s="12">
        <v>0</v>
      </c>
      <c r="L255" s="12">
        <v>0</v>
      </c>
      <c r="M255" s="12">
        <v>0</v>
      </c>
      <c r="N255" s="12">
        <v>0</v>
      </c>
      <c r="O255" s="12">
        <v>0</v>
      </c>
      <c r="P255" s="12">
        <v>0</v>
      </c>
      <c r="Q255" s="12">
        <v>0</v>
      </c>
      <c r="R255" s="12">
        <v>0</v>
      </c>
      <c r="S255" s="12">
        <v>0</v>
      </c>
      <c r="T255" s="12">
        <v>0</v>
      </c>
      <c r="U255" s="12">
        <v>0</v>
      </c>
      <c r="V255" s="12">
        <v>0</v>
      </c>
      <c r="W255" s="12">
        <v>0</v>
      </c>
      <c r="X255" s="12">
        <v>0</v>
      </c>
      <c r="Y255" s="12">
        <v>0</v>
      </c>
      <c r="Z255" s="12">
        <v>0</v>
      </c>
      <c r="AA255" s="12">
        <v>0</v>
      </c>
      <c r="AB255" s="12">
        <v>0</v>
      </c>
      <c r="AC255" s="12">
        <v>0</v>
      </c>
      <c r="AD255" s="12">
        <v>0</v>
      </c>
      <c r="AE255" s="12">
        <v>0</v>
      </c>
      <c r="AF255" s="12">
        <v>0</v>
      </c>
      <c r="AG255" s="12">
        <v>0</v>
      </c>
      <c r="AH255" s="12">
        <v>0</v>
      </c>
      <c r="AI255" s="12">
        <v>0</v>
      </c>
      <c r="AJ255" s="12">
        <v>0</v>
      </c>
      <c r="AK255" s="12">
        <v>0</v>
      </c>
      <c r="AL255" s="12">
        <v>0</v>
      </c>
      <c r="AM255" s="12">
        <v>0</v>
      </c>
      <c r="AN255" s="12">
        <v>0</v>
      </c>
      <c r="AO255" s="81">
        <v>0</v>
      </c>
      <c r="AP255">
        <v>0</v>
      </c>
      <c r="AQ255">
        <v>0</v>
      </c>
      <c r="AR255">
        <v>0</v>
      </c>
      <c r="AS255" t="s">
        <v>323</v>
      </c>
      <c r="AT255" t="s">
        <v>270</v>
      </c>
      <c r="AU255">
        <v>0</v>
      </c>
      <c r="AV255" s="12"/>
      <c r="AW255" s="12"/>
      <c r="AX255" s="12"/>
      <c r="AY255" s="12"/>
      <c r="AZ255" t="s">
        <v>57</v>
      </c>
    </row>
    <row r="256" spans="1:52" hidden="1" x14ac:dyDescent="0.35">
      <c r="A256" t="s">
        <v>61</v>
      </c>
      <c r="B256" t="s">
        <v>286</v>
      </c>
      <c r="C256" s="109">
        <v>0</v>
      </c>
      <c r="D256" s="12">
        <v>0</v>
      </c>
      <c r="E256" s="12">
        <v>0</v>
      </c>
      <c r="F256" s="12">
        <v>0</v>
      </c>
      <c r="G256" s="12">
        <v>0</v>
      </c>
      <c r="H256" s="12">
        <v>0</v>
      </c>
      <c r="I256" s="12">
        <v>0</v>
      </c>
      <c r="J256" s="12">
        <v>0</v>
      </c>
      <c r="K256" s="12">
        <v>0</v>
      </c>
      <c r="L256" s="12">
        <v>0</v>
      </c>
      <c r="M256" s="12">
        <v>0</v>
      </c>
      <c r="N256" s="12">
        <v>0</v>
      </c>
      <c r="O256" s="12">
        <v>0</v>
      </c>
      <c r="P256" s="12">
        <v>0</v>
      </c>
      <c r="Q256" s="12">
        <v>0</v>
      </c>
      <c r="R256" s="12">
        <v>0</v>
      </c>
      <c r="S256" s="12">
        <v>0</v>
      </c>
      <c r="T256" s="12">
        <v>0</v>
      </c>
      <c r="U256" s="12">
        <v>0</v>
      </c>
      <c r="V256" s="12">
        <v>0</v>
      </c>
      <c r="W256" s="12">
        <v>0</v>
      </c>
      <c r="X256" s="12">
        <v>0</v>
      </c>
      <c r="Y256" s="12">
        <v>0</v>
      </c>
      <c r="Z256" s="12">
        <v>0</v>
      </c>
      <c r="AA256" s="12">
        <v>0</v>
      </c>
      <c r="AB256" s="12">
        <v>0</v>
      </c>
      <c r="AC256" s="12">
        <v>0</v>
      </c>
      <c r="AD256" s="12">
        <v>0</v>
      </c>
      <c r="AE256" s="12">
        <v>0</v>
      </c>
      <c r="AF256" s="12">
        <v>0</v>
      </c>
      <c r="AG256" s="12">
        <v>0</v>
      </c>
      <c r="AH256" s="12">
        <v>0</v>
      </c>
      <c r="AI256" s="12">
        <v>0</v>
      </c>
      <c r="AJ256" s="12">
        <v>0</v>
      </c>
      <c r="AK256" s="12">
        <v>0</v>
      </c>
      <c r="AL256" s="12">
        <v>0</v>
      </c>
      <c r="AM256" s="12">
        <v>0</v>
      </c>
      <c r="AN256" s="12">
        <v>0</v>
      </c>
      <c r="AO256" s="81">
        <v>0</v>
      </c>
      <c r="AP256">
        <v>0</v>
      </c>
      <c r="AQ256">
        <v>0</v>
      </c>
      <c r="AR256">
        <v>0</v>
      </c>
      <c r="AS256" t="s">
        <v>323</v>
      </c>
      <c r="AT256" t="s">
        <v>270</v>
      </c>
      <c r="AU256">
        <v>0</v>
      </c>
      <c r="AV256" s="12"/>
      <c r="AW256" s="12"/>
      <c r="AX256" s="12"/>
      <c r="AY256" s="12"/>
      <c r="AZ256" t="s">
        <v>296</v>
      </c>
    </row>
    <row r="257" spans="1:52" hidden="1" x14ac:dyDescent="0.35">
      <c r="A257" t="s">
        <v>61</v>
      </c>
      <c r="B257" t="s">
        <v>286</v>
      </c>
      <c r="C257" s="109">
        <v>0</v>
      </c>
      <c r="D257" s="12">
        <v>0</v>
      </c>
      <c r="E257" s="12">
        <v>0</v>
      </c>
      <c r="F257" s="12">
        <v>0</v>
      </c>
      <c r="G257" s="12">
        <v>0</v>
      </c>
      <c r="H257" s="12">
        <v>0</v>
      </c>
      <c r="I257" s="12">
        <v>0</v>
      </c>
      <c r="J257" s="12">
        <v>0</v>
      </c>
      <c r="K257" s="12">
        <v>0</v>
      </c>
      <c r="L257" s="12">
        <v>0</v>
      </c>
      <c r="M257" s="12">
        <v>0</v>
      </c>
      <c r="N257" s="12">
        <v>0</v>
      </c>
      <c r="O257" s="12">
        <v>0</v>
      </c>
      <c r="P257" s="12">
        <v>0</v>
      </c>
      <c r="Q257" s="12">
        <v>0</v>
      </c>
      <c r="R257" s="12">
        <v>0</v>
      </c>
      <c r="S257" s="12">
        <v>0</v>
      </c>
      <c r="T257" s="12">
        <v>0</v>
      </c>
      <c r="U257" s="12">
        <v>0</v>
      </c>
      <c r="V257" s="12">
        <v>0</v>
      </c>
      <c r="W257" s="12">
        <v>0</v>
      </c>
      <c r="X257" s="12">
        <v>0</v>
      </c>
      <c r="Y257" s="12">
        <v>0</v>
      </c>
      <c r="Z257" s="12">
        <v>0</v>
      </c>
      <c r="AA257" s="12">
        <v>0</v>
      </c>
      <c r="AB257" s="12">
        <v>0</v>
      </c>
      <c r="AC257" s="12">
        <v>0</v>
      </c>
      <c r="AD257" s="12">
        <v>0</v>
      </c>
      <c r="AE257" s="12">
        <v>0</v>
      </c>
      <c r="AF257" s="12">
        <v>0</v>
      </c>
      <c r="AG257" s="12">
        <v>0</v>
      </c>
      <c r="AH257" s="12">
        <v>0</v>
      </c>
      <c r="AI257" s="12">
        <v>0</v>
      </c>
      <c r="AJ257" s="12">
        <v>0</v>
      </c>
      <c r="AK257" s="12">
        <v>0</v>
      </c>
      <c r="AL257" s="12">
        <v>0</v>
      </c>
      <c r="AM257" s="12">
        <v>0</v>
      </c>
      <c r="AN257" s="12">
        <v>0</v>
      </c>
      <c r="AO257" s="81">
        <v>0</v>
      </c>
      <c r="AP257">
        <v>0</v>
      </c>
      <c r="AQ257">
        <v>0</v>
      </c>
      <c r="AR257">
        <v>0</v>
      </c>
      <c r="AS257" t="s">
        <v>323</v>
      </c>
      <c r="AT257" t="s">
        <v>270</v>
      </c>
      <c r="AU257">
        <v>0</v>
      </c>
      <c r="AV257" s="12"/>
      <c r="AW257" s="12"/>
      <c r="AX257" s="12"/>
      <c r="AY257" s="12"/>
      <c r="AZ257" t="s">
        <v>295</v>
      </c>
    </row>
    <row r="258" spans="1:52" hidden="1" x14ac:dyDescent="0.35">
      <c r="A258" t="s">
        <v>61</v>
      </c>
      <c r="B258" t="s">
        <v>65</v>
      </c>
      <c r="C258" s="109">
        <v>0</v>
      </c>
      <c r="D258" s="12">
        <v>0</v>
      </c>
      <c r="E258" s="12">
        <v>0</v>
      </c>
      <c r="F258" s="12">
        <v>0</v>
      </c>
      <c r="G258" s="12">
        <v>0</v>
      </c>
      <c r="H258" s="12">
        <v>0</v>
      </c>
      <c r="I258" s="12">
        <v>0</v>
      </c>
      <c r="J258" s="12">
        <v>0</v>
      </c>
      <c r="K258" s="12">
        <v>0</v>
      </c>
      <c r="L258" s="12">
        <v>0</v>
      </c>
      <c r="M258" s="12">
        <v>0</v>
      </c>
      <c r="N258" s="12">
        <v>0</v>
      </c>
      <c r="O258" s="12">
        <v>0</v>
      </c>
      <c r="P258" s="12">
        <v>0</v>
      </c>
      <c r="Q258" s="12">
        <v>0</v>
      </c>
      <c r="R258" s="12">
        <v>0</v>
      </c>
      <c r="S258" s="12">
        <v>0</v>
      </c>
      <c r="T258" s="12">
        <v>0</v>
      </c>
      <c r="U258" s="12">
        <v>0</v>
      </c>
      <c r="V258" s="12">
        <v>0</v>
      </c>
      <c r="W258" s="12">
        <v>0</v>
      </c>
      <c r="X258" s="12">
        <v>0</v>
      </c>
      <c r="Y258" s="12">
        <v>0</v>
      </c>
      <c r="Z258" s="12">
        <v>0</v>
      </c>
      <c r="AA258" s="12">
        <v>0</v>
      </c>
      <c r="AB258" s="12">
        <v>0</v>
      </c>
      <c r="AC258" s="12">
        <v>0</v>
      </c>
      <c r="AD258" s="12">
        <v>0</v>
      </c>
      <c r="AE258" s="12">
        <v>0</v>
      </c>
      <c r="AF258" s="12">
        <v>0</v>
      </c>
      <c r="AG258" s="12">
        <v>0</v>
      </c>
      <c r="AH258" s="12">
        <v>0</v>
      </c>
      <c r="AI258" s="12">
        <v>0</v>
      </c>
      <c r="AJ258" s="12">
        <v>0</v>
      </c>
      <c r="AK258" s="12">
        <v>0</v>
      </c>
      <c r="AL258" s="12">
        <v>0</v>
      </c>
      <c r="AM258" s="12">
        <v>0</v>
      </c>
      <c r="AN258" s="12">
        <v>0</v>
      </c>
      <c r="AO258" s="81">
        <v>0</v>
      </c>
      <c r="AP258">
        <v>0</v>
      </c>
      <c r="AQ258">
        <v>0</v>
      </c>
      <c r="AR258">
        <v>0</v>
      </c>
      <c r="AS258" t="s">
        <v>324</v>
      </c>
      <c r="AT258" t="s">
        <v>270</v>
      </c>
      <c r="AU258">
        <v>0</v>
      </c>
      <c r="AV258" s="12">
        <v>241</v>
      </c>
      <c r="AW258" s="12"/>
      <c r="AX258" s="12"/>
      <c r="AY258" s="12"/>
      <c r="AZ258" t="s">
        <v>57</v>
      </c>
    </row>
    <row r="259" spans="1:52" hidden="1" x14ac:dyDescent="0.35">
      <c r="A259" t="s">
        <v>61</v>
      </c>
      <c r="B259" t="s">
        <v>65</v>
      </c>
      <c r="C259" s="109">
        <v>0</v>
      </c>
      <c r="D259" s="12">
        <v>0</v>
      </c>
      <c r="E259" s="12">
        <v>0</v>
      </c>
      <c r="F259" s="12">
        <v>0</v>
      </c>
      <c r="G259" s="12">
        <v>0</v>
      </c>
      <c r="H259" s="12">
        <v>0</v>
      </c>
      <c r="I259" s="12">
        <v>0</v>
      </c>
      <c r="J259" s="12">
        <v>0</v>
      </c>
      <c r="K259" s="12">
        <v>0</v>
      </c>
      <c r="L259" s="12">
        <v>0</v>
      </c>
      <c r="M259" s="12">
        <v>0</v>
      </c>
      <c r="N259" s="12">
        <v>0</v>
      </c>
      <c r="O259" s="12">
        <v>0</v>
      </c>
      <c r="P259" s="12">
        <v>0</v>
      </c>
      <c r="Q259" s="12">
        <v>0</v>
      </c>
      <c r="R259" s="12">
        <v>0</v>
      </c>
      <c r="S259" s="12">
        <v>0</v>
      </c>
      <c r="T259" s="12">
        <v>0</v>
      </c>
      <c r="U259" s="12">
        <v>0</v>
      </c>
      <c r="V259" s="12">
        <v>0</v>
      </c>
      <c r="W259" s="12">
        <v>0</v>
      </c>
      <c r="X259" s="12">
        <v>0</v>
      </c>
      <c r="Y259" s="12">
        <v>0</v>
      </c>
      <c r="Z259" s="12">
        <v>0</v>
      </c>
      <c r="AA259" s="12">
        <v>0</v>
      </c>
      <c r="AB259" s="12">
        <v>0</v>
      </c>
      <c r="AC259" s="12">
        <v>0</v>
      </c>
      <c r="AD259" s="12">
        <v>0</v>
      </c>
      <c r="AE259" s="12">
        <v>0</v>
      </c>
      <c r="AF259" s="12">
        <v>0</v>
      </c>
      <c r="AG259" s="12">
        <v>0</v>
      </c>
      <c r="AH259" s="12">
        <v>0</v>
      </c>
      <c r="AI259" s="12">
        <v>0</v>
      </c>
      <c r="AJ259" s="12">
        <v>0</v>
      </c>
      <c r="AK259" s="12">
        <v>0</v>
      </c>
      <c r="AL259" s="12">
        <v>0</v>
      </c>
      <c r="AM259" s="12">
        <v>0</v>
      </c>
      <c r="AN259" s="12">
        <v>0</v>
      </c>
      <c r="AO259" s="81">
        <v>0</v>
      </c>
      <c r="AP259">
        <v>0</v>
      </c>
      <c r="AQ259">
        <v>0</v>
      </c>
      <c r="AR259">
        <v>0</v>
      </c>
      <c r="AS259" t="s">
        <v>324</v>
      </c>
      <c r="AT259" t="s">
        <v>270</v>
      </c>
      <c r="AU259">
        <v>0</v>
      </c>
      <c r="AV259" s="12"/>
      <c r="AW259" s="12">
        <v>0</v>
      </c>
      <c r="AX259" s="12"/>
      <c r="AY259" s="12"/>
      <c r="AZ259" t="s">
        <v>295</v>
      </c>
    </row>
    <row r="260" spans="1:52" hidden="1" x14ac:dyDescent="0.35">
      <c r="A260" t="s">
        <v>61</v>
      </c>
      <c r="B260" t="s">
        <v>65</v>
      </c>
      <c r="C260" s="109">
        <v>0</v>
      </c>
      <c r="D260" s="12">
        <v>0</v>
      </c>
      <c r="E260" s="12">
        <v>0</v>
      </c>
      <c r="F260" s="12">
        <v>0</v>
      </c>
      <c r="G260" s="12">
        <v>0</v>
      </c>
      <c r="H260" s="12">
        <v>0</v>
      </c>
      <c r="I260" s="12">
        <v>0</v>
      </c>
      <c r="J260" s="12">
        <v>0</v>
      </c>
      <c r="K260" s="12">
        <v>0</v>
      </c>
      <c r="L260" s="12">
        <v>0</v>
      </c>
      <c r="M260" s="12">
        <v>0</v>
      </c>
      <c r="N260" s="12">
        <v>0</v>
      </c>
      <c r="O260" s="12">
        <v>0</v>
      </c>
      <c r="P260" s="12">
        <v>0</v>
      </c>
      <c r="Q260" s="12">
        <v>0</v>
      </c>
      <c r="R260" s="12">
        <v>0</v>
      </c>
      <c r="S260" s="12">
        <v>0</v>
      </c>
      <c r="T260" s="12">
        <v>0</v>
      </c>
      <c r="U260" s="12">
        <v>0</v>
      </c>
      <c r="V260" s="12">
        <v>0</v>
      </c>
      <c r="W260" s="12">
        <v>0</v>
      </c>
      <c r="X260" s="12">
        <v>0</v>
      </c>
      <c r="Y260" s="12">
        <v>0</v>
      </c>
      <c r="Z260" s="12">
        <v>0</v>
      </c>
      <c r="AA260" s="12">
        <v>0</v>
      </c>
      <c r="AB260" s="12">
        <v>0</v>
      </c>
      <c r="AC260" s="12">
        <v>0</v>
      </c>
      <c r="AD260" s="12">
        <v>0</v>
      </c>
      <c r="AE260" s="12">
        <v>0</v>
      </c>
      <c r="AF260" s="12">
        <v>0</v>
      </c>
      <c r="AG260" s="12">
        <v>0</v>
      </c>
      <c r="AH260" s="12">
        <v>0</v>
      </c>
      <c r="AI260" s="12">
        <v>0</v>
      </c>
      <c r="AJ260" s="12">
        <v>0</v>
      </c>
      <c r="AK260" s="12">
        <v>0</v>
      </c>
      <c r="AL260" s="12">
        <v>0</v>
      </c>
      <c r="AM260" s="12">
        <v>0</v>
      </c>
      <c r="AN260" s="12">
        <v>0</v>
      </c>
      <c r="AO260" s="81">
        <v>0</v>
      </c>
      <c r="AP260">
        <v>0</v>
      </c>
      <c r="AQ260">
        <v>0</v>
      </c>
      <c r="AR260">
        <v>0</v>
      </c>
      <c r="AS260" t="s">
        <v>324</v>
      </c>
      <c r="AT260" t="s">
        <v>270</v>
      </c>
      <c r="AU260">
        <v>0</v>
      </c>
      <c r="AV260" s="12"/>
      <c r="AW260" s="12">
        <v>2</v>
      </c>
      <c r="AX260" s="12"/>
      <c r="AY260" s="12"/>
      <c r="AZ260" t="s">
        <v>296</v>
      </c>
    </row>
    <row r="261" spans="1:52" hidden="1" x14ac:dyDescent="0.35">
      <c r="A261" t="s">
        <v>61</v>
      </c>
      <c r="B261" t="s">
        <v>65</v>
      </c>
      <c r="C261" s="109">
        <v>0</v>
      </c>
      <c r="D261" s="12">
        <v>0</v>
      </c>
      <c r="E261" s="12">
        <v>0</v>
      </c>
      <c r="F261" s="12">
        <v>0</v>
      </c>
      <c r="G261" s="12">
        <v>0</v>
      </c>
      <c r="H261" s="12">
        <v>0</v>
      </c>
      <c r="I261" s="12">
        <v>0</v>
      </c>
      <c r="J261" s="12">
        <v>0</v>
      </c>
      <c r="K261" s="12">
        <v>0</v>
      </c>
      <c r="L261" s="12">
        <v>0</v>
      </c>
      <c r="M261" s="12">
        <v>0</v>
      </c>
      <c r="N261" s="12">
        <v>0</v>
      </c>
      <c r="O261" s="12">
        <v>0</v>
      </c>
      <c r="P261" s="12">
        <v>0</v>
      </c>
      <c r="Q261" s="12">
        <v>0</v>
      </c>
      <c r="R261" s="12">
        <v>0</v>
      </c>
      <c r="S261" s="12">
        <v>0</v>
      </c>
      <c r="T261" s="12">
        <v>0</v>
      </c>
      <c r="U261" s="12">
        <v>0</v>
      </c>
      <c r="V261" s="12">
        <v>0</v>
      </c>
      <c r="W261" s="12">
        <v>0</v>
      </c>
      <c r="X261" s="12">
        <v>0</v>
      </c>
      <c r="Y261" s="12">
        <v>0</v>
      </c>
      <c r="Z261" s="12">
        <v>0</v>
      </c>
      <c r="AA261" s="12">
        <v>0</v>
      </c>
      <c r="AB261" s="12">
        <v>0</v>
      </c>
      <c r="AC261" s="12">
        <v>0</v>
      </c>
      <c r="AD261" s="12">
        <v>0</v>
      </c>
      <c r="AE261" s="12">
        <v>0</v>
      </c>
      <c r="AF261" s="12">
        <v>0</v>
      </c>
      <c r="AG261" s="12">
        <v>0</v>
      </c>
      <c r="AH261" s="12">
        <v>0</v>
      </c>
      <c r="AI261" s="12">
        <v>0</v>
      </c>
      <c r="AJ261" s="12">
        <v>0</v>
      </c>
      <c r="AK261" s="12">
        <v>0</v>
      </c>
      <c r="AL261" s="12">
        <v>0</v>
      </c>
      <c r="AM261" s="12">
        <v>0</v>
      </c>
      <c r="AN261" s="12">
        <v>0</v>
      </c>
      <c r="AO261" s="81">
        <v>0</v>
      </c>
      <c r="AP261">
        <v>0</v>
      </c>
      <c r="AQ261">
        <v>0</v>
      </c>
      <c r="AR261">
        <v>0</v>
      </c>
      <c r="AS261" t="s">
        <v>324</v>
      </c>
      <c r="AT261" t="s">
        <v>270</v>
      </c>
      <c r="AU261">
        <v>0</v>
      </c>
      <c r="AV261" s="12"/>
      <c r="AW261" s="12">
        <v>22</v>
      </c>
      <c r="AX261" s="12"/>
      <c r="AY261" s="12"/>
      <c r="AZ261" t="s">
        <v>57</v>
      </c>
    </row>
    <row r="262" spans="1:52" hidden="1" x14ac:dyDescent="0.35">
      <c r="A262" t="s">
        <v>61</v>
      </c>
      <c r="B262" t="s">
        <v>65</v>
      </c>
      <c r="C262" s="109">
        <v>0</v>
      </c>
      <c r="D262" s="12">
        <v>0</v>
      </c>
      <c r="E262" s="12">
        <v>0</v>
      </c>
      <c r="F262" s="12">
        <v>0</v>
      </c>
      <c r="G262" s="12">
        <v>0</v>
      </c>
      <c r="H262" s="12">
        <v>0</v>
      </c>
      <c r="I262" s="12">
        <v>0</v>
      </c>
      <c r="J262" s="12">
        <v>0</v>
      </c>
      <c r="K262" s="12">
        <v>0</v>
      </c>
      <c r="L262" s="12">
        <v>0</v>
      </c>
      <c r="M262" s="12">
        <v>0</v>
      </c>
      <c r="N262" s="12">
        <v>0</v>
      </c>
      <c r="O262" s="12">
        <v>0</v>
      </c>
      <c r="P262" s="12">
        <v>0</v>
      </c>
      <c r="Q262" s="12">
        <v>0</v>
      </c>
      <c r="R262" s="12">
        <v>0</v>
      </c>
      <c r="S262" s="12">
        <v>0</v>
      </c>
      <c r="T262" s="12">
        <v>0</v>
      </c>
      <c r="U262" s="12">
        <v>0</v>
      </c>
      <c r="V262" s="12">
        <v>0</v>
      </c>
      <c r="W262" s="12">
        <v>0</v>
      </c>
      <c r="X262" s="12">
        <v>0</v>
      </c>
      <c r="Y262" s="12">
        <v>0</v>
      </c>
      <c r="Z262" s="12">
        <v>0</v>
      </c>
      <c r="AA262" s="12">
        <v>0</v>
      </c>
      <c r="AB262" s="12">
        <v>0</v>
      </c>
      <c r="AC262" s="12">
        <v>0</v>
      </c>
      <c r="AD262" s="12">
        <v>0</v>
      </c>
      <c r="AE262" s="12">
        <v>0</v>
      </c>
      <c r="AF262" s="12">
        <v>0</v>
      </c>
      <c r="AG262" s="12">
        <v>0</v>
      </c>
      <c r="AH262" s="12">
        <v>0</v>
      </c>
      <c r="AI262" s="12">
        <v>0</v>
      </c>
      <c r="AJ262" s="12">
        <v>0</v>
      </c>
      <c r="AK262" s="12">
        <v>0</v>
      </c>
      <c r="AL262" s="12">
        <v>0</v>
      </c>
      <c r="AM262" s="12">
        <v>0</v>
      </c>
      <c r="AN262" s="12">
        <v>0</v>
      </c>
      <c r="AO262" s="81">
        <v>0</v>
      </c>
      <c r="AP262">
        <v>0</v>
      </c>
      <c r="AQ262">
        <v>0</v>
      </c>
      <c r="AR262">
        <v>0</v>
      </c>
      <c r="AS262" t="s">
        <v>324</v>
      </c>
      <c r="AT262" t="s">
        <v>270</v>
      </c>
      <c r="AU262">
        <v>0</v>
      </c>
      <c r="AV262" s="12"/>
      <c r="AW262" s="12"/>
      <c r="AX262" s="12">
        <v>0</v>
      </c>
      <c r="AY262" s="12"/>
      <c r="AZ262" t="s">
        <v>296</v>
      </c>
    </row>
    <row r="263" spans="1:52" hidden="1" x14ac:dyDescent="0.35">
      <c r="A263" t="s">
        <v>61</v>
      </c>
      <c r="B263" t="s">
        <v>65</v>
      </c>
      <c r="C263" s="109">
        <v>0</v>
      </c>
      <c r="D263" s="12">
        <v>0</v>
      </c>
      <c r="E263" s="12">
        <v>0</v>
      </c>
      <c r="F263" s="12">
        <v>0</v>
      </c>
      <c r="G263" s="12">
        <v>0</v>
      </c>
      <c r="H263" s="12">
        <v>0</v>
      </c>
      <c r="I263" s="12">
        <v>0</v>
      </c>
      <c r="J263" s="12">
        <v>0</v>
      </c>
      <c r="K263" s="12">
        <v>0</v>
      </c>
      <c r="L263" s="12">
        <v>0</v>
      </c>
      <c r="M263" s="12">
        <v>0</v>
      </c>
      <c r="N263" s="12">
        <v>0</v>
      </c>
      <c r="O263" s="12">
        <v>0</v>
      </c>
      <c r="P263" s="12">
        <v>0</v>
      </c>
      <c r="Q263" s="12">
        <v>0</v>
      </c>
      <c r="R263" s="12">
        <v>0</v>
      </c>
      <c r="S263" s="12">
        <v>0</v>
      </c>
      <c r="T263" s="12">
        <v>0</v>
      </c>
      <c r="U263" s="12">
        <v>0</v>
      </c>
      <c r="V263" s="12">
        <v>0</v>
      </c>
      <c r="W263" s="12">
        <v>0</v>
      </c>
      <c r="X263" s="12">
        <v>0</v>
      </c>
      <c r="Y263" s="12">
        <v>0</v>
      </c>
      <c r="Z263" s="12">
        <v>0</v>
      </c>
      <c r="AA263" s="12">
        <v>0</v>
      </c>
      <c r="AB263" s="12">
        <v>0</v>
      </c>
      <c r="AC263" s="12">
        <v>0</v>
      </c>
      <c r="AD263" s="12">
        <v>0</v>
      </c>
      <c r="AE263" s="12">
        <v>0</v>
      </c>
      <c r="AF263" s="12">
        <v>0</v>
      </c>
      <c r="AG263" s="12">
        <v>0</v>
      </c>
      <c r="AH263" s="12">
        <v>0</v>
      </c>
      <c r="AI263" s="12">
        <v>0</v>
      </c>
      <c r="AJ263" s="12">
        <v>0</v>
      </c>
      <c r="AK263" s="12">
        <v>0</v>
      </c>
      <c r="AL263" s="12">
        <v>0</v>
      </c>
      <c r="AM263" s="12">
        <v>0</v>
      </c>
      <c r="AN263" s="12">
        <v>0</v>
      </c>
      <c r="AO263" s="81">
        <v>0</v>
      </c>
      <c r="AP263">
        <v>0</v>
      </c>
      <c r="AQ263">
        <v>0</v>
      </c>
      <c r="AR263">
        <v>0</v>
      </c>
      <c r="AS263" t="s">
        <v>324</v>
      </c>
      <c r="AT263" t="s">
        <v>270</v>
      </c>
      <c r="AU263">
        <v>0</v>
      </c>
      <c r="AV263" s="12"/>
      <c r="AW263" s="12"/>
      <c r="AX263" s="12">
        <v>0</v>
      </c>
      <c r="AY263" s="12"/>
      <c r="AZ263" t="s">
        <v>295</v>
      </c>
    </row>
    <row r="264" spans="1:52" hidden="1" x14ac:dyDescent="0.35">
      <c r="A264" t="s">
        <v>61</v>
      </c>
      <c r="B264" t="s">
        <v>65</v>
      </c>
      <c r="C264" s="109">
        <v>0</v>
      </c>
      <c r="D264" s="12">
        <v>0</v>
      </c>
      <c r="E264" s="12">
        <v>0</v>
      </c>
      <c r="F264" s="12">
        <v>0</v>
      </c>
      <c r="G264" s="12">
        <v>0</v>
      </c>
      <c r="H264" s="12">
        <v>0</v>
      </c>
      <c r="I264" s="12">
        <v>0</v>
      </c>
      <c r="J264" s="12">
        <v>0</v>
      </c>
      <c r="K264" s="12">
        <v>0</v>
      </c>
      <c r="L264" s="12">
        <v>0</v>
      </c>
      <c r="M264" s="12">
        <v>0</v>
      </c>
      <c r="N264" s="12">
        <v>0</v>
      </c>
      <c r="O264" s="12">
        <v>0</v>
      </c>
      <c r="P264" s="12">
        <v>0</v>
      </c>
      <c r="Q264" s="12">
        <v>0</v>
      </c>
      <c r="R264" s="12">
        <v>0</v>
      </c>
      <c r="S264" s="12">
        <v>0</v>
      </c>
      <c r="T264" s="12">
        <v>0</v>
      </c>
      <c r="U264" s="12">
        <v>0</v>
      </c>
      <c r="V264" s="12">
        <v>0</v>
      </c>
      <c r="W264" s="12">
        <v>0</v>
      </c>
      <c r="X264" s="12">
        <v>0</v>
      </c>
      <c r="Y264" s="12">
        <v>0</v>
      </c>
      <c r="Z264" s="12">
        <v>0</v>
      </c>
      <c r="AA264" s="12">
        <v>0</v>
      </c>
      <c r="AB264" s="12">
        <v>0</v>
      </c>
      <c r="AC264" s="12">
        <v>0</v>
      </c>
      <c r="AD264" s="12">
        <v>0</v>
      </c>
      <c r="AE264" s="12">
        <v>0</v>
      </c>
      <c r="AF264" s="12">
        <v>0</v>
      </c>
      <c r="AG264" s="12">
        <v>0</v>
      </c>
      <c r="AH264" s="12">
        <v>0</v>
      </c>
      <c r="AI264" s="12">
        <v>0</v>
      </c>
      <c r="AJ264" s="12">
        <v>0</v>
      </c>
      <c r="AK264" s="12">
        <v>0</v>
      </c>
      <c r="AL264" s="12">
        <v>0</v>
      </c>
      <c r="AM264" s="12">
        <v>0</v>
      </c>
      <c r="AN264" s="12">
        <v>0</v>
      </c>
      <c r="AO264" s="81">
        <v>0</v>
      </c>
      <c r="AP264">
        <v>0</v>
      </c>
      <c r="AQ264">
        <v>0</v>
      </c>
      <c r="AR264">
        <v>0</v>
      </c>
      <c r="AS264" t="s">
        <v>324</v>
      </c>
      <c r="AT264" t="s">
        <v>270</v>
      </c>
      <c r="AU264">
        <v>0</v>
      </c>
      <c r="AV264" s="12"/>
      <c r="AW264" s="12"/>
      <c r="AX264" s="12">
        <v>5</v>
      </c>
      <c r="AY264" s="12"/>
      <c r="AZ264" t="s">
        <v>57</v>
      </c>
    </row>
    <row r="265" spans="1:52" hidden="1" x14ac:dyDescent="0.35">
      <c r="A265" t="s">
        <v>61</v>
      </c>
      <c r="B265" t="s">
        <v>65</v>
      </c>
      <c r="C265" s="109">
        <v>0</v>
      </c>
      <c r="D265" s="12">
        <v>0</v>
      </c>
      <c r="E265" s="12">
        <v>0</v>
      </c>
      <c r="F265" s="12">
        <v>0</v>
      </c>
      <c r="G265" s="12">
        <v>0</v>
      </c>
      <c r="H265" s="12">
        <v>0</v>
      </c>
      <c r="I265" s="12">
        <v>0</v>
      </c>
      <c r="J265" s="12">
        <v>0</v>
      </c>
      <c r="K265" s="12">
        <v>0</v>
      </c>
      <c r="L265" s="12">
        <v>0</v>
      </c>
      <c r="M265" s="12">
        <v>0</v>
      </c>
      <c r="N265" s="12">
        <v>0</v>
      </c>
      <c r="O265" s="12">
        <v>0</v>
      </c>
      <c r="P265" s="12">
        <v>0</v>
      </c>
      <c r="Q265" s="12">
        <v>0</v>
      </c>
      <c r="R265" s="12">
        <v>0</v>
      </c>
      <c r="S265" s="12">
        <v>0</v>
      </c>
      <c r="T265" s="12">
        <v>0</v>
      </c>
      <c r="U265" s="12">
        <v>0</v>
      </c>
      <c r="V265" s="12">
        <v>0</v>
      </c>
      <c r="W265" s="12">
        <v>0</v>
      </c>
      <c r="X265" s="12">
        <v>0</v>
      </c>
      <c r="Y265" s="12">
        <v>0</v>
      </c>
      <c r="Z265" s="12">
        <v>0</v>
      </c>
      <c r="AA265" s="12">
        <v>0</v>
      </c>
      <c r="AB265" s="12">
        <v>0</v>
      </c>
      <c r="AC265" s="12">
        <v>0</v>
      </c>
      <c r="AD265" s="12">
        <v>0</v>
      </c>
      <c r="AE265" s="12">
        <v>0</v>
      </c>
      <c r="AF265" s="12">
        <v>0</v>
      </c>
      <c r="AG265" s="12">
        <v>0</v>
      </c>
      <c r="AH265" s="12">
        <v>0</v>
      </c>
      <c r="AI265" s="12">
        <v>0</v>
      </c>
      <c r="AJ265" s="12">
        <v>0</v>
      </c>
      <c r="AK265" s="12">
        <v>0</v>
      </c>
      <c r="AL265" s="12">
        <v>0</v>
      </c>
      <c r="AM265" s="12">
        <v>0</v>
      </c>
      <c r="AN265" s="12">
        <v>0</v>
      </c>
      <c r="AO265" s="81">
        <v>0</v>
      </c>
      <c r="AP265">
        <v>0</v>
      </c>
      <c r="AQ265">
        <v>0</v>
      </c>
      <c r="AR265">
        <v>0</v>
      </c>
      <c r="AS265" t="s">
        <v>324</v>
      </c>
      <c r="AT265" t="s">
        <v>270</v>
      </c>
      <c r="AU265">
        <v>0</v>
      </c>
      <c r="AV265" s="12"/>
      <c r="AW265" s="12"/>
      <c r="AX265" s="12"/>
      <c r="AY265" s="12">
        <v>0</v>
      </c>
      <c r="AZ265" t="s">
        <v>295</v>
      </c>
    </row>
    <row r="266" spans="1:52" hidden="1" x14ac:dyDescent="0.35">
      <c r="A266" t="s">
        <v>61</v>
      </c>
      <c r="B266" t="s">
        <v>65</v>
      </c>
      <c r="C266" s="109">
        <v>0</v>
      </c>
      <c r="D266" s="12">
        <v>0</v>
      </c>
      <c r="E266" s="12">
        <v>0</v>
      </c>
      <c r="F266" s="12">
        <v>0</v>
      </c>
      <c r="G266" s="12">
        <v>0</v>
      </c>
      <c r="H266" s="12">
        <v>0</v>
      </c>
      <c r="I266" s="12">
        <v>0</v>
      </c>
      <c r="J266" s="12">
        <v>0</v>
      </c>
      <c r="K266" s="12">
        <v>0</v>
      </c>
      <c r="L266" s="12">
        <v>0</v>
      </c>
      <c r="M266" s="12">
        <v>0</v>
      </c>
      <c r="N266" s="12">
        <v>0</v>
      </c>
      <c r="O266" s="12">
        <v>0</v>
      </c>
      <c r="P266" s="12">
        <v>0</v>
      </c>
      <c r="Q266" s="12">
        <v>0</v>
      </c>
      <c r="R266" s="12">
        <v>0</v>
      </c>
      <c r="S266" s="12">
        <v>0</v>
      </c>
      <c r="T266" s="12">
        <v>0</v>
      </c>
      <c r="U266" s="12">
        <v>0</v>
      </c>
      <c r="V266" s="12">
        <v>0</v>
      </c>
      <c r="W266" s="12">
        <v>0</v>
      </c>
      <c r="X266" s="12">
        <v>0</v>
      </c>
      <c r="Y266" s="12">
        <v>0</v>
      </c>
      <c r="Z266" s="12">
        <v>0</v>
      </c>
      <c r="AA266" s="12">
        <v>0</v>
      </c>
      <c r="AB266" s="12">
        <v>0</v>
      </c>
      <c r="AC266" s="12">
        <v>0</v>
      </c>
      <c r="AD266" s="12">
        <v>0</v>
      </c>
      <c r="AE266" s="12">
        <v>0</v>
      </c>
      <c r="AF266" s="12">
        <v>0</v>
      </c>
      <c r="AG266" s="12">
        <v>0</v>
      </c>
      <c r="AH266" s="12">
        <v>0</v>
      </c>
      <c r="AI266" s="12">
        <v>0</v>
      </c>
      <c r="AJ266" s="12">
        <v>0</v>
      </c>
      <c r="AK266" s="12">
        <v>0</v>
      </c>
      <c r="AL266" s="12">
        <v>0</v>
      </c>
      <c r="AM266" s="12">
        <v>0</v>
      </c>
      <c r="AN266" s="12">
        <v>0</v>
      </c>
      <c r="AO266" s="81">
        <v>0</v>
      </c>
      <c r="AP266">
        <v>0</v>
      </c>
      <c r="AQ266">
        <v>0</v>
      </c>
      <c r="AR266">
        <v>0</v>
      </c>
      <c r="AS266" t="s">
        <v>324</v>
      </c>
      <c r="AT266" t="s">
        <v>270</v>
      </c>
      <c r="AU266">
        <v>0</v>
      </c>
      <c r="AV266" s="12"/>
      <c r="AW266" s="12"/>
      <c r="AX266" s="12"/>
      <c r="AY266" s="12">
        <v>2</v>
      </c>
      <c r="AZ266" t="s">
        <v>296</v>
      </c>
    </row>
    <row r="267" spans="1:52" hidden="1" x14ac:dyDescent="0.35">
      <c r="A267" t="s">
        <v>61</v>
      </c>
      <c r="B267" t="s">
        <v>65</v>
      </c>
      <c r="C267" s="109">
        <v>0</v>
      </c>
      <c r="D267" s="12">
        <v>0</v>
      </c>
      <c r="E267" s="12">
        <v>0</v>
      </c>
      <c r="F267" s="12">
        <v>0</v>
      </c>
      <c r="G267" s="12">
        <v>0</v>
      </c>
      <c r="H267" s="12">
        <v>0</v>
      </c>
      <c r="I267" s="12">
        <v>0</v>
      </c>
      <c r="J267" s="12">
        <v>0</v>
      </c>
      <c r="K267" s="12">
        <v>0</v>
      </c>
      <c r="L267" s="12">
        <v>0</v>
      </c>
      <c r="M267" s="12">
        <v>0</v>
      </c>
      <c r="N267" s="12">
        <v>0</v>
      </c>
      <c r="O267" s="12">
        <v>0</v>
      </c>
      <c r="P267" s="12">
        <v>0</v>
      </c>
      <c r="Q267" s="12">
        <v>0</v>
      </c>
      <c r="R267" s="12">
        <v>0</v>
      </c>
      <c r="S267" s="12">
        <v>0</v>
      </c>
      <c r="T267" s="12">
        <v>0</v>
      </c>
      <c r="U267" s="12">
        <v>0</v>
      </c>
      <c r="V267" s="12">
        <v>0</v>
      </c>
      <c r="W267" s="12">
        <v>0</v>
      </c>
      <c r="X267" s="12">
        <v>0</v>
      </c>
      <c r="Y267" s="12">
        <v>0</v>
      </c>
      <c r="Z267" s="12">
        <v>0</v>
      </c>
      <c r="AA267" s="12">
        <v>0</v>
      </c>
      <c r="AB267" s="12">
        <v>0</v>
      </c>
      <c r="AC267" s="12">
        <v>0</v>
      </c>
      <c r="AD267" s="12">
        <v>0</v>
      </c>
      <c r="AE267" s="12">
        <v>0</v>
      </c>
      <c r="AF267" s="12">
        <v>0</v>
      </c>
      <c r="AG267" s="12">
        <v>0</v>
      </c>
      <c r="AH267" s="12">
        <v>0</v>
      </c>
      <c r="AI267" s="12">
        <v>0</v>
      </c>
      <c r="AJ267" s="12">
        <v>0</v>
      </c>
      <c r="AK267" s="12">
        <v>0</v>
      </c>
      <c r="AL267" s="12">
        <v>0</v>
      </c>
      <c r="AM267" s="12">
        <v>0</v>
      </c>
      <c r="AN267" s="12">
        <v>0</v>
      </c>
      <c r="AO267" s="81">
        <v>0</v>
      </c>
      <c r="AP267">
        <v>0</v>
      </c>
      <c r="AQ267">
        <v>0</v>
      </c>
      <c r="AR267">
        <v>0</v>
      </c>
      <c r="AS267" t="s">
        <v>324</v>
      </c>
      <c r="AT267" t="s">
        <v>270</v>
      </c>
      <c r="AU267">
        <v>0</v>
      </c>
      <c r="AV267" s="12"/>
      <c r="AW267" s="12"/>
      <c r="AX267" s="12"/>
      <c r="AY267" s="12">
        <v>21</v>
      </c>
      <c r="AZ267" t="s">
        <v>57</v>
      </c>
    </row>
    <row r="268" spans="1:52" hidden="1" x14ac:dyDescent="0.35">
      <c r="A268" t="s">
        <v>61</v>
      </c>
      <c r="B268" t="s">
        <v>65</v>
      </c>
      <c r="C268" s="109">
        <v>0</v>
      </c>
      <c r="D268" s="12">
        <v>0</v>
      </c>
      <c r="E268" s="12">
        <v>0</v>
      </c>
      <c r="F268" s="12">
        <v>0</v>
      </c>
      <c r="G268" s="12">
        <v>0</v>
      </c>
      <c r="H268" s="12">
        <v>0</v>
      </c>
      <c r="I268" s="12">
        <v>0</v>
      </c>
      <c r="J268" s="12">
        <v>0</v>
      </c>
      <c r="K268" s="12">
        <v>0</v>
      </c>
      <c r="L268" s="12">
        <v>0</v>
      </c>
      <c r="M268" s="12">
        <v>0</v>
      </c>
      <c r="N268" s="12">
        <v>0</v>
      </c>
      <c r="O268" s="12">
        <v>0</v>
      </c>
      <c r="P268" s="12">
        <v>0</v>
      </c>
      <c r="Q268" s="12">
        <v>0</v>
      </c>
      <c r="R268" s="12">
        <v>0</v>
      </c>
      <c r="S268" s="12">
        <v>0</v>
      </c>
      <c r="T268" s="12">
        <v>0</v>
      </c>
      <c r="U268" s="12">
        <v>0</v>
      </c>
      <c r="V268" s="12">
        <v>0</v>
      </c>
      <c r="W268" s="12">
        <v>0</v>
      </c>
      <c r="X268" s="12">
        <v>0</v>
      </c>
      <c r="Y268" s="12">
        <v>0</v>
      </c>
      <c r="Z268" s="12">
        <v>0</v>
      </c>
      <c r="AA268" s="12">
        <v>0</v>
      </c>
      <c r="AB268" s="12">
        <v>0</v>
      </c>
      <c r="AC268" s="12">
        <v>0</v>
      </c>
      <c r="AD268" s="12">
        <v>0</v>
      </c>
      <c r="AE268" s="12">
        <v>0</v>
      </c>
      <c r="AF268" s="12">
        <v>0</v>
      </c>
      <c r="AG268" s="12">
        <v>0</v>
      </c>
      <c r="AH268" s="12">
        <v>0</v>
      </c>
      <c r="AI268" s="12">
        <v>0</v>
      </c>
      <c r="AJ268" s="12">
        <v>0</v>
      </c>
      <c r="AK268" s="12">
        <v>0</v>
      </c>
      <c r="AL268" s="12">
        <v>0</v>
      </c>
      <c r="AM268" s="12">
        <v>0</v>
      </c>
      <c r="AN268" s="12">
        <v>0</v>
      </c>
      <c r="AO268" s="81">
        <v>0</v>
      </c>
      <c r="AP268">
        <v>0</v>
      </c>
      <c r="AQ268">
        <v>0</v>
      </c>
      <c r="AR268">
        <v>0</v>
      </c>
      <c r="AS268" t="s">
        <v>324</v>
      </c>
      <c r="AT268" t="s">
        <v>270</v>
      </c>
      <c r="AU268">
        <v>0</v>
      </c>
      <c r="AV268" s="12"/>
      <c r="AW268" s="12"/>
      <c r="AX268" s="12"/>
      <c r="AY268" s="12"/>
      <c r="AZ268" t="s">
        <v>57</v>
      </c>
    </row>
    <row r="269" spans="1:52" hidden="1" x14ac:dyDescent="0.35">
      <c r="A269" t="s">
        <v>61</v>
      </c>
      <c r="B269" t="s">
        <v>65</v>
      </c>
      <c r="C269" s="109">
        <v>0</v>
      </c>
      <c r="D269" s="12">
        <v>0</v>
      </c>
      <c r="E269" s="12">
        <v>0</v>
      </c>
      <c r="F269" s="12">
        <v>0</v>
      </c>
      <c r="G269" s="12">
        <v>0</v>
      </c>
      <c r="H269" s="12">
        <v>0</v>
      </c>
      <c r="I269" s="12">
        <v>0</v>
      </c>
      <c r="J269" s="12">
        <v>0</v>
      </c>
      <c r="K269" s="12">
        <v>0</v>
      </c>
      <c r="L269" s="12">
        <v>0</v>
      </c>
      <c r="M269" s="12">
        <v>0</v>
      </c>
      <c r="N269" s="12">
        <v>0</v>
      </c>
      <c r="O269" s="12">
        <v>0</v>
      </c>
      <c r="P269" s="12">
        <v>0</v>
      </c>
      <c r="Q269" s="12">
        <v>0</v>
      </c>
      <c r="R269" s="12">
        <v>0</v>
      </c>
      <c r="S269" s="12">
        <v>0</v>
      </c>
      <c r="T269" s="12">
        <v>0</v>
      </c>
      <c r="U269" s="12">
        <v>0</v>
      </c>
      <c r="V269" s="12">
        <v>0</v>
      </c>
      <c r="W269" s="12">
        <v>0</v>
      </c>
      <c r="X269" s="12">
        <v>0</v>
      </c>
      <c r="Y269" s="12">
        <v>0</v>
      </c>
      <c r="Z269" s="12">
        <v>0</v>
      </c>
      <c r="AA269" s="12">
        <v>0</v>
      </c>
      <c r="AB269" s="12">
        <v>0</v>
      </c>
      <c r="AC269" s="12">
        <v>0</v>
      </c>
      <c r="AD269" s="12">
        <v>0</v>
      </c>
      <c r="AE269" s="12">
        <v>0</v>
      </c>
      <c r="AF269" s="12">
        <v>0</v>
      </c>
      <c r="AG269" s="12">
        <v>0</v>
      </c>
      <c r="AH269" s="12">
        <v>0</v>
      </c>
      <c r="AI269" s="12">
        <v>0</v>
      </c>
      <c r="AJ269" s="12">
        <v>0</v>
      </c>
      <c r="AK269" s="12">
        <v>0</v>
      </c>
      <c r="AL269" s="12">
        <v>0</v>
      </c>
      <c r="AM269" s="12">
        <v>0</v>
      </c>
      <c r="AN269" s="12">
        <v>0</v>
      </c>
      <c r="AO269" s="81">
        <v>0</v>
      </c>
      <c r="AP269">
        <v>0</v>
      </c>
      <c r="AQ269">
        <v>0</v>
      </c>
      <c r="AR269">
        <v>0</v>
      </c>
      <c r="AS269" t="s">
        <v>324</v>
      </c>
      <c r="AT269" t="s">
        <v>270</v>
      </c>
      <c r="AU269">
        <v>0</v>
      </c>
      <c r="AV269" s="12"/>
      <c r="AW269" s="12"/>
      <c r="AX269" s="12"/>
      <c r="AY269" s="12"/>
      <c r="AZ269" t="s">
        <v>296</v>
      </c>
    </row>
    <row r="270" spans="1:52" hidden="1" x14ac:dyDescent="0.35">
      <c r="A270" t="s">
        <v>61</v>
      </c>
      <c r="B270" t="s">
        <v>65</v>
      </c>
      <c r="C270" s="109">
        <v>0</v>
      </c>
      <c r="D270" s="12">
        <v>0</v>
      </c>
      <c r="E270" s="12">
        <v>0</v>
      </c>
      <c r="F270" s="12">
        <v>0</v>
      </c>
      <c r="G270" s="12">
        <v>0</v>
      </c>
      <c r="H270" s="12">
        <v>0</v>
      </c>
      <c r="I270" s="12">
        <v>0</v>
      </c>
      <c r="J270" s="12">
        <v>0</v>
      </c>
      <c r="K270" s="12">
        <v>0</v>
      </c>
      <c r="L270" s="12">
        <v>0</v>
      </c>
      <c r="M270" s="12">
        <v>0</v>
      </c>
      <c r="N270" s="12">
        <v>0</v>
      </c>
      <c r="O270" s="12">
        <v>0</v>
      </c>
      <c r="P270" s="12">
        <v>0</v>
      </c>
      <c r="Q270" s="12">
        <v>0</v>
      </c>
      <c r="R270" s="12">
        <v>0</v>
      </c>
      <c r="S270" s="12">
        <v>0</v>
      </c>
      <c r="T270" s="12">
        <v>0</v>
      </c>
      <c r="U270" s="12">
        <v>0</v>
      </c>
      <c r="V270" s="12">
        <v>0</v>
      </c>
      <c r="W270" s="12">
        <v>0</v>
      </c>
      <c r="X270" s="12">
        <v>0</v>
      </c>
      <c r="Y270" s="12">
        <v>0</v>
      </c>
      <c r="Z270" s="12">
        <v>0</v>
      </c>
      <c r="AA270" s="12">
        <v>0</v>
      </c>
      <c r="AB270" s="12">
        <v>0</v>
      </c>
      <c r="AC270" s="12">
        <v>0</v>
      </c>
      <c r="AD270" s="12">
        <v>0</v>
      </c>
      <c r="AE270" s="12">
        <v>0</v>
      </c>
      <c r="AF270" s="12">
        <v>0</v>
      </c>
      <c r="AG270" s="12">
        <v>0</v>
      </c>
      <c r="AH270" s="12">
        <v>0</v>
      </c>
      <c r="AI270" s="12">
        <v>0</v>
      </c>
      <c r="AJ270" s="12">
        <v>0</v>
      </c>
      <c r="AK270" s="12">
        <v>0</v>
      </c>
      <c r="AL270" s="12">
        <v>0</v>
      </c>
      <c r="AM270" s="12">
        <v>0</v>
      </c>
      <c r="AN270" s="12">
        <v>0</v>
      </c>
      <c r="AO270" s="81">
        <v>0</v>
      </c>
      <c r="AP270">
        <v>0</v>
      </c>
      <c r="AQ270">
        <v>0</v>
      </c>
      <c r="AR270">
        <v>0</v>
      </c>
      <c r="AS270" t="s">
        <v>324</v>
      </c>
      <c r="AT270" t="s">
        <v>270</v>
      </c>
      <c r="AU270">
        <v>0</v>
      </c>
      <c r="AV270" s="12"/>
      <c r="AW270" s="12"/>
      <c r="AX270" s="12"/>
      <c r="AY270" s="12"/>
      <c r="AZ270" t="s">
        <v>295</v>
      </c>
    </row>
    <row r="271" spans="1:52" hidden="1" x14ac:dyDescent="0.35">
      <c r="A271" t="s">
        <v>61</v>
      </c>
      <c r="B271" t="s">
        <v>105</v>
      </c>
      <c r="C271" s="109">
        <v>0</v>
      </c>
      <c r="D271" s="12">
        <v>0</v>
      </c>
      <c r="E271" s="12">
        <v>0</v>
      </c>
      <c r="F271" s="12">
        <v>0</v>
      </c>
      <c r="G271" s="12">
        <v>0</v>
      </c>
      <c r="H271" s="12">
        <v>0</v>
      </c>
      <c r="I271" s="12">
        <v>0</v>
      </c>
      <c r="J271" s="12">
        <v>0</v>
      </c>
      <c r="K271" s="12">
        <v>0</v>
      </c>
      <c r="L271" s="12">
        <v>0</v>
      </c>
      <c r="M271" s="12">
        <v>0</v>
      </c>
      <c r="N271" s="12">
        <v>0</v>
      </c>
      <c r="O271" s="12">
        <v>0</v>
      </c>
      <c r="P271" s="12">
        <v>0</v>
      </c>
      <c r="Q271" s="12">
        <v>0</v>
      </c>
      <c r="R271" s="12">
        <v>0</v>
      </c>
      <c r="S271" s="12">
        <v>0</v>
      </c>
      <c r="T271" s="12">
        <v>0</v>
      </c>
      <c r="U271" s="12">
        <v>0</v>
      </c>
      <c r="V271" s="12">
        <v>0</v>
      </c>
      <c r="W271" s="12">
        <v>0</v>
      </c>
      <c r="X271" s="12">
        <v>0</v>
      </c>
      <c r="Y271" s="12">
        <v>0</v>
      </c>
      <c r="Z271" s="12">
        <v>0</v>
      </c>
      <c r="AA271" s="12">
        <v>0</v>
      </c>
      <c r="AB271" s="12">
        <v>0</v>
      </c>
      <c r="AC271" s="12">
        <v>0</v>
      </c>
      <c r="AD271" s="12">
        <v>0</v>
      </c>
      <c r="AE271" s="12">
        <v>0</v>
      </c>
      <c r="AF271" s="12">
        <v>0</v>
      </c>
      <c r="AG271" s="12">
        <v>0</v>
      </c>
      <c r="AH271" s="12">
        <v>0</v>
      </c>
      <c r="AI271" s="12">
        <v>0</v>
      </c>
      <c r="AJ271" s="12">
        <v>0</v>
      </c>
      <c r="AK271" s="12">
        <v>0</v>
      </c>
      <c r="AL271" s="12">
        <v>0</v>
      </c>
      <c r="AM271" s="12">
        <v>0</v>
      </c>
      <c r="AN271" s="12">
        <v>0</v>
      </c>
      <c r="AO271" s="81">
        <v>0</v>
      </c>
      <c r="AP271">
        <v>0</v>
      </c>
      <c r="AQ271">
        <v>0</v>
      </c>
      <c r="AR271">
        <v>0</v>
      </c>
      <c r="AS271" t="s">
        <v>324</v>
      </c>
      <c r="AT271" t="s">
        <v>270</v>
      </c>
      <c r="AU271">
        <v>0</v>
      </c>
      <c r="AV271" s="12">
        <v>629</v>
      </c>
      <c r="AW271" s="12"/>
      <c r="AX271" s="12"/>
      <c r="AY271" s="12"/>
      <c r="AZ271" t="s">
        <v>57</v>
      </c>
    </row>
    <row r="272" spans="1:52" hidden="1" x14ac:dyDescent="0.35">
      <c r="A272" t="s">
        <v>61</v>
      </c>
      <c r="B272" t="s">
        <v>105</v>
      </c>
      <c r="C272" s="109">
        <v>0</v>
      </c>
      <c r="D272" s="12">
        <v>0</v>
      </c>
      <c r="E272" s="12">
        <v>0</v>
      </c>
      <c r="F272" s="12">
        <v>0</v>
      </c>
      <c r="G272" s="12">
        <v>0</v>
      </c>
      <c r="H272" s="12">
        <v>0</v>
      </c>
      <c r="I272" s="12">
        <v>0</v>
      </c>
      <c r="J272" s="12">
        <v>0</v>
      </c>
      <c r="K272" s="12">
        <v>0</v>
      </c>
      <c r="L272" s="12">
        <v>0</v>
      </c>
      <c r="M272" s="12">
        <v>0</v>
      </c>
      <c r="N272" s="12">
        <v>0</v>
      </c>
      <c r="O272" s="12">
        <v>0</v>
      </c>
      <c r="P272" s="12">
        <v>0</v>
      </c>
      <c r="Q272" s="12">
        <v>0</v>
      </c>
      <c r="R272" s="12">
        <v>0</v>
      </c>
      <c r="S272" s="12">
        <v>0</v>
      </c>
      <c r="T272" s="12">
        <v>0</v>
      </c>
      <c r="U272" s="12">
        <v>0</v>
      </c>
      <c r="V272" s="12">
        <v>0</v>
      </c>
      <c r="W272" s="12">
        <v>0</v>
      </c>
      <c r="X272" s="12">
        <v>0</v>
      </c>
      <c r="Y272" s="12">
        <v>0</v>
      </c>
      <c r="Z272" s="12">
        <v>0</v>
      </c>
      <c r="AA272" s="12">
        <v>0</v>
      </c>
      <c r="AB272" s="12">
        <v>0</v>
      </c>
      <c r="AC272" s="12">
        <v>0</v>
      </c>
      <c r="AD272" s="12">
        <v>0</v>
      </c>
      <c r="AE272" s="12">
        <v>0</v>
      </c>
      <c r="AF272" s="12">
        <v>0</v>
      </c>
      <c r="AG272" s="12">
        <v>0</v>
      </c>
      <c r="AH272" s="12">
        <v>0</v>
      </c>
      <c r="AI272" s="12">
        <v>0</v>
      </c>
      <c r="AJ272" s="12">
        <v>0</v>
      </c>
      <c r="AK272" s="12">
        <v>0</v>
      </c>
      <c r="AL272" s="12">
        <v>0</v>
      </c>
      <c r="AM272" s="12">
        <v>0</v>
      </c>
      <c r="AN272" s="12">
        <v>0</v>
      </c>
      <c r="AO272" s="81">
        <v>0</v>
      </c>
      <c r="AP272">
        <v>0</v>
      </c>
      <c r="AQ272">
        <v>0</v>
      </c>
      <c r="AR272">
        <v>0</v>
      </c>
      <c r="AS272" t="s">
        <v>324</v>
      </c>
      <c r="AT272" t="s">
        <v>270</v>
      </c>
      <c r="AU272">
        <v>0</v>
      </c>
      <c r="AV272" s="12"/>
      <c r="AW272" s="12">
        <v>1</v>
      </c>
      <c r="AX272" s="12"/>
      <c r="AY272" s="12"/>
      <c r="AZ272" t="s">
        <v>295</v>
      </c>
    </row>
    <row r="273" spans="1:52" hidden="1" x14ac:dyDescent="0.35">
      <c r="A273" t="s">
        <v>61</v>
      </c>
      <c r="B273" t="s">
        <v>105</v>
      </c>
      <c r="C273" s="109">
        <v>0</v>
      </c>
      <c r="D273" s="12">
        <v>0</v>
      </c>
      <c r="E273" s="12">
        <v>0</v>
      </c>
      <c r="F273" s="12">
        <v>0</v>
      </c>
      <c r="G273" s="12">
        <v>0</v>
      </c>
      <c r="H273" s="12">
        <v>0</v>
      </c>
      <c r="I273" s="12">
        <v>0</v>
      </c>
      <c r="J273" s="12">
        <v>0</v>
      </c>
      <c r="K273" s="12">
        <v>0</v>
      </c>
      <c r="L273" s="12">
        <v>0</v>
      </c>
      <c r="M273" s="12">
        <v>0</v>
      </c>
      <c r="N273" s="12">
        <v>0</v>
      </c>
      <c r="O273" s="12">
        <v>0</v>
      </c>
      <c r="P273" s="12">
        <v>0</v>
      </c>
      <c r="Q273" s="12">
        <v>0</v>
      </c>
      <c r="R273" s="12">
        <v>0</v>
      </c>
      <c r="S273" s="12">
        <v>0</v>
      </c>
      <c r="T273" s="12">
        <v>0</v>
      </c>
      <c r="U273" s="12">
        <v>0</v>
      </c>
      <c r="V273" s="12">
        <v>0</v>
      </c>
      <c r="W273" s="12">
        <v>0</v>
      </c>
      <c r="X273" s="12">
        <v>0</v>
      </c>
      <c r="Y273" s="12">
        <v>0</v>
      </c>
      <c r="Z273" s="12">
        <v>0</v>
      </c>
      <c r="AA273" s="12">
        <v>0</v>
      </c>
      <c r="AB273" s="12">
        <v>0</v>
      </c>
      <c r="AC273" s="12">
        <v>0</v>
      </c>
      <c r="AD273" s="12">
        <v>0</v>
      </c>
      <c r="AE273" s="12">
        <v>0</v>
      </c>
      <c r="AF273" s="12">
        <v>0</v>
      </c>
      <c r="AG273" s="12">
        <v>0</v>
      </c>
      <c r="AH273" s="12">
        <v>0</v>
      </c>
      <c r="AI273" s="12">
        <v>0</v>
      </c>
      <c r="AJ273" s="12">
        <v>0</v>
      </c>
      <c r="AK273" s="12">
        <v>0</v>
      </c>
      <c r="AL273" s="12">
        <v>0</v>
      </c>
      <c r="AM273" s="12">
        <v>0</v>
      </c>
      <c r="AN273" s="12">
        <v>0</v>
      </c>
      <c r="AO273" s="81">
        <v>0</v>
      </c>
      <c r="AP273">
        <v>0</v>
      </c>
      <c r="AQ273">
        <v>0</v>
      </c>
      <c r="AR273">
        <v>0</v>
      </c>
      <c r="AS273" t="s">
        <v>324</v>
      </c>
      <c r="AT273" t="s">
        <v>270</v>
      </c>
      <c r="AU273">
        <v>0</v>
      </c>
      <c r="AV273" s="12"/>
      <c r="AW273" s="12">
        <v>3</v>
      </c>
      <c r="AX273" s="12"/>
      <c r="AY273" s="12"/>
      <c r="AZ273" t="s">
        <v>296</v>
      </c>
    </row>
    <row r="274" spans="1:52" hidden="1" x14ac:dyDescent="0.35">
      <c r="A274" t="s">
        <v>61</v>
      </c>
      <c r="B274" t="s">
        <v>105</v>
      </c>
      <c r="C274" s="109">
        <v>0</v>
      </c>
      <c r="D274" s="12">
        <v>0</v>
      </c>
      <c r="E274" s="12">
        <v>0</v>
      </c>
      <c r="F274" s="12">
        <v>0</v>
      </c>
      <c r="G274" s="12">
        <v>0</v>
      </c>
      <c r="H274" s="12">
        <v>0</v>
      </c>
      <c r="I274" s="12">
        <v>0</v>
      </c>
      <c r="J274" s="12">
        <v>0</v>
      </c>
      <c r="K274" s="12">
        <v>0</v>
      </c>
      <c r="L274" s="12">
        <v>0</v>
      </c>
      <c r="M274" s="12">
        <v>0</v>
      </c>
      <c r="N274" s="12">
        <v>0</v>
      </c>
      <c r="O274" s="12">
        <v>0</v>
      </c>
      <c r="P274" s="12">
        <v>0</v>
      </c>
      <c r="Q274" s="12">
        <v>0</v>
      </c>
      <c r="R274" s="12">
        <v>0</v>
      </c>
      <c r="S274" s="12">
        <v>0</v>
      </c>
      <c r="T274" s="12">
        <v>0</v>
      </c>
      <c r="U274" s="12">
        <v>0</v>
      </c>
      <c r="V274" s="12">
        <v>0</v>
      </c>
      <c r="W274" s="12">
        <v>0</v>
      </c>
      <c r="X274" s="12">
        <v>0</v>
      </c>
      <c r="Y274" s="12">
        <v>0</v>
      </c>
      <c r="Z274" s="12">
        <v>0</v>
      </c>
      <c r="AA274" s="12">
        <v>0</v>
      </c>
      <c r="AB274" s="12">
        <v>0</v>
      </c>
      <c r="AC274" s="12">
        <v>0</v>
      </c>
      <c r="AD274" s="12">
        <v>0</v>
      </c>
      <c r="AE274" s="12">
        <v>0</v>
      </c>
      <c r="AF274" s="12">
        <v>0</v>
      </c>
      <c r="AG274" s="12">
        <v>0</v>
      </c>
      <c r="AH274" s="12">
        <v>0</v>
      </c>
      <c r="AI274" s="12">
        <v>0</v>
      </c>
      <c r="AJ274" s="12">
        <v>0</v>
      </c>
      <c r="AK274" s="12">
        <v>0</v>
      </c>
      <c r="AL274" s="12">
        <v>0</v>
      </c>
      <c r="AM274" s="12">
        <v>0</v>
      </c>
      <c r="AN274" s="12">
        <v>0</v>
      </c>
      <c r="AO274" s="81">
        <v>0</v>
      </c>
      <c r="AP274">
        <v>0</v>
      </c>
      <c r="AQ274">
        <v>0</v>
      </c>
      <c r="AR274">
        <v>0</v>
      </c>
      <c r="AS274" t="s">
        <v>324</v>
      </c>
      <c r="AT274" t="s">
        <v>270</v>
      </c>
      <c r="AU274">
        <v>0</v>
      </c>
      <c r="AV274" s="12"/>
      <c r="AW274" s="12">
        <v>37</v>
      </c>
      <c r="AX274" s="12"/>
      <c r="AY274" s="12"/>
      <c r="AZ274" t="s">
        <v>57</v>
      </c>
    </row>
    <row r="275" spans="1:52" hidden="1" x14ac:dyDescent="0.35">
      <c r="A275" t="s">
        <v>61</v>
      </c>
      <c r="B275" t="s">
        <v>105</v>
      </c>
      <c r="C275" s="109">
        <v>0</v>
      </c>
      <c r="D275" s="12">
        <v>0</v>
      </c>
      <c r="E275" s="12">
        <v>0</v>
      </c>
      <c r="F275" s="12">
        <v>0</v>
      </c>
      <c r="G275" s="12">
        <v>0</v>
      </c>
      <c r="H275" s="12">
        <v>0</v>
      </c>
      <c r="I275" s="12">
        <v>0</v>
      </c>
      <c r="J275" s="12">
        <v>0</v>
      </c>
      <c r="K275" s="12">
        <v>0</v>
      </c>
      <c r="L275" s="12">
        <v>0</v>
      </c>
      <c r="M275" s="12">
        <v>0</v>
      </c>
      <c r="N275" s="12">
        <v>0</v>
      </c>
      <c r="O275" s="12">
        <v>0</v>
      </c>
      <c r="P275" s="12">
        <v>0</v>
      </c>
      <c r="Q275" s="12">
        <v>0</v>
      </c>
      <c r="R275" s="12">
        <v>0</v>
      </c>
      <c r="S275" s="12">
        <v>0</v>
      </c>
      <c r="T275" s="12">
        <v>0</v>
      </c>
      <c r="U275" s="12">
        <v>0</v>
      </c>
      <c r="V275" s="12">
        <v>0</v>
      </c>
      <c r="W275" s="12">
        <v>0</v>
      </c>
      <c r="X275" s="12">
        <v>0</v>
      </c>
      <c r="Y275" s="12">
        <v>0</v>
      </c>
      <c r="Z275" s="12">
        <v>0</v>
      </c>
      <c r="AA275" s="12">
        <v>0</v>
      </c>
      <c r="AB275" s="12">
        <v>0</v>
      </c>
      <c r="AC275" s="12">
        <v>0</v>
      </c>
      <c r="AD275" s="12">
        <v>0</v>
      </c>
      <c r="AE275" s="12">
        <v>0</v>
      </c>
      <c r="AF275" s="12">
        <v>0</v>
      </c>
      <c r="AG275" s="12">
        <v>0</v>
      </c>
      <c r="AH275" s="12">
        <v>0</v>
      </c>
      <c r="AI275" s="12">
        <v>0</v>
      </c>
      <c r="AJ275" s="12">
        <v>0</v>
      </c>
      <c r="AK275" s="12">
        <v>0</v>
      </c>
      <c r="AL275" s="12">
        <v>0</v>
      </c>
      <c r="AM275" s="12">
        <v>0</v>
      </c>
      <c r="AN275" s="12">
        <v>0</v>
      </c>
      <c r="AO275" s="81">
        <v>0</v>
      </c>
      <c r="AP275">
        <v>0</v>
      </c>
      <c r="AQ275">
        <v>0</v>
      </c>
      <c r="AR275">
        <v>0</v>
      </c>
      <c r="AS275" t="s">
        <v>324</v>
      </c>
      <c r="AT275" t="s">
        <v>270</v>
      </c>
      <c r="AU275">
        <v>0</v>
      </c>
      <c r="AV275" s="12"/>
      <c r="AW275" s="12"/>
      <c r="AX275" s="12">
        <v>1</v>
      </c>
      <c r="AY275" s="12"/>
      <c r="AZ275" t="s">
        <v>295</v>
      </c>
    </row>
    <row r="276" spans="1:52" hidden="1" x14ac:dyDescent="0.35">
      <c r="A276" t="s">
        <v>61</v>
      </c>
      <c r="B276" t="s">
        <v>105</v>
      </c>
      <c r="C276" s="109">
        <v>0</v>
      </c>
      <c r="D276" s="12">
        <v>0</v>
      </c>
      <c r="E276" s="12">
        <v>0</v>
      </c>
      <c r="F276" s="12">
        <v>0</v>
      </c>
      <c r="G276" s="12">
        <v>0</v>
      </c>
      <c r="H276" s="12">
        <v>0</v>
      </c>
      <c r="I276" s="12">
        <v>0</v>
      </c>
      <c r="J276" s="12">
        <v>0</v>
      </c>
      <c r="K276" s="12">
        <v>0</v>
      </c>
      <c r="L276" s="12">
        <v>0</v>
      </c>
      <c r="M276" s="12">
        <v>0</v>
      </c>
      <c r="N276" s="12">
        <v>0</v>
      </c>
      <c r="O276" s="12">
        <v>0</v>
      </c>
      <c r="P276" s="12">
        <v>0</v>
      </c>
      <c r="Q276" s="12">
        <v>0</v>
      </c>
      <c r="R276" s="12">
        <v>0</v>
      </c>
      <c r="S276" s="12">
        <v>0</v>
      </c>
      <c r="T276" s="12">
        <v>0</v>
      </c>
      <c r="U276" s="12">
        <v>0</v>
      </c>
      <c r="V276" s="12">
        <v>0</v>
      </c>
      <c r="W276" s="12">
        <v>0</v>
      </c>
      <c r="X276" s="12">
        <v>0</v>
      </c>
      <c r="Y276" s="12">
        <v>0</v>
      </c>
      <c r="Z276" s="12">
        <v>0</v>
      </c>
      <c r="AA276" s="12">
        <v>0</v>
      </c>
      <c r="AB276" s="12">
        <v>0</v>
      </c>
      <c r="AC276" s="12">
        <v>0</v>
      </c>
      <c r="AD276" s="12">
        <v>0</v>
      </c>
      <c r="AE276" s="12">
        <v>0</v>
      </c>
      <c r="AF276" s="12">
        <v>0</v>
      </c>
      <c r="AG276" s="12">
        <v>0</v>
      </c>
      <c r="AH276" s="12">
        <v>0</v>
      </c>
      <c r="AI276" s="12">
        <v>0</v>
      </c>
      <c r="AJ276" s="12">
        <v>0</v>
      </c>
      <c r="AK276" s="12">
        <v>0</v>
      </c>
      <c r="AL276" s="12">
        <v>0</v>
      </c>
      <c r="AM276" s="12">
        <v>0</v>
      </c>
      <c r="AN276" s="12">
        <v>0</v>
      </c>
      <c r="AO276" s="81">
        <v>0</v>
      </c>
      <c r="AP276">
        <v>0</v>
      </c>
      <c r="AQ276">
        <v>0</v>
      </c>
      <c r="AR276">
        <v>0</v>
      </c>
      <c r="AS276" t="s">
        <v>324</v>
      </c>
      <c r="AT276" t="s">
        <v>270</v>
      </c>
      <c r="AU276">
        <v>0</v>
      </c>
      <c r="AV276" s="12"/>
      <c r="AW276" s="12"/>
      <c r="AX276" s="12">
        <v>5</v>
      </c>
      <c r="AY276" s="12"/>
      <c r="AZ276" t="s">
        <v>296</v>
      </c>
    </row>
    <row r="277" spans="1:52" hidden="1" x14ac:dyDescent="0.35">
      <c r="A277" t="s">
        <v>61</v>
      </c>
      <c r="B277" t="s">
        <v>105</v>
      </c>
      <c r="C277" s="109">
        <v>0</v>
      </c>
      <c r="D277" s="12">
        <v>0</v>
      </c>
      <c r="E277" s="12">
        <v>0</v>
      </c>
      <c r="F277" s="12">
        <v>0</v>
      </c>
      <c r="G277" s="12">
        <v>0</v>
      </c>
      <c r="H277" s="12">
        <v>0</v>
      </c>
      <c r="I277" s="12">
        <v>0</v>
      </c>
      <c r="J277" s="12">
        <v>0</v>
      </c>
      <c r="K277" s="12">
        <v>0</v>
      </c>
      <c r="L277" s="12">
        <v>0</v>
      </c>
      <c r="M277" s="12">
        <v>0</v>
      </c>
      <c r="N277" s="12">
        <v>0</v>
      </c>
      <c r="O277" s="12">
        <v>0</v>
      </c>
      <c r="P277" s="12">
        <v>0</v>
      </c>
      <c r="Q277" s="12">
        <v>0</v>
      </c>
      <c r="R277" s="12">
        <v>0</v>
      </c>
      <c r="S277" s="12">
        <v>0</v>
      </c>
      <c r="T277" s="12">
        <v>0</v>
      </c>
      <c r="U277" s="12">
        <v>0</v>
      </c>
      <c r="V277" s="12">
        <v>0</v>
      </c>
      <c r="W277" s="12">
        <v>0</v>
      </c>
      <c r="X277" s="12">
        <v>0</v>
      </c>
      <c r="Y277" s="12">
        <v>0</v>
      </c>
      <c r="Z277" s="12">
        <v>0</v>
      </c>
      <c r="AA277" s="12">
        <v>0</v>
      </c>
      <c r="AB277" s="12">
        <v>0</v>
      </c>
      <c r="AC277" s="12">
        <v>0</v>
      </c>
      <c r="AD277" s="12">
        <v>0</v>
      </c>
      <c r="AE277" s="12">
        <v>0</v>
      </c>
      <c r="AF277" s="12">
        <v>0</v>
      </c>
      <c r="AG277" s="12">
        <v>0</v>
      </c>
      <c r="AH277" s="12">
        <v>0</v>
      </c>
      <c r="AI277" s="12">
        <v>0</v>
      </c>
      <c r="AJ277" s="12">
        <v>0</v>
      </c>
      <c r="AK277" s="12">
        <v>0</v>
      </c>
      <c r="AL277" s="12">
        <v>0</v>
      </c>
      <c r="AM277" s="12">
        <v>0</v>
      </c>
      <c r="AN277" s="12">
        <v>0</v>
      </c>
      <c r="AO277" s="81">
        <v>0</v>
      </c>
      <c r="AP277">
        <v>0</v>
      </c>
      <c r="AQ277">
        <v>0</v>
      </c>
      <c r="AR277">
        <v>0</v>
      </c>
      <c r="AS277" t="s">
        <v>324</v>
      </c>
      <c r="AT277" t="s">
        <v>270</v>
      </c>
      <c r="AU277">
        <v>0</v>
      </c>
      <c r="AV277" s="12"/>
      <c r="AW277" s="12"/>
      <c r="AX277" s="12">
        <v>57</v>
      </c>
      <c r="AY277" s="12"/>
      <c r="AZ277" t="s">
        <v>57</v>
      </c>
    </row>
    <row r="278" spans="1:52" hidden="1" x14ac:dyDescent="0.35">
      <c r="A278" t="s">
        <v>61</v>
      </c>
      <c r="B278" t="s">
        <v>105</v>
      </c>
      <c r="C278" s="109">
        <v>0</v>
      </c>
      <c r="D278" s="12">
        <v>0</v>
      </c>
      <c r="E278" s="12">
        <v>0</v>
      </c>
      <c r="F278" s="12">
        <v>0</v>
      </c>
      <c r="G278" s="12">
        <v>0</v>
      </c>
      <c r="H278" s="12">
        <v>0</v>
      </c>
      <c r="I278" s="12">
        <v>0</v>
      </c>
      <c r="J278" s="12">
        <v>0</v>
      </c>
      <c r="K278" s="12">
        <v>0</v>
      </c>
      <c r="L278" s="12">
        <v>0</v>
      </c>
      <c r="M278" s="12">
        <v>0</v>
      </c>
      <c r="N278" s="12">
        <v>0</v>
      </c>
      <c r="O278" s="12">
        <v>0</v>
      </c>
      <c r="P278" s="12">
        <v>0</v>
      </c>
      <c r="Q278" s="12">
        <v>0</v>
      </c>
      <c r="R278" s="12">
        <v>0</v>
      </c>
      <c r="S278" s="12">
        <v>0</v>
      </c>
      <c r="T278" s="12">
        <v>0</v>
      </c>
      <c r="U278" s="12">
        <v>0</v>
      </c>
      <c r="V278" s="12">
        <v>0</v>
      </c>
      <c r="W278" s="12">
        <v>0</v>
      </c>
      <c r="X278" s="12">
        <v>0</v>
      </c>
      <c r="Y278" s="12">
        <v>0</v>
      </c>
      <c r="Z278" s="12">
        <v>0</v>
      </c>
      <c r="AA278" s="12">
        <v>0</v>
      </c>
      <c r="AB278" s="12">
        <v>0</v>
      </c>
      <c r="AC278" s="12">
        <v>0</v>
      </c>
      <c r="AD278" s="12">
        <v>0</v>
      </c>
      <c r="AE278" s="12">
        <v>0</v>
      </c>
      <c r="AF278" s="12">
        <v>0</v>
      </c>
      <c r="AG278" s="12">
        <v>0</v>
      </c>
      <c r="AH278" s="12">
        <v>0</v>
      </c>
      <c r="AI278" s="12">
        <v>0</v>
      </c>
      <c r="AJ278" s="12">
        <v>0</v>
      </c>
      <c r="AK278" s="12">
        <v>0</v>
      </c>
      <c r="AL278" s="12">
        <v>0</v>
      </c>
      <c r="AM278" s="12">
        <v>0</v>
      </c>
      <c r="AN278" s="12">
        <v>0</v>
      </c>
      <c r="AO278" s="81">
        <v>0</v>
      </c>
      <c r="AP278">
        <v>0</v>
      </c>
      <c r="AQ278">
        <v>0</v>
      </c>
      <c r="AR278">
        <v>0</v>
      </c>
      <c r="AS278" t="s">
        <v>324</v>
      </c>
      <c r="AT278" t="s">
        <v>270</v>
      </c>
      <c r="AU278">
        <v>0</v>
      </c>
      <c r="AV278" s="12"/>
      <c r="AW278" s="12"/>
      <c r="AX278" s="12"/>
      <c r="AY278" s="12">
        <v>1</v>
      </c>
      <c r="AZ278" t="s">
        <v>295</v>
      </c>
    </row>
    <row r="279" spans="1:52" hidden="1" x14ac:dyDescent="0.35">
      <c r="A279" t="s">
        <v>61</v>
      </c>
      <c r="B279" t="s">
        <v>105</v>
      </c>
      <c r="C279" s="109">
        <v>0</v>
      </c>
      <c r="D279" s="12">
        <v>0</v>
      </c>
      <c r="E279" s="12">
        <v>0</v>
      </c>
      <c r="F279" s="12">
        <v>0</v>
      </c>
      <c r="G279" s="12">
        <v>0</v>
      </c>
      <c r="H279" s="12">
        <v>0</v>
      </c>
      <c r="I279" s="12">
        <v>0</v>
      </c>
      <c r="J279" s="12">
        <v>0</v>
      </c>
      <c r="K279" s="12">
        <v>0</v>
      </c>
      <c r="L279" s="12">
        <v>0</v>
      </c>
      <c r="M279" s="12">
        <v>0</v>
      </c>
      <c r="N279" s="12">
        <v>0</v>
      </c>
      <c r="O279" s="12">
        <v>0</v>
      </c>
      <c r="P279" s="12">
        <v>0</v>
      </c>
      <c r="Q279" s="12">
        <v>0</v>
      </c>
      <c r="R279" s="12">
        <v>0</v>
      </c>
      <c r="S279" s="12">
        <v>0</v>
      </c>
      <c r="T279" s="12">
        <v>0</v>
      </c>
      <c r="U279" s="12">
        <v>0</v>
      </c>
      <c r="V279" s="12">
        <v>0</v>
      </c>
      <c r="W279" s="12">
        <v>0</v>
      </c>
      <c r="X279" s="12">
        <v>0</v>
      </c>
      <c r="Y279" s="12">
        <v>0</v>
      </c>
      <c r="Z279" s="12">
        <v>0</v>
      </c>
      <c r="AA279" s="12">
        <v>0</v>
      </c>
      <c r="AB279" s="12">
        <v>0</v>
      </c>
      <c r="AC279" s="12">
        <v>0</v>
      </c>
      <c r="AD279" s="12">
        <v>0</v>
      </c>
      <c r="AE279" s="12">
        <v>0</v>
      </c>
      <c r="AF279" s="12">
        <v>0</v>
      </c>
      <c r="AG279" s="12">
        <v>0</v>
      </c>
      <c r="AH279" s="12">
        <v>0</v>
      </c>
      <c r="AI279" s="12">
        <v>0</v>
      </c>
      <c r="AJ279" s="12">
        <v>0</v>
      </c>
      <c r="AK279" s="12">
        <v>0</v>
      </c>
      <c r="AL279" s="12">
        <v>0</v>
      </c>
      <c r="AM279" s="12">
        <v>0</v>
      </c>
      <c r="AN279" s="12">
        <v>0</v>
      </c>
      <c r="AO279" s="81">
        <v>0</v>
      </c>
      <c r="AP279">
        <v>0</v>
      </c>
      <c r="AQ279">
        <v>0</v>
      </c>
      <c r="AR279">
        <v>0</v>
      </c>
      <c r="AS279" t="s">
        <v>324</v>
      </c>
      <c r="AT279" t="s">
        <v>270</v>
      </c>
      <c r="AU279">
        <v>0</v>
      </c>
      <c r="AV279" s="12"/>
      <c r="AW279" s="12"/>
      <c r="AX279" s="12"/>
      <c r="AY279" s="12">
        <v>3</v>
      </c>
      <c r="AZ279" t="s">
        <v>296</v>
      </c>
    </row>
    <row r="280" spans="1:52" hidden="1" x14ac:dyDescent="0.35">
      <c r="A280" t="s">
        <v>61</v>
      </c>
      <c r="B280" t="s">
        <v>105</v>
      </c>
      <c r="C280" s="109">
        <v>0</v>
      </c>
      <c r="D280" s="12">
        <v>0</v>
      </c>
      <c r="E280" s="12">
        <v>0</v>
      </c>
      <c r="F280" s="12">
        <v>0</v>
      </c>
      <c r="G280" s="12">
        <v>0</v>
      </c>
      <c r="H280" s="12">
        <v>0</v>
      </c>
      <c r="I280" s="12">
        <v>0</v>
      </c>
      <c r="J280" s="12">
        <v>0</v>
      </c>
      <c r="K280" s="12">
        <v>0</v>
      </c>
      <c r="L280" s="12">
        <v>0</v>
      </c>
      <c r="M280" s="12">
        <v>0</v>
      </c>
      <c r="N280" s="12">
        <v>0</v>
      </c>
      <c r="O280" s="12">
        <v>0</v>
      </c>
      <c r="P280" s="12">
        <v>0</v>
      </c>
      <c r="Q280" s="12">
        <v>0</v>
      </c>
      <c r="R280" s="12">
        <v>0</v>
      </c>
      <c r="S280" s="12">
        <v>0</v>
      </c>
      <c r="T280" s="12">
        <v>0</v>
      </c>
      <c r="U280" s="12">
        <v>0</v>
      </c>
      <c r="V280" s="12">
        <v>0</v>
      </c>
      <c r="W280" s="12">
        <v>0</v>
      </c>
      <c r="X280" s="12">
        <v>0</v>
      </c>
      <c r="Y280" s="12">
        <v>0</v>
      </c>
      <c r="Z280" s="12">
        <v>0</v>
      </c>
      <c r="AA280" s="12">
        <v>0</v>
      </c>
      <c r="AB280" s="12">
        <v>0</v>
      </c>
      <c r="AC280" s="12">
        <v>0</v>
      </c>
      <c r="AD280" s="12">
        <v>0</v>
      </c>
      <c r="AE280" s="12">
        <v>0</v>
      </c>
      <c r="AF280" s="12">
        <v>0</v>
      </c>
      <c r="AG280" s="12">
        <v>0</v>
      </c>
      <c r="AH280" s="12">
        <v>0</v>
      </c>
      <c r="AI280" s="12">
        <v>0</v>
      </c>
      <c r="AJ280" s="12">
        <v>0</v>
      </c>
      <c r="AK280" s="12">
        <v>0</v>
      </c>
      <c r="AL280" s="12">
        <v>0</v>
      </c>
      <c r="AM280" s="12">
        <v>0</v>
      </c>
      <c r="AN280" s="12">
        <v>0</v>
      </c>
      <c r="AO280" s="81">
        <v>0</v>
      </c>
      <c r="AP280">
        <v>0</v>
      </c>
      <c r="AQ280">
        <v>0</v>
      </c>
      <c r="AR280">
        <v>0</v>
      </c>
      <c r="AS280" t="s">
        <v>324</v>
      </c>
      <c r="AT280" t="s">
        <v>270</v>
      </c>
      <c r="AU280">
        <v>0</v>
      </c>
      <c r="AV280" s="12"/>
      <c r="AW280" s="12"/>
      <c r="AX280" s="12"/>
      <c r="AY280" s="12">
        <v>36</v>
      </c>
      <c r="AZ280" t="s">
        <v>57</v>
      </c>
    </row>
    <row r="281" spans="1:52" hidden="1" x14ac:dyDescent="0.35">
      <c r="A281" t="s">
        <v>61</v>
      </c>
      <c r="B281" t="s">
        <v>105</v>
      </c>
      <c r="C281" s="109">
        <v>0</v>
      </c>
      <c r="D281" s="12">
        <v>0</v>
      </c>
      <c r="E281" s="12">
        <v>0</v>
      </c>
      <c r="F281" s="12">
        <v>0</v>
      </c>
      <c r="G281" s="12">
        <v>0</v>
      </c>
      <c r="H281" s="12">
        <v>0</v>
      </c>
      <c r="I281" s="12">
        <v>0</v>
      </c>
      <c r="J281" s="12">
        <v>0</v>
      </c>
      <c r="K281" s="12">
        <v>0</v>
      </c>
      <c r="L281" s="12">
        <v>0</v>
      </c>
      <c r="M281" s="12">
        <v>0</v>
      </c>
      <c r="N281" s="12">
        <v>0</v>
      </c>
      <c r="O281" s="12">
        <v>0</v>
      </c>
      <c r="P281" s="12">
        <v>0</v>
      </c>
      <c r="Q281" s="12">
        <v>0</v>
      </c>
      <c r="R281" s="12">
        <v>0</v>
      </c>
      <c r="S281" s="12">
        <v>0</v>
      </c>
      <c r="T281" s="12">
        <v>0</v>
      </c>
      <c r="U281" s="12">
        <v>0</v>
      </c>
      <c r="V281" s="12">
        <v>0</v>
      </c>
      <c r="W281" s="12">
        <v>0</v>
      </c>
      <c r="X281" s="12">
        <v>0</v>
      </c>
      <c r="Y281" s="12">
        <v>0</v>
      </c>
      <c r="Z281" s="12">
        <v>0</v>
      </c>
      <c r="AA281" s="12">
        <v>0</v>
      </c>
      <c r="AB281" s="12">
        <v>0</v>
      </c>
      <c r="AC281" s="12">
        <v>0</v>
      </c>
      <c r="AD281" s="12">
        <v>0</v>
      </c>
      <c r="AE281" s="12">
        <v>0</v>
      </c>
      <c r="AF281" s="12">
        <v>0</v>
      </c>
      <c r="AG281" s="12">
        <v>0</v>
      </c>
      <c r="AH281" s="12">
        <v>0</v>
      </c>
      <c r="AI281" s="12">
        <v>0</v>
      </c>
      <c r="AJ281" s="12">
        <v>0</v>
      </c>
      <c r="AK281" s="12">
        <v>0</v>
      </c>
      <c r="AL281" s="12">
        <v>0</v>
      </c>
      <c r="AM281" s="12">
        <v>0</v>
      </c>
      <c r="AN281" s="12">
        <v>0</v>
      </c>
      <c r="AO281" s="81">
        <v>0</v>
      </c>
      <c r="AP281">
        <v>0</v>
      </c>
      <c r="AQ281">
        <v>0</v>
      </c>
      <c r="AR281">
        <v>0</v>
      </c>
      <c r="AS281" t="s">
        <v>324</v>
      </c>
      <c r="AT281" t="s">
        <v>270</v>
      </c>
      <c r="AU281">
        <v>0</v>
      </c>
      <c r="AV281" s="12"/>
      <c r="AW281" s="12"/>
      <c r="AX281" s="12"/>
      <c r="AY281" s="12"/>
      <c r="AZ281" t="s">
        <v>57</v>
      </c>
    </row>
    <row r="282" spans="1:52" hidden="1" x14ac:dyDescent="0.35">
      <c r="A282" t="s">
        <v>61</v>
      </c>
      <c r="B282" t="s">
        <v>105</v>
      </c>
      <c r="C282" s="109">
        <v>0</v>
      </c>
      <c r="D282" s="12">
        <v>0</v>
      </c>
      <c r="E282" s="12">
        <v>0</v>
      </c>
      <c r="F282" s="12">
        <v>0</v>
      </c>
      <c r="G282" s="12">
        <v>0</v>
      </c>
      <c r="H282" s="12">
        <v>0</v>
      </c>
      <c r="I282" s="12">
        <v>0</v>
      </c>
      <c r="J282" s="12">
        <v>0</v>
      </c>
      <c r="K282" s="12">
        <v>0</v>
      </c>
      <c r="L282" s="12">
        <v>0</v>
      </c>
      <c r="M282" s="12">
        <v>0</v>
      </c>
      <c r="N282" s="12">
        <v>0</v>
      </c>
      <c r="O282" s="12">
        <v>0</v>
      </c>
      <c r="P282" s="12">
        <v>0</v>
      </c>
      <c r="Q282" s="12">
        <v>0</v>
      </c>
      <c r="R282" s="12">
        <v>0</v>
      </c>
      <c r="S282" s="12">
        <v>0</v>
      </c>
      <c r="T282" s="12">
        <v>0</v>
      </c>
      <c r="U282" s="12">
        <v>0</v>
      </c>
      <c r="V282" s="12">
        <v>0</v>
      </c>
      <c r="W282" s="12">
        <v>0</v>
      </c>
      <c r="X282" s="12">
        <v>0</v>
      </c>
      <c r="Y282" s="12">
        <v>0</v>
      </c>
      <c r="Z282" s="12">
        <v>0</v>
      </c>
      <c r="AA282" s="12">
        <v>0</v>
      </c>
      <c r="AB282" s="12">
        <v>0</v>
      </c>
      <c r="AC282" s="12">
        <v>0</v>
      </c>
      <c r="AD282" s="12">
        <v>0</v>
      </c>
      <c r="AE282" s="12">
        <v>0</v>
      </c>
      <c r="AF282" s="12">
        <v>0</v>
      </c>
      <c r="AG282" s="12">
        <v>0</v>
      </c>
      <c r="AH282" s="12">
        <v>0</v>
      </c>
      <c r="AI282" s="12">
        <v>0</v>
      </c>
      <c r="AJ282" s="12">
        <v>0</v>
      </c>
      <c r="AK282" s="12">
        <v>0</v>
      </c>
      <c r="AL282" s="12">
        <v>0</v>
      </c>
      <c r="AM282" s="12">
        <v>0</v>
      </c>
      <c r="AN282" s="12">
        <v>0</v>
      </c>
      <c r="AO282" s="81">
        <v>0</v>
      </c>
      <c r="AP282">
        <v>0</v>
      </c>
      <c r="AQ282">
        <v>0</v>
      </c>
      <c r="AR282">
        <v>0</v>
      </c>
      <c r="AS282" t="s">
        <v>324</v>
      </c>
      <c r="AT282" t="s">
        <v>270</v>
      </c>
      <c r="AU282">
        <v>0</v>
      </c>
      <c r="AV282" s="12"/>
      <c r="AW282" s="12"/>
      <c r="AX282" s="12"/>
      <c r="AY282" s="12"/>
      <c r="AZ282" t="s">
        <v>296</v>
      </c>
    </row>
    <row r="283" spans="1:52" hidden="1" x14ac:dyDescent="0.35">
      <c r="A283" t="s">
        <v>61</v>
      </c>
      <c r="B283" t="s">
        <v>105</v>
      </c>
      <c r="C283" s="109">
        <v>0</v>
      </c>
      <c r="D283" s="12">
        <v>0</v>
      </c>
      <c r="E283" s="12">
        <v>0</v>
      </c>
      <c r="F283" s="12">
        <v>0</v>
      </c>
      <c r="G283" s="12">
        <v>0</v>
      </c>
      <c r="H283" s="12">
        <v>0</v>
      </c>
      <c r="I283" s="12">
        <v>0</v>
      </c>
      <c r="J283" s="12">
        <v>0</v>
      </c>
      <c r="K283" s="12">
        <v>0</v>
      </c>
      <c r="L283" s="12">
        <v>0</v>
      </c>
      <c r="M283" s="12">
        <v>0</v>
      </c>
      <c r="N283" s="12">
        <v>0</v>
      </c>
      <c r="O283" s="12">
        <v>0</v>
      </c>
      <c r="P283" s="12">
        <v>0</v>
      </c>
      <c r="Q283" s="12">
        <v>0</v>
      </c>
      <c r="R283" s="12">
        <v>0</v>
      </c>
      <c r="S283" s="12">
        <v>0</v>
      </c>
      <c r="T283" s="12">
        <v>0</v>
      </c>
      <c r="U283" s="12">
        <v>0</v>
      </c>
      <c r="V283" s="12">
        <v>0</v>
      </c>
      <c r="W283" s="12">
        <v>0</v>
      </c>
      <c r="X283" s="12">
        <v>0</v>
      </c>
      <c r="Y283" s="12">
        <v>0</v>
      </c>
      <c r="Z283" s="12">
        <v>0</v>
      </c>
      <c r="AA283" s="12">
        <v>0</v>
      </c>
      <c r="AB283" s="12">
        <v>0</v>
      </c>
      <c r="AC283" s="12">
        <v>0</v>
      </c>
      <c r="AD283" s="12">
        <v>0</v>
      </c>
      <c r="AE283" s="12">
        <v>0</v>
      </c>
      <c r="AF283" s="12">
        <v>0</v>
      </c>
      <c r="AG283" s="12">
        <v>0</v>
      </c>
      <c r="AH283" s="12">
        <v>0</v>
      </c>
      <c r="AI283" s="12">
        <v>0</v>
      </c>
      <c r="AJ283" s="12">
        <v>0</v>
      </c>
      <c r="AK283" s="12">
        <v>0</v>
      </c>
      <c r="AL283" s="12">
        <v>0</v>
      </c>
      <c r="AM283" s="12">
        <v>0</v>
      </c>
      <c r="AN283" s="12">
        <v>0</v>
      </c>
      <c r="AO283" s="81">
        <v>0</v>
      </c>
      <c r="AP283">
        <v>0</v>
      </c>
      <c r="AQ283">
        <v>0</v>
      </c>
      <c r="AR283">
        <v>0</v>
      </c>
      <c r="AS283" t="s">
        <v>324</v>
      </c>
      <c r="AT283" t="s">
        <v>270</v>
      </c>
      <c r="AU283">
        <v>0</v>
      </c>
      <c r="AV283" s="12"/>
      <c r="AW283" s="12"/>
      <c r="AX283" s="12"/>
      <c r="AY283" s="12"/>
      <c r="AZ283" t="s">
        <v>295</v>
      </c>
    </row>
    <row r="284" spans="1:52" hidden="1" x14ac:dyDescent="0.35">
      <c r="A284" t="s">
        <v>61</v>
      </c>
      <c r="B284" t="s">
        <v>122</v>
      </c>
      <c r="C284" s="109">
        <v>0</v>
      </c>
      <c r="D284" s="12">
        <v>0</v>
      </c>
      <c r="E284" s="12">
        <v>0</v>
      </c>
      <c r="F284" s="12">
        <v>0</v>
      </c>
      <c r="G284" s="12">
        <v>0</v>
      </c>
      <c r="H284" s="12">
        <v>0</v>
      </c>
      <c r="I284" s="12">
        <v>0</v>
      </c>
      <c r="J284" s="12">
        <v>0</v>
      </c>
      <c r="K284" s="12">
        <v>0</v>
      </c>
      <c r="L284" s="12">
        <v>0</v>
      </c>
      <c r="M284" s="12">
        <v>0</v>
      </c>
      <c r="N284" s="12">
        <v>0</v>
      </c>
      <c r="O284" s="12">
        <v>0</v>
      </c>
      <c r="P284" s="12">
        <v>0</v>
      </c>
      <c r="Q284" s="12">
        <v>0</v>
      </c>
      <c r="R284" s="12">
        <v>0</v>
      </c>
      <c r="S284" s="12">
        <v>0</v>
      </c>
      <c r="T284" s="12">
        <v>0</v>
      </c>
      <c r="U284" s="12">
        <v>0</v>
      </c>
      <c r="V284" s="12">
        <v>0</v>
      </c>
      <c r="W284" s="12">
        <v>0</v>
      </c>
      <c r="X284" s="12">
        <v>0</v>
      </c>
      <c r="Y284" s="12">
        <v>0</v>
      </c>
      <c r="Z284" s="12">
        <v>0</v>
      </c>
      <c r="AA284" s="12">
        <v>0</v>
      </c>
      <c r="AB284" s="12">
        <v>0</v>
      </c>
      <c r="AC284" s="12">
        <v>0</v>
      </c>
      <c r="AD284" s="12">
        <v>0</v>
      </c>
      <c r="AE284" s="12">
        <v>0</v>
      </c>
      <c r="AF284" s="12">
        <v>0</v>
      </c>
      <c r="AG284" s="12">
        <v>0</v>
      </c>
      <c r="AH284" s="12">
        <v>0</v>
      </c>
      <c r="AI284" s="12">
        <v>0</v>
      </c>
      <c r="AJ284" s="12">
        <v>0</v>
      </c>
      <c r="AK284" s="12">
        <v>0</v>
      </c>
      <c r="AL284" s="12">
        <v>0</v>
      </c>
      <c r="AM284" s="12">
        <v>0</v>
      </c>
      <c r="AN284" s="12">
        <v>0</v>
      </c>
      <c r="AO284" s="81">
        <v>0</v>
      </c>
      <c r="AP284">
        <v>0</v>
      </c>
      <c r="AQ284">
        <v>0</v>
      </c>
      <c r="AR284">
        <v>0</v>
      </c>
      <c r="AS284" t="s">
        <v>324</v>
      </c>
      <c r="AT284" t="s">
        <v>270</v>
      </c>
      <c r="AU284">
        <v>0</v>
      </c>
      <c r="AV284" s="12">
        <v>910</v>
      </c>
      <c r="AW284" s="12"/>
      <c r="AX284" s="12"/>
      <c r="AY284" s="12"/>
      <c r="AZ284" t="s">
        <v>57</v>
      </c>
    </row>
    <row r="285" spans="1:52" hidden="1" x14ac:dyDescent="0.35">
      <c r="A285" t="s">
        <v>61</v>
      </c>
      <c r="B285" t="s">
        <v>122</v>
      </c>
      <c r="C285" s="109">
        <v>0</v>
      </c>
      <c r="D285" s="12">
        <v>0</v>
      </c>
      <c r="E285" s="12">
        <v>0</v>
      </c>
      <c r="F285" s="12">
        <v>0</v>
      </c>
      <c r="G285" s="12">
        <v>0</v>
      </c>
      <c r="H285" s="12">
        <v>0</v>
      </c>
      <c r="I285" s="12">
        <v>0</v>
      </c>
      <c r="J285" s="12">
        <v>0</v>
      </c>
      <c r="K285" s="12">
        <v>0</v>
      </c>
      <c r="L285" s="12">
        <v>0</v>
      </c>
      <c r="M285" s="12">
        <v>0</v>
      </c>
      <c r="N285" s="12">
        <v>0</v>
      </c>
      <c r="O285" s="12">
        <v>0</v>
      </c>
      <c r="P285" s="12">
        <v>0</v>
      </c>
      <c r="Q285" s="12">
        <v>0</v>
      </c>
      <c r="R285" s="12">
        <v>0</v>
      </c>
      <c r="S285" s="12">
        <v>0</v>
      </c>
      <c r="T285" s="12">
        <v>0</v>
      </c>
      <c r="U285" s="12">
        <v>0</v>
      </c>
      <c r="V285" s="12">
        <v>0</v>
      </c>
      <c r="W285" s="12">
        <v>0</v>
      </c>
      <c r="X285" s="12">
        <v>0</v>
      </c>
      <c r="Y285" s="12">
        <v>0</v>
      </c>
      <c r="Z285" s="12">
        <v>0</v>
      </c>
      <c r="AA285" s="12">
        <v>0</v>
      </c>
      <c r="AB285" s="12">
        <v>0</v>
      </c>
      <c r="AC285" s="12">
        <v>0</v>
      </c>
      <c r="AD285" s="12">
        <v>0</v>
      </c>
      <c r="AE285" s="12">
        <v>0</v>
      </c>
      <c r="AF285" s="12">
        <v>0</v>
      </c>
      <c r="AG285" s="12">
        <v>0</v>
      </c>
      <c r="AH285" s="12">
        <v>0</v>
      </c>
      <c r="AI285" s="12">
        <v>0</v>
      </c>
      <c r="AJ285" s="12">
        <v>0</v>
      </c>
      <c r="AK285" s="12">
        <v>0</v>
      </c>
      <c r="AL285" s="12">
        <v>0</v>
      </c>
      <c r="AM285" s="12">
        <v>0</v>
      </c>
      <c r="AN285" s="12">
        <v>0</v>
      </c>
      <c r="AO285" s="81">
        <v>0</v>
      </c>
      <c r="AP285">
        <v>0</v>
      </c>
      <c r="AQ285">
        <v>0</v>
      </c>
      <c r="AR285">
        <v>0</v>
      </c>
      <c r="AS285" t="s">
        <v>324</v>
      </c>
      <c r="AT285" t="s">
        <v>270</v>
      </c>
      <c r="AU285">
        <v>0</v>
      </c>
      <c r="AV285" s="12"/>
      <c r="AW285" s="12">
        <v>2</v>
      </c>
      <c r="AX285" s="12"/>
      <c r="AY285" s="12"/>
      <c r="AZ285" t="s">
        <v>295</v>
      </c>
    </row>
    <row r="286" spans="1:52" hidden="1" x14ac:dyDescent="0.35">
      <c r="A286" t="s">
        <v>61</v>
      </c>
      <c r="B286" t="s">
        <v>122</v>
      </c>
      <c r="C286" s="109">
        <v>0</v>
      </c>
      <c r="D286" s="12">
        <v>0</v>
      </c>
      <c r="E286" s="12">
        <v>0</v>
      </c>
      <c r="F286" s="12">
        <v>0</v>
      </c>
      <c r="G286" s="12">
        <v>0</v>
      </c>
      <c r="H286" s="12">
        <v>0</v>
      </c>
      <c r="I286" s="12">
        <v>0</v>
      </c>
      <c r="J286" s="12">
        <v>0</v>
      </c>
      <c r="K286" s="12">
        <v>0</v>
      </c>
      <c r="L286" s="12">
        <v>0</v>
      </c>
      <c r="M286" s="12">
        <v>0</v>
      </c>
      <c r="N286" s="12">
        <v>0</v>
      </c>
      <c r="O286" s="12">
        <v>0</v>
      </c>
      <c r="P286" s="12">
        <v>0</v>
      </c>
      <c r="Q286" s="12">
        <v>0</v>
      </c>
      <c r="R286" s="12">
        <v>0</v>
      </c>
      <c r="S286" s="12">
        <v>0</v>
      </c>
      <c r="T286" s="12">
        <v>0</v>
      </c>
      <c r="U286" s="12">
        <v>0</v>
      </c>
      <c r="V286" s="12">
        <v>0</v>
      </c>
      <c r="W286" s="12">
        <v>0</v>
      </c>
      <c r="X286" s="12">
        <v>0</v>
      </c>
      <c r="Y286" s="12">
        <v>0</v>
      </c>
      <c r="Z286" s="12">
        <v>0</v>
      </c>
      <c r="AA286" s="12">
        <v>0</v>
      </c>
      <c r="AB286" s="12">
        <v>0</v>
      </c>
      <c r="AC286" s="12">
        <v>0</v>
      </c>
      <c r="AD286" s="12">
        <v>0</v>
      </c>
      <c r="AE286" s="12">
        <v>0</v>
      </c>
      <c r="AF286" s="12">
        <v>0</v>
      </c>
      <c r="AG286" s="12">
        <v>0</v>
      </c>
      <c r="AH286" s="12">
        <v>0</v>
      </c>
      <c r="AI286" s="12">
        <v>0</v>
      </c>
      <c r="AJ286" s="12">
        <v>0</v>
      </c>
      <c r="AK286" s="12">
        <v>0</v>
      </c>
      <c r="AL286" s="12">
        <v>0</v>
      </c>
      <c r="AM286" s="12">
        <v>0</v>
      </c>
      <c r="AN286" s="12">
        <v>0</v>
      </c>
      <c r="AO286" s="81">
        <v>0</v>
      </c>
      <c r="AP286">
        <v>0</v>
      </c>
      <c r="AQ286">
        <v>0</v>
      </c>
      <c r="AR286">
        <v>0</v>
      </c>
      <c r="AS286" t="s">
        <v>324</v>
      </c>
      <c r="AT286" t="s">
        <v>270</v>
      </c>
      <c r="AU286">
        <v>0</v>
      </c>
      <c r="AV286" s="12"/>
      <c r="AW286" s="12">
        <v>6</v>
      </c>
      <c r="AX286" s="12"/>
      <c r="AY286" s="12"/>
      <c r="AZ286" t="s">
        <v>296</v>
      </c>
    </row>
    <row r="287" spans="1:52" hidden="1" x14ac:dyDescent="0.35">
      <c r="A287" t="s">
        <v>61</v>
      </c>
      <c r="B287" t="s">
        <v>122</v>
      </c>
      <c r="C287" s="109">
        <v>0</v>
      </c>
      <c r="D287" s="12">
        <v>0</v>
      </c>
      <c r="E287" s="12">
        <v>0</v>
      </c>
      <c r="F287" s="12">
        <v>0</v>
      </c>
      <c r="G287" s="12">
        <v>0</v>
      </c>
      <c r="H287" s="12">
        <v>0</v>
      </c>
      <c r="I287" s="12">
        <v>0</v>
      </c>
      <c r="J287" s="12">
        <v>0</v>
      </c>
      <c r="K287" s="12">
        <v>0</v>
      </c>
      <c r="L287" s="12">
        <v>0</v>
      </c>
      <c r="M287" s="12">
        <v>0</v>
      </c>
      <c r="N287" s="12">
        <v>0</v>
      </c>
      <c r="O287" s="12">
        <v>0</v>
      </c>
      <c r="P287" s="12">
        <v>0</v>
      </c>
      <c r="Q287" s="12">
        <v>0</v>
      </c>
      <c r="R287" s="12">
        <v>0</v>
      </c>
      <c r="S287" s="12">
        <v>0</v>
      </c>
      <c r="T287" s="12">
        <v>0</v>
      </c>
      <c r="U287" s="12">
        <v>0</v>
      </c>
      <c r="V287" s="12">
        <v>0</v>
      </c>
      <c r="W287" s="12">
        <v>0</v>
      </c>
      <c r="X287" s="12">
        <v>0</v>
      </c>
      <c r="Y287" s="12">
        <v>0</v>
      </c>
      <c r="Z287" s="12">
        <v>0</v>
      </c>
      <c r="AA287" s="12">
        <v>0</v>
      </c>
      <c r="AB287" s="12">
        <v>0</v>
      </c>
      <c r="AC287" s="12">
        <v>0</v>
      </c>
      <c r="AD287" s="12">
        <v>0</v>
      </c>
      <c r="AE287" s="12">
        <v>0</v>
      </c>
      <c r="AF287" s="12">
        <v>0</v>
      </c>
      <c r="AG287" s="12">
        <v>0</v>
      </c>
      <c r="AH287" s="12">
        <v>0</v>
      </c>
      <c r="AI287" s="12">
        <v>0</v>
      </c>
      <c r="AJ287" s="12">
        <v>0</v>
      </c>
      <c r="AK287" s="12">
        <v>0</v>
      </c>
      <c r="AL287" s="12">
        <v>0</v>
      </c>
      <c r="AM287" s="12">
        <v>0</v>
      </c>
      <c r="AN287" s="12">
        <v>0</v>
      </c>
      <c r="AO287" s="81">
        <v>0</v>
      </c>
      <c r="AP287">
        <v>0</v>
      </c>
      <c r="AQ287">
        <v>0</v>
      </c>
      <c r="AR287">
        <v>0</v>
      </c>
      <c r="AS287" t="s">
        <v>324</v>
      </c>
      <c r="AT287" t="s">
        <v>270</v>
      </c>
      <c r="AU287">
        <v>0</v>
      </c>
      <c r="AV287" s="12"/>
      <c r="AW287" s="12">
        <v>73</v>
      </c>
      <c r="AX287" s="12"/>
      <c r="AY287" s="12"/>
      <c r="AZ287" t="s">
        <v>57</v>
      </c>
    </row>
    <row r="288" spans="1:52" hidden="1" x14ac:dyDescent="0.35">
      <c r="A288" t="s">
        <v>61</v>
      </c>
      <c r="B288" t="s">
        <v>122</v>
      </c>
      <c r="C288" s="109">
        <v>0</v>
      </c>
      <c r="D288" s="12">
        <v>0</v>
      </c>
      <c r="E288" s="12">
        <v>0</v>
      </c>
      <c r="F288" s="12">
        <v>0</v>
      </c>
      <c r="G288" s="12">
        <v>0</v>
      </c>
      <c r="H288" s="12">
        <v>0</v>
      </c>
      <c r="I288" s="12">
        <v>0</v>
      </c>
      <c r="J288" s="12">
        <v>0</v>
      </c>
      <c r="K288" s="12">
        <v>0</v>
      </c>
      <c r="L288" s="12">
        <v>0</v>
      </c>
      <c r="M288" s="12">
        <v>0</v>
      </c>
      <c r="N288" s="12">
        <v>0</v>
      </c>
      <c r="O288" s="12">
        <v>0</v>
      </c>
      <c r="P288" s="12">
        <v>0</v>
      </c>
      <c r="Q288" s="12">
        <v>0</v>
      </c>
      <c r="R288" s="12">
        <v>0</v>
      </c>
      <c r="S288" s="12">
        <v>0</v>
      </c>
      <c r="T288" s="12">
        <v>0</v>
      </c>
      <c r="U288" s="12">
        <v>0</v>
      </c>
      <c r="V288" s="12">
        <v>0</v>
      </c>
      <c r="W288" s="12">
        <v>0</v>
      </c>
      <c r="X288" s="12">
        <v>0</v>
      </c>
      <c r="Y288" s="12">
        <v>0</v>
      </c>
      <c r="Z288" s="12">
        <v>0</v>
      </c>
      <c r="AA288" s="12">
        <v>0</v>
      </c>
      <c r="AB288" s="12">
        <v>0</v>
      </c>
      <c r="AC288" s="12">
        <v>0</v>
      </c>
      <c r="AD288" s="12">
        <v>0</v>
      </c>
      <c r="AE288" s="12">
        <v>0</v>
      </c>
      <c r="AF288" s="12">
        <v>0</v>
      </c>
      <c r="AG288" s="12">
        <v>0</v>
      </c>
      <c r="AH288" s="12">
        <v>0</v>
      </c>
      <c r="AI288" s="12">
        <v>0</v>
      </c>
      <c r="AJ288" s="12">
        <v>0</v>
      </c>
      <c r="AK288" s="12">
        <v>0</v>
      </c>
      <c r="AL288" s="12">
        <v>0</v>
      </c>
      <c r="AM288" s="12">
        <v>0</v>
      </c>
      <c r="AN288" s="12">
        <v>0</v>
      </c>
      <c r="AO288" s="81">
        <v>0</v>
      </c>
      <c r="AP288">
        <v>0</v>
      </c>
      <c r="AQ288">
        <v>0</v>
      </c>
      <c r="AR288">
        <v>0</v>
      </c>
      <c r="AS288" t="s">
        <v>324</v>
      </c>
      <c r="AT288" t="s">
        <v>270</v>
      </c>
      <c r="AU288">
        <v>0</v>
      </c>
      <c r="AV288" s="12"/>
      <c r="AW288" s="12"/>
      <c r="AX288" s="12">
        <v>1</v>
      </c>
      <c r="AY288" s="12"/>
      <c r="AZ288" t="s">
        <v>295</v>
      </c>
    </row>
    <row r="289" spans="1:52" hidden="1" x14ac:dyDescent="0.35">
      <c r="A289" t="s">
        <v>61</v>
      </c>
      <c r="B289" t="s">
        <v>122</v>
      </c>
      <c r="C289" s="109">
        <v>0</v>
      </c>
      <c r="D289" s="12">
        <v>0</v>
      </c>
      <c r="E289" s="12">
        <v>0</v>
      </c>
      <c r="F289" s="12">
        <v>0</v>
      </c>
      <c r="G289" s="12">
        <v>0</v>
      </c>
      <c r="H289" s="12">
        <v>0</v>
      </c>
      <c r="I289" s="12">
        <v>0</v>
      </c>
      <c r="J289" s="12">
        <v>0</v>
      </c>
      <c r="K289" s="12">
        <v>0</v>
      </c>
      <c r="L289" s="12">
        <v>0</v>
      </c>
      <c r="M289" s="12">
        <v>0</v>
      </c>
      <c r="N289" s="12">
        <v>0</v>
      </c>
      <c r="O289" s="12">
        <v>0</v>
      </c>
      <c r="P289" s="12">
        <v>0</v>
      </c>
      <c r="Q289" s="12">
        <v>0</v>
      </c>
      <c r="R289" s="12">
        <v>0</v>
      </c>
      <c r="S289" s="12">
        <v>0</v>
      </c>
      <c r="T289" s="12">
        <v>0</v>
      </c>
      <c r="U289" s="12">
        <v>0</v>
      </c>
      <c r="V289" s="12">
        <v>0</v>
      </c>
      <c r="W289" s="12">
        <v>0</v>
      </c>
      <c r="X289" s="12">
        <v>0</v>
      </c>
      <c r="Y289" s="12">
        <v>0</v>
      </c>
      <c r="Z289" s="12">
        <v>0</v>
      </c>
      <c r="AA289" s="12">
        <v>0</v>
      </c>
      <c r="AB289" s="12">
        <v>0</v>
      </c>
      <c r="AC289" s="12">
        <v>0</v>
      </c>
      <c r="AD289" s="12">
        <v>0</v>
      </c>
      <c r="AE289" s="12">
        <v>0</v>
      </c>
      <c r="AF289" s="12">
        <v>0</v>
      </c>
      <c r="AG289" s="12">
        <v>0</v>
      </c>
      <c r="AH289" s="12">
        <v>0</v>
      </c>
      <c r="AI289" s="12">
        <v>0</v>
      </c>
      <c r="AJ289" s="12">
        <v>0</v>
      </c>
      <c r="AK289" s="12">
        <v>0</v>
      </c>
      <c r="AL289" s="12">
        <v>0</v>
      </c>
      <c r="AM289" s="12">
        <v>0</v>
      </c>
      <c r="AN289" s="12">
        <v>0</v>
      </c>
      <c r="AO289" s="81">
        <v>0</v>
      </c>
      <c r="AP289">
        <v>0</v>
      </c>
      <c r="AQ289">
        <v>0</v>
      </c>
      <c r="AR289">
        <v>0</v>
      </c>
      <c r="AS289" t="s">
        <v>324</v>
      </c>
      <c r="AT289" t="s">
        <v>270</v>
      </c>
      <c r="AU289">
        <v>0</v>
      </c>
      <c r="AV289" s="12"/>
      <c r="AW289" s="12"/>
      <c r="AX289" s="12">
        <v>3</v>
      </c>
      <c r="AY289" s="12"/>
      <c r="AZ289" t="s">
        <v>296</v>
      </c>
    </row>
    <row r="290" spans="1:52" hidden="1" x14ac:dyDescent="0.35">
      <c r="A290" t="s">
        <v>61</v>
      </c>
      <c r="B290" t="s">
        <v>122</v>
      </c>
      <c r="C290" s="109">
        <v>0</v>
      </c>
      <c r="D290" s="12">
        <v>0</v>
      </c>
      <c r="E290" s="12">
        <v>0</v>
      </c>
      <c r="F290" s="12">
        <v>0</v>
      </c>
      <c r="G290" s="12">
        <v>0</v>
      </c>
      <c r="H290" s="12">
        <v>0</v>
      </c>
      <c r="I290" s="12">
        <v>0</v>
      </c>
      <c r="J290" s="12">
        <v>0</v>
      </c>
      <c r="K290" s="12">
        <v>0</v>
      </c>
      <c r="L290" s="12">
        <v>0</v>
      </c>
      <c r="M290" s="12">
        <v>0</v>
      </c>
      <c r="N290" s="12">
        <v>0</v>
      </c>
      <c r="O290" s="12">
        <v>0</v>
      </c>
      <c r="P290" s="12">
        <v>0</v>
      </c>
      <c r="Q290" s="12">
        <v>0</v>
      </c>
      <c r="R290" s="12">
        <v>0</v>
      </c>
      <c r="S290" s="12">
        <v>0</v>
      </c>
      <c r="T290" s="12">
        <v>0</v>
      </c>
      <c r="U290" s="12">
        <v>0</v>
      </c>
      <c r="V290" s="12">
        <v>0</v>
      </c>
      <c r="W290" s="12">
        <v>0</v>
      </c>
      <c r="X290" s="12">
        <v>0</v>
      </c>
      <c r="Y290" s="12">
        <v>0</v>
      </c>
      <c r="Z290" s="12">
        <v>0</v>
      </c>
      <c r="AA290" s="12">
        <v>0</v>
      </c>
      <c r="AB290" s="12">
        <v>0</v>
      </c>
      <c r="AC290" s="12">
        <v>0</v>
      </c>
      <c r="AD290" s="12">
        <v>0</v>
      </c>
      <c r="AE290" s="12">
        <v>0</v>
      </c>
      <c r="AF290" s="12">
        <v>0</v>
      </c>
      <c r="AG290" s="12">
        <v>0</v>
      </c>
      <c r="AH290" s="12">
        <v>0</v>
      </c>
      <c r="AI290" s="12">
        <v>0</v>
      </c>
      <c r="AJ290" s="12">
        <v>0</v>
      </c>
      <c r="AK290" s="12">
        <v>0</v>
      </c>
      <c r="AL290" s="12">
        <v>0</v>
      </c>
      <c r="AM290" s="12">
        <v>0</v>
      </c>
      <c r="AN290" s="12">
        <v>0</v>
      </c>
      <c r="AO290" s="81">
        <v>0</v>
      </c>
      <c r="AP290">
        <v>0</v>
      </c>
      <c r="AQ290">
        <v>0</v>
      </c>
      <c r="AR290">
        <v>0</v>
      </c>
      <c r="AS290" t="s">
        <v>324</v>
      </c>
      <c r="AT290" t="s">
        <v>270</v>
      </c>
      <c r="AU290">
        <v>0</v>
      </c>
      <c r="AV290" s="12"/>
      <c r="AW290" s="12"/>
      <c r="AX290" s="12">
        <v>37</v>
      </c>
      <c r="AY290" s="12"/>
      <c r="AZ290" t="s">
        <v>57</v>
      </c>
    </row>
    <row r="291" spans="1:52" hidden="1" x14ac:dyDescent="0.35">
      <c r="A291" t="s">
        <v>61</v>
      </c>
      <c r="B291" t="s">
        <v>122</v>
      </c>
      <c r="C291" s="109">
        <v>0</v>
      </c>
      <c r="D291" s="12">
        <v>0</v>
      </c>
      <c r="E291" s="12">
        <v>0</v>
      </c>
      <c r="F291" s="12">
        <v>0</v>
      </c>
      <c r="G291" s="12">
        <v>0</v>
      </c>
      <c r="H291" s="12">
        <v>0</v>
      </c>
      <c r="I291" s="12">
        <v>0</v>
      </c>
      <c r="J291" s="12">
        <v>0</v>
      </c>
      <c r="K291" s="12">
        <v>0</v>
      </c>
      <c r="L291" s="12">
        <v>0</v>
      </c>
      <c r="M291" s="12">
        <v>0</v>
      </c>
      <c r="N291" s="12">
        <v>0</v>
      </c>
      <c r="O291" s="12">
        <v>0</v>
      </c>
      <c r="P291" s="12">
        <v>0</v>
      </c>
      <c r="Q291" s="12">
        <v>0</v>
      </c>
      <c r="R291" s="12">
        <v>0</v>
      </c>
      <c r="S291" s="12">
        <v>0</v>
      </c>
      <c r="T291" s="12">
        <v>0</v>
      </c>
      <c r="U291" s="12">
        <v>0</v>
      </c>
      <c r="V291" s="12">
        <v>0</v>
      </c>
      <c r="W291" s="12">
        <v>0</v>
      </c>
      <c r="X291" s="12">
        <v>0</v>
      </c>
      <c r="Y291" s="12">
        <v>0</v>
      </c>
      <c r="Z291" s="12">
        <v>0</v>
      </c>
      <c r="AA291" s="12">
        <v>0</v>
      </c>
      <c r="AB291" s="12">
        <v>0</v>
      </c>
      <c r="AC291" s="12">
        <v>0</v>
      </c>
      <c r="AD291" s="12">
        <v>0</v>
      </c>
      <c r="AE291" s="12">
        <v>0</v>
      </c>
      <c r="AF291" s="12">
        <v>0</v>
      </c>
      <c r="AG291" s="12">
        <v>0</v>
      </c>
      <c r="AH291" s="12">
        <v>0</v>
      </c>
      <c r="AI291" s="12">
        <v>0</v>
      </c>
      <c r="AJ291" s="12">
        <v>0</v>
      </c>
      <c r="AK291" s="12">
        <v>0</v>
      </c>
      <c r="AL291" s="12">
        <v>0</v>
      </c>
      <c r="AM291" s="12">
        <v>0</v>
      </c>
      <c r="AN291" s="12">
        <v>0</v>
      </c>
      <c r="AO291" s="81">
        <v>0</v>
      </c>
      <c r="AP291">
        <v>0</v>
      </c>
      <c r="AQ291">
        <v>0</v>
      </c>
      <c r="AR291">
        <v>0</v>
      </c>
      <c r="AS291" t="s">
        <v>324</v>
      </c>
      <c r="AT291" t="s">
        <v>270</v>
      </c>
      <c r="AU291">
        <v>0</v>
      </c>
      <c r="AV291" s="12"/>
      <c r="AW291" s="12"/>
      <c r="AX291" s="12"/>
      <c r="AY291" s="12">
        <v>1</v>
      </c>
      <c r="AZ291" t="s">
        <v>295</v>
      </c>
    </row>
    <row r="292" spans="1:52" hidden="1" x14ac:dyDescent="0.35">
      <c r="A292" t="s">
        <v>61</v>
      </c>
      <c r="B292" t="s">
        <v>122</v>
      </c>
      <c r="C292" s="109">
        <v>0</v>
      </c>
      <c r="D292" s="12">
        <v>0</v>
      </c>
      <c r="E292" s="12">
        <v>0</v>
      </c>
      <c r="F292" s="12">
        <v>0</v>
      </c>
      <c r="G292" s="12">
        <v>0</v>
      </c>
      <c r="H292" s="12">
        <v>0</v>
      </c>
      <c r="I292" s="12">
        <v>0</v>
      </c>
      <c r="J292" s="12">
        <v>0</v>
      </c>
      <c r="K292" s="12">
        <v>0</v>
      </c>
      <c r="L292" s="12">
        <v>0</v>
      </c>
      <c r="M292" s="12">
        <v>0</v>
      </c>
      <c r="N292" s="12">
        <v>0</v>
      </c>
      <c r="O292" s="12">
        <v>0</v>
      </c>
      <c r="P292" s="12">
        <v>0</v>
      </c>
      <c r="Q292" s="12">
        <v>0</v>
      </c>
      <c r="R292" s="12">
        <v>0</v>
      </c>
      <c r="S292" s="12">
        <v>0</v>
      </c>
      <c r="T292" s="12">
        <v>0</v>
      </c>
      <c r="U292" s="12">
        <v>0</v>
      </c>
      <c r="V292" s="12">
        <v>0</v>
      </c>
      <c r="W292" s="12">
        <v>0</v>
      </c>
      <c r="X292" s="12">
        <v>0</v>
      </c>
      <c r="Y292" s="12">
        <v>0</v>
      </c>
      <c r="Z292" s="12">
        <v>0</v>
      </c>
      <c r="AA292" s="12">
        <v>0</v>
      </c>
      <c r="AB292" s="12">
        <v>0</v>
      </c>
      <c r="AC292" s="12">
        <v>0</v>
      </c>
      <c r="AD292" s="12">
        <v>0</v>
      </c>
      <c r="AE292" s="12">
        <v>0</v>
      </c>
      <c r="AF292" s="12">
        <v>0</v>
      </c>
      <c r="AG292" s="12">
        <v>0</v>
      </c>
      <c r="AH292" s="12">
        <v>0</v>
      </c>
      <c r="AI292" s="12">
        <v>0</v>
      </c>
      <c r="AJ292" s="12">
        <v>0</v>
      </c>
      <c r="AK292" s="12">
        <v>0</v>
      </c>
      <c r="AL292" s="12">
        <v>0</v>
      </c>
      <c r="AM292" s="12">
        <v>0</v>
      </c>
      <c r="AN292" s="12">
        <v>0</v>
      </c>
      <c r="AO292" s="81">
        <v>0</v>
      </c>
      <c r="AP292">
        <v>0</v>
      </c>
      <c r="AQ292">
        <v>0</v>
      </c>
      <c r="AR292">
        <v>0</v>
      </c>
      <c r="AS292" t="s">
        <v>324</v>
      </c>
      <c r="AT292" t="s">
        <v>270</v>
      </c>
      <c r="AU292">
        <v>0</v>
      </c>
      <c r="AV292" s="12"/>
      <c r="AW292" s="12"/>
      <c r="AX292" s="12"/>
      <c r="AY292" s="12">
        <v>5</v>
      </c>
      <c r="AZ292" t="s">
        <v>296</v>
      </c>
    </row>
    <row r="293" spans="1:52" hidden="1" x14ac:dyDescent="0.35">
      <c r="A293" t="s">
        <v>61</v>
      </c>
      <c r="B293" t="s">
        <v>122</v>
      </c>
      <c r="C293" s="109">
        <v>0</v>
      </c>
      <c r="D293" s="12">
        <v>0</v>
      </c>
      <c r="E293" s="12">
        <v>0</v>
      </c>
      <c r="F293" s="12">
        <v>0</v>
      </c>
      <c r="G293" s="12">
        <v>0</v>
      </c>
      <c r="H293" s="12">
        <v>0</v>
      </c>
      <c r="I293" s="12">
        <v>0</v>
      </c>
      <c r="J293" s="12">
        <v>0</v>
      </c>
      <c r="K293" s="12">
        <v>0</v>
      </c>
      <c r="L293" s="12">
        <v>0</v>
      </c>
      <c r="M293" s="12">
        <v>0</v>
      </c>
      <c r="N293" s="12">
        <v>0</v>
      </c>
      <c r="O293" s="12">
        <v>0</v>
      </c>
      <c r="P293" s="12">
        <v>0</v>
      </c>
      <c r="Q293" s="12">
        <v>0</v>
      </c>
      <c r="R293" s="12">
        <v>0</v>
      </c>
      <c r="S293" s="12">
        <v>0</v>
      </c>
      <c r="T293" s="12">
        <v>0</v>
      </c>
      <c r="U293" s="12">
        <v>0</v>
      </c>
      <c r="V293" s="12">
        <v>0</v>
      </c>
      <c r="W293" s="12">
        <v>0</v>
      </c>
      <c r="X293" s="12">
        <v>0</v>
      </c>
      <c r="Y293" s="12">
        <v>0</v>
      </c>
      <c r="Z293" s="12">
        <v>0</v>
      </c>
      <c r="AA293" s="12">
        <v>0</v>
      </c>
      <c r="AB293" s="12">
        <v>0</v>
      </c>
      <c r="AC293" s="12">
        <v>0</v>
      </c>
      <c r="AD293" s="12">
        <v>0</v>
      </c>
      <c r="AE293" s="12">
        <v>0</v>
      </c>
      <c r="AF293" s="12">
        <v>0</v>
      </c>
      <c r="AG293" s="12">
        <v>0</v>
      </c>
      <c r="AH293" s="12">
        <v>0</v>
      </c>
      <c r="AI293" s="12">
        <v>0</v>
      </c>
      <c r="AJ293" s="12">
        <v>0</v>
      </c>
      <c r="AK293" s="12">
        <v>0</v>
      </c>
      <c r="AL293" s="12">
        <v>0</v>
      </c>
      <c r="AM293" s="12">
        <v>0</v>
      </c>
      <c r="AN293" s="12">
        <v>0</v>
      </c>
      <c r="AO293" s="81">
        <v>0</v>
      </c>
      <c r="AP293">
        <v>0</v>
      </c>
      <c r="AQ293">
        <v>0</v>
      </c>
      <c r="AR293">
        <v>0</v>
      </c>
      <c r="AS293" t="s">
        <v>324</v>
      </c>
      <c r="AT293" t="s">
        <v>270</v>
      </c>
      <c r="AU293">
        <v>0</v>
      </c>
      <c r="AV293" s="12"/>
      <c r="AW293" s="12"/>
      <c r="AX293" s="12"/>
      <c r="AY293" s="12">
        <v>65</v>
      </c>
      <c r="AZ293" t="s">
        <v>57</v>
      </c>
    </row>
    <row r="294" spans="1:52" hidden="1" x14ac:dyDescent="0.35">
      <c r="A294" t="s">
        <v>61</v>
      </c>
      <c r="B294" t="s">
        <v>122</v>
      </c>
      <c r="C294" s="109">
        <v>0</v>
      </c>
      <c r="D294" s="12">
        <v>0</v>
      </c>
      <c r="E294" s="12">
        <v>0</v>
      </c>
      <c r="F294" s="12">
        <v>0</v>
      </c>
      <c r="G294" s="12">
        <v>0</v>
      </c>
      <c r="H294" s="12">
        <v>0</v>
      </c>
      <c r="I294" s="12">
        <v>0</v>
      </c>
      <c r="J294" s="12">
        <v>0</v>
      </c>
      <c r="K294" s="12">
        <v>0</v>
      </c>
      <c r="L294" s="12">
        <v>0</v>
      </c>
      <c r="M294" s="12">
        <v>0</v>
      </c>
      <c r="N294" s="12">
        <v>0</v>
      </c>
      <c r="O294" s="12">
        <v>0</v>
      </c>
      <c r="P294" s="12">
        <v>0</v>
      </c>
      <c r="Q294" s="12">
        <v>0</v>
      </c>
      <c r="R294" s="12">
        <v>0</v>
      </c>
      <c r="S294" s="12">
        <v>0</v>
      </c>
      <c r="T294" s="12">
        <v>0</v>
      </c>
      <c r="U294" s="12">
        <v>0</v>
      </c>
      <c r="V294" s="12">
        <v>0</v>
      </c>
      <c r="W294" s="12">
        <v>0</v>
      </c>
      <c r="X294" s="12">
        <v>0</v>
      </c>
      <c r="Y294" s="12">
        <v>0</v>
      </c>
      <c r="Z294" s="12">
        <v>0</v>
      </c>
      <c r="AA294" s="12">
        <v>0</v>
      </c>
      <c r="AB294" s="12">
        <v>0</v>
      </c>
      <c r="AC294" s="12">
        <v>0</v>
      </c>
      <c r="AD294" s="12">
        <v>0</v>
      </c>
      <c r="AE294" s="12">
        <v>0</v>
      </c>
      <c r="AF294" s="12">
        <v>0</v>
      </c>
      <c r="AG294" s="12">
        <v>0</v>
      </c>
      <c r="AH294" s="12">
        <v>0</v>
      </c>
      <c r="AI294" s="12">
        <v>0</v>
      </c>
      <c r="AJ294" s="12">
        <v>0</v>
      </c>
      <c r="AK294" s="12">
        <v>0</v>
      </c>
      <c r="AL294" s="12">
        <v>0</v>
      </c>
      <c r="AM294" s="12">
        <v>0</v>
      </c>
      <c r="AN294" s="12">
        <v>0</v>
      </c>
      <c r="AO294" s="81">
        <v>0</v>
      </c>
      <c r="AP294">
        <v>0</v>
      </c>
      <c r="AQ294">
        <v>0</v>
      </c>
      <c r="AR294">
        <v>0</v>
      </c>
      <c r="AS294" t="s">
        <v>324</v>
      </c>
      <c r="AT294" t="s">
        <v>270</v>
      </c>
      <c r="AU294">
        <v>0</v>
      </c>
      <c r="AV294" s="12"/>
      <c r="AW294" s="12"/>
      <c r="AX294" s="12"/>
      <c r="AY294" s="12"/>
      <c r="AZ294" t="s">
        <v>57</v>
      </c>
    </row>
    <row r="295" spans="1:52" hidden="1" x14ac:dyDescent="0.35">
      <c r="A295" t="s">
        <v>61</v>
      </c>
      <c r="B295" t="s">
        <v>122</v>
      </c>
      <c r="C295" s="109">
        <v>0</v>
      </c>
      <c r="D295" s="12">
        <v>0</v>
      </c>
      <c r="E295" s="12">
        <v>0</v>
      </c>
      <c r="F295" s="12">
        <v>0</v>
      </c>
      <c r="G295" s="12">
        <v>0</v>
      </c>
      <c r="H295" s="12">
        <v>0</v>
      </c>
      <c r="I295" s="12">
        <v>0</v>
      </c>
      <c r="J295" s="12">
        <v>0</v>
      </c>
      <c r="K295" s="12">
        <v>0</v>
      </c>
      <c r="L295" s="12">
        <v>0</v>
      </c>
      <c r="M295" s="12">
        <v>0</v>
      </c>
      <c r="N295" s="12">
        <v>0</v>
      </c>
      <c r="O295" s="12">
        <v>0</v>
      </c>
      <c r="P295" s="12">
        <v>0</v>
      </c>
      <c r="Q295" s="12">
        <v>0</v>
      </c>
      <c r="R295" s="12">
        <v>0</v>
      </c>
      <c r="S295" s="12">
        <v>0</v>
      </c>
      <c r="T295" s="12">
        <v>0</v>
      </c>
      <c r="U295" s="12">
        <v>0</v>
      </c>
      <c r="V295" s="12">
        <v>0</v>
      </c>
      <c r="W295" s="12">
        <v>0</v>
      </c>
      <c r="X295" s="12">
        <v>0</v>
      </c>
      <c r="Y295" s="12">
        <v>0</v>
      </c>
      <c r="Z295" s="12">
        <v>0</v>
      </c>
      <c r="AA295" s="12">
        <v>0</v>
      </c>
      <c r="AB295" s="12">
        <v>0</v>
      </c>
      <c r="AC295" s="12">
        <v>0</v>
      </c>
      <c r="AD295" s="12">
        <v>0</v>
      </c>
      <c r="AE295" s="12">
        <v>0</v>
      </c>
      <c r="AF295" s="12">
        <v>0</v>
      </c>
      <c r="AG295" s="12">
        <v>0</v>
      </c>
      <c r="AH295" s="12">
        <v>0</v>
      </c>
      <c r="AI295" s="12">
        <v>0</v>
      </c>
      <c r="AJ295" s="12">
        <v>0</v>
      </c>
      <c r="AK295" s="12">
        <v>0</v>
      </c>
      <c r="AL295" s="12">
        <v>0</v>
      </c>
      <c r="AM295" s="12">
        <v>0</v>
      </c>
      <c r="AN295" s="12">
        <v>0</v>
      </c>
      <c r="AO295" s="81">
        <v>0</v>
      </c>
      <c r="AP295">
        <v>0</v>
      </c>
      <c r="AQ295">
        <v>0</v>
      </c>
      <c r="AR295">
        <v>0</v>
      </c>
      <c r="AS295" t="s">
        <v>324</v>
      </c>
      <c r="AT295" t="s">
        <v>270</v>
      </c>
      <c r="AU295">
        <v>0</v>
      </c>
      <c r="AV295" s="12"/>
      <c r="AW295" s="12"/>
      <c r="AX295" s="12"/>
      <c r="AY295" s="12"/>
      <c r="AZ295" t="s">
        <v>296</v>
      </c>
    </row>
    <row r="296" spans="1:52" hidden="1" x14ac:dyDescent="0.35">
      <c r="A296" t="s">
        <v>61</v>
      </c>
      <c r="B296" t="s">
        <v>122</v>
      </c>
      <c r="C296" s="109">
        <v>0</v>
      </c>
      <c r="D296" s="12">
        <v>0</v>
      </c>
      <c r="E296" s="12">
        <v>0</v>
      </c>
      <c r="F296" s="12">
        <v>0</v>
      </c>
      <c r="G296" s="12">
        <v>0</v>
      </c>
      <c r="H296" s="12">
        <v>0</v>
      </c>
      <c r="I296" s="12">
        <v>0</v>
      </c>
      <c r="J296" s="12">
        <v>0</v>
      </c>
      <c r="K296" s="12">
        <v>0</v>
      </c>
      <c r="L296" s="12">
        <v>0</v>
      </c>
      <c r="M296" s="12">
        <v>0</v>
      </c>
      <c r="N296" s="12">
        <v>0</v>
      </c>
      <c r="O296" s="12">
        <v>0</v>
      </c>
      <c r="P296" s="12">
        <v>0</v>
      </c>
      <c r="Q296" s="12">
        <v>0</v>
      </c>
      <c r="R296" s="12">
        <v>0</v>
      </c>
      <c r="S296" s="12">
        <v>0</v>
      </c>
      <c r="T296" s="12">
        <v>0</v>
      </c>
      <c r="U296" s="12">
        <v>0</v>
      </c>
      <c r="V296" s="12">
        <v>0</v>
      </c>
      <c r="W296" s="12">
        <v>0</v>
      </c>
      <c r="X296" s="12">
        <v>0</v>
      </c>
      <c r="Y296" s="12">
        <v>0</v>
      </c>
      <c r="Z296" s="12">
        <v>0</v>
      </c>
      <c r="AA296" s="12">
        <v>0</v>
      </c>
      <c r="AB296" s="12">
        <v>0</v>
      </c>
      <c r="AC296" s="12">
        <v>0</v>
      </c>
      <c r="AD296" s="12">
        <v>0</v>
      </c>
      <c r="AE296" s="12">
        <v>0</v>
      </c>
      <c r="AF296" s="12">
        <v>0</v>
      </c>
      <c r="AG296" s="12">
        <v>0</v>
      </c>
      <c r="AH296" s="12">
        <v>0</v>
      </c>
      <c r="AI296" s="12">
        <v>0</v>
      </c>
      <c r="AJ296" s="12">
        <v>0</v>
      </c>
      <c r="AK296" s="12">
        <v>0</v>
      </c>
      <c r="AL296" s="12">
        <v>0</v>
      </c>
      <c r="AM296" s="12">
        <v>0</v>
      </c>
      <c r="AN296" s="12">
        <v>0</v>
      </c>
      <c r="AO296" s="81">
        <v>0</v>
      </c>
      <c r="AP296">
        <v>0</v>
      </c>
      <c r="AQ296">
        <v>0</v>
      </c>
      <c r="AR296">
        <v>0</v>
      </c>
      <c r="AS296" t="s">
        <v>324</v>
      </c>
      <c r="AT296" t="s">
        <v>270</v>
      </c>
      <c r="AU296">
        <v>0</v>
      </c>
      <c r="AV296" s="12"/>
      <c r="AW296" s="12"/>
      <c r="AX296" s="12"/>
      <c r="AY296" s="12"/>
      <c r="AZ296" t="s">
        <v>295</v>
      </c>
    </row>
    <row r="297" spans="1:52" hidden="1" x14ac:dyDescent="0.35">
      <c r="A297" t="s">
        <v>61</v>
      </c>
      <c r="B297" t="s">
        <v>123</v>
      </c>
      <c r="C297" s="109">
        <v>0</v>
      </c>
      <c r="D297" s="12">
        <v>0</v>
      </c>
      <c r="E297" s="12">
        <v>0</v>
      </c>
      <c r="F297" s="12">
        <v>0</v>
      </c>
      <c r="G297" s="12">
        <v>0</v>
      </c>
      <c r="H297" s="12">
        <v>0</v>
      </c>
      <c r="I297" s="12">
        <v>0</v>
      </c>
      <c r="J297" s="12">
        <v>0</v>
      </c>
      <c r="K297" s="12">
        <v>0</v>
      </c>
      <c r="L297" s="12">
        <v>0</v>
      </c>
      <c r="M297" s="12">
        <v>0</v>
      </c>
      <c r="N297" s="12">
        <v>0</v>
      </c>
      <c r="O297" s="12">
        <v>0</v>
      </c>
      <c r="P297" s="12">
        <v>0</v>
      </c>
      <c r="Q297" s="12">
        <v>0</v>
      </c>
      <c r="R297" s="12">
        <v>0</v>
      </c>
      <c r="S297" s="12">
        <v>0</v>
      </c>
      <c r="T297" s="12">
        <v>0</v>
      </c>
      <c r="U297" s="12">
        <v>0</v>
      </c>
      <c r="V297" s="12">
        <v>0</v>
      </c>
      <c r="W297" s="12">
        <v>0</v>
      </c>
      <c r="X297" s="12">
        <v>0</v>
      </c>
      <c r="Y297" s="12">
        <v>0</v>
      </c>
      <c r="Z297" s="12">
        <v>0</v>
      </c>
      <c r="AA297" s="12">
        <v>0</v>
      </c>
      <c r="AB297" s="12">
        <v>0</v>
      </c>
      <c r="AC297" s="12">
        <v>0</v>
      </c>
      <c r="AD297" s="12">
        <v>0</v>
      </c>
      <c r="AE297" s="12">
        <v>0</v>
      </c>
      <c r="AF297" s="12">
        <v>0</v>
      </c>
      <c r="AG297" s="12">
        <v>0</v>
      </c>
      <c r="AH297" s="12">
        <v>0</v>
      </c>
      <c r="AI297" s="12">
        <v>0</v>
      </c>
      <c r="AJ297" s="12">
        <v>0</v>
      </c>
      <c r="AK297" s="12">
        <v>0</v>
      </c>
      <c r="AL297" s="12">
        <v>0</v>
      </c>
      <c r="AM297" s="12">
        <v>0</v>
      </c>
      <c r="AN297" s="12">
        <v>0</v>
      </c>
      <c r="AO297" s="81">
        <v>0</v>
      </c>
      <c r="AP297">
        <v>0</v>
      </c>
      <c r="AQ297">
        <v>0</v>
      </c>
      <c r="AR297">
        <v>0</v>
      </c>
      <c r="AS297" t="s">
        <v>324</v>
      </c>
      <c r="AT297" t="s">
        <v>270</v>
      </c>
      <c r="AU297">
        <v>0</v>
      </c>
      <c r="AV297" s="12">
        <v>2977</v>
      </c>
      <c r="AW297" s="12"/>
      <c r="AX297" s="12"/>
      <c r="AY297" s="12"/>
      <c r="AZ297" t="s">
        <v>57</v>
      </c>
    </row>
    <row r="298" spans="1:52" hidden="1" x14ac:dyDescent="0.35">
      <c r="A298" t="s">
        <v>61</v>
      </c>
      <c r="B298" t="s">
        <v>123</v>
      </c>
      <c r="C298" s="109">
        <v>0</v>
      </c>
      <c r="D298" s="12">
        <v>0</v>
      </c>
      <c r="E298" s="12">
        <v>0</v>
      </c>
      <c r="F298" s="12">
        <v>0</v>
      </c>
      <c r="G298" s="12">
        <v>0</v>
      </c>
      <c r="H298" s="12">
        <v>0</v>
      </c>
      <c r="I298" s="12">
        <v>0</v>
      </c>
      <c r="J298" s="12">
        <v>0</v>
      </c>
      <c r="K298" s="12">
        <v>0</v>
      </c>
      <c r="L298" s="12">
        <v>0</v>
      </c>
      <c r="M298" s="12">
        <v>0</v>
      </c>
      <c r="N298" s="12">
        <v>0</v>
      </c>
      <c r="O298" s="12">
        <v>0</v>
      </c>
      <c r="P298" s="12">
        <v>0</v>
      </c>
      <c r="Q298" s="12">
        <v>0</v>
      </c>
      <c r="R298" s="12">
        <v>0</v>
      </c>
      <c r="S298" s="12">
        <v>0</v>
      </c>
      <c r="T298" s="12">
        <v>0</v>
      </c>
      <c r="U298" s="12">
        <v>0</v>
      </c>
      <c r="V298" s="12">
        <v>0</v>
      </c>
      <c r="W298" s="12">
        <v>0</v>
      </c>
      <c r="X298" s="12">
        <v>0</v>
      </c>
      <c r="Y298" s="12">
        <v>0</v>
      </c>
      <c r="Z298" s="12">
        <v>0</v>
      </c>
      <c r="AA298" s="12">
        <v>0</v>
      </c>
      <c r="AB298" s="12">
        <v>0</v>
      </c>
      <c r="AC298" s="12">
        <v>0</v>
      </c>
      <c r="AD298" s="12">
        <v>0</v>
      </c>
      <c r="AE298" s="12">
        <v>0</v>
      </c>
      <c r="AF298" s="12">
        <v>0</v>
      </c>
      <c r="AG298" s="12">
        <v>0</v>
      </c>
      <c r="AH298" s="12">
        <v>0</v>
      </c>
      <c r="AI298" s="12">
        <v>0</v>
      </c>
      <c r="AJ298" s="12">
        <v>0</v>
      </c>
      <c r="AK298" s="12">
        <v>0</v>
      </c>
      <c r="AL298" s="12">
        <v>0</v>
      </c>
      <c r="AM298" s="12">
        <v>0</v>
      </c>
      <c r="AN298" s="12">
        <v>0</v>
      </c>
      <c r="AO298" s="81">
        <v>0</v>
      </c>
      <c r="AP298">
        <v>0</v>
      </c>
      <c r="AQ298">
        <v>0</v>
      </c>
      <c r="AR298">
        <v>0</v>
      </c>
      <c r="AS298" t="s">
        <v>324</v>
      </c>
      <c r="AT298" t="s">
        <v>270</v>
      </c>
      <c r="AU298">
        <v>0</v>
      </c>
      <c r="AV298" s="12"/>
      <c r="AW298" s="12">
        <v>5</v>
      </c>
      <c r="AX298" s="12"/>
      <c r="AY298" s="12"/>
      <c r="AZ298" t="s">
        <v>295</v>
      </c>
    </row>
    <row r="299" spans="1:52" hidden="1" x14ac:dyDescent="0.35">
      <c r="A299" t="s">
        <v>61</v>
      </c>
      <c r="B299" t="s">
        <v>123</v>
      </c>
      <c r="C299" s="109">
        <v>0</v>
      </c>
      <c r="D299" s="12">
        <v>0</v>
      </c>
      <c r="E299" s="12">
        <v>0</v>
      </c>
      <c r="F299" s="12">
        <v>0</v>
      </c>
      <c r="G299" s="12">
        <v>0</v>
      </c>
      <c r="H299" s="12">
        <v>0</v>
      </c>
      <c r="I299" s="12">
        <v>0</v>
      </c>
      <c r="J299" s="12">
        <v>0</v>
      </c>
      <c r="K299" s="12">
        <v>0</v>
      </c>
      <c r="L299" s="12">
        <v>0</v>
      </c>
      <c r="M299" s="12">
        <v>0</v>
      </c>
      <c r="N299" s="12">
        <v>0</v>
      </c>
      <c r="O299" s="12">
        <v>0</v>
      </c>
      <c r="P299" s="12">
        <v>0</v>
      </c>
      <c r="Q299" s="12">
        <v>0</v>
      </c>
      <c r="R299" s="12">
        <v>0</v>
      </c>
      <c r="S299" s="12">
        <v>0</v>
      </c>
      <c r="T299" s="12">
        <v>0</v>
      </c>
      <c r="U299" s="12">
        <v>0</v>
      </c>
      <c r="V299" s="12">
        <v>0</v>
      </c>
      <c r="W299" s="12">
        <v>0</v>
      </c>
      <c r="X299" s="12">
        <v>0</v>
      </c>
      <c r="Y299" s="12">
        <v>0</v>
      </c>
      <c r="Z299" s="12">
        <v>0</v>
      </c>
      <c r="AA299" s="12">
        <v>0</v>
      </c>
      <c r="AB299" s="12">
        <v>0</v>
      </c>
      <c r="AC299" s="12">
        <v>0</v>
      </c>
      <c r="AD299" s="12">
        <v>0</v>
      </c>
      <c r="AE299" s="12">
        <v>0</v>
      </c>
      <c r="AF299" s="12">
        <v>0</v>
      </c>
      <c r="AG299" s="12">
        <v>0</v>
      </c>
      <c r="AH299" s="12">
        <v>0</v>
      </c>
      <c r="AI299" s="12">
        <v>0</v>
      </c>
      <c r="AJ299" s="12">
        <v>0</v>
      </c>
      <c r="AK299" s="12">
        <v>0</v>
      </c>
      <c r="AL299" s="12">
        <v>0</v>
      </c>
      <c r="AM299" s="12">
        <v>0</v>
      </c>
      <c r="AN299" s="12">
        <v>0</v>
      </c>
      <c r="AO299" s="81">
        <v>0</v>
      </c>
      <c r="AP299">
        <v>0</v>
      </c>
      <c r="AQ299">
        <v>0</v>
      </c>
      <c r="AR299">
        <v>0</v>
      </c>
      <c r="AS299" t="s">
        <v>324</v>
      </c>
      <c r="AT299" t="s">
        <v>270</v>
      </c>
      <c r="AU299">
        <v>0</v>
      </c>
      <c r="AV299" s="12"/>
      <c r="AW299" s="12">
        <v>18</v>
      </c>
      <c r="AX299" s="12"/>
      <c r="AY299" s="12"/>
      <c r="AZ299" t="s">
        <v>296</v>
      </c>
    </row>
    <row r="300" spans="1:52" hidden="1" x14ac:dyDescent="0.35">
      <c r="A300" t="s">
        <v>61</v>
      </c>
      <c r="B300" t="s">
        <v>123</v>
      </c>
      <c r="C300" s="109">
        <v>0</v>
      </c>
      <c r="D300" s="12">
        <v>0</v>
      </c>
      <c r="E300" s="12">
        <v>0</v>
      </c>
      <c r="F300" s="12">
        <v>0</v>
      </c>
      <c r="G300" s="12">
        <v>0</v>
      </c>
      <c r="H300" s="12">
        <v>0</v>
      </c>
      <c r="I300" s="12">
        <v>0</v>
      </c>
      <c r="J300" s="12">
        <v>0</v>
      </c>
      <c r="K300" s="12">
        <v>0</v>
      </c>
      <c r="L300" s="12">
        <v>0</v>
      </c>
      <c r="M300" s="12">
        <v>0</v>
      </c>
      <c r="N300" s="12">
        <v>0</v>
      </c>
      <c r="O300" s="12">
        <v>0</v>
      </c>
      <c r="P300" s="12">
        <v>0</v>
      </c>
      <c r="Q300" s="12">
        <v>0</v>
      </c>
      <c r="R300" s="12">
        <v>0</v>
      </c>
      <c r="S300" s="12">
        <v>0</v>
      </c>
      <c r="T300" s="12">
        <v>0</v>
      </c>
      <c r="U300" s="12">
        <v>0</v>
      </c>
      <c r="V300" s="12">
        <v>0</v>
      </c>
      <c r="W300" s="12">
        <v>0</v>
      </c>
      <c r="X300" s="12">
        <v>0</v>
      </c>
      <c r="Y300" s="12">
        <v>0</v>
      </c>
      <c r="Z300" s="12">
        <v>0</v>
      </c>
      <c r="AA300" s="12">
        <v>0</v>
      </c>
      <c r="AB300" s="12">
        <v>0</v>
      </c>
      <c r="AC300" s="12">
        <v>0</v>
      </c>
      <c r="AD300" s="12">
        <v>0</v>
      </c>
      <c r="AE300" s="12">
        <v>0</v>
      </c>
      <c r="AF300" s="12">
        <v>0</v>
      </c>
      <c r="AG300" s="12">
        <v>0</v>
      </c>
      <c r="AH300" s="12">
        <v>0</v>
      </c>
      <c r="AI300" s="12">
        <v>0</v>
      </c>
      <c r="AJ300" s="12">
        <v>0</v>
      </c>
      <c r="AK300" s="12">
        <v>0</v>
      </c>
      <c r="AL300" s="12">
        <v>0</v>
      </c>
      <c r="AM300" s="12">
        <v>0</v>
      </c>
      <c r="AN300" s="12">
        <v>0</v>
      </c>
      <c r="AO300" s="81">
        <v>0</v>
      </c>
      <c r="AP300">
        <v>0</v>
      </c>
      <c r="AQ300">
        <v>0</v>
      </c>
      <c r="AR300">
        <v>0</v>
      </c>
      <c r="AS300" t="s">
        <v>324</v>
      </c>
      <c r="AT300" t="s">
        <v>270</v>
      </c>
      <c r="AU300">
        <v>0</v>
      </c>
      <c r="AV300" s="12"/>
      <c r="AW300" s="12">
        <v>216</v>
      </c>
      <c r="AX300" s="12"/>
      <c r="AY300" s="12"/>
      <c r="AZ300" t="s">
        <v>57</v>
      </c>
    </row>
    <row r="301" spans="1:52" hidden="1" x14ac:dyDescent="0.35">
      <c r="A301" t="s">
        <v>61</v>
      </c>
      <c r="B301" t="s">
        <v>123</v>
      </c>
      <c r="C301" s="109">
        <v>0</v>
      </c>
      <c r="D301" s="12">
        <v>0</v>
      </c>
      <c r="E301" s="12">
        <v>0</v>
      </c>
      <c r="F301" s="12">
        <v>0</v>
      </c>
      <c r="G301" s="12">
        <v>0</v>
      </c>
      <c r="H301" s="12">
        <v>0</v>
      </c>
      <c r="I301" s="12">
        <v>0</v>
      </c>
      <c r="J301" s="12">
        <v>0</v>
      </c>
      <c r="K301" s="12">
        <v>0</v>
      </c>
      <c r="L301" s="12">
        <v>0</v>
      </c>
      <c r="M301" s="12">
        <v>0</v>
      </c>
      <c r="N301" s="12">
        <v>0</v>
      </c>
      <c r="O301" s="12">
        <v>0</v>
      </c>
      <c r="P301" s="12">
        <v>0</v>
      </c>
      <c r="Q301" s="12">
        <v>0</v>
      </c>
      <c r="R301" s="12">
        <v>0</v>
      </c>
      <c r="S301" s="12">
        <v>0</v>
      </c>
      <c r="T301" s="12">
        <v>0</v>
      </c>
      <c r="U301" s="12">
        <v>0</v>
      </c>
      <c r="V301" s="12">
        <v>0</v>
      </c>
      <c r="W301" s="12">
        <v>0</v>
      </c>
      <c r="X301" s="12">
        <v>0</v>
      </c>
      <c r="Y301" s="12">
        <v>0</v>
      </c>
      <c r="Z301" s="12">
        <v>0</v>
      </c>
      <c r="AA301" s="12">
        <v>0</v>
      </c>
      <c r="AB301" s="12">
        <v>0</v>
      </c>
      <c r="AC301" s="12">
        <v>0</v>
      </c>
      <c r="AD301" s="12">
        <v>0</v>
      </c>
      <c r="AE301" s="12">
        <v>0</v>
      </c>
      <c r="AF301" s="12">
        <v>0</v>
      </c>
      <c r="AG301" s="12">
        <v>0</v>
      </c>
      <c r="AH301" s="12">
        <v>0</v>
      </c>
      <c r="AI301" s="12">
        <v>0</v>
      </c>
      <c r="AJ301" s="12">
        <v>0</v>
      </c>
      <c r="AK301" s="12">
        <v>0</v>
      </c>
      <c r="AL301" s="12">
        <v>0</v>
      </c>
      <c r="AM301" s="12">
        <v>0</v>
      </c>
      <c r="AN301" s="12">
        <v>0</v>
      </c>
      <c r="AO301" s="81">
        <v>0</v>
      </c>
      <c r="AP301">
        <v>0</v>
      </c>
      <c r="AQ301">
        <v>0</v>
      </c>
      <c r="AR301">
        <v>0</v>
      </c>
      <c r="AS301" t="s">
        <v>324</v>
      </c>
      <c r="AT301" t="s">
        <v>270</v>
      </c>
      <c r="AU301">
        <v>0</v>
      </c>
      <c r="AV301" s="12"/>
      <c r="AW301" s="12"/>
      <c r="AX301" s="12">
        <v>1</v>
      </c>
      <c r="AY301" s="12"/>
      <c r="AZ301" t="s">
        <v>295</v>
      </c>
    </row>
    <row r="302" spans="1:52" hidden="1" x14ac:dyDescent="0.35">
      <c r="A302" t="s">
        <v>61</v>
      </c>
      <c r="B302" t="s">
        <v>123</v>
      </c>
      <c r="C302" s="109">
        <v>0</v>
      </c>
      <c r="D302" s="12">
        <v>0</v>
      </c>
      <c r="E302" s="12">
        <v>0</v>
      </c>
      <c r="F302" s="12">
        <v>0</v>
      </c>
      <c r="G302" s="12">
        <v>0</v>
      </c>
      <c r="H302" s="12">
        <v>0</v>
      </c>
      <c r="I302" s="12">
        <v>0</v>
      </c>
      <c r="J302" s="12">
        <v>0</v>
      </c>
      <c r="K302" s="12">
        <v>0</v>
      </c>
      <c r="L302" s="12">
        <v>0</v>
      </c>
      <c r="M302" s="12">
        <v>0</v>
      </c>
      <c r="N302" s="12">
        <v>0</v>
      </c>
      <c r="O302" s="12">
        <v>0</v>
      </c>
      <c r="P302" s="12">
        <v>0</v>
      </c>
      <c r="Q302" s="12">
        <v>0</v>
      </c>
      <c r="R302" s="12">
        <v>0</v>
      </c>
      <c r="S302" s="12">
        <v>0</v>
      </c>
      <c r="T302" s="12">
        <v>0</v>
      </c>
      <c r="U302" s="12">
        <v>0</v>
      </c>
      <c r="V302" s="12">
        <v>0</v>
      </c>
      <c r="W302" s="12">
        <v>0</v>
      </c>
      <c r="X302" s="12">
        <v>0</v>
      </c>
      <c r="Y302" s="12">
        <v>0</v>
      </c>
      <c r="Z302" s="12">
        <v>0</v>
      </c>
      <c r="AA302" s="12">
        <v>0</v>
      </c>
      <c r="AB302" s="12">
        <v>0</v>
      </c>
      <c r="AC302" s="12">
        <v>0</v>
      </c>
      <c r="AD302" s="12">
        <v>0</v>
      </c>
      <c r="AE302" s="12">
        <v>0</v>
      </c>
      <c r="AF302" s="12">
        <v>0</v>
      </c>
      <c r="AG302" s="12">
        <v>0</v>
      </c>
      <c r="AH302" s="12">
        <v>0</v>
      </c>
      <c r="AI302" s="12">
        <v>0</v>
      </c>
      <c r="AJ302" s="12">
        <v>0</v>
      </c>
      <c r="AK302" s="12">
        <v>0</v>
      </c>
      <c r="AL302" s="12">
        <v>0</v>
      </c>
      <c r="AM302" s="12">
        <v>0</v>
      </c>
      <c r="AN302" s="12">
        <v>0</v>
      </c>
      <c r="AO302" s="81">
        <v>0</v>
      </c>
      <c r="AP302">
        <v>0</v>
      </c>
      <c r="AQ302">
        <v>0</v>
      </c>
      <c r="AR302">
        <v>0</v>
      </c>
      <c r="AS302" t="s">
        <v>324</v>
      </c>
      <c r="AT302" t="s">
        <v>270</v>
      </c>
      <c r="AU302">
        <v>0</v>
      </c>
      <c r="AV302" s="12"/>
      <c r="AW302" s="12"/>
      <c r="AX302" s="12">
        <v>4</v>
      </c>
      <c r="AY302" s="12"/>
      <c r="AZ302" t="s">
        <v>296</v>
      </c>
    </row>
    <row r="303" spans="1:52" hidden="1" x14ac:dyDescent="0.35">
      <c r="A303" t="s">
        <v>61</v>
      </c>
      <c r="B303" t="s">
        <v>123</v>
      </c>
      <c r="C303" s="109">
        <v>0</v>
      </c>
      <c r="D303" s="12">
        <v>0</v>
      </c>
      <c r="E303" s="12">
        <v>0</v>
      </c>
      <c r="F303" s="12">
        <v>0</v>
      </c>
      <c r="G303" s="12">
        <v>0</v>
      </c>
      <c r="H303" s="12">
        <v>0</v>
      </c>
      <c r="I303" s="12">
        <v>0</v>
      </c>
      <c r="J303" s="12">
        <v>0</v>
      </c>
      <c r="K303" s="12">
        <v>0</v>
      </c>
      <c r="L303" s="12">
        <v>0</v>
      </c>
      <c r="M303" s="12">
        <v>0</v>
      </c>
      <c r="N303" s="12">
        <v>0</v>
      </c>
      <c r="O303" s="12">
        <v>0</v>
      </c>
      <c r="P303" s="12">
        <v>0</v>
      </c>
      <c r="Q303" s="12">
        <v>0</v>
      </c>
      <c r="R303" s="12">
        <v>0</v>
      </c>
      <c r="S303" s="12">
        <v>0</v>
      </c>
      <c r="T303" s="12">
        <v>0</v>
      </c>
      <c r="U303" s="12">
        <v>0</v>
      </c>
      <c r="V303" s="12">
        <v>0</v>
      </c>
      <c r="W303" s="12">
        <v>0</v>
      </c>
      <c r="X303" s="12">
        <v>0</v>
      </c>
      <c r="Y303" s="12">
        <v>0</v>
      </c>
      <c r="Z303" s="12">
        <v>0</v>
      </c>
      <c r="AA303" s="12">
        <v>0</v>
      </c>
      <c r="AB303" s="12">
        <v>0</v>
      </c>
      <c r="AC303" s="12">
        <v>0</v>
      </c>
      <c r="AD303" s="12">
        <v>0</v>
      </c>
      <c r="AE303" s="12">
        <v>0</v>
      </c>
      <c r="AF303" s="12">
        <v>0</v>
      </c>
      <c r="AG303" s="12">
        <v>0</v>
      </c>
      <c r="AH303" s="12">
        <v>0</v>
      </c>
      <c r="AI303" s="12">
        <v>0</v>
      </c>
      <c r="AJ303" s="12">
        <v>0</v>
      </c>
      <c r="AK303" s="12">
        <v>0</v>
      </c>
      <c r="AL303" s="12">
        <v>0</v>
      </c>
      <c r="AM303" s="12">
        <v>0</v>
      </c>
      <c r="AN303" s="12">
        <v>0</v>
      </c>
      <c r="AO303" s="81">
        <v>0</v>
      </c>
      <c r="AP303">
        <v>0</v>
      </c>
      <c r="AQ303">
        <v>0</v>
      </c>
      <c r="AR303">
        <v>0</v>
      </c>
      <c r="AS303" t="s">
        <v>324</v>
      </c>
      <c r="AT303" t="s">
        <v>270</v>
      </c>
      <c r="AU303">
        <v>0</v>
      </c>
      <c r="AV303" s="12"/>
      <c r="AW303" s="12"/>
      <c r="AX303" s="12">
        <v>51</v>
      </c>
      <c r="AY303" s="12"/>
      <c r="AZ303" t="s">
        <v>57</v>
      </c>
    </row>
    <row r="304" spans="1:52" hidden="1" x14ac:dyDescent="0.35">
      <c r="A304" t="s">
        <v>61</v>
      </c>
      <c r="B304" t="s">
        <v>123</v>
      </c>
      <c r="C304" s="109">
        <v>0</v>
      </c>
      <c r="D304" s="12">
        <v>0</v>
      </c>
      <c r="E304" s="12">
        <v>0</v>
      </c>
      <c r="F304" s="12">
        <v>0</v>
      </c>
      <c r="G304" s="12">
        <v>0</v>
      </c>
      <c r="H304" s="12">
        <v>0</v>
      </c>
      <c r="I304" s="12">
        <v>0</v>
      </c>
      <c r="J304" s="12">
        <v>0</v>
      </c>
      <c r="K304" s="12">
        <v>0</v>
      </c>
      <c r="L304" s="12">
        <v>0</v>
      </c>
      <c r="M304" s="12">
        <v>0</v>
      </c>
      <c r="N304" s="12">
        <v>0</v>
      </c>
      <c r="O304" s="12">
        <v>0</v>
      </c>
      <c r="P304" s="12">
        <v>0</v>
      </c>
      <c r="Q304" s="12">
        <v>0</v>
      </c>
      <c r="R304" s="12">
        <v>0</v>
      </c>
      <c r="S304" s="12">
        <v>0</v>
      </c>
      <c r="T304" s="12">
        <v>0</v>
      </c>
      <c r="U304" s="12">
        <v>0</v>
      </c>
      <c r="V304" s="12">
        <v>0</v>
      </c>
      <c r="W304" s="12">
        <v>0</v>
      </c>
      <c r="X304" s="12">
        <v>0</v>
      </c>
      <c r="Y304" s="12">
        <v>0</v>
      </c>
      <c r="Z304" s="12">
        <v>0</v>
      </c>
      <c r="AA304" s="12">
        <v>0</v>
      </c>
      <c r="AB304" s="12">
        <v>0</v>
      </c>
      <c r="AC304" s="12">
        <v>0</v>
      </c>
      <c r="AD304" s="12">
        <v>0</v>
      </c>
      <c r="AE304" s="12">
        <v>0</v>
      </c>
      <c r="AF304" s="12">
        <v>0</v>
      </c>
      <c r="AG304" s="12">
        <v>0</v>
      </c>
      <c r="AH304" s="12">
        <v>0</v>
      </c>
      <c r="AI304" s="12">
        <v>0</v>
      </c>
      <c r="AJ304" s="12">
        <v>0</v>
      </c>
      <c r="AK304" s="12">
        <v>0</v>
      </c>
      <c r="AL304" s="12">
        <v>0</v>
      </c>
      <c r="AM304" s="12">
        <v>0</v>
      </c>
      <c r="AN304" s="12">
        <v>0</v>
      </c>
      <c r="AO304" s="81">
        <v>0</v>
      </c>
      <c r="AP304">
        <v>0</v>
      </c>
      <c r="AQ304">
        <v>0</v>
      </c>
      <c r="AR304">
        <v>0</v>
      </c>
      <c r="AS304" t="s">
        <v>324</v>
      </c>
      <c r="AT304" t="s">
        <v>270</v>
      </c>
      <c r="AU304">
        <v>0</v>
      </c>
      <c r="AV304" s="12"/>
      <c r="AW304" s="12"/>
      <c r="AX304" s="12"/>
      <c r="AY304" s="12">
        <v>4</v>
      </c>
      <c r="AZ304" t="s">
        <v>295</v>
      </c>
    </row>
    <row r="305" spans="1:52" hidden="1" x14ac:dyDescent="0.35">
      <c r="A305" t="s">
        <v>61</v>
      </c>
      <c r="B305" t="s">
        <v>123</v>
      </c>
      <c r="C305" s="109">
        <v>0</v>
      </c>
      <c r="D305" s="12">
        <v>0</v>
      </c>
      <c r="E305" s="12">
        <v>0</v>
      </c>
      <c r="F305" s="12">
        <v>0</v>
      </c>
      <c r="G305" s="12">
        <v>0</v>
      </c>
      <c r="H305" s="12">
        <v>0</v>
      </c>
      <c r="I305" s="12">
        <v>0</v>
      </c>
      <c r="J305" s="12">
        <v>0</v>
      </c>
      <c r="K305" s="12">
        <v>0</v>
      </c>
      <c r="L305" s="12">
        <v>0</v>
      </c>
      <c r="M305" s="12">
        <v>0</v>
      </c>
      <c r="N305" s="12">
        <v>0</v>
      </c>
      <c r="O305" s="12">
        <v>0</v>
      </c>
      <c r="P305" s="12">
        <v>0</v>
      </c>
      <c r="Q305" s="12">
        <v>0</v>
      </c>
      <c r="R305" s="12">
        <v>0</v>
      </c>
      <c r="S305" s="12">
        <v>0</v>
      </c>
      <c r="T305" s="12">
        <v>0</v>
      </c>
      <c r="U305" s="12">
        <v>0</v>
      </c>
      <c r="V305" s="12">
        <v>0</v>
      </c>
      <c r="W305" s="12">
        <v>0</v>
      </c>
      <c r="X305" s="12">
        <v>0</v>
      </c>
      <c r="Y305" s="12">
        <v>0</v>
      </c>
      <c r="Z305" s="12">
        <v>0</v>
      </c>
      <c r="AA305" s="12">
        <v>0</v>
      </c>
      <c r="AB305" s="12">
        <v>0</v>
      </c>
      <c r="AC305" s="12">
        <v>0</v>
      </c>
      <c r="AD305" s="12">
        <v>0</v>
      </c>
      <c r="AE305" s="12">
        <v>0</v>
      </c>
      <c r="AF305" s="12">
        <v>0</v>
      </c>
      <c r="AG305" s="12">
        <v>0</v>
      </c>
      <c r="AH305" s="12">
        <v>0</v>
      </c>
      <c r="AI305" s="12">
        <v>0</v>
      </c>
      <c r="AJ305" s="12">
        <v>0</v>
      </c>
      <c r="AK305" s="12">
        <v>0</v>
      </c>
      <c r="AL305" s="12">
        <v>0</v>
      </c>
      <c r="AM305" s="12">
        <v>0</v>
      </c>
      <c r="AN305" s="12">
        <v>0</v>
      </c>
      <c r="AO305" s="81">
        <v>0</v>
      </c>
      <c r="AP305">
        <v>0</v>
      </c>
      <c r="AQ305">
        <v>0</v>
      </c>
      <c r="AR305">
        <v>0</v>
      </c>
      <c r="AS305" t="s">
        <v>324</v>
      </c>
      <c r="AT305" t="s">
        <v>270</v>
      </c>
      <c r="AU305">
        <v>0</v>
      </c>
      <c r="AV305" s="12"/>
      <c r="AW305" s="12"/>
      <c r="AX305" s="12"/>
      <c r="AY305" s="12">
        <v>17</v>
      </c>
      <c r="AZ305" t="s">
        <v>296</v>
      </c>
    </row>
    <row r="306" spans="1:52" hidden="1" x14ac:dyDescent="0.35">
      <c r="A306" t="s">
        <v>61</v>
      </c>
      <c r="B306" t="s">
        <v>123</v>
      </c>
      <c r="C306" s="109">
        <v>0</v>
      </c>
      <c r="D306" s="12">
        <v>0</v>
      </c>
      <c r="E306" s="12">
        <v>0</v>
      </c>
      <c r="F306" s="12">
        <v>0</v>
      </c>
      <c r="G306" s="12">
        <v>0</v>
      </c>
      <c r="H306" s="12">
        <v>0</v>
      </c>
      <c r="I306" s="12">
        <v>0</v>
      </c>
      <c r="J306" s="12">
        <v>0</v>
      </c>
      <c r="K306" s="12">
        <v>0</v>
      </c>
      <c r="L306" s="12">
        <v>0</v>
      </c>
      <c r="M306" s="12">
        <v>0</v>
      </c>
      <c r="N306" s="12">
        <v>0</v>
      </c>
      <c r="O306" s="12">
        <v>0</v>
      </c>
      <c r="P306" s="12">
        <v>0</v>
      </c>
      <c r="Q306" s="12">
        <v>0</v>
      </c>
      <c r="R306" s="12">
        <v>0</v>
      </c>
      <c r="S306" s="12">
        <v>0</v>
      </c>
      <c r="T306" s="12">
        <v>0</v>
      </c>
      <c r="U306" s="12">
        <v>0</v>
      </c>
      <c r="V306" s="12">
        <v>0</v>
      </c>
      <c r="W306" s="12">
        <v>0</v>
      </c>
      <c r="X306" s="12">
        <v>0</v>
      </c>
      <c r="Y306" s="12">
        <v>0</v>
      </c>
      <c r="Z306" s="12">
        <v>0</v>
      </c>
      <c r="AA306" s="12">
        <v>0</v>
      </c>
      <c r="AB306" s="12">
        <v>0</v>
      </c>
      <c r="AC306" s="12">
        <v>0</v>
      </c>
      <c r="AD306" s="12">
        <v>0</v>
      </c>
      <c r="AE306" s="12">
        <v>0</v>
      </c>
      <c r="AF306" s="12">
        <v>0</v>
      </c>
      <c r="AG306" s="12">
        <v>0</v>
      </c>
      <c r="AH306" s="12">
        <v>0</v>
      </c>
      <c r="AI306" s="12">
        <v>0</v>
      </c>
      <c r="AJ306" s="12">
        <v>0</v>
      </c>
      <c r="AK306" s="12">
        <v>0</v>
      </c>
      <c r="AL306" s="12">
        <v>0</v>
      </c>
      <c r="AM306" s="12">
        <v>0</v>
      </c>
      <c r="AN306" s="12">
        <v>0</v>
      </c>
      <c r="AO306" s="81">
        <v>0</v>
      </c>
      <c r="AP306">
        <v>0</v>
      </c>
      <c r="AQ306">
        <v>0</v>
      </c>
      <c r="AR306">
        <v>0</v>
      </c>
      <c r="AS306" t="s">
        <v>324</v>
      </c>
      <c r="AT306" t="s">
        <v>270</v>
      </c>
      <c r="AU306">
        <v>0</v>
      </c>
      <c r="AV306" s="12"/>
      <c r="AW306" s="12"/>
      <c r="AX306" s="12"/>
      <c r="AY306" s="12">
        <v>202</v>
      </c>
      <c r="AZ306" t="s">
        <v>57</v>
      </c>
    </row>
    <row r="307" spans="1:52" hidden="1" x14ac:dyDescent="0.35">
      <c r="A307" t="s">
        <v>61</v>
      </c>
      <c r="B307" t="s">
        <v>123</v>
      </c>
      <c r="C307" s="109">
        <v>0</v>
      </c>
      <c r="D307" s="12">
        <v>0</v>
      </c>
      <c r="E307" s="12">
        <v>0</v>
      </c>
      <c r="F307" s="12">
        <v>0</v>
      </c>
      <c r="G307" s="12">
        <v>0</v>
      </c>
      <c r="H307" s="12">
        <v>0</v>
      </c>
      <c r="I307" s="12">
        <v>0</v>
      </c>
      <c r="J307" s="12">
        <v>0</v>
      </c>
      <c r="K307" s="12">
        <v>0</v>
      </c>
      <c r="L307" s="12">
        <v>0</v>
      </c>
      <c r="M307" s="12">
        <v>0</v>
      </c>
      <c r="N307" s="12">
        <v>0</v>
      </c>
      <c r="O307" s="12">
        <v>0</v>
      </c>
      <c r="P307" s="12">
        <v>0</v>
      </c>
      <c r="Q307" s="12">
        <v>0</v>
      </c>
      <c r="R307" s="12">
        <v>0</v>
      </c>
      <c r="S307" s="12">
        <v>0</v>
      </c>
      <c r="T307" s="12">
        <v>0</v>
      </c>
      <c r="U307" s="12">
        <v>0</v>
      </c>
      <c r="V307" s="12">
        <v>0</v>
      </c>
      <c r="W307" s="12">
        <v>0</v>
      </c>
      <c r="X307" s="12">
        <v>0</v>
      </c>
      <c r="Y307" s="12">
        <v>0</v>
      </c>
      <c r="Z307" s="12">
        <v>0</v>
      </c>
      <c r="AA307" s="12">
        <v>0</v>
      </c>
      <c r="AB307" s="12">
        <v>0</v>
      </c>
      <c r="AC307" s="12">
        <v>0</v>
      </c>
      <c r="AD307" s="12">
        <v>0</v>
      </c>
      <c r="AE307" s="12">
        <v>0</v>
      </c>
      <c r="AF307" s="12">
        <v>0</v>
      </c>
      <c r="AG307" s="12">
        <v>0</v>
      </c>
      <c r="AH307" s="12">
        <v>0</v>
      </c>
      <c r="AI307" s="12">
        <v>0</v>
      </c>
      <c r="AJ307" s="12">
        <v>0</v>
      </c>
      <c r="AK307" s="12">
        <v>0</v>
      </c>
      <c r="AL307" s="12">
        <v>0</v>
      </c>
      <c r="AM307" s="12">
        <v>0</v>
      </c>
      <c r="AN307" s="12">
        <v>0</v>
      </c>
      <c r="AO307" s="81">
        <v>0</v>
      </c>
      <c r="AP307">
        <v>0</v>
      </c>
      <c r="AQ307">
        <v>0</v>
      </c>
      <c r="AR307">
        <v>0</v>
      </c>
      <c r="AS307" t="s">
        <v>324</v>
      </c>
      <c r="AT307" t="s">
        <v>270</v>
      </c>
      <c r="AU307">
        <v>0</v>
      </c>
      <c r="AV307" s="12"/>
      <c r="AW307" s="12"/>
      <c r="AX307" s="12"/>
      <c r="AY307" s="12"/>
      <c r="AZ307" t="s">
        <v>57</v>
      </c>
    </row>
    <row r="308" spans="1:52" hidden="1" x14ac:dyDescent="0.35">
      <c r="A308" t="s">
        <v>61</v>
      </c>
      <c r="B308" t="s">
        <v>123</v>
      </c>
      <c r="C308" s="109">
        <v>0</v>
      </c>
      <c r="D308" s="12">
        <v>0</v>
      </c>
      <c r="E308" s="12">
        <v>0</v>
      </c>
      <c r="F308" s="12">
        <v>0</v>
      </c>
      <c r="G308" s="12">
        <v>0</v>
      </c>
      <c r="H308" s="12">
        <v>0</v>
      </c>
      <c r="I308" s="12">
        <v>0</v>
      </c>
      <c r="J308" s="12">
        <v>0</v>
      </c>
      <c r="K308" s="12">
        <v>0</v>
      </c>
      <c r="L308" s="12">
        <v>0</v>
      </c>
      <c r="M308" s="12">
        <v>0</v>
      </c>
      <c r="N308" s="12">
        <v>0</v>
      </c>
      <c r="O308" s="12">
        <v>0</v>
      </c>
      <c r="P308" s="12">
        <v>0</v>
      </c>
      <c r="Q308" s="12">
        <v>0</v>
      </c>
      <c r="R308" s="12">
        <v>0</v>
      </c>
      <c r="S308" s="12">
        <v>0</v>
      </c>
      <c r="T308" s="12">
        <v>0</v>
      </c>
      <c r="U308" s="12">
        <v>0</v>
      </c>
      <c r="V308" s="12">
        <v>0</v>
      </c>
      <c r="W308" s="12">
        <v>0</v>
      </c>
      <c r="X308" s="12">
        <v>0</v>
      </c>
      <c r="Y308" s="12">
        <v>0</v>
      </c>
      <c r="Z308" s="12">
        <v>0</v>
      </c>
      <c r="AA308" s="12">
        <v>0</v>
      </c>
      <c r="AB308" s="12">
        <v>0</v>
      </c>
      <c r="AC308" s="12">
        <v>0</v>
      </c>
      <c r="AD308" s="12">
        <v>0</v>
      </c>
      <c r="AE308" s="12">
        <v>0</v>
      </c>
      <c r="AF308" s="12">
        <v>0</v>
      </c>
      <c r="AG308" s="12">
        <v>0</v>
      </c>
      <c r="AH308" s="12">
        <v>0</v>
      </c>
      <c r="AI308" s="12">
        <v>0</v>
      </c>
      <c r="AJ308" s="12">
        <v>0</v>
      </c>
      <c r="AK308" s="12">
        <v>0</v>
      </c>
      <c r="AL308" s="12">
        <v>0</v>
      </c>
      <c r="AM308" s="12">
        <v>0</v>
      </c>
      <c r="AN308" s="12">
        <v>0</v>
      </c>
      <c r="AO308" s="81">
        <v>0</v>
      </c>
      <c r="AP308">
        <v>0</v>
      </c>
      <c r="AQ308">
        <v>0</v>
      </c>
      <c r="AR308">
        <v>0</v>
      </c>
      <c r="AS308" t="s">
        <v>324</v>
      </c>
      <c r="AT308" t="s">
        <v>270</v>
      </c>
      <c r="AU308">
        <v>0</v>
      </c>
      <c r="AV308" s="12"/>
      <c r="AW308" s="12"/>
      <c r="AX308" s="12"/>
      <c r="AY308" s="12"/>
      <c r="AZ308" t="s">
        <v>296</v>
      </c>
    </row>
    <row r="309" spans="1:52" hidden="1" x14ac:dyDescent="0.35">
      <c r="A309" t="s">
        <v>61</v>
      </c>
      <c r="B309" t="s">
        <v>123</v>
      </c>
      <c r="C309" s="109">
        <v>0</v>
      </c>
      <c r="D309" s="12">
        <v>0</v>
      </c>
      <c r="E309" s="12">
        <v>0</v>
      </c>
      <c r="F309" s="12">
        <v>0</v>
      </c>
      <c r="G309" s="12">
        <v>0</v>
      </c>
      <c r="H309" s="12">
        <v>0</v>
      </c>
      <c r="I309" s="12">
        <v>0</v>
      </c>
      <c r="J309" s="12">
        <v>0</v>
      </c>
      <c r="K309" s="12">
        <v>0</v>
      </c>
      <c r="L309" s="12">
        <v>0</v>
      </c>
      <c r="M309" s="12">
        <v>0</v>
      </c>
      <c r="N309" s="12">
        <v>0</v>
      </c>
      <c r="O309" s="12">
        <v>0</v>
      </c>
      <c r="P309" s="12">
        <v>0</v>
      </c>
      <c r="Q309" s="12">
        <v>0</v>
      </c>
      <c r="R309" s="12">
        <v>0</v>
      </c>
      <c r="S309" s="12">
        <v>0</v>
      </c>
      <c r="T309" s="12">
        <v>0</v>
      </c>
      <c r="U309" s="12">
        <v>0</v>
      </c>
      <c r="V309" s="12">
        <v>0</v>
      </c>
      <c r="W309" s="12">
        <v>0</v>
      </c>
      <c r="X309" s="12">
        <v>0</v>
      </c>
      <c r="Y309" s="12">
        <v>0</v>
      </c>
      <c r="Z309" s="12">
        <v>0</v>
      </c>
      <c r="AA309" s="12">
        <v>0</v>
      </c>
      <c r="AB309" s="12">
        <v>0</v>
      </c>
      <c r="AC309" s="12">
        <v>0</v>
      </c>
      <c r="AD309" s="12">
        <v>0</v>
      </c>
      <c r="AE309" s="12">
        <v>0</v>
      </c>
      <c r="AF309" s="12">
        <v>0</v>
      </c>
      <c r="AG309" s="12">
        <v>0</v>
      </c>
      <c r="AH309" s="12">
        <v>0</v>
      </c>
      <c r="AI309" s="12">
        <v>0</v>
      </c>
      <c r="AJ309" s="12">
        <v>0</v>
      </c>
      <c r="AK309" s="12">
        <v>0</v>
      </c>
      <c r="AL309" s="12">
        <v>0</v>
      </c>
      <c r="AM309" s="12">
        <v>0</v>
      </c>
      <c r="AN309" s="12">
        <v>0</v>
      </c>
      <c r="AO309" s="81">
        <v>0</v>
      </c>
      <c r="AP309">
        <v>0</v>
      </c>
      <c r="AQ309">
        <v>0</v>
      </c>
      <c r="AR309">
        <v>0</v>
      </c>
      <c r="AS309" t="s">
        <v>324</v>
      </c>
      <c r="AT309" t="s">
        <v>270</v>
      </c>
      <c r="AU309">
        <v>0</v>
      </c>
      <c r="AV309" s="12"/>
      <c r="AW309" s="12"/>
      <c r="AX309" s="12"/>
      <c r="AY309" s="12"/>
      <c r="AZ309" t="s">
        <v>295</v>
      </c>
    </row>
    <row r="310" spans="1:52" hidden="1" x14ac:dyDescent="0.35">
      <c r="A310" t="s">
        <v>61</v>
      </c>
      <c r="B310" t="s">
        <v>269</v>
      </c>
      <c r="C310" s="109">
        <v>0</v>
      </c>
      <c r="D310" s="12">
        <v>0</v>
      </c>
      <c r="E310" s="12">
        <v>0</v>
      </c>
      <c r="F310" s="12">
        <v>0</v>
      </c>
      <c r="G310" s="12">
        <v>0</v>
      </c>
      <c r="H310" s="12">
        <v>0</v>
      </c>
      <c r="I310" s="12">
        <v>0</v>
      </c>
      <c r="J310" s="12">
        <v>0</v>
      </c>
      <c r="K310" s="12">
        <v>0</v>
      </c>
      <c r="L310" s="12">
        <v>0</v>
      </c>
      <c r="M310" s="12">
        <v>0</v>
      </c>
      <c r="N310" s="12">
        <v>0</v>
      </c>
      <c r="O310" s="12">
        <v>0</v>
      </c>
      <c r="P310" s="12">
        <v>0</v>
      </c>
      <c r="Q310" s="12">
        <v>0</v>
      </c>
      <c r="R310" s="12">
        <v>0</v>
      </c>
      <c r="S310" s="12">
        <v>0</v>
      </c>
      <c r="T310" s="12">
        <v>0</v>
      </c>
      <c r="U310" s="12">
        <v>0</v>
      </c>
      <c r="V310" s="12">
        <v>0</v>
      </c>
      <c r="W310" s="12">
        <v>0</v>
      </c>
      <c r="X310" s="12">
        <v>0</v>
      </c>
      <c r="Y310" s="12">
        <v>0</v>
      </c>
      <c r="Z310" s="12">
        <v>0</v>
      </c>
      <c r="AA310" s="12">
        <v>0</v>
      </c>
      <c r="AB310" s="12">
        <v>0</v>
      </c>
      <c r="AC310" s="12">
        <v>0</v>
      </c>
      <c r="AD310" s="12">
        <v>0</v>
      </c>
      <c r="AE310" s="12">
        <v>0</v>
      </c>
      <c r="AF310" s="12">
        <v>0</v>
      </c>
      <c r="AG310" s="12">
        <v>0</v>
      </c>
      <c r="AH310" s="12">
        <v>0</v>
      </c>
      <c r="AI310" s="12">
        <v>0</v>
      </c>
      <c r="AJ310" s="12">
        <v>0</v>
      </c>
      <c r="AK310" s="12">
        <v>0</v>
      </c>
      <c r="AL310" s="12">
        <v>0</v>
      </c>
      <c r="AM310" s="12">
        <v>0</v>
      </c>
      <c r="AN310" s="12">
        <v>0</v>
      </c>
      <c r="AO310" s="81">
        <v>0</v>
      </c>
      <c r="AP310">
        <v>0</v>
      </c>
      <c r="AQ310">
        <v>0</v>
      </c>
      <c r="AR310">
        <v>0</v>
      </c>
      <c r="AS310" t="s">
        <v>325</v>
      </c>
      <c r="AT310" t="s">
        <v>270</v>
      </c>
      <c r="AU310">
        <v>0</v>
      </c>
      <c r="AV310" s="12">
        <v>4471</v>
      </c>
      <c r="AW310" s="12"/>
      <c r="AX310" s="12"/>
      <c r="AY310" s="12"/>
      <c r="AZ310" t="s">
        <v>57</v>
      </c>
    </row>
    <row r="311" spans="1:52" hidden="1" x14ac:dyDescent="0.35">
      <c r="A311" t="s">
        <v>61</v>
      </c>
      <c r="B311" t="s">
        <v>269</v>
      </c>
      <c r="C311" s="109">
        <v>0</v>
      </c>
      <c r="D311" s="12">
        <v>0</v>
      </c>
      <c r="E311" s="12">
        <v>0</v>
      </c>
      <c r="F311" s="12">
        <v>0</v>
      </c>
      <c r="G311" s="12">
        <v>0</v>
      </c>
      <c r="H311" s="12">
        <v>0</v>
      </c>
      <c r="I311" s="12">
        <v>0</v>
      </c>
      <c r="J311" s="12">
        <v>0</v>
      </c>
      <c r="K311" s="12">
        <v>0</v>
      </c>
      <c r="L311" s="12">
        <v>0</v>
      </c>
      <c r="M311" s="12">
        <v>0</v>
      </c>
      <c r="N311" s="12">
        <v>0</v>
      </c>
      <c r="O311" s="12">
        <v>0</v>
      </c>
      <c r="P311" s="12">
        <v>0</v>
      </c>
      <c r="Q311" s="12">
        <v>0</v>
      </c>
      <c r="R311" s="12">
        <v>0</v>
      </c>
      <c r="S311" s="12">
        <v>0</v>
      </c>
      <c r="T311" s="12">
        <v>0</v>
      </c>
      <c r="U311" s="12">
        <v>0</v>
      </c>
      <c r="V311" s="12">
        <v>0</v>
      </c>
      <c r="W311" s="12">
        <v>0</v>
      </c>
      <c r="X311" s="12">
        <v>0</v>
      </c>
      <c r="Y311" s="12">
        <v>0</v>
      </c>
      <c r="Z311" s="12">
        <v>0</v>
      </c>
      <c r="AA311" s="12">
        <v>0</v>
      </c>
      <c r="AB311" s="12">
        <v>0</v>
      </c>
      <c r="AC311" s="12">
        <v>0</v>
      </c>
      <c r="AD311" s="12">
        <v>0</v>
      </c>
      <c r="AE311" s="12">
        <v>0</v>
      </c>
      <c r="AF311" s="12">
        <v>0</v>
      </c>
      <c r="AG311" s="12">
        <v>0</v>
      </c>
      <c r="AH311" s="12">
        <v>0</v>
      </c>
      <c r="AI311" s="12">
        <v>0</v>
      </c>
      <c r="AJ311" s="12">
        <v>0</v>
      </c>
      <c r="AK311" s="12">
        <v>0</v>
      </c>
      <c r="AL311" s="12">
        <v>0</v>
      </c>
      <c r="AM311" s="12">
        <v>0</v>
      </c>
      <c r="AN311" s="12">
        <v>0</v>
      </c>
      <c r="AO311" s="81">
        <v>0</v>
      </c>
      <c r="AP311">
        <v>0</v>
      </c>
      <c r="AQ311">
        <v>0</v>
      </c>
      <c r="AR311">
        <v>0</v>
      </c>
      <c r="AS311" t="s">
        <v>325</v>
      </c>
      <c r="AT311" t="s">
        <v>270</v>
      </c>
      <c r="AU311">
        <v>0</v>
      </c>
      <c r="AV311" s="12"/>
      <c r="AW311" s="12">
        <v>3</v>
      </c>
      <c r="AX311" s="12"/>
      <c r="AY311" s="12"/>
      <c r="AZ311" t="s">
        <v>295</v>
      </c>
    </row>
    <row r="312" spans="1:52" hidden="1" x14ac:dyDescent="0.35">
      <c r="A312" t="s">
        <v>61</v>
      </c>
      <c r="B312" t="s">
        <v>269</v>
      </c>
      <c r="C312" s="109">
        <v>0</v>
      </c>
      <c r="D312" s="12">
        <v>0</v>
      </c>
      <c r="E312" s="12">
        <v>0</v>
      </c>
      <c r="F312" s="12">
        <v>0</v>
      </c>
      <c r="G312" s="12">
        <v>0</v>
      </c>
      <c r="H312" s="12">
        <v>0</v>
      </c>
      <c r="I312" s="12">
        <v>0</v>
      </c>
      <c r="J312" s="12">
        <v>0</v>
      </c>
      <c r="K312" s="12">
        <v>0</v>
      </c>
      <c r="L312" s="12">
        <v>0</v>
      </c>
      <c r="M312" s="12">
        <v>0</v>
      </c>
      <c r="N312" s="12">
        <v>0</v>
      </c>
      <c r="O312" s="12">
        <v>0</v>
      </c>
      <c r="P312" s="12">
        <v>0</v>
      </c>
      <c r="Q312" s="12">
        <v>0</v>
      </c>
      <c r="R312" s="12">
        <v>0</v>
      </c>
      <c r="S312" s="12">
        <v>0</v>
      </c>
      <c r="T312" s="12">
        <v>0</v>
      </c>
      <c r="U312" s="12">
        <v>0</v>
      </c>
      <c r="V312" s="12">
        <v>0</v>
      </c>
      <c r="W312" s="12">
        <v>0</v>
      </c>
      <c r="X312" s="12">
        <v>0</v>
      </c>
      <c r="Y312" s="12">
        <v>0</v>
      </c>
      <c r="Z312" s="12">
        <v>0</v>
      </c>
      <c r="AA312" s="12">
        <v>0</v>
      </c>
      <c r="AB312" s="12">
        <v>0</v>
      </c>
      <c r="AC312" s="12">
        <v>0</v>
      </c>
      <c r="AD312" s="12">
        <v>0</v>
      </c>
      <c r="AE312" s="12">
        <v>0</v>
      </c>
      <c r="AF312" s="12">
        <v>0</v>
      </c>
      <c r="AG312" s="12">
        <v>0</v>
      </c>
      <c r="AH312" s="12">
        <v>0</v>
      </c>
      <c r="AI312" s="12">
        <v>0</v>
      </c>
      <c r="AJ312" s="12">
        <v>0</v>
      </c>
      <c r="AK312" s="12">
        <v>0</v>
      </c>
      <c r="AL312" s="12">
        <v>0</v>
      </c>
      <c r="AM312" s="12">
        <v>0</v>
      </c>
      <c r="AN312" s="12">
        <v>0</v>
      </c>
      <c r="AO312" s="81">
        <v>0</v>
      </c>
      <c r="AP312">
        <v>0</v>
      </c>
      <c r="AQ312">
        <v>0</v>
      </c>
      <c r="AR312">
        <v>0</v>
      </c>
      <c r="AS312" t="s">
        <v>325</v>
      </c>
      <c r="AT312" t="s">
        <v>270</v>
      </c>
      <c r="AU312">
        <v>0</v>
      </c>
      <c r="AV312" s="12"/>
      <c r="AW312" s="12">
        <v>12</v>
      </c>
      <c r="AX312" s="12"/>
      <c r="AY312" s="12"/>
      <c r="AZ312" t="s">
        <v>296</v>
      </c>
    </row>
    <row r="313" spans="1:52" hidden="1" x14ac:dyDescent="0.35">
      <c r="A313" t="s">
        <v>61</v>
      </c>
      <c r="B313" t="s">
        <v>269</v>
      </c>
      <c r="C313" s="109">
        <v>0</v>
      </c>
      <c r="D313" s="12">
        <v>0</v>
      </c>
      <c r="E313" s="12">
        <v>0</v>
      </c>
      <c r="F313" s="12">
        <v>0</v>
      </c>
      <c r="G313" s="12">
        <v>0</v>
      </c>
      <c r="H313" s="12">
        <v>0</v>
      </c>
      <c r="I313" s="12">
        <v>0</v>
      </c>
      <c r="J313" s="12">
        <v>0</v>
      </c>
      <c r="K313" s="12">
        <v>0</v>
      </c>
      <c r="L313" s="12">
        <v>0</v>
      </c>
      <c r="M313" s="12">
        <v>0</v>
      </c>
      <c r="N313" s="12">
        <v>0</v>
      </c>
      <c r="O313" s="12">
        <v>0</v>
      </c>
      <c r="P313" s="12">
        <v>0</v>
      </c>
      <c r="Q313" s="12">
        <v>0</v>
      </c>
      <c r="R313" s="12">
        <v>0</v>
      </c>
      <c r="S313" s="12">
        <v>0</v>
      </c>
      <c r="T313" s="12">
        <v>0</v>
      </c>
      <c r="U313" s="12">
        <v>0</v>
      </c>
      <c r="V313" s="12">
        <v>0</v>
      </c>
      <c r="W313" s="12">
        <v>0</v>
      </c>
      <c r="X313" s="12">
        <v>0</v>
      </c>
      <c r="Y313" s="12">
        <v>0</v>
      </c>
      <c r="Z313" s="12">
        <v>0</v>
      </c>
      <c r="AA313" s="12">
        <v>0</v>
      </c>
      <c r="AB313" s="12">
        <v>0</v>
      </c>
      <c r="AC313" s="12">
        <v>0</v>
      </c>
      <c r="AD313" s="12">
        <v>0</v>
      </c>
      <c r="AE313" s="12">
        <v>0</v>
      </c>
      <c r="AF313" s="12">
        <v>0</v>
      </c>
      <c r="AG313" s="12">
        <v>0</v>
      </c>
      <c r="AH313" s="12">
        <v>0</v>
      </c>
      <c r="AI313" s="12">
        <v>0</v>
      </c>
      <c r="AJ313" s="12">
        <v>0</v>
      </c>
      <c r="AK313" s="12">
        <v>0</v>
      </c>
      <c r="AL313" s="12">
        <v>0</v>
      </c>
      <c r="AM313" s="12">
        <v>0</v>
      </c>
      <c r="AN313" s="12">
        <v>0</v>
      </c>
      <c r="AO313" s="81">
        <v>0</v>
      </c>
      <c r="AP313">
        <v>0</v>
      </c>
      <c r="AQ313">
        <v>0</v>
      </c>
      <c r="AR313">
        <v>0</v>
      </c>
      <c r="AS313" t="s">
        <v>325</v>
      </c>
      <c r="AT313" t="s">
        <v>270</v>
      </c>
      <c r="AU313">
        <v>0</v>
      </c>
      <c r="AV313" s="12"/>
      <c r="AW313" s="12">
        <v>149</v>
      </c>
      <c r="AX313" s="12"/>
      <c r="AY313" s="12"/>
      <c r="AZ313" t="s">
        <v>57</v>
      </c>
    </row>
    <row r="314" spans="1:52" hidden="1" x14ac:dyDescent="0.35">
      <c r="A314" t="s">
        <v>61</v>
      </c>
      <c r="B314" t="s">
        <v>269</v>
      </c>
      <c r="C314" s="109">
        <v>0</v>
      </c>
      <c r="D314" s="12">
        <v>0</v>
      </c>
      <c r="E314" s="12">
        <v>0</v>
      </c>
      <c r="F314" s="12">
        <v>0</v>
      </c>
      <c r="G314" s="12">
        <v>0</v>
      </c>
      <c r="H314" s="12">
        <v>0</v>
      </c>
      <c r="I314" s="12">
        <v>0</v>
      </c>
      <c r="J314" s="12">
        <v>0</v>
      </c>
      <c r="K314" s="12">
        <v>0</v>
      </c>
      <c r="L314" s="12">
        <v>0</v>
      </c>
      <c r="M314" s="12">
        <v>0</v>
      </c>
      <c r="N314" s="12">
        <v>0</v>
      </c>
      <c r="O314" s="12">
        <v>0</v>
      </c>
      <c r="P314" s="12">
        <v>0</v>
      </c>
      <c r="Q314" s="12">
        <v>0</v>
      </c>
      <c r="R314" s="12">
        <v>0</v>
      </c>
      <c r="S314" s="12">
        <v>0</v>
      </c>
      <c r="T314" s="12">
        <v>0</v>
      </c>
      <c r="U314" s="12">
        <v>0</v>
      </c>
      <c r="V314" s="12">
        <v>0</v>
      </c>
      <c r="W314" s="12">
        <v>0</v>
      </c>
      <c r="X314" s="12">
        <v>0</v>
      </c>
      <c r="Y314" s="12">
        <v>0</v>
      </c>
      <c r="Z314" s="12">
        <v>0</v>
      </c>
      <c r="AA314" s="12">
        <v>0</v>
      </c>
      <c r="AB314" s="12">
        <v>0</v>
      </c>
      <c r="AC314" s="12">
        <v>0</v>
      </c>
      <c r="AD314" s="12">
        <v>0</v>
      </c>
      <c r="AE314" s="12">
        <v>0</v>
      </c>
      <c r="AF314" s="12">
        <v>0</v>
      </c>
      <c r="AG314" s="12">
        <v>0</v>
      </c>
      <c r="AH314" s="12">
        <v>0</v>
      </c>
      <c r="AI314" s="12">
        <v>0</v>
      </c>
      <c r="AJ314" s="12">
        <v>0</v>
      </c>
      <c r="AK314" s="12">
        <v>0</v>
      </c>
      <c r="AL314" s="12">
        <v>0</v>
      </c>
      <c r="AM314" s="12">
        <v>0</v>
      </c>
      <c r="AN314" s="12">
        <v>0</v>
      </c>
      <c r="AO314" s="81">
        <v>0</v>
      </c>
      <c r="AP314">
        <v>0</v>
      </c>
      <c r="AQ314">
        <v>0</v>
      </c>
      <c r="AR314">
        <v>0</v>
      </c>
      <c r="AS314" t="s">
        <v>325</v>
      </c>
      <c r="AT314" t="s">
        <v>270</v>
      </c>
      <c r="AU314">
        <v>0</v>
      </c>
      <c r="AV314" s="12"/>
      <c r="AW314" s="12"/>
      <c r="AX314" s="12">
        <v>3</v>
      </c>
      <c r="AY314" s="12"/>
      <c r="AZ314" t="s">
        <v>295</v>
      </c>
    </row>
    <row r="315" spans="1:52" hidden="1" x14ac:dyDescent="0.35">
      <c r="A315" t="s">
        <v>61</v>
      </c>
      <c r="B315" t="s">
        <v>269</v>
      </c>
      <c r="C315" s="109">
        <v>0</v>
      </c>
      <c r="D315" s="12">
        <v>0</v>
      </c>
      <c r="E315" s="12">
        <v>0</v>
      </c>
      <c r="F315" s="12">
        <v>0</v>
      </c>
      <c r="G315" s="12">
        <v>0</v>
      </c>
      <c r="H315" s="12">
        <v>0</v>
      </c>
      <c r="I315" s="12">
        <v>0</v>
      </c>
      <c r="J315" s="12">
        <v>0</v>
      </c>
      <c r="K315" s="12">
        <v>0</v>
      </c>
      <c r="L315" s="12">
        <v>0</v>
      </c>
      <c r="M315" s="12">
        <v>0</v>
      </c>
      <c r="N315" s="12">
        <v>0</v>
      </c>
      <c r="O315" s="12">
        <v>0</v>
      </c>
      <c r="P315" s="12">
        <v>0</v>
      </c>
      <c r="Q315" s="12">
        <v>0</v>
      </c>
      <c r="R315" s="12">
        <v>0</v>
      </c>
      <c r="S315" s="12">
        <v>0</v>
      </c>
      <c r="T315" s="12">
        <v>0</v>
      </c>
      <c r="U315" s="12">
        <v>0</v>
      </c>
      <c r="V315" s="12">
        <v>0</v>
      </c>
      <c r="W315" s="12">
        <v>0</v>
      </c>
      <c r="X315" s="12">
        <v>0</v>
      </c>
      <c r="Y315" s="12">
        <v>0</v>
      </c>
      <c r="Z315" s="12">
        <v>0</v>
      </c>
      <c r="AA315" s="12">
        <v>0</v>
      </c>
      <c r="AB315" s="12">
        <v>0</v>
      </c>
      <c r="AC315" s="12">
        <v>0</v>
      </c>
      <c r="AD315" s="12">
        <v>0</v>
      </c>
      <c r="AE315" s="12">
        <v>0</v>
      </c>
      <c r="AF315" s="12">
        <v>0</v>
      </c>
      <c r="AG315" s="12">
        <v>0</v>
      </c>
      <c r="AH315" s="12">
        <v>0</v>
      </c>
      <c r="AI315" s="12">
        <v>0</v>
      </c>
      <c r="AJ315" s="12">
        <v>0</v>
      </c>
      <c r="AK315" s="12">
        <v>0</v>
      </c>
      <c r="AL315" s="12">
        <v>0</v>
      </c>
      <c r="AM315" s="12">
        <v>0</v>
      </c>
      <c r="AN315" s="12">
        <v>0</v>
      </c>
      <c r="AO315" s="81">
        <v>0</v>
      </c>
      <c r="AP315">
        <v>0</v>
      </c>
      <c r="AQ315">
        <v>0</v>
      </c>
      <c r="AR315">
        <v>0</v>
      </c>
      <c r="AS315" t="s">
        <v>325</v>
      </c>
      <c r="AT315" t="s">
        <v>270</v>
      </c>
      <c r="AU315">
        <v>0</v>
      </c>
      <c r="AV315" s="12"/>
      <c r="AW315" s="12"/>
      <c r="AX315" s="12">
        <v>13</v>
      </c>
      <c r="AY315" s="12"/>
      <c r="AZ315" t="s">
        <v>296</v>
      </c>
    </row>
    <row r="316" spans="1:52" hidden="1" x14ac:dyDescent="0.35">
      <c r="A316" t="s">
        <v>61</v>
      </c>
      <c r="B316" t="s">
        <v>269</v>
      </c>
      <c r="C316" s="109">
        <v>0</v>
      </c>
      <c r="D316" s="12">
        <v>0</v>
      </c>
      <c r="E316" s="12">
        <v>0</v>
      </c>
      <c r="F316" s="12">
        <v>0</v>
      </c>
      <c r="G316" s="12">
        <v>0</v>
      </c>
      <c r="H316" s="12">
        <v>0</v>
      </c>
      <c r="I316" s="12">
        <v>0</v>
      </c>
      <c r="J316" s="12">
        <v>0</v>
      </c>
      <c r="K316" s="12">
        <v>0</v>
      </c>
      <c r="L316" s="12">
        <v>0</v>
      </c>
      <c r="M316" s="12">
        <v>0</v>
      </c>
      <c r="N316" s="12">
        <v>0</v>
      </c>
      <c r="O316" s="12">
        <v>0</v>
      </c>
      <c r="P316" s="12">
        <v>0</v>
      </c>
      <c r="Q316" s="12">
        <v>0</v>
      </c>
      <c r="R316" s="12">
        <v>0</v>
      </c>
      <c r="S316" s="12">
        <v>0</v>
      </c>
      <c r="T316" s="12">
        <v>0</v>
      </c>
      <c r="U316" s="12">
        <v>0</v>
      </c>
      <c r="V316" s="12">
        <v>0</v>
      </c>
      <c r="W316" s="12">
        <v>0</v>
      </c>
      <c r="X316" s="12">
        <v>0</v>
      </c>
      <c r="Y316" s="12">
        <v>0</v>
      </c>
      <c r="Z316" s="12">
        <v>0</v>
      </c>
      <c r="AA316" s="12">
        <v>0</v>
      </c>
      <c r="AB316" s="12">
        <v>0</v>
      </c>
      <c r="AC316" s="12">
        <v>0</v>
      </c>
      <c r="AD316" s="12">
        <v>0</v>
      </c>
      <c r="AE316" s="12">
        <v>0</v>
      </c>
      <c r="AF316" s="12">
        <v>0</v>
      </c>
      <c r="AG316" s="12">
        <v>0</v>
      </c>
      <c r="AH316" s="12">
        <v>0</v>
      </c>
      <c r="AI316" s="12">
        <v>0</v>
      </c>
      <c r="AJ316" s="12">
        <v>0</v>
      </c>
      <c r="AK316" s="12">
        <v>0</v>
      </c>
      <c r="AL316" s="12">
        <v>0</v>
      </c>
      <c r="AM316" s="12">
        <v>0</v>
      </c>
      <c r="AN316" s="12">
        <v>0</v>
      </c>
      <c r="AO316" s="81">
        <v>0</v>
      </c>
      <c r="AP316">
        <v>0</v>
      </c>
      <c r="AQ316">
        <v>0</v>
      </c>
      <c r="AR316">
        <v>0</v>
      </c>
      <c r="AS316" t="s">
        <v>325</v>
      </c>
      <c r="AT316" t="s">
        <v>270</v>
      </c>
      <c r="AU316">
        <v>0</v>
      </c>
      <c r="AV316" s="12"/>
      <c r="AW316" s="12"/>
      <c r="AX316" s="12">
        <v>157</v>
      </c>
      <c r="AY316" s="12"/>
      <c r="AZ316" t="s">
        <v>57</v>
      </c>
    </row>
    <row r="317" spans="1:52" hidden="1" x14ac:dyDescent="0.35">
      <c r="A317" t="s">
        <v>61</v>
      </c>
      <c r="B317" t="s">
        <v>269</v>
      </c>
      <c r="C317" s="109">
        <v>0</v>
      </c>
      <c r="D317" s="12">
        <v>0</v>
      </c>
      <c r="E317" s="12">
        <v>0</v>
      </c>
      <c r="F317" s="12">
        <v>0</v>
      </c>
      <c r="G317" s="12">
        <v>0</v>
      </c>
      <c r="H317" s="12">
        <v>0</v>
      </c>
      <c r="I317" s="12">
        <v>0</v>
      </c>
      <c r="J317" s="12">
        <v>0</v>
      </c>
      <c r="K317" s="12">
        <v>0</v>
      </c>
      <c r="L317" s="12">
        <v>0</v>
      </c>
      <c r="M317" s="12">
        <v>0</v>
      </c>
      <c r="N317" s="12">
        <v>0</v>
      </c>
      <c r="O317" s="12">
        <v>0</v>
      </c>
      <c r="P317" s="12">
        <v>0</v>
      </c>
      <c r="Q317" s="12">
        <v>0</v>
      </c>
      <c r="R317" s="12">
        <v>0</v>
      </c>
      <c r="S317" s="12">
        <v>0</v>
      </c>
      <c r="T317" s="12">
        <v>0</v>
      </c>
      <c r="U317" s="12">
        <v>0</v>
      </c>
      <c r="V317" s="12">
        <v>0</v>
      </c>
      <c r="W317" s="12">
        <v>0</v>
      </c>
      <c r="X317" s="12">
        <v>0</v>
      </c>
      <c r="Y317" s="12">
        <v>0</v>
      </c>
      <c r="Z317" s="12">
        <v>0</v>
      </c>
      <c r="AA317" s="12">
        <v>0</v>
      </c>
      <c r="AB317" s="12">
        <v>0</v>
      </c>
      <c r="AC317" s="12">
        <v>0</v>
      </c>
      <c r="AD317" s="12">
        <v>0</v>
      </c>
      <c r="AE317" s="12">
        <v>0</v>
      </c>
      <c r="AF317" s="12">
        <v>0</v>
      </c>
      <c r="AG317" s="12">
        <v>0</v>
      </c>
      <c r="AH317" s="12">
        <v>0</v>
      </c>
      <c r="AI317" s="12">
        <v>0</v>
      </c>
      <c r="AJ317" s="12">
        <v>0</v>
      </c>
      <c r="AK317" s="12">
        <v>0</v>
      </c>
      <c r="AL317" s="12">
        <v>0</v>
      </c>
      <c r="AM317" s="12">
        <v>0</v>
      </c>
      <c r="AN317" s="12">
        <v>0</v>
      </c>
      <c r="AO317" s="81">
        <v>0</v>
      </c>
      <c r="AP317">
        <v>0</v>
      </c>
      <c r="AQ317">
        <v>0</v>
      </c>
      <c r="AR317">
        <v>0</v>
      </c>
      <c r="AS317" t="s">
        <v>325</v>
      </c>
      <c r="AT317" t="s">
        <v>270</v>
      </c>
      <c r="AU317">
        <v>0</v>
      </c>
      <c r="AV317" s="12"/>
      <c r="AW317" s="12"/>
      <c r="AX317" s="12"/>
      <c r="AY317" s="12">
        <v>3</v>
      </c>
      <c r="AZ317" t="s">
        <v>295</v>
      </c>
    </row>
    <row r="318" spans="1:52" hidden="1" x14ac:dyDescent="0.35">
      <c r="A318" t="s">
        <v>61</v>
      </c>
      <c r="B318" t="s">
        <v>269</v>
      </c>
      <c r="C318" s="109">
        <v>0</v>
      </c>
      <c r="D318" s="12">
        <v>0</v>
      </c>
      <c r="E318" s="12">
        <v>0</v>
      </c>
      <c r="F318" s="12">
        <v>0</v>
      </c>
      <c r="G318" s="12">
        <v>0</v>
      </c>
      <c r="H318" s="12">
        <v>0</v>
      </c>
      <c r="I318" s="12">
        <v>0</v>
      </c>
      <c r="J318" s="12">
        <v>0</v>
      </c>
      <c r="K318" s="12">
        <v>0</v>
      </c>
      <c r="L318" s="12">
        <v>0</v>
      </c>
      <c r="M318" s="12">
        <v>0</v>
      </c>
      <c r="N318" s="12">
        <v>0</v>
      </c>
      <c r="O318" s="12">
        <v>0</v>
      </c>
      <c r="P318" s="12">
        <v>0</v>
      </c>
      <c r="Q318" s="12">
        <v>0</v>
      </c>
      <c r="R318" s="12">
        <v>0</v>
      </c>
      <c r="S318" s="12">
        <v>0</v>
      </c>
      <c r="T318" s="12">
        <v>0</v>
      </c>
      <c r="U318" s="12">
        <v>0</v>
      </c>
      <c r="V318" s="12">
        <v>0</v>
      </c>
      <c r="W318" s="12">
        <v>0</v>
      </c>
      <c r="X318" s="12">
        <v>0</v>
      </c>
      <c r="Y318" s="12">
        <v>0</v>
      </c>
      <c r="Z318" s="12">
        <v>0</v>
      </c>
      <c r="AA318" s="12">
        <v>0</v>
      </c>
      <c r="AB318" s="12">
        <v>0</v>
      </c>
      <c r="AC318" s="12">
        <v>0</v>
      </c>
      <c r="AD318" s="12">
        <v>0</v>
      </c>
      <c r="AE318" s="12">
        <v>0</v>
      </c>
      <c r="AF318" s="12">
        <v>0</v>
      </c>
      <c r="AG318" s="12">
        <v>0</v>
      </c>
      <c r="AH318" s="12">
        <v>0</v>
      </c>
      <c r="AI318" s="12">
        <v>0</v>
      </c>
      <c r="AJ318" s="12">
        <v>0</v>
      </c>
      <c r="AK318" s="12">
        <v>0</v>
      </c>
      <c r="AL318" s="12">
        <v>0</v>
      </c>
      <c r="AM318" s="12">
        <v>0</v>
      </c>
      <c r="AN318" s="12">
        <v>0</v>
      </c>
      <c r="AO318" s="81">
        <v>0</v>
      </c>
      <c r="AP318">
        <v>0</v>
      </c>
      <c r="AQ318">
        <v>0</v>
      </c>
      <c r="AR318">
        <v>0</v>
      </c>
      <c r="AS318" t="s">
        <v>325</v>
      </c>
      <c r="AT318" t="s">
        <v>270</v>
      </c>
      <c r="AU318">
        <v>0</v>
      </c>
      <c r="AV318" s="12"/>
      <c r="AW318" s="12"/>
      <c r="AX318" s="12"/>
      <c r="AY318" s="12">
        <v>12</v>
      </c>
      <c r="AZ318" t="s">
        <v>296</v>
      </c>
    </row>
    <row r="319" spans="1:52" hidden="1" x14ac:dyDescent="0.35">
      <c r="A319" t="s">
        <v>61</v>
      </c>
      <c r="B319" t="s">
        <v>269</v>
      </c>
      <c r="C319" s="109">
        <v>0</v>
      </c>
      <c r="D319" s="12">
        <v>0</v>
      </c>
      <c r="E319" s="12">
        <v>0</v>
      </c>
      <c r="F319" s="12">
        <v>0</v>
      </c>
      <c r="G319" s="12">
        <v>0</v>
      </c>
      <c r="H319" s="12">
        <v>0</v>
      </c>
      <c r="I319" s="12">
        <v>0</v>
      </c>
      <c r="J319" s="12">
        <v>0</v>
      </c>
      <c r="K319" s="12">
        <v>0</v>
      </c>
      <c r="L319" s="12">
        <v>0</v>
      </c>
      <c r="M319" s="12">
        <v>0</v>
      </c>
      <c r="N319" s="12">
        <v>0</v>
      </c>
      <c r="O319" s="12">
        <v>0</v>
      </c>
      <c r="P319" s="12">
        <v>0</v>
      </c>
      <c r="Q319" s="12">
        <v>0</v>
      </c>
      <c r="R319" s="12">
        <v>0</v>
      </c>
      <c r="S319" s="12">
        <v>0</v>
      </c>
      <c r="T319" s="12">
        <v>0</v>
      </c>
      <c r="U319" s="12">
        <v>0</v>
      </c>
      <c r="V319" s="12">
        <v>0</v>
      </c>
      <c r="W319" s="12">
        <v>0</v>
      </c>
      <c r="X319" s="12">
        <v>0</v>
      </c>
      <c r="Y319" s="12">
        <v>0</v>
      </c>
      <c r="Z319" s="12">
        <v>0</v>
      </c>
      <c r="AA319" s="12">
        <v>0</v>
      </c>
      <c r="AB319" s="12">
        <v>0</v>
      </c>
      <c r="AC319" s="12">
        <v>0</v>
      </c>
      <c r="AD319" s="12">
        <v>0</v>
      </c>
      <c r="AE319" s="12">
        <v>0</v>
      </c>
      <c r="AF319" s="12">
        <v>0</v>
      </c>
      <c r="AG319" s="12">
        <v>0</v>
      </c>
      <c r="AH319" s="12">
        <v>0</v>
      </c>
      <c r="AI319" s="12">
        <v>0</v>
      </c>
      <c r="AJ319" s="12">
        <v>0</v>
      </c>
      <c r="AK319" s="12">
        <v>0</v>
      </c>
      <c r="AL319" s="12">
        <v>0</v>
      </c>
      <c r="AM319" s="12">
        <v>0</v>
      </c>
      <c r="AN319" s="12">
        <v>0</v>
      </c>
      <c r="AO319" s="81">
        <v>0</v>
      </c>
      <c r="AP319">
        <v>0</v>
      </c>
      <c r="AQ319">
        <v>0</v>
      </c>
      <c r="AR319">
        <v>0</v>
      </c>
      <c r="AS319" t="s">
        <v>325</v>
      </c>
      <c r="AT319" t="s">
        <v>270</v>
      </c>
      <c r="AU319">
        <v>0</v>
      </c>
      <c r="AV319" s="12"/>
      <c r="AW319" s="12"/>
      <c r="AX319" s="12"/>
      <c r="AY319" s="12">
        <v>148</v>
      </c>
      <c r="AZ319" t="s">
        <v>57</v>
      </c>
    </row>
    <row r="320" spans="1:52" hidden="1" x14ac:dyDescent="0.35">
      <c r="A320" t="s">
        <v>61</v>
      </c>
      <c r="B320" t="s">
        <v>269</v>
      </c>
      <c r="C320" s="109">
        <v>0</v>
      </c>
      <c r="D320" s="12">
        <v>0</v>
      </c>
      <c r="E320" s="12">
        <v>0</v>
      </c>
      <c r="F320" s="12">
        <v>0</v>
      </c>
      <c r="G320" s="12">
        <v>0</v>
      </c>
      <c r="H320" s="12">
        <v>0</v>
      </c>
      <c r="I320" s="12">
        <v>0</v>
      </c>
      <c r="J320" s="12">
        <v>0</v>
      </c>
      <c r="K320" s="12">
        <v>0</v>
      </c>
      <c r="L320" s="12">
        <v>0</v>
      </c>
      <c r="M320" s="12">
        <v>0</v>
      </c>
      <c r="N320" s="12">
        <v>0</v>
      </c>
      <c r="O320" s="12">
        <v>0</v>
      </c>
      <c r="P320" s="12">
        <v>0</v>
      </c>
      <c r="Q320" s="12">
        <v>0</v>
      </c>
      <c r="R320" s="12">
        <v>0</v>
      </c>
      <c r="S320" s="12">
        <v>0</v>
      </c>
      <c r="T320" s="12">
        <v>0</v>
      </c>
      <c r="U320" s="12">
        <v>0</v>
      </c>
      <c r="V320" s="12">
        <v>0</v>
      </c>
      <c r="W320" s="12">
        <v>0</v>
      </c>
      <c r="X320" s="12">
        <v>0</v>
      </c>
      <c r="Y320" s="12">
        <v>0</v>
      </c>
      <c r="Z320" s="12">
        <v>0</v>
      </c>
      <c r="AA320" s="12">
        <v>0</v>
      </c>
      <c r="AB320" s="12">
        <v>0</v>
      </c>
      <c r="AC320" s="12">
        <v>0</v>
      </c>
      <c r="AD320" s="12">
        <v>0</v>
      </c>
      <c r="AE320" s="12">
        <v>0</v>
      </c>
      <c r="AF320" s="12">
        <v>0</v>
      </c>
      <c r="AG320" s="12">
        <v>0</v>
      </c>
      <c r="AH320" s="12">
        <v>0</v>
      </c>
      <c r="AI320" s="12">
        <v>0</v>
      </c>
      <c r="AJ320" s="12">
        <v>0</v>
      </c>
      <c r="AK320" s="12">
        <v>0</v>
      </c>
      <c r="AL320" s="12">
        <v>0</v>
      </c>
      <c r="AM320" s="12">
        <v>0</v>
      </c>
      <c r="AN320" s="12">
        <v>0</v>
      </c>
      <c r="AO320" s="81">
        <v>0</v>
      </c>
      <c r="AP320">
        <v>0</v>
      </c>
      <c r="AQ320">
        <v>0</v>
      </c>
      <c r="AR320">
        <v>0</v>
      </c>
      <c r="AS320" t="s">
        <v>325</v>
      </c>
      <c r="AT320" t="s">
        <v>270</v>
      </c>
      <c r="AU320">
        <v>0</v>
      </c>
      <c r="AV320" s="12"/>
      <c r="AW320" s="12"/>
      <c r="AX320" s="12"/>
      <c r="AY320" s="12"/>
      <c r="AZ320" t="s">
        <v>57</v>
      </c>
    </row>
    <row r="321" spans="1:52" hidden="1" x14ac:dyDescent="0.35">
      <c r="A321" t="s">
        <v>61</v>
      </c>
      <c r="B321" t="s">
        <v>269</v>
      </c>
      <c r="C321" s="109">
        <v>0</v>
      </c>
      <c r="D321" s="12">
        <v>0</v>
      </c>
      <c r="E321" s="12">
        <v>0</v>
      </c>
      <c r="F321" s="12">
        <v>0</v>
      </c>
      <c r="G321" s="12">
        <v>0</v>
      </c>
      <c r="H321" s="12">
        <v>0</v>
      </c>
      <c r="I321" s="12">
        <v>0</v>
      </c>
      <c r="J321" s="12">
        <v>0</v>
      </c>
      <c r="K321" s="12">
        <v>0</v>
      </c>
      <c r="L321" s="12">
        <v>0</v>
      </c>
      <c r="M321" s="12">
        <v>0</v>
      </c>
      <c r="N321" s="12">
        <v>0</v>
      </c>
      <c r="O321" s="12">
        <v>0</v>
      </c>
      <c r="P321" s="12">
        <v>0</v>
      </c>
      <c r="Q321" s="12">
        <v>0</v>
      </c>
      <c r="R321" s="12">
        <v>0</v>
      </c>
      <c r="S321" s="12">
        <v>0</v>
      </c>
      <c r="T321" s="12">
        <v>0</v>
      </c>
      <c r="U321" s="12">
        <v>0</v>
      </c>
      <c r="V321" s="12">
        <v>0</v>
      </c>
      <c r="W321" s="12">
        <v>0</v>
      </c>
      <c r="X321" s="12">
        <v>0</v>
      </c>
      <c r="Y321" s="12">
        <v>0</v>
      </c>
      <c r="Z321" s="12">
        <v>0</v>
      </c>
      <c r="AA321" s="12">
        <v>0</v>
      </c>
      <c r="AB321" s="12">
        <v>0</v>
      </c>
      <c r="AC321" s="12">
        <v>0</v>
      </c>
      <c r="AD321" s="12">
        <v>0</v>
      </c>
      <c r="AE321" s="12">
        <v>0</v>
      </c>
      <c r="AF321" s="12">
        <v>0</v>
      </c>
      <c r="AG321" s="12">
        <v>0</v>
      </c>
      <c r="AH321" s="12">
        <v>0</v>
      </c>
      <c r="AI321" s="12">
        <v>0</v>
      </c>
      <c r="AJ321" s="12">
        <v>0</v>
      </c>
      <c r="AK321" s="12">
        <v>0</v>
      </c>
      <c r="AL321" s="12">
        <v>0</v>
      </c>
      <c r="AM321" s="12">
        <v>0</v>
      </c>
      <c r="AN321" s="12">
        <v>0</v>
      </c>
      <c r="AO321" s="81">
        <v>0</v>
      </c>
      <c r="AP321">
        <v>0</v>
      </c>
      <c r="AQ321">
        <v>0</v>
      </c>
      <c r="AR321">
        <v>0</v>
      </c>
      <c r="AS321" t="s">
        <v>325</v>
      </c>
      <c r="AT321" t="s">
        <v>270</v>
      </c>
      <c r="AU321">
        <v>0</v>
      </c>
      <c r="AV321" s="12"/>
      <c r="AW321" s="12"/>
      <c r="AX321" s="12"/>
      <c r="AY321" s="12"/>
      <c r="AZ321" t="s">
        <v>296</v>
      </c>
    </row>
    <row r="322" spans="1:52" hidden="1" x14ac:dyDescent="0.35">
      <c r="A322" t="s">
        <v>61</v>
      </c>
      <c r="B322" t="s">
        <v>269</v>
      </c>
      <c r="C322" s="109">
        <v>0</v>
      </c>
      <c r="D322" s="12">
        <v>0</v>
      </c>
      <c r="E322" s="12">
        <v>0</v>
      </c>
      <c r="F322" s="12">
        <v>0</v>
      </c>
      <c r="G322" s="12">
        <v>0</v>
      </c>
      <c r="H322" s="12">
        <v>0</v>
      </c>
      <c r="I322" s="12">
        <v>0</v>
      </c>
      <c r="J322" s="12">
        <v>0</v>
      </c>
      <c r="K322" s="12">
        <v>0</v>
      </c>
      <c r="L322" s="12">
        <v>0</v>
      </c>
      <c r="M322" s="12">
        <v>0</v>
      </c>
      <c r="N322" s="12">
        <v>0</v>
      </c>
      <c r="O322" s="12">
        <v>0</v>
      </c>
      <c r="P322" s="12">
        <v>0</v>
      </c>
      <c r="Q322" s="12">
        <v>0</v>
      </c>
      <c r="R322" s="12">
        <v>0</v>
      </c>
      <c r="S322" s="12">
        <v>0</v>
      </c>
      <c r="T322" s="12">
        <v>0</v>
      </c>
      <c r="U322" s="12">
        <v>0</v>
      </c>
      <c r="V322" s="12">
        <v>0</v>
      </c>
      <c r="W322" s="12">
        <v>0</v>
      </c>
      <c r="X322" s="12">
        <v>0</v>
      </c>
      <c r="Y322" s="12">
        <v>0</v>
      </c>
      <c r="Z322" s="12">
        <v>0</v>
      </c>
      <c r="AA322" s="12">
        <v>0</v>
      </c>
      <c r="AB322" s="12">
        <v>0</v>
      </c>
      <c r="AC322" s="12">
        <v>0</v>
      </c>
      <c r="AD322" s="12">
        <v>0</v>
      </c>
      <c r="AE322" s="12">
        <v>0</v>
      </c>
      <c r="AF322" s="12">
        <v>0</v>
      </c>
      <c r="AG322" s="12">
        <v>0</v>
      </c>
      <c r="AH322" s="12">
        <v>0</v>
      </c>
      <c r="AI322" s="12">
        <v>0</v>
      </c>
      <c r="AJ322" s="12">
        <v>0</v>
      </c>
      <c r="AK322" s="12">
        <v>0</v>
      </c>
      <c r="AL322" s="12">
        <v>0</v>
      </c>
      <c r="AM322" s="12">
        <v>0</v>
      </c>
      <c r="AN322" s="12">
        <v>0</v>
      </c>
      <c r="AO322" s="81">
        <v>0</v>
      </c>
      <c r="AP322">
        <v>0</v>
      </c>
      <c r="AQ322">
        <v>0</v>
      </c>
      <c r="AR322">
        <v>0</v>
      </c>
      <c r="AS322" t="s">
        <v>325</v>
      </c>
      <c r="AT322" t="s">
        <v>270</v>
      </c>
      <c r="AU322">
        <v>0</v>
      </c>
      <c r="AV322" s="12"/>
      <c r="AW322" s="12"/>
      <c r="AX322" s="12"/>
      <c r="AY322" s="12"/>
      <c r="AZ322" t="s">
        <v>295</v>
      </c>
    </row>
    <row r="323" spans="1:52" hidden="1" x14ac:dyDescent="0.35">
      <c r="A323" t="s">
        <v>61</v>
      </c>
      <c r="B323" t="s">
        <v>282</v>
      </c>
      <c r="C323" s="109">
        <v>0</v>
      </c>
      <c r="D323" s="12">
        <v>0</v>
      </c>
      <c r="E323" s="12">
        <v>0</v>
      </c>
      <c r="F323" s="12">
        <v>0</v>
      </c>
      <c r="G323" s="12">
        <v>0</v>
      </c>
      <c r="H323" s="12">
        <v>0</v>
      </c>
      <c r="I323" s="12">
        <v>0</v>
      </c>
      <c r="J323" s="12">
        <v>0</v>
      </c>
      <c r="K323" s="12">
        <v>0</v>
      </c>
      <c r="L323" s="12">
        <v>0</v>
      </c>
      <c r="M323" s="12">
        <v>0</v>
      </c>
      <c r="N323" s="12">
        <v>0</v>
      </c>
      <c r="O323" s="12">
        <v>0</v>
      </c>
      <c r="P323" s="12">
        <v>0</v>
      </c>
      <c r="Q323" s="12">
        <v>0</v>
      </c>
      <c r="R323" s="12">
        <v>0</v>
      </c>
      <c r="S323" s="12">
        <v>0</v>
      </c>
      <c r="T323" s="12">
        <v>0</v>
      </c>
      <c r="U323" s="12">
        <v>0</v>
      </c>
      <c r="V323" s="12">
        <v>0</v>
      </c>
      <c r="W323" s="12">
        <v>0</v>
      </c>
      <c r="X323" s="12">
        <v>0</v>
      </c>
      <c r="Y323" s="12">
        <v>0</v>
      </c>
      <c r="Z323" s="12">
        <v>0</v>
      </c>
      <c r="AA323" s="12">
        <v>0</v>
      </c>
      <c r="AB323" s="12">
        <v>0</v>
      </c>
      <c r="AC323" s="12">
        <v>0</v>
      </c>
      <c r="AD323" s="12">
        <v>0</v>
      </c>
      <c r="AE323" s="12">
        <v>0</v>
      </c>
      <c r="AF323" s="12">
        <v>0</v>
      </c>
      <c r="AG323" s="12">
        <v>0</v>
      </c>
      <c r="AH323" s="12">
        <v>0</v>
      </c>
      <c r="AI323" s="12">
        <v>0</v>
      </c>
      <c r="AJ323" s="12">
        <v>0</v>
      </c>
      <c r="AK323" s="12">
        <v>0</v>
      </c>
      <c r="AL323" s="12">
        <v>0</v>
      </c>
      <c r="AM323" s="12">
        <v>0</v>
      </c>
      <c r="AN323" s="12">
        <v>0</v>
      </c>
      <c r="AO323" s="81">
        <v>0</v>
      </c>
      <c r="AP323">
        <v>0</v>
      </c>
      <c r="AQ323">
        <v>0</v>
      </c>
      <c r="AR323">
        <v>0</v>
      </c>
      <c r="AS323" t="s">
        <v>325</v>
      </c>
      <c r="AT323" t="s">
        <v>270</v>
      </c>
      <c r="AU323">
        <v>0</v>
      </c>
      <c r="AV323" s="12">
        <v>277</v>
      </c>
      <c r="AW323" s="12"/>
      <c r="AX323" s="12"/>
      <c r="AY323" s="12"/>
      <c r="AZ323" t="s">
        <v>57</v>
      </c>
    </row>
    <row r="324" spans="1:52" hidden="1" x14ac:dyDescent="0.35">
      <c r="A324" t="s">
        <v>61</v>
      </c>
      <c r="B324" t="s">
        <v>282</v>
      </c>
      <c r="C324" s="109">
        <v>0</v>
      </c>
      <c r="D324" s="12">
        <v>0</v>
      </c>
      <c r="E324" s="12">
        <v>0</v>
      </c>
      <c r="F324" s="12">
        <v>0</v>
      </c>
      <c r="G324" s="12">
        <v>0</v>
      </c>
      <c r="H324" s="12">
        <v>0</v>
      </c>
      <c r="I324" s="12">
        <v>0</v>
      </c>
      <c r="J324" s="12">
        <v>0</v>
      </c>
      <c r="K324" s="12">
        <v>0</v>
      </c>
      <c r="L324" s="12">
        <v>0</v>
      </c>
      <c r="M324" s="12">
        <v>0</v>
      </c>
      <c r="N324" s="12">
        <v>0</v>
      </c>
      <c r="O324" s="12">
        <v>0</v>
      </c>
      <c r="P324" s="12">
        <v>0</v>
      </c>
      <c r="Q324" s="12">
        <v>0</v>
      </c>
      <c r="R324" s="12">
        <v>0</v>
      </c>
      <c r="S324" s="12">
        <v>0</v>
      </c>
      <c r="T324" s="12">
        <v>0</v>
      </c>
      <c r="U324" s="12">
        <v>0</v>
      </c>
      <c r="V324" s="12">
        <v>0</v>
      </c>
      <c r="W324" s="12">
        <v>0</v>
      </c>
      <c r="X324" s="12">
        <v>0</v>
      </c>
      <c r="Y324" s="12">
        <v>0</v>
      </c>
      <c r="Z324" s="12">
        <v>0</v>
      </c>
      <c r="AA324" s="12">
        <v>0</v>
      </c>
      <c r="AB324" s="12">
        <v>0</v>
      </c>
      <c r="AC324" s="12">
        <v>0</v>
      </c>
      <c r="AD324" s="12">
        <v>0</v>
      </c>
      <c r="AE324" s="12">
        <v>0</v>
      </c>
      <c r="AF324" s="12">
        <v>0</v>
      </c>
      <c r="AG324" s="12">
        <v>0</v>
      </c>
      <c r="AH324" s="12">
        <v>0</v>
      </c>
      <c r="AI324" s="12">
        <v>0</v>
      </c>
      <c r="AJ324" s="12">
        <v>0</v>
      </c>
      <c r="AK324" s="12">
        <v>0</v>
      </c>
      <c r="AL324" s="12">
        <v>0</v>
      </c>
      <c r="AM324" s="12">
        <v>0</v>
      </c>
      <c r="AN324" s="12">
        <v>0</v>
      </c>
      <c r="AO324" s="81">
        <v>0</v>
      </c>
      <c r="AP324">
        <v>0</v>
      </c>
      <c r="AQ324">
        <v>0</v>
      </c>
      <c r="AR324">
        <v>0</v>
      </c>
      <c r="AS324" t="s">
        <v>325</v>
      </c>
      <c r="AT324" t="s">
        <v>270</v>
      </c>
      <c r="AU324">
        <v>0</v>
      </c>
      <c r="AV324" s="12"/>
      <c r="AW324" s="12">
        <v>1</v>
      </c>
      <c r="AX324" s="12"/>
      <c r="AY324" s="12"/>
      <c r="AZ324" t="s">
        <v>295</v>
      </c>
    </row>
    <row r="325" spans="1:52" hidden="1" x14ac:dyDescent="0.35">
      <c r="A325" t="s">
        <v>61</v>
      </c>
      <c r="B325" t="s">
        <v>282</v>
      </c>
      <c r="C325" s="109">
        <v>0</v>
      </c>
      <c r="D325" s="12">
        <v>0</v>
      </c>
      <c r="E325" s="12">
        <v>0</v>
      </c>
      <c r="F325" s="12">
        <v>0</v>
      </c>
      <c r="G325" s="12">
        <v>0</v>
      </c>
      <c r="H325" s="12">
        <v>0</v>
      </c>
      <c r="I325" s="12">
        <v>0</v>
      </c>
      <c r="J325" s="12">
        <v>0</v>
      </c>
      <c r="K325" s="12">
        <v>0</v>
      </c>
      <c r="L325" s="12">
        <v>0</v>
      </c>
      <c r="M325" s="12">
        <v>0</v>
      </c>
      <c r="N325" s="12">
        <v>0</v>
      </c>
      <c r="O325" s="12">
        <v>0</v>
      </c>
      <c r="P325" s="12">
        <v>0</v>
      </c>
      <c r="Q325" s="12">
        <v>0</v>
      </c>
      <c r="R325" s="12">
        <v>0</v>
      </c>
      <c r="S325" s="12">
        <v>0</v>
      </c>
      <c r="T325" s="12">
        <v>0</v>
      </c>
      <c r="U325" s="12">
        <v>0</v>
      </c>
      <c r="V325" s="12">
        <v>0</v>
      </c>
      <c r="W325" s="12">
        <v>0</v>
      </c>
      <c r="X325" s="12">
        <v>0</v>
      </c>
      <c r="Y325" s="12">
        <v>0</v>
      </c>
      <c r="Z325" s="12">
        <v>0</v>
      </c>
      <c r="AA325" s="12">
        <v>0</v>
      </c>
      <c r="AB325" s="12">
        <v>0</v>
      </c>
      <c r="AC325" s="12">
        <v>0</v>
      </c>
      <c r="AD325" s="12">
        <v>0</v>
      </c>
      <c r="AE325" s="12">
        <v>0</v>
      </c>
      <c r="AF325" s="12">
        <v>0</v>
      </c>
      <c r="AG325" s="12">
        <v>0</v>
      </c>
      <c r="AH325" s="12">
        <v>0</v>
      </c>
      <c r="AI325" s="12">
        <v>0</v>
      </c>
      <c r="AJ325" s="12">
        <v>0</v>
      </c>
      <c r="AK325" s="12">
        <v>0</v>
      </c>
      <c r="AL325" s="12">
        <v>0</v>
      </c>
      <c r="AM325" s="12">
        <v>0</v>
      </c>
      <c r="AN325" s="12">
        <v>0</v>
      </c>
      <c r="AO325" s="81">
        <v>0</v>
      </c>
      <c r="AP325">
        <v>0</v>
      </c>
      <c r="AQ325">
        <v>0</v>
      </c>
      <c r="AR325">
        <v>0</v>
      </c>
      <c r="AS325" t="s">
        <v>325</v>
      </c>
      <c r="AT325" t="s">
        <v>270</v>
      </c>
      <c r="AU325">
        <v>0</v>
      </c>
      <c r="AV325" s="12"/>
      <c r="AW325" s="12">
        <v>3</v>
      </c>
      <c r="AX325" s="12"/>
      <c r="AY325" s="12"/>
      <c r="AZ325" t="s">
        <v>296</v>
      </c>
    </row>
    <row r="326" spans="1:52" hidden="1" x14ac:dyDescent="0.35">
      <c r="A326" t="s">
        <v>61</v>
      </c>
      <c r="B326" t="s">
        <v>282</v>
      </c>
      <c r="C326" s="109">
        <v>0</v>
      </c>
      <c r="D326" s="12">
        <v>0</v>
      </c>
      <c r="E326" s="12">
        <v>0</v>
      </c>
      <c r="F326" s="12">
        <v>0</v>
      </c>
      <c r="G326" s="12">
        <v>0</v>
      </c>
      <c r="H326" s="12">
        <v>0</v>
      </c>
      <c r="I326" s="12">
        <v>0</v>
      </c>
      <c r="J326" s="12">
        <v>0</v>
      </c>
      <c r="K326" s="12">
        <v>0</v>
      </c>
      <c r="L326" s="12">
        <v>0</v>
      </c>
      <c r="M326" s="12">
        <v>0</v>
      </c>
      <c r="N326" s="12">
        <v>0</v>
      </c>
      <c r="O326" s="12">
        <v>0</v>
      </c>
      <c r="P326" s="12">
        <v>0</v>
      </c>
      <c r="Q326" s="12">
        <v>0</v>
      </c>
      <c r="R326" s="12">
        <v>0</v>
      </c>
      <c r="S326" s="12">
        <v>0</v>
      </c>
      <c r="T326" s="12">
        <v>0</v>
      </c>
      <c r="U326" s="12">
        <v>0</v>
      </c>
      <c r="V326" s="12">
        <v>0</v>
      </c>
      <c r="W326" s="12">
        <v>0</v>
      </c>
      <c r="X326" s="12">
        <v>0</v>
      </c>
      <c r="Y326" s="12">
        <v>0</v>
      </c>
      <c r="Z326" s="12">
        <v>0</v>
      </c>
      <c r="AA326" s="12">
        <v>0</v>
      </c>
      <c r="AB326" s="12">
        <v>0</v>
      </c>
      <c r="AC326" s="12">
        <v>0</v>
      </c>
      <c r="AD326" s="12">
        <v>0</v>
      </c>
      <c r="AE326" s="12">
        <v>0</v>
      </c>
      <c r="AF326" s="12">
        <v>0</v>
      </c>
      <c r="AG326" s="12">
        <v>0</v>
      </c>
      <c r="AH326" s="12">
        <v>0</v>
      </c>
      <c r="AI326" s="12">
        <v>0</v>
      </c>
      <c r="AJ326" s="12">
        <v>0</v>
      </c>
      <c r="AK326" s="12">
        <v>0</v>
      </c>
      <c r="AL326" s="12">
        <v>0</v>
      </c>
      <c r="AM326" s="12">
        <v>0</v>
      </c>
      <c r="AN326" s="12">
        <v>0</v>
      </c>
      <c r="AO326" s="81">
        <v>0</v>
      </c>
      <c r="AP326">
        <v>0</v>
      </c>
      <c r="AQ326">
        <v>0</v>
      </c>
      <c r="AR326">
        <v>0</v>
      </c>
      <c r="AS326" t="s">
        <v>325</v>
      </c>
      <c r="AT326" t="s">
        <v>270</v>
      </c>
      <c r="AU326">
        <v>0</v>
      </c>
      <c r="AV326" s="12"/>
      <c r="AW326" s="12">
        <v>41</v>
      </c>
      <c r="AX326" s="12"/>
      <c r="AY326" s="12"/>
      <c r="AZ326" t="s">
        <v>57</v>
      </c>
    </row>
    <row r="327" spans="1:52" hidden="1" x14ac:dyDescent="0.35">
      <c r="A327" t="s">
        <v>61</v>
      </c>
      <c r="B327" t="s">
        <v>282</v>
      </c>
      <c r="C327" s="109">
        <v>0</v>
      </c>
      <c r="D327" s="12">
        <v>0</v>
      </c>
      <c r="E327" s="12">
        <v>0</v>
      </c>
      <c r="F327" s="12">
        <v>0</v>
      </c>
      <c r="G327" s="12">
        <v>0</v>
      </c>
      <c r="H327" s="12">
        <v>0</v>
      </c>
      <c r="I327" s="12">
        <v>0</v>
      </c>
      <c r="J327" s="12">
        <v>0</v>
      </c>
      <c r="K327" s="12">
        <v>0</v>
      </c>
      <c r="L327" s="12">
        <v>0</v>
      </c>
      <c r="M327" s="12">
        <v>0</v>
      </c>
      <c r="N327" s="12">
        <v>0</v>
      </c>
      <c r="O327" s="12">
        <v>0</v>
      </c>
      <c r="P327" s="12">
        <v>0</v>
      </c>
      <c r="Q327" s="12">
        <v>0</v>
      </c>
      <c r="R327" s="12">
        <v>0</v>
      </c>
      <c r="S327" s="12">
        <v>0</v>
      </c>
      <c r="T327" s="12">
        <v>0</v>
      </c>
      <c r="U327" s="12">
        <v>0</v>
      </c>
      <c r="V327" s="12">
        <v>0</v>
      </c>
      <c r="W327" s="12">
        <v>0</v>
      </c>
      <c r="X327" s="12">
        <v>0</v>
      </c>
      <c r="Y327" s="12">
        <v>0</v>
      </c>
      <c r="Z327" s="12">
        <v>0</v>
      </c>
      <c r="AA327" s="12">
        <v>0</v>
      </c>
      <c r="AB327" s="12">
        <v>0</v>
      </c>
      <c r="AC327" s="12">
        <v>0</v>
      </c>
      <c r="AD327" s="12">
        <v>0</v>
      </c>
      <c r="AE327" s="12">
        <v>0</v>
      </c>
      <c r="AF327" s="12">
        <v>0</v>
      </c>
      <c r="AG327" s="12">
        <v>0</v>
      </c>
      <c r="AH327" s="12">
        <v>0</v>
      </c>
      <c r="AI327" s="12">
        <v>0</v>
      </c>
      <c r="AJ327" s="12">
        <v>0</v>
      </c>
      <c r="AK327" s="12">
        <v>0</v>
      </c>
      <c r="AL327" s="12">
        <v>0</v>
      </c>
      <c r="AM327" s="12">
        <v>0</v>
      </c>
      <c r="AN327" s="12">
        <v>0</v>
      </c>
      <c r="AO327" s="81">
        <v>0</v>
      </c>
      <c r="AP327">
        <v>0</v>
      </c>
      <c r="AQ327">
        <v>0</v>
      </c>
      <c r="AR327">
        <v>0</v>
      </c>
      <c r="AS327" t="s">
        <v>325</v>
      </c>
      <c r="AT327" t="s">
        <v>270</v>
      </c>
      <c r="AU327">
        <v>0</v>
      </c>
      <c r="AV327" s="12"/>
      <c r="AW327" s="12"/>
      <c r="AX327" s="12">
        <v>0</v>
      </c>
      <c r="AY327" s="12"/>
      <c r="AZ327" t="s">
        <v>295</v>
      </c>
    </row>
    <row r="328" spans="1:52" hidden="1" x14ac:dyDescent="0.35">
      <c r="A328" t="s">
        <v>61</v>
      </c>
      <c r="B328" t="s">
        <v>282</v>
      </c>
      <c r="C328" s="109">
        <v>0</v>
      </c>
      <c r="D328" s="12">
        <v>0</v>
      </c>
      <c r="E328" s="12">
        <v>0</v>
      </c>
      <c r="F328" s="12">
        <v>0</v>
      </c>
      <c r="G328" s="12">
        <v>0</v>
      </c>
      <c r="H328" s="12">
        <v>0</v>
      </c>
      <c r="I328" s="12">
        <v>0</v>
      </c>
      <c r="J328" s="12">
        <v>0</v>
      </c>
      <c r="K328" s="12">
        <v>0</v>
      </c>
      <c r="L328" s="12">
        <v>0</v>
      </c>
      <c r="M328" s="12">
        <v>0</v>
      </c>
      <c r="N328" s="12">
        <v>0</v>
      </c>
      <c r="O328" s="12">
        <v>0</v>
      </c>
      <c r="P328" s="12">
        <v>0</v>
      </c>
      <c r="Q328" s="12">
        <v>0</v>
      </c>
      <c r="R328" s="12">
        <v>0</v>
      </c>
      <c r="S328" s="12">
        <v>0</v>
      </c>
      <c r="T328" s="12">
        <v>0</v>
      </c>
      <c r="U328" s="12">
        <v>0</v>
      </c>
      <c r="V328" s="12">
        <v>0</v>
      </c>
      <c r="W328" s="12">
        <v>0</v>
      </c>
      <c r="X328" s="12">
        <v>0</v>
      </c>
      <c r="Y328" s="12">
        <v>0</v>
      </c>
      <c r="Z328" s="12">
        <v>0</v>
      </c>
      <c r="AA328" s="12">
        <v>0</v>
      </c>
      <c r="AB328" s="12">
        <v>0</v>
      </c>
      <c r="AC328" s="12">
        <v>0</v>
      </c>
      <c r="AD328" s="12">
        <v>0</v>
      </c>
      <c r="AE328" s="12">
        <v>0</v>
      </c>
      <c r="AF328" s="12">
        <v>0</v>
      </c>
      <c r="AG328" s="12">
        <v>0</v>
      </c>
      <c r="AH328" s="12">
        <v>0</v>
      </c>
      <c r="AI328" s="12">
        <v>0</v>
      </c>
      <c r="AJ328" s="12">
        <v>0</v>
      </c>
      <c r="AK328" s="12">
        <v>0</v>
      </c>
      <c r="AL328" s="12">
        <v>0</v>
      </c>
      <c r="AM328" s="12">
        <v>0</v>
      </c>
      <c r="AN328" s="12">
        <v>0</v>
      </c>
      <c r="AO328" s="81">
        <v>0</v>
      </c>
      <c r="AP328">
        <v>0</v>
      </c>
      <c r="AQ328">
        <v>0</v>
      </c>
      <c r="AR328">
        <v>0</v>
      </c>
      <c r="AS328" t="s">
        <v>325</v>
      </c>
      <c r="AT328" t="s">
        <v>270</v>
      </c>
      <c r="AU328">
        <v>0</v>
      </c>
      <c r="AV328" s="12"/>
      <c r="AW328" s="12"/>
      <c r="AX328" s="12">
        <v>1</v>
      </c>
      <c r="AY328" s="12"/>
      <c r="AZ328" t="s">
        <v>296</v>
      </c>
    </row>
    <row r="329" spans="1:52" hidden="1" x14ac:dyDescent="0.35">
      <c r="A329" t="s">
        <v>61</v>
      </c>
      <c r="B329" t="s">
        <v>282</v>
      </c>
      <c r="C329" s="109">
        <v>0</v>
      </c>
      <c r="D329" s="12">
        <v>0</v>
      </c>
      <c r="E329" s="12">
        <v>0</v>
      </c>
      <c r="F329" s="12">
        <v>0</v>
      </c>
      <c r="G329" s="12">
        <v>0</v>
      </c>
      <c r="H329" s="12">
        <v>0</v>
      </c>
      <c r="I329" s="12">
        <v>0</v>
      </c>
      <c r="J329" s="12">
        <v>0</v>
      </c>
      <c r="K329" s="12">
        <v>0</v>
      </c>
      <c r="L329" s="12">
        <v>0</v>
      </c>
      <c r="M329" s="12">
        <v>0</v>
      </c>
      <c r="N329" s="12">
        <v>0</v>
      </c>
      <c r="O329" s="12">
        <v>0</v>
      </c>
      <c r="P329" s="12">
        <v>0</v>
      </c>
      <c r="Q329" s="12">
        <v>0</v>
      </c>
      <c r="R329" s="12">
        <v>0</v>
      </c>
      <c r="S329" s="12">
        <v>0</v>
      </c>
      <c r="T329" s="12">
        <v>0</v>
      </c>
      <c r="U329" s="12">
        <v>0</v>
      </c>
      <c r="V329" s="12">
        <v>0</v>
      </c>
      <c r="W329" s="12">
        <v>0</v>
      </c>
      <c r="X329" s="12">
        <v>0</v>
      </c>
      <c r="Y329" s="12">
        <v>0</v>
      </c>
      <c r="Z329" s="12">
        <v>0</v>
      </c>
      <c r="AA329" s="12">
        <v>0</v>
      </c>
      <c r="AB329" s="12">
        <v>0</v>
      </c>
      <c r="AC329" s="12">
        <v>0</v>
      </c>
      <c r="AD329" s="12">
        <v>0</v>
      </c>
      <c r="AE329" s="12">
        <v>0</v>
      </c>
      <c r="AF329" s="12">
        <v>0</v>
      </c>
      <c r="AG329" s="12">
        <v>0</v>
      </c>
      <c r="AH329" s="12">
        <v>0</v>
      </c>
      <c r="AI329" s="12">
        <v>0</v>
      </c>
      <c r="AJ329" s="12">
        <v>0</v>
      </c>
      <c r="AK329" s="12">
        <v>0</v>
      </c>
      <c r="AL329" s="12">
        <v>0</v>
      </c>
      <c r="AM329" s="12">
        <v>0</v>
      </c>
      <c r="AN329" s="12">
        <v>0</v>
      </c>
      <c r="AO329" s="81">
        <v>0</v>
      </c>
      <c r="AP329">
        <v>0</v>
      </c>
      <c r="AQ329">
        <v>0</v>
      </c>
      <c r="AR329">
        <v>0</v>
      </c>
      <c r="AS329" t="s">
        <v>325</v>
      </c>
      <c r="AT329" t="s">
        <v>270</v>
      </c>
      <c r="AU329">
        <v>0</v>
      </c>
      <c r="AV329" s="12"/>
      <c r="AW329" s="12"/>
      <c r="AX329" s="12">
        <v>9</v>
      </c>
      <c r="AY329" s="12"/>
      <c r="AZ329" t="s">
        <v>57</v>
      </c>
    </row>
    <row r="330" spans="1:52" hidden="1" x14ac:dyDescent="0.35">
      <c r="A330" t="s">
        <v>61</v>
      </c>
      <c r="B330" t="s">
        <v>282</v>
      </c>
      <c r="C330" s="109">
        <v>0</v>
      </c>
      <c r="D330" s="12">
        <v>0</v>
      </c>
      <c r="E330" s="12">
        <v>0</v>
      </c>
      <c r="F330" s="12">
        <v>0</v>
      </c>
      <c r="G330" s="12">
        <v>0</v>
      </c>
      <c r="H330" s="12">
        <v>0</v>
      </c>
      <c r="I330" s="12">
        <v>0</v>
      </c>
      <c r="J330" s="12">
        <v>0</v>
      </c>
      <c r="K330" s="12">
        <v>0</v>
      </c>
      <c r="L330" s="12">
        <v>0</v>
      </c>
      <c r="M330" s="12">
        <v>0</v>
      </c>
      <c r="N330" s="12">
        <v>0</v>
      </c>
      <c r="O330" s="12">
        <v>0</v>
      </c>
      <c r="P330" s="12">
        <v>0</v>
      </c>
      <c r="Q330" s="12">
        <v>0</v>
      </c>
      <c r="R330" s="12">
        <v>0</v>
      </c>
      <c r="S330" s="12">
        <v>0</v>
      </c>
      <c r="T330" s="12">
        <v>0</v>
      </c>
      <c r="U330" s="12">
        <v>0</v>
      </c>
      <c r="V330" s="12">
        <v>0</v>
      </c>
      <c r="W330" s="12">
        <v>0</v>
      </c>
      <c r="X330" s="12">
        <v>0</v>
      </c>
      <c r="Y330" s="12">
        <v>0</v>
      </c>
      <c r="Z330" s="12">
        <v>0</v>
      </c>
      <c r="AA330" s="12">
        <v>0</v>
      </c>
      <c r="AB330" s="12">
        <v>0</v>
      </c>
      <c r="AC330" s="12">
        <v>0</v>
      </c>
      <c r="AD330" s="12">
        <v>0</v>
      </c>
      <c r="AE330" s="12">
        <v>0</v>
      </c>
      <c r="AF330" s="12">
        <v>0</v>
      </c>
      <c r="AG330" s="12">
        <v>0</v>
      </c>
      <c r="AH330" s="12">
        <v>0</v>
      </c>
      <c r="AI330" s="12">
        <v>0</v>
      </c>
      <c r="AJ330" s="12">
        <v>0</v>
      </c>
      <c r="AK330" s="12">
        <v>0</v>
      </c>
      <c r="AL330" s="12">
        <v>0</v>
      </c>
      <c r="AM330" s="12">
        <v>0</v>
      </c>
      <c r="AN330" s="12">
        <v>0</v>
      </c>
      <c r="AO330" s="81">
        <v>0</v>
      </c>
      <c r="AP330">
        <v>0</v>
      </c>
      <c r="AQ330">
        <v>0</v>
      </c>
      <c r="AR330">
        <v>0</v>
      </c>
      <c r="AS330" t="s">
        <v>325</v>
      </c>
      <c r="AT330" t="s">
        <v>270</v>
      </c>
      <c r="AU330">
        <v>0</v>
      </c>
      <c r="AV330" s="12"/>
      <c r="AW330" s="12"/>
      <c r="AX330" s="12"/>
      <c r="AY330" s="12">
        <v>1</v>
      </c>
      <c r="AZ330" t="s">
        <v>295</v>
      </c>
    </row>
    <row r="331" spans="1:52" hidden="1" x14ac:dyDescent="0.35">
      <c r="A331" t="s">
        <v>61</v>
      </c>
      <c r="B331" t="s">
        <v>282</v>
      </c>
      <c r="C331" s="109">
        <v>0</v>
      </c>
      <c r="D331" s="12">
        <v>0</v>
      </c>
      <c r="E331" s="12">
        <v>0</v>
      </c>
      <c r="F331" s="12">
        <v>0</v>
      </c>
      <c r="G331" s="12">
        <v>0</v>
      </c>
      <c r="H331" s="12">
        <v>0</v>
      </c>
      <c r="I331" s="12">
        <v>0</v>
      </c>
      <c r="J331" s="12">
        <v>0</v>
      </c>
      <c r="K331" s="12">
        <v>0</v>
      </c>
      <c r="L331" s="12">
        <v>0</v>
      </c>
      <c r="M331" s="12">
        <v>0</v>
      </c>
      <c r="N331" s="12">
        <v>0</v>
      </c>
      <c r="O331" s="12">
        <v>0</v>
      </c>
      <c r="P331" s="12">
        <v>0</v>
      </c>
      <c r="Q331" s="12">
        <v>0</v>
      </c>
      <c r="R331" s="12">
        <v>0</v>
      </c>
      <c r="S331" s="12">
        <v>0</v>
      </c>
      <c r="T331" s="12">
        <v>0</v>
      </c>
      <c r="U331" s="12">
        <v>0</v>
      </c>
      <c r="V331" s="12">
        <v>0</v>
      </c>
      <c r="W331" s="12">
        <v>0</v>
      </c>
      <c r="X331" s="12">
        <v>0</v>
      </c>
      <c r="Y331" s="12">
        <v>0</v>
      </c>
      <c r="Z331" s="12">
        <v>0</v>
      </c>
      <c r="AA331" s="12">
        <v>0</v>
      </c>
      <c r="AB331" s="12">
        <v>0</v>
      </c>
      <c r="AC331" s="12">
        <v>0</v>
      </c>
      <c r="AD331" s="12">
        <v>0</v>
      </c>
      <c r="AE331" s="12">
        <v>0</v>
      </c>
      <c r="AF331" s="12">
        <v>0</v>
      </c>
      <c r="AG331" s="12">
        <v>0</v>
      </c>
      <c r="AH331" s="12">
        <v>0</v>
      </c>
      <c r="AI331" s="12">
        <v>0</v>
      </c>
      <c r="AJ331" s="12">
        <v>0</v>
      </c>
      <c r="AK331" s="12">
        <v>0</v>
      </c>
      <c r="AL331" s="12">
        <v>0</v>
      </c>
      <c r="AM331" s="12">
        <v>0</v>
      </c>
      <c r="AN331" s="12">
        <v>0</v>
      </c>
      <c r="AO331" s="81">
        <v>0</v>
      </c>
      <c r="AP331">
        <v>0</v>
      </c>
      <c r="AQ331">
        <v>0</v>
      </c>
      <c r="AR331">
        <v>0</v>
      </c>
      <c r="AS331" t="s">
        <v>325</v>
      </c>
      <c r="AT331" t="s">
        <v>270</v>
      </c>
      <c r="AU331">
        <v>0</v>
      </c>
      <c r="AV331" s="12"/>
      <c r="AW331" s="12"/>
      <c r="AX331" s="12"/>
      <c r="AY331" s="12">
        <v>3</v>
      </c>
      <c r="AZ331" t="s">
        <v>296</v>
      </c>
    </row>
    <row r="332" spans="1:52" hidden="1" x14ac:dyDescent="0.35">
      <c r="A332" t="s">
        <v>61</v>
      </c>
      <c r="B332" t="s">
        <v>282</v>
      </c>
      <c r="C332" s="109">
        <v>0</v>
      </c>
      <c r="D332" s="12">
        <v>0</v>
      </c>
      <c r="E332" s="12">
        <v>0</v>
      </c>
      <c r="F332" s="12">
        <v>0</v>
      </c>
      <c r="G332" s="12">
        <v>0</v>
      </c>
      <c r="H332" s="12">
        <v>0</v>
      </c>
      <c r="I332" s="12">
        <v>0</v>
      </c>
      <c r="J332" s="12">
        <v>0</v>
      </c>
      <c r="K332" s="12">
        <v>0</v>
      </c>
      <c r="L332" s="12">
        <v>0</v>
      </c>
      <c r="M332" s="12">
        <v>0</v>
      </c>
      <c r="N332" s="12">
        <v>0</v>
      </c>
      <c r="O332" s="12">
        <v>0</v>
      </c>
      <c r="P332" s="12">
        <v>0</v>
      </c>
      <c r="Q332" s="12">
        <v>0</v>
      </c>
      <c r="R332" s="12">
        <v>0</v>
      </c>
      <c r="S332" s="12">
        <v>0</v>
      </c>
      <c r="T332" s="12">
        <v>0</v>
      </c>
      <c r="U332" s="12">
        <v>0</v>
      </c>
      <c r="V332" s="12">
        <v>0</v>
      </c>
      <c r="W332" s="12">
        <v>0</v>
      </c>
      <c r="X332" s="12">
        <v>0</v>
      </c>
      <c r="Y332" s="12">
        <v>0</v>
      </c>
      <c r="Z332" s="12">
        <v>0</v>
      </c>
      <c r="AA332" s="12">
        <v>0</v>
      </c>
      <c r="AB332" s="12">
        <v>0</v>
      </c>
      <c r="AC332" s="12">
        <v>0</v>
      </c>
      <c r="AD332" s="12">
        <v>0</v>
      </c>
      <c r="AE332" s="12">
        <v>0</v>
      </c>
      <c r="AF332" s="12">
        <v>0</v>
      </c>
      <c r="AG332" s="12">
        <v>0</v>
      </c>
      <c r="AH332" s="12">
        <v>0</v>
      </c>
      <c r="AI332" s="12">
        <v>0</v>
      </c>
      <c r="AJ332" s="12">
        <v>0</v>
      </c>
      <c r="AK332" s="12">
        <v>0</v>
      </c>
      <c r="AL332" s="12">
        <v>0</v>
      </c>
      <c r="AM332" s="12">
        <v>0</v>
      </c>
      <c r="AN332" s="12">
        <v>0</v>
      </c>
      <c r="AO332" s="81">
        <v>0</v>
      </c>
      <c r="AP332">
        <v>0</v>
      </c>
      <c r="AQ332">
        <v>0</v>
      </c>
      <c r="AR332">
        <v>0</v>
      </c>
      <c r="AS332" t="s">
        <v>325</v>
      </c>
      <c r="AT332" t="s">
        <v>270</v>
      </c>
      <c r="AU332">
        <v>0</v>
      </c>
      <c r="AV332" s="12"/>
      <c r="AW332" s="12"/>
      <c r="AX332" s="12"/>
      <c r="AY332" s="12">
        <v>40</v>
      </c>
      <c r="AZ332" t="s">
        <v>57</v>
      </c>
    </row>
    <row r="333" spans="1:52" hidden="1" x14ac:dyDescent="0.35">
      <c r="A333" t="s">
        <v>61</v>
      </c>
      <c r="B333" t="s">
        <v>282</v>
      </c>
      <c r="C333" s="109">
        <v>0</v>
      </c>
      <c r="D333" s="12">
        <v>0</v>
      </c>
      <c r="E333" s="12">
        <v>0</v>
      </c>
      <c r="F333" s="12">
        <v>0</v>
      </c>
      <c r="G333" s="12">
        <v>0</v>
      </c>
      <c r="H333" s="12">
        <v>0</v>
      </c>
      <c r="I333" s="12">
        <v>0</v>
      </c>
      <c r="J333" s="12">
        <v>0</v>
      </c>
      <c r="K333" s="12">
        <v>0</v>
      </c>
      <c r="L333" s="12">
        <v>0</v>
      </c>
      <c r="M333" s="12">
        <v>0</v>
      </c>
      <c r="N333" s="12">
        <v>0</v>
      </c>
      <c r="O333" s="12">
        <v>0</v>
      </c>
      <c r="P333" s="12">
        <v>0</v>
      </c>
      <c r="Q333" s="12">
        <v>0</v>
      </c>
      <c r="R333" s="12">
        <v>0</v>
      </c>
      <c r="S333" s="12">
        <v>0</v>
      </c>
      <c r="T333" s="12">
        <v>0</v>
      </c>
      <c r="U333" s="12">
        <v>0</v>
      </c>
      <c r="V333" s="12">
        <v>0</v>
      </c>
      <c r="W333" s="12">
        <v>0</v>
      </c>
      <c r="X333" s="12">
        <v>0</v>
      </c>
      <c r="Y333" s="12">
        <v>0</v>
      </c>
      <c r="Z333" s="12">
        <v>0</v>
      </c>
      <c r="AA333" s="12">
        <v>0</v>
      </c>
      <c r="AB333" s="12">
        <v>0</v>
      </c>
      <c r="AC333" s="12">
        <v>0</v>
      </c>
      <c r="AD333" s="12">
        <v>0</v>
      </c>
      <c r="AE333" s="12">
        <v>0</v>
      </c>
      <c r="AF333" s="12">
        <v>0</v>
      </c>
      <c r="AG333" s="12">
        <v>0</v>
      </c>
      <c r="AH333" s="12">
        <v>0</v>
      </c>
      <c r="AI333" s="12">
        <v>0</v>
      </c>
      <c r="AJ333" s="12">
        <v>0</v>
      </c>
      <c r="AK333" s="12">
        <v>0</v>
      </c>
      <c r="AL333" s="12">
        <v>0</v>
      </c>
      <c r="AM333" s="12">
        <v>0</v>
      </c>
      <c r="AN333" s="12">
        <v>0</v>
      </c>
      <c r="AO333" s="81">
        <v>0</v>
      </c>
      <c r="AP333">
        <v>0</v>
      </c>
      <c r="AQ333">
        <v>0</v>
      </c>
      <c r="AR333">
        <v>0</v>
      </c>
      <c r="AS333" t="s">
        <v>325</v>
      </c>
      <c r="AT333" t="s">
        <v>270</v>
      </c>
      <c r="AU333">
        <v>0</v>
      </c>
      <c r="AV333" s="12"/>
      <c r="AW333" s="12"/>
      <c r="AX333" s="12"/>
      <c r="AY333" s="12"/>
      <c r="AZ333" t="s">
        <v>57</v>
      </c>
    </row>
    <row r="334" spans="1:52" hidden="1" x14ac:dyDescent="0.35">
      <c r="A334" t="s">
        <v>61</v>
      </c>
      <c r="B334" t="s">
        <v>282</v>
      </c>
      <c r="C334" s="109">
        <v>0</v>
      </c>
      <c r="D334" s="12">
        <v>0</v>
      </c>
      <c r="E334" s="12">
        <v>0</v>
      </c>
      <c r="F334" s="12">
        <v>0</v>
      </c>
      <c r="G334" s="12">
        <v>0</v>
      </c>
      <c r="H334" s="12">
        <v>0</v>
      </c>
      <c r="I334" s="12">
        <v>0</v>
      </c>
      <c r="J334" s="12">
        <v>0</v>
      </c>
      <c r="K334" s="12">
        <v>0</v>
      </c>
      <c r="L334" s="12">
        <v>0</v>
      </c>
      <c r="M334" s="12">
        <v>0</v>
      </c>
      <c r="N334" s="12">
        <v>0</v>
      </c>
      <c r="O334" s="12">
        <v>0</v>
      </c>
      <c r="P334" s="12">
        <v>0</v>
      </c>
      <c r="Q334" s="12">
        <v>0</v>
      </c>
      <c r="R334" s="12">
        <v>0</v>
      </c>
      <c r="S334" s="12">
        <v>0</v>
      </c>
      <c r="T334" s="12">
        <v>0</v>
      </c>
      <c r="U334" s="12">
        <v>0</v>
      </c>
      <c r="V334" s="12">
        <v>0</v>
      </c>
      <c r="W334" s="12">
        <v>0</v>
      </c>
      <c r="X334" s="12">
        <v>0</v>
      </c>
      <c r="Y334" s="12">
        <v>0</v>
      </c>
      <c r="Z334" s="12">
        <v>0</v>
      </c>
      <c r="AA334" s="12">
        <v>0</v>
      </c>
      <c r="AB334" s="12">
        <v>0</v>
      </c>
      <c r="AC334" s="12">
        <v>0</v>
      </c>
      <c r="AD334" s="12">
        <v>0</v>
      </c>
      <c r="AE334" s="12">
        <v>0</v>
      </c>
      <c r="AF334" s="12">
        <v>0</v>
      </c>
      <c r="AG334" s="12">
        <v>0</v>
      </c>
      <c r="AH334" s="12">
        <v>0</v>
      </c>
      <c r="AI334" s="12">
        <v>0</v>
      </c>
      <c r="AJ334" s="12">
        <v>0</v>
      </c>
      <c r="AK334" s="12">
        <v>0</v>
      </c>
      <c r="AL334" s="12">
        <v>0</v>
      </c>
      <c r="AM334" s="12">
        <v>0</v>
      </c>
      <c r="AN334" s="12">
        <v>0</v>
      </c>
      <c r="AO334" s="81">
        <v>0</v>
      </c>
      <c r="AP334">
        <v>0</v>
      </c>
      <c r="AQ334">
        <v>0</v>
      </c>
      <c r="AR334">
        <v>0</v>
      </c>
      <c r="AS334" t="s">
        <v>325</v>
      </c>
      <c r="AT334" t="s">
        <v>270</v>
      </c>
      <c r="AU334">
        <v>0</v>
      </c>
      <c r="AV334" s="12"/>
      <c r="AW334" s="12"/>
      <c r="AX334" s="12"/>
      <c r="AY334" s="12"/>
      <c r="AZ334" t="s">
        <v>296</v>
      </c>
    </row>
    <row r="335" spans="1:52" hidden="1" x14ac:dyDescent="0.35">
      <c r="A335" t="s">
        <v>61</v>
      </c>
      <c r="B335" t="s">
        <v>282</v>
      </c>
      <c r="C335" s="109">
        <v>0</v>
      </c>
      <c r="D335" s="12">
        <v>0</v>
      </c>
      <c r="E335" s="12">
        <v>0</v>
      </c>
      <c r="F335" s="12">
        <v>0</v>
      </c>
      <c r="G335" s="12">
        <v>0</v>
      </c>
      <c r="H335" s="12">
        <v>0</v>
      </c>
      <c r="I335" s="12">
        <v>0</v>
      </c>
      <c r="J335" s="12">
        <v>0</v>
      </c>
      <c r="K335" s="12">
        <v>0</v>
      </c>
      <c r="L335" s="12">
        <v>0</v>
      </c>
      <c r="M335" s="12">
        <v>0</v>
      </c>
      <c r="N335" s="12">
        <v>0</v>
      </c>
      <c r="O335" s="12">
        <v>0</v>
      </c>
      <c r="P335" s="12">
        <v>0</v>
      </c>
      <c r="Q335" s="12">
        <v>0</v>
      </c>
      <c r="R335" s="12">
        <v>0</v>
      </c>
      <c r="S335" s="12">
        <v>0</v>
      </c>
      <c r="T335" s="12">
        <v>0</v>
      </c>
      <c r="U335" s="12">
        <v>0</v>
      </c>
      <c r="V335" s="12">
        <v>0</v>
      </c>
      <c r="W335" s="12">
        <v>0</v>
      </c>
      <c r="X335" s="12">
        <v>0</v>
      </c>
      <c r="Y335" s="12">
        <v>0</v>
      </c>
      <c r="Z335" s="12">
        <v>0</v>
      </c>
      <c r="AA335" s="12">
        <v>0</v>
      </c>
      <c r="AB335" s="12">
        <v>0</v>
      </c>
      <c r="AC335" s="12">
        <v>0</v>
      </c>
      <c r="AD335" s="12">
        <v>0</v>
      </c>
      <c r="AE335" s="12">
        <v>0</v>
      </c>
      <c r="AF335" s="12">
        <v>0</v>
      </c>
      <c r="AG335" s="12">
        <v>0</v>
      </c>
      <c r="AH335" s="12">
        <v>0</v>
      </c>
      <c r="AI335" s="12">
        <v>0</v>
      </c>
      <c r="AJ335" s="12">
        <v>0</v>
      </c>
      <c r="AK335" s="12">
        <v>0</v>
      </c>
      <c r="AL335" s="12">
        <v>0</v>
      </c>
      <c r="AM335" s="12">
        <v>0</v>
      </c>
      <c r="AN335" s="12">
        <v>0</v>
      </c>
      <c r="AO335" s="81">
        <v>0</v>
      </c>
      <c r="AP335">
        <v>0</v>
      </c>
      <c r="AQ335">
        <v>0</v>
      </c>
      <c r="AR335">
        <v>0</v>
      </c>
      <c r="AS335" t="s">
        <v>325</v>
      </c>
      <c r="AT335" t="s">
        <v>270</v>
      </c>
      <c r="AU335">
        <v>0</v>
      </c>
      <c r="AV335" s="12"/>
      <c r="AW335" s="12"/>
      <c r="AX335" s="12"/>
      <c r="AY335" s="12"/>
      <c r="AZ335" t="s">
        <v>295</v>
      </c>
    </row>
    <row r="336" spans="1:52" hidden="1" x14ac:dyDescent="0.35">
      <c r="A336" t="s">
        <v>61</v>
      </c>
      <c r="B336" t="s">
        <v>92</v>
      </c>
      <c r="C336" s="109">
        <v>0</v>
      </c>
      <c r="D336" s="12">
        <v>0</v>
      </c>
      <c r="E336" s="12">
        <v>0</v>
      </c>
      <c r="F336" s="12">
        <v>0</v>
      </c>
      <c r="G336" s="12">
        <v>0</v>
      </c>
      <c r="H336" s="12">
        <v>0</v>
      </c>
      <c r="I336" s="12">
        <v>0</v>
      </c>
      <c r="J336" s="12">
        <v>0</v>
      </c>
      <c r="K336" s="12">
        <v>0</v>
      </c>
      <c r="L336" s="12">
        <v>0</v>
      </c>
      <c r="M336" s="12">
        <v>0</v>
      </c>
      <c r="N336" s="12">
        <v>0</v>
      </c>
      <c r="O336" s="12">
        <v>0</v>
      </c>
      <c r="P336" s="12">
        <v>0</v>
      </c>
      <c r="Q336" s="12">
        <v>0</v>
      </c>
      <c r="R336" s="12">
        <v>0</v>
      </c>
      <c r="S336" s="12">
        <v>0</v>
      </c>
      <c r="T336" s="12">
        <v>0</v>
      </c>
      <c r="U336" s="12">
        <v>0</v>
      </c>
      <c r="V336" s="12">
        <v>0</v>
      </c>
      <c r="W336" s="12">
        <v>0</v>
      </c>
      <c r="X336" s="12">
        <v>0</v>
      </c>
      <c r="Y336" s="12">
        <v>0</v>
      </c>
      <c r="Z336" s="12">
        <v>0</v>
      </c>
      <c r="AA336" s="12">
        <v>0</v>
      </c>
      <c r="AB336" s="12">
        <v>0</v>
      </c>
      <c r="AC336" s="12">
        <v>0</v>
      </c>
      <c r="AD336" s="12">
        <v>0</v>
      </c>
      <c r="AE336" s="12">
        <v>0</v>
      </c>
      <c r="AF336" s="12">
        <v>0</v>
      </c>
      <c r="AG336" s="12">
        <v>0</v>
      </c>
      <c r="AH336" s="12">
        <v>0</v>
      </c>
      <c r="AI336" s="12">
        <v>0</v>
      </c>
      <c r="AJ336" s="12">
        <v>0</v>
      </c>
      <c r="AK336" s="12">
        <v>0</v>
      </c>
      <c r="AL336" s="12">
        <v>0</v>
      </c>
      <c r="AM336" s="12">
        <v>0</v>
      </c>
      <c r="AN336" s="12">
        <v>0</v>
      </c>
      <c r="AO336" s="81">
        <v>0</v>
      </c>
      <c r="AP336">
        <v>0</v>
      </c>
      <c r="AQ336">
        <v>0</v>
      </c>
      <c r="AR336">
        <v>0</v>
      </c>
      <c r="AS336" t="s">
        <v>326</v>
      </c>
      <c r="AT336" t="s">
        <v>270</v>
      </c>
      <c r="AU336">
        <v>0</v>
      </c>
      <c r="AV336" s="12">
        <v>283</v>
      </c>
      <c r="AW336" s="12"/>
      <c r="AX336" s="12"/>
      <c r="AY336" s="12"/>
      <c r="AZ336" t="s">
        <v>57</v>
      </c>
    </row>
    <row r="337" spans="1:52" hidden="1" x14ac:dyDescent="0.35">
      <c r="A337" t="s">
        <v>61</v>
      </c>
      <c r="B337" t="s">
        <v>92</v>
      </c>
      <c r="C337" s="109">
        <v>0</v>
      </c>
      <c r="D337" s="12">
        <v>0</v>
      </c>
      <c r="E337" s="12">
        <v>0</v>
      </c>
      <c r="F337" s="12">
        <v>0</v>
      </c>
      <c r="G337" s="12">
        <v>0</v>
      </c>
      <c r="H337" s="12">
        <v>0</v>
      </c>
      <c r="I337" s="12">
        <v>0</v>
      </c>
      <c r="J337" s="12">
        <v>0</v>
      </c>
      <c r="K337" s="12">
        <v>0</v>
      </c>
      <c r="L337" s="12">
        <v>0</v>
      </c>
      <c r="M337" s="12">
        <v>0</v>
      </c>
      <c r="N337" s="12">
        <v>0</v>
      </c>
      <c r="O337" s="12">
        <v>0</v>
      </c>
      <c r="P337" s="12">
        <v>0</v>
      </c>
      <c r="Q337" s="12">
        <v>0</v>
      </c>
      <c r="R337" s="12">
        <v>0</v>
      </c>
      <c r="S337" s="12">
        <v>0</v>
      </c>
      <c r="T337" s="12">
        <v>0</v>
      </c>
      <c r="U337" s="12">
        <v>0</v>
      </c>
      <c r="V337" s="12">
        <v>0</v>
      </c>
      <c r="W337" s="12">
        <v>0</v>
      </c>
      <c r="X337" s="12">
        <v>0</v>
      </c>
      <c r="Y337" s="12">
        <v>0</v>
      </c>
      <c r="Z337" s="12">
        <v>0</v>
      </c>
      <c r="AA337" s="12">
        <v>0</v>
      </c>
      <c r="AB337" s="12">
        <v>0</v>
      </c>
      <c r="AC337" s="12">
        <v>0</v>
      </c>
      <c r="AD337" s="12">
        <v>0</v>
      </c>
      <c r="AE337" s="12">
        <v>0</v>
      </c>
      <c r="AF337" s="12">
        <v>0</v>
      </c>
      <c r="AG337" s="12">
        <v>0</v>
      </c>
      <c r="AH337" s="12">
        <v>0</v>
      </c>
      <c r="AI337" s="12">
        <v>0</v>
      </c>
      <c r="AJ337" s="12">
        <v>0</v>
      </c>
      <c r="AK337" s="12">
        <v>0</v>
      </c>
      <c r="AL337" s="12">
        <v>0</v>
      </c>
      <c r="AM337" s="12">
        <v>0</v>
      </c>
      <c r="AN337" s="12">
        <v>0</v>
      </c>
      <c r="AO337" s="81">
        <v>0</v>
      </c>
      <c r="AP337">
        <v>0</v>
      </c>
      <c r="AQ337">
        <v>0</v>
      </c>
      <c r="AR337">
        <v>0</v>
      </c>
      <c r="AS337" t="s">
        <v>326</v>
      </c>
      <c r="AT337" t="s">
        <v>270</v>
      </c>
      <c r="AU337">
        <v>0</v>
      </c>
      <c r="AV337" s="12"/>
      <c r="AW337" s="12">
        <v>2</v>
      </c>
      <c r="AX337" s="12"/>
      <c r="AY337" s="12"/>
      <c r="AZ337" t="s">
        <v>295</v>
      </c>
    </row>
    <row r="338" spans="1:52" hidden="1" x14ac:dyDescent="0.35">
      <c r="A338" t="s">
        <v>61</v>
      </c>
      <c r="B338" t="s">
        <v>92</v>
      </c>
      <c r="C338" s="109">
        <v>0</v>
      </c>
      <c r="D338" s="12">
        <v>0</v>
      </c>
      <c r="E338" s="12">
        <v>0</v>
      </c>
      <c r="F338" s="12">
        <v>0</v>
      </c>
      <c r="G338" s="12">
        <v>0</v>
      </c>
      <c r="H338" s="12">
        <v>0</v>
      </c>
      <c r="I338" s="12">
        <v>0</v>
      </c>
      <c r="J338" s="12">
        <v>0</v>
      </c>
      <c r="K338" s="12">
        <v>0</v>
      </c>
      <c r="L338" s="12">
        <v>0</v>
      </c>
      <c r="M338" s="12">
        <v>0</v>
      </c>
      <c r="N338" s="12">
        <v>0</v>
      </c>
      <c r="O338" s="12">
        <v>0</v>
      </c>
      <c r="P338" s="12">
        <v>0</v>
      </c>
      <c r="Q338" s="12">
        <v>0</v>
      </c>
      <c r="R338" s="12">
        <v>0</v>
      </c>
      <c r="S338" s="12">
        <v>0</v>
      </c>
      <c r="T338" s="12">
        <v>0</v>
      </c>
      <c r="U338" s="12">
        <v>0</v>
      </c>
      <c r="V338" s="12">
        <v>0</v>
      </c>
      <c r="W338" s="12">
        <v>0</v>
      </c>
      <c r="X338" s="12">
        <v>0</v>
      </c>
      <c r="Y338" s="12">
        <v>0</v>
      </c>
      <c r="Z338" s="12">
        <v>0</v>
      </c>
      <c r="AA338" s="12">
        <v>0</v>
      </c>
      <c r="AB338" s="12">
        <v>0</v>
      </c>
      <c r="AC338" s="12">
        <v>0</v>
      </c>
      <c r="AD338" s="12">
        <v>0</v>
      </c>
      <c r="AE338" s="12">
        <v>0</v>
      </c>
      <c r="AF338" s="12">
        <v>0</v>
      </c>
      <c r="AG338" s="12">
        <v>0</v>
      </c>
      <c r="AH338" s="12">
        <v>0</v>
      </c>
      <c r="AI338" s="12">
        <v>0</v>
      </c>
      <c r="AJ338" s="12">
        <v>0</v>
      </c>
      <c r="AK338" s="12">
        <v>0</v>
      </c>
      <c r="AL338" s="12">
        <v>0</v>
      </c>
      <c r="AM338" s="12">
        <v>0</v>
      </c>
      <c r="AN338" s="12">
        <v>0</v>
      </c>
      <c r="AO338" s="81">
        <v>0</v>
      </c>
      <c r="AP338">
        <v>0</v>
      </c>
      <c r="AQ338">
        <v>0</v>
      </c>
      <c r="AR338">
        <v>0</v>
      </c>
      <c r="AS338" t="s">
        <v>326</v>
      </c>
      <c r="AT338" t="s">
        <v>270</v>
      </c>
      <c r="AU338">
        <v>0</v>
      </c>
      <c r="AV338" s="12"/>
      <c r="AW338" s="12">
        <v>7</v>
      </c>
      <c r="AX338" s="12"/>
      <c r="AY338" s="12"/>
      <c r="AZ338" t="s">
        <v>296</v>
      </c>
    </row>
    <row r="339" spans="1:52" hidden="1" x14ac:dyDescent="0.35">
      <c r="A339" t="s">
        <v>61</v>
      </c>
      <c r="B339" t="s">
        <v>92</v>
      </c>
      <c r="C339" s="109">
        <v>0</v>
      </c>
      <c r="D339" s="12">
        <v>0</v>
      </c>
      <c r="E339" s="12">
        <v>0</v>
      </c>
      <c r="F339" s="12">
        <v>0</v>
      </c>
      <c r="G339" s="12">
        <v>0</v>
      </c>
      <c r="H339" s="12">
        <v>0</v>
      </c>
      <c r="I339" s="12">
        <v>0</v>
      </c>
      <c r="J339" s="12">
        <v>0</v>
      </c>
      <c r="K339" s="12">
        <v>0</v>
      </c>
      <c r="L339" s="12">
        <v>0</v>
      </c>
      <c r="M339" s="12">
        <v>0</v>
      </c>
      <c r="N339" s="12">
        <v>0</v>
      </c>
      <c r="O339" s="12">
        <v>0</v>
      </c>
      <c r="P339" s="12">
        <v>0</v>
      </c>
      <c r="Q339" s="12">
        <v>0</v>
      </c>
      <c r="R339" s="12">
        <v>0</v>
      </c>
      <c r="S339" s="12">
        <v>0</v>
      </c>
      <c r="T339" s="12">
        <v>0</v>
      </c>
      <c r="U339" s="12">
        <v>0</v>
      </c>
      <c r="V339" s="12">
        <v>0</v>
      </c>
      <c r="W339" s="12">
        <v>0</v>
      </c>
      <c r="X339" s="12">
        <v>0</v>
      </c>
      <c r="Y339" s="12">
        <v>0</v>
      </c>
      <c r="Z339" s="12">
        <v>0</v>
      </c>
      <c r="AA339" s="12">
        <v>0</v>
      </c>
      <c r="AB339" s="12">
        <v>0</v>
      </c>
      <c r="AC339" s="12">
        <v>0</v>
      </c>
      <c r="AD339" s="12">
        <v>0</v>
      </c>
      <c r="AE339" s="12">
        <v>0</v>
      </c>
      <c r="AF339" s="12">
        <v>0</v>
      </c>
      <c r="AG339" s="12">
        <v>0</v>
      </c>
      <c r="AH339" s="12">
        <v>0</v>
      </c>
      <c r="AI339" s="12">
        <v>0</v>
      </c>
      <c r="AJ339" s="12">
        <v>0</v>
      </c>
      <c r="AK339" s="12">
        <v>0</v>
      </c>
      <c r="AL339" s="12">
        <v>0</v>
      </c>
      <c r="AM339" s="12">
        <v>0</v>
      </c>
      <c r="AN339" s="12">
        <v>0</v>
      </c>
      <c r="AO339" s="81">
        <v>0</v>
      </c>
      <c r="AP339">
        <v>0</v>
      </c>
      <c r="AQ339">
        <v>0</v>
      </c>
      <c r="AR339">
        <v>0</v>
      </c>
      <c r="AS339" t="s">
        <v>326</v>
      </c>
      <c r="AT339" t="s">
        <v>270</v>
      </c>
      <c r="AU339">
        <v>0</v>
      </c>
      <c r="AV339" s="12"/>
      <c r="AW339" s="12">
        <v>83</v>
      </c>
      <c r="AX339" s="12"/>
      <c r="AY339" s="12"/>
      <c r="AZ339" t="s">
        <v>57</v>
      </c>
    </row>
    <row r="340" spans="1:52" hidden="1" x14ac:dyDescent="0.35">
      <c r="A340" t="s">
        <v>61</v>
      </c>
      <c r="B340" t="s">
        <v>92</v>
      </c>
      <c r="C340" s="109">
        <v>0</v>
      </c>
      <c r="D340" s="12">
        <v>0</v>
      </c>
      <c r="E340" s="12">
        <v>0</v>
      </c>
      <c r="F340" s="12">
        <v>0</v>
      </c>
      <c r="G340" s="12">
        <v>0</v>
      </c>
      <c r="H340" s="12">
        <v>0</v>
      </c>
      <c r="I340" s="12">
        <v>0</v>
      </c>
      <c r="J340" s="12">
        <v>0</v>
      </c>
      <c r="K340" s="12">
        <v>0</v>
      </c>
      <c r="L340" s="12">
        <v>0</v>
      </c>
      <c r="M340" s="12">
        <v>0</v>
      </c>
      <c r="N340" s="12">
        <v>0</v>
      </c>
      <c r="O340" s="12">
        <v>0</v>
      </c>
      <c r="P340" s="12">
        <v>0</v>
      </c>
      <c r="Q340" s="12">
        <v>0</v>
      </c>
      <c r="R340" s="12">
        <v>0</v>
      </c>
      <c r="S340" s="12">
        <v>0</v>
      </c>
      <c r="T340" s="12">
        <v>0</v>
      </c>
      <c r="U340" s="12">
        <v>0</v>
      </c>
      <c r="V340" s="12">
        <v>0</v>
      </c>
      <c r="W340" s="12">
        <v>0</v>
      </c>
      <c r="X340" s="12">
        <v>0</v>
      </c>
      <c r="Y340" s="12">
        <v>0</v>
      </c>
      <c r="Z340" s="12">
        <v>0</v>
      </c>
      <c r="AA340" s="12">
        <v>0</v>
      </c>
      <c r="AB340" s="12">
        <v>0</v>
      </c>
      <c r="AC340" s="12">
        <v>0</v>
      </c>
      <c r="AD340" s="12">
        <v>0</v>
      </c>
      <c r="AE340" s="12">
        <v>0</v>
      </c>
      <c r="AF340" s="12">
        <v>0</v>
      </c>
      <c r="AG340" s="12">
        <v>0</v>
      </c>
      <c r="AH340" s="12">
        <v>0</v>
      </c>
      <c r="AI340" s="12">
        <v>0</v>
      </c>
      <c r="AJ340" s="12">
        <v>0</v>
      </c>
      <c r="AK340" s="12">
        <v>0</v>
      </c>
      <c r="AL340" s="12">
        <v>0</v>
      </c>
      <c r="AM340" s="12">
        <v>0</v>
      </c>
      <c r="AN340" s="12">
        <v>0</v>
      </c>
      <c r="AO340" s="81">
        <v>0</v>
      </c>
      <c r="AP340">
        <v>0</v>
      </c>
      <c r="AQ340">
        <v>0</v>
      </c>
      <c r="AR340">
        <v>0</v>
      </c>
      <c r="AS340" t="s">
        <v>326</v>
      </c>
      <c r="AT340" t="s">
        <v>270</v>
      </c>
      <c r="AU340">
        <v>0</v>
      </c>
      <c r="AV340" s="12"/>
      <c r="AW340" s="12"/>
      <c r="AX340" s="12">
        <v>0</v>
      </c>
      <c r="AY340" s="12"/>
      <c r="AZ340" t="s">
        <v>296</v>
      </c>
    </row>
    <row r="341" spans="1:52" hidden="1" x14ac:dyDescent="0.35">
      <c r="A341" t="s">
        <v>61</v>
      </c>
      <c r="B341" t="s">
        <v>92</v>
      </c>
      <c r="C341" s="109">
        <v>0</v>
      </c>
      <c r="D341" s="12">
        <v>0</v>
      </c>
      <c r="E341" s="12">
        <v>0</v>
      </c>
      <c r="F341" s="12">
        <v>0</v>
      </c>
      <c r="G341" s="12">
        <v>0</v>
      </c>
      <c r="H341" s="12">
        <v>0</v>
      </c>
      <c r="I341" s="12">
        <v>0</v>
      </c>
      <c r="J341" s="12">
        <v>0</v>
      </c>
      <c r="K341" s="12">
        <v>0</v>
      </c>
      <c r="L341" s="12">
        <v>0</v>
      </c>
      <c r="M341" s="12">
        <v>0</v>
      </c>
      <c r="N341" s="12">
        <v>0</v>
      </c>
      <c r="O341" s="12">
        <v>0</v>
      </c>
      <c r="P341" s="12">
        <v>0</v>
      </c>
      <c r="Q341" s="12">
        <v>0</v>
      </c>
      <c r="R341" s="12">
        <v>0</v>
      </c>
      <c r="S341" s="12">
        <v>0</v>
      </c>
      <c r="T341" s="12">
        <v>0</v>
      </c>
      <c r="U341" s="12">
        <v>0</v>
      </c>
      <c r="V341" s="12">
        <v>0</v>
      </c>
      <c r="W341" s="12">
        <v>0</v>
      </c>
      <c r="X341" s="12">
        <v>0</v>
      </c>
      <c r="Y341" s="12">
        <v>0</v>
      </c>
      <c r="Z341" s="12">
        <v>0</v>
      </c>
      <c r="AA341" s="12">
        <v>0</v>
      </c>
      <c r="AB341" s="12">
        <v>0</v>
      </c>
      <c r="AC341" s="12">
        <v>0</v>
      </c>
      <c r="AD341" s="12">
        <v>0</v>
      </c>
      <c r="AE341" s="12">
        <v>0</v>
      </c>
      <c r="AF341" s="12">
        <v>0</v>
      </c>
      <c r="AG341" s="12">
        <v>0</v>
      </c>
      <c r="AH341" s="12">
        <v>0</v>
      </c>
      <c r="AI341" s="12">
        <v>0</v>
      </c>
      <c r="AJ341" s="12">
        <v>0</v>
      </c>
      <c r="AK341" s="12">
        <v>0</v>
      </c>
      <c r="AL341" s="12">
        <v>0</v>
      </c>
      <c r="AM341" s="12">
        <v>0</v>
      </c>
      <c r="AN341" s="12">
        <v>0</v>
      </c>
      <c r="AO341" s="81">
        <v>0</v>
      </c>
      <c r="AP341">
        <v>0</v>
      </c>
      <c r="AQ341">
        <v>0</v>
      </c>
      <c r="AR341">
        <v>0</v>
      </c>
      <c r="AS341" t="s">
        <v>326</v>
      </c>
      <c r="AT341" t="s">
        <v>270</v>
      </c>
      <c r="AU341">
        <v>0</v>
      </c>
      <c r="AV341" s="12"/>
      <c r="AW341" s="12"/>
      <c r="AX341" s="12">
        <v>0</v>
      </c>
      <c r="AY341" s="12"/>
      <c r="AZ341" t="s">
        <v>295</v>
      </c>
    </row>
    <row r="342" spans="1:52" hidden="1" x14ac:dyDescent="0.35">
      <c r="A342" t="s">
        <v>61</v>
      </c>
      <c r="B342" t="s">
        <v>92</v>
      </c>
      <c r="C342" s="109">
        <v>0</v>
      </c>
      <c r="D342" s="12">
        <v>0</v>
      </c>
      <c r="E342" s="12">
        <v>0</v>
      </c>
      <c r="F342" s="12">
        <v>0</v>
      </c>
      <c r="G342" s="12">
        <v>0</v>
      </c>
      <c r="H342" s="12">
        <v>0</v>
      </c>
      <c r="I342" s="12">
        <v>0</v>
      </c>
      <c r="J342" s="12">
        <v>0</v>
      </c>
      <c r="K342" s="12">
        <v>0</v>
      </c>
      <c r="L342" s="12">
        <v>0</v>
      </c>
      <c r="M342" s="12">
        <v>0</v>
      </c>
      <c r="N342" s="12">
        <v>0</v>
      </c>
      <c r="O342" s="12">
        <v>0</v>
      </c>
      <c r="P342" s="12">
        <v>0</v>
      </c>
      <c r="Q342" s="12">
        <v>0</v>
      </c>
      <c r="R342" s="12">
        <v>0</v>
      </c>
      <c r="S342" s="12">
        <v>0</v>
      </c>
      <c r="T342" s="12">
        <v>0</v>
      </c>
      <c r="U342" s="12">
        <v>0</v>
      </c>
      <c r="V342" s="12">
        <v>0</v>
      </c>
      <c r="W342" s="12">
        <v>0</v>
      </c>
      <c r="X342" s="12">
        <v>0</v>
      </c>
      <c r="Y342" s="12">
        <v>0</v>
      </c>
      <c r="Z342" s="12">
        <v>0</v>
      </c>
      <c r="AA342" s="12">
        <v>0</v>
      </c>
      <c r="AB342" s="12">
        <v>0</v>
      </c>
      <c r="AC342" s="12">
        <v>0</v>
      </c>
      <c r="AD342" s="12">
        <v>0</v>
      </c>
      <c r="AE342" s="12">
        <v>0</v>
      </c>
      <c r="AF342" s="12">
        <v>0</v>
      </c>
      <c r="AG342" s="12">
        <v>0</v>
      </c>
      <c r="AH342" s="12">
        <v>0</v>
      </c>
      <c r="AI342" s="12">
        <v>0</v>
      </c>
      <c r="AJ342" s="12">
        <v>0</v>
      </c>
      <c r="AK342" s="12">
        <v>0</v>
      </c>
      <c r="AL342" s="12">
        <v>0</v>
      </c>
      <c r="AM342" s="12">
        <v>0</v>
      </c>
      <c r="AN342" s="12">
        <v>0</v>
      </c>
      <c r="AO342" s="81">
        <v>0</v>
      </c>
      <c r="AP342">
        <v>0</v>
      </c>
      <c r="AQ342">
        <v>0</v>
      </c>
      <c r="AR342">
        <v>0</v>
      </c>
      <c r="AS342" t="s">
        <v>326</v>
      </c>
      <c r="AT342" t="s">
        <v>270</v>
      </c>
      <c r="AU342">
        <v>0</v>
      </c>
      <c r="AV342" s="12"/>
      <c r="AW342" s="12"/>
      <c r="AX342" s="12">
        <v>5</v>
      </c>
      <c r="AY342" s="12"/>
      <c r="AZ342" t="s">
        <v>57</v>
      </c>
    </row>
    <row r="343" spans="1:52" hidden="1" x14ac:dyDescent="0.35">
      <c r="A343" t="s">
        <v>61</v>
      </c>
      <c r="B343" t="s">
        <v>92</v>
      </c>
      <c r="C343" s="109">
        <v>0</v>
      </c>
      <c r="D343" s="12">
        <v>0</v>
      </c>
      <c r="E343" s="12">
        <v>0</v>
      </c>
      <c r="F343" s="12">
        <v>0</v>
      </c>
      <c r="G343" s="12">
        <v>0</v>
      </c>
      <c r="H343" s="12">
        <v>0</v>
      </c>
      <c r="I343" s="12">
        <v>0</v>
      </c>
      <c r="J343" s="12">
        <v>0</v>
      </c>
      <c r="K343" s="12">
        <v>0</v>
      </c>
      <c r="L343" s="12">
        <v>0</v>
      </c>
      <c r="M343" s="12">
        <v>0</v>
      </c>
      <c r="N343" s="12">
        <v>0</v>
      </c>
      <c r="O343" s="12">
        <v>0</v>
      </c>
      <c r="P343" s="12">
        <v>0</v>
      </c>
      <c r="Q343" s="12">
        <v>0</v>
      </c>
      <c r="R343" s="12">
        <v>0</v>
      </c>
      <c r="S343" s="12">
        <v>0</v>
      </c>
      <c r="T343" s="12">
        <v>0</v>
      </c>
      <c r="U343" s="12">
        <v>0</v>
      </c>
      <c r="V343" s="12">
        <v>0</v>
      </c>
      <c r="W343" s="12">
        <v>0</v>
      </c>
      <c r="X343" s="12">
        <v>0</v>
      </c>
      <c r="Y343" s="12">
        <v>0</v>
      </c>
      <c r="Z343" s="12">
        <v>0</v>
      </c>
      <c r="AA343" s="12">
        <v>0</v>
      </c>
      <c r="AB343" s="12">
        <v>0</v>
      </c>
      <c r="AC343" s="12">
        <v>0</v>
      </c>
      <c r="AD343" s="12">
        <v>0</v>
      </c>
      <c r="AE343" s="12">
        <v>0</v>
      </c>
      <c r="AF343" s="12">
        <v>0</v>
      </c>
      <c r="AG343" s="12">
        <v>0</v>
      </c>
      <c r="AH343" s="12">
        <v>0</v>
      </c>
      <c r="AI343" s="12">
        <v>0</v>
      </c>
      <c r="AJ343" s="12">
        <v>0</v>
      </c>
      <c r="AK343" s="12">
        <v>0</v>
      </c>
      <c r="AL343" s="12">
        <v>0</v>
      </c>
      <c r="AM343" s="12">
        <v>0</v>
      </c>
      <c r="AN343" s="12">
        <v>0</v>
      </c>
      <c r="AO343" s="81">
        <v>0</v>
      </c>
      <c r="AP343">
        <v>0</v>
      </c>
      <c r="AQ343">
        <v>0</v>
      </c>
      <c r="AR343">
        <v>0</v>
      </c>
      <c r="AS343" t="s">
        <v>326</v>
      </c>
      <c r="AT343" t="s">
        <v>270</v>
      </c>
      <c r="AU343">
        <v>0</v>
      </c>
      <c r="AV343" s="12"/>
      <c r="AW343" s="12"/>
      <c r="AX343" s="12"/>
      <c r="AY343" s="12">
        <v>2</v>
      </c>
      <c r="AZ343" t="s">
        <v>295</v>
      </c>
    </row>
    <row r="344" spans="1:52" hidden="1" x14ac:dyDescent="0.35">
      <c r="A344" t="s">
        <v>61</v>
      </c>
      <c r="B344" t="s">
        <v>92</v>
      </c>
      <c r="C344" s="109">
        <v>0</v>
      </c>
      <c r="D344" s="12">
        <v>0</v>
      </c>
      <c r="E344" s="12">
        <v>0</v>
      </c>
      <c r="F344" s="12">
        <v>0</v>
      </c>
      <c r="G344" s="12">
        <v>0</v>
      </c>
      <c r="H344" s="12">
        <v>0</v>
      </c>
      <c r="I344" s="12">
        <v>0</v>
      </c>
      <c r="J344" s="12">
        <v>0</v>
      </c>
      <c r="K344" s="12">
        <v>0</v>
      </c>
      <c r="L344" s="12">
        <v>0</v>
      </c>
      <c r="M344" s="12">
        <v>0</v>
      </c>
      <c r="N344" s="12">
        <v>0</v>
      </c>
      <c r="O344" s="12">
        <v>0</v>
      </c>
      <c r="P344" s="12">
        <v>0</v>
      </c>
      <c r="Q344" s="12">
        <v>0</v>
      </c>
      <c r="R344" s="12">
        <v>0</v>
      </c>
      <c r="S344" s="12">
        <v>0</v>
      </c>
      <c r="T344" s="12">
        <v>0</v>
      </c>
      <c r="U344" s="12">
        <v>0</v>
      </c>
      <c r="V344" s="12">
        <v>0</v>
      </c>
      <c r="W344" s="12">
        <v>0</v>
      </c>
      <c r="X344" s="12">
        <v>0</v>
      </c>
      <c r="Y344" s="12">
        <v>0</v>
      </c>
      <c r="Z344" s="12">
        <v>0</v>
      </c>
      <c r="AA344" s="12">
        <v>0</v>
      </c>
      <c r="AB344" s="12">
        <v>0</v>
      </c>
      <c r="AC344" s="12">
        <v>0</v>
      </c>
      <c r="AD344" s="12">
        <v>0</v>
      </c>
      <c r="AE344" s="12">
        <v>0</v>
      </c>
      <c r="AF344" s="12">
        <v>0</v>
      </c>
      <c r="AG344" s="12">
        <v>0</v>
      </c>
      <c r="AH344" s="12">
        <v>0</v>
      </c>
      <c r="AI344" s="12">
        <v>0</v>
      </c>
      <c r="AJ344" s="12">
        <v>0</v>
      </c>
      <c r="AK344" s="12">
        <v>0</v>
      </c>
      <c r="AL344" s="12">
        <v>0</v>
      </c>
      <c r="AM344" s="12">
        <v>0</v>
      </c>
      <c r="AN344" s="12">
        <v>0</v>
      </c>
      <c r="AO344" s="81">
        <v>0</v>
      </c>
      <c r="AP344">
        <v>0</v>
      </c>
      <c r="AQ344">
        <v>0</v>
      </c>
      <c r="AR344">
        <v>0</v>
      </c>
      <c r="AS344" t="s">
        <v>326</v>
      </c>
      <c r="AT344" t="s">
        <v>270</v>
      </c>
      <c r="AU344">
        <v>0</v>
      </c>
      <c r="AV344" s="12"/>
      <c r="AW344" s="12"/>
      <c r="AX344" s="12"/>
      <c r="AY344" s="12">
        <v>7</v>
      </c>
      <c r="AZ344" t="s">
        <v>296</v>
      </c>
    </row>
    <row r="345" spans="1:52" hidden="1" x14ac:dyDescent="0.35">
      <c r="A345" t="s">
        <v>61</v>
      </c>
      <c r="B345" t="s">
        <v>92</v>
      </c>
      <c r="C345" s="109">
        <v>0</v>
      </c>
      <c r="D345" s="12">
        <v>0</v>
      </c>
      <c r="E345" s="12">
        <v>0</v>
      </c>
      <c r="F345" s="12">
        <v>0</v>
      </c>
      <c r="G345" s="12">
        <v>0</v>
      </c>
      <c r="H345" s="12">
        <v>0</v>
      </c>
      <c r="I345" s="12">
        <v>0</v>
      </c>
      <c r="J345" s="12">
        <v>0</v>
      </c>
      <c r="K345" s="12">
        <v>0</v>
      </c>
      <c r="L345" s="12">
        <v>0</v>
      </c>
      <c r="M345" s="12">
        <v>0</v>
      </c>
      <c r="N345" s="12">
        <v>0</v>
      </c>
      <c r="O345" s="12">
        <v>0</v>
      </c>
      <c r="P345" s="12">
        <v>0</v>
      </c>
      <c r="Q345" s="12">
        <v>0</v>
      </c>
      <c r="R345" s="12">
        <v>0</v>
      </c>
      <c r="S345" s="12">
        <v>0</v>
      </c>
      <c r="T345" s="12">
        <v>0</v>
      </c>
      <c r="U345" s="12">
        <v>0</v>
      </c>
      <c r="V345" s="12">
        <v>0</v>
      </c>
      <c r="W345" s="12">
        <v>0</v>
      </c>
      <c r="X345" s="12">
        <v>0</v>
      </c>
      <c r="Y345" s="12">
        <v>0</v>
      </c>
      <c r="Z345" s="12">
        <v>0</v>
      </c>
      <c r="AA345" s="12">
        <v>0</v>
      </c>
      <c r="AB345" s="12">
        <v>0</v>
      </c>
      <c r="AC345" s="12">
        <v>0</v>
      </c>
      <c r="AD345" s="12">
        <v>0</v>
      </c>
      <c r="AE345" s="12">
        <v>0</v>
      </c>
      <c r="AF345" s="12">
        <v>0</v>
      </c>
      <c r="AG345" s="12">
        <v>0</v>
      </c>
      <c r="AH345" s="12">
        <v>0</v>
      </c>
      <c r="AI345" s="12">
        <v>0</v>
      </c>
      <c r="AJ345" s="12">
        <v>0</v>
      </c>
      <c r="AK345" s="12">
        <v>0</v>
      </c>
      <c r="AL345" s="12">
        <v>0</v>
      </c>
      <c r="AM345" s="12">
        <v>0</v>
      </c>
      <c r="AN345" s="12">
        <v>0</v>
      </c>
      <c r="AO345" s="81">
        <v>0</v>
      </c>
      <c r="AP345">
        <v>0</v>
      </c>
      <c r="AQ345">
        <v>0</v>
      </c>
      <c r="AR345">
        <v>0</v>
      </c>
      <c r="AS345" t="s">
        <v>326</v>
      </c>
      <c r="AT345" t="s">
        <v>270</v>
      </c>
      <c r="AU345">
        <v>0</v>
      </c>
      <c r="AV345" s="12"/>
      <c r="AW345" s="12"/>
      <c r="AX345" s="12"/>
      <c r="AY345" s="12">
        <v>80</v>
      </c>
      <c r="AZ345" t="s">
        <v>57</v>
      </c>
    </row>
    <row r="346" spans="1:52" hidden="1" x14ac:dyDescent="0.35">
      <c r="A346" t="s">
        <v>61</v>
      </c>
      <c r="B346" t="s">
        <v>92</v>
      </c>
      <c r="C346" s="109">
        <v>0</v>
      </c>
      <c r="D346" s="12">
        <v>0</v>
      </c>
      <c r="E346" s="12">
        <v>0</v>
      </c>
      <c r="F346" s="12">
        <v>0</v>
      </c>
      <c r="G346" s="12">
        <v>0</v>
      </c>
      <c r="H346" s="12">
        <v>0</v>
      </c>
      <c r="I346" s="12">
        <v>0</v>
      </c>
      <c r="J346" s="12">
        <v>0</v>
      </c>
      <c r="K346" s="12">
        <v>0</v>
      </c>
      <c r="L346" s="12">
        <v>0</v>
      </c>
      <c r="M346" s="12">
        <v>0</v>
      </c>
      <c r="N346" s="12">
        <v>0</v>
      </c>
      <c r="O346" s="12">
        <v>0</v>
      </c>
      <c r="P346" s="12">
        <v>0</v>
      </c>
      <c r="Q346" s="12">
        <v>0</v>
      </c>
      <c r="R346" s="12">
        <v>0</v>
      </c>
      <c r="S346" s="12">
        <v>0</v>
      </c>
      <c r="T346" s="12">
        <v>0</v>
      </c>
      <c r="U346" s="12">
        <v>0</v>
      </c>
      <c r="V346" s="12">
        <v>0</v>
      </c>
      <c r="W346" s="12">
        <v>0</v>
      </c>
      <c r="X346" s="12">
        <v>0</v>
      </c>
      <c r="Y346" s="12">
        <v>0</v>
      </c>
      <c r="Z346" s="12">
        <v>0</v>
      </c>
      <c r="AA346" s="12">
        <v>0</v>
      </c>
      <c r="AB346" s="12">
        <v>0</v>
      </c>
      <c r="AC346" s="12">
        <v>0</v>
      </c>
      <c r="AD346" s="12">
        <v>0</v>
      </c>
      <c r="AE346" s="12">
        <v>0</v>
      </c>
      <c r="AF346" s="12">
        <v>0</v>
      </c>
      <c r="AG346" s="12">
        <v>0</v>
      </c>
      <c r="AH346" s="12">
        <v>0</v>
      </c>
      <c r="AI346" s="12">
        <v>0</v>
      </c>
      <c r="AJ346" s="12">
        <v>0</v>
      </c>
      <c r="AK346" s="12">
        <v>0</v>
      </c>
      <c r="AL346" s="12">
        <v>0</v>
      </c>
      <c r="AM346" s="12">
        <v>0</v>
      </c>
      <c r="AN346" s="12">
        <v>0</v>
      </c>
      <c r="AO346" s="81">
        <v>0</v>
      </c>
      <c r="AP346">
        <v>0</v>
      </c>
      <c r="AQ346">
        <v>0</v>
      </c>
      <c r="AR346">
        <v>0</v>
      </c>
      <c r="AS346" t="s">
        <v>326</v>
      </c>
      <c r="AT346" t="s">
        <v>270</v>
      </c>
      <c r="AU346">
        <v>0</v>
      </c>
      <c r="AV346" s="12"/>
      <c r="AW346" s="12"/>
      <c r="AX346" s="12"/>
      <c r="AY346" s="12"/>
      <c r="AZ346" t="s">
        <v>57</v>
      </c>
    </row>
    <row r="347" spans="1:52" hidden="1" x14ac:dyDescent="0.35">
      <c r="A347" t="s">
        <v>61</v>
      </c>
      <c r="B347" t="s">
        <v>92</v>
      </c>
      <c r="C347" s="109">
        <v>0</v>
      </c>
      <c r="D347" s="12">
        <v>0</v>
      </c>
      <c r="E347" s="12">
        <v>0</v>
      </c>
      <c r="F347" s="12">
        <v>0</v>
      </c>
      <c r="G347" s="12">
        <v>0</v>
      </c>
      <c r="H347" s="12">
        <v>0</v>
      </c>
      <c r="I347" s="12">
        <v>0</v>
      </c>
      <c r="J347" s="12">
        <v>0</v>
      </c>
      <c r="K347" s="12">
        <v>0</v>
      </c>
      <c r="L347" s="12">
        <v>0</v>
      </c>
      <c r="M347" s="12">
        <v>0</v>
      </c>
      <c r="N347" s="12">
        <v>0</v>
      </c>
      <c r="O347" s="12">
        <v>0</v>
      </c>
      <c r="P347" s="12">
        <v>0</v>
      </c>
      <c r="Q347" s="12">
        <v>0</v>
      </c>
      <c r="R347" s="12">
        <v>0</v>
      </c>
      <c r="S347" s="12">
        <v>0</v>
      </c>
      <c r="T347" s="12">
        <v>0</v>
      </c>
      <c r="U347" s="12">
        <v>0</v>
      </c>
      <c r="V347" s="12">
        <v>0</v>
      </c>
      <c r="W347" s="12">
        <v>0</v>
      </c>
      <c r="X347" s="12">
        <v>0</v>
      </c>
      <c r="Y347" s="12">
        <v>0</v>
      </c>
      <c r="Z347" s="12">
        <v>0</v>
      </c>
      <c r="AA347" s="12">
        <v>0</v>
      </c>
      <c r="AB347" s="12">
        <v>0</v>
      </c>
      <c r="AC347" s="12">
        <v>0</v>
      </c>
      <c r="AD347" s="12">
        <v>0</v>
      </c>
      <c r="AE347" s="12">
        <v>0</v>
      </c>
      <c r="AF347" s="12">
        <v>0</v>
      </c>
      <c r="AG347" s="12">
        <v>0</v>
      </c>
      <c r="AH347" s="12">
        <v>0</v>
      </c>
      <c r="AI347" s="12">
        <v>0</v>
      </c>
      <c r="AJ347" s="12">
        <v>0</v>
      </c>
      <c r="AK347" s="12">
        <v>0</v>
      </c>
      <c r="AL347" s="12">
        <v>0</v>
      </c>
      <c r="AM347" s="12">
        <v>0</v>
      </c>
      <c r="AN347" s="12">
        <v>0</v>
      </c>
      <c r="AO347" s="81">
        <v>0</v>
      </c>
      <c r="AP347">
        <v>0</v>
      </c>
      <c r="AQ347">
        <v>0</v>
      </c>
      <c r="AR347">
        <v>0</v>
      </c>
      <c r="AS347" t="s">
        <v>326</v>
      </c>
      <c r="AT347" t="s">
        <v>270</v>
      </c>
      <c r="AU347">
        <v>0</v>
      </c>
      <c r="AV347" s="12"/>
      <c r="AW347" s="12"/>
      <c r="AX347" s="12"/>
      <c r="AY347" s="12"/>
      <c r="AZ347" t="s">
        <v>296</v>
      </c>
    </row>
    <row r="348" spans="1:52" hidden="1" x14ac:dyDescent="0.35">
      <c r="A348" t="s">
        <v>61</v>
      </c>
      <c r="B348" t="s">
        <v>92</v>
      </c>
      <c r="C348" s="109">
        <v>0</v>
      </c>
      <c r="D348" s="12">
        <v>0</v>
      </c>
      <c r="E348" s="12">
        <v>0</v>
      </c>
      <c r="F348" s="12">
        <v>0</v>
      </c>
      <c r="G348" s="12">
        <v>0</v>
      </c>
      <c r="H348" s="12">
        <v>0</v>
      </c>
      <c r="I348" s="12">
        <v>0</v>
      </c>
      <c r="J348" s="12">
        <v>0</v>
      </c>
      <c r="K348" s="12">
        <v>0</v>
      </c>
      <c r="L348" s="12">
        <v>0</v>
      </c>
      <c r="M348" s="12">
        <v>0</v>
      </c>
      <c r="N348" s="12">
        <v>0</v>
      </c>
      <c r="O348" s="12">
        <v>0</v>
      </c>
      <c r="P348" s="12">
        <v>0</v>
      </c>
      <c r="Q348" s="12">
        <v>0</v>
      </c>
      <c r="R348" s="12">
        <v>0</v>
      </c>
      <c r="S348" s="12">
        <v>0</v>
      </c>
      <c r="T348" s="12">
        <v>0</v>
      </c>
      <c r="U348" s="12">
        <v>0</v>
      </c>
      <c r="V348" s="12">
        <v>0</v>
      </c>
      <c r="W348" s="12">
        <v>0</v>
      </c>
      <c r="X348" s="12">
        <v>0</v>
      </c>
      <c r="Y348" s="12">
        <v>0</v>
      </c>
      <c r="Z348" s="12">
        <v>0</v>
      </c>
      <c r="AA348" s="12">
        <v>0</v>
      </c>
      <c r="AB348" s="12">
        <v>0</v>
      </c>
      <c r="AC348" s="12">
        <v>0</v>
      </c>
      <c r="AD348" s="12">
        <v>0</v>
      </c>
      <c r="AE348" s="12">
        <v>0</v>
      </c>
      <c r="AF348" s="12">
        <v>0</v>
      </c>
      <c r="AG348" s="12">
        <v>0</v>
      </c>
      <c r="AH348" s="12">
        <v>0</v>
      </c>
      <c r="AI348" s="12">
        <v>0</v>
      </c>
      <c r="AJ348" s="12">
        <v>0</v>
      </c>
      <c r="AK348" s="12">
        <v>0</v>
      </c>
      <c r="AL348" s="12">
        <v>0</v>
      </c>
      <c r="AM348" s="12">
        <v>0</v>
      </c>
      <c r="AN348" s="12">
        <v>0</v>
      </c>
      <c r="AO348" s="81">
        <v>0</v>
      </c>
      <c r="AP348">
        <v>0</v>
      </c>
      <c r="AQ348">
        <v>0</v>
      </c>
      <c r="AR348">
        <v>0</v>
      </c>
      <c r="AS348" t="s">
        <v>326</v>
      </c>
      <c r="AT348" t="s">
        <v>270</v>
      </c>
      <c r="AU348">
        <v>0</v>
      </c>
      <c r="AV348" s="12"/>
      <c r="AW348" s="12"/>
      <c r="AX348" s="12"/>
      <c r="AY348" s="12"/>
      <c r="AZ348" t="s">
        <v>295</v>
      </c>
    </row>
    <row r="349" spans="1:52" hidden="1" x14ac:dyDescent="0.35">
      <c r="A349" t="s">
        <v>61</v>
      </c>
      <c r="B349" t="s">
        <v>128</v>
      </c>
      <c r="C349" s="109">
        <v>0</v>
      </c>
      <c r="D349" s="12">
        <v>0</v>
      </c>
      <c r="E349" s="12">
        <v>0</v>
      </c>
      <c r="F349" s="12">
        <v>0</v>
      </c>
      <c r="G349" s="12">
        <v>0</v>
      </c>
      <c r="H349" s="12">
        <v>0</v>
      </c>
      <c r="I349" s="12">
        <v>0</v>
      </c>
      <c r="J349" s="12">
        <v>0</v>
      </c>
      <c r="K349" s="12">
        <v>0</v>
      </c>
      <c r="L349" s="12">
        <v>0</v>
      </c>
      <c r="M349" s="12">
        <v>0</v>
      </c>
      <c r="N349" s="12">
        <v>0</v>
      </c>
      <c r="O349" s="12">
        <v>0</v>
      </c>
      <c r="P349" s="12">
        <v>0</v>
      </c>
      <c r="Q349" s="12">
        <v>0</v>
      </c>
      <c r="R349" s="12">
        <v>0</v>
      </c>
      <c r="S349" s="12">
        <v>0</v>
      </c>
      <c r="T349" s="12">
        <v>0</v>
      </c>
      <c r="U349" s="12">
        <v>0</v>
      </c>
      <c r="V349" s="12">
        <v>0</v>
      </c>
      <c r="W349" s="12">
        <v>0</v>
      </c>
      <c r="X349" s="12">
        <v>0</v>
      </c>
      <c r="Y349" s="12">
        <v>0</v>
      </c>
      <c r="Z349" s="12">
        <v>0</v>
      </c>
      <c r="AA349" s="12">
        <v>0</v>
      </c>
      <c r="AB349" s="12">
        <v>0</v>
      </c>
      <c r="AC349" s="12">
        <v>0</v>
      </c>
      <c r="AD349" s="12">
        <v>0</v>
      </c>
      <c r="AE349" s="12">
        <v>0</v>
      </c>
      <c r="AF349" s="12">
        <v>0</v>
      </c>
      <c r="AG349" s="12">
        <v>0</v>
      </c>
      <c r="AH349" s="12">
        <v>0</v>
      </c>
      <c r="AI349" s="12">
        <v>0</v>
      </c>
      <c r="AJ349" s="12">
        <v>0</v>
      </c>
      <c r="AK349" s="12">
        <v>0</v>
      </c>
      <c r="AL349" s="12">
        <v>0</v>
      </c>
      <c r="AM349" s="12">
        <v>0</v>
      </c>
      <c r="AN349" s="12">
        <v>0</v>
      </c>
      <c r="AO349" s="81">
        <v>0</v>
      </c>
      <c r="AP349">
        <v>0</v>
      </c>
      <c r="AQ349">
        <v>0</v>
      </c>
      <c r="AR349">
        <v>0</v>
      </c>
      <c r="AS349" t="s">
        <v>326</v>
      </c>
      <c r="AT349" t="s">
        <v>270</v>
      </c>
      <c r="AU349">
        <v>0</v>
      </c>
      <c r="AV349" s="12">
        <v>202</v>
      </c>
      <c r="AW349" s="12"/>
      <c r="AX349" s="12"/>
      <c r="AY349" s="12"/>
      <c r="AZ349" t="s">
        <v>57</v>
      </c>
    </row>
    <row r="350" spans="1:52" hidden="1" x14ac:dyDescent="0.35">
      <c r="A350" t="s">
        <v>61</v>
      </c>
      <c r="B350" t="s">
        <v>128</v>
      </c>
      <c r="C350" s="109">
        <v>0</v>
      </c>
      <c r="D350" s="12">
        <v>0</v>
      </c>
      <c r="E350" s="12">
        <v>0</v>
      </c>
      <c r="F350" s="12">
        <v>0</v>
      </c>
      <c r="G350" s="12">
        <v>0</v>
      </c>
      <c r="H350" s="12">
        <v>0</v>
      </c>
      <c r="I350" s="12">
        <v>0</v>
      </c>
      <c r="J350" s="12">
        <v>0</v>
      </c>
      <c r="K350" s="12">
        <v>0</v>
      </c>
      <c r="L350" s="12">
        <v>0</v>
      </c>
      <c r="M350" s="12">
        <v>0</v>
      </c>
      <c r="N350" s="12">
        <v>0</v>
      </c>
      <c r="O350" s="12">
        <v>0</v>
      </c>
      <c r="P350" s="12">
        <v>0</v>
      </c>
      <c r="Q350" s="12">
        <v>0</v>
      </c>
      <c r="R350" s="12">
        <v>0</v>
      </c>
      <c r="S350" s="12">
        <v>0</v>
      </c>
      <c r="T350" s="12">
        <v>0</v>
      </c>
      <c r="U350" s="12">
        <v>0</v>
      </c>
      <c r="V350" s="12">
        <v>0</v>
      </c>
      <c r="W350" s="12">
        <v>0</v>
      </c>
      <c r="X350" s="12">
        <v>0</v>
      </c>
      <c r="Y350" s="12">
        <v>0</v>
      </c>
      <c r="Z350" s="12">
        <v>0</v>
      </c>
      <c r="AA350" s="12">
        <v>0</v>
      </c>
      <c r="AB350" s="12">
        <v>0</v>
      </c>
      <c r="AC350" s="12">
        <v>0</v>
      </c>
      <c r="AD350" s="12">
        <v>0</v>
      </c>
      <c r="AE350" s="12">
        <v>0</v>
      </c>
      <c r="AF350" s="12">
        <v>0</v>
      </c>
      <c r="AG350" s="12">
        <v>0</v>
      </c>
      <c r="AH350" s="12">
        <v>0</v>
      </c>
      <c r="AI350" s="12">
        <v>0</v>
      </c>
      <c r="AJ350" s="12">
        <v>0</v>
      </c>
      <c r="AK350" s="12">
        <v>0</v>
      </c>
      <c r="AL350" s="12">
        <v>0</v>
      </c>
      <c r="AM350" s="12">
        <v>0</v>
      </c>
      <c r="AN350" s="12">
        <v>0</v>
      </c>
      <c r="AO350" s="81">
        <v>0</v>
      </c>
      <c r="AP350">
        <v>0</v>
      </c>
      <c r="AQ350">
        <v>0</v>
      </c>
      <c r="AR350">
        <v>0</v>
      </c>
      <c r="AS350" t="s">
        <v>326</v>
      </c>
      <c r="AT350" t="s">
        <v>270</v>
      </c>
      <c r="AU350">
        <v>0</v>
      </c>
      <c r="AV350" s="12"/>
      <c r="AW350" s="12">
        <v>0</v>
      </c>
      <c r="AX350" s="12"/>
      <c r="AY350" s="12"/>
      <c r="AZ350" t="s">
        <v>295</v>
      </c>
    </row>
    <row r="351" spans="1:52" hidden="1" x14ac:dyDescent="0.35">
      <c r="A351" t="s">
        <v>61</v>
      </c>
      <c r="B351" t="s">
        <v>128</v>
      </c>
      <c r="C351" s="109">
        <v>0</v>
      </c>
      <c r="D351" s="12">
        <v>0</v>
      </c>
      <c r="E351" s="12">
        <v>0</v>
      </c>
      <c r="F351" s="12">
        <v>0</v>
      </c>
      <c r="G351" s="12">
        <v>0</v>
      </c>
      <c r="H351" s="12">
        <v>0</v>
      </c>
      <c r="I351" s="12">
        <v>0</v>
      </c>
      <c r="J351" s="12">
        <v>0</v>
      </c>
      <c r="K351" s="12">
        <v>0</v>
      </c>
      <c r="L351" s="12">
        <v>0</v>
      </c>
      <c r="M351" s="12">
        <v>0</v>
      </c>
      <c r="N351" s="12">
        <v>0</v>
      </c>
      <c r="O351" s="12">
        <v>0</v>
      </c>
      <c r="P351" s="12">
        <v>0</v>
      </c>
      <c r="Q351" s="12">
        <v>0</v>
      </c>
      <c r="R351" s="12">
        <v>0</v>
      </c>
      <c r="S351" s="12">
        <v>0</v>
      </c>
      <c r="T351" s="12">
        <v>0</v>
      </c>
      <c r="U351" s="12">
        <v>0</v>
      </c>
      <c r="V351" s="12">
        <v>0</v>
      </c>
      <c r="W351" s="12">
        <v>0</v>
      </c>
      <c r="X351" s="12">
        <v>0</v>
      </c>
      <c r="Y351" s="12">
        <v>0</v>
      </c>
      <c r="Z351" s="12">
        <v>0</v>
      </c>
      <c r="AA351" s="12">
        <v>0</v>
      </c>
      <c r="AB351" s="12">
        <v>0</v>
      </c>
      <c r="AC351" s="12">
        <v>0</v>
      </c>
      <c r="AD351" s="12">
        <v>0</v>
      </c>
      <c r="AE351" s="12">
        <v>0</v>
      </c>
      <c r="AF351" s="12">
        <v>0</v>
      </c>
      <c r="AG351" s="12">
        <v>0</v>
      </c>
      <c r="AH351" s="12">
        <v>0</v>
      </c>
      <c r="AI351" s="12">
        <v>0</v>
      </c>
      <c r="AJ351" s="12">
        <v>0</v>
      </c>
      <c r="AK351" s="12">
        <v>0</v>
      </c>
      <c r="AL351" s="12">
        <v>0</v>
      </c>
      <c r="AM351" s="12">
        <v>0</v>
      </c>
      <c r="AN351" s="12">
        <v>0</v>
      </c>
      <c r="AO351" s="81">
        <v>0</v>
      </c>
      <c r="AP351">
        <v>0</v>
      </c>
      <c r="AQ351">
        <v>0</v>
      </c>
      <c r="AR351">
        <v>0</v>
      </c>
      <c r="AS351" t="s">
        <v>326</v>
      </c>
      <c r="AT351" t="s">
        <v>270</v>
      </c>
      <c r="AU351">
        <v>0</v>
      </c>
      <c r="AV351" s="12"/>
      <c r="AW351" s="12">
        <v>1</v>
      </c>
      <c r="AX351" s="12"/>
      <c r="AY351" s="12"/>
      <c r="AZ351" t="s">
        <v>296</v>
      </c>
    </row>
    <row r="352" spans="1:52" hidden="1" x14ac:dyDescent="0.35">
      <c r="A352" t="s">
        <v>61</v>
      </c>
      <c r="B352" t="s">
        <v>128</v>
      </c>
      <c r="C352" s="109">
        <v>0</v>
      </c>
      <c r="D352" s="12">
        <v>0</v>
      </c>
      <c r="E352" s="12">
        <v>0</v>
      </c>
      <c r="F352" s="12">
        <v>0</v>
      </c>
      <c r="G352" s="12">
        <v>0</v>
      </c>
      <c r="H352" s="12">
        <v>0</v>
      </c>
      <c r="I352" s="12">
        <v>0</v>
      </c>
      <c r="J352" s="12">
        <v>0</v>
      </c>
      <c r="K352" s="12">
        <v>0</v>
      </c>
      <c r="L352" s="12">
        <v>0</v>
      </c>
      <c r="M352" s="12">
        <v>0</v>
      </c>
      <c r="N352" s="12">
        <v>0</v>
      </c>
      <c r="O352" s="12">
        <v>0</v>
      </c>
      <c r="P352" s="12">
        <v>0</v>
      </c>
      <c r="Q352" s="12">
        <v>0</v>
      </c>
      <c r="R352" s="12">
        <v>0</v>
      </c>
      <c r="S352" s="12">
        <v>0</v>
      </c>
      <c r="T352" s="12">
        <v>0</v>
      </c>
      <c r="U352" s="12">
        <v>0</v>
      </c>
      <c r="V352" s="12">
        <v>0</v>
      </c>
      <c r="W352" s="12">
        <v>0</v>
      </c>
      <c r="X352" s="12">
        <v>0</v>
      </c>
      <c r="Y352" s="12">
        <v>0</v>
      </c>
      <c r="Z352" s="12">
        <v>0</v>
      </c>
      <c r="AA352" s="12">
        <v>0</v>
      </c>
      <c r="AB352" s="12">
        <v>0</v>
      </c>
      <c r="AC352" s="12">
        <v>0</v>
      </c>
      <c r="AD352" s="12">
        <v>0</v>
      </c>
      <c r="AE352" s="12">
        <v>0</v>
      </c>
      <c r="AF352" s="12">
        <v>0</v>
      </c>
      <c r="AG352" s="12">
        <v>0</v>
      </c>
      <c r="AH352" s="12">
        <v>0</v>
      </c>
      <c r="AI352" s="12">
        <v>0</v>
      </c>
      <c r="AJ352" s="12">
        <v>0</v>
      </c>
      <c r="AK352" s="12">
        <v>0</v>
      </c>
      <c r="AL352" s="12">
        <v>0</v>
      </c>
      <c r="AM352" s="12">
        <v>0</v>
      </c>
      <c r="AN352" s="12">
        <v>0</v>
      </c>
      <c r="AO352" s="81">
        <v>0</v>
      </c>
      <c r="AP352">
        <v>0</v>
      </c>
      <c r="AQ352">
        <v>0</v>
      </c>
      <c r="AR352">
        <v>0</v>
      </c>
      <c r="AS352" t="s">
        <v>326</v>
      </c>
      <c r="AT352" t="s">
        <v>270</v>
      </c>
      <c r="AU352">
        <v>0</v>
      </c>
      <c r="AV352" s="12"/>
      <c r="AW352" s="12">
        <v>13</v>
      </c>
      <c r="AX352" s="12"/>
      <c r="AY352" s="12"/>
      <c r="AZ352" t="s">
        <v>57</v>
      </c>
    </row>
    <row r="353" spans="1:52" hidden="1" x14ac:dyDescent="0.35">
      <c r="A353" t="s">
        <v>61</v>
      </c>
      <c r="B353" t="s">
        <v>128</v>
      </c>
      <c r="C353" s="109">
        <v>0</v>
      </c>
      <c r="D353" s="12">
        <v>0</v>
      </c>
      <c r="E353" s="12">
        <v>0</v>
      </c>
      <c r="F353" s="12">
        <v>0</v>
      </c>
      <c r="G353" s="12">
        <v>0</v>
      </c>
      <c r="H353" s="12">
        <v>0</v>
      </c>
      <c r="I353" s="12">
        <v>0</v>
      </c>
      <c r="J353" s="12">
        <v>0</v>
      </c>
      <c r="K353" s="12">
        <v>0</v>
      </c>
      <c r="L353" s="12">
        <v>0</v>
      </c>
      <c r="M353" s="12">
        <v>0</v>
      </c>
      <c r="N353" s="12">
        <v>0</v>
      </c>
      <c r="O353" s="12">
        <v>0</v>
      </c>
      <c r="P353" s="12">
        <v>0</v>
      </c>
      <c r="Q353" s="12">
        <v>0</v>
      </c>
      <c r="R353" s="12">
        <v>0</v>
      </c>
      <c r="S353" s="12">
        <v>0</v>
      </c>
      <c r="T353" s="12">
        <v>0</v>
      </c>
      <c r="U353" s="12">
        <v>0</v>
      </c>
      <c r="V353" s="12">
        <v>0</v>
      </c>
      <c r="W353" s="12">
        <v>0</v>
      </c>
      <c r="X353" s="12">
        <v>0</v>
      </c>
      <c r="Y353" s="12">
        <v>0</v>
      </c>
      <c r="Z353" s="12">
        <v>0</v>
      </c>
      <c r="AA353" s="12">
        <v>0</v>
      </c>
      <c r="AB353" s="12">
        <v>0</v>
      </c>
      <c r="AC353" s="12">
        <v>0</v>
      </c>
      <c r="AD353" s="12">
        <v>0</v>
      </c>
      <c r="AE353" s="12">
        <v>0</v>
      </c>
      <c r="AF353" s="12">
        <v>0</v>
      </c>
      <c r="AG353" s="12">
        <v>0</v>
      </c>
      <c r="AH353" s="12">
        <v>0</v>
      </c>
      <c r="AI353" s="12">
        <v>0</v>
      </c>
      <c r="AJ353" s="12">
        <v>0</v>
      </c>
      <c r="AK353" s="12">
        <v>0</v>
      </c>
      <c r="AL353" s="12">
        <v>0</v>
      </c>
      <c r="AM353" s="12">
        <v>0</v>
      </c>
      <c r="AN353" s="12">
        <v>0</v>
      </c>
      <c r="AO353" s="81">
        <v>0</v>
      </c>
      <c r="AP353">
        <v>0</v>
      </c>
      <c r="AQ353">
        <v>0</v>
      </c>
      <c r="AR353">
        <v>0</v>
      </c>
      <c r="AS353" t="s">
        <v>326</v>
      </c>
      <c r="AT353" t="s">
        <v>270</v>
      </c>
      <c r="AU353">
        <v>0</v>
      </c>
      <c r="AV353" s="12"/>
      <c r="AW353" s="12"/>
      <c r="AX353" s="12">
        <v>0</v>
      </c>
      <c r="AY353" s="12"/>
      <c r="AZ353" t="s">
        <v>295</v>
      </c>
    </row>
    <row r="354" spans="1:52" hidden="1" x14ac:dyDescent="0.35">
      <c r="A354" t="s">
        <v>61</v>
      </c>
      <c r="B354" t="s">
        <v>128</v>
      </c>
      <c r="C354" s="109">
        <v>0</v>
      </c>
      <c r="D354" s="12">
        <v>0</v>
      </c>
      <c r="E354" s="12">
        <v>0</v>
      </c>
      <c r="F354" s="12">
        <v>0</v>
      </c>
      <c r="G354" s="12">
        <v>0</v>
      </c>
      <c r="H354" s="12">
        <v>0</v>
      </c>
      <c r="I354" s="12">
        <v>0</v>
      </c>
      <c r="J354" s="12">
        <v>0</v>
      </c>
      <c r="K354" s="12">
        <v>0</v>
      </c>
      <c r="L354" s="12">
        <v>0</v>
      </c>
      <c r="M354" s="12">
        <v>0</v>
      </c>
      <c r="N354" s="12">
        <v>0</v>
      </c>
      <c r="O354" s="12">
        <v>0</v>
      </c>
      <c r="P354" s="12">
        <v>0</v>
      </c>
      <c r="Q354" s="12">
        <v>0</v>
      </c>
      <c r="R354" s="12">
        <v>0</v>
      </c>
      <c r="S354" s="12">
        <v>0</v>
      </c>
      <c r="T354" s="12">
        <v>0</v>
      </c>
      <c r="U354" s="12">
        <v>0</v>
      </c>
      <c r="V354" s="12">
        <v>0</v>
      </c>
      <c r="W354" s="12">
        <v>0</v>
      </c>
      <c r="X354" s="12">
        <v>0</v>
      </c>
      <c r="Y354" s="12">
        <v>0</v>
      </c>
      <c r="Z354" s="12">
        <v>0</v>
      </c>
      <c r="AA354" s="12">
        <v>0</v>
      </c>
      <c r="AB354" s="12">
        <v>0</v>
      </c>
      <c r="AC354" s="12">
        <v>0</v>
      </c>
      <c r="AD354" s="12">
        <v>0</v>
      </c>
      <c r="AE354" s="12">
        <v>0</v>
      </c>
      <c r="AF354" s="12">
        <v>0</v>
      </c>
      <c r="AG354" s="12">
        <v>0</v>
      </c>
      <c r="AH354" s="12">
        <v>0</v>
      </c>
      <c r="AI354" s="12">
        <v>0</v>
      </c>
      <c r="AJ354" s="12">
        <v>0</v>
      </c>
      <c r="AK354" s="12">
        <v>0</v>
      </c>
      <c r="AL354" s="12">
        <v>0</v>
      </c>
      <c r="AM354" s="12">
        <v>0</v>
      </c>
      <c r="AN354" s="12">
        <v>0</v>
      </c>
      <c r="AO354" s="81">
        <v>0</v>
      </c>
      <c r="AP354">
        <v>0</v>
      </c>
      <c r="AQ354">
        <v>0</v>
      </c>
      <c r="AR354">
        <v>0</v>
      </c>
      <c r="AS354" t="s">
        <v>326</v>
      </c>
      <c r="AT354" t="s">
        <v>270</v>
      </c>
      <c r="AU354">
        <v>0</v>
      </c>
      <c r="AV354" s="12"/>
      <c r="AW354" s="12"/>
      <c r="AX354" s="12">
        <v>1</v>
      </c>
      <c r="AY354" s="12"/>
      <c r="AZ354" t="s">
        <v>296</v>
      </c>
    </row>
    <row r="355" spans="1:52" hidden="1" x14ac:dyDescent="0.35">
      <c r="A355" t="s">
        <v>61</v>
      </c>
      <c r="B355" t="s">
        <v>128</v>
      </c>
      <c r="C355" s="109">
        <v>0</v>
      </c>
      <c r="D355" s="12">
        <v>0</v>
      </c>
      <c r="E355" s="12">
        <v>0</v>
      </c>
      <c r="F355" s="12">
        <v>0</v>
      </c>
      <c r="G355" s="12">
        <v>0</v>
      </c>
      <c r="H355" s="12">
        <v>0</v>
      </c>
      <c r="I355" s="12">
        <v>0</v>
      </c>
      <c r="J355" s="12">
        <v>0</v>
      </c>
      <c r="K355" s="12">
        <v>0</v>
      </c>
      <c r="L355" s="12">
        <v>0</v>
      </c>
      <c r="M355" s="12">
        <v>0</v>
      </c>
      <c r="N355" s="12">
        <v>0</v>
      </c>
      <c r="O355" s="12">
        <v>0</v>
      </c>
      <c r="P355" s="12">
        <v>0</v>
      </c>
      <c r="Q355" s="12">
        <v>0</v>
      </c>
      <c r="R355" s="12">
        <v>0</v>
      </c>
      <c r="S355" s="12">
        <v>0</v>
      </c>
      <c r="T355" s="12">
        <v>0</v>
      </c>
      <c r="U355" s="12">
        <v>0</v>
      </c>
      <c r="V355" s="12">
        <v>0</v>
      </c>
      <c r="W355" s="12">
        <v>0</v>
      </c>
      <c r="X355" s="12">
        <v>0</v>
      </c>
      <c r="Y355" s="12">
        <v>0</v>
      </c>
      <c r="Z355" s="12">
        <v>0</v>
      </c>
      <c r="AA355" s="12">
        <v>0</v>
      </c>
      <c r="AB355" s="12">
        <v>0</v>
      </c>
      <c r="AC355" s="12">
        <v>0</v>
      </c>
      <c r="AD355" s="12">
        <v>0</v>
      </c>
      <c r="AE355" s="12">
        <v>0</v>
      </c>
      <c r="AF355" s="12">
        <v>0</v>
      </c>
      <c r="AG355" s="12">
        <v>0</v>
      </c>
      <c r="AH355" s="12">
        <v>0</v>
      </c>
      <c r="AI355" s="12">
        <v>0</v>
      </c>
      <c r="AJ355" s="12">
        <v>0</v>
      </c>
      <c r="AK355" s="12">
        <v>0</v>
      </c>
      <c r="AL355" s="12">
        <v>0</v>
      </c>
      <c r="AM355" s="12">
        <v>0</v>
      </c>
      <c r="AN355" s="12">
        <v>0</v>
      </c>
      <c r="AO355" s="81">
        <v>0</v>
      </c>
      <c r="AP355">
        <v>0</v>
      </c>
      <c r="AQ355">
        <v>0</v>
      </c>
      <c r="AR355">
        <v>0</v>
      </c>
      <c r="AS355" t="s">
        <v>326</v>
      </c>
      <c r="AT355" t="s">
        <v>270</v>
      </c>
      <c r="AU355">
        <v>0</v>
      </c>
      <c r="AV355" s="12"/>
      <c r="AW355" s="12"/>
      <c r="AX355" s="12">
        <v>8</v>
      </c>
      <c r="AY355" s="12"/>
      <c r="AZ355" t="s">
        <v>57</v>
      </c>
    </row>
    <row r="356" spans="1:52" hidden="1" x14ac:dyDescent="0.35">
      <c r="A356" t="s">
        <v>61</v>
      </c>
      <c r="B356" t="s">
        <v>128</v>
      </c>
      <c r="C356" s="109">
        <v>0</v>
      </c>
      <c r="D356" s="12">
        <v>0</v>
      </c>
      <c r="E356" s="12">
        <v>0</v>
      </c>
      <c r="F356" s="12">
        <v>0</v>
      </c>
      <c r="G356" s="12">
        <v>0</v>
      </c>
      <c r="H356" s="12">
        <v>0</v>
      </c>
      <c r="I356" s="12">
        <v>0</v>
      </c>
      <c r="J356" s="12">
        <v>0</v>
      </c>
      <c r="K356" s="12">
        <v>0</v>
      </c>
      <c r="L356" s="12">
        <v>0</v>
      </c>
      <c r="M356" s="12">
        <v>0</v>
      </c>
      <c r="N356" s="12">
        <v>0</v>
      </c>
      <c r="O356" s="12">
        <v>0</v>
      </c>
      <c r="P356" s="12">
        <v>0</v>
      </c>
      <c r="Q356" s="12">
        <v>0</v>
      </c>
      <c r="R356" s="12">
        <v>0</v>
      </c>
      <c r="S356" s="12">
        <v>0</v>
      </c>
      <c r="T356" s="12">
        <v>0</v>
      </c>
      <c r="U356" s="12">
        <v>0</v>
      </c>
      <c r="V356" s="12">
        <v>0</v>
      </c>
      <c r="W356" s="12">
        <v>0</v>
      </c>
      <c r="X356" s="12">
        <v>0</v>
      </c>
      <c r="Y356" s="12">
        <v>0</v>
      </c>
      <c r="Z356" s="12">
        <v>0</v>
      </c>
      <c r="AA356" s="12">
        <v>0</v>
      </c>
      <c r="AB356" s="12">
        <v>0</v>
      </c>
      <c r="AC356" s="12">
        <v>0</v>
      </c>
      <c r="AD356" s="12">
        <v>0</v>
      </c>
      <c r="AE356" s="12">
        <v>0</v>
      </c>
      <c r="AF356" s="12">
        <v>0</v>
      </c>
      <c r="AG356" s="12">
        <v>0</v>
      </c>
      <c r="AH356" s="12">
        <v>0</v>
      </c>
      <c r="AI356" s="12">
        <v>0</v>
      </c>
      <c r="AJ356" s="12">
        <v>0</v>
      </c>
      <c r="AK356" s="12">
        <v>0</v>
      </c>
      <c r="AL356" s="12">
        <v>0</v>
      </c>
      <c r="AM356" s="12">
        <v>0</v>
      </c>
      <c r="AN356" s="12">
        <v>0</v>
      </c>
      <c r="AO356" s="81">
        <v>0</v>
      </c>
      <c r="AP356">
        <v>0</v>
      </c>
      <c r="AQ356">
        <v>0</v>
      </c>
      <c r="AR356">
        <v>0</v>
      </c>
      <c r="AS356" t="s">
        <v>326</v>
      </c>
      <c r="AT356" t="s">
        <v>270</v>
      </c>
      <c r="AU356">
        <v>0</v>
      </c>
      <c r="AV356" s="12"/>
      <c r="AW356" s="12"/>
      <c r="AX356" s="12"/>
      <c r="AY356" s="12">
        <v>0</v>
      </c>
      <c r="AZ356" t="s">
        <v>295</v>
      </c>
    </row>
    <row r="357" spans="1:52" hidden="1" x14ac:dyDescent="0.35">
      <c r="A357" t="s">
        <v>61</v>
      </c>
      <c r="B357" t="s">
        <v>128</v>
      </c>
      <c r="C357" s="109">
        <v>0</v>
      </c>
      <c r="D357" s="12">
        <v>0</v>
      </c>
      <c r="E357" s="12">
        <v>0</v>
      </c>
      <c r="F357" s="12">
        <v>0</v>
      </c>
      <c r="G357" s="12">
        <v>0</v>
      </c>
      <c r="H357" s="12">
        <v>0</v>
      </c>
      <c r="I357" s="12">
        <v>0</v>
      </c>
      <c r="J357" s="12">
        <v>0</v>
      </c>
      <c r="K357" s="12">
        <v>0</v>
      </c>
      <c r="L357" s="12">
        <v>0</v>
      </c>
      <c r="M357" s="12">
        <v>0</v>
      </c>
      <c r="N357" s="12">
        <v>0</v>
      </c>
      <c r="O357" s="12">
        <v>0</v>
      </c>
      <c r="P357" s="12">
        <v>0</v>
      </c>
      <c r="Q357" s="12">
        <v>0</v>
      </c>
      <c r="R357" s="12">
        <v>0</v>
      </c>
      <c r="S357" s="12">
        <v>0</v>
      </c>
      <c r="T357" s="12">
        <v>0</v>
      </c>
      <c r="U357" s="12">
        <v>0</v>
      </c>
      <c r="V357" s="12">
        <v>0</v>
      </c>
      <c r="W357" s="12">
        <v>0</v>
      </c>
      <c r="X357" s="12">
        <v>0</v>
      </c>
      <c r="Y357" s="12">
        <v>0</v>
      </c>
      <c r="Z357" s="12">
        <v>0</v>
      </c>
      <c r="AA357" s="12">
        <v>0</v>
      </c>
      <c r="AB357" s="12">
        <v>0</v>
      </c>
      <c r="AC357" s="12">
        <v>0</v>
      </c>
      <c r="AD357" s="12">
        <v>0</v>
      </c>
      <c r="AE357" s="12">
        <v>0</v>
      </c>
      <c r="AF357" s="12">
        <v>0</v>
      </c>
      <c r="AG357" s="12">
        <v>0</v>
      </c>
      <c r="AH357" s="12">
        <v>0</v>
      </c>
      <c r="AI357" s="12">
        <v>0</v>
      </c>
      <c r="AJ357" s="12">
        <v>0</v>
      </c>
      <c r="AK357" s="12">
        <v>0</v>
      </c>
      <c r="AL357" s="12">
        <v>0</v>
      </c>
      <c r="AM357" s="12">
        <v>0</v>
      </c>
      <c r="AN357" s="12">
        <v>0</v>
      </c>
      <c r="AO357" s="81">
        <v>0</v>
      </c>
      <c r="AP357">
        <v>0</v>
      </c>
      <c r="AQ357">
        <v>0</v>
      </c>
      <c r="AR357">
        <v>0</v>
      </c>
      <c r="AS357" t="s">
        <v>326</v>
      </c>
      <c r="AT357" t="s">
        <v>270</v>
      </c>
      <c r="AU357">
        <v>0</v>
      </c>
      <c r="AV357" s="12"/>
      <c r="AW357" s="12"/>
      <c r="AX357" s="12"/>
      <c r="AY357" s="12">
        <v>1</v>
      </c>
      <c r="AZ357" t="s">
        <v>296</v>
      </c>
    </row>
    <row r="358" spans="1:52" hidden="1" x14ac:dyDescent="0.35">
      <c r="A358" t="s">
        <v>61</v>
      </c>
      <c r="B358" t="s">
        <v>128</v>
      </c>
      <c r="C358" s="109">
        <v>0</v>
      </c>
      <c r="D358" s="12">
        <v>0</v>
      </c>
      <c r="E358" s="12">
        <v>0</v>
      </c>
      <c r="F358" s="12">
        <v>0</v>
      </c>
      <c r="G358" s="12">
        <v>0</v>
      </c>
      <c r="H358" s="12">
        <v>0</v>
      </c>
      <c r="I358" s="12">
        <v>0</v>
      </c>
      <c r="J358" s="12">
        <v>0</v>
      </c>
      <c r="K358" s="12">
        <v>0</v>
      </c>
      <c r="L358" s="12">
        <v>0</v>
      </c>
      <c r="M358" s="12">
        <v>0</v>
      </c>
      <c r="N358" s="12">
        <v>0</v>
      </c>
      <c r="O358" s="12">
        <v>0</v>
      </c>
      <c r="P358" s="12">
        <v>0</v>
      </c>
      <c r="Q358" s="12">
        <v>0</v>
      </c>
      <c r="R358" s="12">
        <v>0</v>
      </c>
      <c r="S358" s="12">
        <v>0</v>
      </c>
      <c r="T358" s="12">
        <v>0</v>
      </c>
      <c r="U358" s="12">
        <v>0</v>
      </c>
      <c r="V358" s="12">
        <v>0</v>
      </c>
      <c r="W358" s="12">
        <v>0</v>
      </c>
      <c r="X358" s="12">
        <v>0</v>
      </c>
      <c r="Y358" s="12">
        <v>0</v>
      </c>
      <c r="Z358" s="12">
        <v>0</v>
      </c>
      <c r="AA358" s="12">
        <v>0</v>
      </c>
      <c r="AB358" s="12">
        <v>0</v>
      </c>
      <c r="AC358" s="12">
        <v>0</v>
      </c>
      <c r="AD358" s="12">
        <v>0</v>
      </c>
      <c r="AE358" s="12">
        <v>0</v>
      </c>
      <c r="AF358" s="12">
        <v>0</v>
      </c>
      <c r="AG358" s="12">
        <v>0</v>
      </c>
      <c r="AH358" s="12">
        <v>0</v>
      </c>
      <c r="AI358" s="12">
        <v>0</v>
      </c>
      <c r="AJ358" s="12">
        <v>0</v>
      </c>
      <c r="AK358" s="12">
        <v>0</v>
      </c>
      <c r="AL358" s="12">
        <v>0</v>
      </c>
      <c r="AM358" s="12">
        <v>0</v>
      </c>
      <c r="AN358" s="12">
        <v>0</v>
      </c>
      <c r="AO358" s="81">
        <v>0</v>
      </c>
      <c r="AP358">
        <v>0</v>
      </c>
      <c r="AQ358">
        <v>0</v>
      </c>
      <c r="AR358">
        <v>0</v>
      </c>
      <c r="AS358" t="s">
        <v>326</v>
      </c>
      <c r="AT358" t="s">
        <v>270</v>
      </c>
      <c r="AU358">
        <v>0</v>
      </c>
      <c r="AV358" s="12"/>
      <c r="AW358" s="12"/>
      <c r="AX358" s="12"/>
      <c r="AY358" s="12">
        <v>13</v>
      </c>
      <c r="AZ358" t="s">
        <v>57</v>
      </c>
    </row>
    <row r="359" spans="1:52" hidden="1" x14ac:dyDescent="0.35">
      <c r="A359" t="s">
        <v>61</v>
      </c>
      <c r="B359" t="s">
        <v>128</v>
      </c>
      <c r="C359" s="109">
        <v>0</v>
      </c>
      <c r="D359" s="12">
        <v>0</v>
      </c>
      <c r="E359" s="12">
        <v>0</v>
      </c>
      <c r="F359" s="12">
        <v>0</v>
      </c>
      <c r="G359" s="12">
        <v>0</v>
      </c>
      <c r="H359" s="12">
        <v>0</v>
      </c>
      <c r="I359" s="12">
        <v>0</v>
      </c>
      <c r="J359" s="12">
        <v>0</v>
      </c>
      <c r="K359" s="12">
        <v>0</v>
      </c>
      <c r="L359" s="12">
        <v>0</v>
      </c>
      <c r="M359" s="12">
        <v>0</v>
      </c>
      <c r="N359" s="12">
        <v>0</v>
      </c>
      <c r="O359" s="12">
        <v>0</v>
      </c>
      <c r="P359" s="12">
        <v>0</v>
      </c>
      <c r="Q359" s="12">
        <v>0</v>
      </c>
      <c r="R359" s="12">
        <v>0</v>
      </c>
      <c r="S359" s="12">
        <v>0</v>
      </c>
      <c r="T359" s="12">
        <v>0</v>
      </c>
      <c r="U359" s="12">
        <v>0</v>
      </c>
      <c r="V359" s="12">
        <v>0</v>
      </c>
      <c r="W359" s="12">
        <v>0</v>
      </c>
      <c r="X359" s="12">
        <v>0</v>
      </c>
      <c r="Y359" s="12">
        <v>0</v>
      </c>
      <c r="Z359" s="12">
        <v>0</v>
      </c>
      <c r="AA359" s="12">
        <v>0</v>
      </c>
      <c r="AB359" s="12">
        <v>0</v>
      </c>
      <c r="AC359" s="12">
        <v>0</v>
      </c>
      <c r="AD359" s="12">
        <v>0</v>
      </c>
      <c r="AE359" s="12">
        <v>0</v>
      </c>
      <c r="AF359" s="12">
        <v>0</v>
      </c>
      <c r="AG359" s="12">
        <v>0</v>
      </c>
      <c r="AH359" s="12">
        <v>0</v>
      </c>
      <c r="AI359" s="12">
        <v>0</v>
      </c>
      <c r="AJ359" s="12">
        <v>0</v>
      </c>
      <c r="AK359" s="12">
        <v>0</v>
      </c>
      <c r="AL359" s="12">
        <v>0</v>
      </c>
      <c r="AM359" s="12">
        <v>0</v>
      </c>
      <c r="AN359" s="12">
        <v>0</v>
      </c>
      <c r="AO359" s="81">
        <v>0</v>
      </c>
      <c r="AP359">
        <v>0</v>
      </c>
      <c r="AQ359">
        <v>0</v>
      </c>
      <c r="AR359">
        <v>0</v>
      </c>
      <c r="AS359" t="s">
        <v>326</v>
      </c>
      <c r="AT359" t="s">
        <v>270</v>
      </c>
      <c r="AU359">
        <v>0</v>
      </c>
      <c r="AV359" s="12"/>
      <c r="AW359" s="12"/>
      <c r="AX359" s="12"/>
      <c r="AY359" s="12"/>
      <c r="AZ359" t="s">
        <v>57</v>
      </c>
    </row>
    <row r="360" spans="1:52" hidden="1" x14ac:dyDescent="0.35">
      <c r="A360" t="s">
        <v>61</v>
      </c>
      <c r="B360" t="s">
        <v>128</v>
      </c>
      <c r="C360" s="109">
        <v>0</v>
      </c>
      <c r="D360" s="12">
        <v>0</v>
      </c>
      <c r="E360" s="12">
        <v>0</v>
      </c>
      <c r="F360" s="12">
        <v>0</v>
      </c>
      <c r="G360" s="12">
        <v>0</v>
      </c>
      <c r="H360" s="12">
        <v>0</v>
      </c>
      <c r="I360" s="12">
        <v>0</v>
      </c>
      <c r="J360" s="12">
        <v>0</v>
      </c>
      <c r="K360" s="12">
        <v>0</v>
      </c>
      <c r="L360" s="12">
        <v>0</v>
      </c>
      <c r="M360" s="12">
        <v>0</v>
      </c>
      <c r="N360" s="12">
        <v>0</v>
      </c>
      <c r="O360" s="12">
        <v>0</v>
      </c>
      <c r="P360" s="12">
        <v>0</v>
      </c>
      <c r="Q360" s="12">
        <v>0</v>
      </c>
      <c r="R360" s="12">
        <v>0</v>
      </c>
      <c r="S360" s="12">
        <v>0</v>
      </c>
      <c r="T360" s="12">
        <v>0</v>
      </c>
      <c r="U360" s="12">
        <v>0</v>
      </c>
      <c r="V360" s="12">
        <v>0</v>
      </c>
      <c r="W360" s="12">
        <v>0</v>
      </c>
      <c r="X360" s="12">
        <v>0</v>
      </c>
      <c r="Y360" s="12">
        <v>0</v>
      </c>
      <c r="Z360" s="12">
        <v>0</v>
      </c>
      <c r="AA360" s="12">
        <v>0</v>
      </c>
      <c r="AB360" s="12">
        <v>0</v>
      </c>
      <c r="AC360" s="12">
        <v>0</v>
      </c>
      <c r="AD360" s="12">
        <v>0</v>
      </c>
      <c r="AE360" s="12">
        <v>0</v>
      </c>
      <c r="AF360" s="12">
        <v>0</v>
      </c>
      <c r="AG360" s="12">
        <v>0</v>
      </c>
      <c r="AH360" s="12">
        <v>0</v>
      </c>
      <c r="AI360" s="12">
        <v>0</v>
      </c>
      <c r="AJ360" s="12">
        <v>0</v>
      </c>
      <c r="AK360" s="12">
        <v>0</v>
      </c>
      <c r="AL360" s="12">
        <v>0</v>
      </c>
      <c r="AM360" s="12">
        <v>0</v>
      </c>
      <c r="AN360" s="12">
        <v>0</v>
      </c>
      <c r="AO360" s="81">
        <v>0</v>
      </c>
      <c r="AP360">
        <v>0</v>
      </c>
      <c r="AQ360">
        <v>0</v>
      </c>
      <c r="AR360">
        <v>0</v>
      </c>
      <c r="AS360" t="s">
        <v>326</v>
      </c>
      <c r="AT360" t="s">
        <v>270</v>
      </c>
      <c r="AU360">
        <v>0</v>
      </c>
      <c r="AV360" s="12"/>
      <c r="AW360" s="12"/>
      <c r="AX360" s="12"/>
      <c r="AY360" s="12"/>
      <c r="AZ360" t="s">
        <v>296</v>
      </c>
    </row>
    <row r="361" spans="1:52" hidden="1" x14ac:dyDescent="0.35">
      <c r="A361" t="s">
        <v>61</v>
      </c>
      <c r="B361" t="s">
        <v>128</v>
      </c>
      <c r="C361" s="109">
        <v>0</v>
      </c>
      <c r="D361" s="12">
        <v>0</v>
      </c>
      <c r="E361" s="12">
        <v>0</v>
      </c>
      <c r="F361" s="12">
        <v>0</v>
      </c>
      <c r="G361" s="12">
        <v>0</v>
      </c>
      <c r="H361" s="12">
        <v>0</v>
      </c>
      <c r="I361" s="12">
        <v>0</v>
      </c>
      <c r="J361" s="12">
        <v>0</v>
      </c>
      <c r="K361" s="12">
        <v>0</v>
      </c>
      <c r="L361" s="12">
        <v>0</v>
      </c>
      <c r="M361" s="12">
        <v>0</v>
      </c>
      <c r="N361" s="12">
        <v>0</v>
      </c>
      <c r="O361" s="12">
        <v>0</v>
      </c>
      <c r="P361" s="12">
        <v>0</v>
      </c>
      <c r="Q361" s="12">
        <v>0</v>
      </c>
      <c r="R361" s="12">
        <v>0</v>
      </c>
      <c r="S361" s="12">
        <v>0</v>
      </c>
      <c r="T361" s="12">
        <v>0</v>
      </c>
      <c r="U361" s="12">
        <v>0</v>
      </c>
      <c r="V361" s="12">
        <v>0</v>
      </c>
      <c r="W361" s="12">
        <v>0</v>
      </c>
      <c r="X361" s="12">
        <v>0</v>
      </c>
      <c r="Y361" s="12">
        <v>0</v>
      </c>
      <c r="Z361" s="12">
        <v>0</v>
      </c>
      <c r="AA361" s="12">
        <v>0</v>
      </c>
      <c r="AB361" s="12">
        <v>0</v>
      </c>
      <c r="AC361" s="12">
        <v>0</v>
      </c>
      <c r="AD361" s="12">
        <v>0</v>
      </c>
      <c r="AE361" s="12">
        <v>0</v>
      </c>
      <c r="AF361" s="12">
        <v>0</v>
      </c>
      <c r="AG361" s="12">
        <v>0</v>
      </c>
      <c r="AH361" s="12">
        <v>0</v>
      </c>
      <c r="AI361" s="12">
        <v>0</v>
      </c>
      <c r="AJ361" s="12">
        <v>0</v>
      </c>
      <c r="AK361" s="12">
        <v>0</v>
      </c>
      <c r="AL361" s="12">
        <v>0</v>
      </c>
      <c r="AM361" s="12">
        <v>0</v>
      </c>
      <c r="AN361" s="12">
        <v>0</v>
      </c>
      <c r="AO361" s="81">
        <v>0</v>
      </c>
      <c r="AP361">
        <v>0</v>
      </c>
      <c r="AQ361">
        <v>0</v>
      </c>
      <c r="AR361">
        <v>0</v>
      </c>
      <c r="AS361" t="s">
        <v>326</v>
      </c>
      <c r="AT361" t="s">
        <v>270</v>
      </c>
      <c r="AU361">
        <v>0</v>
      </c>
      <c r="AV361" s="12"/>
      <c r="AW361" s="12"/>
      <c r="AX361" s="12"/>
      <c r="AY361" s="12"/>
      <c r="AZ361" t="s">
        <v>295</v>
      </c>
    </row>
    <row r="362" spans="1:52" hidden="1" x14ac:dyDescent="0.35">
      <c r="A362" t="s">
        <v>61</v>
      </c>
      <c r="B362" t="s">
        <v>107</v>
      </c>
      <c r="C362" s="109">
        <v>0</v>
      </c>
      <c r="D362" s="12">
        <v>0</v>
      </c>
      <c r="E362" s="12">
        <v>0</v>
      </c>
      <c r="F362" s="12">
        <v>0</v>
      </c>
      <c r="G362" s="12">
        <v>0</v>
      </c>
      <c r="H362" s="12">
        <v>0</v>
      </c>
      <c r="I362" s="12">
        <v>0</v>
      </c>
      <c r="J362" s="12">
        <v>0</v>
      </c>
      <c r="K362" s="12">
        <v>0</v>
      </c>
      <c r="L362" s="12">
        <v>0</v>
      </c>
      <c r="M362" s="12">
        <v>0</v>
      </c>
      <c r="N362" s="12">
        <v>0</v>
      </c>
      <c r="O362" s="12">
        <v>0</v>
      </c>
      <c r="P362" s="12">
        <v>0</v>
      </c>
      <c r="Q362" s="12">
        <v>0</v>
      </c>
      <c r="R362" s="12">
        <v>0</v>
      </c>
      <c r="S362" s="12">
        <v>0</v>
      </c>
      <c r="T362" s="12">
        <v>0</v>
      </c>
      <c r="U362" s="12">
        <v>0</v>
      </c>
      <c r="V362" s="12">
        <v>0</v>
      </c>
      <c r="W362" s="12">
        <v>0</v>
      </c>
      <c r="X362" s="12">
        <v>0</v>
      </c>
      <c r="Y362" s="12">
        <v>0</v>
      </c>
      <c r="Z362" s="12">
        <v>0</v>
      </c>
      <c r="AA362" s="12">
        <v>0</v>
      </c>
      <c r="AB362" s="12">
        <v>0</v>
      </c>
      <c r="AC362" s="12">
        <v>0</v>
      </c>
      <c r="AD362" s="12">
        <v>0</v>
      </c>
      <c r="AE362" s="12">
        <v>0</v>
      </c>
      <c r="AF362" s="12">
        <v>0</v>
      </c>
      <c r="AG362" s="12">
        <v>0</v>
      </c>
      <c r="AH362" s="12">
        <v>0</v>
      </c>
      <c r="AI362" s="12">
        <v>0</v>
      </c>
      <c r="AJ362" s="12">
        <v>0</v>
      </c>
      <c r="AK362" s="12">
        <v>0</v>
      </c>
      <c r="AL362" s="12">
        <v>0</v>
      </c>
      <c r="AM362" s="12">
        <v>0</v>
      </c>
      <c r="AN362" s="12">
        <v>0</v>
      </c>
      <c r="AO362" s="81">
        <v>0</v>
      </c>
      <c r="AP362">
        <v>0</v>
      </c>
      <c r="AQ362">
        <v>0</v>
      </c>
      <c r="AR362">
        <v>0</v>
      </c>
      <c r="AS362" t="s">
        <v>327</v>
      </c>
      <c r="AT362" t="s">
        <v>270</v>
      </c>
      <c r="AU362">
        <v>0</v>
      </c>
      <c r="AV362" s="12">
        <v>1462</v>
      </c>
      <c r="AW362" s="12"/>
      <c r="AX362" s="12"/>
      <c r="AY362" s="12"/>
      <c r="AZ362" t="s">
        <v>57</v>
      </c>
    </row>
    <row r="363" spans="1:52" hidden="1" x14ac:dyDescent="0.35">
      <c r="A363" t="s">
        <v>61</v>
      </c>
      <c r="B363" t="s">
        <v>107</v>
      </c>
      <c r="C363" s="109">
        <v>0</v>
      </c>
      <c r="D363" s="12">
        <v>0</v>
      </c>
      <c r="E363" s="12">
        <v>0</v>
      </c>
      <c r="F363" s="12">
        <v>0</v>
      </c>
      <c r="G363" s="12">
        <v>0</v>
      </c>
      <c r="H363" s="12">
        <v>0</v>
      </c>
      <c r="I363" s="12">
        <v>0</v>
      </c>
      <c r="J363" s="12">
        <v>0</v>
      </c>
      <c r="K363" s="12">
        <v>0</v>
      </c>
      <c r="L363" s="12">
        <v>0</v>
      </c>
      <c r="M363" s="12">
        <v>0</v>
      </c>
      <c r="N363" s="12">
        <v>0</v>
      </c>
      <c r="O363" s="12">
        <v>0</v>
      </c>
      <c r="P363" s="12">
        <v>0</v>
      </c>
      <c r="Q363" s="12">
        <v>0</v>
      </c>
      <c r="R363" s="12">
        <v>0</v>
      </c>
      <c r="S363" s="12">
        <v>0</v>
      </c>
      <c r="T363" s="12">
        <v>0</v>
      </c>
      <c r="U363" s="12">
        <v>0</v>
      </c>
      <c r="V363" s="12">
        <v>0</v>
      </c>
      <c r="W363" s="12">
        <v>0</v>
      </c>
      <c r="X363" s="12">
        <v>0</v>
      </c>
      <c r="Y363" s="12">
        <v>0</v>
      </c>
      <c r="Z363" s="12">
        <v>0</v>
      </c>
      <c r="AA363" s="12">
        <v>0</v>
      </c>
      <c r="AB363" s="12">
        <v>0</v>
      </c>
      <c r="AC363" s="12">
        <v>0</v>
      </c>
      <c r="AD363" s="12">
        <v>0</v>
      </c>
      <c r="AE363" s="12">
        <v>0</v>
      </c>
      <c r="AF363" s="12">
        <v>0</v>
      </c>
      <c r="AG363" s="12">
        <v>0</v>
      </c>
      <c r="AH363" s="12">
        <v>0</v>
      </c>
      <c r="AI363" s="12">
        <v>0</v>
      </c>
      <c r="AJ363" s="12">
        <v>0</v>
      </c>
      <c r="AK363" s="12">
        <v>0</v>
      </c>
      <c r="AL363" s="12">
        <v>0</v>
      </c>
      <c r="AM363" s="12">
        <v>0</v>
      </c>
      <c r="AN363" s="12">
        <v>0</v>
      </c>
      <c r="AO363" s="81">
        <v>0</v>
      </c>
      <c r="AP363">
        <v>0</v>
      </c>
      <c r="AQ363">
        <v>0</v>
      </c>
      <c r="AR363">
        <v>0</v>
      </c>
      <c r="AS363" t="s">
        <v>327</v>
      </c>
      <c r="AT363" t="s">
        <v>270</v>
      </c>
      <c r="AU363">
        <v>0</v>
      </c>
      <c r="AV363" s="12"/>
      <c r="AW363" s="12">
        <v>1</v>
      </c>
      <c r="AX363" s="12"/>
      <c r="AY363" s="12"/>
      <c r="AZ363" t="s">
        <v>295</v>
      </c>
    </row>
    <row r="364" spans="1:52" hidden="1" x14ac:dyDescent="0.35">
      <c r="A364" t="s">
        <v>61</v>
      </c>
      <c r="B364" t="s">
        <v>107</v>
      </c>
      <c r="C364" s="109">
        <v>0</v>
      </c>
      <c r="D364" s="12">
        <v>0</v>
      </c>
      <c r="E364" s="12">
        <v>0</v>
      </c>
      <c r="F364" s="12">
        <v>0</v>
      </c>
      <c r="G364" s="12">
        <v>0</v>
      </c>
      <c r="H364" s="12">
        <v>0</v>
      </c>
      <c r="I364" s="12">
        <v>0</v>
      </c>
      <c r="J364" s="12">
        <v>0</v>
      </c>
      <c r="K364" s="12">
        <v>0</v>
      </c>
      <c r="L364" s="12">
        <v>0</v>
      </c>
      <c r="M364" s="12">
        <v>0</v>
      </c>
      <c r="N364" s="12">
        <v>0</v>
      </c>
      <c r="O364" s="12">
        <v>0</v>
      </c>
      <c r="P364" s="12">
        <v>0</v>
      </c>
      <c r="Q364" s="12">
        <v>0</v>
      </c>
      <c r="R364" s="12">
        <v>0</v>
      </c>
      <c r="S364" s="12">
        <v>0</v>
      </c>
      <c r="T364" s="12">
        <v>0</v>
      </c>
      <c r="U364" s="12">
        <v>0</v>
      </c>
      <c r="V364" s="12">
        <v>0</v>
      </c>
      <c r="W364" s="12">
        <v>0</v>
      </c>
      <c r="X364" s="12">
        <v>0</v>
      </c>
      <c r="Y364" s="12">
        <v>0</v>
      </c>
      <c r="Z364" s="12">
        <v>0</v>
      </c>
      <c r="AA364" s="12">
        <v>0</v>
      </c>
      <c r="AB364" s="12">
        <v>0</v>
      </c>
      <c r="AC364" s="12">
        <v>0</v>
      </c>
      <c r="AD364" s="12">
        <v>0</v>
      </c>
      <c r="AE364" s="12">
        <v>0</v>
      </c>
      <c r="AF364" s="12">
        <v>0</v>
      </c>
      <c r="AG364" s="12">
        <v>0</v>
      </c>
      <c r="AH364" s="12">
        <v>0</v>
      </c>
      <c r="AI364" s="12">
        <v>0</v>
      </c>
      <c r="AJ364" s="12">
        <v>0</v>
      </c>
      <c r="AK364" s="12">
        <v>0</v>
      </c>
      <c r="AL364" s="12">
        <v>0</v>
      </c>
      <c r="AM364" s="12">
        <v>0</v>
      </c>
      <c r="AN364" s="12">
        <v>0</v>
      </c>
      <c r="AO364" s="81">
        <v>0</v>
      </c>
      <c r="AP364">
        <v>0</v>
      </c>
      <c r="AQ364">
        <v>0</v>
      </c>
      <c r="AR364">
        <v>0</v>
      </c>
      <c r="AS364" t="s">
        <v>327</v>
      </c>
      <c r="AT364" t="s">
        <v>270</v>
      </c>
      <c r="AU364">
        <v>0</v>
      </c>
      <c r="AV364" s="12"/>
      <c r="AW364" s="12">
        <v>4</v>
      </c>
      <c r="AX364" s="12"/>
      <c r="AY364" s="12"/>
      <c r="AZ364" t="s">
        <v>296</v>
      </c>
    </row>
    <row r="365" spans="1:52" hidden="1" x14ac:dyDescent="0.35">
      <c r="A365" t="s">
        <v>61</v>
      </c>
      <c r="B365" t="s">
        <v>107</v>
      </c>
      <c r="C365" s="109">
        <v>0</v>
      </c>
      <c r="D365" s="12">
        <v>0</v>
      </c>
      <c r="E365" s="12">
        <v>0</v>
      </c>
      <c r="F365" s="12">
        <v>0</v>
      </c>
      <c r="G365" s="12">
        <v>0</v>
      </c>
      <c r="H365" s="12">
        <v>0</v>
      </c>
      <c r="I365" s="12">
        <v>0</v>
      </c>
      <c r="J365" s="12">
        <v>0</v>
      </c>
      <c r="K365" s="12">
        <v>0</v>
      </c>
      <c r="L365" s="12">
        <v>0</v>
      </c>
      <c r="M365" s="12">
        <v>0</v>
      </c>
      <c r="N365" s="12">
        <v>0</v>
      </c>
      <c r="O365" s="12">
        <v>0</v>
      </c>
      <c r="P365" s="12">
        <v>0</v>
      </c>
      <c r="Q365" s="12">
        <v>0</v>
      </c>
      <c r="R365" s="12">
        <v>0</v>
      </c>
      <c r="S365" s="12">
        <v>0</v>
      </c>
      <c r="T365" s="12">
        <v>0</v>
      </c>
      <c r="U365" s="12">
        <v>0</v>
      </c>
      <c r="V365" s="12">
        <v>0</v>
      </c>
      <c r="W365" s="12">
        <v>0</v>
      </c>
      <c r="X365" s="12">
        <v>0</v>
      </c>
      <c r="Y365" s="12">
        <v>0</v>
      </c>
      <c r="Z365" s="12">
        <v>0</v>
      </c>
      <c r="AA365" s="12">
        <v>0</v>
      </c>
      <c r="AB365" s="12">
        <v>0</v>
      </c>
      <c r="AC365" s="12">
        <v>0</v>
      </c>
      <c r="AD365" s="12">
        <v>0</v>
      </c>
      <c r="AE365" s="12">
        <v>0</v>
      </c>
      <c r="AF365" s="12">
        <v>0</v>
      </c>
      <c r="AG365" s="12">
        <v>0</v>
      </c>
      <c r="AH365" s="12">
        <v>0</v>
      </c>
      <c r="AI365" s="12">
        <v>0</v>
      </c>
      <c r="AJ365" s="12">
        <v>0</v>
      </c>
      <c r="AK365" s="12">
        <v>0</v>
      </c>
      <c r="AL365" s="12">
        <v>0</v>
      </c>
      <c r="AM365" s="12">
        <v>0</v>
      </c>
      <c r="AN365" s="12">
        <v>0</v>
      </c>
      <c r="AO365" s="81">
        <v>0</v>
      </c>
      <c r="AP365">
        <v>0</v>
      </c>
      <c r="AQ365">
        <v>0</v>
      </c>
      <c r="AR365">
        <v>0</v>
      </c>
      <c r="AS365" t="s">
        <v>327</v>
      </c>
      <c r="AT365" t="s">
        <v>270</v>
      </c>
      <c r="AU365">
        <v>0</v>
      </c>
      <c r="AV365" s="12"/>
      <c r="AW365" s="12">
        <v>50</v>
      </c>
      <c r="AX365" s="12"/>
      <c r="AY365" s="12"/>
      <c r="AZ365" t="s">
        <v>57</v>
      </c>
    </row>
    <row r="366" spans="1:52" hidden="1" x14ac:dyDescent="0.35">
      <c r="A366" t="s">
        <v>61</v>
      </c>
      <c r="B366" t="s">
        <v>107</v>
      </c>
      <c r="C366" s="109">
        <v>0</v>
      </c>
      <c r="D366" s="12">
        <v>0</v>
      </c>
      <c r="E366" s="12">
        <v>0</v>
      </c>
      <c r="F366" s="12">
        <v>0</v>
      </c>
      <c r="G366" s="12">
        <v>0</v>
      </c>
      <c r="H366" s="12">
        <v>0</v>
      </c>
      <c r="I366" s="12">
        <v>0</v>
      </c>
      <c r="J366" s="12">
        <v>0</v>
      </c>
      <c r="K366" s="12">
        <v>0</v>
      </c>
      <c r="L366" s="12">
        <v>0</v>
      </c>
      <c r="M366" s="12">
        <v>0</v>
      </c>
      <c r="N366" s="12">
        <v>0</v>
      </c>
      <c r="O366" s="12">
        <v>0</v>
      </c>
      <c r="P366" s="12">
        <v>0</v>
      </c>
      <c r="Q366" s="12">
        <v>0</v>
      </c>
      <c r="R366" s="12">
        <v>0</v>
      </c>
      <c r="S366" s="12">
        <v>0</v>
      </c>
      <c r="T366" s="12">
        <v>0</v>
      </c>
      <c r="U366" s="12">
        <v>0</v>
      </c>
      <c r="V366" s="12">
        <v>0</v>
      </c>
      <c r="W366" s="12">
        <v>0</v>
      </c>
      <c r="X366" s="12">
        <v>0</v>
      </c>
      <c r="Y366" s="12">
        <v>0</v>
      </c>
      <c r="Z366" s="12">
        <v>0</v>
      </c>
      <c r="AA366" s="12">
        <v>0</v>
      </c>
      <c r="AB366" s="12">
        <v>0</v>
      </c>
      <c r="AC366" s="12">
        <v>0</v>
      </c>
      <c r="AD366" s="12">
        <v>0</v>
      </c>
      <c r="AE366" s="12">
        <v>0</v>
      </c>
      <c r="AF366" s="12">
        <v>0</v>
      </c>
      <c r="AG366" s="12">
        <v>0</v>
      </c>
      <c r="AH366" s="12">
        <v>0</v>
      </c>
      <c r="AI366" s="12">
        <v>0</v>
      </c>
      <c r="AJ366" s="12">
        <v>0</v>
      </c>
      <c r="AK366" s="12">
        <v>0</v>
      </c>
      <c r="AL366" s="12">
        <v>0</v>
      </c>
      <c r="AM366" s="12">
        <v>0</v>
      </c>
      <c r="AN366" s="12">
        <v>0</v>
      </c>
      <c r="AO366" s="81">
        <v>0</v>
      </c>
      <c r="AP366">
        <v>0</v>
      </c>
      <c r="AQ366">
        <v>0</v>
      </c>
      <c r="AR366">
        <v>0</v>
      </c>
      <c r="AS366" t="s">
        <v>327</v>
      </c>
      <c r="AT366" t="s">
        <v>270</v>
      </c>
      <c r="AU366">
        <v>0</v>
      </c>
      <c r="AV366" s="12"/>
      <c r="AW366" s="12"/>
      <c r="AX366" s="12">
        <v>1</v>
      </c>
      <c r="AY366" s="12"/>
      <c r="AZ366" t="s">
        <v>295</v>
      </c>
    </row>
    <row r="367" spans="1:52" hidden="1" x14ac:dyDescent="0.35">
      <c r="A367" t="s">
        <v>61</v>
      </c>
      <c r="B367" t="s">
        <v>107</v>
      </c>
      <c r="C367" s="109">
        <v>0</v>
      </c>
      <c r="D367" s="12">
        <v>0</v>
      </c>
      <c r="E367" s="12">
        <v>0</v>
      </c>
      <c r="F367" s="12">
        <v>0</v>
      </c>
      <c r="G367" s="12">
        <v>0</v>
      </c>
      <c r="H367" s="12">
        <v>0</v>
      </c>
      <c r="I367" s="12">
        <v>0</v>
      </c>
      <c r="J367" s="12">
        <v>0</v>
      </c>
      <c r="K367" s="12">
        <v>0</v>
      </c>
      <c r="L367" s="12">
        <v>0</v>
      </c>
      <c r="M367" s="12">
        <v>0</v>
      </c>
      <c r="N367" s="12">
        <v>0</v>
      </c>
      <c r="O367" s="12">
        <v>0</v>
      </c>
      <c r="P367" s="12">
        <v>0</v>
      </c>
      <c r="Q367" s="12">
        <v>0</v>
      </c>
      <c r="R367" s="12">
        <v>0</v>
      </c>
      <c r="S367" s="12">
        <v>0</v>
      </c>
      <c r="T367" s="12">
        <v>0</v>
      </c>
      <c r="U367" s="12">
        <v>0</v>
      </c>
      <c r="V367" s="12">
        <v>0</v>
      </c>
      <c r="W367" s="12">
        <v>0</v>
      </c>
      <c r="X367" s="12">
        <v>0</v>
      </c>
      <c r="Y367" s="12">
        <v>0</v>
      </c>
      <c r="Z367" s="12">
        <v>0</v>
      </c>
      <c r="AA367" s="12">
        <v>0</v>
      </c>
      <c r="AB367" s="12">
        <v>0</v>
      </c>
      <c r="AC367" s="12">
        <v>0</v>
      </c>
      <c r="AD367" s="12">
        <v>0</v>
      </c>
      <c r="AE367" s="12">
        <v>0</v>
      </c>
      <c r="AF367" s="12">
        <v>0</v>
      </c>
      <c r="AG367" s="12">
        <v>0</v>
      </c>
      <c r="AH367" s="12">
        <v>0</v>
      </c>
      <c r="AI367" s="12">
        <v>0</v>
      </c>
      <c r="AJ367" s="12">
        <v>0</v>
      </c>
      <c r="AK367" s="12">
        <v>0</v>
      </c>
      <c r="AL367" s="12">
        <v>0</v>
      </c>
      <c r="AM367" s="12">
        <v>0</v>
      </c>
      <c r="AN367" s="12">
        <v>0</v>
      </c>
      <c r="AO367" s="81">
        <v>0</v>
      </c>
      <c r="AP367">
        <v>0</v>
      </c>
      <c r="AQ367">
        <v>0</v>
      </c>
      <c r="AR367">
        <v>0</v>
      </c>
      <c r="AS367" t="s">
        <v>327</v>
      </c>
      <c r="AT367" t="s">
        <v>270</v>
      </c>
      <c r="AU367">
        <v>0</v>
      </c>
      <c r="AV367" s="12"/>
      <c r="AW367" s="12"/>
      <c r="AX367" s="12">
        <v>3</v>
      </c>
      <c r="AY367" s="12"/>
      <c r="AZ367" t="s">
        <v>296</v>
      </c>
    </row>
    <row r="368" spans="1:52" hidden="1" x14ac:dyDescent="0.35">
      <c r="A368" t="s">
        <v>61</v>
      </c>
      <c r="B368" t="s">
        <v>107</v>
      </c>
      <c r="C368" s="109">
        <v>0</v>
      </c>
      <c r="D368" s="12">
        <v>0</v>
      </c>
      <c r="E368" s="12">
        <v>0</v>
      </c>
      <c r="F368" s="12">
        <v>0</v>
      </c>
      <c r="G368" s="12">
        <v>0</v>
      </c>
      <c r="H368" s="12">
        <v>0</v>
      </c>
      <c r="I368" s="12">
        <v>0</v>
      </c>
      <c r="J368" s="12">
        <v>0</v>
      </c>
      <c r="K368" s="12">
        <v>0</v>
      </c>
      <c r="L368" s="12">
        <v>0</v>
      </c>
      <c r="M368" s="12">
        <v>0</v>
      </c>
      <c r="N368" s="12">
        <v>0</v>
      </c>
      <c r="O368" s="12">
        <v>0</v>
      </c>
      <c r="P368" s="12">
        <v>0</v>
      </c>
      <c r="Q368" s="12">
        <v>0</v>
      </c>
      <c r="R368" s="12">
        <v>0</v>
      </c>
      <c r="S368" s="12">
        <v>0</v>
      </c>
      <c r="T368" s="12">
        <v>0</v>
      </c>
      <c r="U368" s="12">
        <v>0</v>
      </c>
      <c r="V368" s="12">
        <v>0</v>
      </c>
      <c r="W368" s="12">
        <v>0</v>
      </c>
      <c r="X368" s="12">
        <v>0</v>
      </c>
      <c r="Y368" s="12">
        <v>0</v>
      </c>
      <c r="Z368" s="12">
        <v>0</v>
      </c>
      <c r="AA368" s="12">
        <v>0</v>
      </c>
      <c r="AB368" s="12">
        <v>0</v>
      </c>
      <c r="AC368" s="12">
        <v>0</v>
      </c>
      <c r="AD368" s="12">
        <v>0</v>
      </c>
      <c r="AE368" s="12">
        <v>0</v>
      </c>
      <c r="AF368" s="12">
        <v>0</v>
      </c>
      <c r="AG368" s="12">
        <v>0</v>
      </c>
      <c r="AH368" s="12">
        <v>0</v>
      </c>
      <c r="AI368" s="12">
        <v>0</v>
      </c>
      <c r="AJ368" s="12">
        <v>0</v>
      </c>
      <c r="AK368" s="12">
        <v>0</v>
      </c>
      <c r="AL368" s="12">
        <v>0</v>
      </c>
      <c r="AM368" s="12">
        <v>0</v>
      </c>
      <c r="AN368" s="12">
        <v>0</v>
      </c>
      <c r="AO368" s="81">
        <v>0</v>
      </c>
      <c r="AP368">
        <v>0</v>
      </c>
      <c r="AQ368">
        <v>0</v>
      </c>
      <c r="AR368">
        <v>0</v>
      </c>
      <c r="AS368" t="s">
        <v>327</v>
      </c>
      <c r="AT368" t="s">
        <v>270</v>
      </c>
      <c r="AU368">
        <v>0</v>
      </c>
      <c r="AV368" s="12"/>
      <c r="AW368" s="12"/>
      <c r="AX368" s="12">
        <v>33</v>
      </c>
      <c r="AY368" s="12"/>
      <c r="AZ368" t="s">
        <v>57</v>
      </c>
    </row>
    <row r="369" spans="1:52" hidden="1" x14ac:dyDescent="0.35">
      <c r="A369" t="s">
        <v>61</v>
      </c>
      <c r="B369" t="s">
        <v>107</v>
      </c>
      <c r="C369" s="109">
        <v>0</v>
      </c>
      <c r="D369" s="12">
        <v>0</v>
      </c>
      <c r="E369" s="12">
        <v>0</v>
      </c>
      <c r="F369" s="12">
        <v>0</v>
      </c>
      <c r="G369" s="12">
        <v>0</v>
      </c>
      <c r="H369" s="12">
        <v>0</v>
      </c>
      <c r="I369" s="12">
        <v>0</v>
      </c>
      <c r="J369" s="12">
        <v>0</v>
      </c>
      <c r="K369" s="12">
        <v>0</v>
      </c>
      <c r="L369" s="12">
        <v>0</v>
      </c>
      <c r="M369" s="12">
        <v>0</v>
      </c>
      <c r="N369" s="12">
        <v>0</v>
      </c>
      <c r="O369" s="12">
        <v>0</v>
      </c>
      <c r="P369" s="12">
        <v>0</v>
      </c>
      <c r="Q369" s="12">
        <v>0</v>
      </c>
      <c r="R369" s="12">
        <v>0</v>
      </c>
      <c r="S369" s="12">
        <v>0</v>
      </c>
      <c r="T369" s="12">
        <v>0</v>
      </c>
      <c r="U369" s="12">
        <v>0</v>
      </c>
      <c r="V369" s="12">
        <v>0</v>
      </c>
      <c r="W369" s="12">
        <v>0</v>
      </c>
      <c r="X369" s="12">
        <v>0</v>
      </c>
      <c r="Y369" s="12">
        <v>0</v>
      </c>
      <c r="Z369" s="12">
        <v>0</v>
      </c>
      <c r="AA369" s="12">
        <v>0</v>
      </c>
      <c r="AB369" s="12">
        <v>0</v>
      </c>
      <c r="AC369" s="12">
        <v>0</v>
      </c>
      <c r="AD369" s="12">
        <v>0</v>
      </c>
      <c r="AE369" s="12">
        <v>0</v>
      </c>
      <c r="AF369" s="12">
        <v>0</v>
      </c>
      <c r="AG369" s="12">
        <v>0</v>
      </c>
      <c r="AH369" s="12">
        <v>0</v>
      </c>
      <c r="AI369" s="12">
        <v>0</v>
      </c>
      <c r="AJ369" s="12">
        <v>0</v>
      </c>
      <c r="AK369" s="12">
        <v>0</v>
      </c>
      <c r="AL369" s="12">
        <v>0</v>
      </c>
      <c r="AM369" s="12">
        <v>0</v>
      </c>
      <c r="AN369" s="12">
        <v>0</v>
      </c>
      <c r="AO369" s="81">
        <v>0</v>
      </c>
      <c r="AP369">
        <v>0</v>
      </c>
      <c r="AQ369">
        <v>0</v>
      </c>
      <c r="AR369">
        <v>0</v>
      </c>
      <c r="AS369" t="s">
        <v>327</v>
      </c>
      <c r="AT369" t="s">
        <v>270</v>
      </c>
      <c r="AU369">
        <v>0</v>
      </c>
      <c r="AV369" s="12"/>
      <c r="AW369" s="12"/>
      <c r="AX369" s="12"/>
      <c r="AY369" s="12">
        <v>1</v>
      </c>
      <c r="AZ369" t="s">
        <v>295</v>
      </c>
    </row>
    <row r="370" spans="1:52" hidden="1" x14ac:dyDescent="0.35">
      <c r="A370" t="s">
        <v>61</v>
      </c>
      <c r="B370" t="s">
        <v>107</v>
      </c>
      <c r="C370" s="109">
        <v>0</v>
      </c>
      <c r="D370" s="12">
        <v>0</v>
      </c>
      <c r="E370" s="12">
        <v>0</v>
      </c>
      <c r="F370" s="12">
        <v>0</v>
      </c>
      <c r="G370" s="12">
        <v>0</v>
      </c>
      <c r="H370" s="12">
        <v>0</v>
      </c>
      <c r="I370" s="12">
        <v>0</v>
      </c>
      <c r="J370" s="12">
        <v>0</v>
      </c>
      <c r="K370" s="12">
        <v>0</v>
      </c>
      <c r="L370" s="12">
        <v>0</v>
      </c>
      <c r="M370" s="12">
        <v>0</v>
      </c>
      <c r="N370" s="12">
        <v>0</v>
      </c>
      <c r="O370" s="12">
        <v>0</v>
      </c>
      <c r="P370" s="12">
        <v>0</v>
      </c>
      <c r="Q370" s="12">
        <v>0</v>
      </c>
      <c r="R370" s="12">
        <v>0</v>
      </c>
      <c r="S370" s="12">
        <v>0</v>
      </c>
      <c r="T370" s="12">
        <v>0</v>
      </c>
      <c r="U370" s="12">
        <v>0</v>
      </c>
      <c r="V370" s="12">
        <v>0</v>
      </c>
      <c r="W370" s="12">
        <v>0</v>
      </c>
      <c r="X370" s="12">
        <v>0</v>
      </c>
      <c r="Y370" s="12">
        <v>0</v>
      </c>
      <c r="Z370" s="12">
        <v>0</v>
      </c>
      <c r="AA370" s="12">
        <v>0</v>
      </c>
      <c r="AB370" s="12">
        <v>0</v>
      </c>
      <c r="AC370" s="12">
        <v>0</v>
      </c>
      <c r="AD370" s="12">
        <v>0</v>
      </c>
      <c r="AE370" s="12">
        <v>0</v>
      </c>
      <c r="AF370" s="12">
        <v>0</v>
      </c>
      <c r="AG370" s="12">
        <v>0</v>
      </c>
      <c r="AH370" s="12">
        <v>0</v>
      </c>
      <c r="AI370" s="12">
        <v>0</v>
      </c>
      <c r="AJ370" s="12">
        <v>0</v>
      </c>
      <c r="AK370" s="12">
        <v>0</v>
      </c>
      <c r="AL370" s="12">
        <v>0</v>
      </c>
      <c r="AM370" s="12">
        <v>0</v>
      </c>
      <c r="AN370" s="12">
        <v>0</v>
      </c>
      <c r="AO370" s="81">
        <v>0</v>
      </c>
      <c r="AP370">
        <v>0</v>
      </c>
      <c r="AQ370">
        <v>0</v>
      </c>
      <c r="AR370">
        <v>0</v>
      </c>
      <c r="AS370" t="s">
        <v>327</v>
      </c>
      <c r="AT370" t="s">
        <v>270</v>
      </c>
      <c r="AU370">
        <v>0</v>
      </c>
      <c r="AV370" s="12"/>
      <c r="AW370" s="12"/>
      <c r="AX370" s="12"/>
      <c r="AY370" s="12">
        <v>4</v>
      </c>
      <c r="AZ370" t="s">
        <v>296</v>
      </c>
    </row>
    <row r="371" spans="1:52" hidden="1" x14ac:dyDescent="0.35">
      <c r="A371" t="s">
        <v>61</v>
      </c>
      <c r="B371" t="s">
        <v>107</v>
      </c>
      <c r="C371" s="109">
        <v>0</v>
      </c>
      <c r="D371" s="12">
        <v>0</v>
      </c>
      <c r="E371" s="12">
        <v>0</v>
      </c>
      <c r="F371" s="12">
        <v>0</v>
      </c>
      <c r="G371" s="12">
        <v>0</v>
      </c>
      <c r="H371" s="12">
        <v>0</v>
      </c>
      <c r="I371" s="12">
        <v>0</v>
      </c>
      <c r="J371" s="12">
        <v>0</v>
      </c>
      <c r="K371" s="12">
        <v>0</v>
      </c>
      <c r="L371" s="12">
        <v>0</v>
      </c>
      <c r="M371" s="12">
        <v>0</v>
      </c>
      <c r="N371" s="12">
        <v>0</v>
      </c>
      <c r="O371" s="12">
        <v>0</v>
      </c>
      <c r="P371" s="12">
        <v>0</v>
      </c>
      <c r="Q371" s="12">
        <v>0</v>
      </c>
      <c r="R371" s="12">
        <v>0</v>
      </c>
      <c r="S371" s="12">
        <v>0</v>
      </c>
      <c r="T371" s="12">
        <v>0</v>
      </c>
      <c r="U371" s="12">
        <v>0</v>
      </c>
      <c r="V371" s="12">
        <v>0</v>
      </c>
      <c r="W371" s="12">
        <v>0</v>
      </c>
      <c r="X371" s="12">
        <v>0</v>
      </c>
      <c r="Y371" s="12">
        <v>0</v>
      </c>
      <c r="Z371" s="12">
        <v>0</v>
      </c>
      <c r="AA371" s="12">
        <v>0</v>
      </c>
      <c r="AB371" s="12">
        <v>0</v>
      </c>
      <c r="AC371" s="12">
        <v>0</v>
      </c>
      <c r="AD371" s="12">
        <v>0</v>
      </c>
      <c r="AE371" s="12">
        <v>0</v>
      </c>
      <c r="AF371" s="12">
        <v>0</v>
      </c>
      <c r="AG371" s="12">
        <v>0</v>
      </c>
      <c r="AH371" s="12">
        <v>0</v>
      </c>
      <c r="AI371" s="12">
        <v>0</v>
      </c>
      <c r="AJ371" s="12">
        <v>0</v>
      </c>
      <c r="AK371" s="12">
        <v>0</v>
      </c>
      <c r="AL371" s="12">
        <v>0</v>
      </c>
      <c r="AM371" s="12">
        <v>0</v>
      </c>
      <c r="AN371" s="12">
        <v>0</v>
      </c>
      <c r="AO371" s="81">
        <v>0</v>
      </c>
      <c r="AP371">
        <v>0</v>
      </c>
      <c r="AQ371">
        <v>0</v>
      </c>
      <c r="AR371">
        <v>0</v>
      </c>
      <c r="AS371" t="s">
        <v>327</v>
      </c>
      <c r="AT371" t="s">
        <v>270</v>
      </c>
      <c r="AU371">
        <v>0</v>
      </c>
      <c r="AV371" s="12"/>
      <c r="AW371" s="12"/>
      <c r="AX371" s="12"/>
      <c r="AY371" s="12">
        <v>47</v>
      </c>
      <c r="AZ371" t="s">
        <v>57</v>
      </c>
    </row>
    <row r="372" spans="1:52" hidden="1" x14ac:dyDescent="0.35">
      <c r="A372" t="s">
        <v>61</v>
      </c>
      <c r="B372" t="s">
        <v>107</v>
      </c>
      <c r="C372" s="109">
        <v>0</v>
      </c>
      <c r="D372" s="12">
        <v>0</v>
      </c>
      <c r="E372" s="12">
        <v>0</v>
      </c>
      <c r="F372" s="12">
        <v>0</v>
      </c>
      <c r="G372" s="12">
        <v>0</v>
      </c>
      <c r="H372" s="12">
        <v>0</v>
      </c>
      <c r="I372" s="12">
        <v>0</v>
      </c>
      <c r="J372" s="12">
        <v>0</v>
      </c>
      <c r="K372" s="12">
        <v>0</v>
      </c>
      <c r="L372" s="12">
        <v>0</v>
      </c>
      <c r="M372" s="12">
        <v>0</v>
      </c>
      <c r="N372" s="12">
        <v>0</v>
      </c>
      <c r="O372" s="12">
        <v>0</v>
      </c>
      <c r="P372" s="12">
        <v>0</v>
      </c>
      <c r="Q372" s="12">
        <v>0</v>
      </c>
      <c r="R372" s="12">
        <v>0</v>
      </c>
      <c r="S372" s="12">
        <v>0</v>
      </c>
      <c r="T372" s="12">
        <v>0</v>
      </c>
      <c r="U372" s="12">
        <v>0</v>
      </c>
      <c r="V372" s="12">
        <v>0</v>
      </c>
      <c r="W372" s="12">
        <v>0</v>
      </c>
      <c r="X372" s="12">
        <v>0</v>
      </c>
      <c r="Y372" s="12">
        <v>0</v>
      </c>
      <c r="Z372" s="12">
        <v>0</v>
      </c>
      <c r="AA372" s="12">
        <v>0</v>
      </c>
      <c r="AB372" s="12">
        <v>0</v>
      </c>
      <c r="AC372" s="12">
        <v>0</v>
      </c>
      <c r="AD372" s="12">
        <v>0</v>
      </c>
      <c r="AE372" s="12">
        <v>0</v>
      </c>
      <c r="AF372" s="12">
        <v>0</v>
      </c>
      <c r="AG372" s="12">
        <v>0</v>
      </c>
      <c r="AH372" s="12">
        <v>0</v>
      </c>
      <c r="AI372" s="12">
        <v>0</v>
      </c>
      <c r="AJ372" s="12">
        <v>0</v>
      </c>
      <c r="AK372" s="12">
        <v>0</v>
      </c>
      <c r="AL372" s="12">
        <v>0</v>
      </c>
      <c r="AM372" s="12">
        <v>0</v>
      </c>
      <c r="AN372" s="12">
        <v>0</v>
      </c>
      <c r="AO372" s="81">
        <v>0</v>
      </c>
      <c r="AP372">
        <v>0</v>
      </c>
      <c r="AQ372">
        <v>0</v>
      </c>
      <c r="AR372">
        <v>0</v>
      </c>
      <c r="AS372" t="s">
        <v>327</v>
      </c>
      <c r="AT372" t="s">
        <v>270</v>
      </c>
      <c r="AU372">
        <v>0</v>
      </c>
      <c r="AV372" s="12"/>
      <c r="AW372" s="12"/>
      <c r="AX372" s="12"/>
      <c r="AY372" s="12"/>
      <c r="AZ372" t="s">
        <v>57</v>
      </c>
    </row>
    <row r="373" spans="1:52" hidden="1" x14ac:dyDescent="0.35">
      <c r="A373" t="s">
        <v>61</v>
      </c>
      <c r="B373" t="s">
        <v>107</v>
      </c>
      <c r="C373" s="109">
        <v>0</v>
      </c>
      <c r="D373" s="12">
        <v>0</v>
      </c>
      <c r="E373" s="12">
        <v>0</v>
      </c>
      <c r="F373" s="12">
        <v>0</v>
      </c>
      <c r="G373" s="12">
        <v>0</v>
      </c>
      <c r="H373" s="12">
        <v>0</v>
      </c>
      <c r="I373" s="12">
        <v>0</v>
      </c>
      <c r="J373" s="12">
        <v>0</v>
      </c>
      <c r="K373" s="12">
        <v>0</v>
      </c>
      <c r="L373" s="12">
        <v>0</v>
      </c>
      <c r="M373" s="12">
        <v>0</v>
      </c>
      <c r="N373" s="12">
        <v>0</v>
      </c>
      <c r="O373" s="12">
        <v>0</v>
      </c>
      <c r="P373" s="12">
        <v>0</v>
      </c>
      <c r="Q373" s="12">
        <v>0</v>
      </c>
      <c r="R373" s="12">
        <v>0</v>
      </c>
      <c r="S373" s="12">
        <v>0</v>
      </c>
      <c r="T373" s="12">
        <v>0</v>
      </c>
      <c r="U373" s="12">
        <v>0</v>
      </c>
      <c r="V373" s="12">
        <v>0</v>
      </c>
      <c r="W373" s="12">
        <v>0</v>
      </c>
      <c r="X373" s="12">
        <v>0</v>
      </c>
      <c r="Y373" s="12">
        <v>0</v>
      </c>
      <c r="Z373" s="12">
        <v>0</v>
      </c>
      <c r="AA373" s="12">
        <v>0</v>
      </c>
      <c r="AB373" s="12">
        <v>0</v>
      </c>
      <c r="AC373" s="12">
        <v>0</v>
      </c>
      <c r="AD373" s="12">
        <v>0</v>
      </c>
      <c r="AE373" s="12">
        <v>0</v>
      </c>
      <c r="AF373" s="12">
        <v>0</v>
      </c>
      <c r="AG373" s="12">
        <v>0</v>
      </c>
      <c r="AH373" s="12">
        <v>0</v>
      </c>
      <c r="AI373" s="12">
        <v>0</v>
      </c>
      <c r="AJ373" s="12">
        <v>0</v>
      </c>
      <c r="AK373" s="12">
        <v>0</v>
      </c>
      <c r="AL373" s="12">
        <v>0</v>
      </c>
      <c r="AM373" s="12">
        <v>0</v>
      </c>
      <c r="AN373" s="12">
        <v>0</v>
      </c>
      <c r="AO373" s="81">
        <v>0</v>
      </c>
      <c r="AP373">
        <v>0</v>
      </c>
      <c r="AQ373">
        <v>0</v>
      </c>
      <c r="AR373">
        <v>0</v>
      </c>
      <c r="AS373" t="s">
        <v>327</v>
      </c>
      <c r="AT373" t="s">
        <v>270</v>
      </c>
      <c r="AU373">
        <v>0</v>
      </c>
      <c r="AV373" s="12"/>
      <c r="AW373" s="12"/>
      <c r="AX373" s="12"/>
      <c r="AY373" s="12"/>
      <c r="AZ373" t="s">
        <v>296</v>
      </c>
    </row>
    <row r="374" spans="1:52" hidden="1" x14ac:dyDescent="0.35">
      <c r="A374" t="s">
        <v>61</v>
      </c>
      <c r="B374" t="s">
        <v>107</v>
      </c>
      <c r="C374" s="109">
        <v>0</v>
      </c>
      <c r="D374" s="12">
        <v>0</v>
      </c>
      <c r="E374" s="12">
        <v>0</v>
      </c>
      <c r="F374" s="12">
        <v>0</v>
      </c>
      <c r="G374" s="12">
        <v>0</v>
      </c>
      <c r="H374" s="12">
        <v>0</v>
      </c>
      <c r="I374" s="12">
        <v>0</v>
      </c>
      <c r="J374" s="12">
        <v>0</v>
      </c>
      <c r="K374" s="12">
        <v>0</v>
      </c>
      <c r="L374" s="12">
        <v>0</v>
      </c>
      <c r="M374" s="12">
        <v>0</v>
      </c>
      <c r="N374" s="12">
        <v>0</v>
      </c>
      <c r="O374" s="12">
        <v>0</v>
      </c>
      <c r="P374" s="12">
        <v>0</v>
      </c>
      <c r="Q374" s="12">
        <v>0</v>
      </c>
      <c r="R374" s="12">
        <v>0</v>
      </c>
      <c r="S374" s="12">
        <v>0</v>
      </c>
      <c r="T374" s="12">
        <v>0</v>
      </c>
      <c r="U374" s="12">
        <v>0</v>
      </c>
      <c r="V374" s="12">
        <v>0</v>
      </c>
      <c r="W374" s="12">
        <v>0</v>
      </c>
      <c r="X374" s="12">
        <v>0</v>
      </c>
      <c r="Y374" s="12">
        <v>0</v>
      </c>
      <c r="Z374" s="12">
        <v>0</v>
      </c>
      <c r="AA374" s="12">
        <v>0</v>
      </c>
      <c r="AB374" s="12">
        <v>0</v>
      </c>
      <c r="AC374" s="12">
        <v>0</v>
      </c>
      <c r="AD374" s="12">
        <v>0</v>
      </c>
      <c r="AE374" s="12">
        <v>0</v>
      </c>
      <c r="AF374" s="12">
        <v>0</v>
      </c>
      <c r="AG374" s="12">
        <v>0</v>
      </c>
      <c r="AH374" s="12">
        <v>0</v>
      </c>
      <c r="AI374" s="12">
        <v>0</v>
      </c>
      <c r="AJ374" s="12">
        <v>0</v>
      </c>
      <c r="AK374" s="12">
        <v>0</v>
      </c>
      <c r="AL374" s="12">
        <v>0</v>
      </c>
      <c r="AM374" s="12">
        <v>0</v>
      </c>
      <c r="AN374" s="12">
        <v>0</v>
      </c>
      <c r="AO374" s="81">
        <v>0</v>
      </c>
      <c r="AP374">
        <v>0</v>
      </c>
      <c r="AQ374">
        <v>0</v>
      </c>
      <c r="AR374">
        <v>0</v>
      </c>
      <c r="AS374" t="s">
        <v>327</v>
      </c>
      <c r="AT374" t="s">
        <v>270</v>
      </c>
      <c r="AU374">
        <v>0</v>
      </c>
      <c r="AV374" s="12"/>
      <c r="AW374" s="12"/>
      <c r="AX374" s="12"/>
      <c r="AY374" s="12"/>
      <c r="AZ374" t="s">
        <v>295</v>
      </c>
    </row>
    <row r="375" spans="1:52" hidden="1" x14ac:dyDescent="0.35">
      <c r="A375" t="s">
        <v>61</v>
      </c>
      <c r="B375" t="s">
        <v>98</v>
      </c>
      <c r="C375" s="109">
        <v>0</v>
      </c>
      <c r="D375" s="12">
        <v>0</v>
      </c>
      <c r="E375" s="12">
        <v>0</v>
      </c>
      <c r="F375" s="12">
        <v>0</v>
      </c>
      <c r="G375" s="12">
        <v>0</v>
      </c>
      <c r="H375" s="12">
        <v>0</v>
      </c>
      <c r="I375" s="12">
        <v>0</v>
      </c>
      <c r="J375" s="12">
        <v>0</v>
      </c>
      <c r="K375" s="12">
        <v>0</v>
      </c>
      <c r="L375" s="12">
        <v>0</v>
      </c>
      <c r="M375" s="12">
        <v>0</v>
      </c>
      <c r="N375" s="12">
        <v>0</v>
      </c>
      <c r="O375" s="12">
        <v>0</v>
      </c>
      <c r="P375" s="12">
        <v>0</v>
      </c>
      <c r="Q375" s="12">
        <v>0</v>
      </c>
      <c r="R375" s="12">
        <v>0</v>
      </c>
      <c r="S375" s="12">
        <v>0</v>
      </c>
      <c r="T375" s="12">
        <v>0</v>
      </c>
      <c r="U375" s="12">
        <v>0</v>
      </c>
      <c r="V375" s="12">
        <v>0</v>
      </c>
      <c r="W375" s="12">
        <v>0</v>
      </c>
      <c r="X375" s="12">
        <v>0</v>
      </c>
      <c r="Y375" s="12">
        <v>0</v>
      </c>
      <c r="Z375" s="12">
        <v>0</v>
      </c>
      <c r="AA375" s="12">
        <v>0</v>
      </c>
      <c r="AB375" s="12">
        <v>0</v>
      </c>
      <c r="AC375" s="12">
        <v>0</v>
      </c>
      <c r="AD375" s="12">
        <v>0</v>
      </c>
      <c r="AE375" s="12">
        <v>0</v>
      </c>
      <c r="AF375" s="12">
        <v>0</v>
      </c>
      <c r="AG375" s="12">
        <v>0</v>
      </c>
      <c r="AH375" s="12">
        <v>0</v>
      </c>
      <c r="AI375" s="12">
        <v>0</v>
      </c>
      <c r="AJ375" s="12">
        <v>0</v>
      </c>
      <c r="AK375" s="12">
        <v>0</v>
      </c>
      <c r="AL375" s="12">
        <v>0</v>
      </c>
      <c r="AM375" s="12">
        <v>0</v>
      </c>
      <c r="AN375" s="12">
        <v>0</v>
      </c>
      <c r="AO375" s="81">
        <v>0</v>
      </c>
      <c r="AP375">
        <v>0</v>
      </c>
      <c r="AQ375">
        <v>0</v>
      </c>
      <c r="AR375">
        <v>0</v>
      </c>
      <c r="AS375" t="s">
        <v>328</v>
      </c>
      <c r="AT375" t="s">
        <v>270</v>
      </c>
      <c r="AU375">
        <v>0</v>
      </c>
      <c r="AV375" s="12">
        <v>108</v>
      </c>
      <c r="AW375" s="12"/>
      <c r="AX375" s="12"/>
      <c r="AY375" s="12"/>
      <c r="AZ375" t="s">
        <v>57</v>
      </c>
    </row>
    <row r="376" spans="1:52" hidden="1" x14ac:dyDescent="0.35">
      <c r="A376" t="s">
        <v>61</v>
      </c>
      <c r="B376" t="s">
        <v>98</v>
      </c>
      <c r="C376" s="109">
        <v>0</v>
      </c>
      <c r="D376" s="12">
        <v>0</v>
      </c>
      <c r="E376" s="12">
        <v>0</v>
      </c>
      <c r="F376" s="12">
        <v>0</v>
      </c>
      <c r="G376" s="12">
        <v>0</v>
      </c>
      <c r="H376" s="12">
        <v>0</v>
      </c>
      <c r="I376" s="12">
        <v>0</v>
      </c>
      <c r="J376" s="12">
        <v>0</v>
      </c>
      <c r="K376" s="12">
        <v>0</v>
      </c>
      <c r="L376" s="12">
        <v>0</v>
      </c>
      <c r="M376" s="12">
        <v>0</v>
      </c>
      <c r="N376" s="12">
        <v>0</v>
      </c>
      <c r="O376" s="12">
        <v>0</v>
      </c>
      <c r="P376" s="12">
        <v>0</v>
      </c>
      <c r="Q376" s="12">
        <v>0</v>
      </c>
      <c r="R376" s="12">
        <v>0</v>
      </c>
      <c r="S376" s="12">
        <v>0</v>
      </c>
      <c r="T376" s="12">
        <v>0</v>
      </c>
      <c r="U376" s="12">
        <v>0</v>
      </c>
      <c r="V376" s="12">
        <v>0</v>
      </c>
      <c r="W376" s="12">
        <v>0</v>
      </c>
      <c r="X376" s="12">
        <v>0</v>
      </c>
      <c r="Y376" s="12">
        <v>0</v>
      </c>
      <c r="Z376" s="12">
        <v>0</v>
      </c>
      <c r="AA376" s="12">
        <v>0</v>
      </c>
      <c r="AB376" s="12">
        <v>0</v>
      </c>
      <c r="AC376" s="12">
        <v>0</v>
      </c>
      <c r="AD376" s="12">
        <v>0</v>
      </c>
      <c r="AE376" s="12">
        <v>0</v>
      </c>
      <c r="AF376" s="12">
        <v>0</v>
      </c>
      <c r="AG376" s="12">
        <v>0</v>
      </c>
      <c r="AH376" s="12">
        <v>0</v>
      </c>
      <c r="AI376" s="12">
        <v>0</v>
      </c>
      <c r="AJ376" s="12">
        <v>0</v>
      </c>
      <c r="AK376" s="12">
        <v>0</v>
      </c>
      <c r="AL376" s="12">
        <v>0</v>
      </c>
      <c r="AM376" s="12">
        <v>0</v>
      </c>
      <c r="AN376" s="12">
        <v>0</v>
      </c>
      <c r="AO376" s="81">
        <v>0</v>
      </c>
      <c r="AP376">
        <v>0</v>
      </c>
      <c r="AQ376">
        <v>0</v>
      </c>
      <c r="AR376">
        <v>0</v>
      </c>
      <c r="AS376" t="s">
        <v>328</v>
      </c>
      <c r="AT376" t="s">
        <v>270</v>
      </c>
      <c r="AU376">
        <v>0</v>
      </c>
      <c r="AV376" s="12"/>
      <c r="AW376" s="12">
        <v>0</v>
      </c>
      <c r="AX376" s="12"/>
      <c r="AY376" s="12"/>
      <c r="AZ376" t="s">
        <v>295</v>
      </c>
    </row>
    <row r="377" spans="1:52" hidden="1" x14ac:dyDescent="0.35">
      <c r="A377" t="s">
        <v>61</v>
      </c>
      <c r="B377" t="s">
        <v>98</v>
      </c>
      <c r="C377" s="109">
        <v>0</v>
      </c>
      <c r="D377" s="12">
        <v>0</v>
      </c>
      <c r="E377" s="12">
        <v>0</v>
      </c>
      <c r="F377" s="12">
        <v>0</v>
      </c>
      <c r="G377" s="12">
        <v>0</v>
      </c>
      <c r="H377" s="12">
        <v>0</v>
      </c>
      <c r="I377" s="12">
        <v>0</v>
      </c>
      <c r="J377" s="12">
        <v>0</v>
      </c>
      <c r="K377" s="12">
        <v>0</v>
      </c>
      <c r="L377" s="12">
        <v>0</v>
      </c>
      <c r="M377" s="12">
        <v>0</v>
      </c>
      <c r="N377" s="12">
        <v>0</v>
      </c>
      <c r="O377" s="12">
        <v>0</v>
      </c>
      <c r="P377" s="12">
        <v>0</v>
      </c>
      <c r="Q377" s="12">
        <v>0</v>
      </c>
      <c r="R377" s="12">
        <v>0</v>
      </c>
      <c r="S377" s="12">
        <v>0</v>
      </c>
      <c r="T377" s="12">
        <v>0</v>
      </c>
      <c r="U377" s="12">
        <v>0</v>
      </c>
      <c r="V377" s="12">
        <v>0</v>
      </c>
      <c r="W377" s="12">
        <v>0</v>
      </c>
      <c r="X377" s="12">
        <v>0</v>
      </c>
      <c r="Y377" s="12">
        <v>0</v>
      </c>
      <c r="Z377" s="12">
        <v>0</v>
      </c>
      <c r="AA377" s="12">
        <v>0</v>
      </c>
      <c r="AB377" s="12">
        <v>0</v>
      </c>
      <c r="AC377" s="12">
        <v>0</v>
      </c>
      <c r="AD377" s="12">
        <v>0</v>
      </c>
      <c r="AE377" s="12">
        <v>0</v>
      </c>
      <c r="AF377" s="12">
        <v>0</v>
      </c>
      <c r="AG377" s="12">
        <v>0</v>
      </c>
      <c r="AH377" s="12">
        <v>0</v>
      </c>
      <c r="AI377" s="12">
        <v>0</v>
      </c>
      <c r="AJ377" s="12">
        <v>0</v>
      </c>
      <c r="AK377" s="12">
        <v>0</v>
      </c>
      <c r="AL377" s="12">
        <v>0</v>
      </c>
      <c r="AM377" s="12">
        <v>0</v>
      </c>
      <c r="AN377" s="12">
        <v>0</v>
      </c>
      <c r="AO377" s="81">
        <v>0</v>
      </c>
      <c r="AP377">
        <v>0</v>
      </c>
      <c r="AQ377">
        <v>0</v>
      </c>
      <c r="AR377">
        <v>0</v>
      </c>
      <c r="AS377" t="s">
        <v>328</v>
      </c>
      <c r="AT377" t="s">
        <v>270</v>
      </c>
      <c r="AU377">
        <v>0</v>
      </c>
      <c r="AV377" s="12"/>
      <c r="AW377" s="12">
        <v>1</v>
      </c>
      <c r="AX377" s="12"/>
      <c r="AY377" s="12"/>
      <c r="AZ377" t="s">
        <v>296</v>
      </c>
    </row>
    <row r="378" spans="1:52" hidden="1" x14ac:dyDescent="0.35">
      <c r="A378" t="s">
        <v>61</v>
      </c>
      <c r="B378" t="s">
        <v>98</v>
      </c>
      <c r="C378" s="109">
        <v>0</v>
      </c>
      <c r="D378" s="12">
        <v>0</v>
      </c>
      <c r="E378" s="12">
        <v>0</v>
      </c>
      <c r="F378" s="12">
        <v>0</v>
      </c>
      <c r="G378" s="12">
        <v>0</v>
      </c>
      <c r="H378" s="12">
        <v>0</v>
      </c>
      <c r="I378" s="12">
        <v>0</v>
      </c>
      <c r="J378" s="12">
        <v>0</v>
      </c>
      <c r="K378" s="12">
        <v>0</v>
      </c>
      <c r="L378" s="12">
        <v>0</v>
      </c>
      <c r="M378" s="12">
        <v>0</v>
      </c>
      <c r="N378" s="12">
        <v>0</v>
      </c>
      <c r="O378" s="12">
        <v>0</v>
      </c>
      <c r="P378" s="12">
        <v>0</v>
      </c>
      <c r="Q378" s="12">
        <v>0</v>
      </c>
      <c r="R378" s="12">
        <v>0</v>
      </c>
      <c r="S378" s="12">
        <v>0</v>
      </c>
      <c r="T378" s="12">
        <v>0</v>
      </c>
      <c r="U378" s="12">
        <v>0</v>
      </c>
      <c r="V378" s="12">
        <v>0</v>
      </c>
      <c r="W378" s="12">
        <v>0</v>
      </c>
      <c r="X378" s="12">
        <v>0</v>
      </c>
      <c r="Y378" s="12">
        <v>0</v>
      </c>
      <c r="Z378" s="12">
        <v>0</v>
      </c>
      <c r="AA378" s="12">
        <v>0</v>
      </c>
      <c r="AB378" s="12">
        <v>0</v>
      </c>
      <c r="AC378" s="12">
        <v>0</v>
      </c>
      <c r="AD378" s="12">
        <v>0</v>
      </c>
      <c r="AE378" s="12">
        <v>0</v>
      </c>
      <c r="AF378" s="12">
        <v>0</v>
      </c>
      <c r="AG378" s="12">
        <v>0</v>
      </c>
      <c r="AH378" s="12">
        <v>0</v>
      </c>
      <c r="AI378" s="12">
        <v>0</v>
      </c>
      <c r="AJ378" s="12">
        <v>0</v>
      </c>
      <c r="AK378" s="12">
        <v>0</v>
      </c>
      <c r="AL378" s="12">
        <v>0</v>
      </c>
      <c r="AM378" s="12">
        <v>0</v>
      </c>
      <c r="AN378" s="12">
        <v>0</v>
      </c>
      <c r="AO378" s="81">
        <v>0</v>
      </c>
      <c r="AP378">
        <v>0</v>
      </c>
      <c r="AQ378">
        <v>0</v>
      </c>
      <c r="AR378">
        <v>0</v>
      </c>
      <c r="AS378" t="s">
        <v>328</v>
      </c>
      <c r="AT378" t="s">
        <v>270</v>
      </c>
      <c r="AU378">
        <v>0</v>
      </c>
      <c r="AV378" s="12"/>
      <c r="AW378" s="12">
        <v>17</v>
      </c>
      <c r="AX378" s="12"/>
      <c r="AY378" s="12"/>
      <c r="AZ378" t="s">
        <v>57</v>
      </c>
    </row>
    <row r="379" spans="1:52" hidden="1" x14ac:dyDescent="0.35">
      <c r="A379" t="s">
        <v>61</v>
      </c>
      <c r="B379" t="s">
        <v>98</v>
      </c>
      <c r="C379" s="109">
        <v>0</v>
      </c>
      <c r="D379" s="12">
        <v>0</v>
      </c>
      <c r="E379" s="12">
        <v>0</v>
      </c>
      <c r="F379" s="12">
        <v>0</v>
      </c>
      <c r="G379" s="12">
        <v>0</v>
      </c>
      <c r="H379" s="12">
        <v>0</v>
      </c>
      <c r="I379" s="12">
        <v>0</v>
      </c>
      <c r="J379" s="12">
        <v>0</v>
      </c>
      <c r="K379" s="12">
        <v>0</v>
      </c>
      <c r="L379" s="12">
        <v>0</v>
      </c>
      <c r="M379" s="12">
        <v>0</v>
      </c>
      <c r="N379" s="12">
        <v>0</v>
      </c>
      <c r="O379" s="12">
        <v>0</v>
      </c>
      <c r="P379" s="12">
        <v>0</v>
      </c>
      <c r="Q379" s="12">
        <v>0</v>
      </c>
      <c r="R379" s="12">
        <v>0</v>
      </c>
      <c r="S379" s="12">
        <v>0</v>
      </c>
      <c r="T379" s="12">
        <v>0</v>
      </c>
      <c r="U379" s="12">
        <v>0</v>
      </c>
      <c r="V379" s="12">
        <v>0</v>
      </c>
      <c r="W379" s="12">
        <v>0</v>
      </c>
      <c r="X379" s="12">
        <v>0</v>
      </c>
      <c r="Y379" s="12">
        <v>0</v>
      </c>
      <c r="Z379" s="12">
        <v>0</v>
      </c>
      <c r="AA379" s="12">
        <v>0</v>
      </c>
      <c r="AB379" s="12">
        <v>0</v>
      </c>
      <c r="AC379" s="12">
        <v>0</v>
      </c>
      <c r="AD379" s="12">
        <v>0</v>
      </c>
      <c r="AE379" s="12">
        <v>0</v>
      </c>
      <c r="AF379" s="12">
        <v>0</v>
      </c>
      <c r="AG379" s="12">
        <v>0</v>
      </c>
      <c r="AH379" s="12">
        <v>0</v>
      </c>
      <c r="AI379" s="12">
        <v>0</v>
      </c>
      <c r="AJ379" s="12">
        <v>0</v>
      </c>
      <c r="AK379" s="12">
        <v>0</v>
      </c>
      <c r="AL379" s="12">
        <v>0</v>
      </c>
      <c r="AM379" s="12">
        <v>0</v>
      </c>
      <c r="AN379" s="12">
        <v>0</v>
      </c>
      <c r="AO379" s="81">
        <v>0</v>
      </c>
      <c r="AP379">
        <v>0</v>
      </c>
      <c r="AQ379">
        <v>0</v>
      </c>
      <c r="AR379">
        <v>0</v>
      </c>
      <c r="AS379" t="s">
        <v>328</v>
      </c>
      <c r="AT379" t="s">
        <v>270</v>
      </c>
      <c r="AU379">
        <v>0</v>
      </c>
      <c r="AV379" s="12"/>
      <c r="AW379" s="12"/>
      <c r="AX379" s="12">
        <v>-2</v>
      </c>
      <c r="AY379" s="12"/>
      <c r="AZ379" t="s">
        <v>57</v>
      </c>
    </row>
    <row r="380" spans="1:52" hidden="1" x14ac:dyDescent="0.35">
      <c r="A380" t="s">
        <v>61</v>
      </c>
      <c r="B380" t="s">
        <v>98</v>
      </c>
      <c r="C380" s="109">
        <v>0</v>
      </c>
      <c r="D380" s="12">
        <v>0</v>
      </c>
      <c r="E380" s="12">
        <v>0</v>
      </c>
      <c r="F380" s="12">
        <v>0</v>
      </c>
      <c r="G380" s="12">
        <v>0</v>
      </c>
      <c r="H380" s="12">
        <v>0</v>
      </c>
      <c r="I380" s="12">
        <v>0</v>
      </c>
      <c r="J380" s="12">
        <v>0</v>
      </c>
      <c r="K380" s="12">
        <v>0</v>
      </c>
      <c r="L380" s="12">
        <v>0</v>
      </c>
      <c r="M380" s="12">
        <v>0</v>
      </c>
      <c r="N380" s="12">
        <v>0</v>
      </c>
      <c r="O380" s="12">
        <v>0</v>
      </c>
      <c r="P380" s="12">
        <v>0</v>
      </c>
      <c r="Q380" s="12">
        <v>0</v>
      </c>
      <c r="R380" s="12">
        <v>0</v>
      </c>
      <c r="S380" s="12">
        <v>0</v>
      </c>
      <c r="T380" s="12">
        <v>0</v>
      </c>
      <c r="U380" s="12">
        <v>0</v>
      </c>
      <c r="V380" s="12">
        <v>0</v>
      </c>
      <c r="W380" s="12">
        <v>0</v>
      </c>
      <c r="X380" s="12">
        <v>0</v>
      </c>
      <c r="Y380" s="12">
        <v>0</v>
      </c>
      <c r="Z380" s="12">
        <v>0</v>
      </c>
      <c r="AA380" s="12">
        <v>0</v>
      </c>
      <c r="AB380" s="12">
        <v>0</v>
      </c>
      <c r="AC380" s="12">
        <v>0</v>
      </c>
      <c r="AD380" s="12">
        <v>0</v>
      </c>
      <c r="AE380" s="12">
        <v>0</v>
      </c>
      <c r="AF380" s="12">
        <v>0</v>
      </c>
      <c r="AG380" s="12">
        <v>0</v>
      </c>
      <c r="AH380" s="12">
        <v>0</v>
      </c>
      <c r="AI380" s="12">
        <v>0</v>
      </c>
      <c r="AJ380" s="12">
        <v>0</v>
      </c>
      <c r="AK380" s="12">
        <v>0</v>
      </c>
      <c r="AL380" s="12">
        <v>0</v>
      </c>
      <c r="AM380" s="12">
        <v>0</v>
      </c>
      <c r="AN380" s="12">
        <v>0</v>
      </c>
      <c r="AO380" s="81">
        <v>0</v>
      </c>
      <c r="AP380">
        <v>0</v>
      </c>
      <c r="AQ380">
        <v>0</v>
      </c>
      <c r="AR380">
        <v>0</v>
      </c>
      <c r="AS380" t="s">
        <v>328</v>
      </c>
      <c r="AT380" t="s">
        <v>270</v>
      </c>
      <c r="AU380">
        <v>0</v>
      </c>
      <c r="AV380" s="12"/>
      <c r="AW380" s="12"/>
      <c r="AX380" s="12">
        <v>0</v>
      </c>
      <c r="AY380" s="12"/>
      <c r="AZ380" t="s">
        <v>296</v>
      </c>
    </row>
    <row r="381" spans="1:52" hidden="1" x14ac:dyDescent="0.35">
      <c r="A381" t="s">
        <v>61</v>
      </c>
      <c r="B381" t="s">
        <v>98</v>
      </c>
      <c r="C381" s="109">
        <v>0</v>
      </c>
      <c r="D381" s="12">
        <v>0</v>
      </c>
      <c r="E381" s="12">
        <v>0</v>
      </c>
      <c r="F381" s="12">
        <v>0</v>
      </c>
      <c r="G381" s="12">
        <v>0</v>
      </c>
      <c r="H381" s="12">
        <v>0</v>
      </c>
      <c r="I381" s="12">
        <v>0</v>
      </c>
      <c r="J381" s="12">
        <v>0</v>
      </c>
      <c r="K381" s="12">
        <v>0</v>
      </c>
      <c r="L381" s="12">
        <v>0</v>
      </c>
      <c r="M381" s="12">
        <v>0</v>
      </c>
      <c r="N381" s="12">
        <v>0</v>
      </c>
      <c r="O381" s="12">
        <v>0</v>
      </c>
      <c r="P381" s="12">
        <v>0</v>
      </c>
      <c r="Q381" s="12">
        <v>0</v>
      </c>
      <c r="R381" s="12">
        <v>0</v>
      </c>
      <c r="S381" s="12">
        <v>0</v>
      </c>
      <c r="T381" s="12">
        <v>0</v>
      </c>
      <c r="U381" s="12">
        <v>0</v>
      </c>
      <c r="V381" s="12">
        <v>0</v>
      </c>
      <c r="W381" s="12">
        <v>0</v>
      </c>
      <c r="X381" s="12">
        <v>0</v>
      </c>
      <c r="Y381" s="12">
        <v>0</v>
      </c>
      <c r="Z381" s="12">
        <v>0</v>
      </c>
      <c r="AA381" s="12">
        <v>0</v>
      </c>
      <c r="AB381" s="12">
        <v>0</v>
      </c>
      <c r="AC381" s="12">
        <v>0</v>
      </c>
      <c r="AD381" s="12">
        <v>0</v>
      </c>
      <c r="AE381" s="12">
        <v>0</v>
      </c>
      <c r="AF381" s="12">
        <v>0</v>
      </c>
      <c r="AG381" s="12">
        <v>0</v>
      </c>
      <c r="AH381" s="12">
        <v>0</v>
      </c>
      <c r="AI381" s="12">
        <v>0</v>
      </c>
      <c r="AJ381" s="12">
        <v>0</v>
      </c>
      <c r="AK381" s="12">
        <v>0</v>
      </c>
      <c r="AL381" s="12">
        <v>0</v>
      </c>
      <c r="AM381" s="12">
        <v>0</v>
      </c>
      <c r="AN381" s="12">
        <v>0</v>
      </c>
      <c r="AO381" s="81">
        <v>0</v>
      </c>
      <c r="AP381">
        <v>0</v>
      </c>
      <c r="AQ381">
        <v>0</v>
      </c>
      <c r="AR381">
        <v>0</v>
      </c>
      <c r="AS381" t="s">
        <v>328</v>
      </c>
      <c r="AT381" t="s">
        <v>270</v>
      </c>
      <c r="AU381">
        <v>0</v>
      </c>
      <c r="AV381" s="12"/>
      <c r="AW381" s="12"/>
      <c r="AX381" s="12">
        <v>0</v>
      </c>
      <c r="AY381" s="12"/>
      <c r="AZ381" t="s">
        <v>295</v>
      </c>
    </row>
    <row r="382" spans="1:52" hidden="1" x14ac:dyDescent="0.35">
      <c r="A382" t="s">
        <v>61</v>
      </c>
      <c r="B382" t="s">
        <v>98</v>
      </c>
      <c r="C382" s="109">
        <v>0</v>
      </c>
      <c r="D382" s="12">
        <v>0</v>
      </c>
      <c r="E382" s="12">
        <v>0</v>
      </c>
      <c r="F382" s="12">
        <v>0</v>
      </c>
      <c r="G382" s="12">
        <v>0</v>
      </c>
      <c r="H382" s="12">
        <v>0</v>
      </c>
      <c r="I382" s="12">
        <v>0</v>
      </c>
      <c r="J382" s="12">
        <v>0</v>
      </c>
      <c r="K382" s="12">
        <v>0</v>
      </c>
      <c r="L382" s="12">
        <v>0</v>
      </c>
      <c r="M382" s="12">
        <v>0</v>
      </c>
      <c r="N382" s="12">
        <v>0</v>
      </c>
      <c r="O382" s="12">
        <v>0</v>
      </c>
      <c r="P382" s="12">
        <v>0</v>
      </c>
      <c r="Q382" s="12">
        <v>0</v>
      </c>
      <c r="R382" s="12">
        <v>0</v>
      </c>
      <c r="S382" s="12">
        <v>0</v>
      </c>
      <c r="T382" s="12">
        <v>0</v>
      </c>
      <c r="U382" s="12">
        <v>0</v>
      </c>
      <c r="V382" s="12">
        <v>0</v>
      </c>
      <c r="W382" s="12">
        <v>0</v>
      </c>
      <c r="X382" s="12">
        <v>0</v>
      </c>
      <c r="Y382" s="12">
        <v>0</v>
      </c>
      <c r="Z382" s="12">
        <v>0</v>
      </c>
      <c r="AA382" s="12">
        <v>0</v>
      </c>
      <c r="AB382" s="12">
        <v>0</v>
      </c>
      <c r="AC382" s="12">
        <v>0</v>
      </c>
      <c r="AD382" s="12">
        <v>0</v>
      </c>
      <c r="AE382" s="12">
        <v>0</v>
      </c>
      <c r="AF382" s="12">
        <v>0</v>
      </c>
      <c r="AG382" s="12">
        <v>0</v>
      </c>
      <c r="AH382" s="12">
        <v>0</v>
      </c>
      <c r="AI382" s="12">
        <v>0</v>
      </c>
      <c r="AJ382" s="12">
        <v>0</v>
      </c>
      <c r="AK382" s="12">
        <v>0</v>
      </c>
      <c r="AL382" s="12">
        <v>0</v>
      </c>
      <c r="AM382" s="12">
        <v>0</v>
      </c>
      <c r="AN382" s="12">
        <v>0</v>
      </c>
      <c r="AO382" s="81">
        <v>0</v>
      </c>
      <c r="AP382">
        <v>0</v>
      </c>
      <c r="AQ382">
        <v>0</v>
      </c>
      <c r="AR382">
        <v>0</v>
      </c>
      <c r="AS382" t="s">
        <v>328</v>
      </c>
      <c r="AT382" t="s">
        <v>270</v>
      </c>
      <c r="AU382">
        <v>0</v>
      </c>
      <c r="AV382" s="12"/>
      <c r="AW382" s="12"/>
      <c r="AX382" s="12"/>
      <c r="AY382" s="12">
        <v>0</v>
      </c>
      <c r="AZ382" t="s">
        <v>295</v>
      </c>
    </row>
    <row r="383" spans="1:52" hidden="1" x14ac:dyDescent="0.35">
      <c r="A383" t="s">
        <v>61</v>
      </c>
      <c r="B383" t="s">
        <v>98</v>
      </c>
      <c r="C383" s="109">
        <v>0</v>
      </c>
      <c r="D383" s="12">
        <v>0</v>
      </c>
      <c r="E383" s="12">
        <v>0</v>
      </c>
      <c r="F383" s="12">
        <v>0</v>
      </c>
      <c r="G383" s="12">
        <v>0</v>
      </c>
      <c r="H383" s="12">
        <v>0</v>
      </c>
      <c r="I383" s="12">
        <v>0</v>
      </c>
      <c r="J383" s="12">
        <v>0</v>
      </c>
      <c r="K383" s="12">
        <v>0</v>
      </c>
      <c r="L383" s="12">
        <v>0</v>
      </c>
      <c r="M383" s="12">
        <v>0</v>
      </c>
      <c r="N383" s="12">
        <v>0</v>
      </c>
      <c r="O383" s="12">
        <v>0</v>
      </c>
      <c r="P383" s="12">
        <v>0</v>
      </c>
      <c r="Q383" s="12">
        <v>0</v>
      </c>
      <c r="R383" s="12">
        <v>0</v>
      </c>
      <c r="S383" s="12">
        <v>0</v>
      </c>
      <c r="T383" s="12">
        <v>0</v>
      </c>
      <c r="U383" s="12">
        <v>0</v>
      </c>
      <c r="V383" s="12">
        <v>0</v>
      </c>
      <c r="W383" s="12">
        <v>0</v>
      </c>
      <c r="X383" s="12">
        <v>0</v>
      </c>
      <c r="Y383" s="12">
        <v>0</v>
      </c>
      <c r="Z383" s="12">
        <v>0</v>
      </c>
      <c r="AA383" s="12">
        <v>0</v>
      </c>
      <c r="AB383" s="12">
        <v>0</v>
      </c>
      <c r="AC383" s="12">
        <v>0</v>
      </c>
      <c r="AD383" s="12">
        <v>0</v>
      </c>
      <c r="AE383" s="12">
        <v>0</v>
      </c>
      <c r="AF383" s="12">
        <v>0</v>
      </c>
      <c r="AG383" s="12">
        <v>0</v>
      </c>
      <c r="AH383" s="12">
        <v>0</v>
      </c>
      <c r="AI383" s="12">
        <v>0</v>
      </c>
      <c r="AJ383" s="12">
        <v>0</v>
      </c>
      <c r="AK383" s="12">
        <v>0</v>
      </c>
      <c r="AL383" s="12">
        <v>0</v>
      </c>
      <c r="AM383" s="12">
        <v>0</v>
      </c>
      <c r="AN383" s="12">
        <v>0</v>
      </c>
      <c r="AO383" s="81">
        <v>0</v>
      </c>
      <c r="AP383">
        <v>0</v>
      </c>
      <c r="AQ383">
        <v>0</v>
      </c>
      <c r="AR383">
        <v>0</v>
      </c>
      <c r="AS383" t="s">
        <v>328</v>
      </c>
      <c r="AT383" t="s">
        <v>270</v>
      </c>
      <c r="AU383">
        <v>0</v>
      </c>
      <c r="AV383" s="12"/>
      <c r="AW383" s="12"/>
      <c r="AX383" s="12"/>
      <c r="AY383" s="12">
        <v>1</v>
      </c>
      <c r="AZ383" t="s">
        <v>296</v>
      </c>
    </row>
    <row r="384" spans="1:52" hidden="1" x14ac:dyDescent="0.35">
      <c r="A384" t="s">
        <v>61</v>
      </c>
      <c r="B384" t="s">
        <v>98</v>
      </c>
      <c r="C384" s="109">
        <v>0</v>
      </c>
      <c r="D384" s="12">
        <v>0</v>
      </c>
      <c r="E384" s="12">
        <v>0</v>
      </c>
      <c r="F384" s="12">
        <v>0</v>
      </c>
      <c r="G384" s="12">
        <v>0</v>
      </c>
      <c r="H384" s="12">
        <v>0</v>
      </c>
      <c r="I384" s="12">
        <v>0</v>
      </c>
      <c r="J384" s="12">
        <v>0</v>
      </c>
      <c r="K384" s="12">
        <v>0</v>
      </c>
      <c r="L384" s="12">
        <v>0</v>
      </c>
      <c r="M384" s="12">
        <v>0</v>
      </c>
      <c r="N384" s="12">
        <v>0</v>
      </c>
      <c r="O384" s="12">
        <v>0</v>
      </c>
      <c r="P384" s="12">
        <v>0</v>
      </c>
      <c r="Q384" s="12">
        <v>0</v>
      </c>
      <c r="R384" s="12">
        <v>0</v>
      </c>
      <c r="S384" s="12">
        <v>0</v>
      </c>
      <c r="T384" s="12">
        <v>0</v>
      </c>
      <c r="U384" s="12">
        <v>0</v>
      </c>
      <c r="V384" s="12">
        <v>0</v>
      </c>
      <c r="W384" s="12">
        <v>0</v>
      </c>
      <c r="X384" s="12">
        <v>0</v>
      </c>
      <c r="Y384" s="12">
        <v>0</v>
      </c>
      <c r="Z384" s="12">
        <v>0</v>
      </c>
      <c r="AA384" s="12">
        <v>0</v>
      </c>
      <c r="AB384" s="12">
        <v>0</v>
      </c>
      <c r="AC384" s="12">
        <v>0</v>
      </c>
      <c r="AD384" s="12">
        <v>0</v>
      </c>
      <c r="AE384" s="12">
        <v>0</v>
      </c>
      <c r="AF384" s="12">
        <v>0</v>
      </c>
      <c r="AG384" s="12">
        <v>0</v>
      </c>
      <c r="AH384" s="12">
        <v>0</v>
      </c>
      <c r="AI384" s="12">
        <v>0</v>
      </c>
      <c r="AJ384" s="12">
        <v>0</v>
      </c>
      <c r="AK384" s="12">
        <v>0</v>
      </c>
      <c r="AL384" s="12">
        <v>0</v>
      </c>
      <c r="AM384" s="12">
        <v>0</v>
      </c>
      <c r="AN384" s="12">
        <v>0</v>
      </c>
      <c r="AO384" s="81">
        <v>0</v>
      </c>
      <c r="AP384">
        <v>0</v>
      </c>
      <c r="AQ384">
        <v>0</v>
      </c>
      <c r="AR384">
        <v>0</v>
      </c>
      <c r="AS384" t="s">
        <v>328</v>
      </c>
      <c r="AT384" t="s">
        <v>270</v>
      </c>
      <c r="AU384">
        <v>0</v>
      </c>
      <c r="AV384" s="12"/>
      <c r="AW384" s="12"/>
      <c r="AX384" s="12"/>
      <c r="AY384" s="12">
        <v>16</v>
      </c>
      <c r="AZ384" t="s">
        <v>57</v>
      </c>
    </row>
    <row r="385" spans="1:52" hidden="1" x14ac:dyDescent="0.35">
      <c r="A385" t="s">
        <v>61</v>
      </c>
      <c r="B385" t="s">
        <v>98</v>
      </c>
      <c r="C385" s="109">
        <v>0</v>
      </c>
      <c r="D385" s="12">
        <v>0</v>
      </c>
      <c r="E385" s="12">
        <v>0</v>
      </c>
      <c r="F385" s="12">
        <v>0</v>
      </c>
      <c r="G385" s="12">
        <v>0</v>
      </c>
      <c r="H385" s="12">
        <v>0</v>
      </c>
      <c r="I385" s="12">
        <v>0</v>
      </c>
      <c r="J385" s="12">
        <v>0</v>
      </c>
      <c r="K385" s="12">
        <v>0</v>
      </c>
      <c r="L385" s="12">
        <v>0</v>
      </c>
      <c r="M385" s="12">
        <v>0</v>
      </c>
      <c r="N385" s="12">
        <v>0</v>
      </c>
      <c r="O385" s="12">
        <v>0</v>
      </c>
      <c r="P385" s="12">
        <v>0</v>
      </c>
      <c r="Q385" s="12">
        <v>0</v>
      </c>
      <c r="R385" s="12">
        <v>0</v>
      </c>
      <c r="S385" s="12">
        <v>0</v>
      </c>
      <c r="T385" s="12">
        <v>0</v>
      </c>
      <c r="U385" s="12">
        <v>0</v>
      </c>
      <c r="V385" s="12">
        <v>0</v>
      </c>
      <c r="W385" s="12">
        <v>0</v>
      </c>
      <c r="X385" s="12">
        <v>0</v>
      </c>
      <c r="Y385" s="12">
        <v>0</v>
      </c>
      <c r="Z385" s="12">
        <v>0</v>
      </c>
      <c r="AA385" s="12">
        <v>0</v>
      </c>
      <c r="AB385" s="12">
        <v>0</v>
      </c>
      <c r="AC385" s="12">
        <v>0</v>
      </c>
      <c r="AD385" s="12">
        <v>0</v>
      </c>
      <c r="AE385" s="12">
        <v>0</v>
      </c>
      <c r="AF385" s="12">
        <v>0</v>
      </c>
      <c r="AG385" s="12">
        <v>0</v>
      </c>
      <c r="AH385" s="12">
        <v>0</v>
      </c>
      <c r="AI385" s="12">
        <v>0</v>
      </c>
      <c r="AJ385" s="12">
        <v>0</v>
      </c>
      <c r="AK385" s="12">
        <v>0</v>
      </c>
      <c r="AL385" s="12">
        <v>0</v>
      </c>
      <c r="AM385" s="12">
        <v>0</v>
      </c>
      <c r="AN385" s="12">
        <v>0</v>
      </c>
      <c r="AO385" s="81">
        <v>0</v>
      </c>
      <c r="AP385">
        <v>0</v>
      </c>
      <c r="AQ385">
        <v>0</v>
      </c>
      <c r="AR385">
        <v>0</v>
      </c>
      <c r="AS385" t="s">
        <v>328</v>
      </c>
      <c r="AT385" t="s">
        <v>270</v>
      </c>
      <c r="AU385">
        <v>0</v>
      </c>
      <c r="AV385" s="12"/>
      <c r="AW385" s="12"/>
      <c r="AX385" s="12"/>
      <c r="AY385" s="12"/>
      <c r="AZ385" t="s">
        <v>57</v>
      </c>
    </row>
    <row r="386" spans="1:52" hidden="1" x14ac:dyDescent="0.35">
      <c r="A386" t="s">
        <v>61</v>
      </c>
      <c r="B386" t="s">
        <v>98</v>
      </c>
      <c r="C386" s="109">
        <v>0</v>
      </c>
      <c r="D386" s="12">
        <v>0</v>
      </c>
      <c r="E386" s="12">
        <v>0</v>
      </c>
      <c r="F386" s="12">
        <v>0</v>
      </c>
      <c r="G386" s="12">
        <v>0</v>
      </c>
      <c r="H386" s="12">
        <v>0</v>
      </c>
      <c r="I386" s="12">
        <v>0</v>
      </c>
      <c r="J386" s="12">
        <v>0</v>
      </c>
      <c r="K386" s="12">
        <v>0</v>
      </c>
      <c r="L386" s="12">
        <v>0</v>
      </c>
      <c r="M386" s="12">
        <v>0</v>
      </c>
      <c r="N386" s="12">
        <v>0</v>
      </c>
      <c r="O386" s="12">
        <v>0</v>
      </c>
      <c r="P386" s="12">
        <v>0</v>
      </c>
      <c r="Q386" s="12">
        <v>0</v>
      </c>
      <c r="R386" s="12">
        <v>0</v>
      </c>
      <c r="S386" s="12">
        <v>0</v>
      </c>
      <c r="T386" s="12">
        <v>0</v>
      </c>
      <c r="U386" s="12">
        <v>0</v>
      </c>
      <c r="V386" s="12">
        <v>0</v>
      </c>
      <c r="W386" s="12">
        <v>0</v>
      </c>
      <c r="X386" s="12">
        <v>0</v>
      </c>
      <c r="Y386" s="12">
        <v>0</v>
      </c>
      <c r="Z386" s="12">
        <v>0</v>
      </c>
      <c r="AA386" s="12">
        <v>0</v>
      </c>
      <c r="AB386" s="12">
        <v>0</v>
      </c>
      <c r="AC386" s="12">
        <v>0</v>
      </c>
      <c r="AD386" s="12">
        <v>0</v>
      </c>
      <c r="AE386" s="12">
        <v>0</v>
      </c>
      <c r="AF386" s="12">
        <v>0</v>
      </c>
      <c r="AG386" s="12">
        <v>0</v>
      </c>
      <c r="AH386" s="12">
        <v>0</v>
      </c>
      <c r="AI386" s="12">
        <v>0</v>
      </c>
      <c r="AJ386" s="12">
        <v>0</v>
      </c>
      <c r="AK386" s="12">
        <v>0</v>
      </c>
      <c r="AL386" s="12">
        <v>0</v>
      </c>
      <c r="AM386" s="12">
        <v>0</v>
      </c>
      <c r="AN386" s="12">
        <v>0</v>
      </c>
      <c r="AO386" s="81">
        <v>0</v>
      </c>
      <c r="AP386">
        <v>0</v>
      </c>
      <c r="AQ386">
        <v>0</v>
      </c>
      <c r="AR386">
        <v>0</v>
      </c>
      <c r="AS386" t="s">
        <v>328</v>
      </c>
      <c r="AT386" t="s">
        <v>270</v>
      </c>
      <c r="AU386">
        <v>0</v>
      </c>
      <c r="AV386" s="12"/>
      <c r="AW386" s="12"/>
      <c r="AX386" s="12"/>
      <c r="AY386" s="12"/>
      <c r="AZ386" t="s">
        <v>296</v>
      </c>
    </row>
    <row r="387" spans="1:52" hidden="1" x14ac:dyDescent="0.35">
      <c r="A387" t="s">
        <v>61</v>
      </c>
      <c r="B387" t="s">
        <v>98</v>
      </c>
      <c r="C387" s="109">
        <v>0</v>
      </c>
      <c r="D387" s="12">
        <v>0</v>
      </c>
      <c r="E387" s="12">
        <v>0</v>
      </c>
      <c r="F387" s="12">
        <v>0</v>
      </c>
      <c r="G387" s="12">
        <v>0</v>
      </c>
      <c r="H387" s="12">
        <v>0</v>
      </c>
      <c r="I387" s="12">
        <v>0</v>
      </c>
      <c r="J387" s="12">
        <v>0</v>
      </c>
      <c r="K387" s="12">
        <v>0</v>
      </c>
      <c r="L387" s="12">
        <v>0</v>
      </c>
      <c r="M387" s="12">
        <v>0</v>
      </c>
      <c r="N387" s="12">
        <v>0</v>
      </c>
      <c r="O387" s="12">
        <v>0</v>
      </c>
      <c r="P387" s="12">
        <v>0</v>
      </c>
      <c r="Q387" s="12">
        <v>0</v>
      </c>
      <c r="R387" s="12">
        <v>0</v>
      </c>
      <c r="S387" s="12">
        <v>0</v>
      </c>
      <c r="T387" s="12">
        <v>0</v>
      </c>
      <c r="U387" s="12">
        <v>0</v>
      </c>
      <c r="V387" s="12">
        <v>0</v>
      </c>
      <c r="W387" s="12">
        <v>0</v>
      </c>
      <c r="X387" s="12">
        <v>0</v>
      </c>
      <c r="Y387" s="12">
        <v>0</v>
      </c>
      <c r="Z387" s="12">
        <v>0</v>
      </c>
      <c r="AA387" s="12">
        <v>0</v>
      </c>
      <c r="AB387" s="12">
        <v>0</v>
      </c>
      <c r="AC387" s="12">
        <v>0</v>
      </c>
      <c r="AD387" s="12">
        <v>0</v>
      </c>
      <c r="AE387" s="12">
        <v>0</v>
      </c>
      <c r="AF387" s="12">
        <v>0</v>
      </c>
      <c r="AG387" s="12">
        <v>0</v>
      </c>
      <c r="AH387" s="12">
        <v>0</v>
      </c>
      <c r="AI387" s="12">
        <v>0</v>
      </c>
      <c r="AJ387" s="12">
        <v>0</v>
      </c>
      <c r="AK387" s="12">
        <v>0</v>
      </c>
      <c r="AL387" s="12">
        <v>0</v>
      </c>
      <c r="AM387" s="12">
        <v>0</v>
      </c>
      <c r="AN387" s="12">
        <v>0</v>
      </c>
      <c r="AO387" s="81">
        <v>0</v>
      </c>
      <c r="AP387">
        <v>0</v>
      </c>
      <c r="AQ387">
        <v>0</v>
      </c>
      <c r="AR387">
        <v>0</v>
      </c>
      <c r="AS387" t="s">
        <v>328</v>
      </c>
      <c r="AT387" t="s">
        <v>270</v>
      </c>
      <c r="AU387">
        <v>0</v>
      </c>
      <c r="AV387" s="12"/>
      <c r="AW387" s="12"/>
      <c r="AX387" s="12"/>
      <c r="AY387" s="12"/>
      <c r="AZ387" t="s">
        <v>295</v>
      </c>
    </row>
    <row r="388" spans="1:52" hidden="1" x14ac:dyDescent="0.35">
      <c r="A388" t="s">
        <v>61</v>
      </c>
      <c r="B388" t="s">
        <v>99</v>
      </c>
      <c r="C388" s="109">
        <v>0</v>
      </c>
      <c r="D388" s="12">
        <v>0</v>
      </c>
      <c r="E388" s="12">
        <v>0</v>
      </c>
      <c r="F388" s="12">
        <v>0</v>
      </c>
      <c r="G388" s="12">
        <v>0</v>
      </c>
      <c r="H388" s="12">
        <v>0</v>
      </c>
      <c r="I388" s="12">
        <v>0</v>
      </c>
      <c r="J388" s="12">
        <v>0</v>
      </c>
      <c r="K388" s="12">
        <v>0</v>
      </c>
      <c r="L388" s="12">
        <v>0</v>
      </c>
      <c r="M388" s="12">
        <v>0</v>
      </c>
      <c r="N388" s="12">
        <v>0</v>
      </c>
      <c r="O388" s="12">
        <v>0</v>
      </c>
      <c r="P388" s="12">
        <v>0</v>
      </c>
      <c r="Q388" s="12">
        <v>0</v>
      </c>
      <c r="R388" s="12">
        <v>0</v>
      </c>
      <c r="S388" s="12">
        <v>0</v>
      </c>
      <c r="T388" s="12">
        <v>0</v>
      </c>
      <c r="U388" s="12">
        <v>0</v>
      </c>
      <c r="V388" s="12">
        <v>0</v>
      </c>
      <c r="W388" s="12">
        <v>0</v>
      </c>
      <c r="X388" s="12">
        <v>0</v>
      </c>
      <c r="Y388" s="12">
        <v>0</v>
      </c>
      <c r="Z388" s="12">
        <v>0</v>
      </c>
      <c r="AA388" s="12">
        <v>0</v>
      </c>
      <c r="AB388" s="12">
        <v>0</v>
      </c>
      <c r="AC388" s="12">
        <v>0</v>
      </c>
      <c r="AD388" s="12">
        <v>0</v>
      </c>
      <c r="AE388" s="12">
        <v>0</v>
      </c>
      <c r="AF388" s="12">
        <v>0</v>
      </c>
      <c r="AG388" s="12">
        <v>0</v>
      </c>
      <c r="AH388" s="12">
        <v>0</v>
      </c>
      <c r="AI388" s="12">
        <v>0</v>
      </c>
      <c r="AJ388" s="12">
        <v>0</v>
      </c>
      <c r="AK388" s="12">
        <v>0</v>
      </c>
      <c r="AL388" s="12">
        <v>0</v>
      </c>
      <c r="AM388" s="12">
        <v>0</v>
      </c>
      <c r="AN388" s="12">
        <v>0</v>
      </c>
      <c r="AO388" s="81">
        <v>0</v>
      </c>
      <c r="AP388">
        <v>0</v>
      </c>
      <c r="AQ388">
        <v>0</v>
      </c>
      <c r="AR388">
        <v>0</v>
      </c>
      <c r="AS388" t="s">
        <v>328</v>
      </c>
      <c r="AT388" t="s">
        <v>270</v>
      </c>
      <c r="AU388">
        <v>0</v>
      </c>
      <c r="AV388" s="12">
        <v>4127</v>
      </c>
      <c r="AW388" s="12"/>
      <c r="AX388" s="12"/>
      <c r="AY388" s="12"/>
      <c r="AZ388" t="s">
        <v>57</v>
      </c>
    </row>
    <row r="389" spans="1:52" hidden="1" x14ac:dyDescent="0.35">
      <c r="A389" t="s">
        <v>61</v>
      </c>
      <c r="B389" t="s">
        <v>99</v>
      </c>
      <c r="C389" s="109">
        <v>0</v>
      </c>
      <c r="D389" s="12">
        <v>0</v>
      </c>
      <c r="E389" s="12">
        <v>0</v>
      </c>
      <c r="F389" s="12">
        <v>0</v>
      </c>
      <c r="G389" s="12">
        <v>0</v>
      </c>
      <c r="H389" s="12">
        <v>0</v>
      </c>
      <c r="I389" s="12">
        <v>0</v>
      </c>
      <c r="J389" s="12">
        <v>0</v>
      </c>
      <c r="K389" s="12">
        <v>0</v>
      </c>
      <c r="L389" s="12">
        <v>0</v>
      </c>
      <c r="M389" s="12">
        <v>0</v>
      </c>
      <c r="N389" s="12">
        <v>0</v>
      </c>
      <c r="O389" s="12">
        <v>0</v>
      </c>
      <c r="P389" s="12">
        <v>0</v>
      </c>
      <c r="Q389" s="12">
        <v>0</v>
      </c>
      <c r="R389" s="12">
        <v>0</v>
      </c>
      <c r="S389" s="12">
        <v>0</v>
      </c>
      <c r="T389" s="12">
        <v>0</v>
      </c>
      <c r="U389" s="12">
        <v>0</v>
      </c>
      <c r="V389" s="12">
        <v>0</v>
      </c>
      <c r="W389" s="12">
        <v>0</v>
      </c>
      <c r="X389" s="12">
        <v>0</v>
      </c>
      <c r="Y389" s="12">
        <v>0</v>
      </c>
      <c r="Z389" s="12">
        <v>0</v>
      </c>
      <c r="AA389" s="12">
        <v>0</v>
      </c>
      <c r="AB389" s="12">
        <v>0</v>
      </c>
      <c r="AC389" s="12">
        <v>0</v>
      </c>
      <c r="AD389" s="12">
        <v>0</v>
      </c>
      <c r="AE389" s="12">
        <v>0</v>
      </c>
      <c r="AF389" s="12">
        <v>0</v>
      </c>
      <c r="AG389" s="12">
        <v>0</v>
      </c>
      <c r="AH389" s="12">
        <v>0</v>
      </c>
      <c r="AI389" s="12">
        <v>0</v>
      </c>
      <c r="AJ389" s="12">
        <v>0</v>
      </c>
      <c r="AK389" s="12">
        <v>0</v>
      </c>
      <c r="AL389" s="12">
        <v>0</v>
      </c>
      <c r="AM389" s="12">
        <v>0</v>
      </c>
      <c r="AN389" s="12">
        <v>0</v>
      </c>
      <c r="AO389" s="81">
        <v>0</v>
      </c>
      <c r="AP389">
        <v>0</v>
      </c>
      <c r="AQ389">
        <v>0</v>
      </c>
      <c r="AR389">
        <v>0</v>
      </c>
      <c r="AS389" t="s">
        <v>328</v>
      </c>
      <c r="AT389" t="s">
        <v>270</v>
      </c>
      <c r="AU389">
        <v>0</v>
      </c>
      <c r="AV389" s="12"/>
      <c r="AW389" s="12">
        <v>3</v>
      </c>
      <c r="AX389" s="12"/>
      <c r="AY389" s="12"/>
      <c r="AZ389" t="s">
        <v>295</v>
      </c>
    </row>
    <row r="390" spans="1:52" hidden="1" x14ac:dyDescent="0.35">
      <c r="A390" t="s">
        <v>61</v>
      </c>
      <c r="B390" t="s">
        <v>99</v>
      </c>
      <c r="C390" s="109">
        <v>0</v>
      </c>
      <c r="D390" s="12">
        <v>0</v>
      </c>
      <c r="E390" s="12">
        <v>0</v>
      </c>
      <c r="F390" s="12">
        <v>0</v>
      </c>
      <c r="G390" s="12">
        <v>0</v>
      </c>
      <c r="H390" s="12">
        <v>0</v>
      </c>
      <c r="I390" s="12">
        <v>0</v>
      </c>
      <c r="J390" s="12">
        <v>0</v>
      </c>
      <c r="K390" s="12">
        <v>0</v>
      </c>
      <c r="L390" s="12">
        <v>0</v>
      </c>
      <c r="M390" s="12">
        <v>0</v>
      </c>
      <c r="N390" s="12">
        <v>0</v>
      </c>
      <c r="O390" s="12">
        <v>0</v>
      </c>
      <c r="P390" s="12">
        <v>0</v>
      </c>
      <c r="Q390" s="12">
        <v>0</v>
      </c>
      <c r="R390" s="12">
        <v>0</v>
      </c>
      <c r="S390" s="12">
        <v>0</v>
      </c>
      <c r="T390" s="12">
        <v>0</v>
      </c>
      <c r="U390" s="12">
        <v>0</v>
      </c>
      <c r="V390" s="12">
        <v>0</v>
      </c>
      <c r="W390" s="12">
        <v>0</v>
      </c>
      <c r="X390" s="12">
        <v>0</v>
      </c>
      <c r="Y390" s="12">
        <v>0</v>
      </c>
      <c r="Z390" s="12">
        <v>0</v>
      </c>
      <c r="AA390" s="12">
        <v>0</v>
      </c>
      <c r="AB390" s="12">
        <v>0</v>
      </c>
      <c r="AC390" s="12">
        <v>0</v>
      </c>
      <c r="AD390" s="12">
        <v>0</v>
      </c>
      <c r="AE390" s="12">
        <v>0</v>
      </c>
      <c r="AF390" s="12">
        <v>0</v>
      </c>
      <c r="AG390" s="12">
        <v>0</v>
      </c>
      <c r="AH390" s="12">
        <v>0</v>
      </c>
      <c r="AI390" s="12">
        <v>0</v>
      </c>
      <c r="AJ390" s="12">
        <v>0</v>
      </c>
      <c r="AK390" s="12">
        <v>0</v>
      </c>
      <c r="AL390" s="12">
        <v>0</v>
      </c>
      <c r="AM390" s="12">
        <v>0</v>
      </c>
      <c r="AN390" s="12">
        <v>0</v>
      </c>
      <c r="AO390" s="81">
        <v>0</v>
      </c>
      <c r="AP390">
        <v>0</v>
      </c>
      <c r="AQ390">
        <v>0</v>
      </c>
      <c r="AR390">
        <v>0</v>
      </c>
      <c r="AS390" t="s">
        <v>328</v>
      </c>
      <c r="AT390" t="s">
        <v>270</v>
      </c>
      <c r="AU390">
        <v>0</v>
      </c>
      <c r="AV390" s="12"/>
      <c r="AW390" s="12">
        <v>12</v>
      </c>
      <c r="AX390" s="12"/>
      <c r="AY390" s="12"/>
      <c r="AZ390" t="s">
        <v>296</v>
      </c>
    </row>
    <row r="391" spans="1:52" hidden="1" x14ac:dyDescent="0.35">
      <c r="A391" t="s">
        <v>61</v>
      </c>
      <c r="B391" t="s">
        <v>99</v>
      </c>
      <c r="C391" s="109">
        <v>0</v>
      </c>
      <c r="D391" s="12">
        <v>0</v>
      </c>
      <c r="E391" s="12">
        <v>0</v>
      </c>
      <c r="F391" s="12">
        <v>0</v>
      </c>
      <c r="G391" s="12">
        <v>0</v>
      </c>
      <c r="H391" s="12">
        <v>0</v>
      </c>
      <c r="I391" s="12">
        <v>0</v>
      </c>
      <c r="J391" s="12">
        <v>0</v>
      </c>
      <c r="K391" s="12">
        <v>0</v>
      </c>
      <c r="L391" s="12">
        <v>0</v>
      </c>
      <c r="M391" s="12">
        <v>0</v>
      </c>
      <c r="N391" s="12">
        <v>0</v>
      </c>
      <c r="O391" s="12">
        <v>0</v>
      </c>
      <c r="P391" s="12">
        <v>0</v>
      </c>
      <c r="Q391" s="12">
        <v>0</v>
      </c>
      <c r="R391" s="12">
        <v>0</v>
      </c>
      <c r="S391" s="12">
        <v>0</v>
      </c>
      <c r="T391" s="12">
        <v>0</v>
      </c>
      <c r="U391" s="12">
        <v>0</v>
      </c>
      <c r="V391" s="12">
        <v>0</v>
      </c>
      <c r="W391" s="12">
        <v>0</v>
      </c>
      <c r="X391" s="12">
        <v>0</v>
      </c>
      <c r="Y391" s="12">
        <v>0</v>
      </c>
      <c r="Z391" s="12">
        <v>0</v>
      </c>
      <c r="AA391" s="12">
        <v>0</v>
      </c>
      <c r="AB391" s="12">
        <v>0</v>
      </c>
      <c r="AC391" s="12">
        <v>0</v>
      </c>
      <c r="AD391" s="12">
        <v>0</v>
      </c>
      <c r="AE391" s="12">
        <v>0</v>
      </c>
      <c r="AF391" s="12">
        <v>0</v>
      </c>
      <c r="AG391" s="12">
        <v>0</v>
      </c>
      <c r="AH391" s="12">
        <v>0</v>
      </c>
      <c r="AI391" s="12">
        <v>0</v>
      </c>
      <c r="AJ391" s="12">
        <v>0</v>
      </c>
      <c r="AK391" s="12">
        <v>0</v>
      </c>
      <c r="AL391" s="12">
        <v>0</v>
      </c>
      <c r="AM391" s="12">
        <v>0</v>
      </c>
      <c r="AN391" s="12">
        <v>0</v>
      </c>
      <c r="AO391" s="81">
        <v>0</v>
      </c>
      <c r="AP391">
        <v>0</v>
      </c>
      <c r="AQ391">
        <v>0</v>
      </c>
      <c r="AR391">
        <v>0</v>
      </c>
      <c r="AS391" t="s">
        <v>328</v>
      </c>
      <c r="AT391" t="s">
        <v>270</v>
      </c>
      <c r="AU391">
        <v>0</v>
      </c>
      <c r="AV391" s="12"/>
      <c r="AW391" s="12">
        <v>147</v>
      </c>
      <c r="AX391" s="12"/>
      <c r="AY391" s="12"/>
      <c r="AZ391" t="s">
        <v>57</v>
      </c>
    </row>
    <row r="392" spans="1:52" hidden="1" x14ac:dyDescent="0.35">
      <c r="A392" t="s">
        <v>61</v>
      </c>
      <c r="B392" t="s">
        <v>99</v>
      </c>
      <c r="C392" s="109">
        <v>0</v>
      </c>
      <c r="D392" s="12">
        <v>0</v>
      </c>
      <c r="E392" s="12">
        <v>0</v>
      </c>
      <c r="F392" s="12">
        <v>0</v>
      </c>
      <c r="G392" s="12">
        <v>0</v>
      </c>
      <c r="H392" s="12">
        <v>0</v>
      </c>
      <c r="I392" s="12">
        <v>0</v>
      </c>
      <c r="J392" s="12">
        <v>0</v>
      </c>
      <c r="K392" s="12">
        <v>0</v>
      </c>
      <c r="L392" s="12">
        <v>0</v>
      </c>
      <c r="M392" s="12">
        <v>0</v>
      </c>
      <c r="N392" s="12">
        <v>0</v>
      </c>
      <c r="O392" s="12">
        <v>0</v>
      </c>
      <c r="P392" s="12">
        <v>0</v>
      </c>
      <c r="Q392" s="12">
        <v>0</v>
      </c>
      <c r="R392" s="12">
        <v>0</v>
      </c>
      <c r="S392" s="12">
        <v>0</v>
      </c>
      <c r="T392" s="12">
        <v>0</v>
      </c>
      <c r="U392" s="12">
        <v>0</v>
      </c>
      <c r="V392" s="12">
        <v>0</v>
      </c>
      <c r="W392" s="12">
        <v>0</v>
      </c>
      <c r="X392" s="12">
        <v>0</v>
      </c>
      <c r="Y392" s="12">
        <v>0</v>
      </c>
      <c r="Z392" s="12">
        <v>0</v>
      </c>
      <c r="AA392" s="12">
        <v>0</v>
      </c>
      <c r="AB392" s="12">
        <v>0</v>
      </c>
      <c r="AC392" s="12">
        <v>0</v>
      </c>
      <c r="AD392" s="12">
        <v>0</v>
      </c>
      <c r="AE392" s="12">
        <v>0</v>
      </c>
      <c r="AF392" s="12">
        <v>0</v>
      </c>
      <c r="AG392" s="12">
        <v>0</v>
      </c>
      <c r="AH392" s="12">
        <v>0</v>
      </c>
      <c r="AI392" s="12">
        <v>0</v>
      </c>
      <c r="AJ392" s="12">
        <v>0</v>
      </c>
      <c r="AK392" s="12">
        <v>0</v>
      </c>
      <c r="AL392" s="12">
        <v>0</v>
      </c>
      <c r="AM392" s="12">
        <v>0</v>
      </c>
      <c r="AN392" s="12">
        <v>0</v>
      </c>
      <c r="AO392" s="81">
        <v>0</v>
      </c>
      <c r="AP392">
        <v>0</v>
      </c>
      <c r="AQ392">
        <v>0</v>
      </c>
      <c r="AR392">
        <v>0</v>
      </c>
      <c r="AS392" t="s">
        <v>328</v>
      </c>
      <c r="AT392" t="s">
        <v>270</v>
      </c>
      <c r="AU392">
        <v>0</v>
      </c>
      <c r="AV392" s="12"/>
      <c r="AW392" s="12"/>
      <c r="AX392" s="12">
        <v>6</v>
      </c>
      <c r="AY392" s="12"/>
      <c r="AZ392" t="s">
        <v>295</v>
      </c>
    </row>
    <row r="393" spans="1:52" hidden="1" x14ac:dyDescent="0.35">
      <c r="A393" t="s">
        <v>61</v>
      </c>
      <c r="B393" t="s">
        <v>99</v>
      </c>
      <c r="C393" s="109">
        <v>0</v>
      </c>
      <c r="D393" s="12">
        <v>0</v>
      </c>
      <c r="E393" s="12">
        <v>0</v>
      </c>
      <c r="F393" s="12">
        <v>0</v>
      </c>
      <c r="G393" s="12">
        <v>0</v>
      </c>
      <c r="H393" s="12">
        <v>0</v>
      </c>
      <c r="I393" s="12">
        <v>0</v>
      </c>
      <c r="J393" s="12">
        <v>0</v>
      </c>
      <c r="K393" s="12">
        <v>0</v>
      </c>
      <c r="L393" s="12">
        <v>0</v>
      </c>
      <c r="M393" s="12">
        <v>0</v>
      </c>
      <c r="N393" s="12">
        <v>0</v>
      </c>
      <c r="O393" s="12">
        <v>0</v>
      </c>
      <c r="P393" s="12">
        <v>0</v>
      </c>
      <c r="Q393" s="12">
        <v>0</v>
      </c>
      <c r="R393" s="12">
        <v>0</v>
      </c>
      <c r="S393" s="12">
        <v>0</v>
      </c>
      <c r="T393" s="12">
        <v>0</v>
      </c>
      <c r="U393" s="12">
        <v>0</v>
      </c>
      <c r="V393" s="12">
        <v>0</v>
      </c>
      <c r="W393" s="12">
        <v>0</v>
      </c>
      <c r="X393" s="12">
        <v>0</v>
      </c>
      <c r="Y393" s="12">
        <v>0</v>
      </c>
      <c r="Z393" s="12">
        <v>0</v>
      </c>
      <c r="AA393" s="12">
        <v>0</v>
      </c>
      <c r="AB393" s="12">
        <v>0</v>
      </c>
      <c r="AC393" s="12">
        <v>0</v>
      </c>
      <c r="AD393" s="12">
        <v>0</v>
      </c>
      <c r="AE393" s="12">
        <v>0</v>
      </c>
      <c r="AF393" s="12">
        <v>0</v>
      </c>
      <c r="AG393" s="12">
        <v>0</v>
      </c>
      <c r="AH393" s="12">
        <v>0</v>
      </c>
      <c r="AI393" s="12">
        <v>0</v>
      </c>
      <c r="AJ393" s="12">
        <v>0</v>
      </c>
      <c r="AK393" s="12">
        <v>0</v>
      </c>
      <c r="AL393" s="12">
        <v>0</v>
      </c>
      <c r="AM393" s="12">
        <v>0</v>
      </c>
      <c r="AN393" s="12">
        <v>0</v>
      </c>
      <c r="AO393" s="81">
        <v>0</v>
      </c>
      <c r="AP393">
        <v>0</v>
      </c>
      <c r="AQ393">
        <v>0</v>
      </c>
      <c r="AR393">
        <v>0</v>
      </c>
      <c r="AS393" t="s">
        <v>328</v>
      </c>
      <c r="AT393" t="s">
        <v>270</v>
      </c>
      <c r="AU393">
        <v>0</v>
      </c>
      <c r="AV393" s="12"/>
      <c r="AW393" s="12"/>
      <c r="AX393" s="12">
        <v>23</v>
      </c>
      <c r="AY393" s="12"/>
      <c r="AZ393" t="s">
        <v>296</v>
      </c>
    </row>
    <row r="394" spans="1:52" hidden="1" x14ac:dyDescent="0.35">
      <c r="A394" t="s">
        <v>61</v>
      </c>
      <c r="B394" t="s">
        <v>99</v>
      </c>
      <c r="C394" s="109">
        <v>0</v>
      </c>
      <c r="D394" s="12">
        <v>0</v>
      </c>
      <c r="E394" s="12">
        <v>0</v>
      </c>
      <c r="F394" s="12">
        <v>0</v>
      </c>
      <c r="G394" s="12">
        <v>0</v>
      </c>
      <c r="H394" s="12">
        <v>0</v>
      </c>
      <c r="I394" s="12">
        <v>0</v>
      </c>
      <c r="J394" s="12">
        <v>0</v>
      </c>
      <c r="K394" s="12">
        <v>0</v>
      </c>
      <c r="L394" s="12">
        <v>0</v>
      </c>
      <c r="M394" s="12">
        <v>0</v>
      </c>
      <c r="N394" s="12">
        <v>0</v>
      </c>
      <c r="O394" s="12">
        <v>0</v>
      </c>
      <c r="P394" s="12">
        <v>0</v>
      </c>
      <c r="Q394" s="12">
        <v>0</v>
      </c>
      <c r="R394" s="12">
        <v>0</v>
      </c>
      <c r="S394" s="12">
        <v>0</v>
      </c>
      <c r="T394" s="12">
        <v>0</v>
      </c>
      <c r="U394" s="12">
        <v>0</v>
      </c>
      <c r="V394" s="12">
        <v>0</v>
      </c>
      <c r="W394" s="12">
        <v>0</v>
      </c>
      <c r="X394" s="12">
        <v>0</v>
      </c>
      <c r="Y394" s="12">
        <v>0</v>
      </c>
      <c r="Z394" s="12">
        <v>0</v>
      </c>
      <c r="AA394" s="12">
        <v>0</v>
      </c>
      <c r="AB394" s="12">
        <v>0</v>
      </c>
      <c r="AC394" s="12">
        <v>0</v>
      </c>
      <c r="AD394" s="12">
        <v>0</v>
      </c>
      <c r="AE394" s="12">
        <v>0</v>
      </c>
      <c r="AF394" s="12">
        <v>0</v>
      </c>
      <c r="AG394" s="12">
        <v>0</v>
      </c>
      <c r="AH394" s="12">
        <v>0</v>
      </c>
      <c r="AI394" s="12">
        <v>0</v>
      </c>
      <c r="AJ394" s="12">
        <v>0</v>
      </c>
      <c r="AK394" s="12">
        <v>0</v>
      </c>
      <c r="AL394" s="12">
        <v>0</v>
      </c>
      <c r="AM394" s="12">
        <v>0</v>
      </c>
      <c r="AN394" s="12">
        <v>0</v>
      </c>
      <c r="AO394" s="81">
        <v>0</v>
      </c>
      <c r="AP394">
        <v>0</v>
      </c>
      <c r="AQ394">
        <v>0</v>
      </c>
      <c r="AR394">
        <v>0</v>
      </c>
      <c r="AS394" t="s">
        <v>328</v>
      </c>
      <c r="AT394" t="s">
        <v>270</v>
      </c>
      <c r="AU394">
        <v>0</v>
      </c>
      <c r="AV394" s="12"/>
      <c r="AW394" s="12"/>
      <c r="AX394" s="12">
        <v>277</v>
      </c>
      <c r="AY394" s="12"/>
      <c r="AZ394" t="s">
        <v>57</v>
      </c>
    </row>
    <row r="395" spans="1:52" hidden="1" x14ac:dyDescent="0.35">
      <c r="A395" t="s">
        <v>61</v>
      </c>
      <c r="B395" t="s">
        <v>99</v>
      </c>
      <c r="C395" s="109">
        <v>0</v>
      </c>
      <c r="D395" s="12">
        <v>0</v>
      </c>
      <c r="E395" s="12">
        <v>0</v>
      </c>
      <c r="F395" s="12">
        <v>0</v>
      </c>
      <c r="G395" s="12">
        <v>0</v>
      </c>
      <c r="H395" s="12">
        <v>0</v>
      </c>
      <c r="I395" s="12">
        <v>0</v>
      </c>
      <c r="J395" s="12">
        <v>0</v>
      </c>
      <c r="K395" s="12">
        <v>0</v>
      </c>
      <c r="L395" s="12">
        <v>0</v>
      </c>
      <c r="M395" s="12">
        <v>0</v>
      </c>
      <c r="N395" s="12">
        <v>0</v>
      </c>
      <c r="O395" s="12">
        <v>0</v>
      </c>
      <c r="P395" s="12">
        <v>0</v>
      </c>
      <c r="Q395" s="12">
        <v>0</v>
      </c>
      <c r="R395" s="12">
        <v>0</v>
      </c>
      <c r="S395" s="12">
        <v>0</v>
      </c>
      <c r="T395" s="12">
        <v>0</v>
      </c>
      <c r="U395" s="12">
        <v>0</v>
      </c>
      <c r="V395" s="12">
        <v>0</v>
      </c>
      <c r="W395" s="12">
        <v>0</v>
      </c>
      <c r="X395" s="12">
        <v>0</v>
      </c>
      <c r="Y395" s="12">
        <v>0</v>
      </c>
      <c r="Z395" s="12">
        <v>0</v>
      </c>
      <c r="AA395" s="12">
        <v>0</v>
      </c>
      <c r="AB395" s="12">
        <v>0</v>
      </c>
      <c r="AC395" s="12">
        <v>0</v>
      </c>
      <c r="AD395" s="12">
        <v>0</v>
      </c>
      <c r="AE395" s="12">
        <v>0</v>
      </c>
      <c r="AF395" s="12">
        <v>0</v>
      </c>
      <c r="AG395" s="12">
        <v>0</v>
      </c>
      <c r="AH395" s="12">
        <v>0</v>
      </c>
      <c r="AI395" s="12">
        <v>0</v>
      </c>
      <c r="AJ395" s="12">
        <v>0</v>
      </c>
      <c r="AK395" s="12">
        <v>0</v>
      </c>
      <c r="AL395" s="12">
        <v>0</v>
      </c>
      <c r="AM395" s="12">
        <v>0</v>
      </c>
      <c r="AN395" s="12">
        <v>0</v>
      </c>
      <c r="AO395" s="81">
        <v>0</v>
      </c>
      <c r="AP395">
        <v>0</v>
      </c>
      <c r="AQ395">
        <v>0</v>
      </c>
      <c r="AR395">
        <v>0</v>
      </c>
      <c r="AS395" t="s">
        <v>328</v>
      </c>
      <c r="AT395" t="s">
        <v>270</v>
      </c>
      <c r="AU395">
        <v>0</v>
      </c>
      <c r="AV395" s="12"/>
      <c r="AW395" s="12"/>
      <c r="AX395" s="12"/>
      <c r="AY395" s="12">
        <v>3</v>
      </c>
      <c r="AZ395" t="s">
        <v>295</v>
      </c>
    </row>
    <row r="396" spans="1:52" hidden="1" x14ac:dyDescent="0.35">
      <c r="A396" t="s">
        <v>61</v>
      </c>
      <c r="B396" t="s">
        <v>99</v>
      </c>
      <c r="C396" s="109">
        <v>0</v>
      </c>
      <c r="D396" s="12">
        <v>0</v>
      </c>
      <c r="E396" s="12">
        <v>0</v>
      </c>
      <c r="F396" s="12">
        <v>0</v>
      </c>
      <c r="G396" s="12">
        <v>0</v>
      </c>
      <c r="H396" s="12">
        <v>0</v>
      </c>
      <c r="I396" s="12">
        <v>0</v>
      </c>
      <c r="J396" s="12">
        <v>0</v>
      </c>
      <c r="K396" s="12">
        <v>0</v>
      </c>
      <c r="L396" s="12">
        <v>0</v>
      </c>
      <c r="M396" s="12">
        <v>0</v>
      </c>
      <c r="N396" s="12">
        <v>0</v>
      </c>
      <c r="O396" s="12">
        <v>0</v>
      </c>
      <c r="P396" s="12">
        <v>0</v>
      </c>
      <c r="Q396" s="12">
        <v>0</v>
      </c>
      <c r="R396" s="12">
        <v>0</v>
      </c>
      <c r="S396" s="12">
        <v>0</v>
      </c>
      <c r="T396" s="12">
        <v>0</v>
      </c>
      <c r="U396" s="12">
        <v>0</v>
      </c>
      <c r="V396" s="12">
        <v>0</v>
      </c>
      <c r="W396" s="12">
        <v>0</v>
      </c>
      <c r="X396" s="12">
        <v>0</v>
      </c>
      <c r="Y396" s="12">
        <v>0</v>
      </c>
      <c r="Z396" s="12">
        <v>0</v>
      </c>
      <c r="AA396" s="12">
        <v>0</v>
      </c>
      <c r="AB396" s="12">
        <v>0</v>
      </c>
      <c r="AC396" s="12">
        <v>0</v>
      </c>
      <c r="AD396" s="12">
        <v>0</v>
      </c>
      <c r="AE396" s="12">
        <v>0</v>
      </c>
      <c r="AF396" s="12">
        <v>0</v>
      </c>
      <c r="AG396" s="12">
        <v>0</v>
      </c>
      <c r="AH396" s="12">
        <v>0</v>
      </c>
      <c r="AI396" s="12">
        <v>0</v>
      </c>
      <c r="AJ396" s="12">
        <v>0</v>
      </c>
      <c r="AK396" s="12">
        <v>0</v>
      </c>
      <c r="AL396" s="12">
        <v>0</v>
      </c>
      <c r="AM396" s="12">
        <v>0</v>
      </c>
      <c r="AN396" s="12">
        <v>0</v>
      </c>
      <c r="AO396" s="81">
        <v>0</v>
      </c>
      <c r="AP396">
        <v>0</v>
      </c>
      <c r="AQ396">
        <v>0</v>
      </c>
      <c r="AR396">
        <v>0</v>
      </c>
      <c r="AS396" t="s">
        <v>328</v>
      </c>
      <c r="AT396" t="s">
        <v>270</v>
      </c>
      <c r="AU396">
        <v>0</v>
      </c>
      <c r="AV396" s="12"/>
      <c r="AW396" s="12"/>
      <c r="AX396" s="12"/>
      <c r="AY396" s="12">
        <v>12</v>
      </c>
      <c r="AZ396" t="s">
        <v>296</v>
      </c>
    </row>
    <row r="397" spans="1:52" hidden="1" x14ac:dyDescent="0.35">
      <c r="A397" t="s">
        <v>61</v>
      </c>
      <c r="B397" t="s">
        <v>99</v>
      </c>
      <c r="C397" s="109">
        <v>0</v>
      </c>
      <c r="D397" s="12">
        <v>0</v>
      </c>
      <c r="E397" s="12">
        <v>0</v>
      </c>
      <c r="F397" s="12">
        <v>0</v>
      </c>
      <c r="G397" s="12">
        <v>0</v>
      </c>
      <c r="H397" s="12">
        <v>0</v>
      </c>
      <c r="I397" s="12">
        <v>0</v>
      </c>
      <c r="J397" s="12">
        <v>0</v>
      </c>
      <c r="K397" s="12">
        <v>0</v>
      </c>
      <c r="L397" s="12">
        <v>0</v>
      </c>
      <c r="M397" s="12">
        <v>0</v>
      </c>
      <c r="N397" s="12">
        <v>0</v>
      </c>
      <c r="O397" s="12">
        <v>0</v>
      </c>
      <c r="P397" s="12">
        <v>0</v>
      </c>
      <c r="Q397" s="12">
        <v>0</v>
      </c>
      <c r="R397" s="12">
        <v>0</v>
      </c>
      <c r="S397" s="12">
        <v>0</v>
      </c>
      <c r="T397" s="12">
        <v>0</v>
      </c>
      <c r="U397" s="12">
        <v>0</v>
      </c>
      <c r="V397" s="12">
        <v>0</v>
      </c>
      <c r="W397" s="12">
        <v>0</v>
      </c>
      <c r="X397" s="12">
        <v>0</v>
      </c>
      <c r="Y397" s="12">
        <v>0</v>
      </c>
      <c r="Z397" s="12">
        <v>0</v>
      </c>
      <c r="AA397" s="12">
        <v>0</v>
      </c>
      <c r="AB397" s="12">
        <v>0</v>
      </c>
      <c r="AC397" s="12">
        <v>0</v>
      </c>
      <c r="AD397" s="12">
        <v>0</v>
      </c>
      <c r="AE397" s="12">
        <v>0</v>
      </c>
      <c r="AF397" s="12">
        <v>0</v>
      </c>
      <c r="AG397" s="12">
        <v>0</v>
      </c>
      <c r="AH397" s="12">
        <v>0</v>
      </c>
      <c r="AI397" s="12">
        <v>0</v>
      </c>
      <c r="AJ397" s="12">
        <v>0</v>
      </c>
      <c r="AK397" s="12">
        <v>0</v>
      </c>
      <c r="AL397" s="12">
        <v>0</v>
      </c>
      <c r="AM397" s="12">
        <v>0</v>
      </c>
      <c r="AN397" s="12">
        <v>0</v>
      </c>
      <c r="AO397" s="81">
        <v>0</v>
      </c>
      <c r="AP397">
        <v>0</v>
      </c>
      <c r="AQ397">
        <v>0</v>
      </c>
      <c r="AR397">
        <v>0</v>
      </c>
      <c r="AS397" t="s">
        <v>328</v>
      </c>
      <c r="AT397" t="s">
        <v>270</v>
      </c>
      <c r="AU397">
        <v>0</v>
      </c>
      <c r="AV397" s="12"/>
      <c r="AW397" s="12"/>
      <c r="AX397" s="12"/>
      <c r="AY397" s="12">
        <v>141</v>
      </c>
      <c r="AZ397" t="s">
        <v>57</v>
      </c>
    </row>
    <row r="398" spans="1:52" hidden="1" x14ac:dyDescent="0.35">
      <c r="A398" t="s">
        <v>61</v>
      </c>
      <c r="B398" t="s">
        <v>99</v>
      </c>
      <c r="C398" s="109">
        <v>0</v>
      </c>
      <c r="D398" s="12">
        <v>0</v>
      </c>
      <c r="E398" s="12">
        <v>0</v>
      </c>
      <c r="F398" s="12">
        <v>0</v>
      </c>
      <c r="G398" s="12">
        <v>0</v>
      </c>
      <c r="H398" s="12">
        <v>0</v>
      </c>
      <c r="I398" s="12">
        <v>0</v>
      </c>
      <c r="J398" s="12">
        <v>0</v>
      </c>
      <c r="K398" s="12">
        <v>0</v>
      </c>
      <c r="L398" s="12">
        <v>0</v>
      </c>
      <c r="M398" s="12">
        <v>0</v>
      </c>
      <c r="N398" s="12">
        <v>0</v>
      </c>
      <c r="O398" s="12">
        <v>0</v>
      </c>
      <c r="P398" s="12">
        <v>0</v>
      </c>
      <c r="Q398" s="12">
        <v>0</v>
      </c>
      <c r="R398" s="12">
        <v>0</v>
      </c>
      <c r="S398" s="12">
        <v>0</v>
      </c>
      <c r="T398" s="12">
        <v>0</v>
      </c>
      <c r="U398" s="12">
        <v>0</v>
      </c>
      <c r="V398" s="12">
        <v>0</v>
      </c>
      <c r="W398" s="12">
        <v>0</v>
      </c>
      <c r="X398" s="12">
        <v>0</v>
      </c>
      <c r="Y398" s="12">
        <v>0</v>
      </c>
      <c r="Z398" s="12">
        <v>0</v>
      </c>
      <c r="AA398" s="12">
        <v>0</v>
      </c>
      <c r="AB398" s="12">
        <v>0</v>
      </c>
      <c r="AC398" s="12">
        <v>0</v>
      </c>
      <c r="AD398" s="12">
        <v>0</v>
      </c>
      <c r="AE398" s="12">
        <v>0</v>
      </c>
      <c r="AF398" s="12">
        <v>0</v>
      </c>
      <c r="AG398" s="12">
        <v>0</v>
      </c>
      <c r="AH398" s="12">
        <v>0</v>
      </c>
      <c r="AI398" s="12">
        <v>0</v>
      </c>
      <c r="AJ398" s="12">
        <v>0</v>
      </c>
      <c r="AK398" s="12">
        <v>0</v>
      </c>
      <c r="AL398" s="12">
        <v>0</v>
      </c>
      <c r="AM398" s="12">
        <v>0</v>
      </c>
      <c r="AN398" s="12">
        <v>0</v>
      </c>
      <c r="AO398" s="81">
        <v>0</v>
      </c>
      <c r="AP398">
        <v>0</v>
      </c>
      <c r="AQ398">
        <v>0</v>
      </c>
      <c r="AR398">
        <v>0</v>
      </c>
      <c r="AS398" t="s">
        <v>328</v>
      </c>
      <c r="AT398" t="s">
        <v>270</v>
      </c>
      <c r="AU398">
        <v>0</v>
      </c>
      <c r="AV398" s="12"/>
      <c r="AW398" s="12"/>
      <c r="AX398" s="12"/>
      <c r="AY398" s="12"/>
      <c r="AZ398" t="s">
        <v>57</v>
      </c>
    </row>
    <row r="399" spans="1:52" hidden="1" x14ac:dyDescent="0.35">
      <c r="A399" t="s">
        <v>61</v>
      </c>
      <c r="B399" t="s">
        <v>99</v>
      </c>
      <c r="C399" s="109">
        <v>0</v>
      </c>
      <c r="D399" s="12">
        <v>0</v>
      </c>
      <c r="E399" s="12">
        <v>0</v>
      </c>
      <c r="F399" s="12">
        <v>0</v>
      </c>
      <c r="G399" s="12">
        <v>0</v>
      </c>
      <c r="H399" s="12">
        <v>0</v>
      </c>
      <c r="I399" s="12">
        <v>0</v>
      </c>
      <c r="J399" s="12">
        <v>0</v>
      </c>
      <c r="K399" s="12">
        <v>0</v>
      </c>
      <c r="L399" s="12">
        <v>0</v>
      </c>
      <c r="M399" s="12">
        <v>0</v>
      </c>
      <c r="N399" s="12">
        <v>0</v>
      </c>
      <c r="O399" s="12">
        <v>0</v>
      </c>
      <c r="P399" s="12">
        <v>0</v>
      </c>
      <c r="Q399" s="12">
        <v>0</v>
      </c>
      <c r="R399" s="12">
        <v>0</v>
      </c>
      <c r="S399" s="12">
        <v>0</v>
      </c>
      <c r="T399" s="12">
        <v>0</v>
      </c>
      <c r="U399" s="12">
        <v>0</v>
      </c>
      <c r="V399" s="12">
        <v>0</v>
      </c>
      <c r="W399" s="12">
        <v>0</v>
      </c>
      <c r="X399" s="12">
        <v>0</v>
      </c>
      <c r="Y399" s="12">
        <v>0</v>
      </c>
      <c r="Z399" s="12">
        <v>0</v>
      </c>
      <c r="AA399" s="12">
        <v>0</v>
      </c>
      <c r="AB399" s="12">
        <v>0</v>
      </c>
      <c r="AC399" s="12">
        <v>0</v>
      </c>
      <c r="AD399" s="12">
        <v>0</v>
      </c>
      <c r="AE399" s="12">
        <v>0</v>
      </c>
      <c r="AF399" s="12">
        <v>0</v>
      </c>
      <c r="AG399" s="12">
        <v>0</v>
      </c>
      <c r="AH399" s="12">
        <v>0</v>
      </c>
      <c r="AI399" s="12">
        <v>0</v>
      </c>
      <c r="AJ399" s="12">
        <v>0</v>
      </c>
      <c r="AK399" s="12">
        <v>0</v>
      </c>
      <c r="AL399" s="12">
        <v>0</v>
      </c>
      <c r="AM399" s="12">
        <v>0</v>
      </c>
      <c r="AN399" s="12">
        <v>0</v>
      </c>
      <c r="AO399" s="81">
        <v>0</v>
      </c>
      <c r="AP399">
        <v>0</v>
      </c>
      <c r="AQ399">
        <v>0</v>
      </c>
      <c r="AR399">
        <v>0</v>
      </c>
      <c r="AS399" t="s">
        <v>328</v>
      </c>
      <c r="AT399" t="s">
        <v>270</v>
      </c>
      <c r="AU399">
        <v>0</v>
      </c>
      <c r="AV399" s="12"/>
      <c r="AW399" s="12"/>
      <c r="AX399" s="12"/>
      <c r="AY399" s="12"/>
      <c r="AZ399" t="s">
        <v>296</v>
      </c>
    </row>
    <row r="400" spans="1:52" hidden="1" x14ac:dyDescent="0.35">
      <c r="A400" t="s">
        <v>61</v>
      </c>
      <c r="B400" t="s">
        <v>99</v>
      </c>
      <c r="C400" s="109">
        <v>0</v>
      </c>
      <c r="D400" s="12">
        <v>0</v>
      </c>
      <c r="E400" s="12">
        <v>0</v>
      </c>
      <c r="F400" s="12">
        <v>0</v>
      </c>
      <c r="G400" s="12">
        <v>0</v>
      </c>
      <c r="H400" s="12">
        <v>0</v>
      </c>
      <c r="I400" s="12">
        <v>0</v>
      </c>
      <c r="J400" s="12">
        <v>0</v>
      </c>
      <c r="K400" s="12">
        <v>0</v>
      </c>
      <c r="L400" s="12">
        <v>0</v>
      </c>
      <c r="M400" s="12">
        <v>0</v>
      </c>
      <c r="N400" s="12">
        <v>0</v>
      </c>
      <c r="O400" s="12">
        <v>0</v>
      </c>
      <c r="P400" s="12">
        <v>0</v>
      </c>
      <c r="Q400" s="12">
        <v>0</v>
      </c>
      <c r="R400" s="12">
        <v>0</v>
      </c>
      <c r="S400" s="12">
        <v>0</v>
      </c>
      <c r="T400" s="12">
        <v>0</v>
      </c>
      <c r="U400" s="12">
        <v>0</v>
      </c>
      <c r="V400" s="12">
        <v>0</v>
      </c>
      <c r="W400" s="12">
        <v>0</v>
      </c>
      <c r="X400" s="12">
        <v>0</v>
      </c>
      <c r="Y400" s="12">
        <v>0</v>
      </c>
      <c r="Z400" s="12">
        <v>0</v>
      </c>
      <c r="AA400" s="12">
        <v>0</v>
      </c>
      <c r="AB400" s="12">
        <v>0</v>
      </c>
      <c r="AC400" s="12">
        <v>0</v>
      </c>
      <c r="AD400" s="12">
        <v>0</v>
      </c>
      <c r="AE400" s="12">
        <v>0</v>
      </c>
      <c r="AF400" s="12">
        <v>0</v>
      </c>
      <c r="AG400" s="12">
        <v>0</v>
      </c>
      <c r="AH400" s="12">
        <v>0</v>
      </c>
      <c r="AI400" s="12">
        <v>0</v>
      </c>
      <c r="AJ400" s="12">
        <v>0</v>
      </c>
      <c r="AK400" s="12">
        <v>0</v>
      </c>
      <c r="AL400" s="12">
        <v>0</v>
      </c>
      <c r="AM400" s="12">
        <v>0</v>
      </c>
      <c r="AN400" s="12">
        <v>0</v>
      </c>
      <c r="AO400" s="81">
        <v>0</v>
      </c>
      <c r="AP400">
        <v>0</v>
      </c>
      <c r="AQ400">
        <v>0</v>
      </c>
      <c r="AR400">
        <v>0</v>
      </c>
      <c r="AS400" t="s">
        <v>328</v>
      </c>
      <c r="AT400" t="s">
        <v>270</v>
      </c>
      <c r="AU400">
        <v>0</v>
      </c>
      <c r="AV400" s="12"/>
      <c r="AW400" s="12"/>
      <c r="AX400" s="12"/>
      <c r="AY400" s="12"/>
      <c r="AZ400" t="s">
        <v>295</v>
      </c>
    </row>
    <row r="401" spans="1:52" hidden="1" x14ac:dyDescent="0.35">
      <c r="A401" t="s">
        <v>61</v>
      </c>
      <c r="B401" t="s">
        <v>74</v>
      </c>
      <c r="C401" s="109">
        <v>0</v>
      </c>
      <c r="D401" s="12">
        <v>0</v>
      </c>
      <c r="E401" s="12">
        <v>0</v>
      </c>
      <c r="F401" s="12">
        <v>0</v>
      </c>
      <c r="G401" s="12">
        <v>0</v>
      </c>
      <c r="H401" s="12">
        <v>0</v>
      </c>
      <c r="I401" s="12">
        <v>0</v>
      </c>
      <c r="J401" s="12">
        <v>0</v>
      </c>
      <c r="K401" s="12">
        <v>0</v>
      </c>
      <c r="L401" s="12">
        <v>0</v>
      </c>
      <c r="M401" s="12">
        <v>0</v>
      </c>
      <c r="N401" s="12">
        <v>0</v>
      </c>
      <c r="O401" s="12">
        <v>0</v>
      </c>
      <c r="P401" s="12">
        <v>0</v>
      </c>
      <c r="Q401" s="12">
        <v>0</v>
      </c>
      <c r="R401" s="12">
        <v>0</v>
      </c>
      <c r="S401" s="12">
        <v>0</v>
      </c>
      <c r="T401" s="12">
        <v>0</v>
      </c>
      <c r="U401" s="12">
        <v>0</v>
      </c>
      <c r="V401" s="12">
        <v>0</v>
      </c>
      <c r="W401" s="12">
        <v>0</v>
      </c>
      <c r="X401" s="12">
        <v>0</v>
      </c>
      <c r="Y401" s="12">
        <v>0</v>
      </c>
      <c r="Z401" s="12">
        <v>0</v>
      </c>
      <c r="AA401" s="12">
        <v>0</v>
      </c>
      <c r="AB401" s="12">
        <v>0</v>
      </c>
      <c r="AC401" s="12">
        <v>0</v>
      </c>
      <c r="AD401" s="12">
        <v>0</v>
      </c>
      <c r="AE401" s="12">
        <v>0</v>
      </c>
      <c r="AF401" s="12">
        <v>0</v>
      </c>
      <c r="AG401" s="12">
        <v>0</v>
      </c>
      <c r="AH401" s="12">
        <v>0</v>
      </c>
      <c r="AI401" s="12">
        <v>0</v>
      </c>
      <c r="AJ401" s="12">
        <v>0</v>
      </c>
      <c r="AK401" s="12">
        <v>0</v>
      </c>
      <c r="AL401" s="12">
        <v>0</v>
      </c>
      <c r="AM401" s="12">
        <v>0</v>
      </c>
      <c r="AN401" s="12">
        <v>0</v>
      </c>
      <c r="AO401" s="81">
        <v>0</v>
      </c>
      <c r="AP401">
        <v>0</v>
      </c>
      <c r="AQ401">
        <v>0</v>
      </c>
      <c r="AR401">
        <v>0</v>
      </c>
      <c r="AS401" t="s">
        <v>329</v>
      </c>
      <c r="AT401" t="s">
        <v>270</v>
      </c>
      <c r="AU401">
        <v>0</v>
      </c>
      <c r="AV401" s="12">
        <v>338</v>
      </c>
      <c r="AW401" s="12"/>
      <c r="AX401" s="12"/>
      <c r="AY401" s="12"/>
      <c r="AZ401" t="s">
        <v>57</v>
      </c>
    </row>
    <row r="402" spans="1:52" hidden="1" x14ac:dyDescent="0.35">
      <c r="A402" t="s">
        <v>61</v>
      </c>
      <c r="B402" t="s">
        <v>74</v>
      </c>
      <c r="C402" s="109">
        <v>0</v>
      </c>
      <c r="D402" s="12">
        <v>0</v>
      </c>
      <c r="E402" s="12">
        <v>0</v>
      </c>
      <c r="F402" s="12">
        <v>0</v>
      </c>
      <c r="G402" s="12">
        <v>0</v>
      </c>
      <c r="H402" s="12">
        <v>0</v>
      </c>
      <c r="I402" s="12">
        <v>0</v>
      </c>
      <c r="J402" s="12">
        <v>0</v>
      </c>
      <c r="K402" s="12">
        <v>0</v>
      </c>
      <c r="L402" s="12">
        <v>0</v>
      </c>
      <c r="M402" s="12">
        <v>0</v>
      </c>
      <c r="N402" s="12">
        <v>0</v>
      </c>
      <c r="O402" s="12">
        <v>0</v>
      </c>
      <c r="P402" s="12">
        <v>0</v>
      </c>
      <c r="Q402" s="12">
        <v>0</v>
      </c>
      <c r="R402" s="12">
        <v>0</v>
      </c>
      <c r="S402" s="12">
        <v>0</v>
      </c>
      <c r="T402" s="12">
        <v>0</v>
      </c>
      <c r="U402" s="12">
        <v>0</v>
      </c>
      <c r="V402" s="12">
        <v>0</v>
      </c>
      <c r="W402" s="12">
        <v>0</v>
      </c>
      <c r="X402" s="12">
        <v>0</v>
      </c>
      <c r="Y402" s="12">
        <v>0</v>
      </c>
      <c r="Z402" s="12">
        <v>0</v>
      </c>
      <c r="AA402" s="12">
        <v>0</v>
      </c>
      <c r="AB402" s="12">
        <v>0</v>
      </c>
      <c r="AC402" s="12">
        <v>0</v>
      </c>
      <c r="AD402" s="12">
        <v>0</v>
      </c>
      <c r="AE402" s="12">
        <v>0</v>
      </c>
      <c r="AF402" s="12">
        <v>0</v>
      </c>
      <c r="AG402" s="12">
        <v>0</v>
      </c>
      <c r="AH402" s="12">
        <v>0</v>
      </c>
      <c r="AI402" s="12">
        <v>0</v>
      </c>
      <c r="AJ402" s="12">
        <v>0</v>
      </c>
      <c r="AK402" s="12">
        <v>0</v>
      </c>
      <c r="AL402" s="12">
        <v>0</v>
      </c>
      <c r="AM402" s="12">
        <v>0</v>
      </c>
      <c r="AN402" s="12">
        <v>0</v>
      </c>
      <c r="AO402" s="81">
        <v>0</v>
      </c>
      <c r="AP402">
        <v>0</v>
      </c>
      <c r="AQ402">
        <v>0</v>
      </c>
      <c r="AR402">
        <v>0</v>
      </c>
      <c r="AS402" t="s">
        <v>329</v>
      </c>
      <c r="AT402" t="s">
        <v>270</v>
      </c>
      <c r="AU402">
        <v>0</v>
      </c>
      <c r="AV402" s="12"/>
      <c r="AW402" s="12">
        <v>1</v>
      </c>
      <c r="AX402" s="12"/>
      <c r="AY402" s="12"/>
      <c r="AZ402" t="s">
        <v>295</v>
      </c>
    </row>
    <row r="403" spans="1:52" hidden="1" x14ac:dyDescent="0.35">
      <c r="A403" t="s">
        <v>61</v>
      </c>
      <c r="B403" t="s">
        <v>74</v>
      </c>
      <c r="C403" s="109">
        <v>0</v>
      </c>
      <c r="D403" s="12">
        <v>0</v>
      </c>
      <c r="E403" s="12">
        <v>0</v>
      </c>
      <c r="F403" s="12">
        <v>0</v>
      </c>
      <c r="G403" s="12">
        <v>0</v>
      </c>
      <c r="H403" s="12">
        <v>0</v>
      </c>
      <c r="I403" s="12">
        <v>0</v>
      </c>
      <c r="J403" s="12">
        <v>0</v>
      </c>
      <c r="K403" s="12">
        <v>0</v>
      </c>
      <c r="L403" s="12">
        <v>0</v>
      </c>
      <c r="M403" s="12">
        <v>0</v>
      </c>
      <c r="N403" s="12">
        <v>0</v>
      </c>
      <c r="O403" s="12">
        <v>0</v>
      </c>
      <c r="P403" s="12">
        <v>0</v>
      </c>
      <c r="Q403" s="12">
        <v>0</v>
      </c>
      <c r="R403" s="12">
        <v>0</v>
      </c>
      <c r="S403" s="12">
        <v>0</v>
      </c>
      <c r="T403" s="12">
        <v>0</v>
      </c>
      <c r="U403" s="12">
        <v>0</v>
      </c>
      <c r="V403" s="12">
        <v>0</v>
      </c>
      <c r="W403" s="12">
        <v>0</v>
      </c>
      <c r="X403" s="12">
        <v>0</v>
      </c>
      <c r="Y403" s="12">
        <v>0</v>
      </c>
      <c r="Z403" s="12">
        <v>0</v>
      </c>
      <c r="AA403" s="12">
        <v>0</v>
      </c>
      <c r="AB403" s="12">
        <v>0</v>
      </c>
      <c r="AC403" s="12">
        <v>0</v>
      </c>
      <c r="AD403" s="12">
        <v>0</v>
      </c>
      <c r="AE403" s="12">
        <v>0</v>
      </c>
      <c r="AF403" s="12">
        <v>0</v>
      </c>
      <c r="AG403" s="12">
        <v>0</v>
      </c>
      <c r="AH403" s="12">
        <v>0</v>
      </c>
      <c r="AI403" s="12">
        <v>0</v>
      </c>
      <c r="AJ403" s="12">
        <v>0</v>
      </c>
      <c r="AK403" s="12">
        <v>0</v>
      </c>
      <c r="AL403" s="12">
        <v>0</v>
      </c>
      <c r="AM403" s="12">
        <v>0</v>
      </c>
      <c r="AN403" s="12">
        <v>0</v>
      </c>
      <c r="AO403" s="81">
        <v>0</v>
      </c>
      <c r="AP403">
        <v>0</v>
      </c>
      <c r="AQ403">
        <v>0</v>
      </c>
      <c r="AR403">
        <v>0</v>
      </c>
      <c r="AS403" t="s">
        <v>329</v>
      </c>
      <c r="AT403" t="s">
        <v>270</v>
      </c>
      <c r="AU403">
        <v>0</v>
      </c>
      <c r="AV403" s="12"/>
      <c r="AW403" s="12">
        <v>2</v>
      </c>
      <c r="AX403" s="12"/>
      <c r="AY403" s="12"/>
      <c r="AZ403" t="s">
        <v>296</v>
      </c>
    </row>
    <row r="404" spans="1:52" hidden="1" x14ac:dyDescent="0.35">
      <c r="A404" t="s">
        <v>61</v>
      </c>
      <c r="B404" t="s">
        <v>74</v>
      </c>
      <c r="C404" s="109">
        <v>0</v>
      </c>
      <c r="D404" s="12">
        <v>0</v>
      </c>
      <c r="E404" s="12">
        <v>0</v>
      </c>
      <c r="F404" s="12">
        <v>0</v>
      </c>
      <c r="G404" s="12">
        <v>0</v>
      </c>
      <c r="H404" s="12">
        <v>0</v>
      </c>
      <c r="I404" s="12">
        <v>0</v>
      </c>
      <c r="J404" s="12">
        <v>0</v>
      </c>
      <c r="K404" s="12">
        <v>0</v>
      </c>
      <c r="L404" s="12">
        <v>0</v>
      </c>
      <c r="M404" s="12">
        <v>0</v>
      </c>
      <c r="N404" s="12">
        <v>0</v>
      </c>
      <c r="O404" s="12">
        <v>0</v>
      </c>
      <c r="P404" s="12">
        <v>0</v>
      </c>
      <c r="Q404" s="12">
        <v>0</v>
      </c>
      <c r="R404" s="12">
        <v>0</v>
      </c>
      <c r="S404" s="12">
        <v>0</v>
      </c>
      <c r="T404" s="12">
        <v>0</v>
      </c>
      <c r="U404" s="12">
        <v>0</v>
      </c>
      <c r="V404" s="12">
        <v>0</v>
      </c>
      <c r="W404" s="12">
        <v>0</v>
      </c>
      <c r="X404" s="12">
        <v>0</v>
      </c>
      <c r="Y404" s="12">
        <v>0</v>
      </c>
      <c r="Z404" s="12">
        <v>0</v>
      </c>
      <c r="AA404" s="12">
        <v>0</v>
      </c>
      <c r="AB404" s="12">
        <v>0</v>
      </c>
      <c r="AC404" s="12">
        <v>0</v>
      </c>
      <c r="AD404" s="12">
        <v>0</v>
      </c>
      <c r="AE404" s="12">
        <v>0</v>
      </c>
      <c r="AF404" s="12">
        <v>0</v>
      </c>
      <c r="AG404" s="12">
        <v>0</v>
      </c>
      <c r="AH404" s="12">
        <v>0</v>
      </c>
      <c r="AI404" s="12">
        <v>0</v>
      </c>
      <c r="AJ404" s="12">
        <v>0</v>
      </c>
      <c r="AK404" s="12">
        <v>0</v>
      </c>
      <c r="AL404" s="12">
        <v>0</v>
      </c>
      <c r="AM404" s="12">
        <v>0</v>
      </c>
      <c r="AN404" s="12">
        <v>0</v>
      </c>
      <c r="AO404" s="81">
        <v>0</v>
      </c>
      <c r="AP404">
        <v>0</v>
      </c>
      <c r="AQ404">
        <v>0</v>
      </c>
      <c r="AR404">
        <v>0</v>
      </c>
      <c r="AS404" t="s">
        <v>329</v>
      </c>
      <c r="AT404" t="s">
        <v>270</v>
      </c>
      <c r="AU404">
        <v>0</v>
      </c>
      <c r="AV404" s="12"/>
      <c r="AW404" s="12">
        <v>24</v>
      </c>
      <c r="AX404" s="12"/>
      <c r="AY404" s="12"/>
      <c r="AZ404" t="s">
        <v>57</v>
      </c>
    </row>
    <row r="405" spans="1:52" hidden="1" x14ac:dyDescent="0.35">
      <c r="A405" t="s">
        <v>61</v>
      </c>
      <c r="B405" t="s">
        <v>74</v>
      </c>
      <c r="C405" s="109">
        <v>0</v>
      </c>
      <c r="D405" s="12">
        <v>0</v>
      </c>
      <c r="E405" s="12">
        <v>0</v>
      </c>
      <c r="F405" s="12">
        <v>0</v>
      </c>
      <c r="G405" s="12">
        <v>0</v>
      </c>
      <c r="H405" s="12">
        <v>0</v>
      </c>
      <c r="I405" s="12">
        <v>0</v>
      </c>
      <c r="J405" s="12">
        <v>0</v>
      </c>
      <c r="K405" s="12">
        <v>0</v>
      </c>
      <c r="L405" s="12">
        <v>0</v>
      </c>
      <c r="M405" s="12">
        <v>0</v>
      </c>
      <c r="N405" s="12">
        <v>0</v>
      </c>
      <c r="O405" s="12">
        <v>0</v>
      </c>
      <c r="P405" s="12">
        <v>0</v>
      </c>
      <c r="Q405" s="12">
        <v>0</v>
      </c>
      <c r="R405" s="12">
        <v>0</v>
      </c>
      <c r="S405" s="12">
        <v>0</v>
      </c>
      <c r="T405" s="12">
        <v>0</v>
      </c>
      <c r="U405" s="12">
        <v>0</v>
      </c>
      <c r="V405" s="12">
        <v>0</v>
      </c>
      <c r="W405" s="12">
        <v>0</v>
      </c>
      <c r="X405" s="12">
        <v>0</v>
      </c>
      <c r="Y405" s="12">
        <v>0</v>
      </c>
      <c r="Z405" s="12">
        <v>0</v>
      </c>
      <c r="AA405" s="12">
        <v>0</v>
      </c>
      <c r="AB405" s="12">
        <v>0</v>
      </c>
      <c r="AC405" s="12">
        <v>0</v>
      </c>
      <c r="AD405" s="12">
        <v>0</v>
      </c>
      <c r="AE405" s="12">
        <v>0</v>
      </c>
      <c r="AF405" s="12">
        <v>0</v>
      </c>
      <c r="AG405" s="12">
        <v>0</v>
      </c>
      <c r="AH405" s="12">
        <v>0</v>
      </c>
      <c r="AI405" s="12">
        <v>0</v>
      </c>
      <c r="AJ405" s="12">
        <v>0</v>
      </c>
      <c r="AK405" s="12">
        <v>0</v>
      </c>
      <c r="AL405" s="12">
        <v>0</v>
      </c>
      <c r="AM405" s="12">
        <v>0</v>
      </c>
      <c r="AN405" s="12">
        <v>0</v>
      </c>
      <c r="AO405" s="81">
        <v>0</v>
      </c>
      <c r="AP405">
        <v>0</v>
      </c>
      <c r="AQ405">
        <v>0</v>
      </c>
      <c r="AR405">
        <v>0</v>
      </c>
      <c r="AS405" t="s">
        <v>329</v>
      </c>
      <c r="AT405" t="s">
        <v>270</v>
      </c>
      <c r="AU405">
        <v>0</v>
      </c>
      <c r="AV405" s="12"/>
      <c r="AW405" s="12"/>
      <c r="AX405" s="12">
        <v>0</v>
      </c>
      <c r="AY405" s="12"/>
      <c r="AZ405" t="s">
        <v>295</v>
      </c>
    </row>
    <row r="406" spans="1:52" hidden="1" x14ac:dyDescent="0.35">
      <c r="A406" t="s">
        <v>61</v>
      </c>
      <c r="B406" t="s">
        <v>74</v>
      </c>
      <c r="C406" s="109">
        <v>0</v>
      </c>
      <c r="D406" s="12">
        <v>0</v>
      </c>
      <c r="E406" s="12">
        <v>0</v>
      </c>
      <c r="F406" s="12">
        <v>0</v>
      </c>
      <c r="G406" s="12">
        <v>0</v>
      </c>
      <c r="H406" s="12">
        <v>0</v>
      </c>
      <c r="I406" s="12">
        <v>0</v>
      </c>
      <c r="J406" s="12">
        <v>0</v>
      </c>
      <c r="K406" s="12">
        <v>0</v>
      </c>
      <c r="L406" s="12">
        <v>0</v>
      </c>
      <c r="M406" s="12">
        <v>0</v>
      </c>
      <c r="N406" s="12">
        <v>0</v>
      </c>
      <c r="O406" s="12">
        <v>0</v>
      </c>
      <c r="P406" s="12">
        <v>0</v>
      </c>
      <c r="Q406" s="12">
        <v>0</v>
      </c>
      <c r="R406" s="12">
        <v>0</v>
      </c>
      <c r="S406" s="12">
        <v>0</v>
      </c>
      <c r="T406" s="12">
        <v>0</v>
      </c>
      <c r="U406" s="12">
        <v>0</v>
      </c>
      <c r="V406" s="12">
        <v>0</v>
      </c>
      <c r="W406" s="12">
        <v>0</v>
      </c>
      <c r="X406" s="12">
        <v>0</v>
      </c>
      <c r="Y406" s="12">
        <v>0</v>
      </c>
      <c r="Z406" s="12">
        <v>0</v>
      </c>
      <c r="AA406" s="12">
        <v>0</v>
      </c>
      <c r="AB406" s="12">
        <v>0</v>
      </c>
      <c r="AC406" s="12">
        <v>0</v>
      </c>
      <c r="AD406" s="12">
        <v>0</v>
      </c>
      <c r="AE406" s="12">
        <v>0</v>
      </c>
      <c r="AF406" s="12">
        <v>0</v>
      </c>
      <c r="AG406" s="12">
        <v>0</v>
      </c>
      <c r="AH406" s="12">
        <v>0</v>
      </c>
      <c r="AI406" s="12">
        <v>0</v>
      </c>
      <c r="AJ406" s="12">
        <v>0</v>
      </c>
      <c r="AK406" s="12">
        <v>0</v>
      </c>
      <c r="AL406" s="12">
        <v>0</v>
      </c>
      <c r="AM406" s="12">
        <v>0</v>
      </c>
      <c r="AN406" s="12">
        <v>0</v>
      </c>
      <c r="AO406" s="81">
        <v>0</v>
      </c>
      <c r="AP406">
        <v>0</v>
      </c>
      <c r="AQ406">
        <v>0</v>
      </c>
      <c r="AR406">
        <v>0</v>
      </c>
      <c r="AS406" t="s">
        <v>329</v>
      </c>
      <c r="AT406" t="s">
        <v>270</v>
      </c>
      <c r="AU406">
        <v>0</v>
      </c>
      <c r="AV406" s="12"/>
      <c r="AW406" s="12"/>
      <c r="AX406" s="12">
        <v>1</v>
      </c>
      <c r="AY406" s="12"/>
      <c r="AZ406" t="s">
        <v>296</v>
      </c>
    </row>
    <row r="407" spans="1:52" hidden="1" x14ac:dyDescent="0.35">
      <c r="A407" t="s">
        <v>61</v>
      </c>
      <c r="B407" t="s">
        <v>74</v>
      </c>
      <c r="C407" s="109">
        <v>0</v>
      </c>
      <c r="D407" s="12">
        <v>0</v>
      </c>
      <c r="E407" s="12">
        <v>0</v>
      </c>
      <c r="F407" s="12">
        <v>0</v>
      </c>
      <c r="G407" s="12">
        <v>0</v>
      </c>
      <c r="H407" s="12">
        <v>0</v>
      </c>
      <c r="I407" s="12">
        <v>0</v>
      </c>
      <c r="J407" s="12">
        <v>0</v>
      </c>
      <c r="K407" s="12">
        <v>0</v>
      </c>
      <c r="L407" s="12">
        <v>0</v>
      </c>
      <c r="M407" s="12">
        <v>0</v>
      </c>
      <c r="N407" s="12">
        <v>0</v>
      </c>
      <c r="O407" s="12">
        <v>0</v>
      </c>
      <c r="P407" s="12">
        <v>0</v>
      </c>
      <c r="Q407" s="12">
        <v>0</v>
      </c>
      <c r="R407" s="12">
        <v>0</v>
      </c>
      <c r="S407" s="12">
        <v>0</v>
      </c>
      <c r="T407" s="12">
        <v>0</v>
      </c>
      <c r="U407" s="12">
        <v>0</v>
      </c>
      <c r="V407" s="12">
        <v>0</v>
      </c>
      <c r="W407" s="12">
        <v>0</v>
      </c>
      <c r="X407" s="12">
        <v>0</v>
      </c>
      <c r="Y407" s="12">
        <v>0</v>
      </c>
      <c r="Z407" s="12">
        <v>0</v>
      </c>
      <c r="AA407" s="12">
        <v>0</v>
      </c>
      <c r="AB407" s="12">
        <v>0</v>
      </c>
      <c r="AC407" s="12">
        <v>0</v>
      </c>
      <c r="AD407" s="12">
        <v>0</v>
      </c>
      <c r="AE407" s="12">
        <v>0</v>
      </c>
      <c r="AF407" s="12">
        <v>0</v>
      </c>
      <c r="AG407" s="12">
        <v>0</v>
      </c>
      <c r="AH407" s="12">
        <v>0</v>
      </c>
      <c r="AI407" s="12">
        <v>0</v>
      </c>
      <c r="AJ407" s="12">
        <v>0</v>
      </c>
      <c r="AK407" s="12">
        <v>0</v>
      </c>
      <c r="AL407" s="12">
        <v>0</v>
      </c>
      <c r="AM407" s="12">
        <v>0</v>
      </c>
      <c r="AN407" s="12">
        <v>0</v>
      </c>
      <c r="AO407" s="81">
        <v>0</v>
      </c>
      <c r="AP407">
        <v>0</v>
      </c>
      <c r="AQ407">
        <v>0</v>
      </c>
      <c r="AR407">
        <v>0</v>
      </c>
      <c r="AS407" t="s">
        <v>329</v>
      </c>
      <c r="AT407" t="s">
        <v>270</v>
      </c>
      <c r="AU407">
        <v>0</v>
      </c>
      <c r="AV407" s="12"/>
      <c r="AW407" s="12"/>
      <c r="AX407" s="12">
        <v>17</v>
      </c>
      <c r="AY407" s="12"/>
      <c r="AZ407" t="s">
        <v>57</v>
      </c>
    </row>
    <row r="408" spans="1:52" hidden="1" x14ac:dyDescent="0.35">
      <c r="A408" t="s">
        <v>61</v>
      </c>
      <c r="B408" t="s">
        <v>74</v>
      </c>
      <c r="C408" s="109">
        <v>0</v>
      </c>
      <c r="D408" s="12">
        <v>0</v>
      </c>
      <c r="E408" s="12">
        <v>0</v>
      </c>
      <c r="F408" s="12">
        <v>0</v>
      </c>
      <c r="G408" s="12">
        <v>0</v>
      </c>
      <c r="H408" s="12">
        <v>0</v>
      </c>
      <c r="I408" s="12">
        <v>0</v>
      </c>
      <c r="J408" s="12">
        <v>0</v>
      </c>
      <c r="K408" s="12">
        <v>0</v>
      </c>
      <c r="L408" s="12">
        <v>0</v>
      </c>
      <c r="M408" s="12">
        <v>0</v>
      </c>
      <c r="N408" s="12">
        <v>0</v>
      </c>
      <c r="O408" s="12">
        <v>0</v>
      </c>
      <c r="P408" s="12">
        <v>0</v>
      </c>
      <c r="Q408" s="12">
        <v>0</v>
      </c>
      <c r="R408" s="12">
        <v>0</v>
      </c>
      <c r="S408" s="12">
        <v>0</v>
      </c>
      <c r="T408" s="12">
        <v>0</v>
      </c>
      <c r="U408" s="12">
        <v>0</v>
      </c>
      <c r="V408" s="12">
        <v>0</v>
      </c>
      <c r="W408" s="12">
        <v>0</v>
      </c>
      <c r="X408" s="12">
        <v>0</v>
      </c>
      <c r="Y408" s="12">
        <v>0</v>
      </c>
      <c r="Z408" s="12">
        <v>0</v>
      </c>
      <c r="AA408" s="12">
        <v>0</v>
      </c>
      <c r="AB408" s="12">
        <v>0</v>
      </c>
      <c r="AC408" s="12">
        <v>0</v>
      </c>
      <c r="AD408" s="12">
        <v>0</v>
      </c>
      <c r="AE408" s="12">
        <v>0</v>
      </c>
      <c r="AF408" s="12">
        <v>0</v>
      </c>
      <c r="AG408" s="12">
        <v>0</v>
      </c>
      <c r="AH408" s="12">
        <v>0</v>
      </c>
      <c r="AI408" s="12">
        <v>0</v>
      </c>
      <c r="AJ408" s="12">
        <v>0</v>
      </c>
      <c r="AK408" s="12">
        <v>0</v>
      </c>
      <c r="AL408" s="12">
        <v>0</v>
      </c>
      <c r="AM408" s="12">
        <v>0</v>
      </c>
      <c r="AN408" s="12">
        <v>0</v>
      </c>
      <c r="AO408" s="81">
        <v>0</v>
      </c>
      <c r="AP408">
        <v>0</v>
      </c>
      <c r="AQ408">
        <v>0</v>
      </c>
      <c r="AR408">
        <v>0</v>
      </c>
      <c r="AS408" t="s">
        <v>329</v>
      </c>
      <c r="AT408" t="s">
        <v>270</v>
      </c>
      <c r="AU408">
        <v>0</v>
      </c>
      <c r="AV408" s="12"/>
      <c r="AW408" s="12"/>
      <c r="AX408" s="12"/>
      <c r="AY408" s="12">
        <v>0</v>
      </c>
      <c r="AZ408" t="s">
        <v>295</v>
      </c>
    </row>
    <row r="409" spans="1:52" hidden="1" x14ac:dyDescent="0.35">
      <c r="A409" t="s">
        <v>61</v>
      </c>
      <c r="B409" t="s">
        <v>74</v>
      </c>
      <c r="C409" s="109">
        <v>0</v>
      </c>
      <c r="D409" s="12">
        <v>0</v>
      </c>
      <c r="E409" s="12">
        <v>0</v>
      </c>
      <c r="F409" s="12">
        <v>0</v>
      </c>
      <c r="G409" s="12">
        <v>0</v>
      </c>
      <c r="H409" s="12">
        <v>0</v>
      </c>
      <c r="I409" s="12">
        <v>0</v>
      </c>
      <c r="J409" s="12">
        <v>0</v>
      </c>
      <c r="K409" s="12">
        <v>0</v>
      </c>
      <c r="L409" s="12">
        <v>0</v>
      </c>
      <c r="M409" s="12">
        <v>0</v>
      </c>
      <c r="N409" s="12">
        <v>0</v>
      </c>
      <c r="O409" s="12">
        <v>0</v>
      </c>
      <c r="P409" s="12">
        <v>0</v>
      </c>
      <c r="Q409" s="12">
        <v>0</v>
      </c>
      <c r="R409" s="12">
        <v>0</v>
      </c>
      <c r="S409" s="12">
        <v>0</v>
      </c>
      <c r="T409" s="12">
        <v>0</v>
      </c>
      <c r="U409" s="12">
        <v>0</v>
      </c>
      <c r="V409" s="12">
        <v>0</v>
      </c>
      <c r="W409" s="12">
        <v>0</v>
      </c>
      <c r="X409" s="12">
        <v>0</v>
      </c>
      <c r="Y409" s="12">
        <v>0</v>
      </c>
      <c r="Z409" s="12">
        <v>0</v>
      </c>
      <c r="AA409" s="12">
        <v>0</v>
      </c>
      <c r="AB409" s="12">
        <v>0</v>
      </c>
      <c r="AC409" s="12">
        <v>0</v>
      </c>
      <c r="AD409" s="12">
        <v>0</v>
      </c>
      <c r="AE409" s="12">
        <v>0</v>
      </c>
      <c r="AF409" s="12">
        <v>0</v>
      </c>
      <c r="AG409" s="12">
        <v>0</v>
      </c>
      <c r="AH409" s="12">
        <v>0</v>
      </c>
      <c r="AI409" s="12">
        <v>0</v>
      </c>
      <c r="AJ409" s="12">
        <v>0</v>
      </c>
      <c r="AK409" s="12">
        <v>0</v>
      </c>
      <c r="AL409" s="12">
        <v>0</v>
      </c>
      <c r="AM409" s="12">
        <v>0</v>
      </c>
      <c r="AN409" s="12">
        <v>0</v>
      </c>
      <c r="AO409" s="81">
        <v>0</v>
      </c>
      <c r="AP409">
        <v>0</v>
      </c>
      <c r="AQ409">
        <v>0</v>
      </c>
      <c r="AR409">
        <v>0</v>
      </c>
      <c r="AS409" t="s">
        <v>329</v>
      </c>
      <c r="AT409" t="s">
        <v>270</v>
      </c>
      <c r="AU409">
        <v>0</v>
      </c>
      <c r="AV409" s="12"/>
      <c r="AW409" s="12"/>
      <c r="AX409" s="12"/>
      <c r="AY409" s="12">
        <v>2</v>
      </c>
      <c r="AZ409" t="s">
        <v>296</v>
      </c>
    </row>
    <row r="410" spans="1:52" hidden="1" x14ac:dyDescent="0.35">
      <c r="A410" t="s">
        <v>61</v>
      </c>
      <c r="B410" t="s">
        <v>74</v>
      </c>
      <c r="C410" s="109">
        <v>0</v>
      </c>
      <c r="D410" s="12">
        <v>0</v>
      </c>
      <c r="E410" s="12">
        <v>0</v>
      </c>
      <c r="F410" s="12">
        <v>0</v>
      </c>
      <c r="G410" s="12">
        <v>0</v>
      </c>
      <c r="H410" s="12">
        <v>0</v>
      </c>
      <c r="I410" s="12">
        <v>0</v>
      </c>
      <c r="J410" s="12">
        <v>0</v>
      </c>
      <c r="K410" s="12">
        <v>0</v>
      </c>
      <c r="L410" s="12">
        <v>0</v>
      </c>
      <c r="M410" s="12">
        <v>0</v>
      </c>
      <c r="N410" s="12">
        <v>0</v>
      </c>
      <c r="O410" s="12">
        <v>0</v>
      </c>
      <c r="P410" s="12">
        <v>0</v>
      </c>
      <c r="Q410" s="12">
        <v>0</v>
      </c>
      <c r="R410" s="12">
        <v>0</v>
      </c>
      <c r="S410" s="12">
        <v>0</v>
      </c>
      <c r="T410" s="12">
        <v>0</v>
      </c>
      <c r="U410" s="12">
        <v>0</v>
      </c>
      <c r="V410" s="12">
        <v>0</v>
      </c>
      <c r="W410" s="12">
        <v>0</v>
      </c>
      <c r="X410" s="12">
        <v>0</v>
      </c>
      <c r="Y410" s="12">
        <v>0</v>
      </c>
      <c r="Z410" s="12">
        <v>0</v>
      </c>
      <c r="AA410" s="12">
        <v>0</v>
      </c>
      <c r="AB410" s="12">
        <v>0</v>
      </c>
      <c r="AC410" s="12">
        <v>0</v>
      </c>
      <c r="AD410" s="12">
        <v>0</v>
      </c>
      <c r="AE410" s="12">
        <v>0</v>
      </c>
      <c r="AF410" s="12">
        <v>0</v>
      </c>
      <c r="AG410" s="12">
        <v>0</v>
      </c>
      <c r="AH410" s="12">
        <v>0</v>
      </c>
      <c r="AI410" s="12">
        <v>0</v>
      </c>
      <c r="AJ410" s="12">
        <v>0</v>
      </c>
      <c r="AK410" s="12">
        <v>0</v>
      </c>
      <c r="AL410" s="12">
        <v>0</v>
      </c>
      <c r="AM410" s="12">
        <v>0</v>
      </c>
      <c r="AN410" s="12">
        <v>0</v>
      </c>
      <c r="AO410" s="81">
        <v>0</v>
      </c>
      <c r="AP410">
        <v>0</v>
      </c>
      <c r="AQ410">
        <v>0</v>
      </c>
      <c r="AR410">
        <v>0</v>
      </c>
      <c r="AS410" t="s">
        <v>329</v>
      </c>
      <c r="AT410" t="s">
        <v>270</v>
      </c>
      <c r="AU410">
        <v>0</v>
      </c>
      <c r="AV410" s="12"/>
      <c r="AW410" s="12"/>
      <c r="AX410" s="12"/>
      <c r="AY410" s="12">
        <v>23</v>
      </c>
      <c r="AZ410" t="s">
        <v>57</v>
      </c>
    </row>
    <row r="411" spans="1:52" hidden="1" x14ac:dyDescent="0.35">
      <c r="A411" t="s">
        <v>61</v>
      </c>
      <c r="B411" t="s">
        <v>74</v>
      </c>
      <c r="C411" s="109">
        <v>0</v>
      </c>
      <c r="D411" s="12">
        <v>0</v>
      </c>
      <c r="E411" s="12">
        <v>0</v>
      </c>
      <c r="F411" s="12">
        <v>0</v>
      </c>
      <c r="G411" s="12">
        <v>0</v>
      </c>
      <c r="H411" s="12">
        <v>0</v>
      </c>
      <c r="I411" s="12">
        <v>0</v>
      </c>
      <c r="J411" s="12">
        <v>0</v>
      </c>
      <c r="K411" s="12">
        <v>0</v>
      </c>
      <c r="L411" s="12">
        <v>0</v>
      </c>
      <c r="M411" s="12">
        <v>0</v>
      </c>
      <c r="N411" s="12">
        <v>0</v>
      </c>
      <c r="O411" s="12">
        <v>0</v>
      </c>
      <c r="P411" s="12">
        <v>0</v>
      </c>
      <c r="Q411" s="12">
        <v>0</v>
      </c>
      <c r="R411" s="12">
        <v>0</v>
      </c>
      <c r="S411" s="12">
        <v>0</v>
      </c>
      <c r="T411" s="12">
        <v>0</v>
      </c>
      <c r="U411" s="12">
        <v>0</v>
      </c>
      <c r="V411" s="12">
        <v>0</v>
      </c>
      <c r="W411" s="12">
        <v>0</v>
      </c>
      <c r="X411" s="12">
        <v>0</v>
      </c>
      <c r="Y411" s="12">
        <v>0</v>
      </c>
      <c r="Z411" s="12">
        <v>0</v>
      </c>
      <c r="AA411" s="12">
        <v>0</v>
      </c>
      <c r="AB411" s="12">
        <v>0</v>
      </c>
      <c r="AC411" s="12">
        <v>0</v>
      </c>
      <c r="AD411" s="12">
        <v>0</v>
      </c>
      <c r="AE411" s="12">
        <v>0</v>
      </c>
      <c r="AF411" s="12">
        <v>0</v>
      </c>
      <c r="AG411" s="12">
        <v>0</v>
      </c>
      <c r="AH411" s="12">
        <v>0</v>
      </c>
      <c r="AI411" s="12">
        <v>0</v>
      </c>
      <c r="AJ411" s="12">
        <v>0</v>
      </c>
      <c r="AK411" s="12">
        <v>0</v>
      </c>
      <c r="AL411" s="12">
        <v>0</v>
      </c>
      <c r="AM411" s="12">
        <v>0</v>
      </c>
      <c r="AN411" s="12">
        <v>0</v>
      </c>
      <c r="AO411" s="81">
        <v>0</v>
      </c>
      <c r="AP411">
        <v>0</v>
      </c>
      <c r="AQ411">
        <v>0</v>
      </c>
      <c r="AR411">
        <v>0</v>
      </c>
      <c r="AS411" t="s">
        <v>329</v>
      </c>
      <c r="AT411" t="s">
        <v>270</v>
      </c>
      <c r="AU411">
        <v>0</v>
      </c>
      <c r="AV411" s="12"/>
      <c r="AW411" s="12"/>
      <c r="AX411" s="12"/>
      <c r="AY411" s="12"/>
      <c r="AZ411" t="s">
        <v>57</v>
      </c>
    </row>
    <row r="412" spans="1:52" hidden="1" x14ac:dyDescent="0.35">
      <c r="A412" t="s">
        <v>61</v>
      </c>
      <c r="B412" t="s">
        <v>74</v>
      </c>
      <c r="C412" s="109">
        <v>0</v>
      </c>
      <c r="D412" s="12">
        <v>0</v>
      </c>
      <c r="E412" s="12">
        <v>0</v>
      </c>
      <c r="F412" s="12">
        <v>0</v>
      </c>
      <c r="G412" s="12">
        <v>0</v>
      </c>
      <c r="H412" s="12">
        <v>0</v>
      </c>
      <c r="I412" s="12">
        <v>0</v>
      </c>
      <c r="J412" s="12">
        <v>0</v>
      </c>
      <c r="K412" s="12">
        <v>0</v>
      </c>
      <c r="L412" s="12">
        <v>0</v>
      </c>
      <c r="M412" s="12">
        <v>0</v>
      </c>
      <c r="N412" s="12">
        <v>0</v>
      </c>
      <c r="O412" s="12">
        <v>0</v>
      </c>
      <c r="P412" s="12">
        <v>0</v>
      </c>
      <c r="Q412" s="12">
        <v>0</v>
      </c>
      <c r="R412" s="12">
        <v>0</v>
      </c>
      <c r="S412" s="12">
        <v>0</v>
      </c>
      <c r="T412" s="12">
        <v>0</v>
      </c>
      <c r="U412" s="12">
        <v>0</v>
      </c>
      <c r="V412" s="12">
        <v>0</v>
      </c>
      <c r="W412" s="12">
        <v>0</v>
      </c>
      <c r="X412" s="12">
        <v>0</v>
      </c>
      <c r="Y412" s="12">
        <v>0</v>
      </c>
      <c r="Z412" s="12">
        <v>0</v>
      </c>
      <c r="AA412" s="12">
        <v>0</v>
      </c>
      <c r="AB412" s="12">
        <v>0</v>
      </c>
      <c r="AC412" s="12">
        <v>0</v>
      </c>
      <c r="AD412" s="12">
        <v>0</v>
      </c>
      <c r="AE412" s="12">
        <v>0</v>
      </c>
      <c r="AF412" s="12">
        <v>0</v>
      </c>
      <c r="AG412" s="12">
        <v>0</v>
      </c>
      <c r="AH412" s="12">
        <v>0</v>
      </c>
      <c r="AI412" s="12">
        <v>0</v>
      </c>
      <c r="AJ412" s="12">
        <v>0</v>
      </c>
      <c r="AK412" s="12">
        <v>0</v>
      </c>
      <c r="AL412" s="12">
        <v>0</v>
      </c>
      <c r="AM412" s="12">
        <v>0</v>
      </c>
      <c r="AN412" s="12">
        <v>0</v>
      </c>
      <c r="AO412" s="81">
        <v>0</v>
      </c>
      <c r="AP412">
        <v>0</v>
      </c>
      <c r="AQ412">
        <v>0</v>
      </c>
      <c r="AR412">
        <v>0</v>
      </c>
      <c r="AS412" t="s">
        <v>329</v>
      </c>
      <c r="AT412" t="s">
        <v>270</v>
      </c>
      <c r="AU412">
        <v>0</v>
      </c>
      <c r="AV412" s="12"/>
      <c r="AW412" s="12"/>
      <c r="AX412" s="12"/>
      <c r="AY412" s="12"/>
      <c r="AZ412" t="s">
        <v>296</v>
      </c>
    </row>
    <row r="413" spans="1:52" hidden="1" x14ac:dyDescent="0.35">
      <c r="A413" t="s">
        <v>61</v>
      </c>
      <c r="B413" t="s">
        <v>74</v>
      </c>
      <c r="C413" s="109">
        <v>0</v>
      </c>
      <c r="D413" s="12">
        <v>0</v>
      </c>
      <c r="E413" s="12">
        <v>0</v>
      </c>
      <c r="F413" s="12">
        <v>0</v>
      </c>
      <c r="G413" s="12">
        <v>0</v>
      </c>
      <c r="H413" s="12">
        <v>0</v>
      </c>
      <c r="I413" s="12">
        <v>0</v>
      </c>
      <c r="J413" s="12">
        <v>0</v>
      </c>
      <c r="K413" s="12">
        <v>0</v>
      </c>
      <c r="L413" s="12">
        <v>0</v>
      </c>
      <c r="M413" s="12">
        <v>0</v>
      </c>
      <c r="N413" s="12">
        <v>0</v>
      </c>
      <c r="O413" s="12">
        <v>0</v>
      </c>
      <c r="P413" s="12">
        <v>0</v>
      </c>
      <c r="Q413" s="12">
        <v>0</v>
      </c>
      <c r="R413" s="12">
        <v>0</v>
      </c>
      <c r="S413" s="12">
        <v>0</v>
      </c>
      <c r="T413" s="12">
        <v>0</v>
      </c>
      <c r="U413" s="12">
        <v>0</v>
      </c>
      <c r="V413" s="12">
        <v>0</v>
      </c>
      <c r="W413" s="12">
        <v>0</v>
      </c>
      <c r="X413" s="12">
        <v>0</v>
      </c>
      <c r="Y413" s="12">
        <v>0</v>
      </c>
      <c r="Z413" s="12">
        <v>0</v>
      </c>
      <c r="AA413" s="12">
        <v>0</v>
      </c>
      <c r="AB413" s="12">
        <v>0</v>
      </c>
      <c r="AC413" s="12">
        <v>0</v>
      </c>
      <c r="AD413" s="12">
        <v>0</v>
      </c>
      <c r="AE413" s="12">
        <v>0</v>
      </c>
      <c r="AF413" s="12">
        <v>0</v>
      </c>
      <c r="AG413" s="12">
        <v>0</v>
      </c>
      <c r="AH413" s="12">
        <v>0</v>
      </c>
      <c r="AI413" s="12">
        <v>0</v>
      </c>
      <c r="AJ413" s="12">
        <v>0</v>
      </c>
      <c r="AK413" s="12">
        <v>0</v>
      </c>
      <c r="AL413" s="12">
        <v>0</v>
      </c>
      <c r="AM413" s="12">
        <v>0</v>
      </c>
      <c r="AN413" s="12">
        <v>0</v>
      </c>
      <c r="AO413" s="81">
        <v>0</v>
      </c>
      <c r="AP413">
        <v>0</v>
      </c>
      <c r="AQ413">
        <v>0</v>
      </c>
      <c r="AR413">
        <v>0</v>
      </c>
      <c r="AS413" t="s">
        <v>329</v>
      </c>
      <c r="AT413" t="s">
        <v>270</v>
      </c>
      <c r="AU413">
        <v>0</v>
      </c>
      <c r="AV413" s="12"/>
      <c r="AW413" s="12"/>
      <c r="AX413" s="12"/>
      <c r="AY413" s="12"/>
      <c r="AZ413" t="s">
        <v>295</v>
      </c>
    </row>
    <row r="414" spans="1:52" hidden="1" x14ac:dyDescent="0.35">
      <c r="A414" t="s">
        <v>61</v>
      </c>
      <c r="B414" t="s">
        <v>76</v>
      </c>
      <c r="C414" s="109">
        <v>0</v>
      </c>
      <c r="D414" s="12">
        <v>0</v>
      </c>
      <c r="E414" s="12">
        <v>0</v>
      </c>
      <c r="F414" s="12">
        <v>0</v>
      </c>
      <c r="G414" s="12">
        <v>0</v>
      </c>
      <c r="H414" s="12">
        <v>0</v>
      </c>
      <c r="I414" s="12">
        <v>0</v>
      </c>
      <c r="J414" s="12">
        <v>0</v>
      </c>
      <c r="K414" s="12">
        <v>0</v>
      </c>
      <c r="L414" s="12">
        <v>0</v>
      </c>
      <c r="M414" s="12">
        <v>0</v>
      </c>
      <c r="N414" s="12">
        <v>0</v>
      </c>
      <c r="O414" s="12">
        <v>0</v>
      </c>
      <c r="P414" s="12">
        <v>0</v>
      </c>
      <c r="Q414" s="12">
        <v>0</v>
      </c>
      <c r="R414" s="12">
        <v>0</v>
      </c>
      <c r="S414" s="12">
        <v>0</v>
      </c>
      <c r="T414" s="12">
        <v>0</v>
      </c>
      <c r="U414" s="12">
        <v>0</v>
      </c>
      <c r="V414" s="12">
        <v>0</v>
      </c>
      <c r="W414" s="12">
        <v>0</v>
      </c>
      <c r="X414" s="12">
        <v>0</v>
      </c>
      <c r="Y414" s="12">
        <v>0</v>
      </c>
      <c r="Z414" s="12">
        <v>0</v>
      </c>
      <c r="AA414" s="12">
        <v>0</v>
      </c>
      <c r="AB414" s="12">
        <v>0</v>
      </c>
      <c r="AC414" s="12">
        <v>0</v>
      </c>
      <c r="AD414" s="12">
        <v>0</v>
      </c>
      <c r="AE414" s="12">
        <v>0</v>
      </c>
      <c r="AF414" s="12">
        <v>0</v>
      </c>
      <c r="AG414" s="12">
        <v>0</v>
      </c>
      <c r="AH414" s="12">
        <v>0</v>
      </c>
      <c r="AI414" s="12">
        <v>0</v>
      </c>
      <c r="AJ414" s="12">
        <v>0</v>
      </c>
      <c r="AK414" s="12">
        <v>0</v>
      </c>
      <c r="AL414" s="12">
        <v>0</v>
      </c>
      <c r="AM414" s="12">
        <v>0</v>
      </c>
      <c r="AN414" s="12">
        <v>0</v>
      </c>
      <c r="AO414" s="81">
        <v>0</v>
      </c>
      <c r="AP414">
        <v>0</v>
      </c>
      <c r="AQ414">
        <v>0</v>
      </c>
      <c r="AR414">
        <v>0</v>
      </c>
      <c r="AS414" t="s">
        <v>329</v>
      </c>
      <c r="AT414" t="s">
        <v>270</v>
      </c>
      <c r="AU414">
        <v>0</v>
      </c>
      <c r="AV414" s="12">
        <v>141</v>
      </c>
      <c r="AW414" s="12"/>
      <c r="AX414" s="12"/>
      <c r="AY414" s="12"/>
      <c r="AZ414" t="s">
        <v>57</v>
      </c>
    </row>
    <row r="415" spans="1:52" hidden="1" x14ac:dyDescent="0.35">
      <c r="A415" t="s">
        <v>61</v>
      </c>
      <c r="B415" t="s">
        <v>76</v>
      </c>
      <c r="C415" s="109">
        <v>0</v>
      </c>
      <c r="D415" s="12">
        <v>0</v>
      </c>
      <c r="E415" s="12">
        <v>0</v>
      </c>
      <c r="F415" s="12">
        <v>0</v>
      </c>
      <c r="G415" s="12">
        <v>0</v>
      </c>
      <c r="H415" s="12">
        <v>0</v>
      </c>
      <c r="I415" s="12">
        <v>0</v>
      </c>
      <c r="J415" s="12">
        <v>0</v>
      </c>
      <c r="K415" s="12">
        <v>0</v>
      </c>
      <c r="L415" s="12">
        <v>0</v>
      </c>
      <c r="M415" s="12">
        <v>0</v>
      </c>
      <c r="N415" s="12">
        <v>0</v>
      </c>
      <c r="O415" s="12">
        <v>0</v>
      </c>
      <c r="P415" s="12">
        <v>0</v>
      </c>
      <c r="Q415" s="12">
        <v>0</v>
      </c>
      <c r="R415" s="12">
        <v>0</v>
      </c>
      <c r="S415" s="12">
        <v>0</v>
      </c>
      <c r="T415" s="12">
        <v>0</v>
      </c>
      <c r="U415" s="12">
        <v>0</v>
      </c>
      <c r="V415" s="12">
        <v>0</v>
      </c>
      <c r="W415" s="12">
        <v>0</v>
      </c>
      <c r="X415" s="12">
        <v>0</v>
      </c>
      <c r="Y415" s="12">
        <v>0</v>
      </c>
      <c r="Z415" s="12">
        <v>0</v>
      </c>
      <c r="AA415" s="12">
        <v>0</v>
      </c>
      <c r="AB415" s="12">
        <v>0</v>
      </c>
      <c r="AC415" s="12">
        <v>0</v>
      </c>
      <c r="AD415" s="12">
        <v>0</v>
      </c>
      <c r="AE415" s="12">
        <v>0</v>
      </c>
      <c r="AF415" s="12">
        <v>0</v>
      </c>
      <c r="AG415" s="12">
        <v>0</v>
      </c>
      <c r="AH415" s="12">
        <v>0</v>
      </c>
      <c r="AI415" s="12">
        <v>0</v>
      </c>
      <c r="AJ415" s="12">
        <v>0</v>
      </c>
      <c r="AK415" s="12">
        <v>0</v>
      </c>
      <c r="AL415" s="12">
        <v>0</v>
      </c>
      <c r="AM415" s="12">
        <v>0</v>
      </c>
      <c r="AN415" s="12">
        <v>0</v>
      </c>
      <c r="AO415" s="81">
        <v>0</v>
      </c>
      <c r="AP415">
        <v>0</v>
      </c>
      <c r="AQ415">
        <v>0</v>
      </c>
      <c r="AR415">
        <v>0</v>
      </c>
      <c r="AS415" t="s">
        <v>329</v>
      </c>
      <c r="AT415" t="s">
        <v>270</v>
      </c>
      <c r="AU415">
        <v>0</v>
      </c>
      <c r="AV415" s="12"/>
      <c r="AW415" s="12">
        <v>0</v>
      </c>
      <c r="AX415" s="12"/>
      <c r="AY415" s="12"/>
      <c r="AZ415" t="s">
        <v>295</v>
      </c>
    </row>
    <row r="416" spans="1:52" hidden="1" x14ac:dyDescent="0.35">
      <c r="A416" t="s">
        <v>61</v>
      </c>
      <c r="B416" t="s">
        <v>76</v>
      </c>
      <c r="C416" s="109">
        <v>0</v>
      </c>
      <c r="D416" s="12">
        <v>0</v>
      </c>
      <c r="E416" s="12">
        <v>0</v>
      </c>
      <c r="F416" s="12">
        <v>0</v>
      </c>
      <c r="G416" s="12">
        <v>0</v>
      </c>
      <c r="H416" s="12">
        <v>0</v>
      </c>
      <c r="I416" s="12">
        <v>0</v>
      </c>
      <c r="J416" s="12">
        <v>0</v>
      </c>
      <c r="K416" s="12">
        <v>0</v>
      </c>
      <c r="L416" s="12">
        <v>0</v>
      </c>
      <c r="M416" s="12">
        <v>0</v>
      </c>
      <c r="N416" s="12">
        <v>0</v>
      </c>
      <c r="O416" s="12">
        <v>0</v>
      </c>
      <c r="P416" s="12">
        <v>0</v>
      </c>
      <c r="Q416" s="12">
        <v>0</v>
      </c>
      <c r="R416" s="12">
        <v>0</v>
      </c>
      <c r="S416" s="12">
        <v>0</v>
      </c>
      <c r="T416" s="12">
        <v>0</v>
      </c>
      <c r="U416" s="12">
        <v>0</v>
      </c>
      <c r="V416" s="12">
        <v>0</v>
      </c>
      <c r="W416" s="12">
        <v>0</v>
      </c>
      <c r="X416" s="12">
        <v>0</v>
      </c>
      <c r="Y416" s="12">
        <v>0</v>
      </c>
      <c r="Z416" s="12">
        <v>0</v>
      </c>
      <c r="AA416" s="12">
        <v>0</v>
      </c>
      <c r="AB416" s="12">
        <v>0</v>
      </c>
      <c r="AC416" s="12">
        <v>0</v>
      </c>
      <c r="AD416" s="12">
        <v>0</v>
      </c>
      <c r="AE416" s="12">
        <v>0</v>
      </c>
      <c r="AF416" s="12">
        <v>0</v>
      </c>
      <c r="AG416" s="12">
        <v>0</v>
      </c>
      <c r="AH416" s="12">
        <v>0</v>
      </c>
      <c r="AI416" s="12">
        <v>0</v>
      </c>
      <c r="AJ416" s="12">
        <v>0</v>
      </c>
      <c r="AK416" s="12">
        <v>0</v>
      </c>
      <c r="AL416" s="12">
        <v>0</v>
      </c>
      <c r="AM416" s="12">
        <v>0</v>
      </c>
      <c r="AN416" s="12">
        <v>0</v>
      </c>
      <c r="AO416" s="81">
        <v>0</v>
      </c>
      <c r="AP416">
        <v>0</v>
      </c>
      <c r="AQ416">
        <v>0</v>
      </c>
      <c r="AR416">
        <v>0</v>
      </c>
      <c r="AS416" t="s">
        <v>329</v>
      </c>
      <c r="AT416" t="s">
        <v>270</v>
      </c>
      <c r="AU416">
        <v>0</v>
      </c>
      <c r="AV416" s="12"/>
      <c r="AW416" s="12">
        <v>1</v>
      </c>
      <c r="AX416" s="12"/>
      <c r="AY416" s="12"/>
      <c r="AZ416" t="s">
        <v>296</v>
      </c>
    </row>
    <row r="417" spans="1:52" hidden="1" x14ac:dyDescent="0.35">
      <c r="A417" t="s">
        <v>61</v>
      </c>
      <c r="B417" t="s">
        <v>76</v>
      </c>
      <c r="C417" s="109">
        <v>0</v>
      </c>
      <c r="D417" s="12">
        <v>0</v>
      </c>
      <c r="E417" s="12">
        <v>0</v>
      </c>
      <c r="F417" s="12">
        <v>0</v>
      </c>
      <c r="G417" s="12">
        <v>0</v>
      </c>
      <c r="H417" s="12">
        <v>0</v>
      </c>
      <c r="I417" s="12">
        <v>0</v>
      </c>
      <c r="J417" s="12">
        <v>0</v>
      </c>
      <c r="K417" s="12">
        <v>0</v>
      </c>
      <c r="L417" s="12">
        <v>0</v>
      </c>
      <c r="M417" s="12">
        <v>0</v>
      </c>
      <c r="N417" s="12">
        <v>0</v>
      </c>
      <c r="O417" s="12">
        <v>0</v>
      </c>
      <c r="P417" s="12">
        <v>0</v>
      </c>
      <c r="Q417" s="12">
        <v>0</v>
      </c>
      <c r="R417" s="12">
        <v>0</v>
      </c>
      <c r="S417" s="12">
        <v>0</v>
      </c>
      <c r="T417" s="12">
        <v>0</v>
      </c>
      <c r="U417" s="12">
        <v>0</v>
      </c>
      <c r="V417" s="12">
        <v>0</v>
      </c>
      <c r="W417" s="12">
        <v>0</v>
      </c>
      <c r="X417" s="12">
        <v>0</v>
      </c>
      <c r="Y417" s="12">
        <v>0</v>
      </c>
      <c r="Z417" s="12">
        <v>0</v>
      </c>
      <c r="AA417" s="12">
        <v>0</v>
      </c>
      <c r="AB417" s="12">
        <v>0</v>
      </c>
      <c r="AC417" s="12">
        <v>0</v>
      </c>
      <c r="AD417" s="12">
        <v>0</v>
      </c>
      <c r="AE417" s="12">
        <v>0</v>
      </c>
      <c r="AF417" s="12">
        <v>0</v>
      </c>
      <c r="AG417" s="12">
        <v>0</v>
      </c>
      <c r="AH417" s="12">
        <v>0</v>
      </c>
      <c r="AI417" s="12">
        <v>0</v>
      </c>
      <c r="AJ417" s="12">
        <v>0</v>
      </c>
      <c r="AK417" s="12">
        <v>0</v>
      </c>
      <c r="AL417" s="12">
        <v>0</v>
      </c>
      <c r="AM417" s="12">
        <v>0</v>
      </c>
      <c r="AN417" s="12">
        <v>0</v>
      </c>
      <c r="AO417" s="81">
        <v>0</v>
      </c>
      <c r="AP417">
        <v>0</v>
      </c>
      <c r="AQ417">
        <v>0</v>
      </c>
      <c r="AR417">
        <v>0</v>
      </c>
      <c r="AS417" t="s">
        <v>329</v>
      </c>
      <c r="AT417" t="s">
        <v>270</v>
      </c>
      <c r="AU417">
        <v>0</v>
      </c>
      <c r="AV417" s="12"/>
      <c r="AW417" s="12">
        <v>7</v>
      </c>
      <c r="AX417" s="12"/>
      <c r="AY417" s="12"/>
      <c r="AZ417" t="s">
        <v>57</v>
      </c>
    </row>
    <row r="418" spans="1:52" hidden="1" x14ac:dyDescent="0.35">
      <c r="A418" t="s">
        <v>61</v>
      </c>
      <c r="B418" t="s">
        <v>76</v>
      </c>
      <c r="C418" s="109">
        <v>0</v>
      </c>
      <c r="D418" s="12">
        <v>0</v>
      </c>
      <c r="E418" s="12">
        <v>0</v>
      </c>
      <c r="F418" s="12">
        <v>0</v>
      </c>
      <c r="G418" s="12">
        <v>0</v>
      </c>
      <c r="H418" s="12">
        <v>0</v>
      </c>
      <c r="I418" s="12">
        <v>0</v>
      </c>
      <c r="J418" s="12">
        <v>0</v>
      </c>
      <c r="K418" s="12">
        <v>0</v>
      </c>
      <c r="L418" s="12">
        <v>0</v>
      </c>
      <c r="M418" s="12">
        <v>0</v>
      </c>
      <c r="N418" s="12">
        <v>0</v>
      </c>
      <c r="O418" s="12">
        <v>0</v>
      </c>
      <c r="P418" s="12">
        <v>0</v>
      </c>
      <c r="Q418" s="12">
        <v>0</v>
      </c>
      <c r="R418" s="12">
        <v>0</v>
      </c>
      <c r="S418" s="12">
        <v>0</v>
      </c>
      <c r="T418" s="12">
        <v>0</v>
      </c>
      <c r="U418" s="12">
        <v>0</v>
      </c>
      <c r="V418" s="12">
        <v>0</v>
      </c>
      <c r="W418" s="12">
        <v>0</v>
      </c>
      <c r="X418" s="12">
        <v>0</v>
      </c>
      <c r="Y418" s="12">
        <v>0</v>
      </c>
      <c r="Z418" s="12">
        <v>0</v>
      </c>
      <c r="AA418" s="12">
        <v>0</v>
      </c>
      <c r="AB418" s="12">
        <v>0</v>
      </c>
      <c r="AC418" s="12">
        <v>0</v>
      </c>
      <c r="AD418" s="12">
        <v>0</v>
      </c>
      <c r="AE418" s="12">
        <v>0</v>
      </c>
      <c r="AF418" s="12">
        <v>0</v>
      </c>
      <c r="AG418" s="12">
        <v>0</v>
      </c>
      <c r="AH418" s="12">
        <v>0</v>
      </c>
      <c r="AI418" s="12">
        <v>0</v>
      </c>
      <c r="AJ418" s="12">
        <v>0</v>
      </c>
      <c r="AK418" s="12">
        <v>0</v>
      </c>
      <c r="AL418" s="12">
        <v>0</v>
      </c>
      <c r="AM418" s="12">
        <v>0</v>
      </c>
      <c r="AN418" s="12">
        <v>0</v>
      </c>
      <c r="AO418" s="81">
        <v>0</v>
      </c>
      <c r="AP418">
        <v>0</v>
      </c>
      <c r="AQ418">
        <v>0</v>
      </c>
      <c r="AR418">
        <v>0</v>
      </c>
      <c r="AS418" t="s">
        <v>329</v>
      </c>
      <c r="AT418" t="s">
        <v>270</v>
      </c>
      <c r="AU418">
        <v>0</v>
      </c>
      <c r="AV418" s="12"/>
      <c r="AW418" s="12"/>
      <c r="AX418" s="12">
        <v>-7</v>
      </c>
      <c r="AY418" s="12"/>
      <c r="AZ418" t="s">
        <v>57</v>
      </c>
    </row>
    <row r="419" spans="1:52" hidden="1" x14ac:dyDescent="0.35">
      <c r="A419" t="s">
        <v>61</v>
      </c>
      <c r="B419" t="s">
        <v>76</v>
      </c>
      <c r="C419" s="109">
        <v>0</v>
      </c>
      <c r="D419" s="12">
        <v>0</v>
      </c>
      <c r="E419" s="12">
        <v>0</v>
      </c>
      <c r="F419" s="12">
        <v>0</v>
      </c>
      <c r="G419" s="12">
        <v>0</v>
      </c>
      <c r="H419" s="12">
        <v>0</v>
      </c>
      <c r="I419" s="12">
        <v>0</v>
      </c>
      <c r="J419" s="12">
        <v>0</v>
      </c>
      <c r="K419" s="12">
        <v>0</v>
      </c>
      <c r="L419" s="12">
        <v>0</v>
      </c>
      <c r="M419" s="12">
        <v>0</v>
      </c>
      <c r="N419" s="12">
        <v>0</v>
      </c>
      <c r="O419" s="12">
        <v>0</v>
      </c>
      <c r="P419" s="12">
        <v>0</v>
      </c>
      <c r="Q419" s="12">
        <v>0</v>
      </c>
      <c r="R419" s="12">
        <v>0</v>
      </c>
      <c r="S419" s="12">
        <v>0</v>
      </c>
      <c r="T419" s="12">
        <v>0</v>
      </c>
      <c r="U419" s="12">
        <v>0</v>
      </c>
      <c r="V419" s="12">
        <v>0</v>
      </c>
      <c r="W419" s="12">
        <v>0</v>
      </c>
      <c r="X419" s="12">
        <v>0</v>
      </c>
      <c r="Y419" s="12">
        <v>0</v>
      </c>
      <c r="Z419" s="12">
        <v>0</v>
      </c>
      <c r="AA419" s="12">
        <v>0</v>
      </c>
      <c r="AB419" s="12">
        <v>0</v>
      </c>
      <c r="AC419" s="12">
        <v>0</v>
      </c>
      <c r="AD419" s="12">
        <v>0</v>
      </c>
      <c r="AE419" s="12">
        <v>0</v>
      </c>
      <c r="AF419" s="12">
        <v>0</v>
      </c>
      <c r="AG419" s="12">
        <v>0</v>
      </c>
      <c r="AH419" s="12">
        <v>0</v>
      </c>
      <c r="AI419" s="12">
        <v>0</v>
      </c>
      <c r="AJ419" s="12">
        <v>0</v>
      </c>
      <c r="AK419" s="12">
        <v>0</v>
      </c>
      <c r="AL419" s="12">
        <v>0</v>
      </c>
      <c r="AM419" s="12">
        <v>0</v>
      </c>
      <c r="AN419" s="12">
        <v>0</v>
      </c>
      <c r="AO419" s="81">
        <v>0</v>
      </c>
      <c r="AP419">
        <v>0</v>
      </c>
      <c r="AQ419">
        <v>0</v>
      </c>
      <c r="AR419">
        <v>0</v>
      </c>
      <c r="AS419" t="s">
        <v>329</v>
      </c>
      <c r="AT419" t="s">
        <v>270</v>
      </c>
      <c r="AU419">
        <v>0</v>
      </c>
      <c r="AV419" s="12"/>
      <c r="AW419" s="12"/>
      <c r="AX419" s="12">
        <v>-1</v>
      </c>
      <c r="AY419" s="12"/>
      <c r="AZ419" t="s">
        <v>296</v>
      </c>
    </row>
    <row r="420" spans="1:52" hidden="1" x14ac:dyDescent="0.35">
      <c r="A420" t="s">
        <v>61</v>
      </c>
      <c r="B420" t="s">
        <v>76</v>
      </c>
      <c r="C420" s="109">
        <v>0</v>
      </c>
      <c r="D420" s="12">
        <v>0</v>
      </c>
      <c r="E420" s="12">
        <v>0</v>
      </c>
      <c r="F420" s="12">
        <v>0</v>
      </c>
      <c r="G420" s="12">
        <v>0</v>
      </c>
      <c r="H420" s="12">
        <v>0</v>
      </c>
      <c r="I420" s="12">
        <v>0</v>
      </c>
      <c r="J420" s="12">
        <v>0</v>
      </c>
      <c r="K420" s="12">
        <v>0</v>
      </c>
      <c r="L420" s="12">
        <v>0</v>
      </c>
      <c r="M420" s="12">
        <v>0</v>
      </c>
      <c r="N420" s="12">
        <v>0</v>
      </c>
      <c r="O420" s="12">
        <v>0</v>
      </c>
      <c r="P420" s="12">
        <v>0</v>
      </c>
      <c r="Q420" s="12">
        <v>0</v>
      </c>
      <c r="R420" s="12">
        <v>0</v>
      </c>
      <c r="S420" s="12">
        <v>0</v>
      </c>
      <c r="T420" s="12">
        <v>0</v>
      </c>
      <c r="U420" s="12">
        <v>0</v>
      </c>
      <c r="V420" s="12">
        <v>0</v>
      </c>
      <c r="W420" s="12">
        <v>0</v>
      </c>
      <c r="X420" s="12">
        <v>0</v>
      </c>
      <c r="Y420" s="12">
        <v>0</v>
      </c>
      <c r="Z420" s="12">
        <v>0</v>
      </c>
      <c r="AA420" s="12">
        <v>0</v>
      </c>
      <c r="AB420" s="12">
        <v>0</v>
      </c>
      <c r="AC420" s="12">
        <v>0</v>
      </c>
      <c r="AD420" s="12">
        <v>0</v>
      </c>
      <c r="AE420" s="12">
        <v>0</v>
      </c>
      <c r="AF420" s="12">
        <v>0</v>
      </c>
      <c r="AG420" s="12">
        <v>0</v>
      </c>
      <c r="AH420" s="12">
        <v>0</v>
      </c>
      <c r="AI420" s="12">
        <v>0</v>
      </c>
      <c r="AJ420" s="12">
        <v>0</v>
      </c>
      <c r="AK420" s="12">
        <v>0</v>
      </c>
      <c r="AL420" s="12">
        <v>0</v>
      </c>
      <c r="AM420" s="12">
        <v>0</v>
      </c>
      <c r="AN420" s="12">
        <v>0</v>
      </c>
      <c r="AO420" s="81">
        <v>0</v>
      </c>
      <c r="AP420">
        <v>0</v>
      </c>
      <c r="AQ420">
        <v>0</v>
      </c>
      <c r="AR420">
        <v>0</v>
      </c>
      <c r="AS420" t="s">
        <v>329</v>
      </c>
      <c r="AT420" t="s">
        <v>270</v>
      </c>
      <c r="AU420">
        <v>0</v>
      </c>
      <c r="AV420" s="12"/>
      <c r="AW420" s="12"/>
      <c r="AX420" s="12">
        <v>0</v>
      </c>
      <c r="AY420" s="12"/>
      <c r="AZ420" t="s">
        <v>295</v>
      </c>
    </row>
    <row r="421" spans="1:52" hidden="1" x14ac:dyDescent="0.35">
      <c r="A421" t="s">
        <v>61</v>
      </c>
      <c r="B421" t="s">
        <v>76</v>
      </c>
      <c r="C421" s="109">
        <v>0</v>
      </c>
      <c r="D421" s="12">
        <v>0</v>
      </c>
      <c r="E421" s="12">
        <v>0</v>
      </c>
      <c r="F421" s="12">
        <v>0</v>
      </c>
      <c r="G421" s="12">
        <v>0</v>
      </c>
      <c r="H421" s="12">
        <v>0</v>
      </c>
      <c r="I421" s="12">
        <v>0</v>
      </c>
      <c r="J421" s="12">
        <v>0</v>
      </c>
      <c r="K421" s="12">
        <v>0</v>
      </c>
      <c r="L421" s="12">
        <v>0</v>
      </c>
      <c r="M421" s="12">
        <v>0</v>
      </c>
      <c r="N421" s="12">
        <v>0</v>
      </c>
      <c r="O421" s="12">
        <v>0</v>
      </c>
      <c r="P421" s="12">
        <v>0</v>
      </c>
      <c r="Q421" s="12">
        <v>0</v>
      </c>
      <c r="R421" s="12">
        <v>0</v>
      </c>
      <c r="S421" s="12">
        <v>0</v>
      </c>
      <c r="T421" s="12">
        <v>0</v>
      </c>
      <c r="U421" s="12">
        <v>0</v>
      </c>
      <c r="V421" s="12">
        <v>0</v>
      </c>
      <c r="W421" s="12">
        <v>0</v>
      </c>
      <c r="X421" s="12">
        <v>0</v>
      </c>
      <c r="Y421" s="12">
        <v>0</v>
      </c>
      <c r="Z421" s="12">
        <v>0</v>
      </c>
      <c r="AA421" s="12">
        <v>0</v>
      </c>
      <c r="AB421" s="12">
        <v>0</v>
      </c>
      <c r="AC421" s="12">
        <v>0</v>
      </c>
      <c r="AD421" s="12">
        <v>0</v>
      </c>
      <c r="AE421" s="12">
        <v>0</v>
      </c>
      <c r="AF421" s="12">
        <v>0</v>
      </c>
      <c r="AG421" s="12">
        <v>0</v>
      </c>
      <c r="AH421" s="12">
        <v>0</v>
      </c>
      <c r="AI421" s="12">
        <v>0</v>
      </c>
      <c r="AJ421" s="12">
        <v>0</v>
      </c>
      <c r="AK421" s="12">
        <v>0</v>
      </c>
      <c r="AL421" s="12">
        <v>0</v>
      </c>
      <c r="AM421" s="12">
        <v>0</v>
      </c>
      <c r="AN421" s="12">
        <v>0</v>
      </c>
      <c r="AO421" s="81">
        <v>0</v>
      </c>
      <c r="AP421">
        <v>0</v>
      </c>
      <c r="AQ421">
        <v>0</v>
      </c>
      <c r="AR421">
        <v>0</v>
      </c>
      <c r="AS421" t="s">
        <v>329</v>
      </c>
      <c r="AT421" t="s">
        <v>270</v>
      </c>
      <c r="AU421">
        <v>0</v>
      </c>
      <c r="AV421" s="12"/>
      <c r="AW421" s="12"/>
      <c r="AX421" s="12"/>
      <c r="AY421" s="12">
        <v>0</v>
      </c>
      <c r="AZ421" t="s">
        <v>295</v>
      </c>
    </row>
    <row r="422" spans="1:52" hidden="1" x14ac:dyDescent="0.35">
      <c r="A422" t="s">
        <v>61</v>
      </c>
      <c r="B422" t="s">
        <v>76</v>
      </c>
      <c r="C422" s="109">
        <v>0</v>
      </c>
      <c r="D422" s="12">
        <v>0</v>
      </c>
      <c r="E422" s="12">
        <v>0</v>
      </c>
      <c r="F422" s="12">
        <v>0</v>
      </c>
      <c r="G422" s="12">
        <v>0</v>
      </c>
      <c r="H422" s="12">
        <v>0</v>
      </c>
      <c r="I422" s="12">
        <v>0</v>
      </c>
      <c r="J422" s="12">
        <v>0</v>
      </c>
      <c r="K422" s="12">
        <v>0</v>
      </c>
      <c r="L422" s="12">
        <v>0</v>
      </c>
      <c r="M422" s="12">
        <v>0</v>
      </c>
      <c r="N422" s="12">
        <v>0</v>
      </c>
      <c r="O422" s="12">
        <v>0</v>
      </c>
      <c r="P422" s="12">
        <v>0</v>
      </c>
      <c r="Q422" s="12">
        <v>0</v>
      </c>
      <c r="R422" s="12">
        <v>0</v>
      </c>
      <c r="S422" s="12">
        <v>0</v>
      </c>
      <c r="T422" s="12">
        <v>0</v>
      </c>
      <c r="U422" s="12">
        <v>0</v>
      </c>
      <c r="V422" s="12">
        <v>0</v>
      </c>
      <c r="W422" s="12">
        <v>0</v>
      </c>
      <c r="X422" s="12">
        <v>0</v>
      </c>
      <c r="Y422" s="12">
        <v>0</v>
      </c>
      <c r="Z422" s="12">
        <v>0</v>
      </c>
      <c r="AA422" s="12">
        <v>0</v>
      </c>
      <c r="AB422" s="12">
        <v>0</v>
      </c>
      <c r="AC422" s="12">
        <v>0</v>
      </c>
      <c r="AD422" s="12">
        <v>0</v>
      </c>
      <c r="AE422" s="12">
        <v>0</v>
      </c>
      <c r="AF422" s="12">
        <v>0</v>
      </c>
      <c r="AG422" s="12">
        <v>0</v>
      </c>
      <c r="AH422" s="12">
        <v>0</v>
      </c>
      <c r="AI422" s="12">
        <v>0</v>
      </c>
      <c r="AJ422" s="12">
        <v>0</v>
      </c>
      <c r="AK422" s="12">
        <v>0</v>
      </c>
      <c r="AL422" s="12">
        <v>0</v>
      </c>
      <c r="AM422" s="12">
        <v>0</v>
      </c>
      <c r="AN422" s="12">
        <v>0</v>
      </c>
      <c r="AO422" s="81">
        <v>0</v>
      </c>
      <c r="AP422">
        <v>0</v>
      </c>
      <c r="AQ422">
        <v>0</v>
      </c>
      <c r="AR422">
        <v>0</v>
      </c>
      <c r="AS422" t="s">
        <v>329</v>
      </c>
      <c r="AT422" t="s">
        <v>270</v>
      </c>
      <c r="AU422">
        <v>0</v>
      </c>
      <c r="AV422" s="12"/>
      <c r="AW422" s="12"/>
      <c r="AX422" s="12"/>
      <c r="AY422" s="12">
        <v>1</v>
      </c>
      <c r="AZ422" t="s">
        <v>296</v>
      </c>
    </row>
    <row r="423" spans="1:52" hidden="1" x14ac:dyDescent="0.35">
      <c r="A423" t="s">
        <v>61</v>
      </c>
      <c r="B423" t="s">
        <v>76</v>
      </c>
      <c r="C423" s="109">
        <v>0</v>
      </c>
      <c r="D423" s="12">
        <v>0</v>
      </c>
      <c r="E423" s="12">
        <v>0</v>
      </c>
      <c r="F423" s="12">
        <v>0</v>
      </c>
      <c r="G423" s="12">
        <v>0</v>
      </c>
      <c r="H423" s="12">
        <v>0</v>
      </c>
      <c r="I423" s="12">
        <v>0</v>
      </c>
      <c r="J423" s="12">
        <v>0</v>
      </c>
      <c r="K423" s="12">
        <v>0</v>
      </c>
      <c r="L423" s="12">
        <v>0</v>
      </c>
      <c r="M423" s="12">
        <v>0</v>
      </c>
      <c r="N423" s="12">
        <v>0</v>
      </c>
      <c r="O423" s="12">
        <v>0</v>
      </c>
      <c r="P423" s="12">
        <v>0</v>
      </c>
      <c r="Q423" s="12">
        <v>0</v>
      </c>
      <c r="R423" s="12">
        <v>0</v>
      </c>
      <c r="S423" s="12">
        <v>0</v>
      </c>
      <c r="T423" s="12">
        <v>0</v>
      </c>
      <c r="U423" s="12">
        <v>0</v>
      </c>
      <c r="V423" s="12">
        <v>0</v>
      </c>
      <c r="W423" s="12">
        <v>0</v>
      </c>
      <c r="X423" s="12">
        <v>0</v>
      </c>
      <c r="Y423" s="12">
        <v>0</v>
      </c>
      <c r="Z423" s="12">
        <v>0</v>
      </c>
      <c r="AA423" s="12">
        <v>0</v>
      </c>
      <c r="AB423" s="12">
        <v>0</v>
      </c>
      <c r="AC423" s="12">
        <v>0</v>
      </c>
      <c r="AD423" s="12">
        <v>0</v>
      </c>
      <c r="AE423" s="12">
        <v>0</v>
      </c>
      <c r="AF423" s="12">
        <v>0</v>
      </c>
      <c r="AG423" s="12">
        <v>0</v>
      </c>
      <c r="AH423" s="12">
        <v>0</v>
      </c>
      <c r="AI423" s="12">
        <v>0</v>
      </c>
      <c r="AJ423" s="12">
        <v>0</v>
      </c>
      <c r="AK423" s="12">
        <v>0</v>
      </c>
      <c r="AL423" s="12">
        <v>0</v>
      </c>
      <c r="AM423" s="12">
        <v>0</v>
      </c>
      <c r="AN423" s="12">
        <v>0</v>
      </c>
      <c r="AO423" s="81">
        <v>0</v>
      </c>
      <c r="AP423">
        <v>0</v>
      </c>
      <c r="AQ423">
        <v>0</v>
      </c>
      <c r="AR423">
        <v>0</v>
      </c>
      <c r="AS423" t="s">
        <v>329</v>
      </c>
      <c r="AT423" t="s">
        <v>270</v>
      </c>
      <c r="AU423">
        <v>0</v>
      </c>
      <c r="AV423" s="12"/>
      <c r="AW423" s="12"/>
      <c r="AX423" s="12"/>
      <c r="AY423" s="12">
        <v>7</v>
      </c>
      <c r="AZ423" t="s">
        <v>57</v>
      </c>
    </row>
    <row r="424" spans="1:52" hidden="1" x14ac:dyDescent="0.35">
      <c r="A424" t="s">
        <v>61</v>
      </c>
      <c r="B424" t="s">
        <v>76</v>
      </c>
      <c r="C424" s="109">
        <v>0</v>
      </c>
      <c r="D424" s="12">
        <v>0</v>
      </c>
      <c r="E424" s="12">
        <v>0</v>
      </c>
      <c r="F424" s="12">
        <v>0</v>
      </c>
      <c r="G424" s="12">
        <v>0</v>
      </c>
      <c r="H424" s="12">
        <v>0</v>
      </c>
      <c r="I424" s="12">
        <v>0</v>
      </c>
      <c r="J424" s="12">
        <v>0</v>
      </c>
      <c r="K424" s="12">
        <v>0</v>
      </c>
      <c r="L424" s="12">
        <v>0</v>
      </c>
      <c r="M424" s="12">
        <v>0</v>
      </c>
      <c r="N424" s="12">
        <v>0</v>
      </c>
      <c r="O424" s="12">
        <v>0</v>
      </c>
      <c r="P424" s="12">
        <v>0</v>
      </c>
      <c r="Q424" s="12">
        <v>0</v>
      </c>
      <c r="R424" s="12">
        <v>0</v>
      </c>
      <c r="S424" s="12">
        <v>0</v>
      </c>
      <c r="T424" s="12">
        <v>0</v>
      </c>
      <c r="U424" s="12">
        <v>0</v>
      </c>
      <c r="V424" s="12">
        <v>0</v>
      </c>
      <c r="W424" s="12">
        <v>0</v>
      </c>
      <c r="X424" s="12">
        <v>0</v>
      </c>
      <c r="Y424" s="12">
        <v>0</v>
      </c>
      <c r="Z424" s="12">
        <v>0</v>
      </c>
      <c r="AA424" s="12">
        <v>0</v>
      </c>
      <c r="AB424" s="12">
        <v>0</v>
      </c>
      <c r="AC424" s="12">
        <v>0</v>
      </c>
      <c r="AD424" s="12">
        <v>0</v>
      </c>
      <c r="AE424" s="12">
        <v>0</v>
      </c>
      <c r="AF424" s="12">
        <v>0</v>
      </c>
      <c r="AG424" s="12">
        <v>0</v>
      </c>
      <c r="AH424" s="12">
        <v>0</v>
      </c>
      <c r="AI424" s="12">
        <v>0</v>
      </c>
      <c r="AJ424" s="12">
        <v>0</v>
      </c>
      <c r="AK424" s="12">
        <v>0</v>
      </c>
      <c r="AL424" s="12">
        <v>0</v>
      </c>
      <c r="AM424" s="12">
        <v>0</v>
      </c>
      <c r="AN424" s="12">
        <v>0</v>
      </c>
      <c r="AO424" s="81">
        <v>0</v>
      </c>
      <c r="AP424">
        <v>0</v>
      </c>
      <c r="AQ424">
        <v>0</v>
      </c>
      <c r="AR424">
        <v>0</v>
      </c>
      <c r="AS424" t="s">
        <v>329</v>
      </c>
      <c r="AT424" t="s">
        <v>270</v>
      </c>
      <c r="AU424">
        <v>0</v>
      </c>
      <c r="AV424" s="12"/>
      <c r="AW424" s="12"/>
      <c r="AX424" s="12"/>
      <c r="AY424" s="12"/>
      <c r="AZ424" t="s">
        <v>57</v>
      </c>
    </row>
    <row r="425" spans="1:52" hidden="1" x14ac:dyDescent="0.35">
      <c r="A425" t="s">
        <v>61</v>
      </c>
      <c r="B425" t="s">
        <v>76</v>
      </c>
      <c r="C425" s="109">
        <v>0</v>
      </c>
      <c r="D425" s="12">
        <v>0</v>
      </c>
      <c r="E425" s="12">
        <v>0</v>
      </c>
      <c r="F425" s="12">
        <v>0</v>
      </c>
      <c r="G425" s="12">
        <v>0</v>
      </c>
      <c r="H425" s="12">
        <v>0</v>
      </c>
      <c r="I425" s="12">
        <v>0</v>
      </c>
      <c r="J425" s="12">
        <v>0</v>
      </c>
      <c r="K425" s="12">
        <v>0</v>
      </c>
      <c r="L425" s="12">
        <v>0</v>
      </c>
      <c r="M425" s="12">
        <v>0</v>
      </c>
      <c r="N425" s="12">
        <v>0</v>
      </c>
      <c r="O425" s="12">
        <v>0</v>
      </c>
      <c r="P425" s="12">
        <v>0</v>
      </c>
      <c r="Q425" s="12">
        <v>0</v>
      </c>
      <c r="R425" s="12">
        <v>0</v>
      </c>
      <c r="S425" s="12">
        <v>0</v>
      </c>
      <c r="T425" s="12">
        <v>0</v>
      </c>
      <c r="U425" s="12">
        <v>0</v>
      </c>
      <c r="V425" s="12">
        <v>0</v>
      </c>
      <c r="W425" s="12">
        <v>0</v>
      </c>
      <c r="X425" s="12">
        <v>0</v>
      </c>
      <c r="Y425" s="12">
        <v>0</v>
      </c>
      <c r="Z425" s="12">
        <v>0</v>
      </c>
      <c r="AA425" s="12">
        <v>0</v>
      </c>
      <c r="AB425" s="12">
        <v>0</v>
      </c>
      <c r="AC425" s="12">
        <v>0</v>
      </c>
      <c r="AD425" s="12">
        <v>0</v>
      </c>
      <c r="AE425" s="12">
        <v>0</v>
      </c>
      <c r="AF425" s="12">
        <v>0</v>
      </c>
      <c r="AG425" s="12">
        <v>0</v>
      </c>
      <c r="AH425" s="12">
        <v>0</v>
      </c>
      <c r="AI425" s="12">
        <v>0</v>
      </c>
      <c r="AJ425" s="12">
        <v>0</v>
      </c>
      <c r="AK425" s="12">
        <v>0</v>
      </c>
      <c r="AL425" s="12">
        <v>0</v>
      </c>
      <c r="AM425" s="12">
        <v>0</v>
      </c>
      <c r="AN425" s="12">
        <v>0</v>
      </c>
      <c r="AO425" s="81">
        <v>0</v>
      </c>
      <c r="AP425">
        <v>0</v>
      </c>
      <c r="AQ425">
        <v>0</v>
      </c>
      <c r="AR425">
        <v>0</v>
      </c>
      <c r="AS425" t="s">
        <v>329</v>
      </c>
      <c r="AT425" t="s">
        <v>270</v>
      </c>
      <c r="AU425">
        <v>0</v>
      </c>
      <c r="AV425" s="12"/>
      <c r="AW425" s="12"/>
      <c r="AX425" s="12"/>
      <c r="AY425" s="12"/>
      <c r="AZ425" t="s">
        <v>296</v>
      </c>
    </row>
    <row r="426" spans="1:52" hidden="1" x14ac:dyDescent="0.35">
      <c r="A426" t="s">
        <v>61</v>
      </c>
      <c r="B426" t="s">
        <v>76</v>
      </c>
      <c r="C426" s="109">
        <v>0</v>
      </c>
      <c r="D426" s="12">
        <v>0</v>
      </c>
      <c r="E426" s="12">
        <v>0</v>
      </c>
      <c r="F426" s="12">
        <v>0</v>
      </c>
      <c r="G426" s="12">
        <v>0</v>
      </c>
      <c r="H426" s="12">
        <v>0</v>
      </c>
      <c r="I426" s="12">
        <v>0</v>
      </c>
      <c r="J426" s="12">
        <v>0</v>
      </c>
      <c r="K426" s="12">
        <v>0</v>
      </c>
      <c r="L426" s="12">
        <v>0</v>
      </c>
      <c r="M426" s="12">
        <v>0</v>
      </c>
      <c r="N426" s="12">
        <v>0</v>
      </c>
      <c r="O426" s="12">
        <v>0</v>
      </c>
      <c r="P426" s="12">
        <v>0</v>
      </c>
      <c r="Q426" s="12">
        <v>0</v>
      </c>
      <c r="R426" s="12">
        <v>0</v>
      </c>
      <c r="S426" s="12">
        <v>0</v>
      </c>
      <c r="T426" s="12">
        <v>0</v>
      </c>
      <c r="U426" s="12">
        <v>0</v>
      </c>
      <c r="V426" s="12">
        <v>0</v>
      </c>
      <c r="W426" s="12">
        <v>0</v>
      </c>
      <c r="X426" s="12">
        <v>0</v>
      </c>
      <c r="Y426" s="12">
        <v>0</v>
      </c>
      <c r="Z426" s="12">
        <v>0</v>
      </c>
      <c r="AA426" s="12">
        <v>0</v>
      </c>
      <c r="AB426" s="12">
        <v>0</v>
      </c>
      <c r="AC426" s="12">
        <v>0</v>
      </c>
      <c r="AD426" s="12">
        <v>0</v>
      </c>
      <c r="AE426" s="12">
        <v>0</v>
      </c>
      <c r="AF426" s="12">
        <v>0</v>
      </c>
      <c r="AG426" s="12">
        <v>0</v>
      </c>
      <c r="AH426" s="12">
        <v>0</v>
      </c>
      <c r="AI426" s="12">
        <v>0</v>
      </c>
      <c r="AJ426" s="12">
        <v>0</v>
      </c>
      <c r="AK426" s="12">
        <v>0</v>
      </c>
      <c r="AL426" s="12">
        <v>0</v>
      </c>
      <c r="AM426" s="12">
        <v>0</v>
      </c>
      <c r="AN426" s="12">
        <v>0</v>
      </c>
      <c r="AO426" s="81">
        <v>0</v>
      </c>
      <c r="AP426">
        <v>0</v>
      </c>
      <c r="AQ426">
        <v>0</v>
      </c>
      <c r="AR426">
        <v>0</v>
      </c>
      <c r="AS426" t="s">
        <v>329</v>
      </c>
      <c r="AT426" t="s">
        <v>270</v>
      </c>
      <c r="AU426">
        <v>0</v>
      </c>
      <c r="AV426" s="12"/>
      <c r="AW426" s="12"/>
      <c r="AX426" s="12"/>
      <c r="AY426" s="12"/>
      <c r="AZ426" t="s">
        <v>295</v>
      </c>
    </row>
    <row r="427" spans="1:52" hidden="1" x14ac:dyDescent="0.35">
      <c r="A427" t="s">
        <v>61</v>
      </c>
      <c r="B427" t="s">
        <v>96</v>
      </c>
      <c r="C427" s="109">
        <v>0</v>
      </c>
      <c r="D427" s="12">
        <v>0</v>
      </c>
      <c r="E427" s="12">
        <v>0</v>
      </c>
      <c r="F427" s="12">
        <v>0</v>
      </c>
      <c r="G427" s="12">
        <v>0</v>
      </c>
      <c r="H427" s="12">
        <v>0</v>
      </c>
      <c r="I427" s="12">
        <v>0</v>
      </c>
      <c r="J427" s="12">
        <v>0</v>
      </c>
      <c r="K427" s="12">
        <v>0</v>
      </c>
      <c r="L427" s="12">
        <v>0</v>
      </c>
      <c r="M427" s="12">
        <v>0</v>
      </c>
      <c r="N427" s="12">
        <v>0</v>
      </c>
      <c r="O427" s="12">
        <v>0</v>
      </c>
      <c r="P427" s="12">
        <v>0</v>
      </c>
      <c r="Q427" s="12">
        <v>0</v>
      </c>
      <c r="R427" s="12">
        <v>0</v>
      </c>
      <c r="S427" s="12">
        <v>0</v>
      </c>
      <c r="T427" s="12">
        <v>0</v>
      </c>
      <c r="U427" s="12">
        <v>0</v>
      </c>
      <c r="V427" s="12">
        <v>0</v>
      </c>
      <c r="W427" s="12">
        <v>0</v>
      </c>
      <c r="X427" s="12">
        <v>0</v>
      </c>
      <c r="Y427" s="12">
        <v>0</v>
      </c>
      <c r="Z427" s="12">
        <v>0</v>
      </c>
      <c r="AA427" s="12">
        <v>0</v>
      </c>
      <c r="AB427" s="12">
        <v>0</v>
      </c>
      <c r="AC427" s="12">
        <v>0</v>
      </c>
      <c r="AD427" s="12">
        <v>0</v>
      </c>
      <c r="AE427" s="12">
        <v>0</v>
      </c>
      <c r="AF427" s="12">
        <v>0</v>
      </c>
      <c r="AG427" s="12">
        <v>0</v>
      </c>
      <c r="AH427" s="12">
        <v>0</v>
      </c>
      <c r="AI427" s="12">
        <v>0</v>
      </c>
      <c r="AJ427" s="12">
        <v>0</v>
      </c>
      <c r="AK427" s="12">
        <v>0</v>
      </c>
      <c r="AL427" s="12">
        <v>0</v>
      </c>
      <c r="AM427" s="12">
        <v>0</v>
      </c>
      <c r="AN427" s="12">
        <v>0</v>
      </c>
      <c r="AO427" s="81">
        <v>0</v>
      </c>
      <c r="AP427">
        <v>0</v>
      </c>
      <c r="AQ427">
        <v>0</v>
      </c>
      <c r="AR427">
        <v>0</v>
      </c>
      <c r="AS427" t="s">
        <v>329</v>
      </c>
      <c r="AT427" t="s">
        <v>270</v>
      </c>
      <c r="AU427">
        <v>0</v>
      </c>
      <c r="AV427" s="12">
        <v>1297</v>
      </c>
      <c r="AW427" s="12"/>
      <c r="AX427" s="12"/>
      <c r="AY427" s="12"/>
      <c r="AZ427" t="s">
        <v>57</v>
      </c>
    </row>
    <row r="428" spans="1:52" hidden="1" x14ac:dyDescent="0.35">
      <c r="A428" t="s">
        <v>61</v>
      </c>
      <c r="B428" t="s">
        <v>96</v>
      </c>
      <c r="C428" s="109">
        <v>0</v>
      </c>
      <c r="D428" s="12">
        <v>0</v>
      </c>
      <c r="E428" s="12">
        <v>0</v>
      </c>
      <c r="F428" s="12">
        <v>0</v>
      </c>
      <c r="G428" s="12">
        <v>0</v>
      </c>
      <c r="H428" s="12">
        <v>0</v>
      </c>
      <c r="I428" s="12">
        <v>0</v>
      </c>
      <c r="J428" s="12">
        <v>0</v>
      </c>
      <c r="K428" s="12">
        <v>0</v>
      </c>
      <c r="L428" s="12">
        <v>0</v>
      </c>
      <c r="M428" s="12">
        <v>0</v>
      </c>
      <c r="N428" s="12">
        <v>0</v>
      </c>
      <c r="O428" s="12">
        <v>0</v>
      </c>
      <c r="P428" s="12">
        <v>0</v>
      </c>
      <c r="Q428" s="12">
        <v>0</v>
      </c>
      <c r="R428" s="12">
        <v>0</v>
      </c>
      <c r="S428" s="12">
        <v>0</v>
      </c>
      <c r="T428" s="12">
        <v>0</v>
      </c>
      <c r="U428" s="12">
        <v>0</v>
      </c>
      <c r="V428" s="12">
        <v>0</v>
      </c>
      <c r="W428" s="12">
        <v>0</v>
      </c>
      <c r="X428" s="12">
        <v>0</v>
      </c>
      <c r="Y428" s="12">
        <v>0</v>
      </c>
      <c r="Z428" s="12">
        <v>0</v>
      </c>
      <c r="AA428" s="12">
        <v>0</v>
      </c>
      <c r="AB428" s="12">
        <v>0</v>
      </c>
      <c r="AC428" s="12">
        <v>0</v>
      </c>
      <c r="AD428" s="12">
        <v>0</v>
      </c>
      <c r="AE428" s="12">
        <v>0</v>
      </c>
      <c r="AF428" s="12">
        <v>0</v>
      </c>
      <c r="AG428" s="12">
        <v>0</v>
      </c>
      <c r="AH428" s="12">
        <v>0</v>
      </c>
      <c r="AI428" s="12">
        <v>0</v>
      </c>
      <c r="AJ428" s="12">
        <v>0</v>
      </c>
      <c r="AK428" s="12">
        <v>0</v>
      </c>
      <c r="AL428" s="12">
        <v>0</v>
      </c>
      <c r="AM428" s="12">
        <v>0</v>
      </c>
      <c r="AN428" s="12">
        <v>0</v>
      </c>
      <c r="AO428" s="81">
        <v>0</v>
      </c>
      <c r="AP428">
        <v>0</v>
      </c>
      <c r="AQ428">
        <v>0</v>
      </c>
      <c r="AR428">
        <v>0</v>
      </c>
      <c r="AS428" t="s">
        <v>329</v>
      </c>
      <c r="AT428" t="s">
        <v>270</v>
      </c>
      <c r="AU428">
        <v>0</v>
      </c>
      <c r="AV428" s="12"/>
      <c r="AW428" s="12">
        <v>1</v>
      </c>
      <c r="AX428" s="12"/>
      <c r="AY428" s="12"/>
      <c r="AZ428" t="s">
        <v>295</v>
      </c>
    </row>
    <row r="429" spans="1:52" hidden="1" x14ac:dyDescent="0.35">
      <c r="A429" t="s">
        <v>61</v>
      </c>
      <c r="B429" t="s">
        <v>96</v>
      </c>
      <c r="C429" s="109">
        <v>0</v>
      </c>
      <c r="D429" s="12">
        <v>0</v>
      </c>
      <c r="E429" s="12">
        <v>0</v>
      </c>
      <c r="F429" s="12">
        <v>0</v>
      </c>
      <c r="G429" s="12">
        <v>0</v>
      </c>
      <c r="H429" s="12">
        <v>0</v>
      </c>
      <c r="I429" s="12">
        <v>0</v>
      </c>
      <c r="J429" s="12">
        <v>0</v>
      </c>
      <c r="K429" s="12">
        <v>0</v>
      </c>
      <c r="L429" s="12">
        <v>0</v>
      </c>
      <c r="M429" s="12">
        <v>0</v>
      </c>
      <c r="N429" s="12">
        <v>0</v>
      </c>
      <c r="O429" s="12">
        <v>0</v>
      </c>
      <c r="P429" s="12">
        <v>0</v>
      </c>
      <c r="Q429" s="12">
        <v>0</v>
      </c>
      <c r="R429" s="12">
        <v>0</v>
      </c>
      <c r="S429" s="12">
        <v>0</v>
      </c>
      <c r="T429" s="12">
        <v>0</v>
      </c>
      <c r="U429" s="12">
        <v>0</v>
      </c>
      <c r="V429" s="12">
        <v>0</v>
      </c>
      <c r="W429" s="12">
        <v>0</v>
      </c>
      <c r="X429" s="12">
        <v>0</v>
      </c>
      <c r="Y429" s="12">
        <v>0</v>
      </c>
      <c r="Z429" s="12">
        <v>0</v>
      </c>
      <c r="AA429" s="12">
        <v>0</v>
      </c>
      <c r="AB429" s="12">
        <v>0</v>
      </c>
      <c r="AC429" s="12">
        <v>0</v>
      </c>
      <c r="AD429" s="12">
        <v>0</v>
      </c>
      <c r="AE429" s="12">
        <v>0</v>
      </c>
      <c r="AF429" s="12">
        <v>0</v>
      </c>
      <c r="AG429" s="12">
        <v>0</v>
      </c>
      <c r="AH429" s="12">
        <v>0</v>
      </c>
      <c r="AI429" s="12">
        <v>0</v>
      </c>
      <c r="AJ429" s="12">
        <v>0</v>
      </c>
      <c r="AK429" s="12">
        <v>0</v>
      </c>
      <c r="AL429" s="12">
        <v>0</v>
      </c>
      <c r="AM429" s="12">
        <v>0</v>
      </c>
      <c r="AN429" s="12">
        <v>0</v>
      </c>
      <c r="AO429" s="81">
        <v>0</v>
      </c>
      <c r="AP429">
        <v>0</v>
      </c>
      <c r="AQ429">
        <v>0</v>
      </c>
      <c r="AR429">
        <v>0</v>
      </c>
      <c r="AS429" t="s">
        <v>329</v>
      </c>
      <c r="AT429" t="s">
        <v>270</v>
      </c>
      <c r="AU429">
        <v>0</v>
      </c>
      <c r="AV429" s="12"/>
      <c r="AW429" s="12">
        <v>5</v>
      </c>
      <c r="AX429" s="12"/>
      <c r="AY429" s="12"/>
      <c r="AZ429" t="s">
        <v>296</v>
      </c>
    </row>
    <row r="430" spans="1:52" hidden="1" x14ac:dyDescent="0.35">
      <c r="A430" t="s">
        <v>61</v>
      </c>
      <c r="B430" t="s">
        <v>96</v>
      </c>
      <c r="C430" s="109">
        <v>0</v>
      </c>
      <c r="D430" s="12">
        <v>0</v>
      </c>
      <c r="E430" s="12">
        <v>0</v>
      </c>
      <c r="F430" s="12">
        <v>0</v>
      </c>
      <c r="G430" s="12">
        <v>0</v>
      </c>
      <c r="H430" s="12">
        <v>0</v>
      </c>
      <c r="I430" s="12">
        <v>0</v>
      </c>
      <c r="J430" s="12">
        <v>0</v>
      </c>
      <c r="K430" s="12">
        <v>0</v>
      </c>
      <c r="L430" s="12">
        <v>0</v>
      </c>
      <c r="M430" s="12">
        <v>0</v>
      </c>
      <c r="N430" s="12">
        <v>0</v>
      </c>
      <c r="O430" s="12">
        <v>0</v>
      </c>
      <c r="P430" s="12">
        <v>0</v>
      </c>
      <c r="Q430" s="12">
        <v>0</v>
      </c>
      <c r="R430" s="12">
        <v>0</v>
      </c>
      <c r="S430" s="12">
        <v>0</v>
      </c>
      <c r="T430" s="12">
        <v>0</v>
      </c>
      <c r="U430" s="12">
        <v>0</v>
      </c>
      <c r="V430" s="12">
        <v>0</v>
      </c>
      <c r="W430" s="12">
        <v>0</v>
      </c>
      <c r="X430" s="12">
        <v>0</v>
      </c>
      <c r="Y430" s="12">
        <v>0</v>
      </c>
      <c r="Z430" s="12">
        <v>0</v>
      </c>
      <c r="AA430" s="12">
        <v>0</v>
      </c>
      <c r="AB430" s="12">
        <v>0</v>
      </c>
      <c r="AC430" s="12">
        <v>0</v>
      </c>
      <c r="AD430" s="12">
        <v>0</v>
      </c>
      <c r="AE430" s="12">
        <v>0</v>
      </c>
      <c r="AF430" s="12">
        <v>0</v>
      </c>
      <c r="AG430" s="12">
        <v>0</v>
      </c>
      <c r="AH430" s="12">
        <v>0</v>
      </c>
      <c r="AI430" s="12">
        <v>0</v>
      </c>
      <c r="AJ430" s="12">
        <v>0</v>
      </c>
      <c r="AK430" s="12">
        <v>0</v>
      </c>
      <c r="AL430" s="12">
        <v>0</v>
      </c>
      <c r="AM430" s="12">
        <v>0</v>
      </c>
      <c r="AN430" s="12">
        <v>0</v>
      </c>
      <c r="AO430" s="81">
        <v>0</v>
      </c>
      <c r="AP430">
        <v>0</v>
      </c>
      <c r="AQ430">
        <v>0</v>
      </c>
      <c r="AR430">
        <v>0</v>
      </c>
      <c r="AS430" t="s">
        <v>329</v>
      </c>
      <c r="AT430" t="s">
        <v>270</v>
      </c>
      <c r="AU430">
        <v>0</v>
      </c>
      <c r="AV430" s="12"/>
      <c r="AW430" s="12">
        <v>57</v>
      </c>
      <c r="AX430" s="12"/>
      <c r="AY430" s="12"/>
      <c r="AZ430" t="s">
        <v>57</v>
      </c>
    </row>
    <row r="431" spans="1:52" hidden="1" x14ac:dyDescent="0.35">
      <c r="A431" t="s">
        <v>61</v>
      </c>
      <c r="B431" t="s">
        <v>96</v>
      </c>
      <c r="C431" s="109">
        <v>0</v>
      </c>
      <c r="D431" s="12">
        <v>0</v>
      </c>
      <c r="E431" s="12">
        <v>0</v>
      </c>
      <c r="F431" s="12">
        <v>0</v>
      </c>
      <c r="G431" s="12">
        <v>0</v>
      </c>
      <c r="H431" s="12">
        <v>0</v>
      </c>
      <c r="I431" s="12">
        <v>0</v>
      </c>
      <c r="J431" s="12">
        <v>0</v>
      </c>
      <c r="K431" s="12">
        <v>0</v>
      </c>
      <c r="L431" s="12">
        <v>0</v>
      </c>
      <c r="M431" s="12">
        <v>0</v>
      </c>
      <c r="N431" s="12">
        <v>0</v>
      </c>
      <c r="O431" s="12">
        <v>0</v>
      </c>
      <c r="P431" s="12">
        <v>0</v>
      </c>
      <c r="Q431" s="12">
        <v>0</v>
      </c>
      <c r="R431" s="12">
        <v>0</v>
      </c>
      <c r="S431" s="12">
        <v>0</v>
      </c>
      <c r="T431" s="12">
        <v>0</v>
      </c>
      <c r="U431" s="12">
        <v>0</v>
      </c>
      <c r="V431" s="12">
        <v>0</v>
      </c>
      <c r="W431" s="12">
        <v>0</v>
      </c>
      <c r="X431" s="12">
        <v>0</v>
      </c>
      <c r="Y431" s="12">
        <v>0</v>
      </c>
      <c r="Z431" s="12">
        <v>0</v>
      </c>
      <c r="AA431" s="12">
        <v>0</v>
      </c>
      <c r="AB431" s="12">
        <v>0</v>
      </c>
      <c r="AC431" s="12">
        <v>0</v>
      </c>
      <c r="AD431" s="12">
        <v>0</v>
      </c>
      <c r="AE431" s="12">
        <v>0</v>
      </c>
      <c r="AF431" s="12">
        <v>0</v>
      </c>
      <c r="AG431" s="12">
        <v>0</v>
      </c>
      <c r="AH431" s="12">
        <v>0</v>
      </c>
      <c r="AI431" s="12">
        <v>0</v>
      </c>
      <c r="AJ431" s="12">
        <v>0</v>
      </c>
      <c r="AK431" s="12">
        <v>0</v>
      </c>
      <c r="AL431" s="12">
        <v>0</v>
      </c>
      <c r="AM431" s="12">
        <v>0</v>
      </c>
      <c r="AN431" s="12">
        <v>0</v>
      </c>
      <c r="AO431" s="81">
        <v>0</v>
      </c>
      <c r="AP431">
        <v>0</v>
      </c>
      <c r="AQ431">
        <v>0</v>
      </c>
      <c r="AR431">
        <v>0</v>
      </c>
      <c r="AS431" t="s">
        <v>329</v>
      </c>
      <c r="AT431" t="s">
        <v>270</v>
      </c>
      <c r="AU431">
        <v>0</v>
      </c>
      <c r="AV431" s="12"/>
      <c r="AW431" s="12"/>
      <c r="AX431" s="12">
        <v>1</v>
      </c>
      <c r="AY431" s="12"/>
      <c r="AZ431" t="s">
        <v>295</v>
      </c>
    </row>
    <row r="432" spans="1:52" hidden="1" x14ac:dyDescent="0.35">
      <c r="A432" t="s">
        <v>61</v>
      </c>
      <c r="B432" t="s">
        <v>96</v>
      </c>
      <c r="C432" s="109">
        <v>0</v>
      </c>
      <c r="D432" s="12">
        <v>0</v>
      </c>
      <c r="E432" s="12">
        <v>0</v>
      </c>
      <c r="F432" s="12">
        <v>0</v>
      </c>
      <c r="G432" s="12">
        <v>0</v>
      </c>
      <c r="H432" s="12">
        <v>0</v>
      </c>
      <c r="I432" s="12">
        <v>0</v>
      </c>
      <c r="J432" s="12">
        <v>0</v>
      </c>
      <c r="K432" s="12">
        <v>0</v>
      </c>
      <c r="L432" s="12">
        <v>0</v>
      </c>
      <c r="M432" s="12">
        <v>0</v>
      </c>
      <c r="N432" s="12">
        <v>0</v>
      </c>
      <c r="O432" s="12">
        <v>0</v>
      </c>
      <c r="P432" s="12">
        <v>0</v>
      </c>
      <c r="Q432" s="12">
        <v>0</v>
      </c>
      <c r="R432" s="12">
        <v>0</v>
      </c>
      <c r="S432" s="12">
        <v>0</v>
      </c>
      <c r="T432" s="12">
        <v>0</v>
      </c>
      <c r="U432" s="12">
        <v>0</v>
      </c>
      <c r="V432" s="12">
        <v>0</v>
      </c>
      <c r="W432" s="12">
        <v>0</v>
      </c>
      <c r="X432" s="12">
        <v>0</v>
      </c>
      <c r="Y432" s="12">
        <v>0</v>
      </c>
      <c r="Z432" s="12">
        <v>0</v>
      </c>
      <c r="AA432" s="12">
        <v>0</v>
      </c>
      <c r="AB432" s="12">
        <v>0</v>
      </c>
      <c r="AC432" s="12">
        <v>0</v>
      </c>
      <c r="AD432" s="12">
        <v>0</v>
      </c>
      <c r="AE432" s="12">
        <v>0</v>
      </c>
      <c r="AF432" s="12">
        <v>0</v>
      </c>
      <c r="AG432" s="12">
        <v>0</v>
      </c>
      <c r="AH432" s="12">
        <v>0</v>
      </c>
      <c r="AI432" s="12">
        <v>0</v>
      </c>
      <c r="AJ432" s="12">
        <v>0</v>
      </c>
      <c r="AK432" s="12">
        <v>0</v>
      </c>
      <c r="AL432" s="12">
        <v>0</v>
      </c>
      <c r="AM432" s="12">
        <v>0</v>
      </c>
      <c r="AN432" s="12">
        <v>0</v>
      </c>
      <c r="AO432" s="81">
        <v>0</v>
      </c>
      <c r="AP432">
        <v>0</v>
      </c>
      <c r="AQ432">
        <v>0</v>
      </c>
      <c r="AR432">
        <v>0</v>
      </c>
      <c r="AS432" t="s">
        <v>329</v>
      </c>
      <c r="AT432" t="s">
        <v>270</v>
      </c>
      <c r="AU432">
        <v>0</v>
      </c>
      <c r="AV432" s="12"/>
      <c r="AW432" s="12"/>
      <c r="AX432" s="12">
        <v>3</v>
      </c>
      <c r="AY432" s="12"/>
      <c r="AZ432" t="s">
        <v>296</v>
      </c>
    </row>
    <row r="433" spans="1:52" hidden="1" x14ac:dyDescent="0.35">
      <c r="A433" t="s">
        <v>61</v>
      </c>
      <c r="B433" t="s">
        <v>96</v>
      </c>
      <c r="C433" s="109">
        <v>0</v>
      </c>
      <c r="D433" s="12">
        <v>0</v>
      </c>
      <c r="E433" s="12">
        <v>0</v>
      </c>
      <c r="F433" s="12">
        <v>0</v>
      </c>
      <c r="G433" s="12">
        <v>0</v>
      </c>
      <c r="H433" s="12">
        <v>0</v>
      </c>
      <c r="I433" s="12">
        <v>0</v>
      </c>
      <c r="J433" s="12">
        <v>0</v>
      </c>
      <c r="K433" s="12">
        <v>0</v>
      </c>
      <c r="L433" s="12">
        <v>0</v>
      </c>
      <c r="M433" s="12">
        <v>0</v>
      </c>
      <c r="N433" s="12">
        <v>0</v>
      </c>
      <c r="O433" s="12">
        <v>0</v>
      </c>
      <c r="P433" s="12">
        <v>0</v>
      </c>
      <c r="Q433" s="12">
        <v>0</v>
      </c>
      <c r="R433" s="12">
        <v>0</v>
      </c>
      <c r="S433" s="12">
        <v>0</v>
      </c>
      <c r="T433" s="12">
        <v>0</v>
      </c>
      <c r="U433" s="12">
        <v>0</v>
      </c>
      <c r="V433" s="12">
        <v>0</v>
      </c>
      <c r="W433" s="12">
        <v>0</v>
      </c>
      <c r="X433" s="12">
        <v>0</v>
      </c>
      <c r="Y433" s="12">
        <v>0</v>
      </c>
      <c r="Z433" s="12">
        <v>0</v>
      </c>
      <c r="AA433" s="12">
        <v>0</v>
      </c>
      <c r="AB433" s="12">
        <v>0</v>
      </c>
      <c r="AC433" s="12">
        <v>0</v>
      </c>
      <c r="AD433" s="12">
        <v>0</v>
      </c>
      <c r="AE433" s="12">
        <v>0</v>
      </c>
      <c r="AF433" s="12">
        <v>0</v>
      </c>
      <c r="AG433" s="12">
        <v>0</v>
      </c>
      <c r="AH433" s="12">
        <v>0</v>
      </c>
      <c r="AI433" s="12">
        <v>0</v>
      </c>
      <c r="AJ433" s="12">
        <v>0</v>
      </c>
      <c r="AK433" s="12">
        <v>0</v>
      </c>
      <c r="AL433" s="12">
        <v>0</v>
      </c>
      <c r="AM433" s="12">
        <v>0</v>
      </c>
      <c r="AN433" s="12">
        <v>0</v>
      </c>
      <c r="AO433" s="81">
        <v>0</v>
      </c>
      <c r="AP433">
        <v>0</v>
      </c>
      <c r="AQ433">
        <v>0</v>
      </c>
      <c r="AR433">
        <v>0</v>
      </c>
      <c r="AS433" t="s">
        <v>329</v>
      </c>
      <c r="AT433" t="s">
        <v>270</v>
      </c>
      <c r="AU433">
        <v>0</v>
      </c>
      <c r="AV433" s="12"/>
      <c r="AW433" s="12"/>
      <c r="AX433" s="12">
        <v>31</v>
      </c>
      <c r="AY433" s="12"/>
      <c r="AZ433" t="s">
        <v>57</v>
      </c>
    </row>
    <row r="434" spans="1:52" hidden="1" x14ac:dyDescent="0.35">
      <c r="A434" t="s">
        <v>61</v>
      </c>
      <c r="B434" t="s">
        <v>96</v>
      </c>
      <c r="C434" s="109">
        <v>0</v>
      </c>
      <c r="D434" s="12">
        <v>0</v>
      </c>
      <c r="E434" s="12">
        <v>0</v>
      </c>
      <c r="F434" s="12">
        <v>0</v>
      </c>
      <c r="G434" s="12">
        <v>0</v>
      </c>
      <c r="H434" s="12">
        <v>0</v>
      </c>
      <c r="I434" s="12">
        <v>0</v>
      </c>
      <c r="J434" s="12">
        <v>0</v>
      </c>
      <c r="K434" s="12">
        <v>0</v>
      </c>
      <c r="L434" s="12">
        <v>0</v>
      </c>
      <c r="M434" s="12">
        <v>0</v>
      </c>
      <c r="N434" s="12">
        <v>0</v>
      </c>
      <c r="O434" s="12">
        <v>0</v>
      </c>
      <c r="P434" s="12">
        <v>0</v>
      </c>
      <c r="Q434" s="12">
        <v>0</v>
      </c>
      <c r="R434" s="12">
        <v>0</v>
      </c>
      <c r="S434" s="12">
        <v>0</v>
      </c>
      <c r="T434" s="12">
        <v>0</v>
      </c>
      <c r="U434" s="12">
        <v>0</v>
      </c>
      <c r="V434" s="12">
        <v>0</v>
      </c>
      <c r="W434" s="12">
        <v>0</v>
      </c>
      <c r="X434" s="12">
        <v>0</v>
      </c>
      <c r="Y434" s="12">
        <v>0</v>
      </c>
      <c r="Z434" s="12">
        <v>0</v>
      </c>
      <c r="AA434" s="12">
        <v>0</v>
      </c>
      <c r="AB434" s="12">
        <v>0</v>
      </c>
      <c r="AC434" s="12">
        <v>0</v>
      </c>
      <c r="AD434" s="12">
        <v>0</v>
      </c>
      <c r="AE434" s="12">
        <v>0</v>
      </c>
      <c r="AF434" s="12">
        <v>0</v>
      </c>
      <c r="AG434" s="12">
        <v>0</v>
      </c>
      <c r="AH434" s="12">
        <v>0</v>
      </c>
      <c r="AI434" s="12">
        <v>0</v>
      </c>
      <c r="AJ434" s="12">
        <v>0</v>
      </c>
      <c r="AK434" s="12">
        <v>0</v>
      </c>
      <c r="AL434" s="12">
        <v>0</v>
      </c>
      <c r="AM434" s="12">
        <v>0</v>
      </c>
      <c r="AN434" s="12">
        <v>0</v>
      </c>
      <c r="AO434" s="81">
        <v>0</v>
      </c>
      <c r="AP434">
        <v>0</v>
      </c>
      <c r="AQ434">
        <v>0</v>
      </c>
      <c r="AR434">
        <v>0</v>
      </c>
      <c r="AS434" t="s">
        <v>329</v>
      </c>
      <c r="AT434" t="s">
        <v>270</v>
      </c>
      <c r="AU434">
        <v>0</v>
      </c>
      <c r="AV434" s="12"/>
      <c r="AW434" s="12"/>
      <c r="AX434" s="12"/>
      <c r="AY434" s="12">
        <v>1</v>
      </c>
      <c r="AZ434" t="s">
        <v>295</v>
      </c>
    </row>
    <row r="435" spans="1:52" hidden="1" x14ac:dyDescent="0.35">
      <c r="A435" t="s">
        <v>61</v>
      </c>
      <c r="B435" t="s">
        <v>96</v>
      </c>
      <c r="C435" s="109">
        <v>0</v>
      </c>
      <c r="D435" s="12">
        <v>0</v>
      </c>
      <c r="E435" s="12">
        <v>0</v>
      </c>
      <c r="F435" s="12">
        <v>0</v>
      </c>
      <c r="G435" s="12">
        <v>0</v>
      </c>
      <c r="H435" s="12">
        <v>0</v>
      </c>
      <c r="I435" s="12">
        <v>0</v>
      </c>
      <c r="J435" s="12">
        <v>0</v>
      </c>
      <c r="K435" s="12">
        <v>0</v>
      </c>
      <c r="L435" s="12">
        <v>0</v>
      </c>
      <c r="M435" s="12">
        <v>0</v>
      </c>
      <c r="N435" s="12">
        <v>0</v>
      </c>
      <c r="O435" s="12">
        <v>0</v>
      </c>
      <c r="P435" s="12">
        <v>0</v>
      </c>
      <c r="Q435" s="12">
        <v>0</v>
      </c>
      <c r="R435" s="12">
        <v>0</v>
      </c>
      <c r="S435" s="12">
        <v>0</v>
      </c>
      <c r="T435" s="12">
        <v>0</v>
      </c>
      <c r="U435" s="12">
        <v>0</v>
      </c>
      <c r="V435" s="12">
        <v>0</v>
      </c>
      <c r="W435" s="12">
        <v>0</v>
      </c>
      <c r="X435" s="12">
        <v>0</v>
      </c>
      <c r="Y435" s="12">
        <v>0</v>
      </c>
      <c r="Z435" s="12">
        <v>0</v>
      </c>
      <c r="AA435" s="12">
        <v>0</v>
      </c>
      <c r="AB435" s="12">
        <v>0</v>
      </c>
      <c r="AC435" s="12">
        <v>0</v>
      </c>
      <c r="AD435" s="12">
        <v>0</v>
      </c>
      <c r="AE435" s="12">
        <v>0</v>
      </c>
      <c r="AF435" s="12">
        <v>0</v>
      </c>
      <c r="AG435" s="12">
        <v>0</v>
      </c>
      <c r="AH435" s="12">
        <v>0</v>
      </c>
      <c r="AI435" s="12">
        <v>0</v>
      </c>
      <c r="AJ435" s="12">
        <v>0</v>
      </c>
      <c r="AK435" s="12">
        <v>0</v>
      </c>
      <c r="AL435" s="12">
        <v>0</v>
      </c>
      <c r="AM435" s="12">
        <v>0</v>
      </c>
      <c r="AN435" s="12">
        <v>0</v>
      </c>
      <c r="AO435" s="81">
        <v>0</v>
      </c>
      <c r="AP435">
        <v>0</v>
      </c>
      <c r="AQ435">
        <v>0</v>
      </c>
      <c r="AR435">
        <v>0</v>
      </c>
      <c r="AS435" t="s">
        <v>329</v>
      </c>
      <c r="AT435" t="s">
        <v>270</v>
      </c>
      <c r="AU435">
        <v>0</v>
      </c>
      <c r="AV435" s="12"/>
      <c r="AW435" s="12"/>
      <c r="AX435" s="12"/>
      <c r="AY435" s="12">
        <v>5</v>
      </c>
      <c r="AZ435" t="s">
        <v>296</v>
      </c>
    </row>
    <row r="436" spans="1:52" hidden="1" x14ac:dyDescent="0.35">
      <c r="A436" t="s">
        <v>61</v>
      </c>
      <c r="B436" t="s">
        <v>96</v>
      </c>
      <c r="C436" s="109">
        <v>0</v>
      </c>
      <c r="D436" s="12">
        <v>0</v>
      </c>
      <c r="E436" s="12">
        <v>0</v>
      </c>
      <c r="F436" s="12">
        <v>0</v>
      </c>
      <c r="G436" s="12">
        <v>0</v>
      </c>
      <c r="H436" s="12">
        <v>0</v>
      </c>
      <c r="I436" s="12">
        <v>0</v>
      </c>
      <c r="J436" s="12">
        <v>0</v>
      </c>
      <c r="K436" s="12">
        <v>0</v>
      </c>
      <c r="L436" s="12">
        <v>0</v>
      </c>
      <c r="M436" s="12">
        <v>0</v>
      </c>
      <c r="N436" s="12">
        <v>0</v>
      </c>
      <c r="O436" s="12">
        <v>0</v>
      </c>
      <c r="P436" s="12">
        <v>0</v>
      </c>
      <c r="Q436" s="12">
        <v>0</v>
      </c>
      <c r="R436" s="12">
        <v>0</v>
      </c>
      <c r="S436" s="12">
        <v>0</v>
      </c>
      <c r="T436" s="12">
        <v>0</v>
      </c>
      <c r="U436" s="12">
        <v>0</v>
      </c>
      <c r="V436" s="12">
        <v>0</v>
      </c>
      <c r="W436" s="12">
        <v>0</v>
      </c>
      <c r="X436" s="12">
        <v>0</v>
      </c>
      <c r="Y436" s="12">
        <v>0</v>
      </c>
      <c r="Z436" s="12">
        <v>0</v>
      </c>
      <c r="AA436" s="12">
        <v>0</v>
      </c>
      <c r="AB436" s="12">
        <v>0</v>
      </c>
      <c r="AC436" s="12">
        <v>0</v>
      </c>
      <c r="AD436" s="12">
        <v>0</v>
      </c>
      <c r="AE436" s="12">
        <v>0</v>
      </c>
      <c r="AF436" s="12">
        <v>0</v>
      </c>
      <c r="AG436" s="12">
        <v>0</v>
      </c>
      <c r="AH436" s="12">
        <v>0</v>
      </c>
      <c r="AI436" s="12">
        <v>0</v>
      </c>
      <c r="AJ436" s="12">
        <v>0</v>
      </c>
      <c r="AK436" s="12">
        <v>0</v>
      </c>
      <c r="AL436" s="12">
        <v>0</v>
      </c>
      <c r="AM436" s="12">
        <v>0</v>
      </c>
      <c r="AN436" s="12">
        <v>0</v>
      </c>
      <c r="AO436" s="81">
        <v>0</v>
      </c>
      <c r="AP436">
        <v>0</v>
      </c>
      <c r="AQ436">
        <v>0</v>
      </c>
      <c r="AR436">
        <v>0</v>
      </c>
      <c r="AS436" t="s">
        <v>329</v>
      </c>
      <c r="AT436" t="s">
        <v>270</v>
      </c>
      <c r="AU436">
        <v>0</v>
      </c>
      <c r="AV436" s="12"/>
      <c r="AW436" s="12"/>
      <c r="AX436" s="12"/>
      <c r="AY436" s="12">
        <v>55</v>
      </c>
      <c r="AZ436" t="s">
        <v>57</v>
      </c>
    </row>
    <row r="437" spans="1:52" hidden="1" x14ac:dyDescent="0.35">
      <c r="A437" t="s">
        <v>61</v>
      </c>
      <c r="B437" t="s">
        <v>96</v>
      </c>
      <c r="C437" s="109">
        <v>0</v>
      </c>
      <c r="D437" s="12">
        <v>0</v>
      </c>
      <c r="E437" s="12">
        <v>0</v>
      </c>
      <c r="F437" s="12">
        <v>0</v>
      </c>
      <c r="G437" s="12">
        <v>0</v>
      </c>
      <c r="H437" s="12">
        <v>0</v>
      </c>
      <c r="I437" s="12">
        <v>0</v>
      </c>
      <c r="J437" s="12">
        <v>0</v>
      </c>
      <c r="K437" s="12">
        <v>0</v>
      </c>
      <c r="L437" s="12">
        <v>0</v>
      </c>
      <c r="M437" s="12">
        <v>0</v>
      </c>
      <c r="N437" s="12">
        <v>0</v>
      </c>
      <c r="O437" s="12">
        <v>0</v>
      </c>
      <c r="P437" s="12">
        <v>0</v>
      </c>
      <c r="Q437" s="12">
        <v>0</v>
      </c>
      <c r="R437" s="12">
        <v>0</v>
      </c>
      <c r="S437" s="12">
        <v>0</v>
      </c>
      <c r="T437" s="12">
        <v>0</v>
      </c>
      <c r="U437" s="12">
        <v>0</v>
      </c>
      <c r="V437" s="12">
        <v>0</v>
      </c>
      <c r="W437" s="12">
        <v>0</v>
      </c>
      <c r="X437" s="12">
        <v>0</v>
      </c>
      <c r="Y437" s="12">
        <v>0</v>
      </c>
      <c r="Z437" s="12">
        <v>0</v>
      </c>
      <c r="AA437" s="12">
        <v>0</v>
      </c>
      <c r="AB437" s="12">
        <v>0</v>
      </c>
      <c r="AC437" s="12">
        <v>0</v>
      </c>
      <c r="AD437" s="12">
        <v>0</v>
      </c>
      <c r="AE437" s="12">
        <v>0</v>
      </c>
      <c r="AF437" s="12">
        <v>0</v>
      </c>
      <c r="AG437" s="12">
        <v>0</v>
      </c>
      <c r="AH437" s="12">
        <v>0</v>
      </c>
      <c r="AI437" s="12">
        <v>0</v>
      </c>
      <c r="AJ437" s="12">
        <v>0</v>
      </c>
      <c r="AK437" s="12">
        <v>0</v>
      </c>
      <c r="AL437" s="12">
        <v>0</v>
      </c>
      <c r="AM437" s="12">
        <v>0</v>
      </c>
      <c r="AN437" s="12">
        <v>0</v>
      </c>
      <c r="AO437" s="81">
        <v>0</v>
      </c>
      <c r="AP437">
        <v>0</v>
      </c>
      <c r="AQ437">
        <v>0</v>
      </c>
      <c r="AR437">
        <v>0</v>
      </c>
      <c r="AS437" t="s">
        <v>329</v>
      </c>
      <c r="AT437" t="s">
        <v>270</v>
      </c>
      <c r="AU437">
        <v>0</v>
      </c>
      <c r="AV437" s="12"/>
      <c r="AW437" s="12"/>
      <c r="AX437" s="12"/>
      <c r="AY437" s="12"/>
      <c r="AZ437" t="s">
        <v>57</v>
      </c>
    </row>
    <row r="438" spans="1:52" hidden="1" x14ac:dyDescent="0.35">
      <c r="A438" t="s">
        <v>61</v>
      </c>
      <c r="B438" t="s">
        <v>96</v>
      </c>
      <c r="C438" s="109">
        <v>0</v>
      </c>
      <c r="D438" s="12">
        <v>0</v>
      </c>
      <c r="E438" s="12">
        <v>0</v>
      </c>
      <c r="F438" s="12">
        <v>0</v>
      </c>
      <c r="G438" s="12">
        <v>0</v>
      </c>
      <c r="H438" s="12">
        <v>0</v>
      </c>
      <c r="I438" s="12">
        <v>0</v>
      </c>
      <c r="J438" s="12">
        <v>0</v>
      </c>
      <c r="K438" s="12">
        <v>0</v>
      </c>
      <c r="L438" s="12">
        <v>0</v>
      </c>
      <c r="M438" s="12">
        <v>0</v>
      </c>
      <c r="N438" s="12">
        <v>0</v>
      </c>
      <c r="O438" s="12">
        <v>0</v>
      </c>
      <c r="P438" s="12">
        <v>0</v>
      </c>
      <c r="Q438" s="12">
        <v>0</v>
      </c>
      <c r="R438" s="12">
        <v>0</v>
      </c>
      <c r="S438" s="12">
        <v>0</v>
      </c>
      <c r="T438" s="12">
        <v>0</v>
      </c>
      <c r="U438" s="12">
        <v>0</v>
      </c>
      <c r="V438" s="12">
        <v>0</v>
      </c>
      <c r="W438" s="12">
        <v>0</v>
      </c>
      <c r="X438" s="12">
        <v>0</v>
      </c>
      <c r="Y438" s="12">
        <v>0</v>
      </c>
      <c r="Z438" s="12">
        <v>0</v>
      </c>
      <c r="AA438" s="12">
        <v>0</v>
      </c>
      <c r="AB438" s="12">
        <v>0</v>
      </c>
      <c r="AC438" s="12">
        <v>0</v>
      </c>
      <c r="AD438" s="12">
        <v>0</v>
      </c>
      <c r="AE438" s="12">
        <v>0</v>
      </c>
      <c r="AF438" s="12">
        <v>0</v>
      </c>
      <c r="AG438" s="12">
        <v>0</v>
      </c>
      <c r="AH438" s="12">
        <v>0</v>
      </c>
      <c r="AI438" s="12">
        <v>0</v>
      </c>
      <c r="AJ438" s="12">
        <v>0</v>
      </c>
      <c r="AK438" s="12">
        <v>0</v>
      </c>
      <c r="AL438" s="12">
        <v>0</v>
      </c>
      <c r="AM438" s="12">
        <v>0</v>
      </c>
      <c r="AN438" s="12">
        <v>0</v>
      </c>
      <c r="AO438" s="81">
        <v>0</v>
      </c>
      <c r="AP438">
        <v>0</v>
      </c>
      <c r="AQ438">
        <v>0</v>
      </c>
      <c r="AR438">
        <v>0</v>
      </c>
      <c r="AS438" t="s">
        <v>329</v>
      </c>
      <c r="AT438" t="s">
        <v>270</v>
      </c>
      <c r="AU438">
        <v>0</v>
      </c>
      <c r="AV438" s="12"/>
      <c r="AW438" s="12"/>
      <c r="AX438" s="12"/>
      <c r="AY438" s="12"/>
      <c r="AZ438" t="s">
        <v>296</v>
      </c>
    </row>
    <row r="439" spans="1:52" hidden="1" x14ac:dyDescent="0.35">
      <c r="A439" t="s">
        <v>61</v>
      </c>
      <c r="B439" t="s">
        <v>96</v>
      </c>
      <c r="C439" s="109">
        <v>0</v>
      </c>
      <c r="D439" s="12">
        <v>0</v>
      </c>
      <c r="E439" s="12">
        <v>0</v>
      </c>
      <c r="F439" s="12">
        <v>0</v>
      </c>
      <c r="G439" s="12">
        <v>0</v>
      </c>
      <c r="H439" s="12">
        <v>0</v>
      </c>
      <c r="I439" s="12">
        <v>0</v>
      </c>
      <c r="J439" s="12">
        <v>0</v>
      </c>
      <c r="K439" s="12">
        <v>0</v>
      </c>
      <c r="L439" s="12">
        <v>0</v>
      </c>
      <c r="M439" s="12">
        <v>0</v>
      </c>
      <c r="N439" s="12">
        <v>0</v>
      </c>
      <c r="O439" s="12">
        <v>0</v>
      </c>
      <c r="P439" s="12">
        <v>0</v>
      </c>
      <c r="Q439" s="12">
        <v>0</v>
      </c>
      <c r="R439" s="12">
        <v>0</v>
      </c>
      <c r="S439" s="12">
        <v>0</v>
      </c>
      <c r="T439" s="12">
        <v>0</v>
      </c>
      <c r="U439" s="12">
        <v>0</v>
      </c>
      <c r="V439" s="12">
        <v>0</v>
      </c>
      <c r="W439" s="12">
        <v>0</v>
      </c>
      <c r="X439" s="12">
        <v>0</v>
      </c>
      <c r="Y439" s="12">
        <v>0</v>
      </c>
      <c r="Z439" s="12">
        <v>0</v>
      </c>
      <c r="AA439" s="12">
        <v>0</v>
      </c>
      <c r="AB439" s="12">
        <v>0</v>
      </c>
      <c r="AC439" s="12">
        <v>0</v>
      </c>
      <c r="AD439" s="12">
        <v>0</v>
      </c>
      <c r="AE439" s="12">
        <v>0</v>
      </c>
      <c r="AF439" s="12">
        <v>0</v>
      </c>
      <c r="AG439" s="12">
        <v>0</v>
      </c>
      <c r="AH439" s="12">
        <v>0</v>
      </c>
      <c r="AI439" s="12">
        <v>0</v>
      </c>
      <c r="AJ439" s="12">
        <v>0</v>
      </c>
      <c r="AK439" s="12">
        <v>0</v>
      </c>
      <c r="AL439" s="12">
        <v>0</v>
      </c>
      <c r="AM439" s="12">
        <v>0</v>
      </c>
      <c r="AN439" s="12">
        <v>0</v>
      </c>
      <c r="AO439" s="81">
        <v>0</v>
      </c>
      <c r="AP439">
        <v>0</v>
      </c>
      <c r="AQ439">
        <v>0</v>
      </c>
      <c r="AR439">
        <v>0</v>
      </c>
      <c r="AS439" t="s">
        <v>329</v>
      </c>
      <c r="AT439" t="s">
        <v>270</v>
      </c>
      <c r="AU439">
        <v>0</v>
      </c>
      <c r="AV439" s="12"/>
      <c r="AW439" s="12"/>
      <c r="AX439" s="12"/>
      <c r="AY439" s="12"/>
      <c r="AZ439" t="s">
        <v>295</v>
      </c>
    </row>
    <row r="440" spans="1:52" hidden="1" x14ac:dyDescent="0.35">
      <c r="A440" t="s">
        <v>61</v>
      </c>
      <c r="B440" t="s">
        <v>69</v>
      </c>
      <c r="C440" s="109">
        <v>0</v>
      </c>
      <c r="D440" s="12">
        <v>0</v>
      </c>
      <c r="E440" s="12">
        <v>0</v>
      </c>
      <c r="F440" s="12">
        <v>0</v>
      </c>
      <c r="G440" s="12">
        <v>0</v>
      </c>
      <c r="H440" s="12">
        <v>0</v>
      </c>
      <c r="I440" s="12">
        <v>0</v>
      </c>
      <c r="J440" s="12">
        <v>0</v>
      </c>
      <c r="K440" s="12">
        <v>0</v>
      </c>
      <c r="L440" s="12">
        <v>0</v>
      </c>
      <c r="M440" s="12">
        <v>0</v>
      </c>
      <c r="N440" s="12">
        <v>0</v>
      </c>
      <c r="O440" s="12">
        <v>0</v>
      </c>
      <c r="P440" s="12">
        <v>0</v>
      </c>
      <c r="Q440" s="12">
        <v>0</v>
      </c>
      <c r="R440" s="12">
        <v>0</v>
      </c>
      <c r="S440" s="12">
        <v>0</v>
      </c>
      <c r="T440" s="12">
        <v>0</v>
      </c>
      <c r="U440" s="12">
        <v>0</v>
      </c>
      <c r="V440" s="12">
        <v>0</v>
      </c>
      <c r="W440" s="12">
        <v>0</v>
      </c>
      <c r="X440" s="12">
        <v>0</v>
      </c>
      <c r="Y440" s="12">
        <v>0</v>
      </c>
      <c r="Z440" s="12">
        <v>0</v>
      </c>
      <c r="AA440" s="12">
        <v>0</v>
      </c>
      <c r="AB440" s="12">
        <v>0</v>
      </c>
      <c r="AC440" s="12">
        <v>0</v>
      </c>
      <c r="AD440" s="12">
        <v>0</v>
      </c>
      <c r="AE440" s="12">
        <v>0</v>
      </c>
      <c r="AF440" s="12">
        <v>0</v>
      </c>
      <c r="AG440" s="12">
        <v>0</v>
      </c>
      <c r="AH440" s="12">
        <v>0</v>
      </c>
      <c r="AI440" s="12">
        <v>0</v>
      </c>
      <c r="AJ440" s="12">
        <v>0</v>
      </c>
      <c r="AK440" s="12">
        <v>0</v>
      </c>
      <c r="AL440" s="12">
        <v>0</v>
      </c>
      <c r="AM440" s="12">
        <v>0</v>
      </c>
      <c r="AN440" s="12">
        <v>0</v>
      </c>
      <c r="AO440" s="81">
        <v>0</v>
      </c>
      <c r="AP440">
        <v>0</v>
      </c>
      <c r="AQ440">
        <v>0</v>
      </c>
      <c r="AR440">
        <v>0</v>
      </c>
      <c r="AS440" t="s">
        <v>371</v>
      </c>
      <c r="AT440" t="s">
        <v>270</v>
      </c>
      <c r="AU440">
        <v>0</v>
      </c>
      <c r="AV440" s="12">
        <v>443</v>
      </c>
      <c r="AW440" s="12"/>
      <c r="AX440" s="12"/>
      <c r="AY440" s="12"/>
      <c r="AZ440" t="s">
        <v>57</v>
      </c>
    </row>
    <row r="441" spans="1:52" hidden="1" x14ac:dyDescent="0.35">
      <c r="A441" t="s">
        <v>61</v>
      </c>
      <c r="B441" t="s">
        <v>69</v>
      </c>
      <c r="C441" s="109">
        <v>0</v>
      </c>
      <c r="D441" s="12">
        <v>0</v>
      </c>
      <c r="E441" s="12">
        <v>0</v>
      </c>
      <c r="F441" s="12">
        <v>0</v>
      </c>
      <c r="G441" s="12">
        <v>0</v>
      </c>
      <c r="H441" s="12">
        <v>0</v>
      </c>
      <c r="I441" s="12">
        <v>0</v>
      </c>
      <c r="J441" s="12">
        <v>0</v>
      </c>
      <c r="K441" s="12">
        <v>0</v>
      </c>
      <c r="L441" s="12">
        <v>0</v>
      </c>
      <c r="M441" s="12">
        <v>0</v>
      </c>
      <c r="N441" s="12">
        <v>0</v>
      </c>
      <c r="O441" s="12">
        <v>0</v>
      </c>
      <c r="P441" s="12">
        <v>0</v>
      </c>
      <c r="Q441" s="12">
        <v>0</v>
      </c>
      <c r="R441" s="12">
        <v>0</v>
      </c>
      <c r="S441" s="12">
        <v>0</v>
      </c>
      <c r="T441" s="12">
        <v>0</v>
      </c>
      <c r="U441" s="12">
        <v>0</v>
      </c>
      <c r="V441" s="12">
        <v>0</v>
      </c>
      <c r="W441" s="12">
        <v>0</v>
      </c>
      <c r="X441" s="12">
        <v>0</v>
      </c>
      <c r="Y441" s="12">
        <v>0</v>
      </c>
      <c r="Z441" s="12">
        <v>0</v>
      </c>
      <c r="AA441" s="12">
        <v>0</v>
      </c>
      <c r="AB441" s="12">
        <v>0</v>
      </c>
      <c r="AC441" s="12">
        <v>0</v>
      </c>
      <c r="AD441" s="12">
        <v>0</v>
      </c>
      <c r="AE441" s="12">
        <v>0</v>
      </c>
      <c r="AF441" s="12">
        <v>0</v>
      </c>
      <c r="AG441" s="12">
        <v>0</v>
      </c>
      <c r="AH441" s="12">
        <v>0</v>
      </c>
      <c r="AI441" s="12">
        <v>0</v>
      </c>
      <c r="AJ441" s="12">
        <v>0</v>
      </c>
      <c r="AK441" s="12">
        <v>0</v>
      </c>
      <c r="AL441" s="12">
        <v>0</v>
      </c>
      <c r="AM441" s="12">
        <v>0</v>
      </c>
      <c r="AN441" s="12">
        <v>0</v>
      </c>
      <c r="AO441" s="81">
        <v>0</v>
      </c>
      <c r="AP441">
        <v>0</v>
      </c>
      <c r="AQ441">
        <v>0</v>
      </c>
      <c r="AR441">
        <v>0</v>
      </c>
      <c r="AS441" t="s">
        <v>371</v>
      </c>
      <c r="AT441" t="s">
        <v>270</v>
      </c>
      <c r="AU441">
        <v>0</v>
      </c>
      <c r="AV441" s="12"/>
      <c r="AW441" s="12">
        <v>1</v>
      </c>
      <c r="AX441" s="12"/>
      <c r="AY441" s="12"/>
      <c r="AZ441" t="s">
        <v>295</v>
      </c>
    </row>
    <row r="442" spans="1:52" hidden="1" x14ac:dyDescent="0.35">
      <c r="A442" t="s">
        <v>61</v>
      </c>
      <c r="B442" t="s">
        <v>69</v>
      </c>
      <c r="C442" s="109">
        <v>0</v>
      </c>
      <c r="D442" s="12">
        <v>0</v>
      </c>
      <c r="E442" s="12">
        <v>0</v>
      </c>
      <c r="F442" s="12">
        <v>0</v>
      </c>
      <c r="G442" s="12">
        <v>0</v>
      </c>
      <c r="H442" s="12">
        <v>0</v>
      </c>
      <c r="I442" s="12">
        <v>0</v>
      </c>
      <c r="J442" s="12">
        <v>0</v>
      </c>
      <c r="K442" s="12">
        <v>0</v>
      </c>
      <c r="L442" s="12">
        <v>0</v>
      </c>
      <c r="M442" s="12">
        <v>0</v>
      </c>
      <c r="N442" s="12">
        <v>0</v>
      </c>
      <c r="O442" s="12">
        <v>0</v>
      </c>
      <c r="P442" s="12">
        <v>0</v>
      </c>
      <c r="Q442" s="12">
        <v>0</v>
      </c>
      <c r="R442" s="12">
        <v>0</v>
      </c>
      <c r="S442" s="12">
        <v>0</v>
      </c>
      <c r="T442" s="12">
        <v>0</v>
      </c>
      <c r="U442" s="12">
        <v>0</v>
      </c>
      <c r="V442" s="12">
        <v>0</v>
      </c>
      <c r="W442" s="12">
        <v>0</v>
      </c>
      <c r="X442" s="12">
        <v>0</v>
      </c>
      <c r="Y442" s="12">
        <v>0</v>
      </c>
      <c r="Z442" s="12">
        <v>0</v>
      </c>
      <c r="AA442" s="12">
        <v>0</v>
      </c>
      <c r="AB442" s="12">
        <v>0</v>
      </c>
      <c r="AC442" s="12">
        <v>0</v>
      </c>
      <c r="AD442" s="12">
        <v>0</v>
      </c>
      <c r="AE442" s="12">
        <v>0</v>
      </c>
      <c r="AF442" s="12">
        <v>0</v>
      </c>
      <c r="AG442" s="12">
        <v>0</v>
      </c>
      <c r="AH442" s="12">
        <v>0</v>
      </c>
      <c r="AI442" s="12">
        <v>0</v>
      </c>
      <c r="AJ442" s="12">
        <v>0</v>
      </c>
      <c r="AK442" s="12">
        <v>0</v>
      </c>
      <c r="AL442" s="12">
        <v>0</v>
      </c>
      <c r="AM442" s="12">
        <v>0</v>
      </c>
      <c r="AN442" s="12">
        <v>0</v>
      </c>
      <c r="AO442" s="81">
        <v>0</v>
      </c>
      <c r="AP442">
        <v>0</v>
      </c>
      <c r="AQ442">
        <v>0</v>
      </c>
      <c r="AR442">
        <v>0</v>
      </c>
      <c r="AS442" t="s">
        <v>371</v>
      </c>
      <c r="AT442" t="s">
        <v>270</v>
      </c>
      <c r="AU442">
        <v>0</v>
      </c>
      <c r="AV442" s="12"/>
      <c r="AW442" s="12">
        <v>3</v>
      </c>
      <c r="AX442" s="12"/>
      <c r="AY442" s="12"/>
      <c r="AZ442" t="s">
        <v>296</v>
      </c>
    </row>
    <row r="443" spans="1:52" hidden="1" x14ac:dyDescent="0.35">
      <c r="A443" t="s">
        <v>61</v>
      </c>
      <c r="B443" t="s">
        <v>69</v>
      </c>
      <c r="C443" s="109">
        <v>0</v>
      </c>
      <c r="D443" s="12">
        <v>0</v>
      </c>
      <c r="E443" s="12">
        <v>0</v>
      </c>
      <c r="F443" s="12">
        <v>0</v>
      </c>
      <c r="G443" s="12">
        <v>0</v>
      </c>
      <c r="H443" s="12">
        <v>0</v>
      </c>
      <c r="I443" s="12">
        <v>0</v>
      </c>
      <c r="J443" s="12">
        <v>0</v>
      </c>
      <c r="K443" s="12">
        <v>0</v>
      </c>
      <c r="L443" s="12">
        <v>0</v>
      </c>
      <c r="M443" s="12">
        <v>0</v>
      </c>
      <c r="N443" s="12">
        <v>0</v>
      </c>
      <c r="O443" s="12">
        <v>0</v>
      </c>
      <c r="P443" s="12">
        <v>0</v>
      </c>
      <c r="Q443" s="12">
        <v>0</v>
      </c>
      <c r="R443" s="12">
        <v>0</v>
      </c>
      <c r="S443" s="12">
        <v>0</v>
      </c>
      <c r="T443" s="12">
        <v>0</v>
      </c>
      <c r="U443" s="12">
        <v>0</v>
      </c>
      <c r="V443" s="12">
        <v>0</v>
      </c>
      <c r="W443" s="12">
        <v>0</v>
      </c>
      <c r="X443" s="12">
        <v>0</v>
      </c>
      <c r="Y443" s="12">
        <v>0</v>
      </c>
      <c r="Z443" s="12">
        <v>0</v>
      </c>
      <c r="AA443" s="12">
        <v>0</v>
      </c>
      <c r="AB443" s="12">
        <v>0</v>
      </c>
      <c r="AC443" s="12">
        <v>0</v>
      </c>
      <c r="AD443" s="12">
        <v>0</v>
      </c>
      <c r="AE443" s="12">
        <v>0</v>
      </c>
      <c r="AF443" s="12">
        <v>0</v>
      </c>
      <c r="AG443" s="12">
        <v>0</v>
      </c>
      <c r="AH443" s="12">
        <v>0</v>
      </c>
      <c r="AI443" s="12">
        <v>0</v>
      </c>
      <c r="AJ443" s="12">
        <v>0</v>
      </c>
      <c r="AK443" s="12">
        <v>0</v>
      </c>
      <c r="AL443" s="12">
        <v>0</v>
      </c>
      <c r="AM443" s="12">
        <v>0</v>
      </c>
      <c r="AN443" s="12">
        <v>0</v>
      </c>
      <c r="AO443" s="81">
        <v>0</v>
      </c>
      <c r="AP443">
        <v>0</v>
      </c>
      <c r="AQ443">
        <v>0</v>
      </c>
      <c r="AR443">
        <v>0</v>
      </c>
      <c r="AS443" t="s">
        <v>371</v>
      </c>
      <c r="AT443" t="s">
        <v>270</v>
      </c>
      <c r="AU443">
        <v>0</v>
      </c>
      <c r="AV443" s="12"/>
      <c r="AW443" s="12">
        <v>34</v>
      </c>
      <c r="AX443" s="12"/>
      <c r="AY443" s="12"/>
      <c r="AZ443" t="s">
        <v>57</v>
      </c>
    </row>
    <row r="444" spans="1:52" hidden="1" x14ac:dyDescent="0.35">
      <c r="A444" t="s">
        <v>61</v>
      </c>
      <c r="B444" t="s">
        <v>69</v>
      </c>
      <c r="C444" s="109">
        <v>0</v>
      </c>
      <c r="D444" s="12">
        <v>0</v>
      </c>
      <c r="E444" s="12">
        <v>0</v>
      </c>
      <c r="F444" s="12">
        <v>0</v>
      </c>
      <c r="G444" s="12">
        <v>0</v>
      </c>
      <c r="H444" s="12">
        <v>0</v>
      </c>
      <c r="I444" s="12">
        <v>0</v>
      </c>
      <c r="J444" s="12">
        <v>0</v>
      </c>
      <c r="K444" s="12">
        <v>0</v>
      </c>
      <c r="L444" s="12">
        <v>0</v>
      </c>
      <c r="M444" s="12">
        <v>0</v>
      </c>
      <c r="N444" s="12">
        <v>0</v>
      </c>
      <c r="O444" s="12">
        <v>0</v>
      </c>
      <c r="P444" s="12">
        <v>0</v>
      </c>
      <c r="Q444" s="12">
        <v>0</v>
      </c>
      <c r="R444" s="12">
        <v>0</v>
      </c>
      <c r="S444" s="12">
        <v>0</v>
      </c>
      <c r="T444" s="12">
        <v>0</v>
      </c>
      <c r="U444" s="12">
        <v>0</v>
      </c>
      <c r="V444" s="12">
        <v>0</v>
      </c>
      <c r="W444" s="12">
        <v>0</v>
      </c>
      <c r="X444" s="12">
        <v>0</v>
      </c>
      <c r="Y444" s="12">
        <v>0</v>
      </c>
      <c r="Z444" s="12">
        <v>0</v>
      </c>
      <c r="AA444" s="12">
        <v>0</v>
      </c>
      <c r="AB444" s="12">
        <v>0</v>
      </c>
      <c r="AC444" s="12">
        <v>0</v>
      </c>
      <c r="AD444" s="12">
        <v>0</v>
      </c>
      <c r="AE444" s="12">
        <v>0</v>
      </c>
      <c r="AF444" s="12">
        <v>0</v>
      </c>
      <c r="AG444" s="12">
        <v>0</v>
      </c>
      <c r="AH444" s="12">
        <v>0</v>
      </c>
      <c r="AI444" s="12">
        <v>0</v>
      </c>
      <c r="AJ444" s="12">
        <v>0</v>
      </c>
      <c r="AK444" s="12">
        <v>0</v>
      </c>
      <c r="AL444" s="12">
        <v>0</v>
      </c>
      <c r="AM444" s="12">
        <v>0</v>
      </c>
      <c r="AN444" s="12">
        <v>0</v>
      </c>
      <c r="AO444" s="81">
        <v>0</v>
      </c>
      <c r="AP444">
        <v>0</v>
      </c>
      <c r="AQ444">
        <v>0</v>
      </c>
      <c r="AR444">
        <v>0</v>
      </c>
      <c r="AS444" t="s">
        <v>371</v>
      </c>
      <c r="AT444" t="s">
        <v>270</v>
      </c>
      <c r="AU444">
        <v>0</v>
      </c>
      <c r="AV444" s="12"/>
      <c r="AW444" s="12"/>
      <c r="AX444" s="12">
        <v>0</v>
      </c>
      <c r="AY444" s="12"/>
      <c r="AZ444" t="s">
        <v>295</v>
      </c>
    </row>
    <row r="445" spans="1:52" hidden="1" x14ac:dyDescent="0.35">
      <c r="A445" t="s">
        <v>61</v>
      </c>
      <c r="B445" t="s">
        <v>69</v>
      </c>
      <c r="C445" s="109">
        <v>0</v>
      </c>
      <c r="D445" s="12">
        <v>0</v>
      </c>
      <c r="E445" s="12">
        <v>0</v>
      </c>
      <c r="F445" s="12">
        <v>0</v>
      </c>
      <c r="G445" s="12">
        <v>0</v>
      </c>
      <c r="H445" s="12">
        <v>0</v>
      </c>
      <c r="I445" s="12">
        <v>0</v>
      </c>
      <c r="J445" s="12">
        <v>0</v>
      </c>
      <c r="K445" s="12">
        <v>0</v>
      </c>
      <c r="L445" s="12">
        <v>0</v>
      </c>
      <c r="M445" s="12">
        <v>0</v>
      </c>
      <c r="N445" s="12">
        <v>0</v>
      </c>
      <c r="O445" s="12">
        <v>0</v>
      </c>
      <c r="P445" s="12">
        <v>0</v>
      </c>
      <c r="Q445" s="12">
        <v>0</v>
      </c>
      <c r="R445" s="12">
        <v>0</v>
      </c>
      <c r="S445" s="12">
        <v>0</v>
      </c>
      <c r="T445" s="12">
        <v>0</v>
      </c>
      <c r="U445" s="12">
        <v>0</v>
      </c>
      <c r="V445" s="12">
        <v>0</v>
      </c>
      <c r="W445" s="12">
        <v>0</v>
      </c>
      <c r="X445" s="12">
        <v>0</v>
      </c>
      <c r="Y445" s="12">
        <v>0</v>
      </c>
      <c r="Z445" s="12">
        <v>0</v>
      </c>
      <c r="AA445" s="12">
        <v>0</v>
      </c>
      <c r="AB445" s="12">
        <v>0</v>
      </c>
      <c r="AC445" s="12">
        <v>0</v>
      </c>
      <c r="AD445" s="12">
        <v>0</v>
      </c>
      <c r="AE445" s="12">
        <v>0</v>
      </c>
      <c r="AF445" s="12">
        <v>0</v>
      </c>
      <c r="AG445" s="12">
        <v>0</v>
      </c>
      <c r="AH445" s="12">
        <v>0</v>
      </c>
      <c r="AI445" s="12">
        <v>0</v>
      </c>
      <c r="AJ445" s="12">
        <v>0</v>
      </c>
      <c r="AK445" s="12">
        <v>0</v>
      </c>
      <c r="AL445" s="12">
        <v>0</v>
      </c>
      <c r="AM445" s="12">
        <v>0</v>
      </c>
      <c r="AN445" s="12">
        <v>0</v>
      </c>
      <c r="AO445" s="81">
        <v>0</v>
      </c>
      <c r="AP445">
        <v>0</v>
      </c>
      <c r="AQ445">
        <v>0</v>
      </c>
      <c r="AR445">
        <v>0</v>
      </c>
      <c r="AS445" t="s">
        <v>371</v>
      </c>
      <c r="AT445" t="s">
        <v>270</v>
      </c>
      <c r="AU445">
        <v>0</v>
      </c>
      <c r="AV445" s="12"/>
      <c r="AW445" s="12"/>
      <c r="AX445" s="12">
        <v>1</v>
      </c>
      <c r="AY445" s="12"/>
      <c r="AZ445" t="s">
        <v>296</v>
      </c>
    </row>
    <row r="446" spans="1:52" hidden="1" x14ac:dyDescent="0.35">
      <c r="A446" t="s">
        <v>61</v>
      </c>
      <c r="B446" t="s">
        <v>69</v>
      </c>
      <c r="C446" s="109">
        <v>0</v>
      </c>
      <c r="D446" s="12">
        <v>0</v>
      </c>
      <c r="E446" s="12">
        <v>0</v>
      </c>
      <c r="F446" s="12">
        <v>0</v>
      </c>
      <c r="G446" s="12">
        <v>0</v>
      </c>
      <c r="H446" s="12">
        <v>0</v>
      </c>
      <c r="I446" s="12">
        <v>0</v>
      </c>
      <c r="J446" s="12">
        <v>0</v>
      </c>
      <c r="K446" s="12">
        <v>0</v>
      </c>
      <c r="L446" s="12">
        <v>0</v>
      </c>
      <c r="M446" s="12">
        <v>0</v>
      </c>
      <c r="N446" s="12">
        <v>0</v>
      </c>
      <c r="O446" s="12">
        <v>0</v>
      </c>
      <c r="P446" s="12">
        <v>0</v>
      </c>
      <c r="Q446" s="12">
        <v>0</v>
      </c>
      <c r="R446" s="12">
        <v>0</v>
      </c>
      <c r="S446" s="12">
        <v>0</v>
      </c>
      <c r="T446" s="12">
        <v>0</v>
      </c>
      <c r="U446" s="12">
        <v>0</v>
      </c>
      <c r="V446" s="12">
        <v>0</v>
      </c>
      <c r="W446" s="12">
        <v>0</v>
      </c>
      <c r="X446" s="12">
        <v>0</v>
      </c>
      <c r="Y446" s="12">
        <v>0</v>
      </c>
      <c r="Z446" s="12">
        <v>0</v>
      </c>
      <c r="AA446" s="12">
        <v>0</v>
      </c>
      <c r="AB446" s="12">
        <v>0</v>
      </c>
      <c r="AC446" s="12">
        <v>0</v>
      </c>
      <c r="AD446" s="12">
        <v>0</v>
      </c>
      <c r="AE446" s="12">
        <v>0</v>
      </c>
      <c r="AF446" s="12">
        <v>0</v>
      </c>
      <c r="AG446" s="12">
        <v>0</v>
      </c>
      <c r="AH446" s="12">
        <v>0</v>
      </c>
      <c r="AI446" s="12">
        <v>0</v>
      </c>
      <c r="AJ446" s="12">
        <v>0</v>
      </c>
      <c r="AK446" s="12">
        <v>0</v>
      </c>
      <c r="AL446" s="12">
        <v>0</v>
      </c>
      <c r="AM446" s="12">
        <v>0</v>
      </c>
      <c r="AN446" s="12">
        <v>0</v>
      </c>
      <c r="AO446" s="81">
        <v>0</v>
      </c>
      <c r="AP446">
        <v>0</v>
      </c>
      <c r="AQ446">
        <v>0</v>
      </c>
      <c r="AR446">
        <v>0</v>
      </c>
      <c r="AS446" t="s">
        <v>371</v>
      </c>
      <c r="AT446" t="s">
        <v>270</v>
      </c>
      <c r="AU446">
        <v>0</v>
      </c>
      <c r="AV446" s="12"/>
      <c r="AW446" s="12"/>
      <c r="AX446" s="12">
        <v>16</v>
      </c>
      <c r="AY446" s="12"/>
      <c r="AZ446" t="s">
        <v>57</v>
      </c>
    </row>
    <row r="447" spans="1:52" hidden="1" x14ac:dyDescent="0.35">
      <c r="A447" t="s">
        <v>61</v>
      </c>
      <c r="B447" t="s">
        <v>69</v>
      </c>
      <c r="C447" s="109">
        <v>0</v>
      </c>
      <c r="D447" s="12">
        <v>0</v>
      </c>
      <c r="E447" s="12">
        <v>0</v>
      </c>
      <c r="F447" s="12">
        <v>0</v>
      </c>
      <c r="G447" s="12">
        <v>0</v>
      </c>
      <c r="H447" s="12">
        <v>0</v>
      </c>
      <c r="I447" s="12">
        <v>0</v>
      </c>
      <c r="J447" s="12">
        <v>0</v>
      </c>
      <c r="K447" s="12">
        <v>0</v>
      </c>
      <c r="L447" s="12">
        <v>0</v>
      </c>
      <c r="M447" s="12">
        <v>0</v>
      </c>
      <c r="N447" s="12">
        <v>0</v>
      </c>
      <c r="O447" s="12">
        <v>0</v>
      </c>
      <c r="P447" s="12">
        <v>0</v>
      </c>
      <c r="Q447" s="12">
        <v>0</v>
      </c>
      <c r="R447" s="12">
        <v>0</v>
      </c>
      <c r="S447" s="12">
        <v>0</v>
      </c>
      <c r="T447" s="12">
        <v>0</v>
      </c>
      <c r="U447" s="12">
        <v>0</v>
      </c>
      <c r="V447" s="12">
        <v>0</v>
      </c>
      <c r="W447" s="12">
        <v>0</v>
      </c>
      <c r="X447" s="12">
        <v>0</v>
      </c>
      <c r="Y447" s="12">
        <v>0</v>
      </c>
      <c r="Z447" s="12">
        <v>0</v>
      </c>
      <c r="AA447" s="12">
        <v>0</v>
      </c>
      <c r="AB447" s="12">
        <v>0</v>
      </c>
      <c r="AC447" s="12">
        <v>0</v>
      </c>
      <c r="AD447" s="12">
        <v>0</v>
      </c>
      <c r="AE447" s="12">
        <v>0</v>
      </c>
      <c r="AF447" s="12">
        <v>0</v>
      </c>
      <c r="AG447" s="12">
        <v>0</v>
      </c>
      <c r="AH447" s="12">
        <v>0</v>
      </c>
      <c r="AI447" s="12">
        <v>0</v>
      </c>
      <c r="AJ447" s="12">
        <v>0</v>
      </c>
      <c r="AK447" s="12">
        <v>0</v>
      </c>
      <c r="AL447" s="12">
        <v>0</v>
      </c>
      <c r="AM447" s="12">
        <v>0</v>
      </c>
      <c r="AN447" s="12">
        <v>0</v>
      </c>
      <c r="AO447" s="81">
        <v>0</v>
      </c>
      <c r="AP447">
        <v>0</v>
      </c>
      <c r="AQ447">
        <v>0</v>
      </c>
      <c r="AR447">
        <v>0</v>
      </c>
      <c r="AS447" t="s">
        <v>371</v>
      </c>
      <c r="AT447" t="s">
        <v>270</v>
      </c>
      <c r="AU447">
        <v>0</v>
      </c>
      <c r="AV447" s="12"/>
      <c r="AW447" s="12"/>
      <c r="AX447" s="12"/>
      <c r="AY447" s="12">
        <v>1</v>
      </c>
      <c r="AZ447" t="s">
        <v>295</v>
      </c>
    </row>
    <row r="448" spans="1:52" hidden="1" x14ac:dyDescent="0.35">
      <c r="A448" t="s">
        <v>61</v>
      </c>
      <c r="B448" t="s">
        <v>69</v>
      </c>
      <c r="C448" s="109">
        <v>0</v>
      </c>
      <c r="D448" s="12">
        <v>0</v>
      </c>
      <c r="E448" s="12">
        <v>0</v>
      </c>
      <c r="F448" s="12">
        <v>0</v>
      </c>
      <c r="G448" s="12">
        <v>0</v>
      </c>
      <c r="H448" s="12">
        <v>0</v>
      </c>
      <c r="I448" s="12">
        <v>0</v>
      </c>
      <c r="J448" s="12">
        <v>0</v>
      </c>
      <c r="K448" s="12">
        <v>0</v>
      </c>
      <c r="L448" s="12">
        <v>0</v>
      </c>
      <c r="M448" s="12">
        <v>0</v>
      </c>
      <c r="N448" s="12">
        <v>0</v>
      </c>
      <c r="O448" s="12">
        <v>0</v>
      </c>
      <c r="P448" s="12">
        <v>0</v>
      </c>
      <c r="Q448" s="12">
        <v>0</v>
      </c>
      <c r="R448" s="12">
        <v>0</v>
      </c>
      <c r="S448" s="12">
        <v>0</v>
      </c>
      <c r="T448" s="12">
        <v>0</v>
      </c>
      <c r="U448" s="12">
        <v>0</v>
      </c>
      <c r="V448" s="12">
        <v>0</v>
      </c>
      <c r="W448" s="12">
        <v>0</v>
      </c>
      <c r="X448" s="12">
        <v>0</v>
      </c>
      <c r="Y448" s="12">
        <v>0</v>
      </c>
      <c r="Z448" s="12">
        <v>0</v>
      </c>
      <c r="AA448" s="12">
        <v>0</v>
      </c>
      <c r="AB448" s="12">
        <v>0</v>
      </c>
      <c r="AC448" s="12">
        <v>0</v>
      </c>
      <c r="AD448" s="12">
        <v>0</v>
      </c>
      <c r="AE448" s="12">
        <v>0</v>
      </c>
      <c r="AF448" s="12">
        <v>0</v>
      </c>
      <c r="AG448" s="12">
        <v>0</v>
      </c>
      <c r="AH448" s="12">
        <v>0</v>
      </c>
      <c r="AI448" s="12">
        <v>0</v>
      </c>
      <c r="AJ448" s="12">
        <v>0</v>
      </c>
      <c r="AK448" s="12">
        <v>0</v>
      </c>
      <c r="AL448" s="12">
        <v>0</v>
      </c>
      <c r="AM448" s="12">
        <v>0</v>
      </c>
      <c r="AN448" s="12">
        <v>0</v>
      </c>
      <c r="AO448" s="81">
        <v>0</v>
      </c>
      <c r="AP448">
        <v>0</v>
      </c>
      <c r="AQ448">
        <v>0</v>
      </c>
      <c r="AR448">
        <v>0</v>
      </c>
      <c r="AS448" t="s">
        <v>371</v>
      </c>
      <c r="AT448" t="s">
        <v>270</v>
      </c>
      <c r="AU448">
        <v>0</v>
      </c>
      <c r="AV448" s="12"/>
      <c r="AW448" s="12"/>
      <c r="AX448" s="12"/>
      <c r="AY448" s="12">
        <v>3</v>
      </c>
      <c r="AZ448" t="s">
        <v>296</v>
      </c>
    </row>
    <row r="449" spans="1:52" hidden="1" x14ac:dyDescent="0.35">
      <c r="A449" t="s">
        <v>61</v>
      </c>
      <c r="B449" t="s">
        <v>69</v>
      </c>
      <c r="C449" s="109">
        <v>0</v>
      </c>
      <c r="D449" s="12">
        <v>0</v>
      </c>
      <c r="E449" s="12">
        <v>0</v>
      </c>
      <c r="F449" s="12">
        <v>0</v>
      </c>
      <c r="G449" s="12">
        <v>0</v>
      </c>
      <c r="H449" s="12">
        <v>0</v>
      </c>
      <c r="I449" s="12">
        <v>0</v>
      </c>
      <c r="J449" s="12">
        <v>0</v>
      </c>
      <c r="K449" s="12">
        <v>0</v>
      </c>
      <c r="L449" s="12">
        <v>0</v>
      </c>
      <c r="M449" s="12">
        <v>0</v>
      </c>
      <c r="N449" s="12">
        <v>0</v>
      </c>
      <c r="O449" s="12">
        <v>0</v>
      </c>
      <c r="P449" s="12">
        <v>0</v>
      </c>
      <c r="Q449" s="12">
        <v>0</v>
      </c>
      <c r="R449" s="12">
        <v>0</v>
      </c>
      <c r="S449" s="12">
        <v>0</v>
      </c>
      <c r="T449" s="12">
        <v>0</v>
      </c>
      <c r="U449" s="12">
        <v>0</v>
      </c>
      <c r="V449" s="12">
        <v>0</v>
      </c>
      <c r="W449" s="12">
        <v>0</v>
      </c>
      <c r="X449" s="12">
        <v>0</v>
      </c>
      <c r="Y449" s="12">
        <v>0</v>
      </c>
      <c r="Z449" s="12">
        <v>0</v>
      </c>
      <c r="AA449" s="12">
        <v>0</v>
      </c>
      <c r="AB449" s="12">
        <v>0</v>
      </c>
      <c r="AC449" s="12">
        <v>0</v>
      </c>
      <c r="AD449" s="12">
        <v>0</v>
      </c>
      <c r="AE449" s="12">
        <v>0</v>
      </c>
      <c r="AF449" s="12">
        <v>0</v>
      </c>
      <c r="AG449" s="12">
        <v>0</v>
      </c>
      <c r="AH449" s="12">
        <v>0</v>
      </c>
      <c r="AI449" s="12">
        <v>0</v>
      </c>
      <c r="AJ449" s="12">
        <v>0</v>
      </c>
      <c r="AK449" s="12">
        <v>0</v>
      </c>
      <c r="AL449" s="12">
        <v>0</v>
      </c>
      <c r="AM449" s="12">
        <v>0</v>
      </c>
      <c r="AN449" s="12">
        <v>0</v>
      </c>
      <c r="AO449" s="81">
        <v>0</v>
      </c>
      <c r="AP449">
        <v>0</v>
      </c>
      <c r="AQ449">
        <v>0</v>
      </c>
      <c r="AR449">
        <v>0</v>
      </c>
      <c r="AS449" t="s">
        <v>371</v>
      </c>
      <c r="AT449" t="s">
        <v>270</v>
      </c>
      <c r="AU449">
        <v>0</v>
      </c>
      <c r="AV449" s="12"/>
      <c r="AW449" s="12"/>
      <c r="AX449" s="12"/>
      <c r="AY449" s="12">
        <v>33</v>
      </c>
      <c r="AZ449" t="s">
        <v>57</v>
      </c>
    </row>
    <row r="450" spans="1:52" hidden="1" x14ac:dyDescent="0.35">
      <c r="A450" t="s">
        <v>61</v>
      </c>
      <c r="B450" t="s">
        <v>69</v>
      </c>
      <c r="C450" s="109">
        <v>0</v>
      </c>
      <c r="D450" s="12">
        <v>0</v>
      </c>
      <c r="E450" s="12">
        <v>0</v>
      </c>
      <c r="F450" s="12">
        <v>0</v>
      </c>
      <c r="G450" s="12">
        <v>0</v>
      </c>
      <c r="H450" s="12">
        <v>0</v>
      </c>
      <c r="I450" s="12">
        <v>0</v>
      </c>
      <c r="J450" s="12">
        <v>0</v>
      </c>
      <c r="K450" s="12">
        <v>0</v>
      </c>
      <c r="L450" s="12">
        <v>0</v>
      </c>
      <c r="M450" s="12">
        <v>0</v>
      </c>
      <c r="N450" s="12">
        <v>0</v>
      </c>
      <c r="O450" s="12">
        <v>0</v>
      </c>
      <c r="P450" s="12">
        <v>0</v>
      </c>
      <c r="Q450" s="12">
        <v>0</v>
      </c>
      <c r="R450" s="12">
        <v>0</v>
      </c>
      <c r="S450" s="12">
        <v>0</v>
      </c>
      <c r="T450" s="12">
        <v>0</v>
      </c>
      <c r="U450" s="12">
        <v>0</v>
      </c>
      <c r="V450" s="12">
        <v>0</v>
      </c>
      <c r="W450" s="12">
        <v>0</v>
      </c>
      <c r="X450" s="12">
        <v>0</v>
      </c>
      <c r="Y450" s="12">
        <v>0</v>
      </c>
      <c r="Z450" s="12">
        <v>0</v>
      </c>
      <c r="AA450" s="12">
        <v>0</v>
      </c>
      <c r="AB450" s="12">
        <v>0</v>
      </c>
      <c r="AC450" s="12">
        <v>0</v>
      </c>
      <c r="AD450" s="12">
        <v>0</v>
      </c>
      <c r="AE450" s="12">
        <v>0</v>
      </c>
      <c r="AF450" s="12">
        <v>0</v>
      </c>
      <c r="AG450" s="12">
        <v>0</v>
      </c>
      <c r="AH450" s="12">
        <v>0</v>
      </c>
      <c r="AI450" s="12">
        <v>0</v>
      </c>
      <c r="AJ450" s="12">
        <v>0</v>
      </c>
      <c r="AK450" s="12">
        <v>0</v>
      </c>
      <c r="AL450" s="12">
        <v>0</v>
      </c>
      <c r="AM450" s="12">
        <v>0</v>
      </c>
      <c r="AN450" s="12">
        <v>0</v>
      </c>
      <c r="AO450" s="81">
        <v>0</v>
      </c>
      <c r="AP450">
        <v>0</v>
      </c>
      <c r="AQ450">
        <v>0</v>
      </c>
      <c r="AR450">
        <v>0</v>
      </c>
      <c r="AS450" t="s">
        <v>371</v>
      </c>
      <c r="AT450" t="s">
        <v>270</v>
      </c>
      <c r="AU450">
        <v>0</v>
      </c>
      <c r="AV450" s="12"/>
      <c r="AW450" s="12"/>
      <c r="AX450" s="12"/>
      <c r="AY450" s="12"/>
      <c r="AZ450" t="s">
        <v>57</v>
      </c>
    </row>
    <row r="451" spans="1:52" hidden="1" x14ac:dyDescent="0.35">
      <c r="A451" t="s">
        <v>61</v>
      </c>
      <c r="B451" t="s">
        <v>69</v>
      </c>
      <c r="C451" s="109">
        <v>0</v>
      </c>
      <c r="D451" s="12">
        <v>0</v>
      </c>
      <c r="E451" s="12">
        <v>0</v>
      </c>
      <c r="F451" s="12">
        <v>0</v>
      </c>
      <c r="G451" s="12">
        <v>0</v>
      </c>
      <c r="H451" s="12">
        <v>0</v>
      </c>
      <c r="I451" s="12">
        <v>0</v>
      </c>
      <c r="J451" s="12">
        <v>0</v>
      </c>
      <c r="K451" s="12">
        <v>0</v>
      </c>
      <c r="L451" s="12">
        <v>0</v>
      </c>
      <c r="M451" s="12">
        <v>0</v>
      </c>
      <c r="N451" s="12">
        <v>0</v>
      </c>
      <c r="O451" s="12">
        <v>0</v>
      </c>
      <c r="P451" s="12">
        <v>0</v>
      </c>
      <c r="Q451" s="12">
        <v>0</v>
      </c>
      <c r="R451" s="12">
        <v>0</v>
      </c>
      <c r="S451" s="12">
        <v>0</v>
      </c>
      <c r="T451" s="12">
        <v>0</v>
      </c>
      <c r="U451" s="12">
        <v>0</v>
      </c>
      <c r="V451" s="12">
        <v>0</v>
      </c>
      <c r="W451" s="12">
        <v>0</v>
      </c>
      <c r="X451" s="12">
        <v>0</v>
      </c>
      <c r="Y451" s="12">
        <v>0</v>
      </c>
      <c r="Z451" s="12">
        <v>0</v>
      </c>
      <c r="AA451" s="12">
        <v>0</v>
      </c>
      <c r="AB451" s="12">
        <v>0</v>
      </c>
      <c r="AC451" s="12">
        <v>0</v>
      </c>
      <c r="AD451" s="12">
        <v>0</v>
      </c>
      <c r="AE451" s="12">
        <v>0</v>
      </c>
      <c r="AF451" s="12">
        <v>0</v>
      </c>
      <c r="AG451" s="12">
        <v>0</v>
      </c>
      <c r="AH451" s="12">
        <v>0</v>
      </c>
      <c r="AI451" s="12">
        <v>0</v>
      </c>
      <c r="AJ451" s="12">
        <v>0</v>
      </c>
      <c r="AK451" s="12">
        <v>0</v>
      </c>
      <c r="AL451" s="12">
        <v>0</v>
      </c>
      <c r="AM451" s="12">
        <v>0</v>
      </c>
      <c r="AN451" s="12">
        <v>0</v>
      </c>
      <c r="AO451" s="81">
        <v>0</v>
      </c>
      <c r="AP451">
        <v>0</v>
      </c>
      <c r="AQ451">
        <v>0</v>
      </c>
      <c r="AR451">
        <v>0</v>
      </c>
      <c r="AS451" t="s">
        <v>371</v>
      </c>
      <c r="AT451" t="s">
        <v>270</v>
      </c>
      <c r="AU451">
        <v>0</v>
      </c>
      <c r="AV451" s="12"/>
      <c r="AW451" s="12"/>
      <c r="AX451" s="12"/>
      <c r="AY451" s="12"/>
      <c r="AZ451" t="s">
        <v>296</v>
      </c>
    </row>
    <row r="452" spans="1:52" hidden="1" x14ac:dyDescent="0.35">
      <c r="A452" t="s">
        <v>61</v>
      </c>
      <c r="B452" t="s">
        <v>69</v>
      </c>
      <c r="C452" s="109">
        <v>0</v>
      </c>
      <c r="D452" s="12">
        <v>0</v>
      </c>
      <c r="E452" s="12">
        <v>0</v>
      </c>
      <c r="F452" s="12">
        <v>0</v>
      </c>
      <c r="G452" s="12">
        <v>0</v>
      </c>
      <c r="H452" s="12">
        <v>0</v>
      </c>
      <c r="I452" s="12">
        <v>0</v>
      </c>
      <c r="J452" s="12">
        <v>0</v>
      </c>
      <c r="K452" s="12">
        <v>0</v>
      </c>
      <c r="L452" s="12">
        <v>0</v>
      </c>
      <c r="M452" s="12">
        <v>0</v>
      </c>
      <c r="N452" s="12">
        <v>0</v>
      </c>
      <c r="O452" s="12">
        <v>0</v>
      </c>
      <c r="P452" s="12">
        <v>0</v>
      </c>
      <c r="Q452" s="12">
        <v>0</v>
      </c>
      <c r="R452" s="12">
        <v>0</v>
      </c>
      <c r="S452" s="12">
        <v>0</v>
      </c>
      <c r="T452" s="12">
        <v>0</v>
      </c>
      <c r="U452" s="12">
        <v>0</v>
      </c>
      <c r="V452" s="12">
        <v>0</v>
      </c>
      <c r="W452" s="12">
        <v>0</v>
      </c>
      <c r="X452" s="12">
        <v>0</v>
      </c>
      <c r="Y452" s="12">
        <v>0</v>
      </c>
      <c r="Z452" s="12">
        <v>0</v>
      </c>
      <c r="AA452" s="12">
        <v>0</v>
      </c>
      <c r="AB452" s="12">
        <v>0</v>
      </c>
      <c r="AC452" s="12">
        <v>0</v>
      </c>
      <c r="AD452" s="12">
        <v>0</v>
      </c>
      <c r="AE452" s="12">
        <v>0</v>
      </c>
      <c r="AF452" s="12">
        <v>0</v>
      </c>
      <c r="AG452" s="12">
        <v>0</v>
      </c>
      <c r="AH452" s="12">
        <v>0</v>
      </c>
      <c r="AI452" s="12">
        <v>0</v>
      </c>
      <c r="AJ452" s="12">
        <v>0</v>
      </c>
      <c r="AK452" s="12">
        <v>0</v>
      </c>
      <c r="AL452" s="12">
        <v>0</v>
      </c>
      <c r="AM452" s="12">
        <v>0</v>
      </c>
      <c r="AN452" s="12">
        <v>0</v>
      </c>
      <c r="AO452" s="81">
        <v>0</v>
      </c>
      <c r="AP452">
        <v>0</v>
      </c>
      <c r="AQ452">
        <v>0</v>
      </c>
      <c r="AR452">
        <v>0</v>
      </c>
      <c r="AS452" t="s">
        <v>371</v>
      </c>
      <c r="AT452" t="s">
        <v>270</v>
      </c>
      <c r="AU452">
        <v>0</v>
      </c>
      <c r="AV452" s="12"/>
      <c r="AW452" s="12"/>
      <c r="AX452" s="12"/>
      <c r="AY452" s="12"/>
      <c r="AZ452" t="s">
        <v>295</v>
      </c>
    </row>
    <row r="453" spans="1:52" hidden="1" x14ac:dyDescent="0.35">
      <c r="A453" t="s">
        <v>61</v>
      </c>
      <c r="B453" t="s">
        <v>70</v>
      </c>
      <c r="C453" s="109">
        <v>0</v>
      </c>
      <c r="D453" s="12">
        <v>0</v>
      </c>
      <c r="E453" s="12">
        <v>0</v>
      </c>
      <c r="F453" s="12">
        <v>0</v>
      </c>
      <c r="G453" s="12">
        <v>0</v>
      </c>
      <c r="H453" s="12">
        <v>0</v>
      </c>
      <c r="I453" s="12">
        <v>0</v>
      </c>
      <c r="J453" s="12">
        <v>0</v>
      </c>
      <c r="K453" s="12">
        <v>0</v>
      </c>
      <c r="L453" s="12">
        <v>0</v>
      </c>
      <c r="M453" s="12">
        <v>0</v>
      </c>
      <c r="N453" s="12">
        <v>0</v>
      </c>
      <c r="O453" s="12">
        <v>0</v>
      </c>
      <c r="P453" s="12">
        <v>0</v>
      </c>
      <c r="Q453" s="12">
        <v>0</v>
      </c>
      <c r="R453" s="12">
        <v>0</v>
      </c>
      <c r="S453" s="12">
        <v>0</v>
      </c>
      <c r="T453" s="12">
        <v>0</v>
      </c>
      <c r="U453" s="12">
        <v>0</v>
      </c>
      <c r="V453" s="12">
        <v>0</v>
      </c>
      <c r="W453" s="12">
        <v>0</v>
      </c>
      <c r="X453" s="12">
        <v>0</v>
      </c>
      <c r="Y453" s="12">
        <v>0</v>
      </c>
      <c r="Z453" s="12">
        <v>0</v>
      </c>
      <c r="AA453" s="12">
        <v>0</v>
      </c>
      <c r="AB453" s="12">
        <v>0</v>
      </c>
      <c r="AC453" s="12">
        <v>0</v>
      </c>
      <c r="AD453" s="12">
        <v>0</v>
      </c>
      <c r="AE453" s="12">
        <v>0</v>
      </c>
      <c r="AF453" s="12">
        <v>0</v>
      </c>
      <c r="AG453" s="12">
        <v>0</v>
      </c>
      <c r="AH453" s="12">
        <v>0</v>
      </c>
      <c r="AI453" s="12">
        <v>0</v>
      </c>
      <c r="AJ453" s="12">
        <v>0</v>
      </c>
      <c r="AK453" s="12">
        <v>0</v>
      </c>
      <c r="AL453" s="12">
        <v>0</v>
      </c>
      <c r="AM453" s="12">
        <v>0</v>
      </c>
      <c r="AN453" s="12">
        <v>0</v>
      </c>
      <c r="AO453" s="81">
        <v>0</v>
      </c>
      <c r="AP453">
        <v>0</v>
      </c>
      <c r="AQ453">
        <v>0</v>
      </c>
      <c r="AR453">
        <v>0</v>
      </c>
      <c r="AS453" t="s">
        <v>371</v>
      </c>
      <c r="AT453" t="s">
        <v>270</v>
      </c>
      <c r="AU453">
        <v>0</v>
      </c>
      <c r="AV453" s="12">
        <v>4442</v>
      </c>
      <c r="AW453" s="12"/>
      <c r="AX453" s="12"/>
      <c r="AY453" s="12"/>
      <c r="AZ453" t="s">
        <v>57</v>
      </c>
    </row>
    <row r="454" spans="1:52" hidden="1" x14ac:dyDescent="0.35">
      <c r="A454" t="s">
        <v>61</v>
      </c>
      <c r="B454" t="s">
        <v>70</v>
      </c>
      <c r="C454" s="109">
        <v>0</v>
      </c>
      <c r="D454" s="12">
        <v>0</v>
      </c>
      <c r="E454" s="12">
        <v>0</v>
      </c>
      <c r="F454" s="12">
        <v>0</v>
      </c>
      <c r="G454" s="12">
        <v>0</v>
      </c>
      <c r="H454" s="12">
        <v>0</v>
      </c>
      <c r="I454" s="12">
        <v>0</v>
      </c>
      <c r="J454" s="12">
        <v>0</v>
      </c>
      <c r="K454" s="12">
        <v>0</v>
      </c>
      <c r="L454" s="12">
        <v>0</v>
      </c>
      <c r="M454" s="12">
        <v>0</v>
      </c>
      <c r="N454" s="12">
        <v>0</v>
      </c>
      <c r="O454" s="12">
        <v>0</v>
      </c>
      <c r="P454" s="12">
        <v>0</v>
      </c>
      <c r="Q454" s="12">
        <v>0</v>
      </c>
      <c r="R454" s="12">
        <v>0</v>
      </c>
      <c r="S454" s="12">
        <v>0</v>
      </c>
      <c r="T454" s="12">
        <v>0</v>
      </c>
      <c r="U454" s="12">
        <v>0</v>
      </c>
      <c r="V454" s="12">
        <v>0</v>
      </c>
      <c r="W454" s="12">
        <v>0</v>
      </c>
      <c r="X454" s="12">
        <v>0</v>
      </c>
      <c r="Y454" s="12">
        <v>0</v>
      </c>
      <c r="Z454" s="12">
        <v>0</v>
      </c>
      <c r="AA454" s="12">
        <v>0</v>
      </c>
      <c r="AB454" s="12">
        <v>0</v>
      </c>
      <c r="AC454" s="12">
        <v>0</v>
      </c>
      <c r="AD454" s="12">
        <v>0</v>
      </c>
      <c r="AE454" s="12">
        <v>0</v>
      </c>
      <c r="AF454" s="12">
        <v>0</v>
      </c>
      <c r="AG454" s="12">
        <v>0</v>
      </c>
      <c r="AH454" s="12">
        <v>0</v>
      </c>
      <c r="AI454" s="12">
        <v>0</v>
      </c>
      <c r="AJ454" s="12">
        <v>0</v>
      </c>
      <c r="AK454" s="12">
        <v>0</v>
      </c>
      <c r="AL454" s="12">
        <v>0</v>
      </c>
      <c r="AM454" s="12">
        <v>0</v>
      </c>
      <c r="AN454" s="12">
        <v>0</v>
      </c>
      <c r="AO454" s="81">
        <v>0</v>
      </c>
      <c r="AP454">
        <v>0</v>
      </c>
      <c r="AQ454">
        <v>0</v>
      </c>
      <c r="AR454">
        <v>0</v>
      </c>
      <c r="AS454" t="s">
        <v>371</v>
      </c>
      <c r="AT454" t="s">
        <v>270</v>
      </c>
      <c r="AU454">
        <v>0</v>
      </c>
      <c r="AV454" s="12"/>
      <c r="AW454" s="12">
        <v>4</v>
      </c>
      <c r="AX454" s="12"/>
      <c r="AY454" s="12"/>
      <c r="AZ454" t="s">
        <v>295</v>
      </c>
    </row>
    <row r="455" spans="1:52" hidden="1" x14ac:dyDescent="0.35">
      <c r="A455" t="s">
        <v>61</v>
      </c>
      <c r="B455" t="s">
        <v>70</v>
      </c>
      <c r="C455" s="109">
        <v>0</v>
      </c>
      <c r="D455" s="12">
        <v>0</v>
      </c>
      <c r="E455" s="12">
        <v>0</v>
      </c>
      <c r="F455" s="12">
        <v>0</v>
      </c>
      <c r="G455" s="12">
        <v>0</v>
      </c>
      <c r="H455" s="12">
        <v>0</v>
      </c>
      <c r="I455" s="12">
        <v>0</v>
      </c>
      <c r="J455" s="12">
        <v>0</v>
      </c>
      <c r="K455" s="12">
        <v>0</v>
      </c>
      <c r="L455" s="12">
        <v>0</v>
      </c>
      <c r="M455" s="12">
        <v>0</v>
      </c>
      <c r="N455" s="12">
        <v>0</v>
      </c>
      <c r="O455" s="12">
        <v>0</v>
      </c>
      <c r="P455" s="12">
        <v>0</v>
      </c>
      <c r="Q455" s="12">
        <v>0</v>
      </c>
      <c r="R455" s="12">
        <v>0</v>
      </c>
      <c r="S455" s="12">
        <v>0</v>
      </c>
      <c r="T455" s="12">
        <v>0</v>
      </c>
      <c r="U455" s="12">
        <v>0</v>
      </c>
      <c r="V455" s="12">
        <v>0</v>
      </c>
      <c r="W455" s="12">
        <v>0</v>
      </c>
      <c r="X455" s="12">
        <v>0</v>
      </c>
      <c r="Y455" s="12">
        <v>0</v>
      </c>
      <c r="Z455" s="12">
        <v>0</v>
      </c>
      <c r="AA455" s="12">
        <v>0</v>
      </c>
      <c r="AB455" s="12">
        <v>0</v>
      </c>
      <c r="AC455" s="12">
        <v>0</v>
      </c>
      <c r="AD455" s="12">
        <v>0</v>
      </c>
      <c r="AE455" s="12">
        <v>0</v>
      </c>
      <c r="AF455" s="12">
        <v>0</v>
      </c>
      <c r="AG455" s="12">
        <v>0</v>
      </c>
      <c r="AH455" s="12">
        <v>0</v>
      </c>
      <c r="AI455" s="12">
        <v>0</v>
      </c>
      <c r="AJ455" s="12">
        <v>0</v>
      </c>
      <c r="AK455" s="12">
        <v>0</v>
      </c>
      <c r="AL455" s="12">
        <v>0</v>
      </c>
      <c r="AM455" s="12">
        <v>0</v>
      </c>
      <c r="AN455" s="12">
        <v>0</v>
      </c>
      <c r="AO455" s="81">
        <v>0</v>
      </c>
      <c r="AP455">
        <v>0</v>
      </c>
      <c r="AQ455">
        <v>0</v>
      </c>
      <c r="AR455">
        <v>0</v>
      </c>
      <c r="AS455" t="s">
        <v>371</v>
      </c>
      <c r="AT455" t="s">
        <v>270</v>
      </c>
      <c r="AU455">
        <v>0</v>
      </c>
      <c r="AV455" s="12"/>
      <c r="AW455" s="12">
        <v>15</v>
      </c>
      <c r="AX455" s="12"/>
      <c r="AY455" s="12"/>
      <c r="AZ455" t="s">
        <v>296</v>
      </c>
    </row>
    <row r="456" spans="1:52" hidden="1" x14ac:dyDescent="0.35">
      <c r="A456" t="s">
        <v>61</v>
      </c>
      <c r="B456" t="s">
        <v>70</v>
      </c>
      <c r="C456" s="109">
        <v>0</v>
      </c>
      <c r="D456" s="12">
        <v>0</v>
      </c>
      <c r="E456" s="12">
        <v>0</v>
      </c>
      <c r="F456" s="12">
        <v>0</v>
      </c>
      <c r="G456" s="12">
        <v>0</v>
      </c>
      <c r="H456" s="12">
        <v>0</v>
      </c>
      <c r="I456" s="12">
        <v>0</v>
      </c>
      <c r="J456" s="12">
        <v>0</v>
      </c>
      <c r="K456" s="12">
        <v>0</v>
      </c>
      <c r="L456" s="12">
        <v>0</v>
      </c>
      <c r="M456" s="12">
        <v>0</v>
      </c>
      <c r="N456" s="12">
        <v>0</v>
      </c>
      <c r="O456" s="12">
        <v>0</v>
      </c>
      <c r="P456" s="12">
        <v>0</v>
      </c>
      <c r="Q456" s="12">
        <v>0</v>
      </c>
      <c r="R456" s="12">
        <v>0</v>
      </c>
      <c r="S456" s="12">
        <v>0</v>
      </c>
      <c r="T456" s="12">
        <v>0</v>
      </c>
      <c r="U456" s="12">
        <v>0</v>
      </c>
      <c r="V456" s="12">
        <v>0</v>
      </c>
      <c r="W456" s="12">
        <v>0</v>
      </c>
      <c r="X456" s="12">
        <v>0</v>
      </c>
      <c r="Y456" s="12">
        <v>0</v>
      </c>
      <c r="Z456" s="12">
        <v>0</v>
      </c>
      <c r="AA456" s="12">
        <v>0</v>
      </c>
      <c r="AB456" s="12">
        <v>0</v>
      </c>
      <c r="AC456" s="12">
        <v>0</v>
      </c>
      <c r="AD456" s="12">
        <v>0</v>
      </c>
      <c r="AE456" s="12">
        <v>0</v>
      </c>
      <c r="AF456" s="12">
        <v>0</v>
      </c>
      <c r="AG456" s="12">
        <v>0</v>
      </c>
      <c r="AH456" s="12">
        <v>0</v>
      </c>
      <c r="AI456" s="12">
        <v>0</v>
      </c>
      <c r="AJ456" s="12">
        <v>0</v>
      </c>
      <c r="AK456" s="12">
        <v>0</v>
      </c>
      <c r="AL456" s="12">
        <v>0</v>
      </c>
      <c r="AM456" s="12">
        <v>0</v>
      </c>
      <c r="AN456" s="12">
        <v>0</v>
      </c>
      <c r="AO456" s="81">
        <v>0</v>
      </c>
      <c r="AP456">
        <v>0</v>
      </c>
      <c r="AQ456">
        <v>0</v>
      </c>
      <c r="AR456">
        <v>0</v>
      </c>
      <c r="AS456" t="s">
        <v>371</v>
      </c>
      <c r="AT456" t="s">
        <v>270</v>
      </c>
      <c r="AU456">
        <v>0</v>
      </c>
      <c r="AV456" s="12"/>
      <c r="AW456" s="12">
        <v>176</v>
      </c>
      <c r="AX456" s="12"/>
      <c r="AY456" s="12"/>
      <c r="AZ456" t="s">
        <v>57</v>
      </c>
    </row>
    <row r="457" spans="1:52" hidden="1" x14ac:dyDescent="0.35">
      <c r="A457" t="s">
        <v>61</v>
      </c>
      <c r="B457" t="s">
        <v>70</v>
      </c>
      <c r="C457" s="109">
        <v>0</v>
      </c>
      <c r="D457" s="12">
        <v>0</v>
      </c>
      <c r="E457" s="12">
        <v>0</v>
      </c>
      <c r="F457" s="12">
        <v>0</v>
      </c>
      <c r="G457" s="12">
        <v>0</v>
      </c>
      <c r="H457" s="12">
        <v>0</v>
      </c>
      <c r="I457" s="12">
        <v>0</v>
      </c>
      <c r="J457" s="12">
        <v>0</v>
      </c>
      <c r="K457" s="12">
        <v>0</v>
      </c>
      <c r="L457" s="12">
        <v>0</v>
      </c>
      <c r="M457" s="12">
        <v>0</v>
      </c>
      <c r="N457" s="12">
        <v>0</v>
      </c>
      <c r="O457" s="12">
        <v>0</v>
      </c>
      <c r="P457" s="12">
        <v>0</v>
      </c>
      <c r="Q457" s="12">
        <v>0</v>
      </c>
      <c r="R457" s="12">
        <v>0</v>
      </c>
      <c r="S457" s="12">
        <v>0</v>
      </c>
      <c r="T457" s="12">
        <v>0</v>
      </c>
      <c r="U457" s="12">
        <v>0</v>
      </c>
      <c r="V457" s="12">
        <v>0</v>
      </c>
      <c r="W457" s="12">
        <v>0</v>
      </c>
      <c r="X457" s="12">
        <v>0</v>
      </c>
      <c r="Y457" s="12">
        <v>0</v>
      </c>
      <c r="Z457" s="12">
        <v>0</v>
      </c>
      <c r="AA457" s="12">
        <v>0</v>
      </c>
      <c r="AB457" s="12">
        <v>0</v>
      </c>
      <c r="AC457" s="12">
        <v>0</v>
      </c>
      <c r="AD457" s="12">
        <v>0</v>
      </c>
      <c r="AE457" s="12">
        <v>0</v>
      </c>
      <c r="AF457" s="12">
        <v>0</v>
      </c>
      <c r="AG457" s="12">
        <v>0</v>
      </c>
      <c r="AH457" s="12">
        <v>0</v>
      </c>
      <c r="AI457" s="12">
        <v>0</v>
      </c>
      <c r="AJ457" s="12">
        <v>0</v>
      </c>
      <c r="AK457" s="12">
        <v>0</v>
      </c>
      <c r="AL457" s="12">
        <v>0</v>
      </c>
      <c r="AM457" s="12">
        <v>0</v>
      </c>
      <c r="AN457" s="12">
        <v>0</v>
      </c>
      <c r="AO457" s="81">
        <v>0</v>
      </c>
      <c r="AP457">
        <v>0</v>
      </c>
      <c r="AQ457">
        <v>0</v>
      </c>
      <c r="AR457">
        <v>0</v>
      </c>
      <c r="AS457" t="s">
        <v>371</v>
      </c>
      <c r="AT457" t="s">
        <v>270</v>
      </c>
      <c r="AU457">
        <v>0</v>
      </c>
      <c r="AV457" s="12"/>
      <c r="AW457" s="12"/>
      <c r="AX457" s="12">
        <v>6</v>
      </c>
      <c r="AY457" s="12"/>
      <c r="AZ457" t="s">
        <v>295</v>
      </c>
    </row>
    <row r="458" spans="1:52" hidden="1" x14ac:dyDescent="0.35">
      <c r="A458" t="s">
        <v>61</v>
      </c>
      <c r="B458" t="s">
        <v>70</v>
      </c>
      <c r="C458" s="109">
        <v>0</v>
      </c>
      <c r="D458" s="12">
        <v>0</v>
      </c>
      <c r="E458" s="12">
        <v>0</v>
      </c>
      <c r="F458" s="12">
        <v>0</v>
      </c>
      <c r="G458" s="12">
        <v>0</v>
      </c>
      <c r="H458" s="12">
        <v>0</v>
      </c>
      <c r="I458" s="12">
        <v>0</v>
      </c>
      <c r="J458" s="12">
        <v>0</v>
      </c>
      <c r="K458" s="12">
        <v>0</v>
      </c>
      <c r="L458" s="12">
        <v>0</v>
      </c>
      <c r="M458" s="12">
        <v>0</v>
      </c>
      <c r="N458" s="12">
        <v>0</v>
      </c>
      <c r="O458" s="12">
        <v>0</v>
      </c>
      <c r="P458" s="12">
        <v>0</v>
      </c>
      <c r="Q458" s="12">
        <v>0</v>
      </c>
      <c r="R458" s="12">
        <v>0</v>
      </c>
      <c r="S458" s="12">
        <v>0</v>
      </c>
      <c r="T458" s="12">
        <v>0</v>
      </c>
      <c r="U458" s="12">
        <v>0</v>
      </c>
      <c r="V458" s="12">
        <v>0</v>
      </c>
      <c r="W458" s="12">
        <v>0</v>
      </c>
      <c r="X458" s="12">
        <v>0</v>
      </c>
      <c r="Y458" s="12">
        <v>0</v>
      </c>
      <c r="Z458" s="12">
        <v>0</v>
      </c>
      <c r="AA458" s="12">
        <v>0</v>
      </c>
      <c r="AB458" s="12">
        <v>0</v>
      </c>
      <c r="AC458" s="12">
        <v>0</v>
      </c>
      <c r="AD458" s="12">
        <v>0</v>
      </c>
      <c r="AE458" s="12">
        <v>0</v>
      </c>
      <c r="AF458" s="12">
        <v>0</v>
      </c>
      <c r="AG458" s="12">
        <v>0</v>
      </c>
      <c r="AH458" s="12">
        <v>0</v>
      </c>
      <c r="AI458" s="12">
        <v>0</v>
      </c>
      <c r="AJ458" s="12">
        <v>0</v>
      </c>
      <c r="AK458" s="12">
        <v>0</v>
      </c>
      <c r="AL458" s="12">
        <v>0</v>
      </c>
      <c r="AM458" s="12">
        <v>0</v>
      </c>
      <c r="AN458" s="12">
        <v>0</v>
      </c>
      <c r="AO458" s="81">
        <v>0</v>
      </c>
      <c r="AP458">
        <v>0</v>
      </c>
      <c r="AQ458">
        <v>0</v>
      </c>
      <c r="AR458">
        <v>0</v>
      </c>
      <c r="AS458" t="s">
        <v>371</v>
      </c>
      <c r="AT458" t="s">
        <v>270</v>
      </c>
      <c r="AU458">
        <v>0</v>
      </c>
      <c r="AV458" s="12"/>
      <c r="AW458" s="12"/>
      <c r="AX458" s="12">
        <v>25</v>
      </c>
      <c r="AY458" s="12"/>
      <c r="AZ458" t="s">
        <v>296</v>
      </c>
    </row>
    <row r="459" spans="1:52" hidden="1" x14ac:dyDescent="0.35">
      <c r="A459" t="s">
        <v>61</v>
      </c>
      <c r="B459" t="s">
        <v>70</v>
      </c>
      <c r="C459" s="109">
        <v>0</v>
      </c>
      <c r="D459" s="12">
        <v>0</v>
      </c>
      <c r="E459" s="12">
        <v>0</v>
      </c>
      <c r="F459" s="12">
        <v>0</v>
      </c>
      <c r="G459" s="12">
        <v>0</v>
      </c>
      <c r="H459" s="12">
        <v>0</v>
      </c>
      <c r="I459" s="12">
        <v>0</v>
      </c>
      <c r="J459" s="12">
        <v>0</v>
      </c>
      <c r="K459" s="12">
        <v>0</v>
      </c>
      <c r="L459" s="12">
        <v>0</v>
      </c>
      <c r="M459" s="12">
        <v>0</v>
      </c>
      <c r="N459" s="12">
        <v>0</v>
      </c>
      <c r="O459" s="12">
        <v>0</v>
      </c>
      <c r="P459" s="12">
        <v>0</v>
      </c>
      <c r="Q459" s="12">
        <v>0</v>
      </c>
      <c r="R459" s="12">
        <v>0</v>
      </c>
      <c r="S459" s="12">
        <v>0</v>
      </c>
      <c r="T459" s="12">
        <v>0</v>
      </c>
      <c r="U459" s="12">
        <v>0</v>
      </c>
      <c r="V459" s="12">
        <v>0</v>
      </c>
      <c r="W459" s="12">
        <v>0</v>
      </c>
      <c r="X459" s="12">
        <v>0</v>
      </c>
      <c r="Y459" s="12">
        <v>0</v>
      </c>
      <c r="Z459" s="12">
        <v>0</v>
      </c>
      <c r="AA459" s="12">
        <v>0</v>
      </c>
      <c r="AB459" s="12">
        <v>0</v>
      </c>
      <c r="AC459" s="12">
        <v>0</v>
      </c>
      <c r="AD459" s="12">
        <v>0</v>
      </c>
      <c r="AE459" s="12">
        <v>0</v>
      </c>
      <c r="AF459" s="12">
        <v>0</v>
      </c>
      <c r="AG459" s="12">
        <v>0</v>
      </c>
      <c r="AH459" s="12">
        <v>0</v>
      </c>
      <c r="AI459" s="12">
        <v>0</v>
      </c>
      <c r="AJ459" s="12">
        <v>0</v>
      </c>
      <c r="AK459" s="12">
        <v>0</v>
      </c>
      <c r="AL459" s="12">
        <v>0</v>
      </c>
      <c r="AM459" s="12">
        <v>0</v>
      </c>
      <c r="AN459" s="12">
        <v>0</v>
      </c>
      <c r="AO459" s="81">
        <v>0</v>
      </c>
      <c r="AP459">
        <v>0</v>
      </c>
      <c r="AQ459">
        <v>0</v>
      </c>
      <c r="AR459">
        <v>0</v>
      </c>
      <c r="AS459" t="s">
        <v>371</v>
      </c>
      <c r="AT459" t="s">
        <v>270</v>
      </c>
      <c r="AU459">
        <v>0</v>
      </c>
      <c r="AV459" s="12"/>
      <c r="AW459" s="12"/>
      <c r="AX459" s="12">
        <v>301</v>
      </c>
      <c r="AY459" s="12"/>
      <c r="AZ459" t="s">
        <v>57</v>
      </c>
    </row>
    <row r="460" spans="1:52" hidden="1" x14ac:dyDescent="0.35">
      <c r="A460" t="s">
        <v>61</v>
      </c>
      <c r="B460" t="s">
        <v>70</v>
      </c>
      <c r="C460" s="109">
        <v>0</v>
      </c>
      <c r="D460" s="12">
        <v>0</v>
      </c>
      <c r="E460" s="12">
        <v>0</v>
      </c>
      <c r="F460" s="12">
        <v>0</v>
      </c>
      <c r="G460" s="12">
        <v>0</v>
      </c>
      <c r="H460" s="12">
        <v>0</v>
      </c>
      <c r="I460" s="12">
        <v>0</v>
      </c>
      <c r="J460" s="12">
        <v>0</v>
      </c>
      <c r="K460" s="12">
        <v>0</v>
      </c>
      <c r="L460" s="12">
        <v>0</v>
      </c>
      <c r="M460" s="12">
        <v>0</v>
      </c>
      <c r="N460" s="12">
        <v>0</v>
      </c>
      <c r="O460" s="12">
        <v>0</v>
      </c>
      <c r="P460" s="12">
        <v>0</v>
      </c>
      <c r="Q460" s="12">
        <v>0</v>
      </c>
      <c r="R460" s="12">
        <v>0</v>
      </c>
      <c r="S460" s="12">
        <v>0</v>
      </c>
      <c r="T460" s="12">
        <v>0</v>
      </c>
      <c r="U460" s="12">
        <v>0</v>
      </c>
      <c r="V460" s="12">
        <v>0</v>
      </c>
      <c r="W460" s="12">
        <v>0</v>
      </c>
      <c r="X460" s="12">
        <v>0</v>
      </c>
      <c r="Y460" s="12">
        <v>0</v>
      </c>
      <c r="Z460" s="12">
        <v>0</v>
      </c>
      <c r="AA460" s="12">
        <v>0</v>
      </c>
      <c r="AB460" s="12">
        <v>0</v>
      </c>
      <c r="AC460" s="12">
        <v>0</v>
      </c>
      <c r="AD460" s="12">
        <v>0</v>
      </c>
      <c r="AE460" s="12">
        <v>0</v>
      </c>
      <c r="AF460" s="12">
        <v>0</v>
      </c>
      <c r="AG460" s="12">
        <v>0</v>
      </c>
      <c r="AH460" s="12">
        <v>0</v>
      </c>
      <c r="AI460" s="12">
        <v>0</v>
      </c>
      <c r="AJ460" s="12">
        <v>0</v>
      </c>
      <c r="AK460" s="12">
        <v>0</v>
      </c>
      <c r="AL460" s="12">
        <v>0</v>
      </c>
      <c r="AM460" s="12">
        <v>0</v>
      </c>
      <c r="AN460" s="12">
        <v>0</v>
      </c>
      <c r="AO460" s="81">
        <v>0</v>
      </c>
      <c r="AP460">
        <v>0</v>
      </c>
      <c r="AQ460">
        <v>0</v>
      </c>
      <c r="AR460">
        <v>0</v>
      </c>
      <c r="AS460" t="s">
        <v>371</v>
      </c>
      <c r="AT460" t="s">
        <v>270</v>
      </c>
      <c r="AU460">
        <v>0</v>
      </c>
      <c r="AV460" s="12"/>
      <c r="AW460" s="12"/>
      <c r="AX460" s="12"/>
      <c r="AY460" s="12">
        <v>3</v>
      </c>
      <c r="AZ460" t="s">
        <v>295</v>
      </c>
    </row>
    <row r="461" spans="1:52" hidden="1" x14ac:dyDescent="0.35">
      <c r="A461" t="s">
        <v>61</v>
      </c>
      <c r="B461" t="s">
        <v>70</v>
      </c>
      <c r="C461" s="109">
        <v>0</v>
      </c>
      <c r="D461" s="12">
        <v>0</v>
      </c>
      <c r="E461" s="12">
        <v>0</v>
      </c>
      <c r="F461" s="12">
        <v>0</v>
      </c>
      <c r="G461" s="12">
        <v>0</v>
      </c>
      <c r="H461" s="12">
        <v>0</v>
      </c>
      <c r="I461" s="12">
        <v>0</v>
      </c>
      <c r="J461" s="12">
        <v>0</v>
      </c>
      <c r="K461" s="12">
        <v>0</v>
      </c>
      <c r="L461" s="12">
        <v>0</v>
      </c>
      <c r="M461" s="12">
        <v>0</v>
      </c>
      <c r="N461" s="12">
        <v>0</v>
      </c>
      <c r="O461" s="12">
        <v>0</v>
      </c>
      <c r="P461" s="12">
        <v>0</v>
      </c>
      <c r="Q461" s="12">
        <v>0</v>
      </c>
      <c r="R461" s="12">
        <v>0</v>
      </c>
      <c r="S461" s="12">
        <v>0</v>
      </c>
      <c r="T461" s="12">
        <v>0</v>
      </c>
      <c r="U461" s="12">
        <v>0</v>
      </c>
      <c r="V461" s="12">
        <v>0</v>
      </c>
      <c r="W461" s="12">
        <v>0</v>
      </c>
      <c r="X461" s="12">
        <v>0</v>
      </c>
      <c r="Y461" s="12">
        <v>0</v>
      </c>
      <c r="Z461" s="12">
        <v>0</v>
      </c>
      <c r="AA461" s="12">
        <v>0</v>
      </c>
      <c r="AB461" s="12">
        <v>0</v>
      </c>
      <c r="AC461" s="12">
        <v>0</v>
      </c>
      <c r="AD461" s="12">
        <v>0</v>
      </c>
      <c r="AE461" s="12">
        <v>0</v>
      </c>
      <c r="AF461" s="12">
        <v>0</v>
      </c>
      <c r="AG461" s="12">
        <v>0</v>
      </c>
      <c r="AH461" s="12">
        <v>0</v>
      </c>
      <c r="AI461" s="12">
        <v>0</v>
      </c>
      <c r="AJ461" s="12">
        <v>0</v>
      </c>
      <c r="AK461" s="12">
        <v>0</v>
      </c>
      <c r="AL461" s="12">
        <v>0</v>
      </c>
      <c r="AM461" s="12">
        <v>0</v>
      </c>
      <c r="AN461" s="12">
        <v>0</v>
      </c>
      <c r="AO461" s="81">
        <v>0</v>
      </c>
      <c r="AP461">
        <v>0</v>
      </c>
      <c r="AQ461">
        <v>0</v>
      </c>
      <c r="AR461">
        <v>0</v>
      </c>
      <c r="AS461" t="s">
        <v>371</v>
      </c>
      <c r="AT461" t="s">
        <v>270</v>
      </c>
      <c r="AU461">
        <v>0</v>
      </c>
      <c r="AV461" s="12"/>
      <c r="AW461" s="12"/>
      <c r="AX461" s="12"/>
      <c r="AY461" s="12">
        <v>14</v>
      </c>
      <c r="AZ461" t="s">
        <v>296</v>
      </c>
    </row>
    <row r="462" spans="1:52" hidden="1" x14ac:dyDescent="0.35">
      <c r="A462" t="s">
        <v>61</v>
      </c>
      <c r="B462" t="s">
        <v>70</v>
      </c>
      <c r="C462" s="109">
        <v>0</v>
      </c>
      <c r="D462" s="12">
        <v>0</v>
      </c>
      <c r="E462" s="12">
        <v>0</v>
      </c>
      <c r="F462" s="12">
        <v>0</v>
      </c>
      <c r="G462" s="12">
        <v>0</v>
      </c>
      <c r="H462" s="12">
        <v>0</v>
      </c>
      <c r="I462" s="12">
        <v>0</v>
      </c>
      <c r="J462" s="12">
        <v>0</v>
      </c>
      <c r="K462" s="12">
        <v>0</v>
      </c>
      <c r="L462" s="12">
        <v>0</v>
      </c>
      <c r="M462" s="12">
        <v>0</v>
      </c>
      <c r="N462" s="12">
        <v>0</v>
      </c>
      <c r="O462" s="12">
        <v>0</v>
      </c>
      <c r="P462" s="12">
        <v>0</v>
      </c>
      <c r="Q462" s="12">
        <v>0</v>
      </c>
      <c r="R462" s="12">
        <v>0</v>
      </c>
      <c r="S462" s="12">
        <v>0</v>
      </c>
      <c r="T462" s="12">
        <v>0</v>
      </c>
      <c r="U462" s="12">
        <v>0</v>
      </c>
      <c r="V462" s="12">
        <v>0</v>
      </c>
      <c r="W462" s="12">
        <v>0</v>
      </c>
      <c r="X462" s="12">
        <v>0</v>
      </c>
      <c r="Y462" s="12">
        <v>0</v>
      </c>
      <c r="Z462" s="12">
        <v>0</v>
      </c>
      <c r="AA462" s="12">
        <v>0</v>
      </c>
      <c r="AB462" s="12">
        <v>0</v>
      </c>
      <c r="AC462" s="12">
        <v>0</v>
      </c>
      <c r="AD462" s="12">
        <v>0</v>
      </c>
      <c r="AE462" s="12">
        <v>0</v>
      </c>
      <c r="AF462" s="12">
        <v>0</v>
      </c>
      <c r="AG462" s="12">
        <v>0</v>
      </c>
      <c r="AH462" s="12">
        <v>0</v>
      </c>
      <c r="AI462" s="12">
        <v>0</v>
      </c>
      <c r="AJ462" s="12">
        <v>0</v>
      </c>
      <c r="AK462" s="12">
        <v>0</v>
      </c>
      <c r="AL462" s="12">
        <v>0</v>
      </c>
      <c r="AM462" s="12">
        <v>0</v>
      </c>
      <c r="AN462" s="12">
        <v>0</v>
      </c>
      <c r="AO462" s="81">
        <v>0</v>
      </c>
      <c r="AP462">
        <v>0</v>
      </c>
      <c r="AQ462">
        <v>0</v>
      </c>
      <c r="AR462">
        <v>0</v>
      </c>
      <c r="AS462" t="s">
        <v>371</v>
      </c>
      <c r="AT462" t="s">
        <v>270</v>
      </c>
      <c r="AU462">
        <v>0</v>
      </c>
      <c r="AV462" s="12"/>
      <c r="AW462" s="12"/>
      <c r="AX462" s="12"/>
      <c r="AY462" s="12">
        <v>167</v>
      </c>
      <c r="AZ462" t="s">
        <v>57</v>
      </c>
    </row>
    <row r="463" spans="1:52" hidden="1" x14ac:dyDescent="0.35">
      <c r="A463" t="s">
        <v>61</v>
      </c>
      <c r="B463" t="s">
        <v>70</v>
      </c>
      <c r="C463" s="109">
        <v>0</v>
      </c>
      <c r="D463" s="12">
        <v>0</v>
      </c>
      <c r="E463" s="12">
        <v>0</v>
      </c>
      <c r="F463" s="12">
        <v>0</v>
      </c>
      <c r="G463" s="12">
        <v>0</v>
      </c>
      <c r="H463" s="12">
        <v>0</v>
      </c>
      <c r="I463" s="12">
        <v>0</v>
      </c>
      <c r="J463" s="12">
        <v>0</v>
      </c>
      <c r="K463" s="12">
        <v>0</v>
      </c>
      <c r="L463" s="12">
        <v>0</v>
      </c>
      <c r="M463" s="12">
        <v>0</v>
      </c>
      <c r="N463" s="12">
        <v>0</v>
      </c>
      <c r="O463" s="12">
        <v>0</v>
      </c>
      <c r="P463" s="12">
        <v>0</v>
      </c>
      <c r="Q463" s="12">
        <v>0</v>
      </c>
      <c r="R463" s="12">
        <v>0</v>
      </c>
      <c r="S463" s="12">
        <v>0</v>
      </c>
      <c r="T463" s="12">
        <v>0</v>
      </c>
      <c r="U463" s="12">
        <v>0</v>
      </c>
      <c r="V463" s="12">
        <v>0</v>
      </c>
      <c r="W463" s="12">
        <v>0</v>
      </c>
      <c r="X463" s="12">
        <v>0</v>
      </c>
      <c r="Y463" s="12">
        <v>0</v>
      </c>
      <c r="Z463" s="12">
        <v>0</v>
      </c>
      <c r="AA463" s="12">
        <v>0</v>
      </c>
      <c r="AB463" s="12">
        <v>0</v>
      </c>
      <c r="AC463" s="12">
        <v>0</v>
      </c>
      <c r="AD463" s="12">
        <v>0</v>
      </c>
      <c r="AE463" s="12">
        <v>0</v>
      </c>
      <c r="AF463" s="12">
        <v>0</v>
      </c>
      <c r="AG463" s="12">
        <v>0</v>
      </c>
      <c r="AH463" s="12">
        <v>0</v>
      </c>
      <c r="AI463" s="12">
        <v>0</v>
      </c>
      <c r="AJ463" s="12">
        <v>0</v>
      </c>
      <c r="AK463" s="12">
        <v>0</v>
      </c>
      <c r="AL463" s="12">
        <v>0</v>
      </c>
      <c r="AM463" s="12">
        <v>0</v>
      </c>
      <c r="AN463" s="12">
        <v>0</v>
      </c>
      <c r="AO463" s="81">
        <v>0</v>
      </c>
      <c r="AP463">
        <v>0</v>
      </c>
      <c r="AQ463">
        <v>0</v>
      </c>
      <c r="AR463">
        <v>0</v>
      </c>
      <c r="AS463" t="s">
        <v>371</v>
      </c>
      <c r="AT463" t="s">
        <v>270</v>
      </c>
      <c r="AU463">
        <v>0</v>
      </c>
      <c r="AV463" s="12"/>
      <c r="AW463" s="12"/>
      <c r="AX463" s="12"/>
      <c r="AY463" s="12"/>
      <c r="AZ463" t="s">
        <v>57</v>
      </c>
    </row>
    <row r="464" spans="1:52" hidden="1" x14ac:dyDescent="0.35">
      <c r="A464" t="s">
        <v>61</v>
      </c>
      <c r="B464" t="s">
        <v>70</v>
      </c>
      <c r="C464" s="109">
        <v>0</v>
      </c>
      <c r="D464" s="12">
        <v>0</v>
      </c>
      <c r="E464" s="12">
        <v>0</v>
      </c>
      <c r="F464" s="12">
        <v>0</v>
      </c>
      <c r="G464" s="12">
        <v>0</v>
      </c>
      <c r="H464" s="12">
        <v>0</v>
      </c>
      <c r="I464" s="12">
        <v>0</v>
      </c>
      <c r="J464" s="12">
        <v>0</v>
      </c>
      <c r="K464" s="12">
        <v>0</v>
      </c>
      <c r="L464" s="12">
        <v>0</v>
      </c>
      <c r="M464" s="12">
        <v>0</v>
      </c>
      <c r="N464" s="12">
        <v>0</v>
      </c>
      <c r="O464" s="12">
        <v>0</v>
      </c>
      <c r="P464" s="12">
        <v>0</v>
      </c>
      <c r="Q464" s="12">
        <v>0</v>
      </c>
      <c r="R464" s="12">
        <v>0</v>
      </c>
      <c r="S464" s="12">
        <v>0</v>
      </c>
      <c r="T464" s="12">
        <v>0</v>
      </c>
      <c r="U464" s="12">
        <v>0</v>
      </c>
      <c r="V464" s="12">
        <v>0</v>
      </c>
      <c r="W464" s="12">
        <v>0</v>
      </c>
      <c r="X464" s="12">
        <v>0</v>
      </c>
      <c r="Y464" s="12">
        <v>0</v>
      </c>
      <c r="Z464" s="12">
        <v>0</v>
      </c>
      <c r="AA464" s="12">
        <v>0</v>
      </c>
      <c r="AB464" s="12">
        <v>0</v>
      </c>
      <c r="AC464" s="12">
        <v>0</v>
      </c>
      <c r="AD464" s="12">
        <v>0</v>
      </c>
      <c r="AE464" s="12">
        <v>0</v>
      </c>
      <c r="AF464" s="12">
        <v>0</v>
      </c>
      <c r="AG464" s="12">
        <v>0</v>
      </c>
      <c r="AH464" s="12">
        <v>0</v>
      </c>
      <c r="AI464" s="12">
        <v>0</v>
      </c>
      <c r="AJ464" s="12">
        <v>0</v>
      </c>
      <c r="AK464" s="12">
        <v>0</v>
      </c>
      <c r="AL464" s="12">
        <v>0</v>
      </c>
      <c r="AM464" s="12">
        <v>0</v>
      </c>
      <c r="AN464" s="12">
        <v>0</v>
      </c>
      <c r="AO464" s="81">
        <v>0</v>
      </c>
      <c r="AP464">
        <v>0</v>
      </c>
      <c r="AQ464">
        <v>0</v>
      </c>
      <c r="AR464">
        <v>0</v>
      </c>
      <c r="AS464" t="s">
        <v>371</v>
      </c>
      <c r="AT464" t="s">
        <v>270</v>
      </c>
      <c r="AU464">
        <v>0</v>
      </c>
      <c r="AV464" s="12"/>
      <c r="AW464" s="12"/>
      <c r="AX464" s="12"/>
      <c r="AY464" s="12"/>
      <c r="AZ464" t="s">
        <v>296</v>
      </c>
    </row>
    <row r="465" spans="1:52" hidden="1" x14ac:dyDescent="0.35">
      <c r="A465" t="s">
        <v>61</v>
      </c>
      <c r="B465" t="s">
        <v>70</v>
      </c>
      <c r="C465" s="109">
        <v>0</v>
      </c>
      <c r="D465" s="12">
        <v>0</v>
      </c>
      <c r="E465" s="12">
        <v>0</v>
      </c>
      <c r="F465" s="12">
        <v>0</v>
      </c>
      <c r="G465" s="12">
        <v>0</v>
      </c>
      <c r="H465" s="12">
        <v>0</v>
      </c>
      <c r="I465" s="12">
        <v>0</v>
      </c>
      <c r="J465" s="12">
        <v>0</v>
      </c>
      <c r="K465" s="12">
        <v>0</v>
      </c>
      <c r="L465" s="12">
        <v>0</v>
      </c>
      <c r="M465" s="12">
        <v>0</v>
      </c>
      <c r="N465" s="12">
        <v>0</v>
      </c>
      <c r="O465" s="12">
        <v>0</v>
      </c>
      <c r="P465" s="12">
        <v>0</v>
      </c>
      <c r="Q465" s="12">
        <v>0</v>
      </c>
      <c r="R465" s="12">
        <v>0</v>
      </c>
      <c r="S465" s="12">
        <v>0</v>
      </c>
      <c r="T465" s="12">
        <v>0</v>
      </c>
      <c r="U465" s="12">
        <v>0</v>
      </c>
      <c r="V465" s="12">
        <v>0</v>
      </c>
      <c r="W465" s="12">
        <v>0</v>
      </c>
      <c r="X465" s="12">
        <v>0</v>
      </c>
      <c r="Y465" s="12">
        <v>0</v>
      </c>
      <c r="Z465" s="12">
        <v>0</v>
      </c>
      <c r="AA465" s="12">
        <v>0</v>
      </c>
      <c r="AB465" s="12">
        <v>0</v>
      </c>
      <c r="AC465" s="12">
        <v>0</v>
      </c>
      <c r="AD465" s="12">
        <v>0</v>
      </c>
      <c r="AE465" s="12">
        <v>0</v>
      </c>
      <c r="AF465" s="12">
        <v>0</v>
      </c>
      <c r="AG465" s="12">
        <v>0</v>
      </c>
      <c r="AH465" s="12">
        <v>0</v>
      </c>
      <c r="AI465" s="12">
        <v>0</v>
      </c>
      <c r="AJ465" s="12">
        <v>0</v>
      </c>
      <c r="AK465" s="12">
        <v>0</v>
      </c>
      <c r="AL465" s="12">
        <v>0</v>
      </c>
      <c r="AM465" s="12">
        <v>0</v>
      </c>
      <c r="AN465" s="12">
        <v>0</v>
      </c>
      <c r="AO465" s="81">
        <v>0</v>
      </c>
      <c r="AP465">
        <v>0</v>
      </c>
      <c r="AQ465">
        <v>0</v>
      </c>
      <c r="AR465">
        <v>0</v>
      </c>
      <c r="AS465" t="s">
        <v>371</v>
      </c>
      <c r="AT465" t="s">
        <v>270</v>
      </c>
      <c r="AU465">
        <v>0</v>
      </c>
      <c r="AV465" s="12"/>
      <c r="AW465" s="12"/>
      <c r="AX465" s="12"/>
      <c r="AY465" s="12"/>
      <c r="AZ465" t="s">
        <v>295</v>
      </c>
    </row>
    <row r="466" spans="1:52" hidden="1" x14ac:dyDescent="0.35">
      <c r="A466" t="s">
        <v>61</v>
      </c>
      <c r="B466" t="s">
        <v>75</v>
      </c>
      <c r="C466" s="109">
        <v>0</v>
      </c>
      <c r="D466" s="12">
        <v>0</v>
      </c>
      <c r="E466" s="12">
        <v>0</v>
      </c>
      <c r="F466" s="12">
        <v>0</v>
      </c>
      <c r="G466" s="12">
        <v>0</v>
      </c>
      <c r="H466" s="12">
        <v>0</v>
      </c>
      <c r="I466" s="12">
        <v>0</v>
      </c>
      <c r="J466" s="12">
        <v>0</v>
      </c>
      <c r="K466" s="12">
        <v>0</v>
      </c>
      <c r="L466" s="12">
        <v>0</v>
      </c>
      <c r="M466" s="12">
        <v>0</v>
      </c>
      <c r="N466" s="12">
        <v>0</v>
      </c>
      <c r="O466" s="12">
        <v>0</v>
      </c>
      <c r="P466" s="12">
        <v>0</v>
      </c>
      <c r="Q466" s="12">
        <v>0</v>
      </c>
      <c r="R466" s="12">
        <v>0</v>
      </c>
      <c r="S466" s="12">
        <v>0</v>
      </c>
      <c r="T466" s="12">
        <v>0</v>
      </c>
      <c r="U466" s="12">
        <v>0</v>
      </c>
      <c r="V466" s="12">
        <v>0</v>
      </c>
      <c r="W466" s="12">
        <v>0</v>
      </c>
      <c r="X466" s="12">
        <v>0</v>
      </c>
      <c r="Y466" s="12">
        <v>0</v>
      </c>
      <c r="Z466" s="12">
        <v>0</v>
      </c>
      <c r="AA466" s="12">
        <v>0</v>
      </c>
      <c r="AB466" s="12">
        <v>0</v>
      </c>
      <c r="AC466" s="12">
        <v>0</v>
      </c>
      <c r="AD466" s="12">
        <v>0</v>
      </c>
      <c r="AE466" s="12">
        <v>0</v>
      </c>
      <c r="AF466" s="12">
        <v>0</v>
      </c>
      <c r="AG466" s="12">
        <v>0</v>
      </c>
      <c r="AH466" s="12">
        <v>0</v>
      </c>
      <c r="AI466" s="12">
        <v>0</v>
      </c>
      <c r="AJ466" s="12">
        <v>0</v>
      </c>
      <c r="AK466" s="12">
        <v>0</v>
      </c>
      <c r="AL466" s="12">
        <v>0</v>
      </c>
      <c r="AM466" s="12">
        <v>0</v>
      </c>
      <c r="AN466" s="12">
        <v>0</v>
      </c>
      <c r="AO466" s="81">
        <v>0</v>
      </c>
      <c r="AP466">
        <v>0</v>
      </c>
      <c r="AQ466">
        <v>0</v>
      </c>
      <c r="AR466">
        <v>0</v>
      </c>
      <c r="AS466" t="s">
        <v>371</v>
      </c>
      <c r="AT466" t="s">
        <v>270</v>
      </c>
      <c r="AU466">
        <v>0</v>
      </c>
      <c r="AV466" s="12">
        <v>407</v>
      </c>
      <c r="AW466" s="12"/>
      <c r="AX466" s="12"/>
      <c r="AY466" s="12"/>
      <c r="AZ466" t="s">
        <v>57</v>
      </c>
    </row>
    <row r="467" spans="1:52" hidden="1" x14ac:dyDescent="0.35">
      <c r="A467" t="s">
        <v>61</v>
      </c>
      <c r="B467" t="s">
        <v>75</v>
      </c>
      <c r="C467" s="109">
        <v>0</v>
      </c>
      <c r="D467" s="12">
        <v>0</v>
      </c>
      <c r="E467" s="12">
        <v>0</v>
      </c>
      <c r="F467" s="12">
        <v>0</v>
      </c>
      <c r="G467" s="12">
        <v>0</v>
      </c>
      <c r="H467" s="12">
        <v>0</v>
      </c>
      <c r="I467" s="12">
        <v>0</v>
      </c>
      <c r="J467" s="12">
        <v>0</v>
      </c>
      <c r="K467" s="12">
        <v>0</v>
      </c>
      <c r="L467" s="12">
        <v>0</v>
      </c>
      <c r="M467" s="12">
        <v>0</v>
      </c>
      <c r="N467" s="12">
        <v>0</v>
      </c>
      <c r="O467" s="12">
        <v>0</v>
      </c>
      <c r="P467" s="12">
        <v>0</v>
      </c>
      <c r="Q467" s="12">
        <v>0</v>
      </c>
      <c r="R467" s="12">
        <v>0</v>
      </c>
      <c r="S467" s="12">
        <v>0</v>
      </c>
      <c r="T467" s="12">
        <v>0</v>
      </c>
      <c r="U467" s="12">
        <v>0</v>
      </c>
      <c r="V467" s="12">
        <v>0</v>
      </c>
      <c r="W467" s="12">
        <v>0</v>
      </c>
      <c r="X467" s="12">
        <v>0</v>
      </c>
      <c r="Y467" s="12">
        <v>0</v>
      </c>
      <c r="Z467" s="12">
        <v>0</v>
      </c>
      <c r="AA467" s="12">
        <v>0</v>
      </c>
      <c r="AB467" s="12">
        <v>0</v>
      </c>
      <c r="AC467" s="12">
        <v>0</v>
      </c>
      <c r="AD467" s="12">
        <v>0</v>
      </c>
      <c r="AE467" s="12">
        <v>0</v>
      </c>
      <c r="AF467" s="12">
        <v>0</v>
      </c>
      <c r="AG467" s="12">
        <v>0</v>
      </c>
      <c r="AH467" s="12">
        <v>0</v>
      </c>
      <c r="AI467" s="12">
        <v>0</v>
      </c>
      <c r="AJ467" s="12">
        <v>0</v>
      </c>
      <c r="AK467" s="12">
        <v>0</v>
      </c>
      <c r="AL467" s="12">
        <v>0</v>
      </c>
      <c r="AM467" s="12">
        <v>0</v>
      </c>
      <c r="AN467" s="12">
        <v>0</v>
      </c>
      <c r="AO467" s="81">
        <v>0</v>
      </c>
      <c r="AP467">
        <v>0</v>
      </c>
      <c r="AQ467">
        <v>0</v>
      </c>
      <c r="AR467">
        <v>0</v>
      </c>
      <c r="AS467" t="s">
        <v>371</v>
      </c>
      <c r="AT467" t="s">
        <v>270</v>
      </c>
      <c r="AU467">
        <v>0</v>
      </c>
      <c r="AV467" s="12"/>
      <c r="AW467" s="12">
        <v>1</v>
      </c>
      <c r="AX467" s="12"/>
      <c r="AY467" s="12"/>
      <c r="AZ467" t="s">
        <v>295</v>
      </c>
    </row>
    <row r="468" spans="1:52" hidden="1" x14ac:dyDescent="0.35">
      <c r="A468" t="s">
        <v>61</v>
      </c>
      <c r="B468" t="s">
        <v>75</v>
      </c>
      <c r="C468" s="109">
        <v>0</v>
      </c>
      <c r="D468" s="12">
        <v>0</v>
      </c>
      <c r="E468" s="12">
        <v>0</v>
      </c>
      <c r="F468" s="12">
        <v>0</v>
      </c>
      <c r="G468" s="12">
        <v>0</v>
      </c>
      <c r="H468" s="12">
        <v>0</v>
      </c>
      <c r="I468" s="12">
        <v>0</v>
      </c>
      <c r="J468" s="12">
        <v>0</v>
      </c>
      <c r="K468" s="12">
        <v>0</v>
      </c>
      <c r="L468" s="12">
        <v>0</v>
      </c>
      <c r="M468" s="12">
        <v>0</v>
      </c>
      <c r="N468" s="12">
        <v>0</v>
      </c>
      <c r="O468" s="12">
        <v>0</v>
      </c>
      <c r="P468" s="12">
        <v>0</v>
      </c>
      <c r="Q468" s="12">
        <v>0</v>
      </c>
      <c r="R468" s="12">
        <v>0</v>
      </c>
      <c r="S468" s="12">
        <v>0</v>
      </c>
      <c r="T468" s="12">
        <v>0</v>
      </c>
      <c r="U468" s="12">
        <v>0</v>
      </c>
      <c r="V468" s="12">
        <v>0</v>
      </c>
      <c r="W468" s="12">
        <v>0</v>
      </c>
      <c r="X468" s="12">
        <v>0</v>
      </c>
      <c r="Y468" s="12">
        <v>0</v>
      </c>
      <c r="Z468" s="12">
        <v>0</v>
      </c>
      <c r="AA468" s="12">
        <v>0</v>
      </c>
      <c r="AB468" s="12">
        <v>0</v>
      </c>
      <c r="AC468" s="12">
        <v>0</v>
      </c>
      <c r="AD468" s="12">
        <v>0</v>
      </c>
      <c r="AE468" s="12">
        <v>0</v>
      </c>
      <c r="AF468" s="12">
        <v>0</v>
      </c>
      <c r="AG468" s="12">
        <v>0</v>
      </c>
      <c r="AH468" s="12">
        <v>0</v>
      </c>
      <c r="AI468" s="12">
        <v>0</v>
      </c>
      <c r="AJ468" s="12">
        <v>0</v>
      </c>
      <c r="AK468" s="12">
        <v>0</v>
      </c>
      <c r="AL468" s="12">
        <v>0</v>
      </c>
      <c r="AM468" s="12">
        <v>0</v>
      </c>
      <c r="AN468" s="12">
        <v>0</v>
      </c>
      <c r="AO468" s="81">
        <v>0</v>
      </c>
      <c r="AP468">
        <v>0</v>
      </c>
      <c r="AQ468">
        <v>0</v>
      </c>
      <c r="AR468">
        <v>0</v>
      </c>
      <c r="AS468" t="s">
        <v>371</v>
      </c>
      <c r="AT468" t="s">
        <v>270</v>
      </c>
      <c r="AU468">
        <v>0</v>
      </c>
      <c r="AV468" s="12"/>
      <c r="AW468" s="12">
        <v>4</v>
      </c>
      <c r="AX468" s="12"/>
      <c r="AY468" s="12"/>
      <c r="AZ468" t="s">
        <v>296</v>
      </c>
    </row>
    <row r="469" spans="1:52" hidden="1" x14ac:dyDescent="0.35">
      <c r="A469" t="s">
        <v>61</v>
      </c>
      <c r="B469" t="s">
        <v>75</v>
      </c>
      <c r="C469" s="109">
        <v>0</v>
      </c>
      <c r="D469" s="12">
        <v>0</v>
      </c>
      <c r="E469" s="12">
        <v>0</v>
      </c>
      <c r="F469" s="12">
        <v>0</v>
      </c>
      <c r="G469" s="12">
        <v>0</v>
      </c>
      <c r="H469" s="12">
        <v>0</v>
      </c>
      <c r="I469" s="12">
        <v>0</v>
      </c>
      <c r="J469" s="12">
        <v>0</v>
      </c>
      <c r="K469" s="12">
        <v>0</v>
      </c>
      <c r="L469" s="12">
        <v>0</v>
      </c>
      <c r="M469" s="12">
        <v>0</v>
      </c>
      <c r="N469" s="12">
        <v>0</v>
      </c>
      <c r="O469" s="12">
        <v>0</v>
      </c>
      <c r="P469" s="12">
        <v>0</v>
      </c>
      <c r="Q469" s="12">
        <v>0</v>
      </c>
      <c r="R469" s="12">
        <v>0</v>
      </c>
      <c r="S469" s="12">
        <v>0</v>
      </c>
      <c r="T469" s="12">
        <v>0</v>
      </c>
      <c r="U469" s="12">
        <v>0</v>
      </c>
      <c r="V469" s="12">
        <v>0</v>
      </c>
      <c r="W469" s="12">
        <v>0</v>
      </c>
      <c r="X469" s="12">
        <v>0</v>
      </c>
      <c r="Y469" s="12">
        <v>0</v>
      </c>
      <c r="Z469" s="12">
        <v>0</v>
      </c>
      <c r="AA469" s="12">
        <v>0</v>
      </c>
      <c r="AB469" s="12">
        <v>0</v>
      </c>
      <c r="AC469" s="12">
        <v>0</v>
      </c>
      <c r="AD469" s="12">
        <v>0</v>
      </c>
      <c r="AE469" s="12">
        <v>0</v>
      </c>
      <c r="AF469" s="12">
        <v>0</v>
      </c>
      <c r="AG469" s="12">
        <v>0</v>
      </c>
      <c r="AH469" s="12">
        <v>0</v>
      </c>
      <c r="AI469" s="12">
        <v>0</v>
      </c>
      <c r="AJ469" s="12">
        <v>0</v>
      </c>
      <c r="AK469" s="12">
        <v>0</v>
      </c>
      <c r="AL469" s="12">
        <v>0</v>
      </c>
      <c r="AM469" s="12">
        <v>0</v>
      </c>
      <c r="AN469" s="12">
        <v>0</v>
      </c>
      <c r="AO469" s="81">
        <v>0</v>
      </c>
      <c r="AP469">
        <v>0</v>
      </c>
      <c r="AQ469">
        <v>0</v>
      </c>
      <c r="AR469">
        <v>0</v>
      </c>
      <c r="AS469" t="s">
        <v>371</v>
      </c>
      <c r="AT469" t="s">
        <v>270</v>
      </c>
      <c r="AU469">
        <v>0</v>
      </c>
      <c r="AV469" s="12"/>
      <c r="AW469" s="12">
        <v>44</v>
      </c>
      <c r="AX469" s="12"/>
      <c r="AY469" s="12"/>
      <c r="AZ469" t="s">
        <v>57</v>
      </c>
    </row>
    <row r="470" spans="1:52" hidden="1" x14ac:dyDescent="0.35">
      <c r="A470" t="s">
        <v>61</v>
      </c>
      <c r="B470" t="s">
        <v>75</v>
      </c>
      <c r="C470" s="109">
        <v>0</v>
      </c>
      <c r="D470" s="12">
        <v>0</v>
      </c>
      <c r="E470" s="12">
        <v>0</v>
      </c>
      <c r="F470" s="12">
        <v>0</v>
      </c>
      <c r="G470" s="12">
        <v>0</v>
      </c>
      <c r="H470" s="12">
        <v>0</v>
      </c>
      <c r="I470" s="12">
        <v>0</v>
      </c>
      <c r="J470" s="12">
        <v>0</v>
      </c>
      <c r="K470" s="12">
        <v>0</v>
      </c>
      <c r="L470" s="12">
        <v>0</v>
      </c>
      <c r="M470" s="12">
        <v>0</v>
      </c>
      <c r="N470" s="12">
        <v>0</v>
      </c>
      <c r="O470" s="12">
        <v>0</v>
      </c>
      <c r="P470" s="12">
        <v>0</v>
      </c>
      <c r="Q470" s="12">
        <v>0</v>
      </c>
      <c r="R470" s="12">
        <v>0</v>
      </c>
      <c r="S470" s="12">
        <v>0</v>
      </c>
      <c r="T470" s="12">
        <v>0</v>
      </c>
      <c r="U470" s="12">
        <v>0</v>
      </c>
      <c r="V470" s="12">
        <v>0</v>
      </c>
      <c r="W470" s="12">
        <v>0</v>
      </c>
      <c r="X470" s="12">
        <v>0</v>
      </c>
      <c r="Y470" s="12">
        <v>0</v>
      </c>
      <c r="Z470" s="12">
        <v>0</v>
      </c>
      <c r="AA470" s="12">
        <v>0</v>
      </c>
      <c r="AB470" s="12">
        <v>0</v>
      </c>
      <c r="AC470" s="12">
        <v>0</v>
      </c>
      <c r="AD470" s="12">
        <v>0</v>
      </c>
      <c r="AE470" s="12">
        <v>0</v>
      </c>
      <c r="AF470" s="12">
        <v>0</v>
      </c>
      <c r="AG470" s="12">
        <v>0</v>
      </c>
      <c r="AH470" s="12">
        <v>0</v>
      </c>
      <c r="AI470" s="12">
        <v>0</v>
      </c>
      <c r="AJ470" s="12">
        <v>0</v>
      </c>
      <c r="AK470" s="12">
        <v>0</v>
      </c>
      <c r="AL470" s="12">
        <v>0</v>
      </c>
      <c r="AM470" s="12">
        <v>0</v>
      </c>
      <c r="AN470" s="12">
        <v>0</v>
      </c>
      <c r="AO470" s="81">
        <v>0</v>
      </c>
      <c r="AP470">
        <v>0</v>
      </c>
      <c r="AQ470">
        <v>0</v>
      </c>
      <c r="AR470">
        <v>0</v>
      </c>
      <c r="AS470" t="s">
        <v>371</v>
      </c>
      <c r="AT470" t="s">
        <v>270</v>
      </c>
      <c r="AU470">
        <v>0</v>
      </c>
      <c r="AV470" s="12"/>
      <c r="AW470" s="12"/>
      <c r="AX470" s="12">
        <v>1</v>
      </c>
      <c r="AY470" s="12"/>
      <c r="AZ470" t="s">
        <v>295</v>
      </c>
    </row>
    <row r="471" spans="1:52" hidden="1" x14ac:dyDescent="0.35">
      <c r="A471" t="s">
        <v>61</v>
      </c>
      <c r="B471" t="s">
        <v>75</v>
      </c>
      <c r="C471" s="109">
        <v>0</v>
      </c>
      <c r="D471" s="12">
        <v>0</v>
      </c>
      <c r="E471" s="12">
        <v>0</v>
      </c>
      <c r="F471" s="12">
        <v>0</v>
      </c>
      <c r="G471" s="12">
        <v>0</v>
      </c>
      <c r="H471" s="12">
        <v>0</v>
      </c>
      <c r="I471" s="12">
        <v>0</v>
      </c>
      <c r="J471" s="12">
        <v>0</v>
      </c>
      <c r="K471" s="12">
        <v>0</v>
      </c>
      <c r="L471" s="12">
        <v>0</v>
      </c>
      <c r="M471" s="12">
        <v>0</v>
      </c>
      <c r="N471" s="12">
        <v>0</v>
      </c>
      <c r="O471" s="12">
        <v>0</v>
      </c>
      <c r="P471" s="12">
        <v>0</v>
      </c>
      <c r="Q471" s="12">
        <v>0</v>
      </c>
      <c r="R471" s="12">
        <v>0</v>
      </c>
      <c r="S471" s="12">
        <v>0</v>
      </c>
      <c r="T471" s="12">
        <v>0</v>
      </c>
      <c r="U471" s="12">
        <v>0</v>
      </c>
      <c r="V471" s="12">
        <v>0</v>
      </c>
      <c r="W471" s="12">
        <v>0</v>
      </c>
      <c r="X471" s="12">
        <v>0</v>
      </c>
      <c r="Y471" s="12">
        <v>0</v>
      </c>
      <c r="Z471" s="12">
        <v>0</v>
      </c>
      <c r="AA471" s="12">
        <v>0</v>
      </c>
      <c r="AB471" s="12">
        <v>0</v>
      </c>
      <c r="AC471" s="12">
        <v>0</v>
      </c>
      <c r="AD471" s="12">
        <v>0</v>
      </c>
      <c r="AE471" s="12">
        <v>0</v>
      </c>
      <c r="AF471" s="12">
        <v>0</v>
      </c>
      <c r="AG471" s="12">
        <v>0</v>
      </c>
      <c r="AH471" s="12">
        <v>0</v>
      </c>
      <c r="AI471" s="12">
        <v>0</v>
      </c>
      <c r="AJ471" s="12">
        <v>0</v>
      </c>
      <c r="AK471" s="12">
        <v>0</v>
      </c>
      <c r="AL471" s="12">
        <v>0</v>
      </c>
      <c r="AM471" s="12">
        <v>0</v>
      </c>
      <c r="AN471" s="12">
        <v>0</v>
      </c>
      <c r="AO471" s="81">
        <v>0</v>
      </c>
      <c r="AP471">
        <v>0</v>
      </c>
      <c r="AQ471">
        <v>0</v>
      </c>
      <c r="AR471">
        <v>0</v>
      </c>
      <c r="AS471" t="s">
        <v>371</v>
      </c>
      <c r="AT471" t="s">
        <v>270</v>
      </c>
      <c r="AU471">
        <v>0</v>
      </c>
      <c r="AV471" s="12"/>
      <c r="AW471" s="12"/>
      <c r="AX471" s="12">
        <v>5</v>
      </c>
      <c r="AY471" s="12"/>
      <c r="AZ471" t="s">
        <v>296</v>
      </c>
    </row>
    <row r="472" spans="1:52" hidden="1" x14ac:dyDescent="0.35">
      <c r="A472" t="s">
        <v>61</v>
      </c>
      <c r="B472" t="s">
        <v>75</v>
      </c>
      <c r="C472" s="109">
        <v>0</v>
      </c>
      <c r="D472" s="12">
        <v>0</v>
      </c>
      <c r="E472" s="12">
        <v>0</v>
      </c>
      <c r="F472" s="12">
        <v>0</v>
      </c>
      <c r="G472" s="12">
        <v>0</v>
      </c>
      <c r="H472" s="12">
        <v>0</v>
      </c>
      <c r="I472" s="12">
        <v>0</v>
      </c>
      <c r="J472" s="12">
        <v>0</v>
      </c>
      <c r="K472" s="12">
        <v>0</v>
      </c>
      <c r="L472" s="12">
        <v>0</v>
      </c>
      <c r="M472" s="12">
        <v>0</v>
      </c>
      <c r="N472" s="12">
        <v>0</v>
      </c>
      <c r="O472" s="12">
        <v>0</v>
      </c>
      <c r="P472" s="12">
        <v>0</v>
      </c>
      <c r="Q472" s="12">
        <v>0</v>
      </c>
      <c r="R472" s="12">
        <v>0</v>
      </c>
      <c r="S472" s="12">
        <v>0</v>
      </c>
      <c r="T472" s="12">
        <v>0</v>
      </c>
      <c r="U472" s="12">
        <v>0</v>
      </c>
      <c r="V472" s="12">
        <v>0</v>
      </c>
      <c r="W472" s="12">
        <v>0</v>
      </c>
      <c r="X472" s="12">
        <v>0</v>
      </c>
      <c r="Y472" s="12">
        <v>0</v>
      </c>
      <c r="Z472" s="12">
        <v>0</v>
      </c>
      <c r="AA472" s="12">
        <v>0</v>
      </c>
      <c r="AB472" s="12">
        <v>0</v>
      </c>
      <c r="AC472" s="12">
        <v>0</v>
      </c>
      <c r="AD472" s="12">
        <v>0</v>
      </c>
      <c r="AE472" s="12">
        <v>0</v>
      </c>
      <c r="AF472" s="12">
        <v>0</v>
      </c>
      <c r="AG472" s="12">
        <v>0</v>
      </c>
      <c r="AH472" s="12">
        <v>0</v>
      </c>
      <c r="AI472" s="12">
        <v>0</v>
      </c>
      <c r="AJ472" s="12">
        <v>0</v>
      </c>
      <c r="AK472" s="12">
        <v>0</v>
      </c>
      <c r="AL472" s="12">
        <v>0</v>
      </c>
      <c r="AM472" s="12">
        <v>0</v>
      </c>
      <c r="AN472" s="12">
        <v>0</v>
      </c>
      <c r="AO472" s="81">
        <v>0</v>
      </c>
      <c r="AP472">
        <v>0</v>
      </c>
      <c r="AQ472">
        <v>0</v>
      </c>
      <c r="AR472">
        <v>0</v>
      </c>
      <c r="AS472" t="s">
        <v>371</v>
      </c>
      <c r="AT472" t="s">
        <v>270</v>
      </c>
      <c r="AU472">
        <v>0</v>
      </c>
      <c r="AV472" s="12"/>
      <c r="AW472" s="12"/>
      <c r="AX472" s="12">
        <v>57</v>
      </c>
      <c r="AY472" s="12"/>
      <c r="AZ472" t="s">
        <v>57</v>
      </c>
    </row>
    <row r="473" spans="1:52" hidden="1" x14ac:dyDescent="0.35">
      <c r="A473" t="s">
        <v>61</v>
      </c>
      <c r="B473" t="s">
        <v>75</v>
      </c>
      <c r="C473" s="109">
        <v>0</v>
      </c>
      <c r="D473" s="12">
        <v>0</v>
      </c>
      <c r="E473" s="12">
        <v>0</v>
      </c>
      <c r="F473" s="12">
        <v>0</v>
      </c>
      <c r="G473" s="12">
        <v>0</v>
      </c>
      <c r="H473" s="12">
        <v>0</v>
      </c>
      <c r="I473" s="12">
        <v>0</v>
      </c>
      <c r="J473" s="12">
        <v>0</v>
      </c>
      <c r="K473" s="12">
        <v>0</v>
      </c>
      <c r="L473" s="12">
        <v>0</v>
      </c>
      <c r="M473" s="12">
        <v>0</v>
      </c>
      <c r="N473" s="12">
        <v>0</v>
      </c>
      <c r="O473" s="12">
        <v>0</v>
      </c>
      <c r="P473" s="12">
        <v>0</v>
      </c>
      <c r="Q473" s="12">
        <v>0</v>
      </c>
      <c r="R473" s="12">
        <v>0</v>
      </c>
      <c r="S473" s="12">
        <v>0</v>
      </c>
      <c r="T473" s="12">
        <v>0</v>
      </c>
      <c r="U473" s="12">
        <v>0</v>
      </c>
      <c r="V473" s="12">
        <v>0</v>
      </c>
      <c r="W473" s="12">
        <v>0</v>
      </c>
      <c r="X473" s="12">
        <v>0</v>
      </c>
      <c r="Y473" s="12">
        <v>0</v>
      </c>
      <c r="Z473" s="12">
        <v>0</v>
      </c>
      <c r="AA473" s="12">
        <v>0</v>
      </c>
      <c r="AB473" s="12">
        <v>0</v>
      </c>
      <c r="AC473" s="12">
        <v>0</v>
      </c>
      <c r="AD473" s="12">
        <v>0</v>
      </c>
      <c r="AE473" s="12">
        <v>0</v>
      </c>
      <c r="AF473" s="12">
        <v>0</v>
      </c>
      <c r="AG473" s="12">
        <v>0</v>
      </c>
      <c r="AH473" s="12">
        <v>0</v>
      </c>
      <c r="AI473" s="12">
        <v>0</v>
      </c>
      <c r="AJ473" s="12">
        <v>0</v>
      </c>
      <c r="AK473" s="12">
        <v>0</v>
      </c>
      <c r="AL473" s="12">
        <v>0</v>
      </c>
      <c r="AM473" s="12">
        <v>0</v>
      </c>
      <c r="AN473" s="12">
        <v>0</v>
      </c>
      <c r="AO473" s="81">
        <v>0</v>
      </c>
      <c r="AP473">
        <v>0</v>
      </c>
      <c r="AQ473">
        <v>0</v>
      </c>
      <c r="AR473">
        <v>0</v>
      </c>
      <c r="AS473" t="s">
        <v>371</v>
      </c>
      <c r="AT473" t="s">
        <v>270</v>
      </c>
      <c r="AU473">
        <v>0</v>
      </c>
      <c r="AV473" s="12"/>
      <c r="AW473" s="12"/>
      <c r="AX473" s="12"/>
      <c r="AY473" s="12">
        <v>1</v>
      </c>
      <c r="AZ473" t="s">
        <v>295</v>
      </c>
    </row>
    <row r="474" spans="1:52" hidden="1" x14ac:dyDescent="0.35">
      <c r="A474" t="s">
        <v>61</v>
      </c>
      <c r="B474" t="s">
        <v>75</v>
      </c>
      <c r="C474" s="109">
        <v>0</v>
      </c>
      <c r="D474" s="12">
        <v>0</v>
      </c>
      <c r="E474" s="12">
        <v>0</v>
      </c>
      <c r="F474" s="12">
        <v>0</v>
      </c>
      <c r="G474" s="12">
        <v>0</v>
      </c>
      <c r="H474" s="12">
        <v>0</v>
      </c>
      <c r="I474" s="12">
        <v>0</v>
      </c>
      <c r="J474" s="12">
        <v>0</v>
      </c>
      <c r="K474" s="12">
        <v>0</v>
      </c>
      <c r="L474" s="12">
        <v>0</v>
      </c>
      <c r="M474" s="12">
        <v>0</v>
      </c>
      <c r="N474" s="12">
        <v>0</v>
      </c>
      <c r="O474" s="12">
        <v>0</v>
      </c>
      <c r="P474" s="12">
        <v>0</v>
      </c>
      <c r="Q474" s="12">
        <v>0</v>
      </c>
      <c r="R474" s="12">
        <v>0</v>
      </c>
      <c r="S474" s="12">
        <v>0</v>
      </c>
      <c r="T474" s="12">
        <v>0</v>
      </c>
      <c r="U474" s="12">
        <v>0</v>
      </c>
      <c r="V474" s="12">
        <v>0</v>
      </c>
      <c r="W474" s="12">
        <v>0</v>
      </c>
      <c r="X474" s="12">
        <v>0</v>
      </c>
      <c r="Y474" s="12">
        <v>0</v>
      </c>
      <c r="Z474" s="12">
        <v>0</v>
      </c>
      <c r="AA474" s="12">
        <v>0</v>
      </c>
      <c r="AB474" s="12">
        <v>0</v>
      </c>
      <c r="AC474" s="12">
        <v>0</v>
      </c>
      <c r="AD474" s="12">
        <v>0</v>
      </c>
      <c r="AE474" s="12">
        <v>0</v>
      </c>
      <c r="AF474" s="12">
        <v>0</v>
      </c>
      <c r="AG474" s="12">
        <v>0</v>
      </c>
      <c r="AH474" s="12">
        <v>0</v>
      </c>
      <c r="AI474" s="12">
        <v>0</v>
      </c>
      <c r="AJ474" s="12">
        <v>0</v>
      </c>
      <c r="AK474" s="12">
        <v>0</v>
      </c>
      <c r="AL474" s="12">
        <v>0</v>
      </c>
      <c r="AM474" s="12">
        <v>0</v>
      </c>
      <c r="AN474" s="12">
        <v>0</v>
      </c>
      <c r="AO474" s="81">
        <v>0</v>
      </c>
      <c r="AP474">
        <v>0</v>
      </c>
      <c r="AQ474">
        <v>0</v>
      </c>
      <c r="AR474">
        <v>0</v>
      </c>
      <c r="AS474" t="s">
        <v>371</v>
      </c>
      <c r="AT474" t="s">
        <v>270</v>
      </c>
      <c r="AU474">
        <v>0</v>
      </c>
      <c r="AV474" s="12"/>
      <c r="AW474" s="12"/>
      <c r="AX474" s="12"/>
      <c r="AY474" s="12">
        <v>3</v>
      </c>
      <c r="AZ474" t="s">
        <v>296</v>
      </c>
    </row>
    <row r="475" spans="1:52" hidden="1" x14ac:dyDescent="0.35">
      <c r="A475" t="s">
        <v>61</v>
      </c>
      <c r="B475" t="s">
        <v>75</v>
      </c>
      <c r="C475" s="109">
        <v>0</v>
      </c>
      <c r="D475" s="12">
        <v>0</v>
      </c>
      <c r="E475" s="12">
        <v>0</v>
      </c>
      <c r="F475" s="12">
        <v>0</v>
      </c>
      <c r="G475" s="12">
        <v>0</v>
      </c>
      <c r="H475" s="12">
        <v>0</v>
      </c>
      <c r="I475" s="12">
        <v>0</v>
      </c>
      <c r="J475" s="12">
        <v>0</v>
      </c>
      <c r="K475" s="12">
        <v>0</v>
      </c>
      <c r="L475" s="12">
        <v>0</v>
      </c>
      <c r="M475" s="12">
        <v>0</v>
      </c>
      <c r="N475" s="12">
        <v>0</v>
      </c>
      <c r="O475" s="12">
        <v>0</v>
      </c>
      <c r="P475" s="12">
        <v>0</v>
      </c>
      <c r="Q475" s="12">
        <v>0</v>
      </c>
      <c r="R475" s="12">
        <v>0</v>
      </c>
      <c r="S475" s="12">
        <v>0</v>
      </c>
      <c r="T475" s="12">
        <v>0</v>
      </c>
      <c r="U475" s="12">
        <v>0</v>
      </c>
      <c r="V475" s="12">
        <v>0</v>
      </c>
      <c r="W475" s="12">
        <v>0</v>
      </c>
      <c r="X475" s="12">
        <v>0</v>
      </c>
      <c r="Y475" s="12">
        <v>0</v>
      </c>
      <c r="Z475" s="12">
        <v>0</v>
      </c>
      <c r="AA475" s="12">
        <v>0</v>
      </c>
      <c r="AB475" s="12">
        <v>0</v>
      </c>
      <c r="AC475" s="12">
        <v>0</v>
      </c>
      <c r="AD475" s="12">
        <v>0</v>
      </c>
      <c r="AE475" s="12">
        <v>0</v>
      </c>
      <c r="AF475" s="12">
        <v>0</v>
      </c>
      <c r="AG475" s="12">
        <v>0</v>
      </c>
      <c r="AH475" s="12">
        <v>0</v>
      </c>
      <c r="AI475" s="12">
        <v>0</v>
      </c>
      <c r="AJ475" s="12">
        <v>0</v>
      </c>
      <c r="AK475" s="12">
        <v>0</v>
      </c>
      <c r="AL475" s="12">
        <v>0</v>
      </c>
      <c r="AM475" s="12">
        <v>0</v>
      </c>
      <c r="AN475" s="12">
        <v>0</v>
      </c>
      <c r="AO475" s="81">
        <v>0</v>
      </c>
      <c r="AP475">
        <v>0</v>
      </c>
      <c r="AQ475">
        <v>0</v>
      </c>
      <c r="AR475">
        <v>0</v>
      </c>
      <c r="AS475" t="s">
        <v>371</v>
      </c>
      <c r="AT475" t="s">
        <v>270</v>
      </c>
      <c r="AU475">
        <v>0</v>
      </c>
      <c r="AV475" s="12"/>
      <c r="AW475" s="12"/>
      <c r="AX475" s="12"/>
      <c r="AY475" s="12">
        <v>41</v>
      </c>
      <c r="AZ475" t="s">
        <v>57</v>
      </c>
    </row>
    <row r="476" spans="1:52" hidden="1" x14ac:dyDescent="0.35">
      <c r="A476" t="s">
        <v>61</v>
      </c>
      <c r="B476" t="s">
        <v>75</v>
      </c>
      <c r="C476" s="109">
        <v>0</v>
      </c>
      <c r="D476" s="12">
        <v>0</v>
      </c>
      <c r="E476" s="12">
        <v>0</v>
      </c>
      <c r="F476" s="12">
        <v>0</v>
      </c>
      <c r="G476" s="12">
        <v>0</v>
      </c>
      <c r="H476" s="12">
        <v>0</v>
      </c>
      <c r="I476" s="12">
        <v>0</v>
      </c>
      <c r="J476" s="12">
        <v>0</v>
      </c>
      <c r="K476" s="12">
        <v>0</v>
      </c>
      <c r="L476" s="12">
        <v>0</v>
      </c>
      <c r="M476" s="12">
        <v>0</v>
      </c>
      <c r="N476" s="12">
        <v>0</v>
      </c>
      <c r="O476" s="12">
        <v>0</v>
      </c>
      <c r="P476" s="12">
        <v>0</v>
      </c>
      <c r="Q476" s="12">
        <v>0</v>
      </c>
      <c r="R476" s="12">
        <v>0</v>
      </c>
      <c r="S476" s="12">
        <v>0</v>
      </c>
      <c r="T476" s="12">
        <v>0</v>
      </c>
      <c r="U476" s="12">
        <v>0</v>
      </c>
      <c r="V476" s="12">
        <v>0</v>
      </c>
      <c r="W476" s="12">
        <v>0</v>
      </c>
      <c r="X476" s="12">
        <v>0</v>
      </c>
      <c r="Y476" s="12">
        <v>0</v>
      </c>
      <c r="Z476" s="12">
        <v>0</v>
      </c>
      <c r="AA476" s="12">
        <v>0</v>
      </c>
      <c r="AB476" s="12">
        <v>0</v>
      </c>
      <c r="AC476" s="12">
        <v>0</v>
      </c>
      <c r="AD476" s="12">
        <v>0</v>
      </c>
      <c r="AE476" s="12">
        <v>0</v>
      </c>
      <c r="AF476" s="12">
        <v>0</v>
      </c>
      <c r="AG476" s="12">
        <v>0</v>
      </c>
      <c r="AH476" s="12">
        <v>0</v>
      </c>
      <c r="AI476" s="12">
        <v>0</v>
      </c>
      <c r="AJ476" s="12">
        <v>0</v>
      </c>
      <c r="AK476" s="12">
        <v>0</v>
      </c>
      <c r="AL476" s="12">
        <v>0</v>
      </c>
      <c r="AM476" s="12">
        <v>0</v>
      </c>
      <c r="AN476" s="12">
        <v>0</v>
      </c>
      <c r="AO476" s="81">
        <v>0</v>
      </c>
      <c r="AP476">
        <v>0</v>
      </c>
      <c r="AQ476">
        <v>0</v>
      </c>
      <c r="AR476">
        <v>0</v>
      </c>
      <c r="AS476" t="s">
        <v>371</v>
      </c>
      <c r="AT476" t="s">
        <v>270</v>
      </c>
      <c r="AU476">
        <v>0</v>
      </c>
      <c r="AV476" s="12"/>
      <c r="AW476" s="12"/>
      <c r="AX476" s="12"/>
      <c r="AY476" s="12"/>
      <c r="AZ476" t="s">
        <v>57</v>
      </c>
    </row>
    <row r="477" spans="1:52" hidden="1" x14ac:dyDescent="0.35">
      <c r="A477" t="s">
        <v>61</v>
      </c>
      <c r="B477" t="s">
        <v>75</v>
      </c>
      <c r="C477" s="109">
        <v>0</v>
      </c>
      <c r="D477" s="12">
        <v>0</v>
      </c>
      <c r="E477" s="12">
        <v>0</v>
      </c>
      <c r="F477" s="12">
        <v>0</v>
      </c>
      <c r="G477" s="12">
        <v>0</v>
      </c>
      <c r="H477" s="12">
        <v>0</v>
      </c>
      <c r="I477" s="12">
        <v>0</v>
      </c>
      <c r="J477" s="12">
        <v>0</v>
      </c>
      <c r="K477" s="12">
        <v>0</v>
      </c>
      <c r="L477" s="12">
        <v>0</v>
      </c>
      <c r="M477" s="12">
        <v>0</v>
      </c>
      <c r="N477" s="12">
        <v>0</v>
      </c>
      <c r="O477" s="12">
        <v>0</v>
      </c>
      <c r="P477" s="12">
        <v>0</v>
      </c>
      <c r="Q477" s="12">
        <v>0</v>
      </c>
      <c r="R477" s="12">
        <v>0</v>
      </c>
      <c r="S477" s="12">
        <v>0</v>
      </c>
      <c r="T477" s="12">
        <v>0</v>
      </c>
      <c r="U477" s="12">
        <v>0</v>
      </c>
      <c r="V477" s="12">
        <v>0</v>
      </c>
      <c r="W477" s="12">
        <v>0</v>
      </c>
      <c r="X477" s="12">
        <v>0</v>
      </c>
      <c r="Y477" s="12">
        <v>0</v>
      </c>
      <c r="Z477" s="12">
        <v>0</v>
      </c>
      <c r="AA477" s="12">
        <v>0</v>
      </c>
      <c r="AB477" s="12">
        <v>0</v>
      </c>
      <c r="AC477" s="12">
        <v>0</v>
      </c>
      <c r="AD477" s="12">
        <v>0</v>
      </c>
      <c r="AE477" s="12">
        <v>0</v>
      </c>
      <c r="AF477" s="12">
        <v>0</v>
      </c>
      <c r="AG477" s="12">
        <v>0</v>
      </c>
      <c r="AH477" s="12">
        <v>0</v>
      </c>
      <c r="AI477" s="12">
        <v>0</v>
      </c>
      <c r="AJ477" s="12">
        <v>0</v>
      </c>
      <c r="AK477" s="12">
        <v>0</v>
      </c>
      <c r="AL477" s="12">
        <v>0</v>
      </c>
      <c r="AM477" s="12">
        <v>0</v>
      </c>
      <c r="AN477" s="12">
        <v>0</v>
      </c>
      <c r="AO477" s="81">
        <v>0</v>
      </c>
      <c r="AP477">
        <v>0</v>
      </c>
      <c r="AQ477">
        <v>0</v>
      </c>
      <c r="AR477">
        <v>0</v>
      </c>
      <c r="AS477" t="s">
        <v>371</v>
      </c>
      <c r="AT477" t="s">
        <v>270</v>
      </c>
      <c r="AU477">
        <v>0</v>
      </c>
      <c r="AV477" s="12"/>
      <c r="AW477" s="12"/>
      <c r="AX477" s="12"/>
      <c r="AY477" s="12"/>
      <c r="AZ477" t="s">
        <v>296</v>
      </c>
    </row>
    <row r="478" spans="1:52" hidden="1" x14ac:dyDescent="0.35">
      <c r="A478" t="s">
        <v>61</v>
      </c>
      <c r="B478" t="s">
        <v>75</v>
      </c>
      <c r="C478" s="109">
        <v>0</v>
      </c>
      <c r="D478" s="12">
        <v>0</v>
      </c>
      <c r="E478" s="12">
        <v>0</v>
      </c>
      <c r="F478" s="12">
        <v>0</v>
      </c>
      <c r="G478" s="12">
        <v>0</v>
      </c>
      <c r="H478" s="12">
        <v>0</v>
      </c>
      <c r="I478" s="12">
        <v>0</v>
      </c>
      <c r="J478" s="12">
        <v>0</v>
      </c>
      <c r="K478" s="12">
        <v>0</v>
      </c>
      <c r="L478" s="12">
        <v>0</v>
      </c>
      <c r="M478" s="12">
        <v>0</v>
      </c>
      <c r="N478" s="12">
        <v>0</v>
      </c>
      <c r="O478" s="12">
        <v>0</v>
      </c>
      <c r="P478" s="12">
        <v>0</v>
      </c>
      <c r="Q478" s="12">
        <v>0</v>
      </c>
      <c r="R478" s="12">
        <v>0</v>
      </c>
      <c r="S478" s="12">
        <v>0</v>
      </c>
      <c r="T478" s="12">
        <v>0</v>
      </c>
      <c r="U478" s="12">
        <v>0</v>
      </c>
      <c r="V478" s="12">
        <v>0</v>
      </c>
      <c r="W478" s="12">
        <v>0</v>
      </c>
      <c r="X478" s="12">
        <v>0</v>
      </c>
      <c r="Y478" s="12">
        <v>0</v>
      </c>
      <c r="Z478" s="12">
        <v>0</v>
      </c>
      <c r="AA478" s="12">
        <v>0</v>
      </c>
      <c r="AB478" s="12">
        <v>0</v>
      </c>
      <c r="AC478" s="12">
        <v>0</v>
      </c>
      <c r="AD478" s="12">
        <v>0</v>
      </c>
      <c r="AE478" s="12">
        <v>0</v>
      </c>
      <c r="AF478" s="12">
        <v>0</v>
      </c>
      <c r="AG478" s="12">
        <v>0</v>
      </c>
      <c r="AH478" s="12">
        <v>0</v>
      </c>
      <c r="AI478" s="12">
        <v>0</v>
      </c>
      <c r="AJ478" s="12">
        <v>0</v>
      </c>
      <c r="AK478" s="12">
        <v>0</v>
      </c>
      <c r="AL478" s="12">
        <v>0</v>
      </c>
      <c r="AM478" s="12">
        <v>0</v>
      </c>
      <c r="AN478" s="12">
        <v>0</v>
      </c>
      <c r="AO478" s="81">
        <v>0</v>
      </c>
      <c r="AP478">
        <v>0</v>
      </c>
      <c r="AQ478">
        <v>0</v>
      </c>
      <c r="AR478">
        <v>0</v>
      </c>
      <c r="AS478" t="s">
        <v>371</v>
      </c>
      <c r="AT478" t="s">
        <v>270</v>
      </c>
      <c r="AU478">
        <v>0</v>
      </c>
      <c r="AV478" s="12"/>
      <c r="AW478" s="12"/>
      <c r="AX478" s="12"/>
      <c r="AY478" s="12"/>
      <c r="AZ478" t="s">
        <v>295</v>
      </c>
    </row>
    <row r="479" spans="1:52" hidden="1" x14ac:dyDescent="0.35">
      <c r="A479" t="s">
        <v>61</v>
      </c>
      <c r="B479" t="s">
        <v>104</v>
      </c>
      <c r="C479" s="109">
        <v>0</v>
      </c>
      <c r="D479" s="12">
        <v>0</v>
      </c>
      <c r="E479" s="12">
        <v>0</v>
      </c>
      <c r="F479" s="12">
        <v>0</v>
      </c>
      <c r="G479" s="12">
        <v>0</v>
      </c>
      <c r="H479" s="12">
        <v>0</v>
      </c>
      <c r="I479" s="12">
        <v>0</v>
      </c>
      <c r="J479" s="12">
        <v>0</v>
      </c>
      <c r="K479" s="12">
        <v>0</v>
      </c>
      <c r="L479" s="12">
        <v>0</v>
      </c>
      <c r="M479" s="12">
        <v>0</v>
      </c>
      <c r="N479" s="12">
        <v>0</v>
      </c>
      <c r="O479" s="12">
        <v>0</v>
      </c>
      <c r="P479" s="12">
        <v>0</v>
      </c>
      <c r="Q479" s="12">
        <v>0</v>
      </c>
      <c r="R479" s="12">
        <v>0</v>
      </c>
      <c r="S479" s="12">
        <v>0</v>
      </c>
      <c r="T479" s="12">
        <v>0</v>
      </c>
      <c r="U479" s="12">
        <v>0</v>
      </c>
      <c r="V479" s="12">
        <v>0</v>
      </c>
      <c r="W479" s="12">
        <v>0</v>
      </c>
      <c r="X479" s="12">
        <v>0</v>
      </c>
      <c r="Y479" s="12">
        <v>0</v>
      </c>
      <c r="Z479" s="12">
        <v>0</v>
      </c>
      <c r="AA479" s="12">
        <v>0</v>
      </c>
      <c r="AB479" s="12">
        <v>0</v>
      </c>
      <c r="AC479" s="12">
        <v>0</v>
      </c>
      <c r="AD479" s="12">
        <v>0</v>
      </c>
      <c r="AE479" s="12">
        <v>0</v>
      </c>
      <c r="AF479" s="12">
        <v>0</v>
      </c>
      <c r="AG479" s="12">
        <v>0</v>
      </c>
      <c r="AH479" s="12">
        <v>0</v>
      </c>
      <c r="AI479" s="12">
        <v>0</v>
      </c>
      <c r="AJ479" s="12">
        <v>0</v>
      </c>
      <c r="AK479" s="12">
        <v>0</v>
      </c>
      <c r="AL479" s="12">
        <v>0</v>
      </c>
      <c r="AM479" s="12">
        <v>0</v>
      </c>
      <c r="AN479" s="12">
        <v>0</v>
      </c>
      <c r="AO479" s="81">
        <v>0</v>
      </c>
      <c r="AP479">
        <v>0</v>
      </c>
      <c r="AQ479">
        <v>0</v>
      </c>
      <c r="AR479">
        <v>0</v>
      </c>
      <c r="AS479" t="s">
        <v>371</v>
      </c>
      <c r="AT479" t="s">
        <v>270</v>
      </c>
      <c r="AU479">
        <v>0</v>
      </c>
      <c r="AV479" s="12">
        <v>1414</v>
      </c>
      <c r="AW479" s="12"/>
      <c r="AX479" s="12"/>
      <c r="AY479" s="12"/>
      <c r="AZ479" t="s">
        <v>57</v>
      </c>
    </row>
    <row r="480" spans="1:52" hidden="1" x14ac:dyDescent="0.35">
      <c r="A480" t="s">
        <v>61</v>
      </c>
      <c r="B480" t="s">
        <v>104</v>
      </c>
      <c r="C480" s="109">
        <v>0</v>
      </c>
      <c r="D480" s="12">
        <v>0</v>
      </c>
      <c r="E480" s="12">
        <v>0</v>
      </c>
      <c r="F480" s="12">
        <v>0</v>
      </c>
      <c r="G480" s="12">
        <v>0</v>
      </c>
      <c r="H480" s="12">
        <v>0</v>
      </c>
      <c r="I480" s="12">
        <v>0</v>
      </c>
      <c r="J480" s="12">
        <v>0</v>
      </c>
      <c r="K480" s="12">
        <v>0</v>
      </c>
      <c r="L480" s="12">
        <v>0</v>
      </c>
      <c r="M480" s="12">
        <v>0</v>
      </c>
      <c r="N480" s="12">
        <v>0</v>
      </c>
      <c r="O480" s="12">
        <v>0</v>
      </c>
      <c r="P480" s="12">
        <v>0</v>
      </c>
      <c r="Q480" s="12">
        <v>0</v>
      </c>
      <c r="R480" s="12">
        <v>0</v>
      </c>
      <c r="S480" s="12">
        <v>0</v>
      </c>
      <c r="T480" s="12">
        <v>0</v>
      </c>
      <c r="U480" s="12">
        <v>0</v>
      </c>
      <c r="V480" s="12">
        <v>0</v>
      </c>
      <c r="W480" s="12">
        <v>0</v>
      </c>
      <c r="X480" s="12">
        <v>0</v>
      </c>
      <c r="Y480" s="12">
        <v>0</v>
      </c>
      <c r="Z480" s="12">
        <v>0</v>
      </c>
      <c r="AA480" s="12">
        <v>0</v>
      </c>
      <c r="AB480" s="12">
        <v>0</v>
      </c>
      <c r="AC480" s="12">
        <v>0</v>
      </c>
      <c r="AD480" s="12">
        <v>0</v>
      </c>
      <c r="AE480" s="12">
        <v>0</v>
      </c>
      <c r="AF480" s="12">
        <v>0</v>
      </c>
      <c r="AG480" s="12">
        <v>0</v>
      </c>
      <c r="AH480" s="12">
        <v>0</v>
      </c>
      <c r="AI480" s="12">
        <v>0</v>
      </c>
      <c r="AJ480" s="12">
        <v>0</v>
      </c>
      <c r="AK480" s="12">
        <v>0</v>
      </c>
      <c r="AL480" s="12">
        <v>0</v>
      </c>
      <c r="AM480" s="12">
        <v>0</v>
      </c>
      <c r="AN480" s="12">
        <v>0</v>
      </c>
      <c r="AO480" s="81">
        <v>0</v>
      </c>
      <c r="AP480">
        <v>0</v>
      </c>
      <c r="AQ480">
        <v>0</v>
      </c>
      <c r="AR480">
        <v>0</v>
      </c>
      <c r="AS480" t="s">
        <v>371</v>
      </c>
      <c r="AT480" t="s">
        <v>270</v>
      </c>
      <c r="AU480">
        <v>0</v>
      </c>
      <c r="AV480" s="12"/>
      <c r="AW480" s="12">
        <v>2</v>
      </c>
      <c r="AX480" s="12"/>
      <c r="AY480" s="12"/>
      <c r="AZ480" t="s">
        <v>295</v>
      </c>
    </row>
    <row r="481" spans="1:52" hidden="1" x14ac:dyDescent="0.35">
      <c r="A481" t="s">
        <v>61</v>
      </c>
      <c r="B481" t="s">
        <v>104</v>
      </c>
      <c r="C481" s="109">
        <v>0</v>
      </c>
      <c r="D481" s="12">
        <v>0</v>
      </c>
      <c r="E481" s="12">
        <v>0</v>
      </c>
      <c r="F481" s="12">
        <v>0</v>
      </c>
      <c r="G481" s="12">
        <v>0</v>
      </c>
      <c r="H481" s="12">
        <v>0</v>
      </c>
      <c r="I481" s="12">
        <v>0</v>
      </c>
      <c r="J481" s="12">
        <v>0</v>
      </c>
      <c r="K481" s="12">
        <v>0</v>
      </c>
      <c r="L481" s="12">
        <v>0</v>
      </c>
      <c r="M481" s="12">
        <v>0</v>
      </c>
      <c r="N481" s="12">
        <v>0</v>
      </c>
      <c r="O481" s="12">
        <v>0</v>
      </c>
      <c r="P481" s="12">
        <v>0</v>
      </c>
      <c r="Q481" s="12">
        <v>0</v>
      </c>
      <c r="R481" s="12">
        <v>0</v>
      </c>
      <c r="S481" s="12">
        <v>0</v>
      </c>
      <c r="T481" s="12">
        <v>0</v>
      </c>
      <c r="U481" s="12">
        <v>0</v>
      </c>
      <c r="V481" s="12">
        <v>0</v>
      </c>
      <c r="W481" s="12">
        <v>0</v>
      </c>
      <c r="X481" s="12">
        <v>0</v>
      </c>
      <c r="Y481" s="12">
        <v>0</v>
      </c>
      <c r="Z481" s="12">
        <v>0</v>
      </c>
      <c r="AA481" s="12">
        <v>0</v>
      </c>
      <c r="AB481" s="12">
        <v>0</v>
      </c>
      <c r="AC481" s="12">
        <v>0</v>
      </c>
      <c r="AD481" s="12">
        <v>0</v>
      </c>
      <c r="AE481" s="12">
        <v>0</v>
      </c>
      <c r="AF481" s="12">
        <v>0</v>
      </c>
      <c r="AG481" s="12">
        <v>0</v>
      </c>
      <c r="AH481" s="12">
        <v>0</v>
      </c>
      <c r="AI481" s="12">
        <v>0</v>
      </c>
      <c r="AJ481" s="12">
        <v>0</v>
      </c>
      <c r="AK481" s="12">
        <v>0</v>
      </c>
      <c r="AL481" s="12">
        <v>0</v>
      </c>
      <c r="AM481" s="12">
        <v>0</v>
      </c>
      <c r="AN481" s="12">
        <v>0</v>
      </c>
      <c r="AO481" s="81">
        <v>0</v>
      </c>
      <c r="AP481">
        <v>0</v>
      </c>
      <c r="AQ481">
        <v>0</v>
      </c>
      <c r="AR481">
        <v>0</v>
      </c>
      <c r="AS481" t="s">
        <v>371</v>
      </c>
      <c r="AT481" t="s">
        <v>270</v>
      </c>
      <c r="AU481">
        <v>0</v>
      </c>
      <c r="AV481" s="12"/>
      <c r="AW481" s="12">
        <v>9</v>
      </c>
      <c r="AX481" s="12"/>
      <c r="AY481" s="12"/>
      <c r="AZ481" t="s">
        <v>296</v>
      </c>
    </row>
    <row r="482" spans="1:52" hidden="1" x14ac:dyDescent="0.35">
      <c r="A482" t="s">
        <v>61</v>
      </c>
      <c r="B482" t="s">
        <v>104</v>
      </c>
      <c r="C482" s="109">
        <v>0</v>
      </c>
      <c r="D482" s="12">
        <v>0</v>
      </c>
      <c r="E482" s="12">
        <v>0</v>
      </c>
      <c r="F482" s="12">
        <v>0</v>
      </c>
      <c r="G482" s="12">
        <v>0</v>
      </c>
      <c r="H482" s="12">
        <v>0</v>
      </c>
      <c r="I482" s="12">
        <v>0</v>
      </c>
      <c r="J482" s="12">
        <v>0</v>
      </c>
      <c r="K482" s="12">
        <v>0</v>
      </c>
      <c r="L482" s="12">
        <v>0</v>
      </c>
      <c r="M482" s="12">
        <v>0</v>
      </c>
      <c r="N482" s="12">
        <v>0</v>
      </c>
      <c r="O482" s="12">
        <v>0</v>
      </c>
      <c r="P482" s="12">
        <v>0</v>
      </c>
      <c r="Q482" s="12">
        <v>0</v>
      </c>
      <c r="R482" s="12">
        <v>0</v>
      </c>
      <c r="S482" s="12">
        <v>0</v>
      </c>
      <c r="T482" s="12">
        <v>0</v>
      </c>
      <c r="U482" s="12">
        <v>0</v>
      </c>
      <c r="V482" s="12">
        <v>0</v>
      </c>
      <c r="W482" s="12">
        <v>0</v>
      </c>
      <c r="X482" s="12">
        <v>0</v>
      </c>
      <c r="Y482" s="12">
        <v>0</v>
      </c>
      <c r="Z482" s="12">
        <v>0</v>
      </c>
      <c r="AA482" s="12">
        <v>0</v>
      </c>
      <c r="AB482" s="12">
        <v>0</v>
      </c>
      <c r="AC482" s="12">
        <v>0</v>
      </c>
      <c r="AD482" s="12">
        <v>0</v>
      </c>
      <c r="AE482" s="12">
        <v>0</v>
      </c>
      <c r="AF482" s="12">
        <v>0</v>
      </c>
      <c r="AG482" s="12">
        <v>0</v>
      </c>
      <c r="AH482" s="12">
        <v>0</v>
      </c>
      <c r="AI482" s="12">
        <v>0</v>
      </c>
      <c r="AJ482" s="12">
        <v>0</v>
      </c>
      <c r="AK482" s="12">
        <v>0</v>
      </c>
      <c r="AL482" s="12">
        <v>0</v>
      </c>
      <c r="AM482" s="12">
        <v>0</v>
      </c>
      <c r="AN482" s="12">
        <v>0</v>
      </c>
      <c r="AO482" s="81">
        <v>0</v>
      </c>
      <c r="AP482">
        <v>0</v>
      </c>
      <c r="AQ482">
        <v>0</v>
      </c>
      <c r="AR482">
        <v>0</v>
      </c>
      <c r="AS482" t="s">
        <v>371</v>
      </c>
      <c r="AT482" t="s">
        <v>270</v>
      </c>
      <c r="AU482">
        <v>0</v>
      </c>
      <c r="AV482" s="12"/>
      <c r="AW482" s="12">
        <v>106</v>
      </c>
      <c r="AX482" s="12"/>
      <c r="AY482" s="12"/>
      <c r="AZ482" t="s">
        <v>57</v>
      </c>
    </row>
    <row r="483" spans="1:52" hidden="1" x14ac:dyDescent="0.35">
      <c r="A483" t="s">
        <v>61</v>
      </c>
      <c r="B483" t="s">
        <v>104</v>
      </c>
      <c r="C483" s="109">
        <v>0</v>
      </c>
      <c r="D483" s="12">
        <v>0</v>
      </c>
      <c r="E483" s="12">
        <v>0</v>
      </c>
      <c r="F483" s="12">
        <v>0</v>
      </c>
      <c r="G483" s="12">
        <v>0</v>
      </c>
      <c r="H483" s="12">
        <v>0</v>
      </c>
      <c r="I483" s="12">
        <v>0</v>
      </c>
      <c r="J483" s="12">
        <v>0</v>
      </c>
      <c r="K483" s="12">
        <v>0</v>
      </c>
      <c r="L483" s="12">
        <v>0</v>
      </c>
      <c r="M483" s="12">
        <v>0</v>
      </c>
      <c r="N483" s="12">
        <v>0</v>
      </c>
      <c r="O483" s="12">
        <v>0</v>
      </c>
      <c r="P483" s="12">
        <v>0</v>
      </c>
      <c r="Q483" s="12">
        <v>0</v>
      </c>
      <c r="R483" s="12">
        <v>0</v>
      </c>
      <c r="S483" s="12">
        <v>0</v>
      </c>
      <c r="T483" s="12">
        <v>0</v>
      </c>
      <c r="U483" s="12">
        <v>0</v>
      </c>
      <c r="V483" s="12">
        <v>0</v>
      </c>
      <c r="W483" s="12">
        <v>0</v>
      </c>
      <c r="X483" s="12">
        <v>0</v>
      </c>
      <c r="Y483" s="12">
        <v>0</v>
      </c>
      <c r="Z483" s="12">
        <v>0</v>
      </c>
      <c r="AA483" s="12">
        <v>0</v>
      </c>
      <c r="AB483" s="12">
        <v>0</v>
      </c>
      <c r="AC483" s="12">
        <v>0</v>
      </c>
      <c r="AD483" s="12">
        <v>0</v>
      </c>
      <c r="AE483" s="12">
        <v>0</v>
      </c>
      <c r="AF483" s="12">
        <v>0</v>
      </c>
      <c r="AG483" s="12">
        <v>0</v>
      </c>
      <c r="AH483" s="12">
        <v>0</v>
      </c>
      <c r="AI483" s="12">
        <v>0</v>
      </c>
      <c r="AJ483" s="12">
        <v>0</v>
      </c>
      <c r="AK483" s="12">
        <v>0</v>
      </c>
      <c r="AL483" s="12">
        <v>0</v>
      </c>
      <c r="AM483" s="12">
        <v>0</v>
      </c>
      <c r="AN483" s="12">
        <v>0</v>
      </c>
      <c r="AO483" s="81">
        <v>0</v>
      </c>
      <c r="AP483">
        <v>0</v>
      </c>
      <c r="AQ483">
        <v>0</v>
      </c>
      <c r="AR483">
        <v>0</v>
      </c>
      <c r="AS483" t="s">
        <v>371</v>
      </c>
      <c r="AT483" t="s">
        <v>270</v>
      </c>
      <c r="AU483">
        <v>0</v>
      </c>
      <c r="AV483" s="12"/>
      <c r="AW483" s="12"/>
      <c r="AX483" s="12">
        <v>0</v>
      </c>
      <c r="AY483" s="12"/>
      <c r="AZ483" t="s">
        <v>295</v>
      </c>
    </row>
    <row r="484" spans="1:52" hidden="1" x14ac:dyDescent="0.35">
      <c r="A484" t="s">
        <v>61</v>
      </c>
      <c r="B484" t="s">
        <v>104</v>
      </c>
      <c r="C484" s="109">
        <v>0</v>
      </c>
      <c r="D484" s="12">
        <v>0</v>
      </c>
      <c r="E484" s="12">
        <v>0</v>
      </c>
      <c r="F484" s="12">
        <v>0</v>
      </c>
      <c r="G484" s="12">
        <v>0</v>
      </c>
      <c r="H484" s="12">
        <v>0</v>
      </c>
      <c r="I484" s="12">
        <v>0</v>
      </c>
      <c r="J484" s="12">
        <v>0</v>
      </c>
      <c r="K484" s="12">
        <v>0</v>
      </c>
      <c r="L484" s="12">
        <v>0</v>
      </c>
      <c r="M484" s="12">
        <v>0</v>
      </c>
      <c r="N484" s="12">
        <v>0</v>
      </c>
      <c r="O484" s="12">
        <v>0</v>
      </c>
      <c r="P484" s="12">
        <v>0</v>
      </c>
      <c r="Q484" s="12">
        <v>0</v>
      </c>
      <c r="R484" s="12">
        <v>0</v>
      </c>
      <c r="S484" s="12">
        <v>0</v>
      </c>
      <c r="T484" s="12">
        <v>0</v>
      </c>
      <c r="U484" s="12">
        <v>0</v>
      </c>
      <c r="V484" s="12">
        <v>0</v>
      </c>
      <c r="W484" s="12">
        <v>0</v>
      </c>
      <c r="X484" s="12">
        <v>0</v>
      </c>
      <c r="Y484" s="12">
        <v>0</v>
      </c>
      <c r="Z484" s="12">
        <v>0</v>
      </c>
      <c r="AA484" s="12">
        <v>0</v>
      </c>
      <c r="AB484" s="12">
        <v>0</v>
      </c>
      <c r="AC484" s="12">
        <v>0</v>
      </c>
      <c r="AD484" s="12">
        <v>0</v>
      </c>
      <c r="AE484" s="12">
        <v>0</v>
      </c>
      <c r="AF484" s="12">
        <v>0</v>
      </c>
      <c r="AG484" s="12">
        <v>0</v>
      </c>
      <c r="AH484" s="12">
        <v>0</v>
      </c>
      <c r="AI484" s="12">
        <v>0</v>
      </c>
      <c r="AJ484" s="12">
        <v>0</v>
      </c>
      <c r="AK484" s="12">
        <v>0</v>
      </c>
      <c r="AL484" s="12">
        <v>0</v>
      </c>
      <c r="AM484" s="12">
        <v>0</v>
      </c>
      <c r="AN484" s="12">
        <v>0</v>
      </c>
      <c r="AO484" s="81">
        <v>0</v>
      </c>
      <c r="AP484">
        <v>0</v>
      </c>
      <c r="AQ484">
        <v>0</v>
      </c>
      <c r="AR484">
        <v>0</v>
      </c>
      <c r="AS484" t="s">
        <v>371</v>
      </c>
      <c r="AT484" t="s">
        <v>270</v>
      </c>
      <c r="AU484">
        <v>0</v>
      </c>
      <c r="AV484" s="12"/>
      <c r="AW484" s="12"/>
      <c r="AX484" s="12">
        <v>2</v>
      </c>
      <c r="AY484" s="12"/>
      <c r="AZ484" t="s">
        <v>296</v>
      </c>
    </row>
    <row r="485" spans="1:52" hidden="1" x14ac:dyDescent="0.35">
      <c r="A485" t="s">
        <v>61</v>
      </c>
      <c r="B485" t="s">
        <v>104</v>
      </c>
      <c r="C485" s="109">
        <v>0</v>
      </c>
      <c r="D485" s="12">
        <v>0</v>
      </c>
      <c r="E485" s="12">
        <v>0</v>
      </c>
      <c r="F485" s="12">
        <v>0</v>
      </c>
      <c r="G485" s="12">
        <v>0</v>
      </c>
      <c r="H485" s="12">
        <v>0</v>
      </c>
      <c r="I485" s="12">
        <v>0</v>
      </c>
      <c r="J485" s="12">
        <v>0</v>
      </c>
      <c r="K485" s="12">
        <v>0</v>
      </c>
      <c r="L485" s="12">
        <v>0</v>
      </c>
      <c r="M485" s="12">
        <v>0</v>
      </c>
      <c r="N485" s="12">
        <v>0</v>
      </c>
      <c r="O485" s="12">
        <v>0</v>
      </c>
      <c r="P485" s="12">
        <v>0</v>
      </c>
      <c r="Q485" s="12">
        <v>0</v>
      </c>
      <c r="R485" s="12">
        <v>0</v>
      </c>
      <c r="S485" s="12">
        <v>0</v>
      </c>
      <c r="T485" s="12">
        <v>0</v>
      </c>
      <c r="U485" s="12">
        <v>0</v>
      </c>
      <c r="V485" s="12">
        <v>0</v>
      </c>
      <c r="W485" s="12">
        <v>0</v>
      </c>
      <c r="X485" s="12">
        <v>0</v>
      </c>
      <c r="Y485" s="12">
        <v>0</v>
      </c>
      <c r="Z485" s="12">
        <v>0</v>
      </c>
      <c r="AA485" s="12">
        <v>0</v>
      </c>
      <c r="AB485" s="12">
        <v>0</v>
      </c>
      <c r="AC485" s="12">
        <v>0</v>
      </c>
      <c r="AD485" s="12">
        <v>0</v>
      </c>
      <c r="AE485" s="12">
        <v>0</v>
      </c>
      <c r="AF485" s="12">
        <v>0</v>
      </c>
      <c r="AG485" s="12">
        <v>0</v>
      </c>
      <c r="AH485" s="12">
        <v>0</v>
      </c>
      <c r="AI485" s="12">
        <v>0</v>
      </c>
      <c r="AJ485" s="12">
        <v>0</v>
      </c>
      <c r="AK485" s="12">
        <v>0</v>
      </c>
      <c r="AL485" s="12">
        <v>0</v>
      </c>
      <c r="AM485" s="12">
        <v>0</v>
      </c>
      <c r="AN485" s="12">
        <v>0</v>
      </c>
      <c r="AO485" s="81">
        <v>0</v>
      </c>
      <c r="AP485">
        <v>0</v>
      </c>
      <c r="AQ485">
        <v>0</v>
      </c>
      <c r="AR485">
        <v>0</v>
      </c>
      <c r="AS485" t="s">
        <v>371</v>
      </c>
      <c r="AT485" t="s">
        <v>270</v>
      </c>
      <c r="AU485">
        <v>0</v>
      </c>
      <c r="AV485" s="12"/>
      <c r="AW485" s="12"/>
      <c r="AX485" s="12">
        <v>19</v>
      </c>
      <c r="AY485" s="12"/>
      <c r="AZ485" t="s">
        <v>57</v>
      </c>
    </row>
    <row r="486" spans="1:52" hidden="1" x14ac:dyDescent="0.35">
      <c r="A486" t="s">
        <v>61</v>
      </c>
      <c r="B486" t="s">
        <v>104</v>
      </c>
      <c r="C486" s="109">
        <v>0</v>
      </c>
      <c r="D486" s="12">
        <v>0</v>
      </c>
      <c r="E486" s="12">
        <v>0</v>
      </c>
      <c r="F486" s="12">
        <v>0</v>
      </c>
      <c r="G486" s="12">
        <v>0</v>
      </c>
      <c r="H486" s="12">
        <v>0</v>
      </c>
      <c r="I486" s="12">
        <v>0</v>
      </c>
      <c r="J486" s="12">
        <v>0</v>
      </c>
      <c r="K486" s="12">
        <v>0</v>
      </c>
      <c r="L486" s="12">
        <v>0</v>
      </c>
      <c r="M486" s="12">
        <v>0</v>
      </c>
      <c r="N486" s="12">
        <v>0</v>
      </c>
      <c r="O486" s="12">
        <v>0</v>
      </c>
      <c r="P486" s="12">
        <v>0</v>
      </c>
      <c r="Q486" s="12">
        <v>0</v>
      </c>
      <c r="R486" s="12">
        <v>0</v>
      </c>
      <c r="S486" s="12">
        <v>0</v>
      </c>
      <c r="T486" s="12">
        <v>0</v>
      </c>
      <c r="U486" s="12">
        <v>0</v>
      </c>
      <c r="V486" s="12">
        <v>0</v>
      </c>
      <c r="W486" s="12">
        <v>0</v>
      </c>
      <c r="X486" s="12">
        <v>0</v>
      </c>
      <c r="Y486" s="12">
        <v>0</v>
      </c>
      <c r="Z486" s="12">
        <v>0</v>
      </c>
      <c r="AA486" s="12">
        <v>0</v>
      </c>
      <c r="AB486" s="12">
        <v>0</v>
      </c>
      <c r="AC486" s="12">
        <v>0</v>
      </c>
      <c r="AD486" s="12">
        <v>0</v>
      </c>
      <c r="AE486" s="12">
        <v>0</v>
      </c>
      <c r="AF486" s="12">
        <v>0</v>
      </c>
      <c r="AG486" s="12">
        <v>0</v>
      </c>
      <c r="AH486" s="12">
        <v>0</v>
      </c>
      <c r="AI486" s="12">
        <v>0</v>
      </c>
      <c r="AJ486" s="12">
        <v>0</v>
      </c>
      <c r="AK486" s="12">
        <v>0</v>
      </c>
      <c r="AL486" s="12">
        <v>0</v>
      </c>
      <c r="AM486" s="12">
        <v>0</v>
      </c>
      <c r="AN486" s="12">
        <v>0</v>
      </c>
      <c r="AO486" s="81">
        <v>0</v>
      </c>
      <c r="AP486">
        <v>0</v>
      </c>
      <c r="AQ486">
        <v>0</v>
      </c>
      <c r="AR486">
        <v>0</v>
      </c>
      <c r="AS486" t="s">
        <v>371</v>
      </c>
      <c r="AT486" t="s">
        <v>270</v>
      </c>
      <c r="AU486">
        <v>0</v>
      </c>
      <c r="AV486" s="12"/>
      <c r="AW486" s="12"/>
      <c r="AX486" s="12"/>
      <c r="AY486" s="12">
        <v>2</v>
      </c>
      <c r="AZ486" t="s">
        <v>295</v>
      </c>
    </row>
    <row r="487" spans="1:52" hidden="1" x14ac:dyDescent="0.35">
      <c r="A487" t="s">
        <v>61</v>
      </c>
      <c r="B487" t="s">
        <v>104</v>
      </c>
      <c r="C487" s="109">
        <v>0</v>
      </c>
      <c r="D487" s="12">
        <v>0</v>
      </c>
      <c r="E487" s="12">
        <v>0</v>
      </c>
      <c r="F487" s="12">
        <v>0</v>
      </c>
      <c r="G487" s="12">
        <v>0</v>
      </c>
      <c r="H487" s="12">
        <v>0</v>
      </c>
      <c r="I487" s="12">
        <v>0</v>
      </c>
      <c r="J487" s="12">
        <v>0</v>
      </c>
      <c r="K487" s="12">
        <v>0</v>
      </c>
      <c r="L487" s="12">
        <v>0</v>
      </c>
      <c r="M487" s="12">
        <v>0</v>
      </c>
      <c r="N487" s="12">
        <v>0</v>
      </c>
      <c r="O487" s="12">
        <v>0</v>
      </c>
      <c r="P487" s="12">
        <v>0</v>
      </c>
      <c r="Q487" s="12">
        <v>0</v>
      </c>
      <c r="R487" s="12">
        <v>0</v>
      </c>
      <c r="S487" s="12">
        <v>0</v>
      </c>
      <c r="T487" s="12">
        <v>0</v>
      </c>
      <c r="U487" s="12">
        <v>0</v>
      </c>
      <c r="V487" s="12">
        <v>0</v>
      </c>
      <c r="W487" s="12">
        <v>0</v>
      </c>
      <c r="X487" s="12">
        <v>0</v>
      </c>
      <c r="Y487" s="12">
        <v>0</v>
      </c>
      <c r="Z487" s="12">
        <v>0</v>
      </c>
      <c r="AA487" s="12">
        <v>0</v>
      </c>
      <c r="AB487" s="12">
        <v>0</v>
      </c>
      <c r="AC487" s="12">
        <v>0</v>
      </c>
      <c r="AD487" s="12">
        <v>0</v>
      </c>
      <c r="AE487" s="12">
        <v>0</v>
      </c>
      <c r="AF487" s="12">
        <v>0</v>
      </c>
      <c r="AG487" s="12">
        <v>0</v>
      </c>
      <c r="AH487" s="12">
        <v>0</v>
      </c>
      <c r="AI487" s="12">
        <v>0</v>
      </c>
      <c r="AJ487" s="12">
        <v>0</v>
      </c>
      <c r="AK487" s="12">
        <v>0</v>
      </c>
      <c r="AL487" s="12">
        <v>0</v>
      </c>
      <c r="AM487" s="12">
        <v>0</v>
      </c>
      <c r="AN487" s="12">
        <v>0</v>
      </c>
      <c r="AO487" s="81">
        <v>0</v>
      </c>
      <c r="AP487">
        <v>0</v>
      </c>
      <c r="AQ487">
        <v>0</v>
      </c>
      <c r="AR487">
        <v>0</v>
      </c>
      <c r="AS487" t="s">
        <v>371</v>
      </c>
      <c r="AT487" t="s">
        <v>270</v>
      </c>
      <c r="AU487">
        <v>0</v>
      </c>
      <c r="AV487" s="12"/>
      <c r="AW487" s="12"/>
      <c r="AX487" s="12"/>
      <c r="AY487" s="12">
        <v>9</v>
      </c>
      <c r="AZ487" t="s">
        <v>296</v>
      </c>
    </row>
    <row r="488" spans="1:52" hidden="1" x14ac:dyDescent="0.35">
      <c r="A488" t="s">
        <v>61</v>
      </c>
      <c r="B488" t="s">
        <v>104</v>
      </c>
      <c r="C488" s="109">
        <v>0</v>
      </c>
      <c r="D488" s="12">
        <v>0</v>
      </c>
      <c r="E488" s="12">
        <v>0</v>
      </c>
      <c r="F488" s="12">
        <v>0</v>
      </c>
      <c r="G488" s="12">
        <v>0</v>
      </c>
      <c r="H488" s="12">
        <v>0</v>
      </c>
      <c r="I488" s="12">
        <v>0</v>
      </c>
      <c r="J488" s="12">
        <v>0</v>
      </c>
      <c r="K488" s="12">
        <v>0</v>
      </c>
      <c r="L488" s="12">
        <v>0</v>
      </c>
      <c r="M488" s="12">
        <v>0</v>
      </c>
      <c r="N488" s="12">
        <v>0</v>
      </c>
      <c r="O488" s="12">
        <v>0</v>
      </c>
      <c r="P488" s="12">
        <v>0</v>
      </c>
      <c r="Q488" s="12">
        <v>0</v>
      </c>
      <c r="R488" s="12">
        <v>0</v>
      </c>
      <c r="S488" s="12">
        <v>0</v>
      </c>
      <c r="T488" s="12">
        <v>0</v>
      </c>
      <c r="U488" s="12">
        <v>0</v>
      </c>
      <c r="V488" s="12">
        <v>0</v>
      </c>
      <c r="W488" s="12">
        <v>0</v>
      </c>
      <c r="X488" s="12">
        <v>0</v>
      </c>
      <c r="Y488" s="12">
        <v>0</v>
      </c>
      <c r="Z488" s="12">
        <v>0</v>
      </c>
      <c r="AA488" s="12">
        <v>0</v>
      </c>
      <c r="AB488" s="12">
        <v>0</v>
      </c>
      <c r="AC488" s="12">
        <v>0</v>
      </c>
      <c r="AD488" s="12">
        <v>0</v>
      </c>
      <c r="AE488" s="12">
        <v>0</v>
      </c>
      <c r="AF488" s="12">
        <v>0</v>
      </c>
      <c r="AG488" s="12">
        <v>0</v>
      </c>
      <c r="AH488" s="12">
        <v>0</v>
      </c>
      <c r="AI488" s="12">
        <v>0</v>
      </c>
      <c r="AJ488" s="12">
        <v>0</v>
      </c>
      <c r="AK488" s="12">
        <v>0</v>
      </c>
      <c r="AL488" s="12">
        <v>0</v>
      </c>
      <c r="AM488" s="12">
        <v>0</v>
      </c>
      <c r="AN488" s="12">
        <v>0</v>
      </c>
      <c r="AO488" s="81">
        <v>0</v>
      </c>
      <c r="AP488">
        <v>0</v>
      </c>
      <c r="AQ488">
        <v>0</v>
      </c>
      <c r="AR488">
        <v>0</v>
      </c>
      <c r="AS488" t="s">
        <v>371</v>
      </c>
      <c r="AT488" t="s">
        <v>270</v>
      </c>
      <c r="AU488">
        <v>0</v>
      </c>
      <c r="AV488" s="12"/>
      <c r="AW488" s="12"/>
      <c r="AX488" s="12"/>
      <c r="AY488" s="12">
        <v>102</v>
      </c>
      <c r="AZ488" t="s">
        <v>57</v>
      </c>
    </row>
    <row r="489" spans="1:52" hidden="1" x14ac:dyDescent="0.35">
      <c r="A489" t="s">
        <v>61</v>
      </c>
      <c r="B489" t="s">
        <v>104</v>
      </c>
      <c r="C489" s="109">
        <v>0</v>
      </c>
      <c r="D489" s="12">
        <v>0</v>
      </c>
      <c r="E489" s="12">
        <v>0</v>
      </c>
      <c r="F489" s="12">
        <v>0</v>
      </c>
      <c r="G489" s="12">
        <v>0</v>
      </c>
      <c r="H489" s="12">
        <v>0</v>
      </c>
      <c r="I489" s="12">
        <v>0</v>
      </c>
      <c r="J489" s="12">
        <v>0</v>
      </c>
      <c r="K489" s="12">
        <v>0</v>
      </c>
      <c r="L489" s="12">
        <v>0</v>
      </c>
      <c r="M489" s="12">
        <v>0</v>
      </c>
      <c r="N489" s="12">
        <v>0</v>
      </c>
      <c r="O489" s="12">
        <v>0</v>
      </c>
      <c r="P489" s="12">
        <v>0</v>
      </c>
      <c r="Q489" s="12">
        <v>0</v>
      </c>
      <c r="R489" s="12">
        <v>0</v>
      </c>
      <c r="S489" s="12">
        <v>0</v>
      </c>
      <c r="T489" s="12">
        <v>0</v>
      </c>
      <c r="U489" s="12">
        <v>0</v>
      </c>
      <c r="V489" s="12">
        <v>0</v>
      </c>
      <c r="W489" s="12">
        <v>0</v>
      </c>
      <c r="X489" s="12">
        <v>0</v>
      </c>
      <c r="Y489" s="12">
        <v>0</v>
      </c>
      <c r="Z489" s="12">
        <v>0</v>
      </c>
      <c r="AA489" s="12">
        <v>0</v>
      </c>
      <c r="AB489" s="12">
        <v>0</v>
      </c>
      <c r="AC489" s="12">
        <v>0</v>
      </c>
      <c r="AD489" s="12">
        <v>0</v>
      </c>
      <c r="AE489" s="12">
        <v>0</v>
      </c>
      <c r="AF489" s="12">
        <v>0</v>
      </c>
      <c r="AG489" s="12">
        <v>0</v>
      </c>
      <c r="AH489" s="12">
        <v>0</v>
      </c>
      <c r="AI489" s="12">
        <v>0</v>
      </c>
      <c r="AJ489" s="12">
        <v>0</v>
      </c>
      <c r="AK489" s="12">
        <v>0</v>
      </c>
      <c r="AL489" s="12">
        <v>0</v>
      </c>
      <c r="AM489" s="12">
        <v>0</v>
      </c>
      <c r="AN489" s="12">
        <v>0</v>
      </c>
      <c r="AO489" s="81">
        <v>0</v>
      </c>
      <c r="AP489">
        <v>0</v>
      </c>
      <c r="AQ489">
        <v>0</v>
      </c>
      <c r="AR489">
        <v>0</v>
      </c>
      <c r="AS489" t="s">
        <v>371</v>
      </c>
      <c r="AT489" t="s">
        <v>270</v>
      </c>
      <c r="AU489">
        <v>0</v>
      </c>
      <c r="AV489" s="12"/>
      <c r="AW489" s="12"/>
      <c r="AX489" s="12"/>
      <c r="AY489" s="12"/>
      <c r="AZ489" t="s">
        <v>57</v>
      </c>
    </row>
    <row r="490" spans="1:52" hidden="1" x14ac:dyDescent="0.35">
      <c r="A490" t="s">
        <v>61</v>
      </c>
      <c r="B490" t="s">
        <v>104</v>
      </c>
      <c r="C490" s="109">
        <v>0</v>
      </c>
      <c r="D490" s="12">
        <v>0</v>
      </c>
      <c r="E490" s="12">
        <v>0</v>
      </c>
      <c r="F490" s="12">
        <v>0</v>
      </c>
      <c r="G490" s="12">
        <v>0</v>
      </c>
      <c r="H490" s="12">
        <v>0</v>
      </c>
      <c r="I490" s="12">
        <v>0</v>
      </c>
      <c r="J490" s="12">
        <v>0</v>
      </c>
      <c r="K490" s="12">
        <v>0</v>
      </c>
      <c r="L490" s="12">
        <v>0</v>
      </c>
      <c r="M490" s="12">
        <v>0</v>
      </c>
      <c r="N490" s="12">
        <v>0</v>
      </c>
      <c r="O490" s="12">
        <v>0</v>
      </c>
      <c r="P490" s="12">
        <v>0</v>
      </c>
      <c r="Q490" s="12">
        <v>0</v>
      </c>
      <c r="R490" s="12">
        <v>0</v>
      </c>
      <c r="S490" s="12">
        <v>0</v>
      </c>
      <c r="T490" s="12">
        <v>0</v>
      </c>
      <c r="U490" s="12">
        <v>0</v>
      </c>
      <c r="V490" s="12">
        <v>0</v>
      </c>
      <c r="W490" s="12">
        <v>0</v>
      </c>
      <c r="X490" s="12">
        <v>0</v>
      </c>
      <c r="Y490" s="12">
        <v>0</v>
      </c>
      <c r="Z490" s="12">
        <v>0</v>
      </c>
      <c r="AA490" s="12">
        <v>0</v>
      </c>
      <c r="AB490" s="12">
        <v>0</v>
      </c>
      <c r="AC490" s="12">
        <v>0</v>
      </c>
      <c r="AD490" s="12">
        <v>0</v>
      </c>
      <c r="AE490" s="12">
        <v>0</v>
      </c>
      <c r="AF490" s="12">
        <v>0</v>
      </c>
      <c r="AG490" s="12">
        <v>0</v>
      </c>
      <c r="AH490" s="12">
        <v>0</v>
      </c>
      <c r="AI490" s="12">
        <v>0</v>
      </c>
      <c r="AJ490" s="12">
        <v>0</v>
      </c>
      <c r="AK490" s="12">
        <v>0</v>
      </c>
      <c r="AL490" s="12">
        <v>0</v>
      </c>
      <c r="AM490" s="12">
        <v>0</v>
      </c>
      <c r="AN490" s="12">
        <v>0</v>
      </c>
      <c r="AO490" s="81">
        <v>0</v>
      </c>
      <c r="AP490">
        <v>0</v>
      </c>
      <c r="AQ490">
        <v>0</v>
      </c>
      <c r="AR490">
        <v>0</v>
      </c>
      <c r="AS490" t="s">
        <v>371</v>
      </c>
      <c r="AT490" t="s">
        <v>270</v>
      </c>
      <c r="AU490">
        <v>0</v>
      </c>
      <c r="AV490" s="12"/>
      <c r="AW490" s="12"/>
      <c r="AX490" s="12"/>
      <c r="AY490" s="12"/>
      <c r="AZ490" t="s">
        <v>296</v>
      </c>
    </row>
    <row r="491" spans="1:52" hidden="1" x14ac:dyDescent="0.35">
      <c r="A491" t="s">
        <v>61</v>
      </c>
      <c r="B491" t="s">
        <v>104</v>
      </c>
      <c r="C491" s="109">
        <v>0</v>
      </c>
      <c r="D491" s="12">
        <v>0</v>
      </c>
      <c r="E491" s="12">
        <v>0</v>
      </c>
      <c r="F491" s="12">
        <v>0</v>
      </c>
      <c r="G491" s="12">
        <v>0</v>
      </c>
      <c r="H491" s="12">
        <v>0</v>
      </c>
      <c r="I491" s="12">
        <v>0</v>
      </c>
      <c r="J491" s="12">
        <v>0</v>
      </c>
      <c r="K491" s="12">
        <v>0</v>
      </c>
      <c r="L491" s="12">
        <v>0</v>
      </c>
      <c r="M491" s="12">
        <v>0</v>
      </c>
      <c r="N491" s="12">
        <v>0</v>
      </c>
      <c r="O491" s="12">
        <v>0</v>
      </c>
      <c r="P491" s="12">
        <v>0</v>
      </c>
      <c r="Q491" s="12">
        <v>0</v>
      </c>
      <c r="R491" s="12">
        <v>0</v>
      </c>
      <c r="S491" s="12">
        <v>0</v>
      </c>
      <c r="T491" s="12">
        <v>0</v>
      </c>
      <c r="U491" s="12">
        <v>0</v>
      </c>
      <c r="V491" s="12">
        <v>0</v>
      </c>
      <c r="W491" s="12">
        <v>0</v>
      </c>
      <c r="X491" s="12">
        <v>0</v>
      </c>
      <c r="Y491" s="12">
        <v>0</v>
      </c>
      <c r="Z491" s="12">
        <v>0</v>
      </c>
      <c r="AA491" s="12">
        <v>0</v>
      </c>
      <c r="AB491" s="12">
        <v>0</v>
      </c>
      <c r="AC491" s="12">
        <v>0</v>
      </c>
      <c r="AD491" s="12">
        <v>0</v>
      </c>
      <c r="AE491" s="12">
        <v>0</v>
      </c>
      <c r="AF491" s="12">
        <v>0</v>
      </c>
      <c r="AG491" s="12">
        <v>0</v>
      </c>
      <c r="AH491" s="12">
        <v>0</v>
      </c>
      <c r="AI491" s="12">
        <v>0</v>
      </c>
      <c r="AJ491" s="12">
        <v>0</v>
      </c>
      <c r="AK491" s="12">
        <v>0</v>
      </c>
      <c r="AL491" s="12">
        <v>0</v>
      </c>
      <c r="AM491" s="12">
        <v>0</v>
      </c>
      <c r="AN491" s="12">
        <v>0</v>
      </c>
      <c r="AO491" s="81">
        <v>0</v>
      </c>
      <c r="AP491">
        <v>0</v>
      </c>
      <c r="AQ491">
        <v>0</v>
      </c>
      <c r="AR491">
        <v>0</v>
      </c>
      <c r="AS491" t="s">
        <v>371</v>
      </c>
      <c r="AT491" t="s">
        <v>270</v>
      </c>
      <c r="AU491">
        <v>0</v>
      </c>
      <c r="AV491" s="12"/>
      <c r="AW491" s="12"/>
      <c r="AX491" s="12"/>
      <c r="AY491" s="12"/>
      <c r="AZ491" t="s">
        <v>295</v>
      </c>
    </row>
    <row r="492" spans="1:52" hidden="1" x14ac:dyDescent="0.35">
      <c r="A492" t="s">
        <v>61</v>
      </c>
      <c r="B492" t="s">
        <v>115</v>
      </c>
      <c r="C492" s="109">
        <v>0</v>
      </c>
      <c r="D492" s="12">
        <v>0</v>
      </c>
      <c r="E492" s="12">
        <v>0</v>
      </c>
      <c r="F492" s="12">
        <v>0</v>
      </c>
      <c r="G492" s="12">
        <v>0</v>
      </c>
      <c r="H492" s="12">
        <v>0</v>
      </c>
      <c r="I492" s="12">
        <v>0</v>
      </c>
      <c r="J492" s="12">
        <v>0</v>
      </c>
      <c r="K492" s="12">
        <v>0</v>
      </c>
      <c r="L492" s="12">
        <v>0</v>
      </c>
      <c r="M492" s="12">
        <v>0</v>
      </c>
      <c r="N492" s="12">
        <v>0</v>
      </c>
      <c r="O492" s="12">
        <v>0</v>
      </c>
      <c r="P492" s="12">
        <v>0</v>
      </c>
      <c r="Q492" s="12">
        <v>0</v>
      </c>
      <c r="R492" s="12">
        <v>0</v>
      </c>
      <c r="S492" s="12">
        <v>0</v>
      </c>
      <c r="T492" s="12">
        <v>0</v>
      </c>
      <c r="U492" s="12">
        <v>0</v>
      </c>
      <c r="V492" s="12">
        <v>0</v>
      </c>
      <c r="W492" s="12">
        <v>0</v>
      </c>
      <c r="X492" s="12">
        <v>0</v>
      </c>
      <c r="Y492" s="12">
        <v>0</v>
      </c>
      <c r="Z492" s="12">
        <v>0</v>
      </c>
      <c r="AA492" s="12">
        <v>0</v>
      </c>
      <c r="AB492" s="12">
        <v>0</v>
      </c>
      <c r="AC492" s="12">
        <v>0</v>
      </c>
      <c r="AD492" s="12">
        <v>0</v>
      </c>
      <c r="AE492" s="12">
        <v>0</v>
      </c>
      <c r="AF492" s="12">
        <v>0</v>
      </c>
      <c r="AG492" s="12">
        <v>0</v>
      </c>
      <c r="AH492" s="12">
        <v>0</v>
      </c>
      <c r="AI492" s="12">
        <v>0</v>
      </c>
      <c r="AJ492" s="12">
        <v>0</v>
      </c>
      <c r="AK492" s="12">
        <v>0</v>
      </c>
      <c r="AL492" s="12">
        <v>0</v>
      </c>
      <c r="AM492" s="12">
        <v>0</v>
      </c>
      <c r="AN492" s="12">
        <v>0</v>
      </c>
      <c r="AO492" s="81">
        <v>0</v>
      </c>
      <c r="AP492">
        <v>0</v>
      </c>
      <c r="AQ492">
        <v>0</v>
      </c>
      <c r="AR492">
        <v>0</v>
      </c>
      <c r="AS492" t="s">
        <v>371</v>
      </c>
      <c r="AT492" t="s">
        <v>270</v>
      </c>
      <c r="AU492">
        <v>0</v>
      </c>
      <c r="AV492" s="12">
        <v>72</v>
      </c>
      <c r="AW492" s="12"/>
      <c r="AX492" s="12"/>
      <c r="AY492" s="12"/>
      <c r="AZ492" t="s">
        <v>57</v>
      </c>
    </row>
    <row r="493" spans="1:52" hidden="1" x14ac:dyDescent="0.35">
      <c r="A493" t="s">
        <v>61</v>
      </c>
      <c r="B493" t="s">
        <v>115</v>
      </c>
      <c r="C493" s="109">
        <v>0</v>
      </c>
      <c r="D493" s="12">
        <v>0</v>
      </c>
      <c r="E493" s="12">
        <v>0</v>
      </c>
      <c r="F493" s="12">
        <v>0</v>
      </c>
      <c r="G493" s="12">
        <v>0</v>
      </c>
      <c r="H493" s="12">
        <v>0</v>
      </c>
      <c r="I493" s="12">
        <v>0</v>
      </c>
      <c r="J493" s="12">
        <v>0</v>
      </c>
      <c r="K493" s="12">
        <v>0</v>
      </c>
      <c r="L493" s="12">
        <v>0</v>
      </c>
      <c r="M493" s="12">
        <v>0</v>
      </c>
      <c r="N493" s="12">
        <v>0</v>
      </c>
      <c r="O493" s="12">
        <v>0</v>
      </c>
      <c r="P493" s="12">
        <v>0</v>
      </c>
      <c r="Q493" s="12">
        <v>0</v>
      </c>
      <c r="R493" s="12">
        <v>0</v>
      </c>
      <c r="S493" s="12">
        <v>0</v>
      </c>
      <c r="T493" s="12">
        <v>0</v>
      </c>
      <c r="U493" s="12">
        <v>0</v>
      </c>
      <c r="V493" s="12">
        <v>0</v>
      </c>
      <c r="W493" s="12">
        <v>0</v>
      </c>
      <c r="X493" s="12">
        <v>0</v>
      </c>
      <c r="Y493" s="12">
        <v>0</v>
      </c>
      <c r="Z493" s="12">
        <v>0</v>
      </c>
      <c r="AA493" s="12">
        <v>0</v>
      </c>
      <c r="AB493" s="12">
        <v>0</v>
      </c>
      <c r="AC493" s="12">
        <v>0</v>
      </c>
      <c r="AD493" s="12">
        <v>0</v>
      </c>
      <c r="AE493" s="12">
        <v>0</v>
      </c>
      <c r="AF493" s="12">
        <v>0</v>
      </c>
      <c r="AG493" s="12">
        <v>0</v>
      </c>
      <c r="AH493" s="12">
        <v>0</v>
      </c>
      <c r="AI493" s="12">
        <v>0</v>
      </c>
      <c r="AJ493" s="12">
        <v>0</v>
      </c>
      <c r="AK493" s="12">
        <v>0</v>
      </c>
      <c r="AL493" s="12">
        <v>0</v>
      </c>
      <c r="AM493" s="12">
        <v>0</v>
      </c>
      <c r="AN493" s="12">
        <v>0</v>
      </c>
      <c r="AO493" s="81">
        <v>0</v>
      </c>
      <c r="AP493">
        <v>0</v>
      </c>
      <c r="AQ493">
        <v>0</v>
      </c>
      <c r="AR493">
        <v>0</v>
      </c>
      <c r="AS493" t="s">
        <v>371</v>
      </c>
      <c r="AT493" t="s">
        <v>270</v>
      </c>
      <c r="AU493">
        <v>0</v>
      </c>
      <c r="AV493" s="12"/>
      <c r="AW493" s="12">
        <v>0</v>
      </c>
      <c r="AX493" s="12"/>
      <c r="AY493" s="12"/>
      <c r="AZ493" t="s">
        <v>295</v>
      </c>
    </row>
    <row r="494" spans="1:52" hidden="1" x14ac:dyDescent="0.35">
      <c r="A494" t="s">
        <v>61</v>
      </c>
      <c r="B494" t="s">
        <v>115</v>
      </c>
      <c r="C494" s="109">
        <v>0</v>
      </c>
      <c r="D494" s="12">
        <v>0</v>
      </c>
      <c r="E494" s="12">
        <v>0</v>
      </c>
      <c r="F494" s="12">
        <v>0</v>
      </c>
      <c r="G494" s="12">
        <v>0</v>
      </c>
      <c r="H494" s="12">
        <v>0</v>
      </c>
      <c r="I494" s="12">
        <v>0</v>
      </c>
      <c r="J494" s="12">
        <v>0</v>
      </c>
      <c r="K494" s="12">
        <v>0</v>
      </c>
      <c r="L494" s="12">
        <v>0</v>
      </c>
      <c r="M494" s="12">
        <v>0</v>
      </c>
      <c r="N494" s="12">
        <v>0</v>
      </c>
      <c r="O494" s="12">
        <v>0</v>
      </c>
      <c r="P494" s="12">
        <v>0</v>
      </c>
      <c r="Q494" s="12">
        <v>0</v>
      </c>
      <c r="R494" s="12">
        <v>0</v>
      </c>
      <c r="S494" s="12">
        <v>0</v>
      </c>
      <c r="T494" s="12">
        <v>0</v>
      </c>
      <c r="U494" s="12">
        <v>0</v>
      </c>
      <c r="V494" s="12">
        <v>0</v>
      </c>
      <c r="W494" s="12">
        <v>0</v>
      </c>
      <c r="X494" s="12">
        <v>0</v>
      </c>
      <c r="Y494" s="12">
        <v>0</v>
      </c>
      <c r="Z494" s="12">
        <v>0</v>
      </c>
      <c r="AA494" s="12">
        <v>0</v>
      </c>
      <c r="AB494" s="12">
        <v>0</v>
      </c>
      <c r="AC494" s="12">
        <v>0</v>
      </c>
      <c r="AD494" s="12">
        <v>0</v>
      </c>
      <c r="AE494" s="12">
        <v>0</v>
      </c>
      <c r="AF494" s="12">
        <v>0</v>
      </c>
      <c r="AG494" s="12">
        <v>0</v>
      </c>
      <c r="AH494" s="12">
        <v>0</v>
      </c>
      <c r="AI494" s="12">
        <v>0</v>
      </c>
      <c r="AJ494" s="12">
        <v>0</v>
      </c>
      <c r="AK494" s="12">
        <v>0</v>
      </c>
      <c r="AL494" s="12">
        <v>0</v>
      </c>
      <c r="AM494" s="12">
        <v>0</v>
      </c>
      <c r="AN494" s="12">
        <v>0</v>
      </c>
      <c r="AO494" s="81">
        <v>0</v>
      </c>
      <c r="AP494">
        <v>0</v>
      </c>
      <c r="AQ494">
        <v>0</v>
      </c>
      <c r="AR494">
        <v>0</v>
      </c>
      <c r="AS494" t="s">
        <v>371</v>
      </c>
      <c r="AT494" t="s">
        <v>270</v>
      </c>
      <c r="AU494">
        <v>0</v>
      </c>
      <c r="AV494" s="12"/>
      <c r="AW494" s="12">
        <v>1</v>
      </c>
      <c r="AX494" s="12"/>
      <c r="AY494" s="12"/>
      <c r="AZ494" t="s">
        <v>296</v>
      </c>
    </row>
    <row r="495" spans="1:52" hidden="1" x14ac:dyDescent="0.35">
      <c r="A495" t="s">
        <v>61</v>
      </c>
      <c r="B495" t="s">
        <v>115</v>
      </c>
      <c r="C495" s="109">
        <v>0</v>
      </c>
      <c r="D495" s="12">
        <v>0</v>
      </c>
      <c r="E495" s="12">
        <v>0</v>
      </c>
      <c r="F495" s="12">
        <v>0</v>
      </c>
      <c r="G495" s="12">
        <v>0</v>
      </c>
      <c r="H495" s="12">
        <v>0</v>
      </c>
      <c r="I495" s="12">
        <v>0</v>
      </c>
      <c r="J495" s="12">
        <v>0</v>
      </c>
      <c r="K495" s="12">
        <v>0</v>
      </c>
      <c r="L495" s="12">
        <v>0</v>
      </c>
      <c r="M495" s="12">
        <v>0</v>
      </c>
      <c r="N495" s="12">
        <v>0</v>
      </c>
      <c r="O495" s="12">
        <v>0</v>
      </c>
      <c r="P495" s="12">
        <v>0</v>
      </c>
      <c r="Q495" s="12">
        <v>0</v>
      </c>
      <c r="R495" s="12">
        <v>0</v>
      </c>
      <c r="S495" s="12">
        <v>0</v>
      </c>
      <c r="T495" s="12">
        <v>0</v>
      </c>
      <c r="U495" s="12">
        <v>0</v>
      </c>
      <c r="V495" s="12">
        <v>0</v>
      </c>
      <c r="W495" s="12">
        <v>0</v>
      </c>
      <c r="X495" s="12">
        <v>0</v>
      </c>
      <c r="Y495" s="12">
        <v>0</v>
      </c>
      <c r="Z495" s="12">
        <v>0</v>
      </c>
      <c r="AA495" s="12">
        <v>0</v>
      </c>
      <c r="AB495" s="12">
        <v>0</v>
      </c>
      <c r="AC495" s="12">
        <v>0</v>
      </c>
      <c r="AD495" s="12">
        <v>0</v>
      </c>
      <c r="AE495" s="12">
        <v>0</v>
      </c>
      <c r="AF495" s="12">
        <v>0</v>
      </c>
      <c r="AG495" s="12">
        <v>0</v>
      </c>
      <c r="AH495" s="12">
        <v>0</v>
      </c>
      <c r="AI495" s="12">
        <v>0</v>
      </c>
      <c r="AJ495" s="12">
        <v>0</v>
      </c>
      <c r="AK495" s="12">
        <v>0</v>
      </c>
      <c r="AL495" s="12">
        <v>0</v>
      </c>
      <c r="AM495" s="12">
        <v>0</v>
      </c>
      <c r="AN495" s="12">
        <v>0</v>
      </c>
      <c r="AO495" s="81">
        <v>0</v>
      </c>
      <c r="AP495">
        <v>0</v>
      </c>
      <c r="AQ495">
        <v>0</v>
      </c>
      <c r="AR495">
        <v>0</v>
      </c>
      <c r="AS495" t="s">
        <v>371</v>
      </c>
      <c r="AT495" t="s">
        <v>270</v>
      </c>
      <c r="AU495">
        <v>0</v>
      </c>
      <c r="AV495" s="12"/>
      <c r="AW495" s="12">
        <v>10</v>
      </c>
      <c r="AX495" s="12"/>
      <c r="AY495" s="12"/>
      <c r="AZ495" t="s">
        <v>57</v>
      </c>
    </row>
    <row r="496" spans="1:52" hidden="1" x14ac:dyDescent="0.35">
      <c r="A496" t="s">
        <v>61</v>
      </c>
      <c r="B496" t="s">
        <v>115</v>
      </c>
      <c r="C496" s="109">
        <v>0</v>
      </c>
      <c r="D496" s="12">
        <v>0</v>
      </c>
      <c r="E496" s="12">
        <v>0</v>
      </c>
      <c r="F496" s="12">
        <v>0</v>
      </c>
      <c r="G496" s="12">
        <v>0</v>
      </c>
      <c r="H496" s="12">
        <v>0</v>
      </c>
      <c r="I496" s="12">
        <v>0</v>
      </c>
      <c r="J496" s="12">
        <v>0</v>
      </c>
      <c r="K496" s="12">
        <v>0</v>
      </c>
      <c r="L496" s="12">
        <v>0</v>
      </c>
      <c r="M496" s="12">
        <v>0</v>
      </c>
      <c r="N496" s="12">
        <v>0</v>
      </c>
      <c r="O496" s="12">
        <v>0</v>
      </c>
      <c r="P496" s="12">
        <v>0</v>
      </c>
      <c r="Q496" s="12">
        <v>0</v>
      </c>
      <c r="R496" s="12">
        <v>0</v>
      </c>
      <c r="S496" s="12">
        <v>0</v>
      </c>
      <c r="T496" s="12">
        <v>0</v>
      </c>
      <c r="U496" s="12">
        <v>0</v>
      </c>
      <c r="V496" s="12">
        <v>0</v>
      </c>
      <c r="W496" s="12">
        <v>0</v>
      </c>
      <c r="X496" s="12">
        <v>0</v>
      </c>
      <c r="Y496" s="12">
        <v>0</v>
      </c>
      <c r="Z496" s="12">
        <v>0</v>
      </c>
      <c r="AA496" s="12">
        <v>0</v>
      </c>
      <c r="AB496" s="12">
        <v>0</v>
      </c>
      <c r="AC496" s="12">
        <v>0</v>
      </c>
      <c r="AD496" s="12">
        <v>0</v>
      </c>
      <c r="AE496" s="12">
        <v>0</v>
      </c>
      <c r="AF496" s="12">
        <v>0</v>
      </c>
      <c r="AG496" s="12">
        <v>0</v>
      </c>
      <c r="AH496" s="12">
        <v>0</v>
      </c>
      <c r="AI496" s="12">
        <v>0</v>
      </c>
      <c r="AJ496" s="12">
        <v>0</v>
      </c>
      <c r="AK496" s="12">
        <v>0</v>
      </c>
      <c r="AL496" s="12">
        <v>0</v>
      </c>
      <c r="AM496" s="12">
        <v>0</v>
      </c>
      <c r="AN496" s="12">
        <v>0</v>
      </c>
      <c r="AO496" s="81">
        <v>0</v>
      </c>
      <c r="AP496">
        <v>0</v>
      </c>
      <c r="AQ496">
        <v>0</v>
      </c>
      <c r="AR496">
        <v>0</v>
      </c>
      <c r="AS496" t="s">
        <v>371</v>
      </c>
      <c r="AT496" t="s">
        <v>270</v>
      </c>
      <c r="AU496">
        <v>0</v>
      </c>
      <c r="AV496" s="12"/>
      <c r="AW496" s="12"/>
      <c r="AX496" s="12">
        <v>0</v>
      </c>
      <c r="AY496" s="12"/>
      <c r="AZ496" t="s">
        <v>295</v>
      </c>
    </row>
    <row r="497" spans="1:52" hidden="1" x14ac:dyDescent="0.35">
      <c r="A497" t="s">
        <v>61</v>
      </c>
      <c r="B497" t="s">
        <v>115</v>
      </c>
      <c r="C497" s="109">
        <v>0</v>
      </c>
      <c r="D497" s="12">
        <v>0</v>
      </c>
      <c r="E497" s="12">
        <v>0</v>
      </c>
      <c r="F497" s="12">
        <v>0</v>
      </c>
      <c r="G497" s="12">
        <v>0</v>
      </c>
      <c r="H497" s="12">
        <v>0</v>
      </c>
      <c r="I497" s="12">
        <v>0</v>
      </c>
      <c r="J497" s="12">
        <v>0</v>
      </c>
      <c r="K497" s="12">
        <v>0</v>
      </c>
      <c r="L497" s="12">
        <v>0</v>
      </c>
      <c r="M497" s="12">
        <v>0</v>
      </c>
      <c r="N497" s="12">
        <v>0</v>
      </c>
      <c r="O497" s="12">
        <v>0</v>
      </c>
      <c r="P497" s="12">
        <v>0</v>
      </c>
      <c r="Q497" s="12">
        <v>0</v>
      </c>
      <c r="R497" s="12">
        <v>0</v>
      </c>
      <c r="S497" s="12">
        <v>0</v>
      </c>
      <c r="T497" s="12">
        <v>0</v>
      </c>
      <c r="U497" s="12">
        <v>0</v>
      </c>
      <c r="V497" s="12">
        <v>0</v>
      </c>
      <c r="W497" s="12">
        <v>0</v>
      </c>
      <c r="X497" s="12">
        <v>0</v>
      </c>
      <c r="Y497" s="12">
        <v>0</v>
      </c>
      <c r="Z497" s="12">
        <v>0</v>
      </c>
      <c r="AA497" s="12">
        <v>0</v>
      </c>
      <c r="AB497" s="12">
        <v>0</v>
      </c>
      <c r="AC497" s="12">
        <v>0</v>
      </c>
      <c r="AD497" s="12">
        <v>0</v>
      </c>
      <c r="AE497" s="12">
        <v>0</v>
      </c>
      <c r="AF497" s="12">
        <v>0</v>
      </c>
      <c r="AG497" s="12">
        <v>0</v>
      </c>
      <c r="AH497" s="12">
        <v>0</v>
      </c>
      <c r="AI497" s="12">
        <v>0</v>
      </c>
      <c r="AJ497" s="12">
        <v>0</v>
      </c>
      <c r="AK497" s="12">
        <v>0</v>
      </c>
      <c r="AL497" s="12">
        <v>0</v>
      </c>
      <c r="AM497" s="12">
        <v>0</v>
      </c>
      <c r="AN497" s="12">
        <v>0</v>
      </c>
      <c r="AO497" s="81">
        <v>0</v>
      </c>
      <c r="AP497">
        <v>0</v>
      </c>
      <c r="AQ497">
        <v>0</v>
      </c>
      <c r="AR497">
        <v>0</v>
      </c>
      <c r="AS497" t="s">
        <v>371</v>
      </c>
      <c r="AT497" t="s">
        <v>270</v>
      </c>
      <c r="AU497">
        <v>0</v>
      </c>
      <c r="AV497" s="12"/>
      <c r="AW497" s="12"/>
      <c r="AX497" s="12">
        <v>1</v>
      </c>
      <c r="AY497" s="12"/>
      <c r="AZ497" t="s">
        <v>296</v>
      </c>
    </row>
    <row r="498" spans="1:52" hidden="1" x14ac:dyDescent="0.35">
      <c r="A498" t="s">
        <v>61</v>
      </c>
      <c r="B498" t="s">
        <v>115</v>
      </c>
      <c r="C498" s="109">
        <v>0</v>
      </c>
      <c r="D498" s="12">
        <v>0</v>
      </c>
      <c r="E498" s="12">
        <v>0</v>
      </c>
      <c r="F498" s="12">
        <v>0</v>
      </c>
      <c r="G498" s="12">
        <v>0</v>
      </c>
      <c r="H498" s="12">
        <v>0</v>
      </c>
      <c r="I498" s="12">
        <v>0</v>
      </c>
      <c r="J498" s="12">
        <v>0</v>
      </c>
      <c r="K498" s="12">
        <v>0</v>
      </c>
      <c r="L498" s="12">
        <v>0</v>
      </c>
      <c r="M498" s="12">
        <v>0</v>
      </c>
      <c r="N498" s="12">
        <v>0</v>
      </c>
      <c r="O498" s="12">
        <v>0</v>
      </c>
      <c r="P498" s="12">
        <v>0</v>
      </c>
      <c r="Q498" s="12">
        <v>0</v>
      </c>
      <c r="R498" s="12">
        <v>0</v>
      </c>
      <c r="S498" s="12">
        <v>0</v>
      </c>
      <c r="T498" s="12">
        <v>0</v>
      </c>
      <c r="U498" s="12">
        <v>0</v>
      </c>
      <c r="V498" s="12">
        <v>0</v>
      </c>
      <c r="W498" s="12">
        <v>0</v>
      </c>
      <c r="X498" s="12">
        <v>0</v>
      </c>
      <c r="Y498" s="12">
        <v>0</v>
      </c>
      <c r="Z498" s="12">
        <v>0</v>
      </c>
      <c r="AA498" s="12">
        <v>0</v>
      </c>
      <c r="AB498" s="12">
        <v>0</v>
      </c>
      <c r="AC498" s="12">
        <v>0</v>
      </c>
      <c r="AD498" s="12">
        <v>0</v>
      </c>
      <c r="AE498" s="12">
        <v>0</v>
      </c>
      <c r="AF498" s="12">
        <v>0</v>
      </c>
      <c r="AG498" s="12">
        <v>0</v>
      </c>
      <c r="AH498" s="12">
        <v>0</v>
      </c>
      <c r="AI498" s="12">
        <v>0</v>
      </c>
      <c r="AJ498" s="12">
        <v>0</v>
      </c>
      <c r="AK498" s="12">
        <v>0</v>
      </c>
      <c r="AL498" s="12">
        <v>0</v>
      </c>
      <c r="AM498" s="12">
        <v>0</v>
      </c>
      <c r="AN498" s="12">
        <v>0</v>
      </c>
      <c r="AO498" s="81">
        <v>0</v>
      </c>
      <c r="AP498">
        <v>0</v>
      </c>
      <c r="AQ498">
        <v>0</v>
      </c>
      <c r="AR498">
        <v>0</v>
      </c>
      <c r="AS498" t="s">
        <v>371</v>
      </c>
      <c r="AT498" t="s">
        <v>270</v>
      </c>
      <c r="AU498">
        <v>0</v>
      </c>
      <c r="AV498" s="12"/>
      <c r="AW498" s="12"/>
      <c r="AX498" s="12">
        <v>10</v>
      </c>
      <c r="AY498" s="12"/>
      <c r="AZ498" t="s">
        <v>57</v>
      </c>
    </row>
    <row r="499" spans="1:52" hidden="1" x14ac:dyDescent="0.35">
      <c r="A499" t="s">
        <v>61</v>
      </c>
      <c r="B499" t="s">
        <v>115</v>
      </c>
      <c r="C499" s="109">
        <v>0</v>
      </c>
      <c r="D499" s="12">
        <v>0</v>
      </c>
      <c r="E499" s="12">
        <v>0</v>
      </c>
      <c r="F499" s="12">
        <v>0</v>
      </c>
      <c r="G499" s="12">
        <v>0</v>
      </c>
      <c r="H499" s="12">
        <v>0</v>
      </c>
      <c r="I499" s="12">
        <v>0</v>
      </c>
      <c r="J499" s="12">
        <v>0</v>
      </c>
      <c r="K499" s="12">
        <v>0</v>
      </c>
      <c r="L499" s="12">
        <v>0</v>
      </c>
      <c r="M499" s="12">
        <v>0</v>
      </c>
      <c r="N499" s="12">
        <v>0</v>
      </c>
      <c r="O499" s="12">
        <v>0</v>
      </c>
      <c r="P499" s="12">
        <v>0</v>
      </c>
      <c r="Q499" s="12">
        <v>0</v>
      </c>
      <c r="R499" s="12">
        <v>0</v>
      </c>
      <c r="S499" s="12">
        <v>0</v>
      </c>
      <c r="T499" s="12">
        <v>0</v>
      </c>
      <c r="U499" s="12">
        <v>0</v>
      </c>
      <c r="V499" s="12">
        <v>0</v>
      </c>
      <c r="W499" s="12">
        <v>0</v>
      </c>
      <c r="X499" s="12">
        <v>0</v>
      </c>
      <c r="Y499" s="12">
        <v>0</v>
      </c>
      <c r="Z499" s="12">
        <v>0</v>
      </c>
      <c r="AA499" s="12">
        <v>0</v>
      </c>
      <c r="AB499" s="12">
        <v>0</v>
      </c>
      <c r="AC499" s="12">
        <v>0</v>
      </c>
      <c r="AD499" s="12">
        <v>0</v>
      </c>
      <c r="AE499" s="12">
        <v>0</v>
      </c>
      <c r="AF499" s="12">
        <v>0</v>
      </c>
      <c r="AG499" s="12">
        <v>0</v>
      </c>
      <c r="AH499" s="12">
        <v>0</v>
      </c>
      <c r="AI499" s="12">
        <v>0</v>
      </c>
      <c r="AJ499" s="12">
        <v>0</v>
      </c>
      <c r="AK499" s="12">
        <v>0</v>
      </c>
      <c r="AL499" s="12">
        <v>0</v>
      </c>
      <c r="AM499" s="12">
        <v>0</v>
      </c>
      <c r="AN499" s="12">
        <v>0</v>
      </c>
      <c r="AO499" s="81">
        <v>0</v>
      </c>
      <c r="AP499">
        <v>0</v>
      </c>
      <c r="AQ499">
        <v>0</v>
      </c>
      <c r="AR499">
        <v>0</v>
      </c>
      <c r="AS499" t="s">
        <v>371</v>
      </c>
      <c r="AT499" t="s">
        <v>270</v>
      </c>
      <c r="AU499">
        <v>0</v>
      </c>
      <c r="AV499" s="12"/>
      <c r="AW499" s="12"/>
      <c r="AX499" s="12"/>
      <c r="AY499" s="12">
        <v>0</v>
      </c>
      <c r="AZ499" t="s">
        <v>295</v>
      </c>
    </row>
    <row r="500" spans="1:52" hidden="1" x14ac:dyDescent="0.35">
      <c r="A500" t="s">
        <v>61</v>
      </c>
      <c r="B500" t="s">
        <v>115</v>
      </c>
      <c r="C500" s="109">
        <v>0</v>
      </c>
      <c r="D500" s="12">
        <v>0</v>
      </c>
      <c r="E500" s="12">
        <v>0</v>
      </c>
      <c r="F500" s="12">
        <v>0</v>
      </c>
      <c r="G500" s="12">
        <v>0</v>
      </c>
      <c r="H500" s="12">
        <v>0</v>
      </c>
      <c r="I500" s="12">
        <v>0</v>
      </c>
      <c r="J500" s="12">
        <v>0</v>
      </c>
      <c r="K500" s="12">
        <v>0</v>
      </c>
      <c r="L500" s="12">
        <v>0</v>
      </c>
      <c r="M500" s="12">
        <v>0</v>
      </c>
      <c r="N500" s="12">
        <v>0</v>
      </c>
      <c r="O500" s="12">
        <v>0</v>
      </c>
      <c r="P500" s="12">
        <v>0</v>
      </c>
      <c r="Q500" s="12">
        <v>0</v>
      </c>
      <c r="R500" s="12">
        <v>0</v>
      </c>
      <c r="S500" s="12">
        <v>0</v>
      </c>
      <c r="T500" s="12">
        <v>0</v>
      </c>
      <c r="U500" s="12">
        <v>0</v>
      </c>
      <c r="V500" s="12">
        <v>0</v>
      </c>
      <c r="W500" s="12">
        <v>0</v>
      </c>
      <c r="X500" s="12">
        <v>0</v>
      </c>
      <c r="Y500" s="12">
        <v>0</v>
      </c>
      <c r="Z500" s="12">
        <v>0</v>
      </c>
      <c r="AA500" s="12">
        <v>0</v>
      </c>
      <c r="AB500" s="12">
        <v>0</v>
      </c>
      <c r="AC500" s="12">
        <v>0</v>
      </c>
      <c r="AD500" s="12">
        <v>0</v>
      </c>
      <c r="AE500" s="12">
        <v>0</v>
      </c>
      <c r="AF500" s="12">
        <v>0</v>
      </c>
      <c r="AG500" s="12">
        <v>0</v>
      </c>
      <c r="AH500" s="12">
        <v>0</v>
      </c>
      <c r="AI500" s="12">
        <v>0</v>
      </c>
      <c r="AJ500" s="12">
        <v>0</v>
      </c>
      <c r="AK500" s="12">
        <v>0</v>
      </c>
      <c r="AL500" s="12">
        <v>0</v>
      </c>
      <c r="AM500" s="12">
        <v>0</v>
      </c>
      <c r="AN500" s="12">
        <v>0</v>
      </c>
      <c r="AO500" s="81">
        <v>0</v>
      </c>
      <c r="AP500">
        <v>0</v>
      </c>
      <c r="AQ500">
        <v>0</v>
      </c>
      <c r="AR500">
        <v>0</v>
      </c>
      <c r="AS500" t="s">
        <v>371</v>
      </c>
      <c r="AT500" t="s">
        <v>270</v>
      </c>
      <c r="AU500">
        <v>0</v>
      </c>
      <c r="AV500" s="12"/>
      <c r="AW500" s="12"/>
      <c r="AX500" s="12"/>
      <c r="AY500" s="12">
        <v>1</v>
      </c>
      <c r="AZ500" t="s">
        <v>296</v>
      </c>
    </row>
    <row r="501" spans="1:52" hidden="1" x14ac:dyDescent="0.35">
      <c r="A501" t="s">
        <v>61</v>
      </c>
      <c r="B501" t="s">
        <v>115</v>
      </c>
      <c r="C501" s="109">
        <v>0</v>
      </c>
      <c r="D501" s="12">
        <v>0</v>
      </c>
      <c r="E501" s="12">
        <v>0</v>
      </c>
      <c r="F501" s="12">
        <v>0</v>
      </c>
      <c r="G501" s="12">
        <v>0</v>
      </c>
      <c r="H501" s="12">
        <v>0</v>
      </c>
      <c r="I501" s="12">
        <v>0</v>
      </c>
      <c r="J501" s="12">
        <v>0</v>
      </c>
      <c r="K501" s="12">
        <v>0</v>
      </c>
      <c r="L501" s="12">
        <v>0</v>
      </c>
      <c r="M501" s="12">
        <v>0</v>
      </c>
      <c r="N501" s="12">
        <v>0</v>
      </c>
      <c r="O501" s="12">
        <v>0</v>
      </c>
      <c r="P501" s="12">
        <v>0</v>
      </c>
      <c r="Q501" s="12">
        <v>0</v>
      </c>
      <c r="R501" s="12">
        <v>0</v>
      </c>
      <c r="S501" s="12">
        <v>0</v>
      </c>
      <c r="T501" s="12">
        <v>0</v>
      </c>
      <c r="U501" s="12">
        <v>0</v>
      </c>
      <c r="V501" s="12">
        <v>0</v>
      </c>
      <c r="W501" s="12">
        <v>0</v>
      </c>
      <c r="X501" s="12">
        <v>0</v>
      </c>
      <c r="Y501" s="12">
        <v>0</v>
      </c>
      <c r="Z501" s="12">
        <v>0</v>
      </c>
      <c r="AA501" s="12">
        <v>0</v>
      </c>
      <c r="AB501" s="12">
        <v>0</v>
      </c>
      <c r="AC501" s="12">
        <v>0</v>
      </c>
      <c r="AD501" s="12">
        <v>0</v>
      </c>
      <c r="AE501" s="12">
        <v>0</v>
      </c>
      <c r="AF501" s="12">
        <v>0</v>
      </c>
      <c r="AG501" s="12">
        <v>0</v>
      </c>
      <c r="AH501" s="12">
        <v>0</v>
      </c>
      <c r="AI501" s="12">
        <v>0</v>
      </c>
      <c r="AJ501" s="12">
        <v>0</v>
      </c>
      <c r="AK501" s="12">
        <v>0</v>
      </c>
      <c r="AL501" s="12">
        <v>0</v>
      </c>
      <c r="AM501" s="12">
        <v>0</v>
      </c>
      <c r="AN501" s="12">
        <v>0</v>
      </c>
      <c r="AO501" s="81">
        <v>0</v>
      </c>
      <c r="AP501">
        <v>0</v>
      </c>
      <c r="AQ501">
        <v>0</v>
      </c>
      <c r="AR501">
        <v>0</v>
      </c>
      <c r="AS501" t="s">
        <v>371</v>
      </c>
      <c r="AT501" t="s">
        <v>270</v>
      </c>
      <c r="AU501">
        <v>0</v>
      </c>
      <c r="AV501" s="12"/>
      <c r="AW501" s="12"/>
      <c r="AX501" s="12"/>
      <c r="AY501" s="12">
        <v>10</v>
      </c>
      <c r="AZ501" t="s">
        <v>57</v>
      </c>
    </row>
    <row r="502" spans="1:52" hidden="1" x14ac:dyDescent="0.35">
      <c r="A502" t="s">
        <v>61</v>
      </c>
      <c r="B502" t="s">
        <v>115</v>
      </c>
      <c r="C502" s="109">
        <v>0</v>
      </c>
      <c r="D502" s="12">
        <v>0</v>
      </c>
      <c r="E502" s="12">
        <v>0</v>
      </c>
      <c r="F502" s="12">
        <v>0</v>
      </c>
      <c r="G502" s="12">
        <v>0</v>
      </c>
      <c r="H502" s="12">
        <v>0</v>
      </c>
      <c r="I502" s="12">
        <v>0</v>
      </c>
      <c r="J502" s="12">
        <v>0</v>
      </c>
      <c r="K502" s="12">
        <v>0</v>
      </c>
      <c r="L502" s="12">
        <v>0</v>
      </c>
      <c r="M502" s="12">
        <v>0</v>
      </c>
      <c r="N502" s="12">
        <v>0</v>
      </c>
      <c r="O502" s="12">
        <v>0</v>
      </c>
      <c r="P502" s="12">
        <v>0</v>
      </c>
      <c r="Q502" s="12">
        <v>0</v>
      </c>
      <c r="R502" s="12">
        <v>0</v>
      </c>
      <c r="S502" s="12">
        <v>0</v>
      </c>
      <c r="T502" s="12">
        <v>0</v>
      </c>
      <c r="U502" s="12">
        <v>0</v>
      </c>
      <c r="V502" s="12">
        <v>0</v>
      </c>
      <c r="W502" s="12">
        <v>0</v>
      </c>
      <c r="X502" s="12">
        <v>0</v>
      </c>
      <c r="Y502" s="12">
        <v>0</v>
      </c>
      <c r="Z502" s="12">
        <v>0</v>
      </c>
      <c r="AA502" s="12">
        <v>0</v>
      </c>
      <c r="AB502" s="12">
        <v>0</v>
      </c>
      <c r="AC502" s="12">
        <v>0</v>
      </c>
      <c r="AD502" s="12">
        <v>0</v>
      </c>
      <c r="AE502" s="12">
        <v>0</v>
      </c>
      <c r="AF502" s="12">
        <v>0</v>
      </c>
      <c r="AG502" s="12">
        <v>0</v>
      </c>
      <c r="AH502" s="12">
        <v>0</v>
      </c>
      <c r="AI502" s="12">
        <v>0</v>
      </c>
      <c r="AJ502" s="12">
        <v>0</v>
      </c>
      <c r="AK502" s="12">
        <v>0</v>
      </c>
      <c r="AL502" s="12">
        <v>0</v>
      </c>
      <c r="AM502" s="12">
        <v>0</v>
      </c>
      <c r="AN502" s="12">
        <v>0</v>
      </c>
      <c r="AO502" s="81">
        <v>0</v>
      </c>
      <c r="AP502">
        <v>0</v>
      </c>
      <c r="AQ502">
        <v>0</v>
      </c>
      <c r="AR502">
        <v>0</v>
      </c>
      <c r="AS502" t="s">
        <v>371</v>
      </c>
      <c r="AT502" t="s">
        <v>270</v>
      </c>
      <c r="AU502">
        <v>0</v>
      </c>
      <c r="AV502" s="12"/>
      <c r="AW502" s="12"/>
      <c r="AX502" s="12"/>
      <c r="AY502" s="12"/>
      <c r="AZ502" t="s">
        <v>57</v>
      </c>
    </row>
    <row r="503" spans="1:52" hidden="1" x14ac:dyDescent="0.35">
      <c r="A503" t="s">
        <v>61</v>
      </c>
      <c r="B503" t="s">
        <v>115</v>
      </c>
      <c r="C503" s="109">
        <v>0</v>
      </c>
      <c r="D503" s="12">
        <v>0</v>
      </c>
      <c r="E503" s="12">
        <v>0</v>
      </c>
      <c r="F503" s="12">
        <v>0</v>
      </c>
      <c r="G503" s="12">
        <v>0</v>
      </c>
      <c r="H503" s="12">
        <v>0</v>
      </c>
      <c r="I503" s="12">
        <v>0</v>
      </c>
      <c r="J503" s="12">
        <v>0</v>
      </c>
      <c r="K503" s="12">
        <v>0</v>
      </c>
      <c r="L503" s="12">
        <v>0</v>
      </c>
      <c r="M503" s="12">
        <v>0</v>
      </c>
      <c r="N503" s="12">
        <v>0</v>
      </c>
      <c r="O503" s="12">
        <v>0</v>
      </c>
      <c r="P503" s="12">
        <v>0</v>
      </c>
      <c r="Q503" s="12">
        <v>0</v>
      </c>
      <c r="R503" s="12">
        <v>0</v>
      </c>
      <c r="S503" s="12">
        <v>0</v>
      </c>
      <c r="T503" s="12">
        <v>0</v>
      </c>
      <c r="U503" s="12">
        <v>0</v>
      </c>
      <c r="V503" s="12">
        <v>0</v>
      </c>
      <c r="W503" s="12">
        <v>0</v>
      </c>
      <c r="X503" s="12">
        <v>0</v>
      </c>
      <c r="Y503" s="12">
        <v>0</v>
      </c>
      <c r="Z503" s="12">
        <v>0</v>
      </c>
      <c r="AA503" s="12">
        <v>0</v>
      </c>
      <c r="AB503" s="12">
        <v>0</v>
      </c>
      <c r="AC503" s="12">
        <v>0</v>
      </c>
      <c r="AD503" s="12">
        <v>0</v>
      </c>
      <c r="AE503" s="12">
        <v>0</v>
      </c>
      <c r="AF503" s="12">
        <v>0</v>
      </c>
      <c r="AG503" s="12">
        <v>0</v>
      </c>
      <c r="AH503" s="12">
        <v>0</v>
      </c>
      <c r="AI503" s="12">
        <v>0</v>
      </c>
      <c r="AJ503" s="12">
        <v>0</v>
      </c>
      <c r="AK503" s="12">
        <v>0</v>
      </c>
      <c r="AL503" s="12">
        <v>0</v>
      </c>
      <c r="AM503" s="12">
        <v>0</v>
      </c>
      <c r="AN503" s="12">
        <v>0</v>
      </c>
      <c r="AO503" s="81">
        <v>0</v>
      </c>
      <c r="AP503">
        <v>0</v>
      </c>
      <c r="AQ503">
        <v>0</v>
      </c>
      <c r="AR503">
        <v>0</v>
      </c>
      <c r="AS503" t="s">
        <v>371</v>
      </c>
      <c r="AT503" t="s">
        <v>270</v>
      </c>
      <c r="AU503">
        <v>0</v>
      </c>
      <c r="AV503" s="12"/>
      <c r="AW503" s="12"/>
      <c r="AX503" s="12"/>
      <c r="AY503" s="12"/>
      <c r="AZ503" t="s">
        <v>296</v>
      </c>
    </row>
    <row r="504" spans="1:52" hidden="1" x14ac:dyDescent="0.35">
      <c r="A504" t="s">
        <v>61</v>
      </c>
      <c r="B504" t="s">
        <v>115</v>
      </c>
      <c r="C504" s="109">
        <v>0</v>
      </c>
      <c r="D504" s="12">
        <v>0</v>
      </c>
      <c r="E504" s="12">
        <v>0</v>
      </c>
      <c r="F504" s="12">
        <v>0</v>
      </c>
      <c r="G504" s="12">
        <v>0</v>
      </c>
      <c r="H504" s="12">
        <v>0</v>
      </c>
      <c r="I504" s="12">
        <v>0</v>
      </c>
      <c r="J504" s="12">
        <v>0</v>
      </c>
      <c r="K504" s="12">
        <v>0</v>
      </c>
      <c r="L504" s="12">
        <v>0</v>
      </c>
      <c r="M504" s="12">
        <v>0</v>
      </c>
      <c r="N504" s="12">
        <v>0</v>
      </c>
      <c r="O504" s="12">
        <v>0</v>
      </c>
      <c r="P504" s="12">
        <v>0</v>
      </c>
      <c r="Q504" s="12">
        <v>0</v>
      </c>
      <c r="R504" s="12">
        <v>0</v>
      </c>
      <c r="S504" s="12">
        <v>0</v>
      </c>
      <c r="T504" s="12">
        <v>0</v>
      </c>
      <c r="U504" s="12">
        <v>0</v>
      </c>
      <c r="V504" s="12">
        <v>0</v>
      </c>
      <c r="W504" s="12">
        <v>0</v>
      </c>
      <c r="X504" s="12">
        <v>0</v>
      </c>
      <c r="Y504" s="12">
        <v>0</v>
      </c>
      <c r="Z504" s="12">
        <v>0</v>
      </c>
      <c r="AA504" s="12">
        <v>0</v>
      </c>
      <c r="AB504" s="12">
        <v>0</v>
      </c>
      <c r="AC504" s="12">
        <v>0</v>
      </c>
      <c r="AD504" s="12">
        <v>0</v>
      </c>
      <c r="AE504" s="12">
        <v>0</v>
      </c>
      <c r="AF504" s="12">
        <v>0</v>
      </c>
      <c r="AG504" s="12">
        <v>0</v>
      </c>
      <c r="AH504" s="12">
        <v>0</v>
      </c>
      <c r="AI504" s="12">
        <v>0</v>
      </c>
      <c r="AJ504" s="12">
        <v>0</v>
      </c>
      <c r="AK504" s="12">
        <v>0</v>
      </c>
      <c r="AL504" s="12">
        <v>0</v>
      </c>
      <c r="AM504" s="12">
        <v>0</v>
      </c>
      <c r="AN504" s="12">
        <v>0</v>
      </c>
      <c r="AO504" s="81">
        <v>0</v>
      </c>
      <c r="AP504">
        <v>0</v>
      </c>
      <c r="AQ504">
        <v>0</v>
      </c>
      <c r="AR504">
        <v>0</v>
      </c>
      <c r="AS504" t="s">
        <v>371</v>
      </c>
      <c r="AT504" t="s">
        <v>270</v>
      </c>
      <c r="AU504">
        <v>0</v>
      </c>
      <c r="AV504" s="12"/>
      <c r="AW504" s="12"/>
      <c r="AX504" s="12"/>
      <c r="AY504" s="12"/>
      <c r="AZ504" t="s">
        <v>295</v>
      </c>
    </row>
    <row r="505" spans="1:52" hidden="1" x14ac:dyDescent="0.35">
      <c r="A505" t="s">
        <v>61</v>
      </c>
      <c r="B505" t="s">
        <v>119</v>
      </c>
      <c r="C505" s="109">
        <v>0</v>
      </c>
      <c r="D505" s="12">
        <v>0</v>
      </c>
      <c r="E505" s="12">
        <v>0</v>
      </c>
      <c r="F505" s="12">
        <v>0</v>
      </c>
      <c r="G505" s="12">
        <v>0</v>
      </c>
      <c r="H505" s="12">
        <v>0</v>
      </c>
      <c r="I505" s="12">
        <v>0</v>
      </c>
      <c r="J505" s="12">
        <v>0</v>
      </c>
      <c r="K505" s="12">
        <v>0</v>
      </c>
      <c r="L505" s="12">
        <v>0</v>
      </c>
      <c r="M505" s="12">
        <v>0</v>
      </c>
      <c r="N505" s="12">
        <v>0</v>
      </c>
      <c r="O505" s="12">
        <v>0</v>
      </c>
      <c r="P505" s="12">
        <v>0</v>
      </c>
      <c r="Q505" s="12">
        <v>0</v>
      </c>
      <c r="R505" s="12">
        <v>0</v>
      </c>
      <c r="S505" s="12">
        <v>0</v>
      </c>
      <c r="T505" s="12">
        <v>0</v>
      </c>
      <c r="U505" s="12">
        <v>0</v>
      </c>
      <c r="V505" s="12">
        <v>0</v>
      </c>
      <c r="W505" s="12">
        <v>0</v>
      </c>
      <c r="X505" s="12">
        <v>0</v>
      </c>
      <c r="Y505" s="12">
        <v>0</v>
      </c>
      <c r="Z505" s="12">
        <v>0</v>
      </c>
      <c r="AA505" s="12">
        <v>0</v>
      </c>
      <c r="AB505" s="12">
        <v>0</v>
      </c>
      <c r="AC505" s="12">
        <v>0</v>
      </c>
      <c r="AD505" s="12">
        <v>0</v>
      </c>
      <c r="AE505" s="12">
        <v>0</v>
      </c>
      <c r="AF505" s="12">
        <v>0</v>
      </c>
      <c r="AG505" s="12">
        <v>0</v>
      </c>
      <c r="AH505" s="12">
        <v>0</v>
      </c>
      <c r="AI505" s="12">
        <v>0</v>
      </c>
      <c r="AJ505" s="12">
        <v>0</v>
      </c>
      <c r="AK505" s="12">
        <v>0</v>
      </c>
      <c r="AL505" s="12">
        <v>0</v>
      </c>
      <c r="AM505" s="12">
        <v>0</v>
      </c>
      <c r="AN505" s="12">
        <v>0</v>
      </c>
      <c r="AO505" s="81">
        <v>0</v>
      </c>
      <c r="AP505">
        <v>0</v>
      </c>
      <c r="AQ505">
        <v>0</v>
      </c>
      <c r="AR505">
        <v>0</v>
      </c>
      <c r="AS505" t="s">
        <v>371</v>
      </c>
      <c r="AT505" t="s">
        <v>270</v>
      </c>
      <c r="AU505">
        <v>0</v>
      </c>
      <c r="AV505" s="12">
        <v>48</v>
      </c>
      <c r="AW505" s="12"/>
      <c r="AX505" s="12"/>
      <c r="AY505" s="12"/>
      <c r="AZ505" t="s">
        <v>57</v>
      </c>
    </row>
    <row r="506" spans="1:52" hidden="1" x14ac:dyDescent="0.35">
      <c r="A506" t="s">
        <v>61</v>
      </c>
      <c r="B506" t="s">
        <v>119</v>
      </c>
      <c r="C506" s="109">
        <v>0</v>
      </c>
      <c r="D506" s="12">
        <v>0</v>
      </c>
      <c r="E506" s="12">
        <v>0</v>
      </c>
      <c r="F506" s="12">
        <v>0</v>
      </c>
      <c r="G506" s="12">
        <v>0</v>
      </c>
      <c r="H506" s="12">
        <v>0</v>
      </c>
      <c r="I506" s="12">
        <v>0</v>
      </c>
      <c r="J506" s="12">
        <v>0</v>
      </c>
      <c r="K506" s="12">
        <v>0</v>
      </c>
      <c r="L506" s="12">
        <v>0</v>
      </c>
      <c r="M506" s="12">
        <v>0</v>
      </c>
      <c r="N506" s="12">
        <v>0</v>
      </c>
      <c r="O506" s="12">
        <v>0</v>
      </c>
      <c r="P506" s="12">
        <v>0</v>
      </c>
      <c r="Q506" s="12">
        <v>0</v>
      </c>
      <c r="R506" s="12">
        <v>0</v>
      </c>
      <c r="S506" s="12">
        <v>0</v>
      </c>
      <c r="T506" s="12">
        <v>0</v>
      </c>
      <c r="U506" s="12">
        <v>0</v>
      </c>
      <c r="V506" s="12">
        <v>0</v>
      </c>
      <c r="W506" s="12">
        <v>0</v>
      </c>
      <c r="X506" s="12">
        <v>0</v>
      </c>
      <c r="Y506" s="12">
        <v>0</v>
      </c>
      <c r="Z506" s="12">
        <v>0</v>
      </c>
      <c r="AA506" s="12">
        <v>0</v>
      </c>
      <c r="AB506" s="12">
        <v>0</v>
      </c>
      <c r="AC506" s="12">
        <v>0</v>
      </c>
      <c r="AD506" s="12">
        <v>0</v>
      </c>
      <c r="AE506" s="12">
        <v>0</v>
      </c>
      <c r="AF506" s="12">
        <v>0</v>
      </c>
      <c r="AG506" s="12">
        <v>0</v>
      </c>
      <c r="AH506" s="12">
        <v>0</v>
      </c>
      <c r="AI506" s="12">
        <v>0</v>
      </c>
      <c r="AJ506" s="12">
        <v>0</v>
      </c>
      <c r="AK506" s="12">
        <v>0</v>
      </c>
      <c r="AL506" s="12">
        <v>0</v>
      </c>
      <c r="AM506" s="12">
        <v>0</v>
      </c>
      <c r="AN506" s="12">
        <v>0</v>
      </c>
      <c r="AO506" s="81">
        <v>0</v>
      </c>
      <c r="AP506">
        <v>0</v>
      </c>
      <c r="AQ506">
        <v>0</v>
      </c>
      <c r="AR506">
        <v>0</v>
      </c>
      <c r="AS506" t="s">
        <v>371</v>
      </c>
      <c r="AT506" t="s">
        <v>270</v>
      </c>
      <c r="AU506">
        <v>0</v>
      </c>
      <c r="AV506" s="12"/>
      <c r="AW506" s="12">
        <v>0</v>
      </c>
      <c r="AX506" s="12"/>
      <c r="AY506" s="12"/>
      <c r="AZ506" t="s">
        <v>296</v>
      </c>
    </row>
    <row r="507" spans="1:52" hidden="1" x14ac:dyDescent="0.35">
      <c r="A507" t="s">
        <v>61</v>
      </c>
      <c r="B507" t="s">
        <v>119</v>
      </c>
      <c r="C507" s="109">
        <v>0</v>
      </c>
      <c r="D507" s="12">
        <v>0</v>
      </c>
      <c r="E507" s="12">
        <v>0</v>
      </c>
      <c r="F507" s="12">
        <v>0</v>
      </c>
      <c r="G507" s="12">
        <v>0</v>
      </c>
      <c r="H507" s="12">
        <v>0</v>
      </c>
      <c r="I507" s="12">
        <v>0</v>
      </c>
      <c r="J507" s="12">
        <v>0</v>
      </c>
      <c r="K507" s="12">
        <v>0</v>
      </c>
      <c r="L507" s="12">
        <v>0</v>
      </c>
      <c r="M507" s="12">
        <v>0</v>
      </c>
      <c r="N507" s="12">
        <v>0</v>
      </c>
      <c r="O507" s="12">
        <v>0</v>
      </c>
      <c r="P507" s="12">
        <v>0</v>
      </c>
      <c r="Q507" s="12">
        <v>0</v>
      </c>
      <c r="R507" s="12">
        <v>0</v>
      </c>
      <c r="S507" s="12">
        <v>0</v>
      </c>
      <c r="T507" s="12">
        <v>0</v>
      </c>
      <c r="U507" s="12">
        <v>0</v>
      </c>
      <c r="V507" s="12">
        <v>0</v>
      </c>
      <c r="W507" s="12">
        <v>0</v>
      </c>
      <c r="X507" s="12">
        <v>0</v>
      </c>
      <c r="Y507" s="12">
        <v>0</v>
      </c>
      <c r="Z507" s="12">
        <v>0</v>
      </c>
      <c r="AA507" s="12">
        <v>0</v>
      </c>
      <c r="AB507" s="12">
        <v>0</v>
      </c>
      <c r="AC507" s="12">
        <v>0</v>
      </c>
      <c r="AD507" s="12">
        <v>0</v>
      </c>
      <c r="AE507" s="12">
        <v>0</v>
      </c>
      <c r="AF507" s="12">
        <v>0</v>
      </c>
      <c r="AG507" s="12">
        <v>0</v>
      </c>
      <c r="AH507" s="12">
        <v>0</v>
      </c>
      <c r="AI507" s="12">
        <v>0</v>
      </c>
      <c r="AJ507" s="12">
        <v>0</v>
      </c>
      <c r="AK507" s="12">
        <v>0</v>
      </c>
      <c r="AL507" s="12">
        <v>0</v>
      </c>
      <c r="AM507" s="12">
        <v>0</v>
      </c>
      <c r="AN507" s="12">
        <v>0</v>
      </c>
      <c r="AO507" s="81">
        <v>0</v>
      </c>
      <c r="AP507">
        <v>0</v>
      </c>
      <c r="AQ507">
        <v>0</v>
      </c>
      <c r="AR507">
        <v>0</v>
      </c>
      <c r="AS507" t="s">
        <v>371</v>
      </c>
      <c r="AT507" t="s">
        <v>270</v>
      </c>
      <c r="AU507">
        <v>0</v>
      </c>
      <c r="AV507" s="12"/>
      <c r="AW507" s="12">
        <v>0</v>
      </c>
      <c r="AX507" s="12"/>
      <c r="AY507" s="12"/>
      <c r="AZ507" t="s">
        <v>295</v>
      </c>
    </row>
    <row r="508" spans="1:52" hidden="1" x14ac:dyDescent="0.35">
      <c r="A508" t="s">
        <v>61</v>
      </c>
      <c r="B508" t="s">
        <v>119</v>
      </c>
      <c r="C508" s="109">
        <v>0</v>
      </c>
      <c r="D508" s="12">
        <v>0</v>
      </c>
      <c r="E508" s="12">
        <v>0</v>
      </c>
      <c r="F508" s="12">
        <v>0</v>
      </c>
      <c r="G508" s="12">
        <v>0</v>
      </c>
      <c r="H508" s="12">
        <v>0</v>
      </c>
      <c r="I508" s="12">
        <v>0</v>
      </c>
      <c r="J508" s="12">
        <v>0</v>
      </c>
      <c r="K508" s="12">
        <v>0</v>
      </c>
      <c r="L508" s="12">
        <v>0</v>
      </c>
      <c r="M508" s="12">
        <v>0</v>
      </c>
      <c r="N508" s="12">
        <v>0</v>
      </c>
      <c r="O508" s="12">
        <v>0</v>
      </c>
      <c r="P508" s="12">
        <v>0</v>
      </c>
      <c r="Q508" s="12">
        <v>0</v>
      </c>
      <c r="R508" s="12">
        <v>0</v>
      </c>
      <c r="S508" s="12">
        <v>0</v>
      </c>
      <c r="T508" s="12">
        <v>0</v>
      </c>
      <c r="U508" s="12">
        <v>0</v>
      </c>
      <c r="V508" s="12">
        <v>0</v>
      </c>
      <c r="W508" s="12">
        <v>0</v>
      </c>
      <c r="X508" s="12">
        <v>0</v>
      </c>
      <c r="Y508" s="12">
        <v>0</v>
      </c>
      <c r="Z508" s="12">
        <v>0</v>
      </c>
      <c r="AA508" s="12">
        <v>0</v>
      </c>
      <c r="AB508" s="12">
        <v>0</v>
      </c>
      <c r="AC508" s="12">
        <v>0</v>
      </c>
      <c r="AD508" s="12">
        <v>0</v>
      </c>
      <c r="AE508" s="12">
        <v>0</v>
      </c>
      <c r="AF508" s="12">
        <v>0</v>
      </c>
      <c r="AG508" s="12">
        <v>0</v>
      </c>
      <c r="AH508" s="12">
        <v>0</v>
      </c>
      <c r="AI508" s="12">
        <v>0</v>
      </c>
      <c r="AJ508" s="12">
        <v>0</v>
      </c>
      <c r="AK508" s="12">
        <v>0</v>
      </c>
      <c r="AL508" s="12">
        <v>0</v>
      </c>
      <c r="AM508" s="12">
        <v>0</v>
      </c>
      <c r="AN508" s="12">
        <v>0</v>
      </c>
      <c r="AO508" s="81">
        <v>0</v>
      </c>
      <c r="AP508">
        <v>0</v>
      </c>
      <c r="AQ508">
        <v>0</v>
      </c>
      <c r="AR508">
        <v>0</v>
      </c>
      <c r="AS508" t="s">
        <v>371</v>
      </c>
      <c r="AT508" t="s">
        <v>270</v>
      </c>
      <c r="AU508">
        <v>0</v>
      </c>
      <c r="AV508" s="12"/>
      <c r="AW508" s="12">
        <v>3</v>
      </c>
      <c r="AX508" s="12"/>
      <c r="AY508" s="12"/>
      <c r="AZ508" t="s">
        <v>57</v>
      </c>
    </row>
    <row r="509" spans="1:52" hidden="1" x14ac:dyDescent="0.35">
      <c r="A509" t="s">
        <v>61</v>
      </c>
      <c r="B509" t="s">
        <v>119</v>
      </c>
      <c r="C509" s="109">
        <v>0</v>
      </c>
      <c r="D509" s="12">
        <v>0</v>
      </c>
      <c r="E509" s="12">
        <v>0</v>
      </c>
      <c r="F509" s="12">
        <v>0</v>
      </c>
      <c r="G509" s="12">
        <v>0</v>
      </c>
      <c r="H509" s="12">
        <v>0</v>
      </c>
      <c r="I509" s="12">
        <v>0</v>
      </c>
      <c r="J509" s="12">
        <v>0</v>
      </c>
      <c r="K509" s="12">
        <v>0</v>
      </c>
      <c r="L509" s="12">
        <v>0</v>
      </c>
      <c r="M509" s="12">
        <v>0</v>
      </c>
      <c r="N509" s="12">
        <v>0</v>
      </c>
      <c r="O509" s="12">
        <v>0</v>
      </c>
      <c r="P509" s="12">
        <v>0</v>
      </c>
      <c r="Q509" s="12">
        <v>0</v>
      </c>
      <c r="R509" s="12">
        <v>0</v>
      </c>
      <c r="S509" s="12">
        <v>0</v>
      </c>
      <c r="T509" s="12">
        <v>0</v>
      </c>
      <c r="U509" s="12">
        <v>0</v>
      </c>
      <c r="V509" s="12">
        <v>0</v>
      </c>
      <c r="W509" s="12">
        <v>0</v>
      </c>
      <c r="X509" s="12">
        <v>0</v>
      </c>
      <c r="Y509" s="12">
        <v>0</v>
      </c>
      <c r="Z509" s="12">
        <v>0</v>
      </c>
      <c r="AA509" s="12">
        <v>0</v>
      </c>
      <c r="AB509" s="12">
        <v>0</v>
      </c>
      <c r="AC509" s="12">
        <v>0</v>
      </c>
      <c r="AD509" s="12">
        <v>0</v>
      </c>
      <c r="AE509" s="12">
        <v>0</v>
      </c>
      <c r="AF509" s="12">
        <v>0</v>
      </c>
      <c r="AG509" s="12">
        <v>0</v>
      </c>
      <c r="AH509" s="12">
        <v>0</v>
      </c>
      <c r="AI509" s="12">
        <v>0</v>
      </c>
      <c r="AJ509" s="12">
        <v>0</v>
      </c>
      <c r="AK509" s="12">
        <v>0</v>
      </c>
      <c r="AL509" s="12">
        <v>0</v>
      </c>
      <c r="AM509" s="12">
        <v>0</v>
      </c>
      <c r="AN509" s="12">
        <v>0</v>
      </c>
      <c r="AO509" s="81">
        <v>0</v>
      </c>
      <c r="AP509">
        <v>0</v>
      </c>
      <c r="AQ509">
        <v>0</v>
      </c>
      <c r="AR509">
        <v>0</v>
      </c>
      <c r="AS509" t="s">
        <v>371</v>
      </c>
      <c r="AT509" t="s">
        <v>270</v>
      </c>
      <c r="AU509">
        <v>0</v>
      </c>
      <c r="AV509" s="12"/>
      <c r="AW509" s="12"/>
      <c r="AX509" s="12">
        <v>-6</v>
      </c>
      <c r="AY509" s="12"/>
      <c r="AZ509" t="s">
        <v>57</v>
      </c>
    </row>
    <row r="510" spans="1:52" hidden="1" x14ac:dyDescent="0.35">
      <c r="A510" t="s">
        <v>61</v>
      </c>
      <c r="B510" t="s">
        <v>119</v>
      </c>
      <c r="C510" s="109">
        <v>0</v>
      </c>
      <c r="D510" s="12">
        <v>0</v>
      </c>
      <c r="E510" s="12">
        <v>0</v>
      </c>
      <c r="F510" s="12">
        <v>0</v>
      </c>
      <c r="G510" s="12">
        <v>0</v>
      </c>
      <c r="H510" s="12">
        <v>0</v>
      </c>
      <c r="I510" s="12">
        <v>0</v>
      </c>
      <c r="J510" s="12">
        <v>0</v>
      </c>
      <c r="K510" s="12">
        <v>0</v>
      </c>
      <c r="L510" s="12">
        <v>0</v>
      </c>
      <c r="M510" s="12">
        <v>0</v>
      </c>
      <c r="N510" s="12">
        <v>0</v>
      </c>
      <c r="O510" s="12">
        <v>0</v>
      </c>
      <c r="P510" s="12">
        <v>0</v>
      </c>
      <c r="Q510" s="12">
        <v>0</v>
      </c>
      <c r="R510" s="12">
        <v>0</v>
      </c>
      <c r="S510" s="12">
        <v>0</v>
      </c>
      <c r="T510" s="12">
        <v>0</v>
      </c>
      <c r="U510" s="12">
        <v>0</v>
      </c>
      <c r="V510" s="12">
        <v>0</v>
      </c>
      <c r="W510" s="12">
        <v>0</v>
      </c>
      <c r="X510" s="12">
        <v>0</v>
      </c>
      <c r="Y510" s="12">
        <v>0</v>
      </c>
      <c r="Z510" s="12">
        <v>0</v>
      </c>
      <c r="AA510" s="12">
        <v>0</v>
      </c>
      <c r="AB510" s="12">
        <v>0</v>
      </c>
      <c r="AC510" s="12">
        <v>0</v>
      </c>
      <c r="AD510" s="12">
        <v>0</v>
      </c>
      <c r="AE510" s="12">
        <v>0</v>
      </c>
      <c r="AF510" s="12">
        <v>0</v>
      </c>
      <c r="AG510" s="12">
        <v>0</v>
      </c>
      <c r="AH510" s="12">
        <v>0</v>
      </c>
      <c r="AI510" s="12">
        <v>0</v>
      </c>
      <c r="AJ510" s="12">
        <v>0</v>
      </c>
      <c r="AK510" s="12">
        <v>0</v>
      </c>
      <c r="AL510" s="12">
        <v>0</v>
      </c>
      <c r="AM510" s="12">
        <v>0</v>
      </c>
      <c r="AN510" s="12">
        <v>0</v>
      </c>
      <c r="AO510" s="81">
        <v>0</v>
      </c>
      <c r="AP510">
        <v>0</v>
      </c>
      <c r="AQ510">
        <v>0</v>
      </c>
      <c r="AR510">
        <v>0</v>
      </c>
      <c r="AS510" t="s">
        <v>371</v>
      </c>
      <c r="AT510" t="s">
        <v>270</v>
      </c>
      <c r="AU510">
        <v>0</v>
      </c>
      <c r="AV510" s="12"/>
      <c r="AW510" s="12"/>
      <c r="AX510" s="12">
        <v>-1</v>
      </c>
      <c r="AY510" s="12"/>
      <c r="AZ510" t="s">
        <v>296</v>
      </c>
    </row>
    <row r="511" spans="1:52" hidden="1" x14ac:dyDescent="0.35">
      <c r="A511" t="s">
        <v>61</v>
      </c>
      <c r="B511" t="s">
        <v>119</v>
      </c>
      <c r="C511" s="109">
        <v>0</v>
      </c>
      <c r="D511" s="12">
        <v>0</v>
      </c>
      <c r="E511" s="12">
        <v>0</v>
      </c>
      <c r="F511" s="12">
        <v>0</v>
      </c>
      <c r="G511" s="12">
        <v>0</v>
      </c>
      <c r="H511" s="12">
        <v>0</v>
      </c>
      <c r="I511" s="12">
        <v>0</v>
      </c>
      <c r="J511" s="12">
        <v>0</v>
      </c>
      <c r="K511" s="12">
        <v>0</v>
      </c>
      <c r="L511" s="12">
        <v>0</v>
      </c>
      <c r="M511" s="12">
        <v>0</v>
      </c>
      <c r="N511" s="12">
        <v>0</v>
      </c>
      <c r="O511" s="12">
        <v>0</v>
      </c>
      <c r="P511" s="12">
        <v>0</v>
      </c>
      <c r="Q511" s="12">
        <v>0</v>
      </c>
      <c r="R511" s="12">
        <v>0</v>
      </c>
      <c r="S511" s="12">
        <v>0</v>
      </c>
      <c r="T511" s="12">
        <v>0</v>
      </c>
      <c r="U511" s="12">
        <v>0</v>
      </c>
      <c r="V511" s="12">
        <v>0</v>
      </c>
      <c r="W511" s="12">
        <v>0</v>
      </c>
      <c r="X511" s="12">
        <v>0</v>
      </c>
      <c r="Y511" s="12">
        <v>0</v>
      </c>
      <c r="Z511" s="12">
        <v>0</v>
      </c>
      <c r="AA511" s="12">
        <v>0</v>
      </c>
      <c r="AB511" s="12">
        <v>0</v>
      </c>
      <c r="AC511" s="12">
        <v>0</v>
      </c>
      <c r="AD511" s="12">
        <v>0</v>
      </c>
      <c r="AE511" s="12">
        <v>0</v>
      </c>
      <c r="AF511" s="12">
        <v>0</v>
      </c>
      <c r="AG511" s="12">
        <v>0</v>
      </c>
      <c r="AH511" s="12">
        <v>0</v>
      </c>
      <c r="AI511" s="12">
        <v>0</v>
      </c>
      <c r="AJ511" s="12">
        <v>0</v>
      </c>
      <c r="AK511" s="12">
        <v>0</v>
      </c>
      <c r="AL511" s="12">
        <v>0</v>
      </c>
      <c r="AM511" s="12">
        <v>0</v>
      </c>
      <c r="AN511" s="12">
        <v>0</v>
      </c>
      <c r="AO511" s="81">
        <v>0</v>
      </c>
      <c r="AP511">
        <v>0</v>
      </c>
      <c r="AQ511">
        <v>0</v>
      </c>
      <c r="AR511">
        <v>0</v>
      </c>
      <c r="AS511" t="s">
        <v>371</v>
      </c>
      <c r="AT511" t="s">
        <v>270</v>
      </c>
      <c r="AU511">
        <v>0</v>
      </c>
      <c r="AV511" s="12"/>
      <c r="AW511" s="12"/>
      <c r="AX511" s="12">
        <v>0</v>
      </c>
      <c r="AY511" s="12"/>
      <c r="AZ511" t="s">
        <v>295</v>
      </c>
    </row>
    <row r="512" spans="1:52" hidden="1" x14ac:dyDescent="0.35">
      <c r="A512" t="s">
        <v>61</v>
      </c>
      <c r="B512" t="s">
        <v>119</v>
      </c>
      <c r="C512" s="109">
        <v>0</v>
      </c>
      <c r="D512" s="12">
        <v>0</v>
      </c>
      <c r="E512" s="12">
        <v>0</v>
      </c>
      <c r="F512" s="12">
        <v>0</v>
      </c>
      <c r="G512" s="12">
        <v>0</v>
      </c>
      <c r="H512" s="12">
        <v>0</v>
      </c>
      <c r="I512" s="12">
        <v>0</v>
      </c>
      <c r="J512" s="12">
        <v>0</v>
      </c>
      <c r="K512" s="12">
        <v>0</v>
      </c>
      <c r="L512" s="12">
        <v>0</v>
      </c>
      <c r="M512" s="12">
        <v>0</v>
      </c>
      <c r="N512" s="12">
        <v>0</v>
      </c>
      <c r="O512" s="12">
        <v>0</v>
      </c>
      <c r="P512" s="12">
        <v>0</v>
      </c>
      <c r="Q512" s="12">
        <v>0</v>
      </c>
      <c r="R512" s="12">
        <v>0</v>
      </c>
      <c r="S512" s="12">
        <v>0</v>
      </c>
      <c r="T512" s="12">
        <v>0</v>
      </c>
      <c r="U512" s="12">
        <v>0</v>
      </c>
      <c r="V512" s="12">
        <v>0</v>
      </c>
      <c r="W512" s="12">
        <v>0</v>
      </c>
      <c r="X512" s="12">
        <v>0</v>
      </c>
      <c r="Y512" s="12">
        <v>0</v>
      </c>
      <c r="Z512" s="12">
        <v>0</v>
      </c>
      <c r="AA512" s="12">
        <v>0</v>
      </c>
      <c r="AB512" s="12">
        <v>0</v>
      </c>
      <c r="AC512" s="12">
        <v>0</v>
      </c>
      <c r="AD512" s="12">
        <v>0</v>
      </c>
      <c r="AE512" s="12">
        <v>0</v>
      </c>
      <c r="AF512" s="12">
        <v>0</v>
      </c>
      <c r="AG512" s="12">
        <v>0</v>
      </c>
      <c r="AH512" s="12">
        <v>0</v>
      </c>
      <c r="AI512" s="12">
        <v>0</v>
      </c>
      <c r="AJ512" s="12">
        <v>0</v>
      </c>
      <c r="AK512" s="12">
        <v>0</v>
      </c>
      <c r="AL512" s="12">
        <v>0</v>
      </c>
      <c r="AM512" s="12">
        <v>0</v>
      </c>
      <c r="AN512" s="12">
        <v>0</v>
      </c>
      <c r="AO512" s="81">
        <v>0</v>
      </c>
      <c r="AP512">
        <v>0</v>
      </c>
      <c r="AQ512">
        <v>0</v>
      </c>
      <c r="AR512">
        <v>0</v>
      </c>
      <c r="AS512" t="s">
        <v>371</v>
      </c>
      <c r="AT512" t="s">
        <v>270</v>
      </c>
      <c r="AU512">
        <v>0</v>
      </c>
      <c r="AV512" s="12"/>
      <c r="AW512" s="12"/>
      <c r="AX512" s="12"/>
      <c r="AY512" s="12">
        <v>0</v>
      </c>
      <c r="AZ512" t="s">
        <v>296</v>
      </c>
    </row>
    <row r="513" spans="1:52" hidden="1" x14ac:dyDescent="0.35">
      <c r="A513" t="s">
        <v>61</v>
      </c>
      <c r="B513" t="s">
        <v>119</v>
      </c>
      <c r="C513" s="109">
        <v>0</v>
      </c>
      <c r="D513" s="12">
        <v>0</v>
      </c>
      <c r="E513" s="12">
        <v>0</v>
      </c>
      <c r="F513" s="12">
        <v>0</v>
      </c>
      <c r="G513" s="12">
        <v>0</v>
      </c>
      <c r="H513" s="12">
        <v>0</v>
      </c>
      <c r="I513" s="12">
        <v>0</v>
      </c>
      <c r="J513" s="12">
        <v>0</v>
      </c>
      <c r="K513" s="12">
        <v>0</v>
      </c>
      <c r="L513" s="12">
        <v>0</v>
      </c>
      <c r="M513" s="12">
        <v>0</v>
      </c>
      <c r="N513" s="12">
        <v>0</v>
      </c>
      <c r="O513" s="12">
        <v>0</v>
      </c>
      <c r="P513" s="12">
        <v>0</v>
      </c>
      <c r="Q513" s="12">
        <v>0</v>
      </c>
      <c r="R513" s="12">
        <v>0</v>
      </c>
      <c r="S513" s="12">
        <v>0</v>
      </c>
      <c r="T513" s="12">
        <v>0</v>
      </c>
      <c r="U513" s="12">
        <v>0</v>
      </c>
      <c r="V513" s="12">
        <v>0</v>
      </c>
      <c r="W513" s="12">
        <v>0</v>
      </c>
      <c r="X513" s="12">
        <v>0</v>
      </c>
      <c r="Y513" s="12">
        <v>0</v>
      </c>
      <c r="Z513" s="12">
        <v>0</v>
      </c>
      <c r="AA513" s="12">
        <v>0</v>
      </c>
      <c r="AB513" s="12">
        <v>0</v>
      </c>
      <c r="AC513" s="12">
        <v>0</v>
      </c>
      <c r="AD513" s="12">
        <v>0</v>
      </c>
      <c r="AE513" s="12">
        <v>0</v>
      </c>
      <c r="AF513" s="12">
        <v>0</v>
      </c>
      <c r="AG513" s="12">
        <v>0</v>
      </c>
      <c r="AH513" s="12">
        <v>0</v>
      </c>
      <c r="AI513" s="12">
        <v>0</v>
      </c>
      <c r="AJ513" s="12">
        <v>0</v>
      </c>
      <c r="AK513" s="12">
        <v>0</v>
      </c>
      <c r="AL513" s="12">
        <v>0</v>
      </c>
      <c r="AM513" s="12">
        <v>0</v>
      </c>
      <c r="AN513" s="12">
        <v>0</v>
      </c>
      <c r="AO513" s="81">
        <v>0</v>
      </c>
      <c r="AP513">
        <v>0</v>
      </c>
      <c r="AQ513">
        <v>0</v>
      </c>
      <c r="AR513">
        <v>0</v>
      </c>
      <c r="AS513" t="s">
        <v>371</v>
      </c>
      <c r="AT513" t="s">
        <v>270</v>
      </c>
      <c r="AU513">
        <v>0</v>
      </c>
      <c r="AV513" s="12"/>
      <c r="AW513" s="12"/>
      <c r="AX513" s="12"/>
      <c r="AY513" s="12">
        <v>0</v>
      </c>
      <c r="AZ513" t="s">
        <v>295</v>
      </c>
    </row>
    <row r="514" spans="1:52" hidden="1" x14ac:dyDescent="0.35">
      <c r="A514" t="s">
        <v>61</v>
      </c>
      <c r="B514" t="s">
        <v>119</v>
      </c>
      <c r="C514" s="109">
        <v>0</v>
      </c>
      <c r="D514" s="12">
        <v>0</v>
      </c>
      <c r="E514" s="12">
        <v>0</v>
      </c>
      <c r="F514" s="12">
        <v>0</v>
      </c>
      <c r="G514" s="12">
        <v>0</v>
      </c>
      <c r="H514" s="12">
        <v>0</v>
      </c>
      <c r="I514" s="12">
        <v>0</v>
      </c>
      <c r="J514" s="12">
        <v>0</v>
      </c>
      <c r="K514" s="12">
        <v>0</v>
      </c>
      <c r="L514" s="12">
        <v>0</v>
      </c>
      <c r="M514" s="12">
        <v>0</v>
      </c>
      <c r="N514" s="12">
        <v>0</v>
      </c>
      <c r="O514" s="12">
        <v>0</v>
      </c>
      <c r="P514" s="12">
        <v>0</v>
      </c>
      <c r="Q514" s="12">
        <v>0</v>
      </c>
      <c r="R514" s="12">
        <v>0</v>
      </c>
      <c r="S514" s="12">
        <v>0</v>
      </c>
      <c r="T514" s="12">
        <v>0</v>
      </c>
      <c r="U514" s="12">
        <v>0</v>
      </c>
      <c r="V514" s="12">
        <v>0</v>
      </c>
      <c r="W514" s="12">
        <v>0</v>
      </c>
      <c r="X514" s="12">
        <v>0</v>
      </c>
      <c r="Y514" s="12">
        <v>0</v>
      </c>
      <c r="Z514" s="12">
        <v>0</v>
      </c>
      <c r="AA514" s="12">
        <v>0</v>
      </c>
      <c r="AB514" s="12">
        <v>0</v>
      </c>
      <c r="AC514" s="12">
        <v>0</v>
      </c>
      <c r="AD514" s="12">
        <v>0</v>
      </c>
      <c r="AE514" s="12">
        <v>0</v>
      </c>
      <c r="AF514" s="12">
        <v>0</v>
      </c>
      <c r="AG514" s="12">
        <v>0</v>
      </c>
      <c r="AH514" s="12">
        <v>0</v>
      </c>
      <c r="AI514" s="12">
        <v>0</v>
      </c>
      <c r="AJ514" s="12">
        <v>0</v>
      </c>
      <c r="AK514" s="12">
        <v>0</v>
      </c>
      <c r="AL514" s="12">
        <v>0</v>
      </c>
      <c r="AM514" s="12">
        <v>0</v>
      </c>
      <c r="AN514" s="12">
        <v>0</v>
      </c>
      <c r="AO514" s="81">
        <v>0</v>
      </c>
      <c r="AP514">
        <v>0</v>
      </c>
      <c r="AQ514">
        <v>0</v>
      </c>
      <c r="AR514">
        <v>0</v>
      </c>
      <c r="AS514" t="s">
        <v>371</v>
      </c>
      <c r="AT514" t="s">
        <v>270</v>
      </c>
      <c r="AU514">
        <v>0</v>
      </c>
      <c r="AV514" s="12"/>
      <c r="AW514" s="12"/>
      <c r="AX514" s="12"/>
      <c r="AY514" s="12">
        <v>3</v>
      </c>
      <c r="AZ514" t="s">
        <v>57</v>
      </c>
    </row>
    <row r="515" spans="1:52" hidden="1" x14ac:dyDescent="0.35">
      <c r="A515" t="s">
        <v>61</v>
      </c>
      <c r="B515" t="s">
        <v>119</v>
      </c>
      <c r="C515" s="109">
        <v>0</v>
      </c>
      <c r="D515" s="12">
        <v>0</v>
      </c>
      <c r="E515" s="12">
        <v>0</v>
      </c>
      <c r="F515" s="12">
        <v>0</v>
      </c>
      <c r="G515" s="12">
        <v>0</v>
      </c>
      <c r="H515" s="12">
        <v>0</v>
      </c>
      <c r="I515" s="12">
        <v>0</v>
      </c>
      <c r="J515" s="12">
        <v>0</v>
      </c>
      <c r="K515" s="12">
        <v>0</v>
      </c>
      <c r="L515" s="12">
        <v>0</v>
      </c>
      <c r="M515" s="12">
        <v>0</v>
      </c>
      <c r="N515" s="12">
        <v>0</v>
      </c>
      <c r="O515" s="12">
        <v>0</v>
      </c>
      <c r="P515" s="12">
        <v>0</v>
      </c>
      <c r="Q515" s="12">
        <v>0</v>
      </c>
      <c r="R515" s="12">
        <v>0</v>
      </c>
      <c r="S515" s="12">
        <v>0</v>
      </c>
      <c r="T515" s="12">
        <v>0</v>
      </c>
      <c r="U515" s="12">
        <v>0</v>
      </c>
      <c r="V515" s="12">
        <v>0</v>
      </c>
      <c r="W515" s="12">
        <v>0</v>
      </c>
      <c r="X515" s="12">
        <v>0</v>
      </c>
      <c r="Y515" s="12">
        <v>0</v>
      </c>
      <c r="Z515" s="12">
        <v>0</v>
      </c>
      <c r="AA515" s="12">
        <v>0</v>
      </c>
      <c r="AB515" s="12">
        <v>0</v>
      </c>
      <c r="AC515" s="12">
        <v>0</v>
      </c>
      <c r="AD515" s="12">
        <v>0</v>
      </c>
      <c r="AE515" s="12">
        <v>0</v>
      </c>
      <c r="AF515" s="12">
        <v>0</v>
      </c>
      <c r="AG515" s="12">
        <v>0</v>
      </c>
      <c r="AH515" s="12">
        <v>0</v>
      </c>
      <c r="AI515" s="12">
        <v>0</v>
      </c>
      <c r="AJ515" s="12">
        <v>0</v>
      </c>
      <c r="AK515" s="12">
        <v>0</v>
      </c>
      <c r="AL515" s="12">
        <v>0</v>
      </c>
      <c r="AM515" s="12">
        <v>0</v>
      </c>
      <c r="AN515" s="12">
        <v>0</v>
      </c>
      <c r="AO515" s="81">
        <v>0</v>
      </c>
      <c r="AP515">
        <v>0</v>
      </c>
      <c r="AQ515">
        <v>0</v>
      </c>
      <c r="AR515">
        <v>0</v>
      </c>
      <c r="AS515" t="s">
        <v>371</v>
      </c>
      <c r="AT515" t="s">
        <v>270</v>
      </c>
      <c r="AU515">
        <v>0</v>
      </c>
      <c r="AV515" s="12"/>
      <c r="AW515" s="12"/>
      <c r="AX515" s="12"/>
      <c r="AY515" s="12"/>
      <c r="AZ515" t="s">
        <v>57</v>
      </c>
    </row>
    <row r="516" spans="1:52" hidden="1" x14ac:dyDescent="0.35">
      <c r="A516" t="s">
        <v>61</v>
      </c>
      <c r="B516" t="s">
        <v>119</v>
      </c>
      <c r="C516" s="109">
        <v>0</v>
      </c>
      <c r="D516" s="12">
        <v>0</v>
      </c>
      <c r="E516" s="12">
        <v>0</v>
      </c>
      <c r="F516" s="12">
        <v>0</v>
      </c>
      <c r="G516" s="12">
        <v>0</v>
      </c>
      <c r="H516" s="12">
        <v>0</v>
      </c>
      <c r="I516" s="12">
        <v>0</v>
      </c>
      <c r="J516" s="12">
        <v>0</v>
      </c>
      <c r="K516" s="12">
        <v>0</v>
      </c>
      <c r="L516" s="12">
        <v>0</v>
      </c>
      <c r="M516" s="12">
        <v>0</v>
      </c>
      <c r="N516" s="12">
        <v>0</v>
      </c>
      <c r="O516" s="12">
        <v>0</v>
      </c>
      <c r="P516" s="12">
        <v>0</v>
      </c>
      <c r="Q516" s="12">
        <v>0</v>
      </c>
      <c r="R516" s="12">
        <v>0</v>
      </c>
      <c r="S516" s="12">
        <v>0</v>
      </c>
      <c r="T516" s="12">
        <v>0</v>
      </c>
      <c r="U516" s="12">
        <v>0</v>
      </c>
      <c r="V516" s="12">
        <v>0</v>
      </c>
      <c r="W516" s="12">
        <v>0</v>
      </c>
      <c r="X516" s="12">
        <v>0</v>
      </c>
      <c r="Y516" s="12">
        <v>0</v>
      </c>
      <c r="Z516" s="12">
        <v>0</v>
      </c>
      <c r="AA516" s="12">
        <v>0</v>
      </c>
      <c r="AB516" s="12">
        <v>0</v>
      </c>
      <c r="AC516" s="12">
        <v>0</v>
      </c>
      <c r="AD516" s="12">
        <v>0</v>
      </c>
      <c r="AE516" s="12">
        <v>0</v>
      </c>
      <c r="AF516" s="12">
        <v>0</v>
      </c>
      <c r="AG516" s="12">
        <v>0</v>
      </c>
      <c r="AH516" s="12">
        <v>0</v>
      </c>
      <c r="AI516" s="12">
        <v>0</v>
      </c>
      <c r="AJ516" s="12">
        <v>0</v>
      </c>
      <c r="AK516" s="12">
        <v>0</v>
      </c>
      <c r="AL516" s="12">
        <v>0</v>
      </c>
      <c r="AM516" s="12">
        <v>0</v>
      </c>
      <c r="AN516" s="12">
        <v>0</v>
      </c>
      <c r="AO516" s="81">
        <v>0</v>
      </c>
      <c r="AP516">
        <v>0</v>
      </c>
      <c r="AQ516">
        <v>0</v>
      </c>
      <c r="AR516">
        <v>0</v>
      </c>
      <c r="AS516" t="s">
        <v>371</v>
      </c>
      <c r="AT516" t="s">
        <v>270</v>
      </c>
      <c r="AU516">
        <v>0</v>
      </c>
      <c r="AV516" s="12"/>
      <c r="AW516" s="12"/>
      <c r="AX516" s="12"/>
      <c r="AY516" s="12"/>
      <c r="AZ516" t="s">
        <v>296</v>
      </c>
    </row>
    <row r="517" spans="1:52" hidden="1" x14ac:dyDescent="0.35">
      <c r="A517" t="s">
        <v>61</v>
      </c>
      <c r="B517" t="s">
        <v>119</v>
      </c>
      <c r="C517" s="109">
        <v>0</v>
      </c>
      <c r="D517" s="12">
        <v>0</v>
      </c>
      <c r="E517" s="12">
        <v>0</v>
      </c>
      <c r="F517" s="12">
        <v>0</v>
      </c>
      <c r="G517" s="12">
        <v>0</v>
      </c>
      <c r="H517" s="12">
        <v>0</v>
      </c>
      <c r="I517" s="12">
        <v>0</v>
      </c>
      <c r="J517" s="12">
        <v>0</v>
      </c>
      <c r="K517" s="12">
        <v>0</v>
      </c>
      <c r="L517" s="12">
        <v>0</v>
      </c>
      <c r="M517" s="12">
        <v>0</v>
      </c>
      <c r="N517" s="12">
        <v>0</v>
      </c>
      <c r="O517" s="12">
        <v>0</v>
      </c>
      <c r="P517" s="12">
        <v>0</v>
      </c>
      <c r="Q517" s="12">
        <v>0</v>
      </c>
      <c r="R517" s="12">
        <v>0</v>
      </c>
      <c r="S517" s="12">
        <v>0</v>
      </c>
      <c r="T517" s="12">
        <v>0</v>
      </c>
      <c r="U517" s="12">
        <v>0</v>
      </c>
      <c r="V517" s="12">
        <v>0</v>
      </c>
      <c r="W517" s="12">
        <v>0</v>
      </c>
      <c r="X517" s="12">
        <v>0</v>
      </c>
      <c r="Y517" s="12">
        <v>0</v>
      </c>
      <c r="Z517" s="12">
        <v>0</v>
      </c>
      <c r="AA517" s="12">
        <v>0</v>
      </c>
      <c r="AB517" s="12">
        <v>0</v>
      </c>
      <c r="AC517" s="12">
        <v>0</v>
      </c>
      <c r="AD517" s="12">
        <v>0</v>
      </c>
      <c r="AE517" s="12">
        <v>0</v>
      </c>
      <c r="AF517" s="12">
        <v>0</v>
      </c>
      <c r="AG517" s="12">
        <v>0</v>
      </c>
      <c r="AH517" s="12">
        <v>0</v>
      </c>
      <c r="AI517" s="12">
        <v>0</v>
      </c>
      <c r="AJ517" s="12">
        <v>0</v>
      </c>
      <c r="AK517" s="12">
        <v>0</v>
      </c>
      <c r="AL517" s="12">
        <v>0</v>
      </c>
      <c r="AM517" s="12">
        <v>0</v>
      </c>
      <c r="AN517" s="12">
        <v>0</v>
      </c>
      <c r="AO517" s="81">
        <v>0</v>
      </c>
      <c r="AP517">
        <v>0</v>
      </c>
      <c r="AQ517">
        <v>0</v>
      </c>
      <c r="AR517">
        <v>0</v>
      </c>
      <c r="AS517" t="s">
        <v>371</v>
      </c>
      <c r="AT517" t="s">
        <v>270</v>
      </c>
      <c r="AU517">
        <v>0</v>
      </c>
      <c r="AV517" s="12"/>
      <c r="AW517" s="12"/>
      <c r="AX517" s="12"/>
      <c r="AY517" s="12"/>
      <c r="AZ517" t="s">
        <v>295</v>
      </c>
    </row>
    <row r="518" spans="1:52" hidden="1" x14ac:dyDescent="0.35">
      <c r="A518" t="s">
        <v>61</v>
      </c>
      <c r="B518" t="s">
        <v>130</v>
      </c>
      <c r="C518" s="109">
        <v>0</v>
      </c>
      <c r="D518" s="12">
        <v>0</v>
      </c>
      <c r="E518" s="12">
        <v>0</v>
      </c>
      <c r="F518" s="12">
        <v>0</v>
      </c>
      <c r="G518" s="12">
        <v>0</v>
      </c>
      <c r="H518" s="12">
        <v>0</v>
      </c>
      <c r="I518" s="12">
        <v>0</v>
      </c>
      <c r="J518" s="12">
        <v>0</v>
      </c>
      <c r="K518" s="12">
        <v>0</v>
      </c>
      <c r="L518" s="12">
        <v>0</v>
      </c>
      <c r="M518" s="12">
        <v>0</v>
      </c>
      <c r="N518" s="12">
        <v>0</v>
      </c>
      <c r="O518" s="12">
        <v>0</v>
      </c>
      <c r="P518" s="12">
        <v>0</v>
      </c>
      <c r="Q518" s="12">
        <v>0</v>
      </c>
      <c r="R518" s="12">
        <v>0</v>
      </c>
      <c r="S518" s="12">
        <v>0</v>
      </c>
      <c r="T518" s="12">
        <v>0</v>
      </c>
      <c r="U518" s="12">
        <v>0</v>
      </c>
      <c r="V518" s="12">
        <v>0</v>
      </c>
      <c r="W518" s="12">
        <v>0</v>
      </c>
      <c r="X518" s="12">
        <v>0</v>
      </c>
      <c r="Y518" s="12">
        <v>0</v>
      </c>
      <c r="Z518" s="12">
        <v>0</v>
      </c>
      <c r="AA518" s="12">
        <v>0</v>
      </c>
      <c r="AB518" s="12">
        <v>0</v>
      </c>
      <c r="AC518" s="12">
        <v>0</v>
      </c>
      <c r="AD518" s="12">
        <v>0</v>
      </c>
      <c r="AE518" s="12">
        <v>0</v>
      </c>
      <c r="AF518" s="12">
        <v>0</v>
      </c>
      <c r="AG518" s="12">
        <v>0</v>
      </c>
      <c r="AH518" s="12">
        <v>0</v>
      </c>
      <c r="AI518" s="12">
        <v>0</v>
      </c>
      <c r="AJ518" s="12">
        <v>0</v>
      </c>
      <c r="AK518" s="12">
        <v>0</v>
      </c>
      <c r="AL518" s="12">
        <v>0</v>
      </c>
      <c r="AM518" s="12">
        <v>0</v>
      </c>
      <c r="AN518" s="12">
        <v>0</v>
      </c>
      <c r="AO518" s="81">
        <v>0</v>
      </c>
      <c r="AP518">
        <v>0</v>
      </c>
      <c r="AQ518">
        <v>0</v>
      </c>
      <c r="AR518">
        <v>0</v>
      </c>
      <c r="AS518" t="s">
        <v>371</v>
      </c>
      <c r="AT518" t="s">
        <v>270</v>
      </c>
      <c r="AU518">
        <v>0</v>
      </c>
      <c r="AV518" s="12">
        <v>109</v>
      </c>
      <c r="AW518" s="12"/>
      <c r="AX518" s="12"/>
      <c r="AY518" s="12"/>
      <c r="AZ518" t="s">
        <v>57</v>
      </c>
    </row>
    <row r="519" spans="1:52" hidden="1" x14ac:dyDescent="0.35">
      <c r="A519" t="s">
        <v>61</v>
      </c>
      <c r="B519" t="s">
        <v>130</v>
      </c>
      <c r="C519" s="109">
        <v>0</v>
      </c>
      <c r="D519" s="12">
        <v>0</v>
      </c>
      <c r="E519" s="12">
        <v>0</v>
      </c>
      <c r="F519" s="12">
        <v>0</v>
      </c>
      <c r="G519" s="12">
        <v>0</v>
      </c>
      <c r="H519" s="12">
        <v>0</v>
      </c>
      <c r="I519" s="12">
        <v>0</v>
      </c>
      <c r="J519" s="12">
        <v>0</v>
      </c>
      <c r="K519" s="12">
        <v>0</v>
      </c>
      <c r="L519" s="12">
        <v>0</v>
      </c>
      <c r="M519" s="12">
        <v>0</v>
      </c>
      <c r="N519" s="12">
        <v>0</v>
      </c>
      <c r="O519" s="12">
        <v>0</v>
      </c>
      <c r="P519" s="12">
        <v>0</v>
      </c>
      <c r="Q519" s="12">
        <v>0</v>
      </c>
      <c r="R519" s="12">
        <v>0</v>
      </c>
      <c r="S519" s="12">
        <v>0</v>
      </c>
      <c r="T519" s="12">
        <v>0</v>
      </c>
      <c r="U519" s="12">
        <v>0</v>
      </c>
      <c r="V519" s="12">
        <v>0</v>
      </c>
      <c r="W519" s="12">
        <v>0</v>
      </c>
      <c r="X519" s="12">
        <v>0</v>
      </c>
      <c r="Y519" s="12">
        <v>0</v>
      </c>
      <c r="Z519" s="12">
        <v>0</v>
      </c>
      <c r="AA519" s="12">
        <v>0</v>
      </c>
      <c r="AB519" s="12">
        <v>0</v>
      </c>
      <c r="AC519" s="12">
        <v>0</v>
      </c>
      <c r="AD519" s="12">
        <v>0</v>
      </c>
      <c r="AE519" s="12">
        <v>0</v>
      </c>
      <c r="AF519" s="12">
        <v>0</v>
      </c>
      <c r="AG519" s="12">
        <v>0</v>
      </c>
      <c r="AH519" s="12">
        <v>0</v>
      </c>
      <c r="AI519" s="12">
        <v>0</v>
      </c>
      <c r="AJ519" s="12">
        <v>0</v>
      </c>
      <c r="AK519" s="12">
        <v>0</v>
      </c>
      <c r="AL519" s="12">
        <v>0</v>
      </c>
      <c r="AM519" s="12">
        <v>0</v>
      </c>
      <c r="AN519" s="12">
        <v>0</v>
      </c>
      <c r="AO519" s="81">
        <v>0</v>
      </c>
      <c r="AP519">
        <v>0</v>
      </c>
      <c r="AQ519">
        <v>0</v>
      </c>
      <c r="AR519">
        <v>0</v>
      </c>
      <c r="AS519" t="s">
        <v>371</v>
      </c>
      <c r="AT519" t="s">
        <v>270</v>
      </c>
      <c r="AU519">
        <v>0</v>
      </c>
      <c r="AV519" s="12"/>
      <c r="AW519" s="12">
        <v>0</v>
      </c>
      <c r="AX519" s="12"/>
      <c r="AY519" s="12"/>
      <c r="AZ519" t="s">
        <v>295</v>
      </c>
    </row>
    <row r="520" spans="1:52" hidden="1" x14ac:dyDescent="0.35">
      <c r="A520" t="s">
        <v>61</v>
      </c>
      <c r="B520" t="s">
        <v>130</v>
      </c>
      <c r="C520" s="109">
        <v>0</v>
      </c>
      <c r="D520" s="12">
        <v>0</v>
      </c>
      <c r="E520" s="12">
        <v>0</v>
      </c>
      <c r="F520" s="12">
        <v>0</v>
      </c>
      <c r="G520" s="12">
        <v>0</v>
      </c>
      <c r="H520" s="12">
        <v>0</v>
      </c>
      <c r="I520" s="12">
        <v>0</v>
      </c>
      <c r="J520" s="12">
        <v>0</v>
      </c>
      <c r="K520" s="12">
        <v>0</v>
      </c>
      <c r="L520" s="12">
        <v>0</v>
      </c>
      <c r="M520" s="12">
        <v>0</v>
      </c>
      <c r="N520" s="12">
        <v>0</v>
      </c>
      <c r="O520" s="12">
        <v>0</v>
      </c>
      <c r="P520" s="12">
        <v>0</v>
      </c>
      <c r="Q520" s="12">
        <v>0</v>
      </c>
      <c r="R520" s="12">
        <v>0</v>
      </c>
      <c r="S520" s="12">
        <v>0</v>
      </c>
      <c r="T520" s="12">
        <v>0</v>
      </c>
      <c r="U520" s="12">
        <v>0</v>
      </c>
      <c r="V520" s="12">
        <v>0</v>
      </c>
      <c r="W520" s="12">
        <v>0</v>
      </c>
      <c r="X520" s="12">
        <v>0</v>
      </c>
      <c r="Y520" s="12">
        <v>0</v>
      </c>
      <c r="Z520" s="12">
        <v>0</v>
      </c>
      <c r="AA520" s="12">
        <v>0</v>
      </c>
      <c r="AB520" s="12">
        <v>0</v>
      </c>
      <c r="AC520" s="12">
        <v>0</v>
      </c>
      <c r="AD520" s="12">
        <v>0</v>
      </c>
      <c r="AE520" s="12">
        <v>0</v>
      </c>
      <c r="AF520" s="12">
        <v>0</v>
      </c>
      <c r="AG520" s="12">
        <v>0</v>
      </c>
      <c r="AH520" s="12">
        <v>0</v>
      </c>
      <c r="AI520" s="12">
        <v>0</v>
      </c>
      <c r="AJ520" s="12">
        <v>0</v>
      </c>
      <c r="AK520" s="12">
        <v>0</v>
      </c>
      <c r="AL520" s="12">
        <v>0</v>
      </c>
      <c r="AM520" s="12">
        <v>0</v>
      </c>
      <c r="AN520" s="12">
        <v>0</v>
      </c>
      <c r="AO520" s="81">
        <v>0</v>
      </c>
      <c r="AP520">
        <v>0</v>
      </c>
      <c r="AQ520">
        <v>0</v>
      </c>
      <c r="AR520">
        <v>0</v>
      </c>
      <c r="AS520" t="s">
        <v>371</v>
      </c>
      <c r="AT520" t="s">
        <v>270</v>
      </c>
      <c r="AU520">
        <v>0</v>
      </c>
      <c r="AV520" s="12"/>
      <c r="AW520" s="12">
        <v>1</v>
      </c>
      <c r="AX520" s="12"/>
      <c r="AY520" s="12"/>
      <c r="AZ520" t="s">
        <v>296</v>
      </c>
    </row>
    <row r="521" spans="1:52" hidden="1" x14ac:dyDescent="0.35">
      <c r="A521" t="s">
        <v>61</v>
      </c>
      <c r="B521" t="s">
        <v>130</v>
      </c>
      <c r="C521" s="109">
        <v>0</v>
      </c>
      <c r="D521" s="12">
        <v>0</v>
      </c>
      <c r="E521" s="12">
        <v>0</v>
      </c>
      <c r="F521" s="12">
        <v>0</v>
      </c>
      <c r="G521" s="12">
        <v>0</v>
      </c>
      <c r="H521" s="12">
        <v>0</v>
      </c>
      <c r="I521" s="12">
        <v>0</v>
      </c>
      <c r="J521" s="12">
        <v>0</v>
      </c>
      <c r="K521" s="12">
        <v>0</v>
      </c>
      <c r="L521" s="12">
        <v>0</v>
      </c>
      <c r="M521" s="12">
        <v>0</v>
      </c>
      <c r="N521" s="12">
        <v>0</v>
      </c>
      <c r="O521" s="12">
        <v>0</v>
      </c>
      <c r="P521" s="12">
        <v>0</v>
      </c>
      <c r="Q521" s="12">
        <v>0</v>
      </c>
      <c r="R521" s="12">
        <v>0</v>
      </c>
      <c r="S521" s="12">
        <v>0</v>
      </c>
      <c r="T521" s="12">
        <v>0</v>
      </c>
      <c r="U521" s="12">
        <v>0</v>
      </c>
      <c r="V521" s="12">
        <v>0</v>
      </c>
      <c r="W521" s="12">
        <v>0</v>
      </c>
      <c r="X521" s="12">
        <v>0</v>
      </c>
      <c r="Y521" s="12">
        <v>0</v>
      </c>
      <c r="Z521" s="12">
        <v>0</v>
      </c>
      <c r="AA521" s="12">
        <v>0</v>
      </c>
      <c r="AB521" s="12">
        <v>0</v>
      </c>
      <c r="AC521" s="12">
        <v>0</v>
      </c>
      <c r="AD521" s="12">
        <v>0</v>
      </c>
      <c r="AE521" s="12">
        <v>0</v>
      </c>
      <c r="AF521" s="12">
        <v>0</v>
      </c>
      <c r="AG521" s="12">
        <v>0</v>
      </c>
      <c r="AH521" s="12">
        <v>0</v>
      </c>
      <c r="AI521" s="12">
        <v>0</v>
      </c>
      <c r="AJ521" s="12">
        <v>0</v>
      </c>
      <c r="AK521" s="12">
        <v>0</v>
      </c>
      <c r="AL521" s="12">
        <v>0</v>
      </c>
      <c r="AM521" s="12">
        <v>0</v>
      </c>
      <c r="AN521" s="12">
        <v>0</v>
      </c>
      <c r="AO521" s="81">
        <v>0</v>
      </c>
      <c r="AP521">
        <v>0</v>
      </c>
      <c r="AQ521">
        <v>0</v>
      </c>
      <c r="AR521">
        <v>0</v>
      </c>
      <c r="AS521" t="s">
        <v>371</v>
      </c>
      <c r="AT521" t="s">
        <v>270</v>
      </c>
      <c r="AU521">
        <v>0</v>
      </c>
      <c r="AV521" s="12"/>
      <c r="AW521" s="12">
        <v>11</v>
      </c>
      <c r="AX521" s="12"/>
      <c r="AY521" s="12"/>
      <c r="AZ521" t="s">
        <v>57</v>
      </c>
    </row>
    <row r="522" spans="1:52" hidden="1" x14ac:dyDescent="0.35">
      <c r="A522" t="s">
        <v>61</v>
      </c>
      <c r="B522" t="s">
        <v>130</v>
      </c>
      <c r="C522" s="109">
        <v>0</v>
      </c>
      <c r="D522" s="12">
        <v>0</v>
      </c>
      <c r="E522" s="12">
        <v>0</v>
      </c>
      <c r="F522" s="12">
        <v>0</v>
      </c>
      <c r="G522" s="12">
        <v>0</v>
      </c>
      <c r="H522" s="12">
        <v>0</v>
      </c>
      <c r="I522" s="12">
        <v>0</v>
      </c>
      <c r="J522" s="12">
        <v>0</v>
      </c>
      <c r="K522" s="12">
        <v>0</v>
      </c>
      <c r="L522" s="12">
        <v>0</v>
      </c>
      <c r="M522" s="12">
        <v>0</v>
      </c>
      <c r="N522" s="12">
        <v>0</v>
      </c>
      <c r="O522" s="12">
        <v>0</v>
      </c>
      <c r="P522" s="12">
        <v>0</v>
      </c>
      <c r="Q522" s="12">
        <v>0</v>
      </c>
      <c r="R522" s="12">
        <v>0</v>
      </c>
      <c r="S522" s="12">
        <v>0</v>
      </c>
      <c r="T522" s="12">
        <v>0</v>
      </c>
      <c r="U522" s="12">
        <v>0</v>
      </c>
      <c r="V522" s="12">
        <v>0</v>
      </c>
      <c r="W522" s="12">
        <v>0</v>
      </c>
      <c r="X522" s="12">
        <v>0</v>
      </c>
      <c r="Y522" s="12">
        <v>0</v>
      </c>
      <c r="Z522" s="12">
        <v>0</v>
      </c>
      <c r="AA522" s="12">
        <v>0</v>
      </c>
      <c r="AB522" s="12">
        <v>0</v>
      </c>
      <c r="AC522" s="12">
        <v>0</v>
      </c>
      <c r="AD522" s="12">
        <v>0</v>
      </c>
      <c r="AE522" s="12">
        <v>0</v>
      </c>
      <c r="AF522" s="12">
        <v>0</v>
      </c>
      <c r="AG522" s="12">
        <v>0</v>
      </c>
      <c r="AH522" s="12">
        <v>0</v>
      </c>
      <c r="AI522" s="12">
        <v>0</v>
      </c>
      <c r="AJ522" s="12">
        <v>0</v>
      </c>
      <c r="AK522" s="12">
        <v>0</v>
      </c>
      <c r="AL522" s="12">
        <v>0</v>
      </c>
      <c r="AM522" s="12">
        <v>0</v>
      </c>
      <c r="AN522" s="12">
        <v>0</v>
      </c>
      <c r="AO522" s="81">
        <v>0</v>
      </c>
      <c r="AP522">
        <v>0</v>
      </c>
      <c r="AQ522">
        <v>0</v>
      </c>
      <c r="AR522">
        <v>0</v>
      </c>
      <c r="AS522" t="s">
        <v>371</v>
      </c>
      <c r="AT522" t="s">
        <v>270</v>
      </c>
      <c r="AU522">
        <v>0</v>
      </c>
      <c r="AV522" s="12"/>
      <c r="AW522" s="12"/>
      <c r="AX522" s="12">
        <v>-22</v>
      </c>
      <c r="AY522" s="12"/>
      <c r="AZ522" t="s">
        <v>57</v>
      </c>
    </row>
    <row r="523" spans="1:52" hidden="1" x14ac:dyDescent="0.35">
      <c r="A523" t="s">
        <v>61</v>
      </c>
      <c r="B523" t="s">
        <v>130</v>
      </c>
      <c r="C523" s="109">
        <v>0</v>
      </c>
      <c r="D523" s="12">
        <v>0</v>
      </c>
      <c r="E523" s="12">
        <v>0</v>
      </c>
      <c r="F523" s="12">
        <v>0</v>
      </c>
      <c r="G523" s="12">
        <v>0</v>
      </c>
      <c r="H523" s="12">
        <v>0</v>
      </c>
      <c r="I523" s="12">
        <v>0</v>
      </c>
      <c r="J523" s="12">
        <v>0</v>
      </c>
      <c r="K523" s="12">
        <v>0</v>
      </c>
      <c r="L523" s="12">
        <v>0</v>
      </c>
      <c r="M523" s="12">
        <v>0</v>
      </c>
      <c r="N523" s="12">
        <v>0</v>
      </c>
      <c r="O523" s="12">
        <v>0</v>
      </c>
      <c r="P523" s="12">
        <v>0</v>
      </c>
      <c r="Q523" s="12">
        <v>0</v>
      </c>
      <c r="R523" s="12">
        <v>0</v>
      </c>
      <c r="S523" s="12">
        <v>0</v>
      </c>
      <c r="T523" s="12">
        <v>0</v>
      </c>
      <c r="U523" s="12">
        <v>0</v>
      </c>
      <c r="V523" s="12">
        <v>0</v>
      </c>
      <c r="W523" s="12">
        <v>0</v>
      </c>
      <c r="X523" s="12">
        <v>0</v>
      </c>
      <c r="Y523" s="12">
        <v>0</v>
      </c>
      <c r="Z523" s="12">
        <v>0</v>
      </c>
      <c r="AA523" s="12">
        <v>0</v>
      </c>
      <c r="AB523" s="12">
        <v>0</v>
      </c>
      <c r="AC523" s="12">
        <v>0</v>
      </c>
      <c r="AD523" s="12">
        <v>0</v>
      </c>
      <c r="AE523" s="12">
        <v>0</v>
      </c>
      <c r="AF523" s="12">
        <v>0</v>
      </c>
      <c r="AG523" s="12">
        <v>0</v>
      </c>
      <c r="AH523" s="12">
        <v>0</v>
      </c>
      <c r="AI523" s="12">
        <v>0</v>
      </c>
      <c r="AJ523" s="12">
        <v>0</v>
      </c>
      <c r="AK523" s="12">
        <v>0</v>
      </c>
      <c r="AL523" s="12">
        <v>0</v>
      </c>
      <c r="AM523" s="12">
        <v>0</v>
      </c>
      <c r="AN523" s="12">
        <v>0</v>
      </c>
      <c r="AO523" s="81">
        <v>0</v>
      </c>
      <c r="AP523">
        <v>0</v>
      </c>
      <c r="AQ523">
        <v>0</v>
      </c>
      <c r="AR523">
        <v>0</v>
      </c>
      <c r="AS523" t="s">
        <v>371</v>
      </c>
      <c r="AT523" t="s">
        <v>270</v>
      </c>
      <c r="AU523">
        <v>0</v>
      </c>
      <c r="AV523" s="12"/>
      <c r="AW523" s="12"/>
      <c r="AX523" s="12">
        <v>-2</v>
      </c>
      <c r="AY523" s="12"/>
      <c r="AZ523" t="s">
        <v>296</v>
      </c>
    </row>
    <row r="524" spans="1:52" hidden="1" x14ac:dyDescent="0.35">
      <c r="A524" t="s">
        <v>61</v>
      </c>
      <c r="B524" t="s">
        <v>130</v>
      </c>
      <c r="C524" s="109">
        <v>0</v>
      </c>
      <c r="D524" s="12">
        <v>0</v>
      </c>
      <c r="E524" s="12">
        <v>0</v>
      </c>
      <c r="F524" s="12">
        <v>0</v>
      </c>
      <c r="G524" s="12">
        <v>0</v>
      </c>
      <c r="H524" s="12">
        <v>0</v>
      </c>
      <c r="I524" s="12">
        <v>0</v>
      </c>
      <c r="J524" s="12">
        <v>0</v>
      </c>
      <c r="K524" s="12">
        <v>0</v>
      </c>
      <c r="L524" s="12">
        <v>0</v>
      </c>
      <c r="M524" s="12">
        <v>0</v>
      </c>
      <c r="N524" s="12">
        <v>0</v>
      </c>
      <c r="O524" s="12">
        <v>0</v>
      </c>
      <c r="P524" s="12">
        <v>0</v>
      </c>
      <c r="Q524" s="12">
        <v>0</v>
      </c>
      <c r="R524" s="12">
        <v>0</v>
      </c>
      <c r="S524" s="12">
        <v>0</v>
      </c>
      <c r="T524" s="12">
        <v>0</v>
      </c>
      <c r="U524" s="12">
        <v>0</v>
      </c>
      <c r="V524" s="12">
        <v>0</v>
      </c>
      <c r="W524" s="12">
        <v>0</v>
      </c>
      <c r="X524" s="12">
        <v>0</v>
      </c>
      <c r="Y524" s="12">
        <v>0</v>
      </c>
      <c r="Z524" s="12">
        <v>0</v>
      </c>
      <c r="AA524" s="12">
        <v>0</v>
      </c>
      <c r="AB524" s="12">
        <v>0</v>
      </c>
      <c r="AC524" s="12">
        <v>0</v>
      </c>
      <c r="AD524" s="12">
        <v>0</v>
      </c>
      <c r="AE524" s="12">
        <v>0</v>
      </c>
      <c r="AF524" s="12">
        <v>0</v>
      </c>
      <c r="AG524" s="12">
        <v>0</v>
      </c>
      <c r="AH524" s="12">
        <v>0</v>
      </c>
      <c r="AI524" s="12">
        <v>0</v>
      </c>
      <c r="AJ524" s="12">
        <v>0</v>
      </c>
      <c r="AK524" s="12">
        <v>0</v>
      </c>
      <c r="AL524" s="12">
        <v>0</v>
      </c>
      <c r="AM524" s="12">
        <v>0</v>
      </c>
      <c r="AN524" s="12">
        <v>0</v>
      </c>
      <c r="AO524" s="81">
        <v>0</v>
      </c>
      <c r="AP524">
        <v>0</v>
      </c>
      <c r="AQ524">
        <v>0</v>
      </c>
      <c r="AR524">
        <v>0</v>
      </c>
      <c r="AS524" t="s">
        <v>371</v>
      </c>
      <c r="AT524" t="s">
        <v>270</v>
      </c>
      <c r="AU524">
        <v>0</v>
      </c>
      <c r="AV524" s="12"/>
      <c r="AW524" s="12"/>
      <c r="AX524" s="12">
        <v>0</v>
      </c>
      <c r="AY524" s="12"/>
      <c r="AZ524" t="s">
        <v>295</v>
      </c>
    </row>
    <row r="525" spans="1:52" hidden="1" x14ac:dyDescent="0.35">
      <c r="A525" t="s">
        <v>61</v>
      </c>
      <c r="B525" t="s">
        <v>130</v>
      </c>
      <c r="C525" s="109">
        <v>0</v>
      </c>
      <c r="D525" s="12">
        <v>0</v>
      </c>
      <c r="E525" s="12">
        <v>0</v>
      </c>
      <c r="F525" s="12">
        <v>0</v>
      </c>
      <c r="G525" s="12">
        <v>0</v>
      </c>
      <c r="H525" s="12">
        <v>0</v>
      </c>
      <c r="I525" s="12">
        <v>0</v>
      </c>
      <c r="J525" s="12">
        <v>0</v>
      </c>
      <c r="K525" s="12">
        <v>0</v>
      </c>
      <c r="L525" s="12">
        <v>0</v>
      </c>
      <c r="M525" s="12">
        <v>0</v>
      </c>
      <c r="N525" s="12">
        <v>0</v>
      </c>
      <c r="O525" s="12">
        <v>0</v>
      </c>
      <c r="P525" s="12">
        <v>0</v>
      </c>
      <c r="Q525" s="12">
        <v>0</v>
      </c>
      <c r="R525" s="12">
        <v>0</v>
      </c>
      <c r="S525" s="12">
        <v>0</v>
      </c>
      <c r="T525" s="12">
        <v>0</v>
      </c>
      <c r="U525" s="12">
        <v>0</v>
      </c>
      <c r="V525" s="12">
        <v>0</v>
      </c>
      <c r="W525" s="12">
        <v>0</v>
      </c>
      <c r="X525" s="12">
        <v>0</v>
      </c>
      <c r="Y525" s="12">
        <v>0</v>
      </c>
      <c r="Z525" s="12">
        <v>0</v>
      </c>
      <c r="AA525" s="12">
        <v>0</v>
      </c>
      <c r="AB525" s="12">
        <v>0</v>
      </c>
      <c r="AC525" s="12">
        <v>0</v>
      </c>
      <c r="AD525" s="12">
        <v>0</v>
      </c>
      <c r="AE525" s="12">
        <v>0</v>
      </c>
      <c r="AF525" s="12">
        <v>0</v>
      </c>
      <c r="AG525" s="12">
        <v>0</v>
      </c>
      <c r="AH525" s="12">
        <v>0</v>
      </c>
      <c r="AI525" s="12">
        <v>0</v>
      </c>
      <c r="AJ525" s="12">
        <v>0</v>
      </c>
      <c r="AK525" s="12">
        <v>0</v>
      </c>
      <c r="AL525" s="12">
        <v>0</v>
      </c>
      <c r="AM525" s="12">
        <v>0</v>
      </c>
      <c r="AN525" s="12">
        <v>0</v>
      </c>
      <c r="AO525" s="81">
        <v>0</v>
      </c>
      <c r="AP525">
        <v>0</v>
      </c>
      <c r="AQ525">
        <v>0</v>
      </c>
      <c r="AR525">
        <v>0</v>
      </c>
      <c r="AS525" t="s">
        <v>371</v>
      </c>
      <c r="AT525" t="s">
        <v>270</v>
      </c>
      <c r="AU525">
        <v>0</v>
      </c>
      <c r="AV525" s="12"/>
      <c r="AW525" s="12"/>
      <c r="AX525" s="12"/>
      <c r="AY525" s="12">
        <v>0</v>
      </c>
      <c r="AZ525" t="s">
        <v>295</v>
      </c>
    </row>
    <row r="526" spans="1:52" hidden="1" x14ac:dyDescent="0.35">
      <c r="A526" t="s">
        <v>61</v>
      </c>
      <c r="B526" t="s">
        <v>130</v>
      </c>
      <c r="C526" s="109">
        <v>0</v>
      </c>
      <c r="D526" s="12">
        <v>0</v>
      </c>
      <c r="E526" s="12">
        <v>0</v>
      </c>
      <c r="F526" s="12">
        <v>0</v>
      </c>
      <c r="G526" s="12">
        <v>0</v>
      </c>
      <c r="H526" s="12">
        <v>0</v>
      </c>
      <c r="I526" s="12">
        <v>0</v>
      </c>
      <c r="J526" s="12">
        <v>0</v>
      </c>
      <c r="K526" s="12">
        <v>0</v>
      </c>
      <c r="L526" s="12">
        <v>0</v>
      </c>
      <c r="M526" s="12">
        <v>0</v>
      </c>
      <c r="N526" s="12">
        <v>0</v>
      </c>
      <c r="O526" s="12">
        <v>0</v>
      </c>
      <c r="P526" s="12">
        <v>0</v>
      </c>
      <c r="Q526" s="12">
        <v>0</v>
      </c>
      <c r="R526" s="12">
        <v>0</v>
      </c>
      <c r="S526" s="12">
        <v>0</v>
      </c>
      <c r="T526" s="12">
        <v>0</v>
      </c>
      <c r="U526" s="12">
        <v>0</v>
      </c>
      <c r="V526" s="12">
        <v>0</v>
      </c>
      <c r="W526" s="12">
        <v>0</v>
      </c>
      <c r="X526" s="12">
        <v>0</v>
      </c>
      <c r="Y526" s="12">
        <v>0</v>
      </c>
      <c r="Z526" s="12">
        <v>0</v>
      </c>
      <c r="AA526" s="12">
        <v>0</v>
      </c>
      <c r="AB526" s="12">
        <v>0</v>
      </c>
      <c r="AC526" s="12">
        <v>0</v>
      </c>
      <c r="AD526" s="12">
        <v>0</v>
      </c>
      <c r="AE526" s="12">
        <v>0</v>
      </c>
      <c r="AF526" s="12">
        <v>0</v>
      </c>
      <c r="AG526" s="12">
        <v>0</v>
      </c>
      <c r="AH526" s="12">
        <v>0</v>
      </c>
      <c r="AI526" s="12">
        <v>0</v>
      </c>
      <c r="AJ526" s="12">
        <v>0</v>
      </c>
      <c r="AK526" s="12">
        <v>0</v>
      </c>
      <c r="AL526" s="12">
        <v>0</v>
      </c>
      <c r="AM526" s="12">
        <v>0</v>
      </c>
      <c r="AN526" s="12">
        <v>0</v>
      </c>
      <c r="AO526" s="81">
        <v>0</v>
      </c>
      <c r="AP526">
        <v>0</v>
      </c>
      <c r="AQ526">
        <v>0</v>
      </c>
      <c r="AR526">
        <v>0</v>
      </c>
      <c r="AS526" t="s">
        <v>371</v>
      </c>
      <c r="AT526" t="s">
        <v>270</v>
      </c>
      <c r="AU526">
        <v>0</v>
      </c>
      <c r="AV526" s="12"/>
      <c r="AW526" s="12"/>
      <c r="AX526" s="12"/>
      <c r="AY526" s="12">
        <v>1</v>
      </c>
      <c r="AZ526" t="s">
        <v>296</v>
      </c>
    </row>
    <row r="527" spans="1:52" hidden="1" x14ac:dyDescent="0.35">
      <c r="A527" t="s">
        <v>61</v>
      </c>
      <c r="B527" t="s">
        <v>130</v>
      </c>
      <c r="C527" s="109">
        <v>0</v>
      </c>
      <c r="D527" s="12">
        <v>0</v>
      </c>
      <c r="E527" s="12">
        <v>0</v>
      </c>
      <c r="F527" s="12">
        <v>0</v>
      </c>
      <c r="G527" s="12">
        <v>0</v>
      </c>
      <c r="H527" s="12">
        <v>0</v>
      </c>
      <c r="I527" s="12">
        <v>0</v>
      </c>
      <c r="J527" s="12">
        <v>0</v>
      </c>
      <c r="K527" s="12">
        <v>0</v>
      </c>
      <c r="L527" s="12">
        <v>0</v>
      </c>
      <c r="M527" s="12">
        <v>0</v>
      </c>
      <c r="N527" s="12">
        <v>0</v>
      </c>
      <c r="O527" s="12">
        <v>0</v>
      </c>
      <c r="P527" s="12">
        <v>0</v>
      </c>
      <c r="Q527" s="12">
        <v>0</v>
      </c>
      <c r="R527" s="12">
        <v>0</v>
      </c>
      <c r="S527" s="12">
        <v>0</v>
      </c>
      <c r="T527" s="12">
        <v>0</v>
      </c>
      <c r="U527" s="12">
        <v>0</v>
      </c>
      <c r="V527" s="12">
        <v>0</v>
      </c>
      <c r="W527" s="12">
        <v>0</v>
      </c>
      <c r="X527" s="12">
        <v>0</v>
      </c>
      <c r="Y527" s="12">
        <v>0</v>
      </c>
      <c r="Z527" s="12">
        <v>0</v>
      </c>
      <c r="AA527" s="12">
        <v>0</v>
      </c>
      <c r="AB527" s="12">
        <v>0</v>
      </c>
      <c r="AC527" s="12">
        <v>0</v>
      </c>
      <c r="AD527" s="12">
        <v>0</v>
      </c>
      <c r="AE527" s="12">
        <v>0</v>
      </c>
      <c r="AF527" s="12">
        <v>0</v>
      </c>
      <c r="AG527" s="12">
        <v>0</v>
      </c>
      <c r="AH527" s="12">
        <v>0</v>
      </c>
      <c r="AI527" s="12">
        <v>0</v>
      </c>
      <c r="AJ527" s="12">
        <v>0</v>
      </c>
      <c r="AK527" s="12">
        <v>0</v>
      </c>
      <c r="AL527" s="12">
        <v>0</v>
      </c>
      <c r="AM527" s="12">
        <v>0</v>
      </c>
      <c r="AN527" s="12">
        <v>0</v>
      </c>
      <c r="AO527" s="81">
        <v>0</v>
      </c>
      <c r="AP527">
        <v>0</v>
      </c>
      <c r="AQ527">
        <v>0</v>
      </c>
      <c r="AR527">
        <v>0</v>
      </c>
      <c r="AS527" t="s">
        <v>371</v>
      </c>
      <c r="AT527" t="s">
        <v>270</v>
      </c>
      <c r="AU527">
        <v>0</v>
      </c>
      <c r="AV527" s="12"/>
      <c r="AW527" s="12"/>
      <c r="AX527" s="12"/>
      <c r="AY527" s="12">
        <v>11</v>
      </c>
      <c r="AZ527" t="s">
        <v>57</v>
      </c>
    </row>
    <row r="528" spans="1:52" hidden="1" x14ac:dyDescent="0.35">
      <c r="A528" t="s">
        <v>61</v>
      </c>
      <c r="B528" t="s">
        <v>130</v>
      </c>
      <c r="C528" s="109">
        <v>0</v>
      </c>
      <c r="D528" s="12">
        <v>0</v>
      </c>
      <c r="E528" s="12">
        <v>0</v>
      </c>
      <c r="F528" s="12">
        <v>0</v>
      </c>
      <c r="G528" s="12">
        <v>0</v>
      </c>
      <c r="H528" s="12">
        <v>0</v>
      </c>
      <c r="I528" s="12">
        <v>0</v>
      </c>
      <c r="J528" s="12">
        <v>0</v>
      </c>
      <c r="K528" s="12">
        <v>0</v>
      </c>
      <c r="L528" s="12">
        <v>0</v>
      </c>
      <c r="M528" s="12">
        <v>0</v>
      </c>
      <c r="N528" s="12">
        <v>0</v>
      </c>
      <c r="O528" s="12">
        <v>0</v>
      </c>
      <c r="P528" s="12">
        <v>0</v>
      </c>
      <c r="Q528" s="12">
        <v>0</v>
      </c>
      <c r="R528" s="12">
        <v>0</v>
      </c>
      <c r="S528" s="12">
        <v>0</v>
      </c>
      <c r="T528" s="12">
        <v>0</v>
      </c>
      <c r="U528" s="12">
        <v>0</v>
      </c>
      <c r="V528" s="12">
        <v>0</v>
      </c>
      <c r="W528" s="12">
        <v>0</v>
      </c>
      <c r="X528" s="12">
        <v>0</v>
      </c>
      <c r="Y528" s="12">
        <v>0</v>
      </c>
      <c r="Z528" s="12">
        <v>0</v>
      </c>
      <c r="AA528" s="12">
        <v>0</v>
      </c>
      <c r="AB528" s="12">
        <v>0</v>
      </c>
      <c r="AC528" s="12">
        <v>0</v>
      </c>
      <c r="AD528" s="12">
        <v>0</v>
      </c>
      <c r="AE528" s="12">
        <v>0</v>
      </c>
      <c r="AF528" s="12">
        <v>0</v>
      </c>
      <c r="AG528" s="12">
        <v>0</v>
      </c>
      <c r="AH528" s="12">
        <v>0</v>
      </c>
      <c r="AI528" s="12">
        <v>0</v>
      </c>
      <c r="AJ528" s="12">
        <v>0</v>
      </c>
      <c r="AK528" s="12">
        <v>0</v>
      </c>
      <c r="AL528" s="12">
        <v>0</v>
      </c>
      <c r="AM528" s="12">
        <v>0</v>
      </c>
      <c r="AN528" s="12">
        <v>0</v>
      </c>
      <c r="AO528" s="81">
        <v>0</v>
      </c>
      <c r="AP528">
        <v>0</v>
      </c>
      <c r="AQ528">
        <v>0</v>
      </c>
      <c r="AR528">
        <v>0</v>
      </c>
      <c r="AS528" t="s">
        <v>371</v>
      </c>
      <c r="AT528" t="s">
        <v>270</v>
      </c>
      <c r="AU528">
        <v>0</v>
      </c>
      <c r="AV528" s="12"/>
      <c r="AW528" s="12"/>
      <c r="AX528" s="12"/>
      <c r="AY528" s="12"/>
      <c r="AZ528" t="s">
        <v>57</v>
      </c>
    </row>
    <row r="529" spans="1:52" hidden="1" x14ac:dyDescent="0.35">
      <c r="A529" t="s">
        <v>61</v>
      </c>
      <c r="B529" t="s">
        <v>130</v>
      </c>
      <c r="C529" s="109">
        <v>0</v>
      </c>
      <c r="D529" s="12">
        <v>0</v>
      </c>
      <c r="E529" s="12">
        <v>0</v>
      </c>
      <c r="F529" s="12">
        <v>0</v>
      </c>
      <c r="G529" s="12">
        <v>0</v>
      </c>
      <c r="H529" s="12">
        <v>0</v>
      </c>
      <c r="I529" s="12">
        <v>0</v>
      </c>
      <c r="J529" s="12">
        <v>0</v>
      </c>
      <c r="K529" s="12">
        <v>0</v>
      </c>
      <c r="L529" s="12">
        <v>0</v>
      </c>
      <c r="M529" s="12">
        <v>0</v>
      </c>
      <c r="N529" s="12">
        <v>0</v>
      </c>
      <c r="O529" s="12">
        <v>0</v>
      </c>
      <c r="P529" s="12">
        <v>0</v>
      </c>
      <c r="Q529" s="12">
        <v>0</v>
      </c>
      <c r="R529" s="12">
        <v>0</v>
      </c>
      <c r="S529" s="12">
        <v>0</v>
      </c>
      <c r="T529" s="12">
        <v>0</v>
      </c>
      <c r="U529" s="12">
        <v>0</v>
      </c>
      <c r="V529" s="12">
        <v>0</v>
      </c>
      <c r="W529" s="12">
        <v>0</v>
      </c>
      <c r="X529" s="12">
        <v>0</v>
      </c>
      <c r="Y529" s="12">
        <v>0</v>
      </c>
      <c r="Z529" s="12">
        <v>0</v>
      </c>
      <c r="AA529" s="12">
        <v>0</v>
      </c>
      <c r="AB529" s="12">
        <v>0</v>
      </c>
      <c r="AC529" s="12">
        <v>0</v>
      </c>
      <c r="AD529" s="12">
        <v>0</v>
      </c>
      <c r="AE529" s="12">
        <v>0</v>
      </c>
      <c r="AF529" s="12">
        <v>0</v>
      </c>
      <c r="AG529" s="12">
        <v>0</v>
      </c>
      <c r="AH529" s="12">
        <v>0</v>
      </c>
      <c r="AI529" s="12">
        <v>0</v>
      </c>
      <c r="AJ529" s="12">
        <v>0</v>
      </c>
      <c r="AK529" s="12">
        <v>0</v>
      </c>
      <c r="AL529" s="12">
        <v>0</v>
      </c>
      <c r="AM529" s="12">
        <v>0</v>
      </c>
      <c r="AN529" s="12">
        <v>0</v>
      </c>
      <c r="AO529" s="81">
        <v>0</v>
      </c>
      <c r="AP529">
        <v>0</v>
      </c>
      <c r="AQ529">
        <v>0</v>
      </c>
      <c r="AR529">
        <v>0</v>
      </c>
      <c r="AS529" t="s">
        <v>371</v>
      </c>
      <c r="AT529" t="s">
        <v>270</v>
      </c>
      <c r="AU529">
        <v>0</v>
      </c>
      <c r="AV529" s="12"/>
      <c r="AW529" s="12"/>
      <c r="AX529" s="12"/>
      <c r="AY529" s="12"/>
      <c r="AZ529" t="s">
        <v>296</v>
      </c>
    </row>
    <row r="530" spans="1:52" hidden="1" x14ac:dyDescent="0.35">
      <c r="A530" t="s">
        <v>61</v>
      </c>
      <c r="B530" t="s">
        <v>130</v>
      </c>
      <c r="C530" s="109">
        <v>0</v>
      </c>
      <c r="D530" s="12">
        <v>0</v>
      </c>
      <c r="E530" s="12">
        <v>0</v>
      </c>
      <c r="F530" s="12">
        <v>0</v>
      </c>
      <c r="G530" s="12">
        <v>0</v>
      </c>
      <c r="H530" s="12">
        <v>0</v>
      </c>
      <c r="I530" s="12">
        <v>0</v>
      </c>
      <c r="J530" s="12">
        <v>0</v>
      </c>
      <c r="K530" s="12">
        <v>0</v>
      </c>
      <c r="L530" s="12">
        <v>0</v>
      </c>
      <c r="M530" s="12">
        <v>0</v>
      </c>
      <c r="N530" s="12">
        <v>0</v>
      </c>
      <c r="O530" s="12">
        <v>0</v>
      </c>
      <c r="P530" s="12">
        <v>0</v>
      </c>
      <c r="Q530" s="12">
        <v>0</v>
      </c>
      <c r="R530" s="12">
        <v>0</v>
      </c>
      <c r="S530" s="12">
        <v>0</v>
      </c>
      <c r="T530" s="12">
        <v>0</v>
      </c>
      <c r="U530" s="12">
        <v>0</v>
      </c>
      <c r="V530" s="12">
        <v>0</v>
      </c>
      <c r="W530" s="12">
        <v>0</v>
      </c>
      <c r="X530" s="12">
        <v>0</v>
      </c>
      <c r="Y530" s="12">
        <v>0</v>
      </c>
      <c r="Z530" s="12">
        <v>0</v>
      </c>
      <c r="AA530" s="12">
        <v>0</v>
      </c>
      <c r="AB530" s="12">
        <v>0</v>
      </c>
      <c r="AC530" s="12">
        <v>0</v>
      </c>
      <c r="AD530" s="12">
        <v>0</v>
      </c>
      <c r="AE530" s="12">
        <v>0</v>
      </c>
      <c r="AF530" s="12">
        <v>0</v>
      </c>
      <c r="AG530" s="12">
        <v>0</v>
      </c>
      <c r="AH530" s="12">
        <v>0</v>
      </c>
      <c r="AI530" s="12">
        <v>0</v>
      </c>
      <c r="AJ530" s="12">
        <v>0</v>
      </c>
      <c r="AK530" s="12">
        <v>0</v>
      </c>
      <c r="AL530" s="12">
        <v>0</v>
      </c>
      <c r="AM530" s="12">
        <v>0</v>
      </c>
      <c r="AN530" s="12">
        <v>0</v>
      </c>
      <c r="AO530" s="81">
        <v>0</v>
      </c>
      <c r="AP530">
        <v>0</v>
      </c>
      <c r="AQ530">
        <v>0</v>
      </c>
      <c r="AR530">
        <v>0</v>
      </c>
      <c r="AS530" t="s">
        <v>371</v>
      </c>
      <c r="AT530" t="s">
        <v>270</v>
      </c>
      <c r="AU530">
        <v>0</v>
      </c>
      <c r="AV530" s="12"/>
      <c r="AW530" s="12"/>
      <c r="AX530" s="12"/>
      <c r="AY530" s="12"/>
      <c r="AZ530" t="s">
        <v>295</v>
      </c>
    </row>
    <row r="531" spans="1:52" hidden="1" x14ac:dyDescent="0.35">
      <c r="A531" t="s">
        <v>61</v>
      </c>
      <c r="B531" t="s">
        <v>72</v>
      </c>
      <c r="C531" s="109">
        <v>0</v>
      </c>
      <c r="D531" s="12">
        <v>0</v>
      </c>
      <c r="E531" s="12">
        <v>0</v>
      </c>
      <c r="F531" s="12">
        <v>0</v>
      </c>
      <c r="G531" s="12">
        <v>0</v>
      </c>
      <c r="H531" s="12">
        <v>0</v>
      </c>
      <c r="I531" s="12">
        <v>0</v>
      </c>
      <c r="J531" s="12">
        <v>0</v>
      </c>
      <c r="K531" s="12">
        <v>0</v>
      </c>
      <c r="L531" s="12">
        <v>0</v>
      </c>
      <c r="M531" s="12">
        <v>0</v>
      </c>
      <c r="N531" s="12">
        <v>0</v>
      </c>
      <c r="O531" s="12">
        <v>0</v>
      </c>
      <c r="P531" s="12">
        <v>0</v>
      </c>
      <c r="Q531" s="12">
        <v>0</v>
      </c>
      <c r="R531" s="12">
        <v>0</v>
      </c>
      <c r="S531" s="12">
        <v>0</v>
      </c>
      <c r="T531" s="12">
        <v>0</v>
      </c>
      <c r="U531" s="12">
        <v>0</v>
      </c>
      <c r="V531" s="12">
        <v>0</v>
      </c>
      <c r="W531" s="12">
        <v>0</v>
      </c>
      <c r="X531" s="12">
        <v>0</v>
      </c>
      <c r="Y531" s="12">
        <v>0</v>
      </c>
      <c r="Z531" s="12">
        <v>0</v>
      </c>
      <c r="AA531" s="12">
        <v>0</v>
      </c>
      <c r="AB531" s="12">
        <v>0</v>
      </c>
      <c r="AC531" s="12">
        <v>0</v>
      </c>
      <c r="AD531" s="12">
        <v>0</v>
      </c>
      <c r="AE531" s="12">
        <v>0</v>
      </c>
      <c r="AF531" s="12">
        <v>0</v>
      </c>
      <c r="AG531" s="12">
        <v>0</v>
      </c>
      <c r="AH531" s="12">
        <v>0</v>
      </c>
      <c r="AI531" s="12">
        <v>0</v>
      </c>
      <c r="AJ531" s="12">
        <v>0</v>
      </c>
      <c r="AK531" s="12">
        <v>0</v>
      </c>
      <c r="AL531" s="12">
        <v>0</v>
      </c>
      <c r="AM531" s="12">
        <v>0</v>
      </c>
      <c r="AN531" s="12">
        <v>0</v>
      </c>
      <c r="AO531" s="81">
        <v>0</v>
      </c>
      <c r="AP531">
        <v>0</v>
      </c>
      <c r="AQ531">
        <v>0</v>
      </c>
      <c r="AR531">
        <v>0</v>
      </c>
      <c r="AS531" t="s">
        <v>372</v>
      </c>
      <c r="AT531" t="s">
        <v>270</v>
      </c>
      <c r="AU531">
        <v>0</v>
      </c>
      <c r="AV531" s="12">
        <v>427</v>
      </c>
      <c r="AW531" s="12"/>
      <c r="AX531" s="12"/>
      <c r="AY531" s="12"/>
      <c r="AZ531" t="s">
        <v>57</v>
      </c>
    </row>
    <row r="532" spans="1:52" hidden="1" x14ac:dyDescent="0.35">
      <c r="A532" t="s">
        <v>61</v>
      </c>
      <c r="B532" t="s">
        <v>72</v>
      </c>
      <c r="C532" s="109">
        <v>0</v>
      </c>
      <c r="D532" s="12">
        <v>0</v>
      </c>
      <c r="E532" s="12">
        <v>0</v>
      </c>
      <c r="F532" s="12">
        <v>0</v>
      </c>
      <c r="G532" s="12">
        <v>0</v>
      </c>
      <c r="H532" s="12">
        <v>0</v>
      </c>
      <c r="I532" s="12">
        <v>0</v>
      </c>
      <c r="J532" s="12">
        <v>0</v>
      </c>
      <c r="K532" s="12">
        <v>0</v>
      </c>
      <c r="L532" s="12">
        <v>0</v>
      </c>
      <c r="M532" s="12">
        <v>0</v>
      </c>
      <c r="N532" s="12">
        <v>0</v>
      </c>
      <c r="O532" s="12">
        <v>0</v>
      </c>
      <c r="P532" s="12">
        <v>0</v>
      </c>
      <c r="Q532" s="12">
        <v>0</v>
      </c>
      <c r="R532" s="12">
        <v>0</v>
      </c>
      <c r="S532" s="12">
        <v>0</v>
      </c>
      <c r="T532" s="12">
        <v>0</v>
      </c>
      <c r="U532" s="12">
        <v>0</v>
      </c>
      <c r="V532" s="12">
        <v>0</v>
      </c>
      <c r="W532" s="12">
        <v>0</v>
      </c>
      <c r="X532" s="12">
        <v>0</v>
      </c>
      <c r="Y532" s="12">
        <v>0</v>
      </c>
      <c r="Z532" s="12">
        <v>0</v>
      </c>
      <c r="AA532" s="12">
        <v>0</v>
      </c>
      <c r="AB532" s="12">
        <v>0</v>
      </c>
      <c r="AC532" s="12">
        <v>0</v>
      </c>
      <c r="AD532" s="12">
        <v>0</v>
      </c>
      <c r="AE532" s="12">
        <v>0</v>
      </c>
      <c r="AF532" s="12">
        <v>0</v>
      </c>
      <c r="AG532" s="12">
        <v>0</v>
      </c>
      <c r="AH532" s="12">
        <v>0</v>
      </c>
      <c r="AI532" s="12">
        <v>0</v>
      </c>
      <c r="AJ532" s="12">
        <v>0</v>
      </c>
      <c r="AK532" s="12">
        <v>0</v>
      </c>
      <c r="AL532" s="12">
        <v>0</v>
      </c>
      <c r="AM532" s="12">
        <v>0</v>
      </c>
      <c r="AN532" s="12">
        <v>0</v>
      </c>
      <c r="AO532" s="81">
        <v>0</v>
      </c>
      <c r="AP532">
        <v>0</v>
      </c>
      <c r="AQ532">
        <v>0</v>
      </c>
      <c r="AR532">
        <v>0</v>
      </c>
      <c r="AS532" t="s">
        <v>372</v>
      </c>
      <c r="AT532" t="s">
        <v>270</v>
      </c>
      <c r="AU532">
        <v>0</v>
      </c>
      <c r="AV532" s="12"/>
      <c r="AW532" s="12">
        <v>1</v>
      </c>
      <c r="AX532" s="12"/>
      <c r="AY532" s="12"/>
      <c r="AZ532" t="s">
        <v>295</v>
      </c>
    </row>
    <row r="533" spans="1:52" hidden="1" x14ac:dyDescent="0.35">
      <c r="A533" t="s">
        <v>61</v>
      </c>
      <c r="B533" t="s">
        <v>72</v>
      </c>
      <c r="C533" s="109">
        <v>0</v>
      </c>
      <c r="D533" s="12">
        <v>0</v>
      </c>
      <c r="E533" s="12">
        <v>0</v>
      </c>
      <c r="F533" s="12">
        <v>0</v>
      </c>
      <c r="G533" s="12">
        <v>0</v>
      </c>
      <c r="H533" s="12">
        <v>0</v>
      </c>
      <c r="I533" s="12">
        <v>0</v>
      </c>
      <c r="J533" s="12">
        <v>0</v>
      </c>
      <c r="K533" s="12">
        <v>0</v>
      </c>
      <c r="L533" s="12">
        <v>0</v>
      </c>
      <c r="M533" s="12">
        <v>0</v>
      </c>
      <c r="N533" s="12">
        <v>0</v>
      </c>
      <c r="O533" s="12">
        <v>0</v>
      </c>
      <c r="P533" s="12">
        <v>0</v>
      </c>
      <c r="Q533" s="12">
        <v>0</v>
      </c>
      <c r="R533" s="12">
        <v>0</v>
      </c>
      <c r="S533" s="12">
        <v>0</v>
      </c>
      <c r="T533" s="12">
        <v>0</v>
      </c>
      <c r="U533" s="12">
        <v>0</v>
      </c>
      <c r="V533" s="12">
        <v>0</v>
      </c>
      <c r="W533" s="12">
        <v>0</v>
      </c>
      <c r="X533" s="12">
        <v>0</v>
      </c>
      <c r="Y533" s="12">
        <v>0</v>
      </c>
      <c r="Z533" s="12">
        <v>0</v>
      </c>
      <c r="AA533" s="12">
        <v>0</v>
      </c>
      <c r="AB533" s="12">
        <v>0</v>
      </c>
      <c r="AC533" s="12">
        <v>0</v>
      </c>
      <c r="AD533" s="12">
        <v>0</v>
      </c>
      <c r="AE533" s="12">
        <v>0</v>
      </c>
      <c r="AF533" s="12">
        <v>0</v>
      </c>
      <c r="AG533" s="12">
        <v>0</v>
      </c>
      <c r="AH533" s="12">
        <v>0</v>
      </c>
      <c r="AI533" s="12">
        <v>0</v>
      </c>
      <c r="AJ533" s="12">
        <v>0</v>
      </c>
      <c r="AK533" s="12">
        <v>0</v>
      </c>
      <c r="AL533" s="12">
        <v>0</v>
      </c>
      <c r="AM533" s="12">
        <v>0</v>
      </c>
      <c r="AN533" s="12">
        <v>0</v>
      </c>
      <c r="AO533" s="81">
        <v>0</v>
      </c>
      <c r="AP533">
        <v>0</v>
      </c>
      <c r="AQ533">
        <v>0</v>
      </c>
      <c r="AR533">
        <v>0</v>
      </c>
      <c r="AS533" t="s">
        <v>372</v>
      </c>
      <c r="AT533" t="s">
        <v>270</v>
      </c>
      <c r="AU533">
        <v>0</v>
      </c>
      <c r="AV533" s="12"/>
      <c r="AW533" s="12">
        <v>2</v>
      </c>
      <c r="AX533" s="12"/>
      <c r="AY533" s="12"/>
      <c r="AZ533" t="s">
        <v>296</v>
      </c>
    </row>
    <row r="534" spans="1:52" hidden="1" x14ac:dyDescent="0.35">
      <c r="A534" t="s">
        <v>61</v>
      </c>
      <c r="B534" t="s">
        <v>72</v>
      </c>
      <c r="C534" s="109">
        <v>0</v>
      </c>
      <c r="D534" s="12">
        <v>0</v>
      </c>
      <c r="E534" s="12">
        <v>0</v>
      </c>
      <c r="F534" s="12">
        <v>0</v>
      </c>
      <c r="G534" s="12">
        <v>0</v>
      </c>
      <c r="H534" s="12">
        <v>0</v>
      </c>
      <c r="I534" s="12">
        <v>0</v>
      </c>
      <c r="J534" s="12">
        <v>0</v>
      </c>
      <c r="K534" s="12">
        <v>0</v>
      </c>
      <c r="L534" s="12">
        <v>0</v>
      </c>
      <c r="M534" s="12">
        <v>0</v>
      </c>
      <c r="N534" s="12">
        <v>0</v>
      </c>
      <c r="O534" s="12">
        <v>0</v>
      </c>
      <c r="P534" s="12">
        <v>0</v>
      </c>
      <c r="Q534" s="12">
        <v>0</v>
      </c>
      <c r="R534" s="12">
        <v>0</v>
      </c>
      <c r="S534" s="12">
        <v>0</v>
      </c>
      <c r="T534" s="12">
        <v>0</v>
      </c>
      <c r="U534" s="12">
        <v>0</v>
      </c>
      <c r="V534" s="12">
        <v>0</v>
      </c>
      <c r="W534" s="12">
        <v>0</v>
      </c>
      <c r="X534" s="12">
        <v>0</v>
      </c>
      <c r="Y534" s="12">
        <v>0</v>
      </c>
      <c r="Z534" s="12">
        <v>0</v>
      </c>
      <c r="AA534" s="12">
        <v>0</v>
      </c>
      <c r="AB534" s="12">
        <v>0</v>
      </c>
      <c r="AC534" s="12">
        <v>0</v>
      </c>
      <c r="AD534" s="12">
        <v>0</v>
      </c>
      <c r="AE534" s="12">
        <v>0</v>
      </c>
      <c r="AF534" s="12">
        <v>0</v>
      </c>
      <c r="AG534" s="12">
        <v>0</v>
      </c>
      <c r="AH534" s="12">
        <v>0</v>
      </c>
      <c r="AI534" s="12">
        <v>0</v>
      </c>
      <c r="AJ534" s="12">
        <v>0</v>
      </c>
      <c r="AK534" s="12">
        <v>0</v>
      </c>
      <c r="AL534" s="12">
        <v>0</v>
      </c>
      <c r="AM534" s="12">
        <v>0</v>
      </c>
      <c r="AN534" s="12">
        <v>0</v>
      </c>
      <c r="AO534" s="81">
        <v>0</v>
      </c>
      <c r="AP534">
        <v>0</v>
      </c>
      <c r="AQ534">
        <v>0</v>
      </c>
      <c r="AR534">
        <v>0</v>
      </c>
      <c r="AS534" t="s">
        <v>372</v>
      </c>
      <c r="AT534" t="s">
        <v>270</v>
      </c>
      <c r="AU534">
        <v>0</v>
      </c>
      <c r="AV534" s="12"/>
      <c r="AW534" s="12">
        <v>24</v>
      </c>
      <c r="AX534" s="12"/>
      <c r="AY534" s="12"/>
      <c r="AZ534" t="s">
        <v>57</v>
      </c>
    </row>
    <row r="535" spans="1:52" hidden="1" x14ac:dyDescent="0.35">
      <c r="A535" t="s">
        <v>61</v>
      </c>
      <c r="B535" t="s">
        <v>72</v>
      </c>
      <c r="C535" s="109">
        <v>0</v>
      </c>
      <c r="D535" s="12">
        <v>0</v>
      </c>
      <c r="E535" s="12">
        <v>0</v>
      </c>
      <c r="F535" s="12">
        <v>0</v>
      </c>
      <c r="G535" s="12">
        <v>0</v>
      </c>
      <c r="H535" s="12">
        <v>0</v>
      </c>
      <c r="I535" s="12">
        <v>0</v>
      </c>
      <c r="J535" s="12">
        <v>0</v>
      </c>
      <c r="K535" s="12">
        <v>0</v>
      </c>
      <c r="L535" s="12">
        <v>0</v>
      </c>
      <c r="M535" s="12">
        <v>0</v>
      </c>
      <c r="N535" s="12">
        <v>0</v>
      </c>
      <c r="O535" s="12">
        <v>0</v>
      </c>
      <c r="P535" s="12">
        <v>0</v>
      </c>
      <c r="Q535" s="12">
        <v>0</v>
      </c>
      <c r="R535" s="12">
        <v>0</v>
      </c>
      <c r="S535" s="12">
        <v>0</v>
      </c>
      <c r="T535" s="12">
        <v>0</v>
      </c>
      <c r="U535" s="12">
        <v>0</v>
      </c>
      <c r="V535" s="12">
        <v>0</v>
      </c>
      <c r="W535" s="12">
        <v>0</v>
      </c>
      <c r="X535" s="12">
        <v>0</v>
      </c>
      <c r="Y535" s="12">
        <v>0</v>
      </c>
      <c r="Z535" s="12">
        <v>0</v>
      </c>
      <c r="AA535" s="12">
        <v>0</v>
      </c>
      <c r="AB535" s="12">
        <v>0</v>
      </c>
      <c r="AC535" s="12">
        <v>0</v>
      </c>
      <c r="AD535" s="12">
        <v>0</v>
      </c>
      <c r="AE535" s="12">
        <v>0</v>
      </c>
      <c r="AF535" s="12">
        <v>0</v>
      </c>
      <c r="AG535" s="12">
        <v>0</v>
      </c>
      <c r="AH535" s="12">
        <v>0</v>
      </c>
      <c r="AI535" s="12">
        <v>0</v>
      </c>
      <c r="AJ535" s="12">
        <v>0</v>
      </c>
      <c r="AK535" s="12">
        <v>0</v>
      </c>
      <c r="AL535" s="12">
        <v>0</v>
      </c>
      <c r="AM535" s="12">
        <v>0</v>
      </c>
      <c r="AN535" s="12">
        <v>0</v>
      </c>
      <c r="AO535" s="81">
        <v>0</v>
      </c>
      <c r="AP535">
        <v>0</v>
      </c>
      <c r="AQ535">
        <v>0</v>
      </c>
      <c r="AR535">
        <v>0</v>
      </c>
      <c r="AS535" t="s">
        <v>372</v>
      </c>
      <c r="AT535" t="s">
        <v>270</v>
      </c>
      <c r="AU535">
        <v>0</v>
      </c>
      <c r="AV535" s="12"/>
      <c r="AW535" s="12"/>
      <c r="AX535" s="12">
        <v>0</v>
      </c>
      <c r="AY535" s="12"/>
      <c r="AZ535" t="s">
        <v>296</v>
      </c>
    </row>
    <row r="536" spans="1:52" hidden="1" x14ac:dyDescent="0.35">
      <c r="A536" t="s">
        <v>61</v>
      </c>
      <c r="B536" t="s">
        <v>72</v>
      </c>
      <c r="C536" s="109">
        <v>0</v>
      </c>
      <c r="D536" s="12">
        <v>0</v>
      </c>
      <c r="E536" s="12">
        <v>0</v>
      </c>
      <c r="F536" s="12">
        <v>0</v>
      </c>
      <c r="G536" s="12">
        <v>0</v>
      </c>
      <c r="H536" s="12">
        <v>0</v>
      </c>
      <c r="I536" s="12">
        <v>0</v>
      </c>
      <c r="J536" s="12">
        <v>0</v>
      </c>
      <c r="K536" s="12">
        <v>0</v>
      </c>
      <c r="L536" s="12">
        <v>0</v>
      </c>
      <c r="M536" s="12">
        <v>0</v>
      </c>
      <c r="N536" s="12">
        <v>0</v>
      </c>
      <c r="O536" s="12">
        <v>0</v>
      </c>
      <c r="P536" s="12">
        <v>0</v>
      </c>
      <c r="Q536" s="12">
        <v>0</v>
      </c>
      <c r="R536" s="12">
        <v>0</v>
      </c>
      <c r="S536" s="12">
        <v>0</v>
      </c>
      <c r="T536" s="12">
        <v>0</v>
      </c>
      <c r="U536" s="12">
        <v>0</v>
      </c>
      <c r="V536" s="12">
        <v>0</v>
      </c>
      <c r="W536" s="12">
        <v>0</v>
      </c>
      <c r="X536" s="12">
        <v>0</v>
      </c>
      <c r="Y536" s="12">
        <v>0</v>
      </c>
      <c r="Z536" s="12">
        <v>0</v>
      </c>
      <c r="AA536" s="12">
        <v>0</v>
      </c>
      <c r="AB536" s="12">
        <v>0</v>
      </c>
      <c r="AC536" s="12">
        <v>0</v>
      </c>
      <c r="AD536" s="12">
        <v>0</v>
      </c>
      <c r="AE536" s="12">
        <v>0</v>
      </c>
      <c r="AF536" s="12">
        <v>0</v>
      </c>
      <c r="AG536" s="12">
        <v>0</v>
      </c>
      <c r="AH536" s="12">
        <v>0</v>
      </c>
      <c r="AI536" s="12">
        <v>0</v>
      </c>
      <c r="AJ536" s="12">
        <v>0</v>
      </c>
      <c r="AK536" s="12">
        <v>0</v>
      </c>
      <c r="AL536" s="12">
        <v>0</v>
      </c>
      <c r="AM536" s="12">
        <v>0</v>
      </c>
      <c r="AN536" s="12">
        <v>0</v>
      </c>
      <c r="AO536" s="81">
        <v>0</v>
      </c>
      <c r="AP536">
        <v>0</v>
      </c>
      <c r="AQ536">
        <v>0</v>
      </c>
      <c r="AR536">
        <v>0</v>
      </c>
      <c r="AS536" t="s">
        <v>372</v>
      </c>
      <c r="AT536" t="s">
        <v>270</v>
      </c>
      <c r="AU536">
        <v>0</v>
      </c>
      <c r="AV536" s="12"/>
      <c r="AW536" s="12"/>
      <c r="AX536" s="12">
        <v>0</v>
      </c>
      <c r="AY536" s="12"/>
      <c r="AZ536" t="s">
        <v>295</v>
      </c>
    </row>
    <row r="537" spans="1:52" hidden="1" x14ac:dyDescent="0.35">
      <c r="A537" t="s">
        <v>61</v>
      </c>
      <c r="B537" t="s">
        <v>72</v>
      </c>
      <c r="C537" s="109">
        <v>0</v>
      </c>
      <c r="D537" s="12">
        <v>0</v>
      </c>
      <c r="E537" s="12">
        <v>0</v>
      </c>
      <c r="F537" s="12">
        <v>0</v>
      </c>
      <c r="G537" s="12">
        <v>0</v>
      </c>
      <c r="H537" s="12">
        <v>0</v>
      </c>
      <c r="I537" s="12">
        <v>0</v>
      </c>
      <c r="J537" s="12">
        <v>0</v>
      </c>
      <c r="K537" s="12">
        <v>0</v>
      </c>
      <c r="L537" s="12">
        <v>0</v>
      </c>
      <c r="M537" s="12">
        <v>0</v>
      </c>
      <c r="N537" s="12">
        <v>0</v>
      </c>
      <c r="O537" s="12">
        <v>0</v>
      </c>
      <c r="P537" s="12">
        <v>0</v>
      </c>
      <c r="Q537" s="12">
        <v>0</v>
      </c>
      <c r="R537" s="12">
        <v>0</v>
      </c>
      <c r="S537" s="12">
        <v>0</v>
      </c>
      <c r="T537" s="12">
        <v>0</v>
      </c>
      <c r="U537" s="12">
        <v>0</v>
      </c>
      <c r="V537" s="12">
        <v>0</v>
      </c>
      <c r="W537" s="12">
        <v>0</v>
      </c>
      <c r="X537" s="12">
        <v>0</v>
      </c>
      <c r="Y537" s="12">
        <v>0</v>
      </c>
      <c r="Z537" s="12">
        <v>0</v>
      </c>
      <c r="AA537" s="12">
        <v>0</v>
      </c>
      <c r="AB537" s="12">
        <v>0</v>
      </c>
      <c r="AC537" s="12">
        <v>0</v>
      </c>
      <c r="AD537" s="12">
        <v>0</v>
      </c>
      <c r="AE537" s="12">
        <v>0</v>
      </c>
      <c r="AF537" s="12">
        <v>0</v>
      </c>
      <c r="AG537" s="12">
        <v>0</v>
      </c>
      <c r="AH537" s="12">
        <v>0</v>
      </c>
      <c r="AI537" s="12">
        <v>0</v>
      </c>
      <c r="AJ537" s="12">
        <v>0</v>
      </c>
      <c r="AK537" s="12">
        <v>0</v>
      </c>
      <c r="AL537" s="12">
        <v>0</v>
      </c>
      <c r="AM537" s="12">
        <v>0</v>
      </c>
      <c r="AN537" s="12">
        <v>0</v>
      </c>
      <c r="AO537" s="81">
        <v>0</v>
      </c>
      <c r="AP537">
        <v>0</v>
      </c>
      <c r="AQ537">
        <v>0</v>
      </c>
      <c r="AR537">
        <v>0</v>
      </c>
      <c r="AS537" t="s">
        <v>372</v>
      </c>
      <c r="AT537" t="s">
        <v>270</v>
      </c>
      <c r="AU537">
        <v>0</v>
      </c>
      <c r="AV537" s="12"/>
      <c r="AW537" s="12"/>
      <c r="AX537" s="12">
        <v>4</v>
      </c>
      <c r="AY537" s="12"/>
      <c r="AZ537" t="s">
        <v>57</v>
      </c>
    </row>
    <row r="538" spans="1:52" hidden="1" x14ac:dyDescent="0.35">
      <c r="A538" t="s">
        <v>61</v>
      </c>
      <c r="B538" t="s">
        <v>72</v>
      </c>
      <c r="C538" s="109">
        <v>0</v>
      </c>
      <c r="D538" s="12">
        <v>0</v>
      </c>
      <c r="E538" s="12">
        <v>0</v>
      </c>
      <c r="F538" s="12">
        <v>0</v>
      </c>
      <c r="G538" s="12">
        <v>0</v>
      </c>
      <c r="H538" s="12">
        <v>0</v>
      </c>
      <c r="I538" s="12">
        <v>0</v>
      </c>
      <c r="J538" s="12">
        <v>0</v>
      </c>
      <c r="K538" s="12">
        <v>0</v>
      </c>
      <c r="L538" s="12">
        <v>0</v>
      </c>
      <c r="M538" s="12">
        <v>0</v>
      </c>
      <c r="N538" s="12">
        <v>0</v>
      </c>
      <c r="O538" s="12">
        <v>0</v>
      </c>
      <c r="P538" s="12">
        <v>0</v>
      </c>
      <c r="Q538" s="12">
        <v>0</v>
      </c>
      <c r="R538" s="12">
        <v>0</v>
      </c>
      <c r="S538" s="12">
        <v>0</v>
      </c>
      <c r="T538" s="12">
        <v>0</v>
      </c>
      <c r="U538" s="12">
        <v>0</v>
      </c>
      <c r="V538" s="12">
        <v>0</v>
      </c>
      <c r="W538" s="12">
        <v>0</v>
      </c>
      <c r="X538" s="12">
        <v>0</v>
      </c>
      <c r="Y538" s="12">
        <v>0</v>
      </c>
      <c r="Z538" s="12">
        <v>0</v>
      </c>
      <c r="AA538" s="12">
        <v>0</v>
      </c>
      <c r="AB538" s="12">
        <v>0</v>
      </c>
      <c r="AC538" s="12">
        <v>0</v>
      </c>
      <c r="AD538" s="12">
        <v>0</v>
      </c>
      <c r="AE538" s="12">
        <v>0</v>
      </c>
      <c r="AF538" s="12">
        <v>0</v>
      </c>
      <c r="AG538" s="12">
        <v>0</v>
      </c>
      <c r="AH538" s="12">
        <v>0</v>
      </c>
      <c r="AI538" s="12">
        <v>0</v>
      </c>
      <c r="AJ538" s="12">
        <v>0</v>
      </c>
      <c r="AK538" s="12">
        <v>0</v>
      </c>
      <c r="AL538" s="12">
        <v>0</v>
      </c>
      <c r="AM538" s="12">
        <v>0</v>
      </c>
      <c r="AN538" s="12">
        <v>0</v>
      </c>
      <c r="AO538" s="81">
        <v>0</v>
      </c>
      <c r="AP538">
        <v>0</v>
      </c>
      <c r="AQ538">
        <v>0</v>
      </c>
      <c r="AR538">
        <v>0</v>
      </c>
      <c r="AS538" t="s">
        <v>372</v>
      </c>
      <c r="AT538" t="s">
        <v>270</v>
      </c>
      <c r="AU538">
        <v>0</v>
      </c>
      <c r="AV538" s="12"/>
      <c r="AW538" s="12"/>
      <c r="AX538" s="12"/>
      <c r="AY538" s="12">
        <v>0</v>
      </c>
      <c r="AZ538" t="s">
        <v>295</v>
      </c>
    </row>
    <row r="539" spans="1:52" hidden="1" x14ac:dyDescent="0.35">
      <c r="A539" t="s">
        <v>61</v>
      </c>
      <c r="B539" t="s">
        <v>72</v>
      </c>
      <c r="C539" s="109">
        <v>0</v>
      </c>
      <c r="D539" s="12">
        <v>0</v>
      </c>
      <c r="E539" s="12">
        <v>0</v>
      </c>
      <c r="F539" s="12">
        <v>0</v>
      </c>
      <c r="G539" s="12">
        <v>0</v>
      </c>
      <c r="H539" s="12">
        <v>0</v>
      </c>
      <c r="I539" s="12">
        <v>0</v>
      </c>
      <c r="J539" s="12">
        <v>0</v>
      </c>
      <c r="K539" s="12">
        <v>0</v>
      </c>
      <c r="L539" s="12">
        <v>0</v>
      </c>
      <c r="M539" s="12">
        <v>0</v>
      </c>
      <c r="N539" s="12">
        <v>0</v>
      </c>
      <c r="O539" s="12">
        <v>0</v>
      </c>
      <c r="P539" s="12">
        <v>0</v>
      </c>
      <c r="Q539" s="12">
        <v>0</v>
      </c>
      <c r="R539" s="12">
        <v>0</v>
      </c>
      <c r="S539" s="12">
        <v>0</v>
      </c>
      <c r="T539" s="12">
        <v>0</v>
      </c>
      <c r="U539" s="12">
        <v>0</v>
      </c>
      <c r="V539" s="12">
        <v>0</v>
      </c>
      <c r="W539" s="12">
        <v>0</v>
      </c>
      <c r="X539" s="12">
        <v>0</v>
      </c>
      <c r="Y539" s="12">
        <v>0</v>
      </c>
      <c r="Z539" s="12">
        <v>0</v>
      </c>
      <c r="AA539" s="12">
        <v>0</v>
      </c>
      <c r="AB539" s="12">
        <v>0</v>
      </c>
      <c r="AC539" s="12">
        <v>0</v>
      </c>
      <c r="AD539" s="12">
        <v>0</v>
      </c>
      <c r="AE539" s="12">
        <v>0</v>
      </c>
      <c r="AF539" s="12">
        <v>0</v>
      </c>
      <c r="AG539" s="12">
        <v>0</v>
      </c>
      <c r="AH539" s="12">
        <v>0</v>
      </c>
      <c r="AI539" s="12">
        <v>0</v>
      </c>
      <c r="AJ539" s="12">
        <v>0</v>
      </c>
      <c r="AK539" s="12">
        <v>0</v>
      </c>
      <c r="AL539" s="12">
        <v>0</v>
      </c>
      <c r="AM539" s="12">
        <v>0</v>
      </c>
      <c r="AN539" s="12">
        <v>0</v>
      </c>
      <c r="AO539" s="81">
        <v>0</v>
      </c>
      <c r="AP539">
        <v>0</v>
      </c>
      <c r="AQ539">
        <v>0</v>
      </c>
      <c r="AR539">
        <v>0</v>
      </c>
      <c r="AS539" t="s">
        <v>372</v>
      </c>
      <c r="AT539" t="s">
        <v>270</v>
      </c>
      <c r="AU539">
        <v>0</v>
      </c>
      <c r="AV539" s="12"/>
      <c r="AW539" s="12"/>
      <c r="AX539" s="12"/>
      <c r="AY539" s="12">
        <v>2</v>
      </c>
      <c r="AZ539" t="s">
        <v>296</v>
      </c>
    </row>
    <row r="540" spans="1:52" hidden="1" x14ac:dyDescent="0.35">
      <c r="A540" t="s">
        <v>61</v>
      </c>
      <c r="B540" t="s">
        <v>72</v>
      </c>
      <c r="C540" s="109">
        <v>0</v>
      </c>
      <c r="D540" s="12">
        <v>0</v>
      </c>
      <c r="E540" s="12">
        <v>0</v>
      </c>
      <c r="F540" s="12">
        <v>0</v>
      </c>
      <c r="G540" s="12">
        <v>0</v>
      </c>
      <c r="H540" s="12">
        <v>0</v>
      </c>
      <c r="I540" s="12">
        <v>0</v>
      </c>
      <c r="J540" s="12">
        <v>0</v>
      </c>
      <c r="K540" s="12">
        <v>0</v>
      </c>
      <c r="L540" s="12">
        <v>0</v>
      </c>
      <c r="M540" s="12">
        <v>0</v>
      </c>
      <c r="N540" s="12">
        <v>0</v>
      </c>
      <c r="O540" s="12">
        <v>0</v>
      </c>
      <c r="P540" s="12">
        <v>0</v>
      </c>
      <c r="Q540" s="12">
        <v>0</v>
      </c>
      <c r="R540" s="12">
        <v>0</v>
      </c>
      <c r="S540" s="12">
        <v>0</v>
      </c>
      <c r="T540" s="12">
        <v>0</v>
      </c>
      <c r="U540" s="12">
        <v>0</v>
      </c>
      <c r="V540" s="12">
        <v>0</v>
      </c>
      <c r="W540" s="12">
        <v>0</v>
      </c>
      <c r="X540" s="12">
        <v>0</v>
      </c>
      <c r="Y540" s="12">
        <v>0</v>
      </c>
      <c r="Z540" s="12">
        <v>0</v>
      </c>
      <c r="AA540" s="12">
        <v>0</v>
      </c>
      <c r="AB540" s="12">
        <v>0</v>
      </c>
      <c r="AC540" s="12">
        <v>0</v>
      </c>
      <c r="AD540" s="12">
        <v>0</v>
      </c>
      <c r="AE540" s="12">
        <v>0</v>
      </c>
      <c r="AF540" s="12">
        <v>0</v>
      </c>
      <c r="AG540" s="12">
        <v>0</v>
      </c>
      <c r="AH540" s="12">
        <v>0</v>
      </c>
      <c r="AI540" s="12">
        <v>0</v>
      </c>
      <c r="AJ540" s="12">
        <v>0</v>
      </c>
      <c r="AK540" s="12">
        <v>0</v>
      </c>
      <c r="AL540" s="12">
        <v>0</v>
      </c>
      <c r="AM540" s="12">
        <v>0</v>
      </c>
      <c r="AN540" s="12">
        <v>0</v>
      </c>
      <c r="AO540" s="81">
        <v>0</v>
      </c>
      <c r="AP540">
        <v>0</v>
      </c>
      <c r="AQ540">
        <v>0</v>
      </c>
      <c r="AR540">
        <v>0</v>
      </c>
      <c r="AS540" t="s">
        <v>372</v>
      </c>
      <c r="AT540" t="s">
        <v>270</v>
      </c>
      <c r="AU540">
        <v>0</v>
      </c>
      <c r="AV540" s="12"/>
      <c r="AW540" s="12"/>
      <c r="AX540" s="12"/>
      <c r="AY540" s="12">
        <v>23</v>
      </c>
      <c r="AZ540" t="s">
        <v>57</v>
      </c>
    </row>
    <row r="541" spans="1:52" hidden="1" x14ac:dyDescent="0.35">
      <c r="A541" t="s">
        <v>61</v>
      </c>
      <c r="B541" t="s">
        <v>72</v>
      </c>
      <c r="C541" s="109">
        <v>0</v>
      </c>
      <c r="D541" s="12">
        <v>0</v>
      </c>
      <c r="E541" s="12">
        <v>0</v>
      </c>
      <c r="F541" s="12">
        <v>0</v>
      </c>
      <c r="G541" s="12">
        <v>0</v>
      </c>
      <c r="H541" s="12">
        <v>0</v>
      </c>
      <c r="I541" s="12">
        <v>0</v>
      </c>
      <c r="J541" s="12">
        <v>0</v>
      </c>
      <c r="K541" s="12">
        <v>0</v>
      </c>
      <c r="L541" s="12">
        <v>0</v>
      </c>
      <c r="M541" s="12">
        <v>0</v>
      </c>
      <c r="N541" s="12">
        <v>0</v>
      </c>
      <c r="O541" s="12">
        <v>0</v>
      </c>
      <c r="P541" s="12">
        <v>0</v>
      </c>
      <c r="Q541" s="12">
        <v>0</v>
      </c>
      <c r="R541" s="12">
        <v>0</v>
      </c>
      <c r="S541" s="12">
        <v>0</v>
      </c>
      <c r="T541" s="12">
        <v>0</v>
      </c>
      <c r="U541" s="12">
        <v>0</v>
      </c>
      <c r="V541" s="12">
        <v>0</v>
      </c>
      <c r="W541" s="12">
        <v>0</v>
      </c>
      <c r="X541" s="12">
        <v>0</v>
      </c>
      <c r="Y541" s="12">
        <v>0</v>
      </c>
      <c r="Z541" s="12">
        <v>0</v>
      </c>
      <c r="AA541" s="12">
        <v>0</v>
      </c>
      <c r="AB541" s="12">
        <v>0</v>
      </c>
      <c r="AC541" s="12">
        <v>0</v>
      </c>
      <c r="AD541" s="12">
        <v>0</v>
      </c>
      <c r="AE541" s="12">
        <v>0</v>
      </c>
      <c r="AF541" s="12">
        <v>0</v>
      </c>
      <c r="AG541" s="12">
        <v>0</v>
      </c>
      <c r="AH541" s="12">
        <v>0</v>
      </c>
      <c r="AI541" s="12">
        <v>0</v>
      </c>
      <c r="AJ541" s="12">
        <v>0</v>
      </c>
      <c r="AK541" s="12">
        <v>0</v>
      </c>
      <c r="AL541" s="12">
        <v>0</v>
      </c>
      <c r="AM541" s="12">
        <v>0</v>
      </c>
      <c r="AN541" s="12">
        <v>0</v>
      </c>
      <c r="AO541" s="81">
        <v>0</v>
      </c>
      <c r="AP541">
        <v>0</v>
      </c>
      <c r="AQ541">
        <v>0</v>
      </c>
      <c r="AR541">
        <v>0</v>
      </c>
      <c r="AS541" t="s">
        <v>372</v>
      </c>
      <c r="AT541" t="s">
        <v>270</v>
      </c>
      <c r="AU541">
        <v>0</v>
      </c>
      <c r="AV541" s="12"/>
      <c r="AW541" s="12"/>
      <c r="AX541" s="12"/>
      <c r="AY541" s="12"/>
      <c r="AZ541" t="s">
        <v>57</v>
      </c>
    </row>
    <row r="542" spans="1:52" hidden="1" x14ac:dyDescent="0.35">
      <c r="A542" t="s">
        <v>61</v>
      </c>
      <c r="B542" t="s">
        <v>72</v>
      </c>
      <c r="C542" s="109">
        <v>0</v>
      </c>
      <c r="D542" s="12">
        <v>0</v>
      </c>
      <c r="E542" s="12">
        <v>0</v>
      </c>
      <c r="F542" s="12">
        <v>0</v>
      </c>
      <c r="G542" s="12">
        <v>0</v>
      </c>
      <c r="H542" s="12">
        <v>0</v>
      </c>
      <c r="I542" s="12">
        <v>0</v>
      </c>
      <c r="J542" s="12">
        <v>0</v>
      </c>
      <c r="K542" s="12">
        <v>0</v>
      </c>
      <c r="L542" s="12">
        <v>0</v>
      </c>
      <c r="M542" s="12">
        <v>0</v>
      </c>
      <c r="N542" s="12">
        <v>0</v>
      </c>
      <c r="O542" s="12">
        <v>0</v>
      </c>
      <c r="P542" s="12">
        <v>0</v>
      </c>
      <c r="Q542" s="12">
        <v>0</v>
      </c>
      <c r="R542" s="12">
        <v>0</v>
      </c>
      <c r="S542" s="12">
        <v>0</v>
      </c>
      <c r="T542" s="12">
        <v>0</v>
      </c>
      <c r="U542" s="12">
        <v>0</v>
      </c>
      <c r="V542" s="12">
        <v>0</v>
      </c>
      <c r="W542" s="12">
        <v>0</v>
      </c>
      <c r="X542" s="12">
        <v>0</v>
      </c>
      <c r="Y542" s="12">
        <v>0</v>
      </c>
      <c r="Z542" s="12">
        <v>0</v>
      </c>
      <c r="AA542" s="12">
        <v>0</v>
      </c>
      <c r="AB542" s="12">
        <v>0</v>
      </c>
      <c r="AC542" s="12">
        <v>0</v>
      </c>
      <c r="AD542" s="12">
        <v>0</v>
      </c>
      <c r="AE542" s="12">
        <v>0</v>
      </c>
      <c r="AF542" s="12">
        <v>0</v>
      </c>
      <c r="AG542" s="12">
        <v>0</v>
      </c>
      <c r="AH542" s="12">
        <v>0</v>
      </c>
      <c r="AI542" s="12">
        <v>0</v>
      </c>
      <c r="AJ542" s="12">
        <v>0</v>
      </c>
      <c r="AK542" s="12">
        <v>0</v>
      </c>
      <c r="AL542" s="12">
        <v>0</v>
      </c>
      <c r="AM542" s="12">
        <v>0</v>
      </c>
      <c r="AN542" s="12">
        <v>0</v>
      </c>
      <c r="AO542" s="81">
        <v>0</v>
      </c>
      <c r="AP542">
        <v>0</v>
      </c>
      <c r="AQ542">
        <v>0</v>
      </c>
      <c r="AR542">
        <v>0</v>
      </c>
      <c r="AS542" t="s">
        <v>372</v>
      </c>
      <c r="AT542" t="s">
        <v>270</v>
      </c>
      <c r="AU542">
        <v>0</v>
      </c>
      <c r="AV542" s="12"/>
      <c r="AW542" s="12"/>
      <c r="AX542" s="12"/>
      <c r="AY542" s="12"/>
      <c r="AZ542" t="s">
        <v>296</v>
      </c>
    </row>
    <row r="543" spans="1:52" hidden="1" x14ac:dyDescent="0.35">
      <c r="A543" t="s">
        <v>61</v>
      </c>
      <c r="B543" t="s">
        <v>72</v>
      </c>
      <c r="C543" s="109">
        <v>0</v>
      </c>
      <c r="D543" s="12">
        <v>0</v>
      </c>
      <c r="E543" s="12">
        <v>0</v>
      </c>
      <c r="F543" s="12">
        <v>0</v>
      </c>
      <c r="G543" s="12">
        <v>0</v>
      </c>
      <c r="H543" s="12">
        <v>0</v>
      </c>
      <c r="I543" s="12">
        <v>0</v>
      </c>
      <c r="J543" s="12">
        <v>0</v>
      </c>
      <c r="K543" s="12">
        <v>0</v>
      </c>
      <c r="L543" s="12">
        <v>0</v>
      </c>
      <c r="M543" s="12">
        <v>0</v>
      </c>
      <c r="N543" s="12">
        <v>0</v>
      </c>
      <c r="O543" s="12">
        <v>0</v>
      </c>
      <c r="P543" s="12">
        <v>0</v>
      </c>
      <c r="Q543" s="12">
        <v>0</v>
      </c>
      <c r="R543" s="12">
        <v>0</v>
      </c>
      <c r="S543" s="12">
        <v>0</v>
      </c>
      <c r="T543" s="12">
        <v>0</v>
      </c>
      <c r="U543" s="12">
        <v>0</v>
      </c>
      <c r="V543" s="12">
        <v>0</v>
      </c>
      <c r="W543" s="12">
        <v>0</v>
      </c>
      <c r="X543" s="12">
        <v>0</v>
      </c>
      <c r="Y543" s="12">
        <v>0</v>
      </c>
      <c r="Z543" s="12">
        <v>0</v>
      </c>
      <c r="AA543" s="12">
        <v>0</v>
      </c>
      <c r="AB543" s="12">
        <v>0</v>
      </c>
      <c r="AC543" s="12">
        <v>0</v>
      </c>
      <c r="AD543" s="12">
        <v>0</v>
      </c>
      <c r="AE543" s="12">
        <v>0</v>
      </c>
      <c r="AF543" s="12">
        <v>0</v>
      </c>
      <c r="AG543" s="12">
        <v>0</v>
      </c>
      <c r="AH543" s="12">
        <v>0</v>
      </c>
      <c r="AI543" s="12">
        <v>0</v>
      </c>
      <c r="AJ543" s="12">
        <v>0</v>
      </c>
      <c r="AK543" s="12">
        <v>0</v>
      </c>
      <c r="AL543" s="12">
        <v>0</v>
      </c>
      <c r="AM543" s="12">
        <v>0</v>
      </c>
      <c r="AN543" s="12">
        <v>0</v>
      </c>
      <c r="AO543" s="81">
        <v>0</v>
      </c>
      <c r="AP543">
        <v>0</v>
      </c>
      <c r="AQ543">
        <v>0</v>
      </c>
      <c r="AR543">
        <v>0</v>
      </c>
      <c r="AS543" t="s">
        <v>372</v>
      </c>
      <c r="AT543" t="s">
        <v>270</v>
      </c>
      <c r="AU543">
        <v>0</v>
      </c>
      <c r="AV543" s="12"/>
      <c r="AW543" s="12"/>
      <c r="AX543" s="12"/>
      <c r="AY543" s="12"/>
      <c r="AZ543" t="s">
        <v>295</v>
      </c>
    </row>
    <row r="544" spans="1:52" hidden="1" x14ac:dyDescent="0.35">
      <c r="A544" t="s">
        <v>61</v>
      </c>
      <c r="B544" t="s">
        <v>82</v>
      </c>
      <c r="C544" s="109">
        <v>0</v>
      </c>
      <c r="D544" s="12">
        <v>0</v>
      </c>
      <c r="E544" s="12">
        <v>0</v>
      </c>
      <c r="F544" s="12">
        <v>0</v>
      </c>
      <c r="G544" s="12">
        <v>0</v>
      </c>
      <c r="H544" s="12">
        <v>0</v>
      </c>
      <c r="I544" s="12">
        <v>0</v>
      </c>
      <c r="J544" s="12">
        <v>0</v>
      </c>
      <c r="K544" s="12">
        <v>0</v>
      </c>
      <c r="L544" s="12">
        <v>0</v>
      </c>
      <c r="M544" s="12">
        <v>0</v>
      </c>
      <c r="N544" s="12">
        <v>0</v>
      </c>
      <c r="O544" s="12">
        <v>0</v>
      </c>
      <c r="P544" s="12">
        <v>0</v>
      </c>
      <c r="Q544" s="12">
        <v>0</v>
      </c>
      <c r="R544" s="12">
        <v>0</v>
      </c>
      <c r="S544" s="12">
        <v>0</v>
      </c>
      <c r="T544" s="12">
        <v>0</v>
      </c>
      <c r="U544" s="12">
        <v>0</v>
      </c>
      <c r="V544" s="12">
        <v>0</v>
      </c>
      <c r="W544" s="12">
        <v>0</v>
      </c>
      <c r="X544" s="12">
        <v>0</v>
      </c>
      <c r="Y544" s="12">
        <v>0</v>
      </c>
      <c r="Z544" s="12">
        <v>0</v>
      </c>
      <c r="AA544" s="12">
        <v>0</v>
      </c>
      <c r="AB544" s="12">
        <v>0</v>
      </c>
      <c r="AC544" s="12">
        <v>0</v>
      </c>
      <c r="AD544" s="12">
        <v>0</v>
      </c>
      <c r="AE544" s="12">
        <v>0</v>
      </c>
      <c r="AF544" s="12">
        <v>0</v>
      </c>
      <c r="AG544" s="12">
        <v>0</v>
      </c>
      <c r="AH544" s="12">
        <v>0</v>
      </c>
      <c r="AI544" s="12">
        <v>0</v>
      </c>
      <c r="AJ544" s="12">
        <v>0</v>
      </c>
      <c r="AK544" s="12">
        <v>0</v>
      </c>
      <c r="AL544" s="12">
        <v>0</v>
      </c>
      <c r="AM544" s="12">
        <v>0</v>
      </c>
      <c r="AN544" s="12">
        <v>0</v>
      </c>
      <c r="AO544" s="81">
        <v>0</v>
      </c>
      <c r="AP544">
        <v>0</v>
      </c>
      <c r="AQ544">
        <v>0</v>
      </c>
      <c r="AR544">
        <v>0</v>
      </c>
      <c r="AS544" t="s">
        <v>372</v>
      </c>
      <c r="AT544" t="s">
        <v>270</v>
      </c>
      <c r="AU544">
        <v>0</v>
      </c>
      <c r="AV544" s="12">
        <v>4401</v>
      </c>
      <c r="AW544" s="12"/>
      <c r="AX544" s="12"/>
      <c r="AY544" s="12"/>
      <c r="AZ544" t="s">
        <v>57</v>
      </c>
    </row>
    <row r="545" spans="1:52" hidden="1" x14ac:dyDescent="0.35">
      <c r="A545" t="s">
        <v>61</v>
      </c>
      <c r="B545" t="s">
        <v>82</v>
      </c>
      <c r="C545" s="109">
        <v>0</v>
      </c>
      <c r="D545" s="12">
        <v>0</v>
      </c>
      <c r="E545" s="12">
        <v>0</v>
      </c>
      <c r="F545" s="12">
        <v>0</v>
      </c>
      <c r="G545" s="12">
        <v>0</v>
      </c>
      <c r="H545" s="12">
        <v>0</v>
      </c>
      <c r="I545" s="12">
        <v>0</v>
      </c>
      <c r="J545" s="12">
        <v>0</v>
      </c>
      <c r="K545" s="12">
        <v>0</v>
      </c>
      <c r="L545" s="12">
        <v>0</v>
      </c>
      <c r="M545" s="12">
        <v>0</v>
      </c>
      <c r="N545" s="12">
        <v>0</v>
      </c>
      <c r="O545" s="12">
        <v>0</v>
      </c>
      <c r="P545" s="12">
        <v>0</v>
      </c>
      <c r="Q545" s="12">
        <v>0</v>
      </c>
      <c r="R545" s="12">
        <v>0</v>
      </c>
      <c r="S545" s="12">
        <v>0</v>
      </c>
      <c r="T545" s="12">
        <v>0</v>
      </c>
      <c r="U545" s="12">
        <v>0</v>
      </c>
      <c r="V545" s="12">
        <v>0</v>
      </c>
      <c r="W545" s="12">
        <v>0</v>
      </c>
      <c r="X545" s="12">
        <v>0</v>
      </c>
      <c r="Y545" s="12">
        <v>0</v>
      </c>
      <c r="Z545" s="12">
        <v>0</v>
      </c>
      <c r="AA545" s="12">
        <v>0</v>
      </c>
      <c r="AB545" s="12">
        <v>0</v>
      </c>
      <c r="AC545" s="12">
        <v>0</v>
      </c>
      <c r="AD545" s="12">
        <v>0</v>
      </c>
      <c r="AE545" s="12">
        <v>0</v>
      </c>
      <c r="AF545" s="12">
        <v>0</v>
      </c>
      <c r="AG545" s="12">
        <v>0</v>
      </c>
      <c r="AH545" s="12">
        <v>0</v>
      </c>
      <c r="AI545" s="12">
        <v>0</v>
      </c>
      <c r="AJ545" s="12">
        <v>0</v>
      </c>
      <c r="AK545" s="12">
        <v>0</v>
      </c>
      <c r="AL545" s="12">
        <v>0</v>
      </c>
      <c r="AM545" s="12">
        <v>0</v>
      </c>
      <c r="AN545" s="12">
        <v>0</v>
      </c>
      <c r="AO545" s="81">
        <v>0</v>
      </c>
      <c r="AP545">
        <v>0</v>
      </c>
      <c r="AQ545">
        <v>0</v>
      </c>
      <c r="AR545">
        <v>0</v>
      </c>
      <c r="AS545" t="s">
        <v>372</v>
      </c>
      <c r="AT545" t="s">
        <v>270</v>
      </c>
      <c r="AU545">
        <v>0</v>
      </c>
      <c r="AV545" s="12"/>
      <c r="AW545" s="12">
        <v>4</v>
      </c>
      <c r="AX545" s="12"/>
      <c r="AY545" s="12"/>
      <c r="AZ545" t="s">
        <v>295</v>
      </c>
    </row>
    <row r="546" spans="1:52" hidden="1" x14ac:dyDescent="0.35">
      <c r="A546" t="s">
        <v>61</v>
      </c>
      <c r="B546" t="s">
        <v>82</v>
      </c>
      <c r="C546" s="109">
        <v>0</v>
      </c>
      <c r="D546" s="12">
        <v>0</v>
      </c>
      <c r="E546" s="12">
        <v>0</v>
      </c>
      <c r="F546" s="12">
        <v>0</v>
      </c>
      <c r="G546" s="12">
        <v>0</v>
      </c>
      <c r="H546" s="12">
        <v>0</v>
      </c>
      <c r="I546" s="12">
        <v>0</v>
      </c>
      <c r="J546" s="12">
        <v>0</v>
      </c>
      <c r="K546" s="12">
        <v>0</v>
      </c>
      <c r="L546" s="12">
        <v>0</v>
      </c>
      <c r="M546" s="12">
        <v>0</v>
      </c>
      <c r="N546" s="12">
        <v>0</v>
      </c>
      <c r="O546" s="12">
        <v>0</v>
      </c>
      <c r="P546" s="12">
        <v>0</v>
      </c>
      <c r="Q546" s="12">
        <v>0</v>
      </c>
      <c r="R546" s="12">
        <v>0</v>
      </c>
      <c r="S546" s="12">
        <v>0</v>
      </c>
      <c r="T546" s="12">
        <v>0</v>
      </c>
      <c r="U546" s="12">
        <v>0</v>
      </c>
      <c r="V546" s="12">
        <v>0</v>
      </c>
      <c r="W546" s="12">
        <v>0</v>
      </c>
      <c r="X546" s="12">
        <v>0</v>
      </c>
      <c r="Y546" s="12">
        <v>0</v>
      </c>
      <c r="Z546" s="12">
        <v>0</v>
      </c>
      <c r="AA546" s="12">
        <v>0</v>
      </c>
      <c r="AB546" s="12">
        <v>0</v>
      </c>
      <c r="AC546" s="12">
        <v>0</v>
      </c>
      <c r="AD546" s="12">
        <v>0</v>
      </c>
      <c r="AE546" s="12">
        <v>0</v>
      </c>
      <c r="AF546" s="12">
        <v>0</v>
      </c>
      <c r="AG546" s="12">
        <v>0</v>
      </c>
      <c r="AH546" s="12">
        <v>0</v>
      </c>
      <c r="AI546" s="12">
        <v>0</v>
      </c>
      <c r="AJ546" s="12">
        <v>0</v>
      </c>
      <c r="AK546" s="12">
        <v>0</v>
      </c>
      <c r="AL546" s="12">
        <v>0</v>
      </c>
      <c r="AM546" s="12">
        <v>0</v>
      </c>
      <c r="AN546" s="12">
        <v>0</v>
      </c>
      <c r="AO546" s="81">
        <v>0</v>
      </c>
      <c r="AP546">
        <v>0</v>
      </c>
      <c r="AQ546">
        <v>0</v>
      </c>
      <c r="AR546">
        <v>0</v>
      </c>
      <c r="AS546" t="s">
        <v>372</v>
      </c>
      <c r="AT546" t="s">
        <v>270</v>
      </c>
      <c r="AU546">
        <v>0</v>
      </c>
      <c r="AV546" s="12"/>
      <c r="AW546" s="12">
        <v>15</v>
      </c>
      <c r="AX546" s="12"/>
      <c r="AY546" s="12"/>
      <c r="AZ546" t="s">
        <v>296</v>
      </c>
    </row>
    <row r="547" spans="1:52" hidden="1" x14ac:dyDescent="0.35">
      <c r="A547" t="s">
        <v>61</v>
      </c>
      <c r="B547" t="s">
        <v>82</v>
      </c>
      <c r="C547" s="109">
        <v>0</v>
      </c>
      <c r="D547" s="12">
        <v>0</v>
      </c>
      <c r="E547" s="12">
        <v>0</v>
      </c>
      <c r="F547" s="12">
        <v>0</v>
      </c>
      <c r="G547" s="12">
        <v>0</v>
      </c>
      <c r="H547" s="12">
        <v>0</v>
      </c>
      <c r="I547" s="12">
        <v>0</v>
      </c>
      <c r="J547" s="12">
        <v>0</v>
      </c>
      <c r="K547" s="12">
        <v>0</v>
      </c>
      <c r="L547" s="12">
        <v>0</v>
      </c>
      <c r="M547" s="12">
        <v>0</v>
      </c>
      <c r="N547" s="12">
        <v>0</v>
      </c>
      <c r="O547" s="12">
        <v>0</v>
      </c>
      <c r="P547" s="12">
        <v>0</v>
      </c>
      <c r="Q547" s="12">
        <v>0</v>
      </c>
      <c r="R547" s="12">
        <v>0</v>
      </c>
      <c r="S547" s="12">
        <v>0</v>
      </c>
      <c r="T547" s="12">
        <v>0</v>
      </c>
      <c r="U547" s="12">
        <v>0</v>
      </c>
      <c r="V547" s="12">
        <v>0</v>
      </c>
      <c r="W547" s="12">
        <v>0</v>
      </c>
      <c r="X547" s="12">
        <v>0</v>
      </c>
      <c r="Y547" s="12">
        <v>0</v>
      </c>
      <c r="Z547" s="12">
        <v>0</v>
      </c>
      <c r="AA547" s="12">
        <v>0</v>
      </c>
      <c r="AB547" s="12">
        <v>0</v>
      </c>
      <c r="AC547" s="12">
        <v>0</v>
      </c>
      <c r="AD547" s="12">
        <v>0</v>
      </c>
      <c r="AE547" s="12">
        <v>0</v>
      </c>
      <c r="AF547" s="12">
        <v>0</v>
      </c>
      <c r="AG547" s="12">
        <v>0</v>
      </c>
      <c r="AH547" s="12">
        <v>0</v>
      </c>
      <c r="AI547" s="12">
        <v>0</v>
      </c>
      <c r="AJ547" s="12">
        <v>0</v>
      </c>
      <c r="AK547" s="12">
        <v>0</v>
      </c>
      <c r="AL547" s="12">
        <v>0</v>
      </c>
      <c r="AM547" s="12">
        <v>0</v>
      </c>
      <c r="AN547" s="12">
        <v>0</v>
      </c>
      <c r="AO547" s="81">
        <v>0</v>
      </c>
      <c r="AP547">
        <v>0</v>
      </c>
      <c r="AQ547">
        <v>0</v>
      </c>
      <c r="AR547">
        <v>0</v>
      </c>
      <c r="AS547" t="s">
        <v>372</v>
      </c>
      <c r="AT547" t="s">
        <v>270</v>
      </c>
      <c r="AU547">
        <v>0</v>
      </c>
      <c r="AV547" s="12"/>
      <c r="AW547" s="12">
        <v>182</v>
      </c>
      <c r="AX547" s="12"/>
      <c r="AY547" s="12"/>
      <c r="AZ547" t="s">
        <v>57</v>
      </c>
    </row>
    <row r="548" spans="1:52" hidden="1" x14ac:dyDescent="0.35">
      <c r="A548" t="s">
        <v>61</v>
      </c>
      <c r="B548" t="s">
        <v>82</v>
      </c>
      <c r="C548" s="109">
        <v>0</v>
      </c>
      <c r="D548" s="12">
        <v>0</v>
      </c>
      <c r="E548" s="12">
        <v>0</v>
      </c>
      <c r="F548" s="12">
        <v>0</v>
      </c>
      <c r="G548" s="12">
        <v>0</v>
      </c>
      <c r="H548" s="12">
        <v>0</v>
      </c>
      <c r="I548" s="12">
        <v>0</v>
      </c>
      <c r="J548" s="12">
        <v>0</v>
      </c>
      <c r="K548" s="12">
        <v>0</v>
      </c>
      <c r="L548" s="12">
        <v>0</v>
      </c>
      <c r="M548" s="12">
        <v>0</v>
      </c>
      <c r="N548" s="12">
        <v>0</v>
      </c>
      <c r="O548" s="12">
        <v>0</v>
      </c>
      <c r="P548" s="12">
        <v>0</v>
      </c>
      <c r="Q548" s="12">
        <v>0</v>
      </c>
      <c r="R548" s="12">
        <v>0</v>
      </c>
      <c r="S548" s="12">
        <v>0</v>
      </c>
      <c r="T548" s="12">
        <v>0</v>
      </c>
      <c r="U548" s="12">
        <v>0</v>
      </c>
      <c r="V548" s="12">
        <v>0</v>
      </c>
      <c r="W548" s="12">
        <v>0</v>
      </c>
      <c r="X548" s="12">
        <v>0</v>
      </c>
      <c r="Y548" s="12">
        <v>0</v>
      </c>
      <c r="Z548" s="12">
        <v>0</v>
      </c>
      <c r="AA548" s="12">
        <v>0</v>
      </c>
      <c r="AB548" s="12">
        <v>0</v>
      </c>
      <c r="AC548" s="12">
        <v>0</v>
      </c>
      <c r="AD548" s="12">
        <v>0</v>
      </c>
      <c r="AE548" s="12">
        <v>0</v>
      </c>
      <c r="AF548" s="12">
        <v>0</v>
      </c>
      <c r="AG548" s="12">
        <v>0</v>
      </c>
      <c r="AH548" s="12">
        <v>0</v>
      </c>
      <c r="AI548" s="12">
        <v>0</v>
      </c>
      <c r="AJ548" s="12">
        <v>0</v>
      </c>
      <c r="AK548" s="12">
        <v>0</v>
      </c>
      <c r="AL548" s="12">
        <v>0</v>
      </c>
      <c r="AM548" s="12">
        <v>0</v>
      </c>
      <c r="AN548" s="12">
        <v>0</v>
      </c>
      <c r="AO548" s="81">
        <v>0</v>
      </c>
      <c r="AP548">
        <v>0</v>
      </c>
      <c r="AQ548">
        <v>0</v>
      </c>
      <c r="AR548">
        <v>0</v>
      </c>
      <c r="AS548" t="s">
        <v>372</v>
      </c>
      <c r="AT548" t="s">
        <v>270</v>
      </c>
      <c r="AU548">
        <v>0</v>
      </c>
      <c r="AV548" s="12"/>
      <c r="AW548" s="12"/>
      <c r="AX548" s="12">
        <v>2</v>
      </c>
      <c r="AY548" s="12"/>
      <c r="AZ548" t="s">
        <v>295</v>
      </c>
    </row>
    <row r="549" spans="1:52" hidden="1" x14ac:dyDescent="0.35">
      <c r="A549" t="s">
        <v>61</v>
      </c>
      <c r="B549" t="s">
        <v>82</v>
      </c>
      <c r="C549" s="109">
        <v>0</v>
      </c>
      <c r="D549" s="12">
        <v>0</v>
      </c>
      <c r="E549" s="12">
        <v>0</v>
      </c>
      <c r="F549" s="12">
        <v>0</v>
      </c>
      <c r="G549" s="12">
        <v>0</v>
      </c>
      <c r="H549" s="12">
        <v>0</v>
      </c>
      <c r="I549" s="12">
        <v>0</v>
      </c>
      <c r="J549" s="12">
        <v>0</v>
      </c>
      <c r="K549" s="12">
        <v>0</v>
      </c>
      <c r="L549" s="12">
        <v>0</v>
      </c>
      <c r="M549" s="12">
        <v>0</v>
      </c>
      <c r="N549" s="12">
        <v>0</v>
      </c>
      <c r="O549" s="12">
        <v>0</v>
      </c>
      <c r="P549" s="12">
        <v>0</v>
      </c>
      <c r="Q549" s="12">
        <v>0</v>
      </c>
      <c r="R549" s="12">
        <v>0</v>
      </c>
      <c r="S549" s="12">
        <v>0</v>
      </c>
      <c r="T549" s="12">
        <v>0</v>
      </c>
      <c r="U549" s="12">
        <v>0</v>
      </c>
      <c r="V549" s="12">
        <v>0</v>
      </c>
      <c r="W549" s="12">
        <v>0</v>
      </c>
      <c r="X549" s="12">
        <v>0</v>
      </c>
      <c r="Y549" s="12">
        <v>0</v>
      </c>
      <c r="Z549" s="12">
        <v>0</v>
      </c>
      <c r="AA549" s="12">
        <v>0</v>
      </c>
      <c r="AB549" s="12">
        <v>0</v>
      </c>
      <c r="AC549" s="12">
        <v>0</v>
      </c>
      <c r="AD549" s="12">
        <v>0</v>
      </c>
      <c r="AE549" s="12">
        <v>0</v>
      </c>
      <c r="AF549" s="12">
        <v>0</v>
      </c>
      <c r="AG549" s="12">
        <v>0</v>
      </c>
      <c r="AH549" s="12">
        <v>0</v>
      </c>
      <c r="AI549" s="12">
        <v>0</v>
      </c>
      <c r="AJ549" s="12">
        <v>0</v>
      </c>
      <c r="AK549" s="12">
        <v>0</v>
      </c>
      <c r="AL549" s="12">
        <v>0</v>
      </c>
      <c r="AM549" s="12">
        <v>0</v>
      </c>
      <c r="AN549" s="12">
        <v>0</v>
      </c>
      <c r="AO549" s="81">
        <v>0</v>
      </c>
      <c r="AP549">
        <v>0</v>
      </c>
      <c r="AQ549">
        <v>0</v>
      </c>
      <c r="AR549">
        <v>0</v>
      </c>
      <c r="AS549" t="s">
        <v>372</v>
      </c>
      <c r="AT549" t="s">
        <v>270</v>
      </c>
      <c r="AU549">
        <v>0</v>
      </c>
      <c r="AV549" s="12"/>
      <c r="AW549" s="12"/>
      <c r="AX549" s="12">
        <v>10</v>
      </c>
      <c r="AY549" s="12"/>
      <c r="AZ549" t="s">
        <v>296</v>
      </c>
    </row>
    <row r="550" spans="1:52" hidden="1" x14ac:dyDescent="0.35">
      <c r="A550" t="s">
        <v>61</v>
      </c>
      <c r="B550" t="s">
        <v>82</v>
      </c>
      <c r="C550" s="109">
        <v>0</v>
      </c>
      <c r="D550" s="12">
        <v>0</v>
      </c>
      <c r="E550" s="12">
        <v>0</v>
      </c>
      <c r="F550" s="12">
        <v>0</v>
      </c>
      <c r="G550" s="12">
        <v>0</v>
      </c>
      <c r="H550" s="12">
        <v>0</v>
      </c>
      <c r="I550" s="12">
        <v>0</v>
      </c>
      <c r="J550" s="12">
        <v>0</v>
      </c>
      <c r="K550" s="12">
        <v>0</v>
      </c>
      <c r="L550" s="12">
        <v>0</v>
      </c>
      <c r="M550" s="12">
        <v>0</v>
      </c>
      <c r="N550" s="12">
        <v>0</v>
      </c>
      <c r="O550" s="12">
        <v>0</v>
      </c>
      <c r="P550" s="12">
        <v>0</v>
      </c>
      <c r="Q550" s="12">
        <v>0</v>
      </c>
      <c r="R550" s="12">
        <v>0</v>
      </c>
      <c r="S550" s="12">
        <v>0</v>
      </c>
      <c r="T550" s="12">
        <v>0</v>
      </c>
      <c r="U550" s="12">
        <v>0</v>
      </c>
      <c r="V550" s="12">
        <v>0</v>
      </c>
      <c r="W550" s="12">
        <v>0</v>
      </c>
      <c r="X550" s="12">
        <v>0</v>
      </c>
      <c r="Y550" s="12">
        <v>0</v>
      </c>
      <c r="Z550" s="12">
        <v>0</v>
      </c>
      <c r="AA550" s="12">
        <v>0</v>
      </c>
      <c r="AB550" s="12">
        <v>0</v>
      </c>
      <c r="AC550" s="12">
        <v>0</v>
      </c>
      <c r="AD550" s="12">
        <v>0</v>
      </c>
      <c r="AE550" s="12">
        <v>0</v>
      </c>
      <c r="AF550" s="12">
        <v>0</v>
      </c>
      <c r="AG550" s="12">
        <v>0</v>
      </c>
      <c r="AH550" s="12">
        <v>0</v>
      </c>
      <c r="AI550" s="12">
        <v>0</v>
      </c>
      <c r="AJ550" s="12">
        <v>0</v>
      </c>
      <c r="AK550" s="12">
        <v>0</v>
      </c>
      <c r="AL550" s="12">
        <v>0</v>
      </c>
      <c r="AM550" s="12">
        <v>0</v>
      </c>
      <c r="AN550" s="12">
        <v>0</v>
      </c>
      <c r="AO550" s="81">
        <v>0</v>
      </c>
      <c r="AP550">
        <v>0</v>
      </c>
      <c r="AQ550">
        <v>0</v>
      </c>
      <c r="AR550">
        <v>0</v>
      </c>
      <c r="AS550" t="s">
        <v>372</v>
      </c>
      <c r="AT550" t="s">
        <v>270</v>
      </c>
      <c r="AU550">
        <v>0</v>
      </c>
      <c r="AV550" s="12"/>
      <c r="AW550" s="12"/>
      <c r="AX550" s="12">
        <v>117</v>
      </c>
      <c r="AY550" s="12"/>
      <c r="AZ550" t="s">
        <v>57</v>
      </c>
    </row>
    <row r="551" spans="1:52" hidden="1" x14ac:dyDescent="0.35">
      <c r="A551" t="s">
        <v>61</v>
      </c>
      <c r="B551" t="s">
        <v>82</v>
      </c>
      <c r="C551" s="109">
        <v>0</v>
      </c>
      <c r="D551" s="12">
        <v>0</v>
      </c>
      <c r="E551" s="12">
        <v>0</v>
      </c>
      <c r="F551" s="12">
        <v>0</v>
      </c>
      <c r="G551" s="12">
        <v>0</v>
      </c>
      <c r="H551" s="12">
        <v>0</v>
      </c>
      <c r="I551" s="12">
        <v>0</v>
      </c>
      <c r="J551" s="12">
        <v>0</v>
      </c>
      <c r="K551" s="12">
        <v>0</v>
      </c>
      <c r="L551" s="12">
        <v>0</v>
      </c>
      <c r="M551" s="12">
        <v>0</v>
      </c>
      <c r="N551" s="12">
        <v>0</v>
      </c>
      <c r="O551" s="12">
        <v>0</v>
      </c>
      <c r="P551" s="12">
        <v>0</v>
      </c>
      <c r="Q551" s="12">
        <v>0</v>
      </c>
      <c r="R551" s="12">
        <v>0</v>
      </c>
      <c r="S551" s="12">
        <v>0</v>
      </c>
      <c r="T551" s="12">
        <v>0</v>
      </c>
      <c r="U551" s="12">
        <v>0</v>
      </c>
      <c r="V551" s="12">
        <v>0</v>
      </c>
      <c r="W551" s="12">
        <v>0</v>
      </c>
      <c r="X551" s="12">
        <v>0</v>
      </c>
      <c r="Y551" s="12">
        <v>0</v>
      </c>
      <c r="Z551" s="12">
        <v>0</v>
      </c>
      <c r="AA551" s="12">
        <v>0</v>
      </c>
      <c r="AB551" s="12">
        <v>0</v>
      </c>
      <c r="AC551" s="12">
        <v>0</v>
      </c>
      <c r="AD551" s="12">
        <v>0</v>
      </c>
      <c r="AE551" s="12">
        <v>0</v>
      </c>
      <c r="AF551" s="12">
        <v>0</v>
      </c>
      <c r="AG551" s="12">
        <v>0</v>
      </c>
      <c r="AH551" s="12">
        <v>0</v>
      </c>
      <c r="AI551" s="12">
        <v>0</v>
      </c>
      <c r="AJ551" s="12">
        <v>0</v>
      </c>
      <c r="AK551" s="12">
        <v>0</v>
      </c>
      <c r="AL551" s="12">
        <v>0</v>
      </c>
      <c r="AM551" s="12">
        <v>0</v>
      </c>
      <c r="AN551" s="12">
        <v>0</v>
      </c>
      <c r="AO551" s="81">
        <v>0</v>
      </c>
      <c r="AP551">
        <v>0</v>
      </c>
      <c r="AQ551">
        <v>0</v>
      </c>
      <c r="AR551">
        <v>0</v>
      </c>
      <c r="AS551" t="s">
        <v>372</v>
      </c>
      <c r="AT551" t="s">
        <v>270</v>
      </c>
      <c r="AU551">
        <v>0</v>
      </c>
      <c r="AV551" s="12"/>
      <c r="AW551" s="12"/>
      <c r="AX551" s="12"/>
      <c r="AY551" s="12">
        <v>4</v>
      </c>
      <c r="AZ551" t="s">
        <v>295</v>
      </c>
    </row>
    <row r="552" spans="1:52" hidden="1" x14ac:dyDescent="0.35">
      <c r="A552" t="s">
        <v>61</v>
      </c>
      <c r="B552" t="s">
        <v>82</v>
      </c>
      <c r="C552" s="109">
        <v>0</v>
      </c>
      <c r="D552" s="12">
        <v>0</v>
      </c>
      <c r="E552" s="12">
        <v>0</v>
      </c>
      <c r="F552" s="12">
        <v>0</v>
      </c>
      <c r="G552" s="12">
        <v>0</v>
      </c>
      <c r="H552" s="12">
        <v>0</v>
      </c>
      <c r="I552" s="12">
        <v>0</v>
      </c>
      <c r="J552" s="12">
        <v>0</v>
      </c>
      <c r="K552" s="12">
        <v>0</v>
      </c>
      <c r="L552" s="12">
        <v>0</v>
      </c>
      <c r="M552" s="12">
        <v>0</v>
      </c>
      <c r="N552" s="12">
        <v>0</v>
      </c>
      <c r="O552" s="12">
        <v>0</v>
      </c>
      <c r="P552" s="12">
        <v>0</v>
      </c>
      <c r="Q552" s="12">
        <v>0</v>
      </c>
      <c r="R552" s="12">
        <v>0</v>
      </c>
      <c r="S552" s="12">
        <v>0</v>
      </c>
      <c r="T552" s="12">
        <v>0</v>
      </c>
      <c r="U552" s="12">
        <v>0</v>
      </c>
      <c r="V552" s="12">
        <v>0</v>
      </c>
      <c r="W552" s="12">
        <v>0</v>
      </c>
      <c r="X552" s="12">
        <v>0</v>
      </c>
      <c r="Y552" s="12">
        <v>0</v>
      </c>
      <c r="Z552" s="12">
        <v>0</v>
      </c>
      <c r="AA552" s="12">
        <v>0</v>
      </c>
      <c r="AB552" s="12">
        <v>0</v>
      </c>
      <c r="AC552" s="12">
        <v>0</v>
      </c>
      <c r="AD552" s="12">
        <v>0</v>
      </c>
      <c r="AE552" s="12">
        <v>0</v>
      </c>
      <c r="AF552" s="12">
        <v>0</v>
      </c>
      <c r="AG552" s="12">
        <v>0</v>
      </c>
      <c r="AH552" s="12">
        <v>0</v>
      </c>
      <c r="AI552" s="12">
        <v>0</v>
      </c>
      <c r="AJ552" s="12">
        <v>0</v>
      </c>
      <c r="AK552" s="12">
        <v>0</v>
      </c>
      <c r="AL552" s="12">
        <v>0</v>
      </c>
      <c r="AM552" s="12">
        <v>0</v>
      </c>
      <c r="AN552" s="12">
        <v>0</v>
      </c>
      <c r="AO552" s="81">
        <v>0</v>
      </c>
      <c r="AP552">
        <v>0</v>
      </c>
      <c r="AQ552">
        <v>0</v>
      </c>
      <c r="AR552">
        <v>0</v>
      </c>
      <c r="AS552" t="s">
        <v>372</v>
      </c>
      <c r="AT552" t="s">
        <v>270</v>
      </c>
      <c r="AU552">
        <v>0</v>
      </c>
      <c r="AV552" s="12"/>
      <c r="AW552" s="12"/>
      <c r="AX552" s="12"/>
      <c r="AY552" s="12">
        <v>14</v>
      </c>
      <c r="AZ552" t="s">
        <v>296</v>
      </c>
    </row>
    <row r="553" spans="1:52" hidden="1" x14ac:dyDescent="0.35">
      <c r="A553" t="s">
        <v>61</v>
      </c>
      <c r="B553" t="s">
        <v>82</v>
      </c>
      <c r="C553" s="109">
        <v>0</v>
      </c>
      <c r="D553" s="12">
        <v>0</v>
      </c>
      <c r="E553" s="12">
        <v>0</v>
      </c>
      <c r="F553" s="12">
        <v>0</v>
      </c>
      <c r="G553" s="12">
        <v>0</v>
      </c>
      <c r="H553" s="12">
        <v>0</v>
      </c>
      <c r="I553" s="12">
        <v>0</v>
      </c>
      <c r="J553" s="12">
        <v>0</v>
      </c>
      <c r="K553" s="12">
        <v>0</v>
      </c>
      <c r="L553" s="12">
        <v>0</v>
      </c>
      <c r="M553" s="12">
        <v>0</v>
      </c>
      <c r="N553" s="12">
        <v>0</v>
      </c>
      <c r="O553" s="12">
        <v>0</v>
      </c>
      <c r="P553" s="12">
        <v>0</v>
      </c>
      <c r="Q553" s="12">
        <v>0</v>
      </c>
      <c r="R553" s="12">
        <v>0</v>
      </c>
      <c r="S553" s="12">
        <v>0</v>
      </c>
      <c r="T553" s="12">
        <v>0</v>
      </c>
      <c r="U553" s="12">
        <v>0</v>
      </c>
      <c r="V553" s="12">
        <v>0</v>
      </c>
      <c r="W553" s="12">
        <v>0</v>
      </c>
      <c r="X553" s="12">
        <v>0</v>
      </c>
      <c r="Y553" s="12">
        <v>0</v>
      </c>
      <c r="Z553" s="12">
        <v>0</v>
      </c>
      <c r="AA553" s="12">
        <v>0</v>
      </c>
      <c r="AB553" s="12">
        <v>0</v>
      </c>
      <c r="AC553" s="12">
        <v>0</v>
      </c>
      <c r="AD553" s="12">
        <v>0</v>
      </c>
      <c r="AE553" s="12">
        <v>0</v>
      </c>
      <c r="AF553" s="12">
        <v>0</v>
      </c>
      <c r="AG553" s="12">
        <v>0</v>
      </c>
      <c r="AH553" s="12">
        <v>0</v>
      </c>
      <c r="AI553" s="12">
        <v>0</v>
      </c>
      <c r="AJ553" s="12">
        <v>0</v>
      </c>
      <c r="AK553" s="12">
        <v>0</v>
      </c>
      <c r="AL553" s="12">
        <v>0</v>
      </c>
      <c r="AM553" s="12">
        <v>0</v>
      </c>
      <c r="AN553" s="12">
        <v>0</v>
      </c>
      <c r="AO553" s="81">
        <v>0</v>
      </c>
      <c r="AP553">
        <v>0</v>
      </c>
      <c r="AQ553">
        <v>0</v>
      </c>
      <c r="AR553">
        <v>0</v>
      </c>
      <c r="AS553" t="s">
        <v>372</v>
      </c>
      <c r="AT553" t="s">
        <v>270</v>
      </c>
      <c r="AU553">
        <v>0</v>
      </c>
      <c r="AV553" s="12"/>
      <c r="AW553" s="12"/>
      <c r="AX553" s="12"/>
      <c r="AY553" s="12">
        <v>168</v>
      </c>
      <c r="AZ553" t="s">
        <v>57</v>
      </c>
    </row>
    <row r="554" spans="1:52" hidden="1" x14ac:dyDescent="0.35">
      <c r="A554" t="s">
        <v>61</v>
      </c>
      <c r="B554" t="s">
        <v>82</v>
      </c>
      <c r="C554" s="109">
        <v>0</v>
      </c>
      <c r="D554" s="12">
        <v>0</v>
      </c>
      <c r="E554" s="12">
        <v>0</v>
      </c>
      <c r="F554" s="12">
        <v>0</v>
      </c>
      <c r="G554" s="12">
        <v>0</v>
      </c>
      <c r="H554" s="12">
        <v>0</v>
      </c>
      <c r="I554" s="12">
        <v>0</v>
      </c>
      <c r="J554" s="12">
        <v>0</v>
      </c>
      <c r="K554" s="12">
        <v>0</v>
      </c>
      <c r="L554" s="12">
        <v>0</v>
      </c>
      <c r="M554" s="12">
        <v>0</v>
      </c>
      <c r="N554" s="12">
        <v>0</v>
      </c>
      <c r="O554" s="12">
        <v>0</v>
      </c>
      <c r="P554" s="12">
        <v>0</v>
      </c>
      <c r="Q554" s="12">
        <v>0</v>
      </c>
      <c r="R554" s="12">
        <v>0</v>
      </c>
      <c r="S554" s="12">
        <v>0</v>
      </c>
      <c r="T554" s="12">
        <v>0</v>
      </c>
      <c r="U554" s="12">
        <v>0</v>
      </c>
      <c r="V554" s="12">
        <v>0</v>
      </c>
      <c r="W554" s="12">
        <v>0</v>
      </c>
      <c r="X554" s="12">
        <v>0</v>
      </c>
      <c r="Y554" s="12">
        <v>0</v>
      </c>
      <c r="Z554" s="12">
        <v>0</v>
      </c>
      <c r="AA554" s="12">
        <v>0</v>
      </c>
      <c r="AB554" s="12">
        <v>0</v>
      </c>
      <c r="AC554" s="12">
        <v>0</v>
      </c>
      <c r="AD554" s="12">
        <v>0</v>
      </c>
      <c r="AE554" s="12">
        <v>0</v>
      </c>
      <c r="AF554" s="12">
        <v>0</v>
      </c>
      <c r="AG554" s="12">
        <v>0</v>
      </c>
      <c r="AH554" s="12">
        <v>0</v>
      </c>
      <c r="AI554" s="12">
        <v>0</v>
      </c>
      <c r="AJ554" s="12">
        <v>0</v>
      </c>
      <c r="AK554" s="12">
        <v>0</v>
      </c>
      <c r="AL554" s="12">
        <v>0</v>
      </c>
      <c r="AM554" s="12">
        <v>0</v>
      </c>
      <c r="AN554" s="12">
        <v>0</v>
      </c>
      <c r="AO554" s="81">
        <v>0</v>
      </c>
      <c r="AP554">
        <v>0</v>
      </c>
      <c r="AQ554">
        <v>0</v>
      </c>
      <c r="AR554">
        <v>0</v>
      </c>
      <c r="AS554" t="s">
        <v>372</v>
      </c>
      <c r="AT554" t="s">
        <v>270</v>
      </c>
      <c r="AU554">
        <v>0</v>
      </c>
      <c r="AV554" s="12"/>
      <c r="AW554" s="12"/>
      <c r="AX554" s="12"/>
      <c r="AY554" s="12"/>
      <c r="AZ554" t="s">
        <v>57</v>
      </c>
    </row>
    <row r="555" spans="1:52" hidden="1" x14ac:dyDescent="0.35">
      <c r="A555" t="s">
        <v>61</v>
      </c>
      <c r="B555" t="s">
        <v>82</v>
      </c>
      <c r="C555" s="109">
        <v>0</v>
      </c>
      <c r="D555" s="12">
        <v>0</v>
      </c>
      <c r="E555" s="12">
        <v>0</v>
      </c>
      <c r="F555" s="12">
        <v>0</v>
      </c>
      <c r="G555" s="12">
        <v>0</v>
      </c>
      <c r="H555" s="12">
        <v>0</v>
      </c>
      <c r="I555" s="12">
        <v>0</v>
      </c>
      <c r="J555" s="12">
        <v>0</v>
      </c>
      <c r="K555" s="12">
        <v>0</v>
      </c>
      <c r="L555" s="12">
        <v>0</v>
      </c>
      <c r="M555" s="12">
        <v>0</v>
      </c>
      <c r="N555" s="12">
        <v>0</v>
      </c>
      <c r="O555" s="12">
        <v>0</v>
      </c>
      <c r="P555" s="12">
        <v>0</v>
      </c>
      <c r="Q555" s="12">
        <v>0</v>
      </c>
      <c r="R555" s="12">
        <v>0</v>
      </c>
      <c r="S555" s="12">
        <v>0</v>
      </c>
      <c r="T555" s="12">
        <v>0</v>
      </c>
      <c r="U555" s="12">
        <v>0</v>
      </c>
      <c r="V555" s="12">
        <v>0</v>
      </c>
      <c r="W555" s="12">
        <v>0</v>
      </c>
      <c r="X555" s="12">
        <v>0</v>
      </c>
      <c r="Y555" s="12">
        <v>0</v>
      </c>
      <c r="Z555" s="12">
        <v>0</v>
      </c>
      <c r="AA555" s="12">
        <v>0</v>
      </c>
      <c r="AB555" s="12">
        <v>0</v>
      </c>
      <c r="AC555" s="12">
        <v>0</v>
      </c>
      <c r="AD555" s="12">
        <v>0</v>
      </c>
      <c r="AE555" s="12">
        <v>0</v>
      </c>
      <c r="AF555" s="12">
        <v>0</v>
      </c>
      <c r="AG555" s="12">
        <v>0</v>
      </c>
      <c r="AH555" s="12">
        <v>0</v>
      </c>
      <c r="AI555" s="12">
        <v>0</v>
      </c>
      <c r="AJ555" s="12">
        <v>0</v>
      </c>
      <c r="AK555" s="12">
        <v>0</v>
      </c>
      <c r="AL555" s="12">
        <v>0</v>
      </c>
      <c r="AM555" s="12">
        <v>0</v>
      </c>
      <c r="AN555" s="12">
        <v>0</v>
      </c>
      <c r="AO555" s="81">
        <v>0</v>
      </c>
      <c r="AP555">
        <v>0</v>
      </c>
      <c r="AQ555">
        <v>0</v>
      </c>
      <c r="AR555">
        <v>0</v>
      </c>
      <c r="AS555" t="s">
        <v>372</v>
      </c>
      <c r="AT555" t="s">
        <v>270</v>
      </c>
      <c r="AU555">
        <v>0</v>
      </c>
      <c r="AV555" s="12"/>
      <c r="AW555" s="12"/>
      <c r="AX555" s="12"/>
      <c r="AY555" s="12"/>
      <c r="AZ555" t="s">
        <v>296</v>
      </c>
    </row>
    <row r="556" spans="1:52" hidden="1" x14ac:dyDescent="0.35">
      <c r="A556" t="s">
        <v>61</v>
      </c>
      <c r="B556" t="s">
        <v>82</v>
      </c>
      <c r="C556" s="109">
        <v>0</v>
      </c>
      <c r="D556" s="12">
        <v>0</v>
      </c>
      <c r="E556" s="12">
        <v>0</v>
      </c>
      <c r="F556" s="12">
        <v>0</v>
      </c>
      <c r="G556" s="12">
        <v>0</v>
      </c>
      <c r="H556" s="12">
        <v>0</v>
      </c>
      <c r="I556" s="12">
        <v>0</v>
      </c>
      <c r="J556" s="12">
        <v>0</v>
      </c>
      <c r="K556" s="12">
        <v>0</v>
      </c>
      <c r="L556" s="12">
        <v>0</v>
      </c>
      <c r="M556" s="12">
        <v>0</v>
      </c>
      <c r="N556" s="12">
        <v>0</v>
      </c>
      <c r="O556" s="12">
        <v>0</v>
      </c>
      <c r="P556" s="12">
        <v>0</v>
      </c>
      <c r="Q556" s="12">
        <v>0</v>
      </c>
      <c r="R556" s="12">
        <v>0</v>
      </c>
      <c r="S556" s="12">
        <v>0</v>
      </c>
      <c r="T556" s="12">
        <v>0</v>
      </c>
      <c r="U556" s="12">
        <v>0</v>
      </c>
      <c r="V556" s="12">
        <v>0</v>
      </c>
      <c r="W556" s="12">
        <v>0</v>
      </c>
      <c r="X556" s="12">
        <v>0</v>
      </c>
      <c r="Y556" s="12">
        <v>0</v>
      </c>
      <c r="Z556" s="12">
        <v>0</v>
      </c>
      <c r="AA556" s="12">
        <v>0</v>
      </c>
      <c r="AB556" s="12">
        <v>0</v>
      </c>
      <c r="AC556" s="12">
        <v>0</v>
      </c>
      <c r="AD556" s="12">
        <v>0</v>
      </c>
      <c r="AE556" s="12">
        <v>0</v>
      </c>
      <c r="AF556" s="12">
        <v>0</v>
      </c>
      <c r="AG556" s="12">
        <v>0</v>
      </c>
      <c r="AH556" s="12">
        <v>0</v>
      </c>
      <c r="AI556" s="12">
        <v>0</v>
      </c>
      <c r="AJ556" s="12">
        <v>0</v>
      </c>
      <c r="AK556" s="12">
        <v>0</v>
      </c>
      <c r="AL556" s="12">
        <v>0</v>
      </c>
      <c r="AM556" s="12">
        <v>0</v>
      </c>
      <c r="AN556" s="12">
        <v>0</v>
      </c>
      <c r="AO556" s="81">
        <v>0</v>
      </c>
      <c r="AP556">
        <v>0</v>
      </c>
      <c r="AQ556">
        <v>0</v>
      </c>
      <c r="AR556">
        <v>0</v>
      </c>
      <c r="AS556" t="s">
        <v>372</v>
      </c>
      <c r="AT556" t="s">
        <v>270</v>
      </c>
      <c r="AU556">
        <v>0</v>
      </c>
      <c r="AV556" s="12"/>
      <c r="AW556" s="12"/>
      <c r="AX556" s="12"/>
      <c r="AY556" s="12"/>
      <c r="AZ556" t="s">
        <v>295</v>
      </c>
    </row>
    <row r="557" spans="1:52" hidden="1" x14ac:dyDescent="0.35">
      <c r="A557" t="s">
        <v>61</v>
      </c>
      <c r="B557" t="s">
        <v>86</v>
      </c>
      <c r="C557" s="109">
        <v>0</v>
      </c>
      <c r="D557" s="12">
        <v>0</v>
      </c>
      <c r="E557" s="12">
        <v>0</v>
      </c>
      <c r="F557" s="12">
        <v>0</v>
      </c>
      <c r="G557" s="12">
        <v>0</v>
      </c>
      <c r="H557" s="12">
        <v>0</v>
      </c>
      <c r="I557" s="12">
        <v>0</v>
      </c>
      <c r="J557" s="12">
        <v>0</v>
      </c>
      <c r="K557" s="12">
        <v>0</v>
      </c>
      <c r="L557" s="12">
        <v>0</v>
      </c>
      <c r="M557" s="12">
        <v>0</v>
      </c>
      <c r="N557" s="12">
        <v>0</v>
      </c>
      <c r="O557" s="12">
        <v>0</v>
      </c>
      <c r="P557" s="12">
        <v>0</v>
      </c>
      <c r="Q557" s="12">
        <v>0</v>
      </c>
      <c r="R557" s="12">
        <v>0</v>
      </c>
      <c r="S557" s="12">
        <v>0</v>
      </c>
      <c r="T557" s="12">
        <v>0</v>
      </c>
      <c r="U557" s="12">
        <v>0</v>
      </c>
      <c r="V557" s="12">
        <v>0</v>
      </c>
      <c r="W557" s="12">
        <v>0</v>
      </c>
      <c r="X557" s="12">
        <v>0</v>
      </c>
      <c r="Y557" s="12">
        <v>0</v>
      </c>
      <c r="Z557" s="12">
        <v>0</v>
      </c>
      <c r="AA557" s="12">
        <v>0</v>
      </c>
      <c r="AB557" s="12">
        <v>0</v>
      </c>
      <c r="AC557" s="12">
        <v>0</v>
      </c>
      <c r="AD557" s="12">
        <v>0</v>
      </c>
      <c r="AE557" s="12">
        <v>0</v>
      </c>
      <c r="AF557" s="12">
        <v>0</v>
      </c>
      <c r="AG557" s="12">
        <v>0</v>
      </c>
      <c r="AH557" s="12">
        <v>0</v>
      </c>
      <c r="AI557" s="12">
        <v>0</v>
      </c>
      <c r="AJ557" s="12">
        <v>0</v>
      </c>
      <c r="AK557" s="12">
        <v>0</v>
      </c>
      <c r="AL557" s="12">
        <v>0</v>
      </c>
      <c r="AM557" s="12">
        <v>0</v>
      </c>
      <c r="AN557" s="12">
        <v>0</v>
      </c>
      <c r="AO557" s="81">
        <v>0</v>
      </c>
      <c r="AP557">
        <v>0</v>
      </c>
      <c r="AQ557">
        <v>0</v>
      </c>
      <c r="AR557">
        <v>0</v>
      </c>
      <c r="AS557" t="s">
        <v>372</v>
      </c>
      <c r="AT557" t="s">
        <v>270</v>
      </c>
      <c r="AU557">
        <v>0</v>
      </c>
      <c r="AV557" s="12">
        <v>233</v>
      </c>
      <c r="AW557" s="12"/>
      <c r="AX557" s="12"/>
      <c r="AY557" s="12"/>
      <c r="AZ557" t="s">
        <v>57</v>
      </c>
    </row>
    <row r="558" spans="1:52" hidden="1" x14ac:dyDescent="0.35">
      <c r="A558" t="s">
        <v>61</v>
      </c>
      <c r="B558" t="s">
        <v>86</v>
      </c>
      <c r="C558" s="109">
        <v>0</v>
      </c>
      <c r="D558" s="12">
        <v>0</v>
      </c>
      <c r="E558" s="12">
        <v>0</v>
      </c>
      <c r="F558" s="12">
        <v>0</v>
      </c>
      <c r="G558" s="12">
        <v>0</v>
      </c>
      <c r="H558" s="12">
        <v>0</v>
      </c>
      <c r="I558" s="12">
        <v>0</v>
      </c>
      <c r="J558" s="12">
        <v>0</v>
      </c>
      <c r="K558" s="12">
        <v>0</v>
      </c>
      <c r="L558" s="12">
        <v>0</v>
      </c>
      <c r="M558" s="12">
        <v>0</v>
      </c>
      <c r="N558" s="12">
        <v>0</v>
      </c>
      <c r="O558" s="12">
        <v>0</v>
      </c>
      <c r="P558" s="12">
        <v>0</v>
      </c>
      <c r="Q558" s="12">
        <v>0</v>
      </c>
      <c r="R558" s="12">
        <v>0</v>
      </c>
      <c r="S558" s="12">
        <v>0</v>
      </c>
      <c r="T558" s="12">
        <v>0</v>
      </c>
      <c r="U558" s="12">
        <v>0</v>
      </c>
      <c r="V558" s="12">
        <v>0</v>
      </c>
      <c r="W558" s="12">
        <v>0</v>
      </c>
      <c r="X558" s="12">
        <v>0</v>
      </c>
      <c r="Y558" s="12">
        <v>0</v>
      </c>
      <c r="Z558" s="12">
        <v>0</v>
      </c>
      <c r="AA558" s="12">
        <v>0</v>
      </c>
      <c r="AB558" s="12">
        <v>0</v>
      </c>
      <c r="AC558" s="12">
        <v>0</v>
      </c>
      <c r="AD558" s="12">
        <v>0</v>
      </c>
      <c r="AE558" s="12">
        <v>0</v>
      </c>
      <c r="AF558" s="12">
        <v>0</v>
      </c>
      <c r="AG558" s="12">
        <v>0</v>
      </c>
      <c r="AH558" s="12">
        <v>0</v>
      </c>
      <c r="AI558" s="12">
        <v>0</v>
      </c>
      <c r="AJ558" s="12">
        <v>0</v>
      </c>
      <c r="AK558" s="12">
        <v>0</v>
      </c>
      <c r="AL558" s="12">
        <v>0</v>
      </c>
      <c r="AM558" s="12">
        <v>0</v>
      </c>
      <c r="AN558" s="12">
        <v>0</v>
      </c>
      <c r="AO558" s="81">
        <v>0</v>
      </c>
      <c r="AP558">
        <v>0</v>
      </c>
      <c r="AQ558">
        <v>0</v>
      </c>
      <c r="AR558">
        <v>0</v>
      </c>
      <c r="AS558" t="s">
        <v>372</v>
      </c>
      <c r="AT558" t="s">
        <v>270</v>
      </c>
      <c r="AU558">
        <v>0</v>
      </c>
      <c r="AV558" s="12"/>
      <c r="AW558" s="12">
        <v>0</v>
      </c>
      <c r="AX558" s="12"/>
      <c r="AY558" s="12"/>
      <c r="AZ558" t="s">
        <v>295</v>
      </c>
    </row>
    <row r="559" spans="1:52" hidden="1" x14ac:dyDescent="0.35">
      <c r="A559" t="s">
        <v>61</v>
      </c>
      <c r="B559" t="s">
        <v>86</v>
      </c>
      <c r="C559" s="109">
        <v>0</v>
      </c>
      <c r="D559" s="12">
        <v>0</v>
      </c>
      <c r="E559" s="12">
        <v>0</v>
      </c>
      <c r="F559" s="12">
        <v>0</v>
      </c>
      <c r="G559" s="12">
        <v>0</v>
      </c>
      <c r="H559" s="12">
        <v>0</v>
      </c>
      <c r="I559" s="12">
        <v>0</v>
      </c>
      <c r="J559" s="12">
        <v>0</v>
      </c>
      <c r="K559" s="12">
        <v>0</v>
      </c>
      <c r="L559" s="12">
        <v>0</v>
      </c>
      <c r="M559" s="12">
        <v>0</v>
      </c>
      <c r="N559" s="12">
        <v>0</v>
      </c>
      <c r="O559" s="12">
        <v>0</v>
      </c>
      <c r="P559" s="12">
        <v>0</v>
      </c>
      <c r="Q559" s="12">
        <v>0</v>
      </c>
      <c r="R559" s="12">
        <v>0</v>
      </c>
      <c r="S559" s="12">
        <v>0</v>
      </c>
      <c r="T559" s="12">
        <v>0</v>
      </c>
      <c r="U559" s="12">
        <v>0</v>
      </c>
      <c r="V559" s="12">
        <v>0</v>
      </c>
      <c r="W559" s="12">
        <v>0</v>
      </c>
      <c r="X559" s="12">
        <v>0</v>
      </c>
      <c r="Y559" s="12">
        <v>0</v>
      </c>
      <c r="Z559" s="12">
        <v>0</v>
      </c>
      <c r="AA559" s="12">
        <v>0</v>
      </c>
      <c r="AB559" s="12">
        <v>0</v>
      </c>
      <c r="AC559" s="12">
        <v>0</v>
      </c>
      <c r="AD559" s="12">
        <v>0</v>
      </c>
      <c r="AE559" s="12">
        <v>0</v>
      </c>
      <c r="AF559" s="12">
        <v>0</v>
      </c>
      <c r="AG559" s="12">
        <v>0</v>
      </c>
      <c r="AH559" s="12">
        <v>0</v>
      </c>
      <c r="AI559" s="12">
        <v>0</v>
      </c>
      <c r="AJ559" s="12">
        <v>0</v>
      </c>
      <c r="AK559" s="12">
        <v>0</v>
      </c>
      <c r="AL559" s="12">
        <v>0</v>
      </c>
      <c r="AM559" s="12">
        <v>0</v>
      </c>
      <c r="AN559" s="12">
        <v>0</v>
      </c>
      <c r="AO559" s="81">
        <v>0</v>
      </c>
      <c r="AP559">
        <v>0</v>
      </c>
      <c r="AQ559">
        <v>0</v>
      </c>
      <c r="AR559">
        <v>0</v>
      </c>
      <c r="AS559" t="s">
        <v>372</v>
      </c>
      <c r="AT559" t="s">
        <v>270</v>
      </c>
      <c r="AU559">
        <v>0</v>
      </c>
      <c r="AV559" s="12"/>
      <c r="AW559" s="12">
        <v>1</v>
      </c>
      <c r="AX559" s="12"/>
      <c r="AY559" s="12"/>
      <c r="AZ559" t="s">
        <v>296</v>
      </c>
    </row>
    <row r="560" spans="1:52" hidden="1" x14ac:dyDescent="0.35">
      <c r="A560" t="s">
        <v>61</v>
      </c>
      <c r="B560" t="s">
        <v>86</v>
      </c>
      <c r="C560" s="109">
        <v>0</v>
      </c>
      <c r="D560" s="12">
        <v>0</v>
      </c>
      <c r="E560" s="12">
        <v>0</v>
      </c>
      <c r="F560" s="12">
        <v>0</v>
      </c>
      <c r="G560" s="12">
        <v>0</v>
      </c>
      <c r="H560" s="12">
        <v>0</v>
      </c>
      <c r="I560" s="12">
        <v>0</v>
      </c>
      <c r="J560" s="12">
        <v>0</v>
      </c>
      <c r="K560" s="12">
        <v>0</v>
      </c>
      <c r="L560" s="12">
        <v>0</v>
      </c>
      <c r="M560" s="12">
        <v>0</v>
      </c>
      <c r="N560" s="12">
        <v>0</v>
      </c>
      <c r="O560" s="12">
        <v>0</v>
      </c>
      <c r="P560" s="12">
        <v>0</v>
      </c>
      <c r="Q560" s="12">
        <v>0</v>
      </c>
      <c r="R560" s="12">
        <v>0</v>
      </c>
      <c r="S560" s="12">
        <v>0</v>
      </c>
      <c r="T560" s="12">
        <v>0</v>
      </c>
      <c r="U560" s="12">
        <v>0</v>
      </c>
      <c r="V560" s="12">
        <v>0</v>
      </c>
      <c r="W560" s="12">
        <v>0</v>
      </c>
      <c r="X560" s="12">
        <v>0</v>
      </c>
      <c r="Y560" s="12">
        <v>0</v>
      </c>
      <c r="Z560" s="12">
        <v>0</v>
      </c>
      <c r="AA560" s="12">
        <v>0</v>
      </c>
      <c r="AB560" s="12">
        <v>0</v>
      </c>
      <c r="AC560" s="12">
        <v>0</v>
      </c>
      <c r="AD560" s="12">
        <v>0</v>
      </c>
      <c r="AE560" s="12">
        <v>0</v>
      </c>
      <c r="AF560" s="12">
        <v>0</v>
      </c>
      <c r="AG560" s="12">
        <v>0</v>
      </c>
      <c r="AH560" s="12">
        <v>0</v>
      </c>
      <c r="AI560" s="12">
        <v>0</v>
      </c>
      <c r="AJ560" s="12">
        <v>0</v>
      </c>
      <c r="AK560" s="12">
        <v>0</v>
      </c>
      <c r="AL560" s="12">
        <v>0</v>
      </c>
      <c r="AM560" s="12">
        <v>0</v>
      </c>
      <c r="AN560" s="12">
        <v>0</v>
      </c>
      <c r="AO560" s="81">
        <v>0</v>
      </c>
      <c r="AP560">
        <v>0</v>
      </c>
      <c r="AQ560">
        <v>0</v>
      </c>
      <c r="AR560">
        <v>0</v>
      </c>
      <c r="AS560" t="s">
        <v>372</v>
      </c>
      <c r="AT560" t="s">
        <v>270</v>
      </c>
      <c r="AU560">
        <v>0</v>
      </c>
      <c r="AV560" s="12"/>
      <c r="AW560" s="12">
        <v>13</v>
      </c>
      <c r="AX560" s="12"/>
      <c r="AY560" s="12"/>
      <c r="AZ560" t="s">
        <v>57</v>
      </c>
    </row>
    <row r="561" spans="1:52" hidden="1" x14ac:dyDescent="0.35">
      <c r="A561" t="s">
        <v>61</v>
      </c>
      <c r="B561" t="s">
        <v>86</v>
      </c>
      <c r="C561" s="109">
        <v>0</v>
      </c>
      <c r="D561" s="12">
        <v>0</v>
      </c>
      <c r="E561" s="12">
        <v>0</v>
      </c>
      <c r="F561" s="12">
        <v>0</v>
      </c>
      <c r="G561" s="12">
        <v>0</v>
      </c>
      <c r="H561" s="12">
        <v>0</v>
      </c>
      <c r="I561" s="12">
        <v>0</v>
      </c>
      <c r="J561" s="12">
        <v>0</v>
      </c>
      <c r="K561" s="12">
        <v>0</v>
      </c>
      <c r="L561" s="12">
        <v>0</v>
      </c>
      <c r="M561" s="12">
        <v>0</v>
      </c>
      <c r="N561" s="12">
        <v>0</v>
      </c>
      <c r="O561" s="12">
        <v>0</v>
      </c>
      <c r="P561" s="12">
        <v>0</v>
      </c>
      <c r="Q561" s="12">
        <v>0</v>
      </c>
      <c r="R561" s="12">
        <v>0</v>
      </c>
      <c r="S561" s="12">
        <v>0</v>
      </c>
      <c r="T561" s="12">
        <v>0</v>
      </c>
      <c r="U561" s="12">
        <v>0</v>
      </c>
      <c r="V561" s="12">
        <v>0</v>
      </c>
      <c r="W561" s="12">
        <v>0</v>
      </c>
      <c r="X561" s="12">
        <v>0</v>
      </c>
      <c r="Y561" s="12">
        <v>0</v>
      </c>
      <c r="Z561" s="12">
        <v>0</v>
      </c>
      <c r="AA561" s="12">
        <v>0</v>
      </c>
      <c r="AB561" s="12">
        <v>0</v>
      </c>
      <c r="AC561" s="12">
        <v>0</v>
      </c>
      <c r="AD561" s="12">
        <v>0</v>
      </c>
      <c r="AE561" s="12">
        <v>0</v>
      </c>
      <c r="AF561" s="12">
        <v>0</v>
      </c>
      <c r="AG561" s="12">
        <v>0</v>
      </c>
      <c r="AH561" s="12">
        <v>0</v>
      </c>
      <c r="AI561" s="12">
        <v>0</v>
      </c>
      <c r="AJ561" s="12">
        <v>0</v>
      </c>
      <c r="AK561" s="12">
        <v>0</v>
      </c>
      <c r="AL561" s="12">
        <v>0</v>
      </c>
      <c r="AM561" s="12">
        <v>0</v>
      </c>
      <c r="AN561" s="12">
        <v>0</v>
      </c>
      <c r="AO561" s="81">
        <v>0</v>
      </c>
      <c r="AP561">
        <v>0</v>
      </c>
      <c r="AQ561">
        <v>0</v>
      </c>
      <c r="AR561">
        <v>0</v>
      </c>
      <c r="AS561" t="s">
        <v>372</v>
      </c>
      <c r="AT561" t="s">
        <v>270</v>
      </c>
      <c r="AU561">
        <v>0</v>
      </c>
      <c r="AV561" s="12"/>
      <c r="AW561" s="12"/>
      <c r="AX561" s="12">
        <v>-7</v>
      </c>
      <c r="AY561" s="12"/>
      <c r="AZ561" t="s">
        <v>57</v>
      </c>
    </row>
    <row r="562" spans="1:52" hidden="1" x14ac:dyDescent="0.35">
      <c r="A562" t="s">
        <v>61</v>
      </c>
      <c r="B562" t="s">
        <v>86</v>
      </c>
      <c r="C562" s="109">
        <v>0</v>
      </c>
      <c r="D562" s="12">
        <v>0</v>
      </c>
      <c r="E562" s="12">
        <v>0</v>
      </c>
      <c r="F562" s="12">
        <v>0</v>
      </c>
      <c r="G562" s="12">
        <v>0</v>
      </c>
      <c r="H562" s="12">
        <v>0</v>
      </c>
      <c r="I562" s="12">
        <v>0</v>
      </c>
      <c r="J562" s="12">
        <v>0</v>
      </c>
      <c r="K562" s="12">
        <v>0</v>
      </c>
      <c r="L562" s="12">
        <v>0</v>
      </c>
      <c r="M562" s="12">
        <v>0</v>
      </c>
      <c r="N562" s="12">
        <v>0</v>
      </c>
      <c r="O562" s="12">
        <v>0</v>
      </c>
      <c r="P562" s="12">
        <v>0</v>
      </c>
      <c r="Q562" s="12">
        <v>0</v>
      </c>
      <c r="R562" s="12">
        <v>0</v>
      </c>
      <c r="S562" s="12">
        <v>0</v>
      </c>
      <c r="T562" s="12">
        <v>0</v>
      </c>
      <c r="U562" s="12">
        <v>0</v>
      </c>
      <c r="V562" s="12">
        <v>0</v>
      </c>
      <c r="W562" s="12">
        <v>0</v>
      </c>
      <c r="X562" s="12">
        <v>0</v>
      </c>
      <c r="Y562" s="12">
        <v>0</v>
      </c>
      <c r="Z562" s="12">
        <v>0</v>
      </c>
      <c r="AA562" s="12">
        <v>0</v>
      </c>
      <c r="AB562" s="12">
        <v>0</v>
      </c>
      <c r="AC562" s="12">
        <v>0</v>
      </c>
      <c r="AD562" s="12">
        <v>0</v>
      </c>
      <c r="AE562" s="12">
        <v>0</v>
      </c>
      <c r="AF562" s="12">
        <v>0</v>
      </c>
      <c r="AG562" s="12">
        <v>0</v>
      </c>
      <c r="AH562" s="12">
        <v>0</v>
      </c>
      <c r="AI562" s="12">
        <v>0</v>
      </c>
      <c r="AJ562" s="12">
        <v>0</v>
      </c>
      <c r="AK562" s="12">
        <v>0</v>
      </c>
      <c r="AL562" s="12">
        <v>0</v>
      </c>
      <c r="AM562" s="12">
        <v>0</v>
      </c>
      <c r="AN562" s="12">
        <v>0</v>
      </c>
      <c r="AO562" s="81">
        <v>0</v>
      </c>
      <c r="AP562">
        <v>0</v>
      </c>
      <c r="AQ562">
        <v>0</v>
      </c>
      <c r="AR562">
        <v>0</v>
      </c>
      <c r="AS562" t="s">
        <v>372</v>
      </c>
      <c r="AT562" t="s">
        <v>270</v>
      </c>
      <c r="AU562">
        <v>0</v>
      </c>
      <c r="AV562" s="12"/>
      <c r="AW562" s="12"/>
      <c r="AX562" s="12">
        <v>-1</v>
      </c>
      <c r="AY562" s="12"/>
      <c r="AZ562" t="s">
        <v>296</v>
      </c>
    </row>
    <row r="563" spans="1:52" hidden="1" x14ac:dyDescent="0.35">
      <c r="A563" t="s">
        <v>61</v>
      </c>
      <c r="B563" t="s">
        <v>86</v>
      </c>
      <c r="C563" s="109">
        <v>0</v>
      </c>
      <c r="D563" s="12">
        <v>0</v>
      </c>
      <c r="E563" s="12">
        <v>0</v>
      </c>
      <c r="F563" s="12">
        <v>0</v>
      </c>
      <c r="G563" s="12">
        <v>0</v>
      </c>
      <c r="H563" s="12">
        <v>0</v>
      </c>
      <c r="I563" s="12">
        <v>0</v>
      </c>
      <c r="J563" s="12">
        <v>0</v>
      </c>
      <c r="K563" s="12">
        <v>0</v>
      </c>
      <c r="L563" s="12">
        <v>0</v>
      </c>
      <c r="M563" s="12">
        <v>0</v>
      </c>
      <c r="N563" s="12">
        <v>0</v>
      </c>
      <c r="O563" s="12">
        <v>0</v>
      </c>
      <c r="P563" s="12">
        <v>0</v>
      </c>
      <c r="Q563" s="12">
        <v>0</v>
      </c>
      <c r="R563" s="12">
        <v>0</v>
      </c>
      <c r="S563" s="12">
        <v>0</v>
      </c>
      <c r="T563" s="12">
        <v>0</v>
      </c>
      <c r="U563" s="12">
        <v>0</v>
      </c>
      <c r="V563" s="12">
        <v>0</v>
      </c>
      <c r="W563" s="12">
        <v>0</v>
      </c>
      <c r="X563" s="12">
        <v>0</v>
      </c>
      <c r="Y563" s="12">
        <v>0</v>
      </c>
      <c r="Z563" s="12">
        <v>0</v>
      </c>
      <c r="AA563" s="12">
        <v>0</v>
      </c>
      <c r="AB563" s="12">
        <v>0</v>
      </c>
      <c r="AC563" s="12">
        <v>0</v>
      </c>
      <c r="AD563" s="12">
        <v>0</v>
      </c>
      <c r="AE563" s="12">
        <v>0</v>
      </c>
      <c r="AF563" s="12">
        <v>0</v>
      </c>
      <c r="AG563" s="12">
        <v>0</v>
      </c>
      <c r="AH563" s="12">
        <v>0</v>
      </c>
      <c r="AI563" s="12">
        <v>0</v>
      </c>
      <c r="AJ563" s="12">
        <v>0</v>
      </c>
      <c r="AK563" s="12">
        <v>0</v>
      </c>
      <c r="AL563" s="12">
        <v>0</v>
      </c>
      <c r="AM563" s="12">
        <v>0</v>
      </c>
      <c r="AN563" s="12">
        <v>0</v>
      </c>
      <c r="AO563" s="81">
        <v>0</v>
      </c>
      <c r="AP563">
        <v>0</v>
      </c>
      <c r="AQ563">
        <v>0</v>
      </c>
      <c r="AR563">
        <v>0</v>
      </c>
      <c r="AS563" t="s">
        <v>372</v>
      </c>
      <c r="AT563" t="s">
        <v>270</v>
      </c>
      <c r="AU563">
        <v>0</v>
      </c>
      <c r="AV563" s="12"/>
      <c r="AW563" s="12"/>
      <c r="AX563" s="12">
        <v>0</v>
      </c>
      <c r="AY563" s="12"/>
      <c r="AZ563" t="s">
        <v>295</v>
      </c>
    </row>
    <row r="564" spans="1:52" hidden="1" x14ac:dyDescent="0.35">
      <c r="A564" t="s">
        <v>61</v>
      </c>
      <c r="B564" t="s">
        <v>86</v>
      </c>
      <c r="C564" s="109">
        <v>0</v>
      </c>
      <c r="D564" s="12">
        <v>0</v>
      </c>
      <c r="E564" s="12">
        <v>0</v>
      </c>
      <c r="F564" s="12">
        <v>0</v>
      </c>
      <c r="G564" s="12">
        <v>0</v>
      </c>
      <c r="H564" s="12">
        <v>0</v>
      </c>
      <c r="I564" s="12">
        <v>0</v>
      </c>
      <c r="J564" s="12">
        <v>0</v>
      </c>
      <c r="K564" s="12">
        <v>0</v>
      </c>
      <c r="L564" s="12">
        <v>0</v>
      </c>
      <c r="M564" s="12">
        <v>0</v>
      </c>
      <c r="N564" s="12">
        <v>0</v>
      </c>
      <c r="O564" s="12">
        <v>0</v>
      </c>
      <c r="P564" s="12">
        <v>0</v>
      </c>
      <c r="Q564" s="12">
        <v>0</v>
      </c>
      <c r="R564" s="12">
        <v>0</v>
      </c>
      <c r="S564" s="12">
        <v>0</v>
      </c>
      <c r="T564" s="12">
        <v>0</v>
      </c>
      <c r="U564" s="12">
        <v>0</v>
      </c>
      <c r="V564" s="12">
        <v>0</v>
      </c>
      <c r="W564" s="12">
        <v>0</v>
      </c>
      <c r="X564" s="12">
        <v>0</v>
      </c>
      <c r="Y564" s="12">
        <v>0</v>
      </c>
      <c r="Z564" s="12">
        <v>0</v>
      </c>
      <c r="AA564" s="12">
        <v>0</v>
      </c>
      <c r="AB564" s="12">
        <v>0</v>
      </c>
      <c r="AC564" s="12">
        <v>0</v>
      </c>
      <c r="AD564" s="12">
        <v>0</v>
      </c>
      <c r="AE564" s="12">
        <v>0</v>
      </c>
      <c r="AF564" s="12">
        <v>0</v>
      </c>
      <c r="AG564" s="12">
        <v>0</v>
      </c>
      <c r="AH564" s="12">
        <v>0</v>
      </c>
      <c r="AI564" s="12">
        <v>0</v>
      </c>
      <c r="AJ564" s="12">
        <v>0</v>
      </c>
      <c r="AK564" s="12">
        <v>0</v>
      </c>
      <c r="AL564" s="12">
        <v>0</v>
      </c>
      <c r="AM564" s="12">
        <v>0</v>
      </c>
      <c r="AN564" s="12">
        <v>0</v>
      </c>
      <c r="AO564" s="81">
        <v>0</v>
      </c>
      <c r="AP564">
        <v>0</v>
      </c>
      <c r="AQ564">
        <v>0</v>
      </c>
      <c r="AR564">
        <v>0</v>
      </c>
      <c r="AS564" t="s">
        <v>372</v>
      </c>
      <c r="AT564" t="s">
        <v>270</v>
      </c>
      <c r="AU564">
        <v>0</v>
      </c>
      <c r="AV564" s="12"/>
      <c r="AW564" s="12"/>
      <c r="AX564" s="12"/>
      <c r="AY564" s="12">
        <v>0</v>
      </c>
      <c r="AZ564" t="s">
        <v>295</v>
      </c>
    </row>
    <row r="565" spans="1:52" hidden="1" x14ac:dyDescent="0.35">
      <c r="A565" t="s">
        <v>61</v>
      </c>
      <c r="B565" t="s">
        <v>86</v>
      </c>
      <c r="C565" s="109">
        <v>0</v>
      </c>
      <c r="D565" s="12">
        <v>0</v>
      </c>
      <c r="E565" s="12">
        <v>0</v>
      </c>
      <c r="F565" s="12">
        <v>0</v>
      </c>
      <c r="G565" s="12">
        <v>0</v>
      </c>
      <c r="H565" s="12">
        <v>0</v>
      </c>
      <c r="I565" s="12">
        <v>0</v>
      </c>
      <c r="J565" s="12">
        <v>0</v>
      </c>
      <c r="K565" s="12">
        <v>0</v>
      </c>
      <c r="L565" s="12">
        <v>0</v>
      </c>
      <c r="M565" s="12">
        <v>0</v>
      </c>
      <c r="N565" s="12">
        <v>0</v>
      </c>
      <c r="O565" s="12">
        <v>0</v>
      </c>
      <c r="P565" s="12">
        <v>0</v>
      </c>
      <c r="Q565" s="12">
        <v>0</v>
      </c>
      <c r="R565" s="12">
        <v>0</v>
      </c>
      <c r="S565" s="12">
        <v>0</v>
      </c>
      <c r="T565" s="12">
        <v>0</v>
      </c>
      <c r="U565" s="12">
        <v>0</v>
      </c>
      <c r="V565" s="12">
        <v>0</v>
      </c>
      <c r="W565" s="12">
        <v>0</v>
      </c>
      <c r="X565" s="12">
        <v>0</v>
      </c>
      <c r="Y565" s="12">
        <v>0</v>
      </c>
      <c r="Z565" s="12">
        <v>0</v>
      </c>
      <c r="AA565" s="12">
        <v>0</v>
      </c>
      <c r="AB565" s="12">
        <v>0</v>
      </c>
      <c r="AC565" s="12">
        <v>0</v>
      </c>
      <c r="AD565" s="12">
        <v>0</v>
      </c>
      <c r="AE565" s="12">
        <v>0</v>
      </c>
      <c r="AF565" s="12">
        <v>0</v>
      </c>
      <c r="AG565" s="12">
        <v>0</v>
      </c>
      <c r="AH565" s="12">
        <v>0</v>
      </c>
      <c r="AI565" s="12">
        <v>0</v>
      </c>
      <c r="AJ565" s="12">
        <v>0</v>
      </c>
      <c r="AK565" s="12">
        <v>0</v>
      </c>
      <c r="AL565" s="12">
        <v>0</v>
      </c>
      <c r="AM565" s="12">
        <v>0</v>
      </c>
      <c r="AN565" s="12">
        <v>0</v>
      </c>
      <c r="AO565" s="81">
        <v>0</v>
      </c>
      <c r="AP565">
        <v>0</v>
      </c>
      <c r="AQ565">
        <v>0</v>
      </c>
      <c r="AR565">
        <v>0</v>
      </c>
      <c r="AS565" t="s">
        <v>372</v>
      </c>
      <c r="AT565" t="s">
        <v>270</v>
      </c>
      <c r="AU565">
        <v>0</v>
      </c>
      <c r="AV565" s="12"/>
      <c r="AW565" s="12"/>
      <c r="AX565" s="12"/>
      <c r="AY565" s="12">
        <v>1</v>
      </c>
      <c r="AZ565" t="s">
        <v>296</v>
      </c>
    </row>
    <row r="566" spans="1:52" hidden="1" x14ac:dyDescent="0.35">
      <c r="A566" t="s">
        <v>61</v>
      </c>
      <c r="B566" t="s">
        <v>86</v>
      </c>
      <c r="C566" s="109">
        <v>0</v>
      </c>
      <c r="D566" s="12">
        <v>0</v>
      </c>
      <c r="E566" s="12">
        <v>0</v>
      </c>
      <c r="F566" s="12">
        <v>0</v>
      </c>
      <c r="G566" s="12">
        <v>0</v>
      </c>
      <c r="H566" s="12">
        <v>0</v>
      </c>
      <c r="I566" s="12">
        <v>0</v>
      </c>
      <c r="J566" s="12">
        <v>0</v>
      </c>
      <c r="K566" s="12">
        <v>0</v>
      </c>
      <c r="L566" s="12">
        <v>0</v>
      </c>
      <c r="M566" s="12">
        <v>0</v>
      </c>
      <c r="N566" s="12">
        <v>0</v>
      </c>
      <c r="O566" s="12">
        <v>0</v>
      </c>
      <c r="P566" s="12">
        <v>0</v>
      </c>
      <c r="Q566" s="12">
        <v>0</v>
      </c>
      <c r="R566" s="12">
        <v>0</v>
      </c>
      <c r="S566" s="12">
        <v>0</v>
      </c>
      <c r="T566" s="12">
        <v>0</v>
      </c>
      <c r="U566" s="12">
        <v>0</v>
      </c>
      <c r="V566" s="12">
        <v>0</v>
      </c>
      <c r="W566" s="12">
        <v>0</v>
      </c>
      <c r="X566" s="12">
        <v>0</v>
      </c>
      <c r="Y566" s="12">
        <v>0</v>
      </c>
      <c r="Z566" s="12">
        <v>0</v>
      </c>
      <c r="AA566" s="12">
        <v>0</v>
      </c>
      <c r="AB566" s="12">
        <v>0</v>
      </c>
      <c r="AC566" s="12">
        <v>0</v>
      </c>
      <c r="AD566" s="12">
        <v>0</v>
      </c>
      <c r="AE566" s="12">
        <v>0</v>
      </c>
      <c r="AF566" s="12">
        <v>0</v>
      </c>
      <c r="AG566" s="12">
        <v>0</v>
      </c>
      <c r="AH566" s="12">
        <v>0</v>
      </c>
      <c r="AI566" s="12">
        <v>0</v>
      </c>
      <c r="AJ566" s="12">
        <v>0</v>
      </c>
      <c r="AK566" s="12">
        <v>0</v>
      </c>
      <c r="AL566" s="12">
        <v>0</v>
      </c>
      <c r="AM566" s="12">
        <v>0</v>
      </c>
      <c r="AN566" s="12">
        <v>0</v>
      </c>
      <c r="AO566" s="81">
        <v>0</v>
      </c>
      <c r="AP566">
        <v>0</v>
      </c>
      <c r="AQ566">
        <v>0</v>
      </c>
      <c r="AR566">
        <v>0</v>
      </c>
      <c r="AS566" t="s">
        <v>372</v>
      </c>
      <c r="AT566" t="s">
        <v>270</v>
      </c>
      <c r="AU566">
        <v>0</v>
      </c>
      <c r="AV566" s="12"/>
      <c r="AW566" s="12"/>
      <c r="AX566" s="12"/>
      <c r="AY566" s="12">
        <v>13</v>
      </c>
      <c r="AZ566" t="s">
        <v>57</v>
      </c>
    </row>
    <row r="567" spans="1:52" hidden="1" x14ac:dyDescent="0.35">
      <c r="A567" t="s">
        <v>61</v>
      </c>
      <c r="B567" t="s">
        <v>86</v>
      </c>
      <c r="C567" s="109">
        <v>0</v>
      </c>
      <c r="D567" s="12">
        <v>0</v>
      </c>
      <c r="E567" s="12">
        <v>0</v>
      </c>
      <c r="F567" s="12">
        <v>0</v>
      </c>
      <c r="G567" s="12">
        <v>0</v>
      </c>
      <c r="H567" s="12">
        <v>0</v>
      </c>
      <c r="I567" s="12">
        <v>0</v>
      </c>
      <c r="J567" s="12">
        <v>0</v>
      </c>
      <c r="K567" s="12">
        <v>0</v>
      </c>
      <c r="L567" s="12">
        <v>0</v>
      </c>
      <c r="M567" s="12">
        <v>0</v>
      </c>
      <c r="N567" s="12">
        <v>0</v>
      </c>
      <c r="O567" s="12">
        <v>0</v>
      </c>
      <c r="P567" s="12">
        <v>0</v>
      </c>
      <c r="Q567" s="12">
        <v>0</v>
      </c>
      <c r="R567" s="12">
        <v>0</v>
      </c>
      <c r="S567" s="12">
        <v>0</v>
      </c>
      <c r="T567" s="12">
        <v>0</v>
      </c>
      <c r="U567" s="12">
        <v>0</v>
      </c>
      <c r="V567" s="12">
        <v>0</v>
      </c>
      <c r="W567" s="12">
        <v>0</v>
      </c>
      <c r="X567" s="12">
        <v>0</v>
      </c>
      <c r="Y567" s="12">
        <v>0</v>
      </c>
      <c r="Z567" s="12">
        <v>0</v>
      </c>
      <c r="AA567" s="12">
        <v>0</v>
      </c>
      <c r="AB567" s="12">
        <v>0</v>
      </c>
      <c r="AC567" s="12">
        <v>0</v>
      </c>
      <c r="AD567" s="12">
        <v>0</v>
      </c>
      <c r="AE567" s="12">
        <v>0</v>
      </c>
      <c r="AF567" s="12">
        <v>0</v>
      </c>
      <c r="AG567" s="12">
        <v>0</v>
      </c>
      <c r="AH567" s="12">
        <v>0</v>
      </c>
      <c r="AI567" s="12">
        <v>0</v>
      </c>
      <c r="AJ567" s="12">
        <v>0</v>
      </c>
      <c r="AK567" s="12">
        <v>0</v>
      </c>
      <c r="AL567" s="12">
        <v>0</v>
      </c>
      <c r="AM567" s="12">
        <v>0</v>
      </c>
      <c r="AN567" s="12">
        <v>0</v>
      </c>
      <c r="AO567" s="81">
        <v>0</v>
      </c>
      <c r="AP567">
        <v>0</v>
      </c>
      <c r="AQ567">
        <v>0</v>
      </c>
      <c r="AR567">
        <v>0</v>
      </c>
      <c r="AS567" t="s">
        <v>372</v>
      </c>
      <c r="AT567" t="s">
        <v>270</v>
      </c>
      <c r="AU567">
        <v>0</v>
      </c>
      <c r="AV567" s="12"/>
      <c r="AW567" s="12"/>
      <c r="AX567" s="12"/>
      <c r="AY567" s="12"/>
      <c r="AZ567" t="s">
        <v>57</v>
      </c>
    </row>
    <row r="568" spans="1:52" hidden="1" x14ac:dyDescent="0.35">
      <c r="A568" t="s">
        <v>61</v>
      </c>
      <c r="B568" t="s">
        <v>86</v>
      </c>
      <c r="C568" s="109">
        <v>0</v>
      </c>
      <c r="D568" s="12">
        <v>0</v>
      </c>
      <c r="E568" s="12">
        <v>0</v>
      </c>
      <c r="F568" s="12">
        <v>0</v>
      </c>
      <c r="G568" s="12">
        <v>0</v>
      </c>
      <c r="H568" s="12">
        <v>0</v>
      </c>
      <c r="I568" s="12">
        <v>0</v>
      </c>
      <c r="J568" s="12">
        <v>0</v>
      </c>
      <c r="K568" s="12">
        <v>0</v>
      </c>
      <c r="L568" s="12">
        <v>0</v>
      </c>
      <c r="M568" s="12">
        <v>0</v>
      </c>
      <c r="N568" s="12">
        <v>0</v>
      </c>
      <c r="O568" s="12">
        <v>0</v>
      </c>
      <c r="P568" s="12">
        <v>0</v>
      </c>
      <c r="Q568" s="12">
        <v>0</v>
      </c>
      <c r="R568" s="12">
        <v>0</v>
      </c>
      <c r="S568" s="12">
        <v>0</v>
      </c>
      <c r="T568" s="12">
        <v>0</v>
      </c>
      <c r="U568" s="12">
        <v>0</v>
      </c>
      <c r="V568" s="12">
        <v>0</v>
      </c>
      <c r="W568" s="12">
        <v>0</v>
      </c>
      <c r="X568" s="12">
        <v>0</v>
      </c>
      <c r="Y568" s="12">
        <v>0</v>
      </c>
      <c r="Z568" s="12">
        <v>0</v>
      </c>
      <c r="AA568" s="12">
        <v>0</v>
      </c>
      <c r="AB568" s="12">
        <v>0</v>
      </c>
      <c r="AC568" s="12">
        <v>0</v>
      </c>
      <c r="AD568" s="12">
        <v>0</v>
      </c>
      <c r="AE568" s="12">
        <v>0</v>
      </c>
      <c r="AF568" s="12">
        <v>0</v>
      </c>
      <c r="AG568" s="12">
        <v>0</v>
      </c>
      <c r="AH568" s="12">
        <v>0</v>
      </c>
      <c r="AI568" s="12">
        <v>0</v>
      </c>
      <c r="AJ568" s="12">
        <v>0</v>
      </c>
      <c r="AK568" s="12">
        <v>0</v>
      </c>
      <c r="AL568" s="12">
        <v>0</v>
      </c>
      <c r="AM568" s="12">
        <v>0</v>
      </c>
      <c r="AN568" s="12">
        <v>0</v>
      </c>
      <c r="AO568" s="81">
        <v>0</v>
      </c>
      <c r="AP568">
        <v>0</v>
      </c>
      <c r="AQ568">
        <v>0</v>
      </c>
      <c r="AR568">
        <v>0</v>
      </c>
      <c r="AS568" t="s">
        <v>372</v>
      </c>
      <c r="AT568" t="s">
        <v>270</v>
      </c>
      <c r="AU568">
        <v>0</v>
      </c>
      <c r="AV568" s="12"/>
      <c r="AW568" s="12"/>
      <c r="AX568" s="12"/>
      <c r="AY568" s="12"/>
      <c r="AZ568" t="s">
        <v>296</v>
      </c>
    </row>
    <row r="569" spans="1:52" hidden="1" x14ac:dyDescent="0.35">
      <c r="A569" t="s">
        <v>61</v>
      </c>
      <c r="B569" t="s">
        <v>86</v>
      </c>
      <c r="C569" s="109">
        <v>0</v>
      </c>
      <c r="D569" s="12">
        <v>0</v>
      </c>
      <c r="E569" s="12">
        <v>0</v>
      </c>
      <c r="F569" s="12">
        <v>0</v>
      </c>
      <c r="G569" s="12">
        <v>0</v>
      </c>
      <c r="H569" s="12">
        <v>0</v>
      </c>
      <c r="I569" s="12">
        <v>0</v>
      </c>
      <c r="J569" s="12">
        <v>0</v>
      </c>
      <c r="K569" s="12">
        <v>0</v>
      </c>
      <c r="L569" s="12">
        <v>0</v>
      </c>
      <c r="M569" s="12">
        <v>0</v>
      </c>
      <c r="N569" s="12">
        <v>0</v>
      </c>
      <c r="O569" s="12">
        <v>0</v>
      </c>
      <c r="P569" s="12">
        <v>0</v>
      </c>
      <c r="Q569" s="12">
        <v>0</v>
      </c>
      <c r="R569" s="12">
        <v>0</v>
      </c>
      <c r="S569" s="12">
        <v>0</v>
      </c>
      <c r="T569" s="12">
        <v>0</v>
      </c>
      <c r="U569" s="12">
        <v>0</v>
      </c>
      <c r="V569" s="12">
        <v>0</v>
      </c>
      <c r="W569" s="12">
        <v>0</v>
      </c>
      <c r="X569" s="12">
        <v>0</v>
      </c>
      <c r="Y569" s="12">
        <v>0</v>
      </c>
      <c r="Z569" s="12">
        <v>0</v>
      </c>
      <c r="AA569" s="12">
        <v>0</v>
      </c>
      <c r="AB569" s="12">
        <v>0</v>
      </c>
      <c r="AC569" s="12">
        <v>0</v>
      </c>
      <c r="AD569" s="12">
        <v>0</v>
      </c>
      <c r="AE569" s="12">
        <v>0</v>
      </c>
      <c r="AF569" s="12">
        <v>0</v>
      </c>
      <c r="AG569" s="12">
        <v>0</v>
      </c>
      <c r="AH569" s="12">
        <v>0</v>
      </c>
      <c r="AI569" s="12">
        <v>0</v>
      </c>
      <c r="AJ569" s="12">
        <v>0</v>
      </c>
      <c r="AK569" s="12">
        <v>0</v>
      </c>
      <c r="AL569" s="12">
        <v>0</v>
      </c>
      <c r="AM569" s="12">
        <v>0</v>
      </c>
      <c r="AN569" s="12">
        <v>0</v>
      </c>
      <c r="AO569" s="81">
        <v>0</v>
      </c>
      <c r="AP569">
        <v>0</v>
      </c>
      <c r="AQ569">
        <v>0</v>
      </c>
      <c r="AR569">
        <v>0</v>
      </c>
      <c r="AS569" t="s">
        <v>372</v>
      </c>
      <c r="AT569" t="s">
        <v>270</v>
      </c>
      <c r="AU569">
        <v>0</v>
      </c>
      <c r="AV569" s="12"/>
      <c r="AW569" s="12"/>
      <c r="AX569" s="12"/>
      <c r="AY569" s="12"/>
      <c r="AZ569" t="s">
        <v>295</v>
      </c>
    </row>
    <row r="570" spans="1:52" hidden="1" x14ac:dyDescent="0.35">
      <c r="A570" t="s">
        <v>61</v>
      </c>
      <c r="B570" t="s">
        <v>95</v>
      </c>
      <c r="C570" s="109">
        <v>0</v>
      </c>
      <c r="D570" s="12">
        <v>0</v>
      </c>
      <c r="E570" s="12">
        <v>0</v>
      </c>
      <c r="F570" s="12">
        <v>0</v>
      </c>
      <c r="G570" s="12">
        <v>0</v>
      </c>
      <c r="H570" s="12">
        <v>0</v>
      </c>
      <c r="I570" s="12">
        <v>0</v>
      </c>
      <c r="J570" s="12">
        <v>0</v>
      </c>
      <c r="K570" s="12">
        <v>0</v>
      </c>
      <c r="L570" s="12">
        <v>0</v>
      </c>
      <c r="M570" s="12">
        <v>0</v>
      </c>
      <c r="N570" s="12">
        <v>0</v>
      </c>
      <c r="O570" s="12">
        <v>0</v>
      </c>
      <c r="P570" s="12">
        <v>0</v>
      </c>
      <c r="Q570" s="12">
        <v>0</v>
      </c>
      <c r="R570" s="12">
        <v>0</v>
      </c>
      <c r="S570" s="12">
        <v>0</v>
      </c>
      <c r="T570" s="12">
        <v>0</v>
      </c>
      <c r="U570" s="12">
        <v>0</v>
      </c>
      <c r="V570" s="12">
        <v>0</v>
      </c>
      <c r="W570" s="12">
        <v>0</v>
      </c>
      <c r="X570" s="12">
        <v>0</v>
      </c>
      <c r="Y570" s="12">
        <v>0</v>
      </c>
      <c r="Z570" s="12">
        <v>0</v>
      </c>
      <c r="AA570" s="12">
        <v>0</v>
      </c>
      <c r="AB570" s="12">
        <v>0</v>
      </c>
      <c r="AC570" s="12">
        <v>0</v>
      </c>
      <c r="AD570" s="12">
        <v>0</v>
      </c>
      <c r="AE570" s="12">
        <v>0</v>
      </c>
      <c r="AF570" s="12">
        <v>0</v>
      </c>
      <c r="AG570" s="12">
        <v>0</v>
      </c>
      <c r="AH570" s="12">
        <v>0</v>
      </c>
      <c r="AI570" s="12">
        <v>0</v>
      </c>
      <c r="AJ570" s="12">
        <v>0</v>
      </c>
      <c r="AK570" s="12">
        <v>0</v>
      </c>
      <c r="AL570" s="12">
        <v>0</v>
      </c>
      <c r="AM570" s="12">
        <v>0</v>
      </c>
      <c r="AN570" s="12">
        <v>0</v>
      </c>
      <c r="AO570" s="81">
        <v>0</v>
      </c>
      <c r="AP570">
        <v>0</v>
      </c>
      <c r="AQ570">
        <v>0</v>
      </c>
      <c r="AR570">
        <v>0</v>
      </c>
      <c r="AS570" t="s">
        <v>372</v>
      </c>
      <c r="AT570" t="s">
        <v>270</v>
      </c>
      <c r="AU570">
        <v>0</v>
      </c>
      <c r="AV570" s="12">
        <v>169</v>
      </c>
      <c r="AW570" s="12"/>
      <c r="AX570" s="12"/>
      <c r="AY570" s="12"/>
      <c r="AZ570" t="s">
        <v>57</v>
      </c>
    </row>
    <row r="571" spans="1:52" hidden="1" x14ac:dyDescent="0.35">
      <c r="A571" t="s">
        <v>61</v>
      </c>
      <c r="B571" t="s">
        <v>95</v>
      </c>
      <c r="C571" s="109">
        <v>0</v>
      </c>
      <c r="D571" s="12">
        <v>0</v>
      </c>
      <c r="E571" s="12">
        <v>0</v>
      </c>
      <c r="F571" s="12">
        <v>0</v>
      </c>
      <c r="G571" s="12">
        <v>0</v>
      </c>
      <c r="H571" s="12">
        <v>0</v>
      </c>
      <c r="I571" s="12">
        <v>0</v>
      </c>
      <c r="J571" s="12">
        <v>0</v>
      </c>
      <c r="K571" s="12">
        <v>0</v>
      </c>
      <c r="L571" s="12">
        <v>0</v>
      </c>
      <c r="M571" s="12">
        <v>0</v>
      </c>
      <c r="N571" s="12">
        <v>0</v>
      </c>
      <c r="O571" s="12">
        <v>0</v>
      </c>
      <c r="P571" s="12">
        <v>0</v>
      </c>
      <c r="Q571" s="12">
        <v>0</v>
      </c>
      <c r="R571" s="12">
        <v>0</v>
      </c>
      <c r="S571" s="12">
        <v>0</v>
      </c>
      <c r="T571" s="12">
        <v>0</v>
      </c>
      <c r="U571" s="12">
        <v>0</v>
      </c>
      <c r="V571" s="12">
        <v>0</v>
      </c>
      <c r="W571" s="12">
        <v>0</v>
      </c>
      <c r="X571" s="12">
        <v>0</v>
      </c>
      <c r="Y571" s="12">
        <v>0</v>
      </c>
      <c r="Z571" s="12">
        <v>0</v>
      </c>
      <c r="AA571" s="12">
        <v>0</v>
      </c>
      <c r="AB571" s="12">
        <v>0</v>
      </c>
      <c r="AC571" s="12">
        <v>0</v>
      </c>
      <c r="AD571" s="12">
        <v>0</v>
      </c>
      <c r="AE571" s="12">
        <v>0</v>
      </c>
      <c r="AF571" s="12">
        <v>0</v>
      </c>
      <c r="AG571" s="12">
        <v>0</v>
      </c>
      <c r="AH571" s="12">
        <v>0</v>
      </c>
      <c r="AI571" s="12">
        <v>0</v>
      </c>
      <c r="AJ571" s="12">
        <v>0</v>
      </c>
      <c r="AK571" s="12">
        <v>0</v>
      </c>
      <c r="AL571" s="12">
        <v>0</v>
      </c>
      <c r="AM571" s="12">
        <v>0</v>
      </c>
      <c r="AN571" s="12">
        <v>0</v>
      </c>
      <c r="AO571" s="81">
        <v>0</v>
      </c>
      <c r="AP571">
        <v>0</v>
      </c>
      <c r="AQ571">
        <v>0</v>
      </c>
      <c r="AR571">
        <v>0</v>
      </c>
      <c r="AS571" t="s">
        <v>372</v>
      </c>
      <c r="AT571" t="s">
        <v>270</v>
      </c>
      <c r="AU571">
        <v>0</v>
      </c>
      <c r="AV571" s="12"/>
      <c r="AW571" s="12">
        <v>0</v>
      </c>
      <c r="AX571" s="12"/>
      <c r="AY571" s="12"/>
      <c r="AZ571" t="s">
        <v>296</v>
      </c>
    </row>
    <row r="572" spans="1:52" hidden="1" x14ac:dyDescent="0.35">
      <c r="A572" t="s">
        <v>61</v>
      </c>
      <c r="B572" t="s">
        <v>95</v>
      </c>
      <c r="C572" s="109">
        <v>0</v>
      </c>
      <c r="D572" s="12">
        <v>0</v>
      </c>
      <c r="E572" s="12">
        <v>0</v>
      </c>
      <c r="F572" s="12">
        <v>0</v>
      </c>
      <c r="G572" s="12">
        <v>0</v>
      </c>
      <c r="H572" s="12">
        <v>0</v>
      </c>
      <c r="I572" s="12">
        <v>0</v>
      </c>
      <c r="J572" s="12">
        <v>0</v>
      </c>
      <c r="K572" s="12">
        <v>0</v>
      </c>
      <c r="L572" s="12">
        <v>0</v>
      </c>
      <c r="M572" s="12">
        <v>0</v>
      </c>
      <c r="N572" s="12">
        <v>0</v>
      </c>
      <c r="O572" s="12">
        <v>0</v>
      </c>
      <c r="P572" s="12">
        <v>0</v>
      </c>
      <c r="Q572" s="12">
        <v>0</v>
      </c>
      <c r="R572" s="12">
        <v>0</v>
      </c>
      <c r="S572" s="12">
        <v>0</v>
      </c>
      <c r="T572" s="12">
        <v>0</v>
      </c>
      <c r="U572" s="12">
        <v>0</v>
      </c>
      <c r="V572" s="12">
        <v>0</v>
      </c>
      <c r="W572" s="12">
        <v>0</v>
      </c>
      <c r="X572" s="12">
        <v>0</v>
      </c>
      <c r="Y572" s="12">
        <v>0</v>
      </c>
      <c r="Z572" s="12">
        <v>0</v>
      </c>
      <c r="AA572" s="12">
        <v>0</v>
      </c>
      <c r="AB572" s="12">
        <v>0</v>
      </c>
      <c r="AC572" s="12">
        <v>0</v>
      </c>
      <c r="AD572" s="12">
        <v>0</v>
      </c>
      <c r="AE572" s="12">
        <v>0</v>
      </c>
      <c r="AF572" s="12">
        <v>0</v>
      </c>
      <c r="AG572" s="12">
        <v>0</v>
      </c>
      <c r="AH572" s="12">
        <v>0</v>
      </c>
      <c r="AI572" s="12">
        <v>0</v>
      </c>
      <c r="AJ572" s="12">
        <v>0</v>
      </c>
      <c r="AK572" s="12">
        <v>0</v>
      </c>
      <c r="AL572" s="12">
        <v>0</v>
      </c>
      <c r="AM572" s="12">
        <v>0</v>
      </c>
      <c r="AN572" s="12">
        <v>0</v>
      </c>
      <c r="AO572" s="81">
        <v>0</v>
      </c>
      <c r="AP572">
        <v>0</v>
      </c>
      <c r="AQ572">
        <v>0</v>
      </c>
      <c r="AR572">
        <v>0</v>
      </c>
      <c r="AS572" t="s">
        <v>372</v>
      </c>
      <c r="AT572" t="s">
        <v>270</v>
      </c>
      <c r="AU572">
        <v>0</v>
      </c>
      <c r="AV572" s="12"/>
      <c r="AW572" s="12">
        <v>0</v>
      </c>
      <c r="AX572" s="12"/>
      <c r="AY572" s="12"/>
      <c r="AZ572" t="s">
        <v>295</v>
      </c>
    </row>
    <row r="573" spans="1:52" hidden="1" x14ac:dyDescent="0.35">
      <c r="A573" t="s">
        <v>61</v>
      </c>
      <c r="B573" t="s">
        <v>95</v>
      </c>
      <c r="C573" s="109">
        <v>0</v>
      </c>
      <c r="D573" s="12">
        <v>0</v>
      </c>
      <c r="E573" s="12">
        <v>0</v>
      </c>
      <c r="F573" s="12">
        <v>0</v>
      </c>
      <c r="G573" s="12">
        <v>0</v>
      </c>
      <c r="H573" s="12">
        <v>0</v>
      </c>
      <c r="I573" s="12">
        <v>0</v>
      </c>
      <c r="J573" s="12">
        <v>0</v>
      </c>
      <c r="K573" s="12">
        <v>0</v>
      </c>
      <c r="L573" s="12">
        <v>0</v>
      </c>
      <c r="M573" s="12">
        <v>0</v>
      </c>
      <c r="N573" s="12">
        <v>0</v>
      </c>
      <c r="O573" s="12">
        <v>0</v>
      </c>
      <c r="P573" s="12">
        <v>0</v>
      </c>
      <c r="Q573" s="12">
        <v>0</v>
      </c>
      <c r="R573" s="12">
        <v>0</v>
      </c>
      <c r="S573" s="12">
        <v>0</v>
      </c>
      <c r="T573" s="12">
        <v>0</v>
      </c>
      <c r="U573" s="12">
        <v>0</v>
      </c>
      <c r="V573" s="12">
        <v>0</v>
      </c>
      <c r="W573" s="12">
        <v>0</v>
      </c>
      <c r="X573" s="12">
        <v>0</v>
      </c>
      <c r="Y573" s="12">
        <v>0</v>
      </c>
      <c r="Z573" s="12">
        <v>0</v>
      </c>
      <c r="AA573" s="12">
        <v>0</v>
      </c>
      <c r="AB573" s="12">
        <v>0</v>
      </c>
      <c r="AC573" s="12">
        <v>0</v>
      </c>
      <c r="AD573" s="12">
        <v>0</v>
      </c>
      <c r="AE573" s="12">
        <v>0</v>
      </c>
      <c r="AF573" s="12">
        <v>0</v>
      </c>
      <c r="AG573" s="12">
        <v>0</v>
      </c>
      <c r="AH573" s="12">
        <v>0</v>
      </c>
      <c r="AI573" s="12">
        <v>0</v>
      </c>
      <c r="AJ573" s="12">
        <v>0</v>
      </c>
      <c r="AK573" s="12">
        <v>0</v>
      </c>
      <c r="AL573" s="12">
        <v>0</v>
      </c>
      <c r="AM573" s="12">
        <v>0</v>
      </c>
      <c r="AN573" s="12">
        <v>0</v>
      </c>
      <c r="AO573" s="81">
        <v>0</v>
      </c>
      <c r="AP573">
        <v>0</v>
      </c>
      <c r="AQ573">
        <v>0</v>
      </c>
      <c r="AR573">
        <v>0</v>
      </c>
      <c r="AS573" t="s">
        <v>372</v>
      </c>
      <c r="AT573" t="s">
        <v>270</v>
      </c>
      <c r="AU573">
        <v>0</v>
      </c>
      <c r="AV573" s="12"/>
      <c r="AW573" s="12">
        <v>2</v>
      </c>
      <c r="AX573" s="12"/>
      <c r="AY573" s="12"/>
      <c r="AZ573" t="s">
        <v>57</v>
      </c>
    </row>
    <row r="574" spans="1:52" hidden="1" x14ac:dyDescent="0.35">
      <c r="A574" t="s">
        <v>61</v>
      </c>
      <c r="B574" t="s">
        <v>95</v>
      </c>
      <c r="C574" s="109">
        <v>0</v>
      </c>
      <c r="D574" s="12">
        <v>0</v>
      </c>
      <c r="E574" s="12">
        <v>0</v>
      </c>
      <c r="F574" s="12">
        <v>0</v>
      </c>
      <c r="G574" s="12">
        <v>0</v>
      </c>
      <c r="H574" s="12">
        <v>0</v>
      </c>
      <c r="I574" s="12">
        <v>0</v>
      </c>
      <c r="J574" s="12">
        <v>0</v>
      </c>
      <c r="K574" s="12">
        <v>0</v>
      </c>
      <c r="L574" s="12">
        <v>0</v>
      </c>
      <c r="M574" s="12">
        <v>0</v>
      </c>
      <c r="N574" s="12">
        <v>0</v>
      </c>
      <c r="O574" s="12">
        <v>0</v>
      </c>
      <c r="P574" s="12">
        <v>0</v>
      </c>
      <c r="Q574" s="12">
        <v>0</v>
      </c>
      <c r="R574" s="12">
        <v>0</v>
      </c>
      <c r="S574" s="12">
        <v>0</v>
      </c>
      <c r="T574" s="12">
        <v>0</v>
      </c>
      <c r="U574" s="12">
        <v>0</v>
      </c>
      <c r="V574" s="12">
        <v>0</v>
      </c>
      <c r="W574" s="12">
        <v>0</v>
      </c>
      <c r="X574" s="12">
        <v>0</v>
      </c>
      <c r="Y574" s="12">
        <v>0</v>
      </c>
      <c r="Z574" s="12">
        <v>0</v>
      </c>
      <c r="AA574" s="12">
        <v>0</v>
      </c>
      <c r="AB574" s="12">
        <v>0</v>
      </c>
      <c r="AC574" s="12">
        <v>0</v>
      </c>
      <c r="AD574" s="12">
        <v>0</v>
      </c>
      <c r="AE574" s="12">
        <v>0</v>
      </c>
      <c r="AF574" s="12">
        <v>0</v>
      </c>
      <c r="AG574" s="12">
        <v>0</v>
      </c>
      <c r="AH574" s="12">
        <v>0</v>
      </c>
      <c r="AI574" s="12">
        <v>0</v>
      </c>
      <c r="AJ574" s="12">
        <v>0</v>
      </c>
      <c r="AK574" s="12">
        <v>0</v>
      </c>
      <c r="AL574" s="12">
        <v>0</v>
      </c>
      <c r="AM574" s="12">
        <v>0</v>
      </c>
      <c r="AN574" s="12">
        <v>0</v>
      </c>
      <c r="AO574" s="81">
        <v>0</v>
      </c>
      <c r="AP574">
        <v>0</v>
      </c>
      <c r="AQ574">
        <v>0</v>
      </c>
      <c r="AR574">
        <v>0</v>
      </c>
      <c r="AS574" t="s">
        <v>372</v>
      </c>
      <c r="AT574" t="s">
        <v>270</v>
      </c>
      <c r="AU574">
        <v>0</v>
      </c>
      <c r="AV574" s="12"/>
      <c r="AW574" s="12"/>
      <c r="AX574" s="12">
        <v>0</v>
      </c>
      <c r="AY574" s="12"/>
      <c r="AZ574" t="s">
        <v>296</v>
      </c>
    </row>
    <row r="575" spans="1:52" hidden="1" x14ac:dyDescent="0.35">
      <c r="A575" t="s">
        <v>61</v>
      </c>
      <c r="B575" t="s">
        <v>95</v>
      </c>
      <c r="C575" s="109">
        <v>0</v>
      </c>
      <c r="D575" s="12">
        <v>0</v>
      </c>
      <c r="E575" s="12">
        <v>0</v>
      </c>
      <c r="F575" s="12">
        <v>0</v>
      </c>
      <c r="G575" s="12">
        <v>0</v>
      </c>
      <c r="H575" s="12">
        <v>0</v>
      </c>
      <c r="I575" s="12">
        <v>0</v>
      </c>
      <c r="J575" s="12">
        <v>0</v>
      </c>
      <c r="K575" s="12">
        <v>0</v>
      </c>
      <c r="L575" s="12">
        <v>0</v>
      </c>
      <c r="M575" s="12">
        <v>0</v>
      </c>
      <c r="N575" s="12">
        <v>0</v>
      </c>
      <c r="O575" s="12">
        <v>0</v>
      </c>
      <c r="P575" s="12">
        <v>0</v>
      </c>
      <c r="Q575" s="12">
        <v>0</v>
      </c>
      <c r="R575" s="12">
        <v>0</v>
      </c>
      <c r="S575" s="12">
        <v>0</v>
      </c>
      <c r="T575" s="12">
        <v>0</v>
      </c>
      <c r="U575" s="12">
        <v>0</v>
      </c>
      <c r="V575" s="12">
        <v>0</v>
      </c>
      <c r="W575" s="12">
        <v>0</v>
      </c>
      <c r="X575" s="12">
        <v>0</v>
      </c>
      <c r="Y575" s="12">
        <v>0</v>
      </c>
      <c r="Z575" s="12">
        <v>0</v>
      </c>
      <c r="AA575" s="12">
        <v>0</v>
      </c>
      <c r="AB575" s="12">
        <v>0</v>
      </c>
      <c r="AC575" s="12">
        <v>0</v>
      </c>
      <c r="AD575" s="12">
        <v>0</v>
      </c>
      <c r="AE575" s="12">
        <v>0</v>
      </c>
      <c r="AF575" s="12">
        <v>0</v>
      </c>
      <c r="AG575" s="12">
        <v>0</v>
      </c>
      <c r="AH575" s="12">
        <v>0</v>
      </c>
      <c r="AI575" s="12">
        <v>0</v>
      </c>
      <c r="AJ575" s="12">
        <v>0</v>
      </c>
      <c r="AK575" s="12">
        <v>0</v>
      </c>
      <c r="AL575" s="12">
        <v>0</v>
      </c>
      <c r="AM575" s="12">
        <v>0</v>
      </c>
      <c r="AN575" s="12">
        <v>0</v>
      </c>
      <c r="AO575" s="81">
        <v>0</v>
      </c>
      <c r="AP575">
        <v>0</v>
      </c>
      <c r="AQ575">
        <v>0</v>
      </c>
      <c r="AR575">
        <v>0</v>
      </c>
      <c r="AS575" t="s">
        <v>372</v>
      </c>
      <c r="AT575" t="s">
        <v>270</v>
      </c>
      <c r="AU575">
        <v>0</v>
      </c>
      <c r="AV575" s="12"/>
      <c r="AW575" s="12"/>
      <c r="AX575" s="12">
        <v>0</v>
      </c>
      <c r="AY575" s="12"/>
      <c r="AZ575" t="s">
        <v>295</v>
      </c>
    </row>
    <row r="576" spans="1:52" hidden="1" x14ac:dyDescent="0.35">
      <c r="A576" t="s">
        <v>61</v>
      </c>
      <c r="B576" t="s">
        <v>95</v>
      </c>
      <c r="C576" s="109">
        <v>0</v>
      </c>
      <c r="D576" s="12">
        <v>0</v>
      </c>
      <c r="E576" s="12">
        <v>0</v>
      </c>
      <c r="F576" s="12">
        <v>0</v>
      </c>
      <c r="G576" s="12">
        <v>0</v>
      </c>
      <c r="H576" s="12">
        <v>0</v>
      </c>
      <c r="I576" s="12">
        <v>0</v>
      </c>
      <c r="J576" s="12">
        <v>0</v>
      </c>
      <c r="K576" s="12">
        <v>0</v>
      </c>
      <c r="L576" s="12">
        <v>0</v>
      </c>
      <c r="M576" s="12">
        <v>0</v>
      </c>
      <c r="N576" s="12">
        <v>0</v>
      </c>
      <c r="O576" s="12">
        <v>0</v>
      </c>
      <c r="P576" s="12">
        <v>0</v>
      </c>
      <c r="Q576" s="12">
        <v>0</v>
      </c>
      <c r="R576" s="12">
        <v>0</v>
      </c>
      <c r="S576" s="12">
        <v>0</v>
      </c>
      <c r="T576" s="12">
        <v>0</v>
      </c>
      <c r="U576" s="12">
        <v>0</v>
      </c>
      <c r="V576" s="12">
        <v>0</v>
      </c>
      <c r="W576" s="12">
        <v>0</v>
      </c>
      <c r="X576" s="12">
        <v>0</v>
      </c>
      <c r="Y576" s="12">
        <v>0</v>
      </c>
      <c r="Z576" s="12">
        <v>0</v>
      </c>
      <c r="AA576" s="12">
        <v>0</v>
      </c>
      <c r="AB576" s="12">
        <v>0</v>
      </c>
      <c r="AC576" s="12">
        <v>0</v>
      </c>
      <c r="AD576" s="12">
        <v>0</v>
      </c>
      <c r="AE576" s="12">
        <v>0</v>
      </c>
      <c r="AF576" s="12">
        <v>0</v>
      </c>
      <c r="AG576" s="12">
        <v>0</v>
      </c>
      <c r="AH576" s="12">
        <v>0</v>
      </c>
      <c r="AI576" s="12">
        <v>0</v>
      </c>
      <c r="AJ576" s="12">
        <v>0</v>
      </c>
      <c r="AK576" s="12">
        <v>0</v>
      </c>
      <c r="AL576" s="12">
        <v>0</v>
      </c>
      <c r="AM576" s="12">
        <v>0</v>
      </c>
      <c r="AN576" s="12">
        <v>0</v>
      </c>
      <c r="AO576" s="81">
        <v>0</v>
      </c>
      <c r="AP576">
        <v>0</v>
      </c>
      <c r="AQ576">
        <v>0</v>
      </c>
      <c r="AR576">
        <v>0</v>
      </c>
      <c r="AS576" t="s">
        <v>372</v>
      </c>
      <c r="AT576" t="s">
        <v>270</v>
      </c>
      <c r="AU576">
        <v>0</v>
      </c>
      <c r="AV576" s="12"/>
      <c r="AW576" s="12"/>
      <c r="AX576" s="12">
        <v>1</v>
      </c>
      <c r="AY576" s="12"/>
      <c r="AZ576" t="s">
        <v>57</v>
      </c>
    </row>
    <row r="577" spans="1:52" hidden="1" x14ac:dyDescent="0.35">
      <c r="A577" t="s">
        <v>61</v>
      </c>
      <c r="B577" t="s">
        <v>95</v>
      </c>
      <c r="C577" s="109">
        <v>0</v>
      </c>
      <c r="D577" s="12">
        <v>0</v>
      </c>
      <c r="E577" s="12">
        <v>0</v>
      </c>
      <c r="F577" s="12">
        <v>0</v>
      </c>
      <c r="G577" s="12">
        <v>0</v>
      </c>
      <c r="H577" s="12">
        <v>0</v>
      </c>
      <c r="I577" s="12">
        <v>0</v>
      </c>
      <c r="J577" s="12">
        <v>0</v>
      </c>
      <c r="K577" s="12">
        <v>0</v>
      </c>
      <c r="L577" s="12">
        <v>0</v>
      </c>
      <c r="M577" s="12">
        <v>0</v>
      </c>
      <c r="N577" s="12">
        <v>0</v>
      </c>
      <c r="O577" s="12">
        <v>0</v>
      </c>
      <c r="P577" s="12">
        <v>0</v>
      </c>
      <c r="Q577" s="12">
        <v>0</v>
      </c>
      <c r="R577" s="12">
        <v>0</v>
      </c>
      <c r="S577" s="12">
        <v>0</v>
      </c>
      <c r="T577" s="12">
        <v>0</v>
      </c>
      <c r="U577" s="12">
        <v>0</v>
      </c>
      <c r="V577" s="12">
        <v>0</v>
      </c>
      <c r="W577" s="12">
        <v>0</v>
      </c>
      <c r="X577" s="12">
        <v>0</v>
      </c>
      <c r="Y577" s="12">
        <v>0</v>
      </c>
      <c r="Z577" s="12">
        <v>0</v>
      </c>
      <c r="AA577" s="12">
        <v>0</v>
      </c>
      <c r="AB577" s="12">
        <v>0</v>
      </c>
      <c r="AC577" s="12">
        <v>0</v>
      </c>
      <c r="AD577" s="12">
        <v>0</v>
      </c>
      <c r="AE577" s="12">
        <v>0</v>
      </c>
      <c r="AF577" s="12">
        <v>0</v>
      </c>
      <c r="AG577" s="12">
        <v>0</v>
      </c>
      <c r="AH577" s="12">
        <v>0</v>
      </c>
      <c r="AI577" s="12">
        <v>0</v>
      </c>
      <c r="AJ577" s="12">
        <v>0</v>
      </c>
      <c r="AK577" s="12">
        <v>0</v>
      </c>
      <c r="AL577" s="12">
        <v>0</v>
      </c>
      <c r="AM577" s="12">
        <v>0</v>
      </c>
      <c r="AN577" s="12">
        <v>0</v>
      </c>
      <c r="AO577" s="81">
        <v>0</v>
      </c>
      <c r="AP577">
        <v>0</v>
      </c>
      <c r="AQ577">
        <v>0</v>
      </c>
      <c r="AR577">
        <v>0</v>
      </c>
      <c r="AS577" t="s">
        <v>372</v>
      </c>
      <c r="AT577" t="s">
        <v>270</v>
      </c>
      <c r="AU577">
        <v>0</v>
      </c>
      <c r="AV577" s="12"/>
      <c r="AW577" s="12"/>
      <c r="AX577" s="12"/>
      <c r="AY577" s="12">
        <v>0</v>
      </c>
      <c r="AZ577" t="s">
        <v>296</v>
      </c>
    </row>
    <row r="578" spans="1:52" hidden="1" x14ac:dyDescent="0.35">
      <c r="A578" t="s">
        <v>61</v>
      </c>
      <c r="B578" t="s">
        <v>95</v>
      </c>
      <c r="C578" s="109">
        <v>0</v>
      </c>
      <c r="D578" s="12">
        <v>0</v>
      </c>
      <c r="E578" s="12">
        <v>0</v>
      </c>
      <c r="F578" s="12">
        <v>0</v>
      </c>
      <c r="G578" s="12">
        <v>0</v>
      </c>
      <c r="H578" s="12">
        <v>0</v>
      </c>
      <c r="I578" s="12">
        <v>0</v>
      </c>
      <c r="J578" s="12">
        <v>0</v>
      </c>
      <c r="K578" s="12">
        <v>0</v>
      </c>
      <c r="L578" s="12">
        <v>0</v>
      </c>
      <c r="M578" s="12">
        <v>0</v>
      </c>
      <c r="N578" s="12">
        <v>0</v>
      </c>
      <c r="O578" s="12">
        <v>0</v>
      </c>
      <c r="P578" s="12">
        <v>0</v>
      </c>
      <c r="Q578" s="12">
        <v>0</v>
      </c>
      <c r="R578" s="12">
        <v>0</v>
      </c>
      <c r="S578" s="12">
        <v>0</v>
      </c>
      <c r="T578" s="12">
        <v>0</v>
      </c>
      <c r="U578" s="12">
        <v>0</v>
      </c>
      <c r="V578" s="12">
        <v>0</v>
      </c>
      <c r="W578" s="12">
        <v>0</v>
      </c>
      <c r="X578" s="12">
        <v>0</v>
      </c>
      <c r="Y578" s="12">
        <v>0</v>
      </c>
      <c r="Z578" s="12">
        <v>0</v>
      </c>
      <c r="AA578" s="12">
        <v>0</v>
      </c>
      <c r="AB578" s="12">
        <v>0</v>
      </c>
      <c r="AC578" s="12">
        <v>0</v>
      </c>
      <c r="AD578" s="12">
        <v>0</v>
      </c>
      <c r="AE578" s="12">
        <v>0</v>
      </c>
      <c r="AF578" s="12">
        <v>0</v>
      </c>
      <c r="AG578" s="12">
        <v>0</v>
      </c>
      <c r="AH578" s="12">
        <v>0</v>
      </c>
      <c r="AI578" s="12">
        <v>0</v>
      </c>
      <c r="AJ578" s="12">
        <v>0</v>
      </c>
      <c r="AK578" s="12">
        <v>0</v>
      </c>
      <c r="AL578" s="12">
        <v>0</v>
      </c>
      <c r="AM578" s="12">
        <v>0</v>
      </c>
      <c r="AN578" s="12">
        <v>0</v>
      </c>
      <c r="AO578" s="81">
        <v>0</v>
      </c>
      <c r="AP578">
        <v>0</v>
      </c>
      <c r="AQ578">
        <v>0</v>
      </c>
      <c r="AR578">
        <v>0</v>
      </c>
      <c r="AS578" t="s">
        <v>372</v>
      </c>
      <c r="AT578" t="s">
        <v>270</v>
      </c>
      <c r="AU578">
        <v>0</v>
      </c>
      <c r="AV578" s="12"/>
      <c r="AW578" s="12"/>
      <c r="AX578" s="12"/>
      <c r="AY578" s="12">
        <v>0</v>
      </c>
      <c r="AZ578" t="s">
        <v>295</v>
      </c>
    </row>
    <row r="579" spans="1:52" hidden="1" x14ac:dyDescent="0.35">
      <c r="A579" t="s">
        <v>61</v>
      </c>
      <c r="B579" t="s">
        <v>95</v>
      </c>
      <c r="C579" s="109">
        <v>0</v>
      </c>
      <c r="D579" s="12">
        <v>0</v>
      </c>
      <c r="E579" s="12">
        <v>0</v>
      </c>
      <c r="F579" s="12">
        <v>0</v>
      </c>
      <c r="G579" s="12">
        <v>0</v>
      </c>
      <c r="H579" s="12">
        <v>0</v>
      </c>
      <c r="I579" s="12">
        <v>0</v>
      </c>
      <c r="J579" s="12">
        <v>0</v>
      </c>
      <c r="K579" s="12">
        <v>0</v>
      </c>
      <c r="L579" s="12">
        <v>0</v>
      </c>
      <c r="M579" s="12">
        <v>0</v>
      </c>
      <c r="N579" s="12">
        <v>0</v>
      </c>
      <c r="O579" s="12">
        <v>0</v>
      </c>
      <c r="P579" s="12">
        <v>0</v>
      </c>
      <c r="Q579" s="12">
        <v>0</v>
      </c>
      <c r="R579" s="12">
        <v>0</v>
      </c>
      <c r="S579" s="12">
        <v>0</v>
      </c>
      <c r="T579" s="12">
        <v>0</v>
      </c>
      <c r="U579" s="12">
        <v>0</v>
      </c>
      <c r="V579" s="12">
        <v>0</v>
      </c>
      <c r="W579" s="12">
        <v>0</v>
      </c>
      <c r="X579" s="12">
        <v>0</v>
      </c>
      <c r="Y579" s="12">
        <v>0</v>
      </c>
      <c r="Z579" s="12">
        <v>0</v>
      </c>
      <c r="AA579" s="12">
        <v>0</v>
      </c>
      <c r="AB579" s="12">
        <v>0</v>
      </c>
      <c r="AC579" s="12">
        <v>0</v>
      </c>
      <c r="AD579" s="12">
        <v>0</v>
      </c>
      <c r="AE579" s="12">
        <v>0</v>
      </c>
      <c r="AF579" s="12">
        <v>0</v>
      </c>
      <c r="AG579" s="12">
        <v>0</v>
      </c>
      <c r="AH579" s="12">
        <v>0</v>
      </c>
      <c r="AI579" s="12">
        <v>0</v>
      </c>
      <c r="AJ579" s="12">
        <v>0</v>
      </c>
      <c r="AK579" s="12">
        <v>0</v>
      </c>
      <c r="AL579" s="12">
        <v>0</v>
      </c>
      <c r="AM579" s="12">
        <v>0</v>
      </c>
      <c r="AN579" s="12">
        <v>0</v>
      </c>
      <c r="AO579" s="81">
        <v>0</v>
      </c>
      <c r="AP579">
        <v>0</v>
      </c>
      <c r="AQ579">
        <v>0</v>
      </c>
      <c r="AR579">
        <v>0</v>
      </c>
      <c r="AS579" t="s">
        <v>372</v>
      </c>
      <c r="AT579" t="s">
        <v>270</v>
      </c>
      <c r="AU579">
        <v>0</v>
      </c>
      <c r="AV579" s="12"/>
      <c r="AW579" s="12"/>
      <c r="AX579" s="12"/>
      <c r="AY579" s="12">
        <v>2</v>
      </c>
      <c r="AZ579" t="s">
        <v>57</v>
      </c>
    </row>
    <row r="580" spans="1:52" hidden="1" x14ac:dyDescent="0.35">
      <c r="A580" t="s">
        <v>61</v>
      </c>
      <c r="B580" t="s">
        <v>95</v>
      </c>
      <c r="C580" s="109">
        <v>0</v>
      </c>
      <c r="D580" s="12">
        <v>0</v>
      </c>
      <c r="E580" s="12">
        <v>0</v>
      </c>
      <c r="F580" s="12">
        <v>0</v>
      </c>
      <c r="G580" s="12">
        <v>0</v>
      </c>
      <c r="H580" s="12">
        <v>0</v>
      </c>
      <c r="I580" s="12">
        <v>0</v>
      </c>
      <c r="J580" s="12">
        <v>0</v>
      </c>
      <c r="K580" s="12">
        <v>0</v>
      </c>
      <c r="L580" s="12">
        <v>0</v>
      </c>
      <c r="M580" s="12">
        <v>0</v>
      </c>
      <c r="N580" s="12">
        <v>0</v>
      </c>
      <c r="O580" s="12">
        <v>0</v>
      </c>
      <c r="P580" s="12">
        <v>0</v>
      </c>
      <c r="Q580" s="12">
        <v>0</v>
      </c>
      <c r="R580" s="12">
        <v>0</v>
      </c>
      <c r="S580" s="12">
        <v>0</v>
      </c>
      <c r="T580" s="12">
        <v>0</v>
      </c>
      <c r="U580" s="12">
        <v>0</v>
      </c>
      <c r="V580" s="12">
        <v>0</v>
      </c>
      <c r="W580" s="12">
        <v>0</v>
      </c>
      <c r="X580" s="12">
        <v>0</v>
      </c>
      <c r="Y580" s="12">
        <v>0</v>
      </c>
      <c r="Z580" s="12">
        <v>0</v>
      </c>
      <c r="AA580" s="12">
        <v>0</v>
      </c>
      <c r="AB580" s="12">
        <v>0</v>
      </c>
      <c r="AC580" s="12">
        <v>0</v>
      </c>
      <c r="AD580" s="12">
        <v>0</v>
      </c>
      <c r="AE580" s="12">
        <v>0</v>
      </c>
      <c r="AF580" s="12">
        <v>0</v>
      </c>
      <c r="AG580" s="12">
        <v>0</v>
      </c>
      <c r="AH580" s="12">
        <v>0</v>
      </c>
      <c r="AI580" s="12">
        <v>0</v>
      </c>
      <c r="AJ580" s="12">
        <v>0</v>
      </c>
      <c r="AK580" s="12">
        <v>0</v>
      </c>
      <c r="AL580" s="12">
        <v>0</v>
      </c>
      <c r="AM580" s="12">
        <v>0</v>
      </c>
      <c r="AN580" s="12">
        <v>0</v>
      </c>
      <c r="AO580" s="81">
        <v>0</v>
      </c>
      <c r="AP580">
        <v>0</v>
      </c>
      <c r="AQ580">
        <v>0</v>
      </c>
      <c r="AR580">
        <v>0</v>
      </c>
      <c r="AS580" t="s">
        <v>372</v>
      </c>
      <c r="AT580" t="s">
        <v>270</v>
      </c>
      <c r="AU580">
        <v>0</v>
      </c>
      <c r="AV580" s="12"/>
      <c r="AW580" s="12"/>
      <c r="AX580" s="12"/>
      <c r="AY580" s="12"/>
      <c r="AZ580" t="s">
        <v>57</v>
      </c>
    </row>
    <row r="581" spans="1:52" hidden="1" x14ac:dyDescent="0.35">
      <c r="A581" t="s">
        <v>61</v>
      </c>
      <c r="B581" t="s">
        <v>95</v>
      </c>
      <c r="C581" s="109">
        <v>0</v>
      </c>
      <c r="D581" s="12">
        <v>0</v>
      </c>
      <c r="E581" s="12">
        <v>0</v>
      </c>
      <c r="F581" s="12">
        <v>0</v>
      </c>
      <c r="G581" s="12">
        <v>0</v>
      </c>
      <c r="H581" s="12">
        <v>0</v>
      </c>
      <c r="I581" s="12">
        <v>0</v>
      </c>
      <c r="J581" s="12">
        <v>0</v>
      </c>
      <c r="K581" s="12">
        <v>0</v>
      </c>
      <c r="L581" s="12">
        <v>0</v>
      </c>
      <c r="M581" s="12">
        <v>0</v>
      </c>
      <c r="N581" s="12">
        <v>0</v>
      </c>
      <c r="O581" s="12">
        <v>0</v>
      </c>
      <c r="P581" s="12">
        <v>0</v>
      </c>
      <c r="Q581" s="12">
        <v>0</v>
      </c>
      <c r="R581" s="12">
        <v>0</v>
      </c>
      <c r="S581" s="12">
        <v>0</v>
      </c>
      <c r="T581" s="12">
        <v>0</v>
      </c>
      <c r="U581" s="12">
        <v>0</v>
      </c>
      <c r="V581" s="12">
        <v>0</v>
      </c>
      <c r="W581" s="12">
        <v>0</v>
      </c>
      <c r="X581" s="12">
        <v>0</v>
      </c>
      <c r="Y581" s="12">
        <v>0</v>
      </c>
      <c r="Z581" s="12">
        <v>0</v>
      </c>
      <c r="AA581" s="12">
        <v>0</v>
      </c>
      <c r="AB581" s="12">
        <v>0</v>
      </c>
      <c r="AC581" s="12">
        <v>0</v>
      </c>
      <c r="AD581" s="12">
        <v>0</v>
      </c>
      <c r="AE581" s="12">
        <v>0</v>
      </c>
      <c r="AF581" s="12">
        <v>0</v>
      </c>
      <c r="AG581" s="12">
        <v>0</v>
      </c>
      <c r="AH581" s="12">
        <v>0</v>
      </c>
      <c r="AI581" s="12">
        <v>0</v>
      </c>
      <c r="AJ581" s="12">
        <v>0</v>
      </c>
      <c r="AK581" s="12">
        <v>0</v>
      </c>
      <c r="AL581" s="12">
        <v>0</v>
      </c>
      <c r="AM581" s="12">
        <v>0</v>
      </c>
      <c r="AN581" s="12">
        <v>0</v>
      </c>
      <c r="AO581" s="81">
        <v>0</v>
      </c>
      <c r="AP581">
        <v>0</v>
      </c>
      <c r="AQ581">
        <v>0</v>
      </c>
      <c r="AR581">
        <v>0</v>
      </c>
      <c r="AS581" t="s">
        <v>372</v>
      </c>
      <c r="AT581" t="s">
        <v>270</v>
      </c>
      <c r="AU581">
        <v>0</v>
      </c>
      <c r="AV581" s="12"/>
      <c r="AW581" s="12"/>
      <c r="AX581" s="12"/>
      <c r="AY581" s="12"/>
      <c r="AZ581" t="s">
        <v>296</v>
      </c>
    </row>
    <row r="582" spans="1:52" hidden="1" x14ac:dyDescent="0.35">
      <c r="A582" t="s">
        <v>61</v>
      </c>
      <c r="B582" t="s">
        <v>95</v>
      </c>
      <c r="C582" s="109">
        <v>0</v>
      </c>
      <c r="D582" s="12">
        <v>0</v>
      </c>
      <c r="E582" s="12">
        <v>0</v>
      </c>
      <c r="F582" s="12">
        <v>0</v>
      </c>
      <c r="G582" s="12">
        <v>0</v>
      </c>
      <c r="H582" s="12">
        <v>0</v>
      </c>
      <c r="I582" s="12">
        <v>0</v>
      </c>
      <c r="J582" s="12">
        <v>0</v>
      </c>
      <c r="K582" s="12">
        <v>0</v>
      </c>
      <c r="L582" s="12">
        <v>0</v>
      </c>
      <c r="M582" s="12">
        <v>0</v>
      </c>
      <c r="N582" s="12">
        <v>0</v>
      </c>
      <c r="O582" s="12">
        <v>0</v>
      </c>
      <c r="P582" s="12">
        <v>0</v>
      </c>
      <c r="Q582" s="12">
        <v>0</v>
      </c>
      <c r="R582" s="12">
        <v>0</v>
      </c>
      <c r="S582" s="12">
        <v>0</v>
      </c>
      <c r="T582" s="12">
        <v>0</v>
      </c>
      <c r="U582" s="12">
        <v>0</v>
      </c>
      <c r="V582" s="12">
        <v>0</v>
      </c>
      <c r="W582" s="12">
        <v>0</v>
      </c>
      <c r="X582" s="12">
        <v>0</v>
      </c>
      <c r="Y582" s="12">
        <v>0</v>
      </c>
      <c r="Z582" s="12">
        <v>0</v>
      </c>
      <c r="AA582" s="12">
        <v>0</v>
      </c>
      <c r="AB582" s="12">
        <v>0</v>
      </c>
      <c r="AC582" s="12">
        <v>0</v>
      </c>
      <c r="AD582" s="12">
        <v>0</v>
      </c>
      <c r="AE582" s="12">
        <v>0</v>
      </c>
      <c r="AF582" s="12">
        <v>0</v>
      </c>
      <c r="AG582" s="12">
        <v>0</v>
      </c>
      <c r="AH582" s="12">
        <v>0</v>
      </c>
      <c r="AI582" s="12">
        <v>0</v>
      </c>
      <c r="AJ582" s="12">
        <v>0</v>
      </c>
      <c r="AK582" s="12">
        <v>0</v>
      </c>
      <c r="AL582" s="12">
        <v>0</v>
      </c>
      <c r="AM582" s="12">
        <v>0</v>
      </c>
      <c r="AN582" s="12">
        <v>0</v>
      </c>
      <c r="AO582" s="81">
        <v>0</v>
      </c>
      <c r="AP582">
        <v>0</v>
      </c>
      <c r="AQ582">
        <v>0</v>
      </c>
      <c r="AR582">
        <v>0</v>
      </c>
      <c r="AS582" t="s">
        <v>372</v>
      </c>
      <c r="AT582" t="s">
        <v>270</v>
      </c>
      <c r="AU582">
        <v>0</v>
      </c>
      <c r="AV582" s="12"/>
      <c r="AW582" s="12"/>
      <c r="AX582" s="12"/>
      <c r="AY582" s="12"/>
      <c r="AZ582" t="s">
        <v>295</v>
      </c>
    </row>
    <row r="583" spans="1:52" hidden="1" x14ac:dyDescent="0.35">
      <c r="A583" t="s">
        <v>61</v>
      </c>
      <c r="B583" t="s">
        <v>112</v>
      </c>
      <c r="C583" s="109">
        <v>0</v>
      </c>
      <c r="D583" s="12">
        <v>0</v>
      </c>
      <c r="E583" s="12">
        <v>0</v>
      </c>
      <c r="F583" s="12">
        <v>0</v>
      </c>
      <c r="G583" s="12">
        <v>0</v>
      </c>
      <c r="H583" s="12">
        <v>0</v>
      </c>
      <c r="I583" s="12">
        <v>0</v>
      </c>
      <c r="J583" s="12">
        <v>0</v>
      </c>
      <c r="K583" s="12">
        <v>0</v>
      </c>
      <c r="L583" s="12">
        <v>0</v>
      </c>
      <c r="M583" s="12">
        <v>0</v>
      </c>
      <c r="N583" s="12">
        <v>0</v>
      </c>
      <c r="O583" s="12">
        <v>0</v>
      </c>
      <c r="P583" s="12">
        <v>0</v>
      </c>
      <c r="Q583" s="12">
        <v>0</v>
      </c>
      <c r="R583" s="12">
        <v>0</v>
      </c>
      <c r="S583" s="12">
        <v>0</v>
      </c>
      <c r="T583" s="12">
        <v>0</v>
      </c>
      <c r="U583" s="12">
        <v>0</v>
      </c>
      <c r="V583" s="12">
        <v>0</v>
      </c>
      <c r="W583" s="12">
        <v>0</v>
      </c>
      <c r="X583" s="12">
        <v>0</v>
      </c>
      <c r="Y583" s="12">
        <v>0</v>
      </c>
      <c r="Z583" s="12">
        <v>0</v>
      </c>
      <c r="AA583" s="12">
        <v>0</v>
      </c>
      <c r="AB583" s="12">
        <v>0</v>
      </c>
      <c r="AC583" s="12">
        <v>0</v>
      </c>
      <c r="AD583" s="12">
        <v>0</v>
      </c>
      <c r="AE583" s="12">
        <v>0</v>
      </c>
      <c r="AF583" s="12">
        <v>0</v>
      </c>
      <c r="AG583" s="12">
        <v>0</v>
      </c>
      <c r="AH583" s="12">
        <v>0</v>
      </c>
      <c r="AI583" s="12">
        <v>0</v>
      </c>
      <c r="AJ583" s="12">
        <v>0</v>
      </c>
      <c r="AK583" s="12">
        <v>0</v>
      </c>
      <c r="AL583" s="12">
        <v>0</v>
      </c>
      <c r="AM583" s="12">
        <v>0</v>
      </c>
      <c r="AN583" s="12">
        <v>0</v>
      </c>
      <c r="AO583" s="81">
        <v>0</v>
      </c>
      <c r="AP583">
        <v>0</v>
      </c>
      <c r="AQ583">
        <v>0</v>
      </c>
      <c r="AR583">
        <v>0</v>
      </c>
      <c r="AS583" t="s">
        <v>372</v>
      </c>
      <c r="AT583" t="s">
        <v>270</v>
      </c>
      <c r="AU583">
        <v>0</v>
      </c>
      <c r="AV583" s="12">
        <v>275</v>
      </c>
      <c r="AW583" s="12"/>
      <c r="AX583" s="12"/>
      <c r="AY583" s="12"/>
      <c r="AZ583" t="s">
        <v>57</v>
      </c>
    </row>
    <row r="584" spans="1:52" hidden="1" x14ac:dyDescent="0.35">
      <c r="A584" t="s">
        <v>61</v>
      </c>
      <c r="B584" t="s">
        <v>112</v>
      </c>
      <c r="C584" s="109">
        <v>0</v>
      </c>
      <c r="D584" s="12">
        <v>0</v>
      </c>
      <c r="E584" s="12">
        <v>0</v>
      </c>
      <c r="F584" s="12">
        <v>0</v>
      </c>
      <c r="G584" s="12">
        <v>0</v>
      </c>
      <c r="H584" s="12">
        <v>0</v>
      </c>
      <c r="I584" s="12">
        <v>0</v>
      </c>
      <c r="J584" s="12">
        <v>0</v>
      </c>
      <c r="K584" s="12">
        <v>0</v>
      </c>
      <c r="L584" s="12">
        <v>0</v>
      </c>
      <c r="M584" s="12">
        <v>0</v>
      </c>
      <c r="N584" s="12">
        <v>0</v>
      </c>
      <c r="O584" s="12">
        <v>0</v>
      </c>
      <c r="P584" s="12">
        <v>0</v>
      </c>
      <c r="Q584" s="12">
        <v>0</v>
      </c>
      <c r="R584" s="12">
        <v>0</v>
      </c>
      <c r="S584" s="12">
        <v>0</v>
      </c>
      <c r="T584" s="12">
        <v>0</v>
      </c>
      <c r="U584" s="12">
        <v>0</v>
      </c>
      <c r="V584" s="12">
        <v>0</v>
      </c>
      <c r="W584" s="12">
        <v>0</v>
      </c>
      <c r="X584" s="12">
        <v>0</v>
      </c>
      <c r="Y584" s="12">
        <v>0</v>
      </c>
      <c r="Z584" s="12">
        <v>0</v>
      </c>
      <c r="AA584" s="12">
        <v>0</v>
      </c>
      <c r="AB584" s="12">
        <v>0</v>
      </c>
      <c r="AC584" s="12">
        <v>0</v>
      </c>
      <c r="AD584" s="12">
        <v>0</v>
      </c>
      <c r="AE584" s="12">
        <v>0</v>
      </c>
      <c r="AF584" s="12">
        <v>0</v>
      </c>
      <c r="AG584" s="12">
        <v>0</v>
      </c>
      <c r="AH584" s="12">
        <v>0</v>
      </c>
      <c r="AI584" s="12">
        <v>0</v>
      </c>
      <c r="AJ584" s="12">
        <v>0</v>
      </c>
      <c r="AK584" s="12">
        <v>0</v>
      </c>
      <c r="AL584" s="12">
        <v>0</v>
      </c>
      <c r="AM584" s="12">
        <v>0</v>
      </c>
      <c r="AN584" s="12">
        <v>0</v>
      </c>
      <c r="AO584" s="81">
        <v>0</v>
      </c>
      <c r="AP584">
        <v>0</v>
      </c>
      <c r="AQ584">
        <v>0</v>
      </c>
      <c r="AR584">
        <v>0</v>
      </c>
      <c r="AS584" t="s">
        <v>372</v>
      </c>
      <c r="AT584" t="s">
        <v>270</v>
      </c>
      <c r="AU584">
        <v>0</v>
      </c>
      <c r="AV584" s="12"/>
      <c r="AW584" s="12">
        <v>1</v>
      </c>
      <c r="AX584" s="12"/>
      <c r="AY584" s="12"/>
      <c r="AZ584" t="s">
        <v>295</v>
      </c>
    </row>
    <row r="585" spans="1:52" hidden="1" x14ac:dyDescent="0.35">
      <c r="A585" t="s">
        <v>61</v>
      </c>
      <c r="B585" t="s">
        <v>112</v>
      </c>
      <c r="C585" s="109">
        <v>0</v>
      </c>
      <c r="D585" s="12">
        <v>0</v>
      </c>
      <c r="E585" s="12">
        <v>0</v>
      </c>
      <c r="F585" s="12">
        <v>0</v>
      </c>
      <c r="G585" s="12">
        <v>0</v>
      </c>
      <c r="H585" s="12">
        <v>0</v>
      </c>
      <c r="I585" s="12">
        <v>0</v>
      </c>
      <c r="J585" s="12">
        <v>0</v>
      </c>
      <c r="K585" s="12">
        <v>0</v>
      </c>
      <c r="L585" s="12">
        <v>0</v>
      </c>
      <c r="M585" s="12">
        <v>0</v>
      </c>
      <c r="N585" s="12">
        <v>0</v>
      </c>
      <c r="O585" s="12">
        <v>0</v>
      </c>
      <c r="P585" s="12">
        <v>0</v>
      </c>
      <c r="Q585" s="12">
        <v>0</v>
      </c>
      <c r="R585" s="12">
        <v>0</v>
      </c>
      <c r="S585" s="12">
        <v>0</v>
      </c>
      <c r="T585" s="12">
        <v>0</v>
      </c>
      <c r="U585" s="12">
        <v>0</v>
      </c>
      <c r="V585" s="12">
        <v>0</v>
      </c>
      <c r="W585" s="12">
        <v>0</v>
      </c>
      <c r="X585" s="12">
        <v>0</v>
      </c>
      <c r="Y585" s="12">
        <v>0</v>
      </c>
      <c r="Z585" s="12">
        <v>0</v>
      </c>
      <c r="AA585" s="12">
        <v>0</v>
      </c>
      <c r="AB585" s="12">
        <v>0</v>
      </c>
      <c r="AC585" s="12">
        <v>0</v>
      </c>
      <c r="AD585" s="12">
        <v>0</v>
      </c>
      <c r="AE585" s="12">
        <v>0</v>
      </c>
      <c r="AF585" s="12">
        <v>0</v>
      </c>
      <c r="AG585" s="12">
        <v>0</v>
      </c>
      <c r="AH585" s="12">
        <v>0</v>
      </c>
      <c r="AI585" s="12">
        <v>0</v>
      </c>
      <c r="AJ585" s="12">
        <v>0</v>
      </c>
      <c r="AK585" s="12">
        <v>0</v>
      </c>
      <c r="AL585" s="12">
        <v>0</v>
      </c>
      <c r="AM585" s="12">
        <v>0</v>
      </c>
      <c r="AN585" s="12">
        <v>0</v>
      </c>
      <c r="AO585" s="81">
        <v>0</v>
      </c>
      <c r="AP585">
        <v>0</v>
      </c>
      <c r="AQ585">
        <v>0</v>
      </c>
      <c r="AR585">
        <v>0</v>
      </c>
      <c r="AS585" t="s">
        <v>372</v>
      </c>
      <c r="AT585" t="s">
        <v>270</v>
      </c>
      <c r="AU585">
        <v>0</v>
      </c>
      <c r="AV585" s="12"/>
      <c r="AW585" s="12">
        <v>4</v>
      </c>
      <c r="AX585" s="12"/>
      <c r="AY585" s="12"/>
      <c r="AZ585" t="s">
        <v>296</v>
      </c>
    </row>
    <row r="586" spans="1:52" hidden="1" x14ac:dyDescent="0.35">
      <c r="A586" t="s">
        <v>61</v>
      </c>
      <c r="B586" t="s">
        <v>112</v>
      </c>
      <c r="C586" s="109">
        <v>0</v>
      </c>
      <c r="D586" s="12">
        <v>0</v>
      </c>
      <c r="E586" s="12">
        <v>0</v>
      </c>
      <c r="F586" s="12">
        <v>0</v>
      </c>
      <c r="G586" s="12">
        <v>0</v>
      </c>
      <c r="H586" s="12">
        <v>0</v>
      </c>
      <c r="I586" s="12">
        <v>0</v>
      </c>
      <c r="J586" s="12">
        <v>0</v>
      </c>
      <c r="K586" s="12">
        <v>0</v>
      </c>
      <c r="L586" s="12">
        <v>0</v>
      </c>
      <c r="M586" s="12">
        <v>0</v>
      </c>
      <c r="N586" s="12">
        <v>0</v>
      </c>
      <c r="O586" s="12">
        <v>0</v>
      </c>
      <c r="P586" s="12">
        <v>0</v>
      </c>
      <c r="Q586" s="12">
        <v>0</v>
      </c>
      <c r="R586" s="12">
        <v>0</v>
      </c>
      <c r="S586" s="12">
        <v>0</v>
      </c>
      <c r="T586" s="12">
        <v>0</v>
      </c>
      <c r="U586" s="12">
        <v>0</v>
      </c>
      <c r="V586" s="12">
        <v>0</v>
      </c>
      <c r="W586" s="12">
        <v>0</v>
      </c>
      <c r="X586" s="12">
        <v>0</v>
      </c>
      <c r="Y586" s="12">
        <v>0</v>
      </c>
      <c r="Z586" s="12">
        <v>0</v>
      </c>
      <c r="AA586" s="12">
        <v>0</v>
      </c>
      <c r="AB586" s="12">
        <v>0</v>
      </c>
      <c r="AC586" s="12">
        <v>0</v>
      </c>
      <c r="AD586" s="12">
        <v>0</v>
      </c>
      <c r="AE586" s="12">
        <v>0</v>
      </c>
      <c r="AF586" s="12">
        <v>0</v>
      </c>
      <c r="AG586" s="12">
        <v>0</v>
      </c>
      <c r="AH586" s="12">
        <v>0</v>
      </c>
      <c r="AI586" s="12">
        <v>0</v>
      </c>
      <c r="AJ586" s="12">
        <v>0</v>
      </c>
      <c r="AK586" s="12">
        <v>0</v>
      </c>
      <c r="AL586" s="12">
        <v>0</v>
      </c>
      <c r="AM586" s="12">
        <v>0</v>
      </c>
      <c r="AN586" s="12">
        <v>0</v>
      </c>
      <c r="AO586" s="81">
        <v>0</v>
      </c>
      <c r="AP586">
        <v>0</v>
      </c>
      <c r="AQ586">
        <v>0</v>
      </c>
      <c r="AR586">
        <v>0</v>
      </c>
      <c r="AS586" t="s">
        <v>372</v>
      </c>
      <c r="AT586" t="s">
        <v>270</v>
      </c>
      <c r="AU586">
        <v>0</v>
      </c>
      <c r="AV586" s="12"/>
      <c r="AW586" s="12">
        <v>47</v>
      </c>
      <c r="AX586" s="12"/>
      <c r="AY586" s="12"/>
      <c r="AZ586" t="s">
        <v>57</v>
      </c>
    </row>
    <row r="587" spans="1:52" hidden="1" x14ac:dyDescent="0.35">
      <c r="A587" t="s">
        <v>61</v>
      </c>
      <c r="B587" t="s">
        <v>112</v>
      </c>
      <c r="C587" s="109">
        <v>0</v>
      </c>
      <c r="D587" s="12">
        <v>0</v>
      </c>
      <c r="E587" s="12">
        <v>0</v>
      </c>
      <c r="F587" s="12">
        <v>0</v>
      </c>
      <c r="G587" s="12">
        <v>0</v>
      </c>
      <c r="H587" s="12">
        <v>0</v>
      </c>
      <c r="I587" s="12">
        <v>0</v>
      </c>
      <c r="J587" s="12">
        <v>0</v>
      </c>
      <c r="K587" s="12">
        <v>0</v>
      </c>
      <c r="L587" s="12">
        <v>0</v>
      </c>
      <c r="M587" s="12">
        <v>0</v>
      </c>
      <c r="N587" s="12">
        <v>0</v>
      </c>
      <c r="O587" s="12">
        <v>0</v>
      </c>
      <c r="P587" s="12">
        <v>0</v>
      </c>
      <c r="Q587" s="12">
        <v>0</v>
      </c>
      <c r="R587" s="12">
        <v>0</v>
      </c>
      <c r="S587" s="12">
        <v>0</v>
      </c>
      <c r="T587" s="12">
        <v>0</v>
      </c>
      <c r="U587" s="12">
        <v>0</v>
      </c>
      <c r="V587" s="12">
        <v>0</v>
      </c>
      <c r="W587" s="12">
        <v>0</v>
      </c>
      <c r="X587" s="12">
        <v>0</v>
      </c>
      <c r="Y587" s="12">
        <v>0</v>
      </c>
      <c r="Z587" s="12">
        <v>0</v>
      </c>
      <c r="AA587" s="12">
        <v>0</v>
      </c>
      <c r="AB587" s="12">
        <v>0</v>
      </c>
      <c r="AC587" s="12">
        <v>0</v>
      </c>
      <c r="AD587" s="12">
        <v>0</v>
      </c>
      <c r="AE587" s="12">
        <v>0</v>
      </c>
      <c r="AF587" s="12">
        <v>0</v>
      </c>
      <c r="AG587" s="12">
        <v>0</v>
      </c>
      <c r="AH587" s="12">
        <v>0</v>
      </c>
      <c r="AI587" s="12">
        <v>0</v>
      </c>
      <c r="AJ587" s="12">
        <v>0</v>
      </c>
      <c r="AK587" s="12">
        <v>0</v>
      </c>
      <c r="AL587" s="12">
        <v>0</v>
      </c>
      <c r="AM587" s="12">
        <v>0</v>
      </c>
      <c r="AN587" s="12">
        <v>0</v>
      </c>
      <c r="AO587" s="81">
        <v>0</v>
      </c>
      <c r="AP587">
        <v>0</v>
      </c>
      <c r="AQ587">
        <v>0</v>
      </c>
      <c r="AR587">
        <v>0</v>
      </c>
      <c r="AS587" t="s">
        <v>372</v>
      </c>
      <c r="AT587" t="s">
        <v>270</v>
      </c>
      <c r="AU587">
        <v>0</v>
      </c>
      <c r="AV587" s="12"/>
      <c r="AW587" s="12"/>
      <c r="AX587" s="12">
        <v>0</v>
      </c>
      <c r="AY587" s="12"/>
      <c r="AZ587" t="s">
        <v>295</v>
      </c>
    </row>
    <row r="588" spans="1:52" hidden="1" x14ac:dyDescent="0.35">
      <c r="A588" t="s">
        <v>61</v>
      </c>
      <c r="B588" t="s">
        <v>112</v>
      </c>
      <c r="C588" s="109">
        <v>0</v>
      </c>
      <c r="D588" s="12">
        <v>0</v>
      </c>
      <c r="E588" s="12">
        <v>0</v>
      </c>
      <c r="F588" s="12">
        <v>0</v>
      </c>
      <c r="G588" s="12">
        <v>0</v>
      </c>
      <c r="H588" s="12">
        <v>0</v>
      </c>
      <c r="I588" s="12">
        <v>0</v>
      </c>
      <c r="J588" s="12">
        <v>0</v>
      </c>
      <c r="K588" s="12">
        <v>0</v>
      </c>
      <c r="L588" s="12">
        <v>0</v>
      </c>
      <c r="M588" s="12">
        <v>0</v>
      </c>
      <c r="N588" s="12">
        <v>0</v>
      </c>
      <c r="O588" s="12">
        <v>0</v>
      </c>
      <c r="P588" s="12">
        <v>0</v>
      </c>
      <c r="Q588" s="12">
        <v>0</v>
      </c>
      <c r="R588" s="12">
        <v>0</v>
      </c>
      <c r="S588" s="12">
        <v>0</v>
      </c>
      <c r="T588" s="12">
        <v>0</v>
      </c>
      <c r="U588" s="12">
        <v>0</v>
      </c>
      <c r="V588" s="12">
        <v>0</v>
      </c>
      <c r="W588" s="12">
        <v>0</v>
      </c>
      <c r="X588" s="12">
        <v>0</v>
      </c>
      <c r="Y588" s="12">
        <v>0</v>
      </c>
      <c r="Z588" s="12">
        <v>0</v>
      </c>
      <c r="AA588" s="12">
        <v>0</v>
      </c>
      <c r="AB588" s="12">
        <v>0</v>
      </c>
      <c r="AC588" s="12">
        <v>0</v>
      </c>
      <c r="AD588" s="12">
        <v>0</v>
      </c>
      <c r="AE588" s="12">
        <v>0</v>
      </c>
      <c r="AF588" s="12">
        <v>0</v>
      </c>
      <c r="AG588" s="12">
        <v>0</v>
      </c>
      <c r="AH588" s="12">
        <v>0</v>
      </c>
      <c r="AI588" s="12">
        <v>0</v>
      </c>
      <c r="AJ588" s="12">
        <v>0</v>
      </c>
      <c r="AK588" s="12">
        <v>0</v>
      </c>
      <c r="AL588" s="12">
        <v>0</v>
      </c>
      <c r="AM588" s="12">
        <v>0</v>
      </c>
      <c r="AN588" s="12">
        <v>0</v>
      </c>
      <c r="AO588" s="81">
        <v>0</v>
      </c>
      <c r="AP588">
        <v>0</v>
      </c>
      <c r="AQ588">
        <v>0</v>
      </c>
      <c r="AR588">
        <v>0</v>
      </c>
      <c r="AS588" t="s">
        <v>372</v>
      </c>
      <c r="AT588" t="s">
        <v>270</v>
      </c>
      <c r="AU588">
        <v>0</v>
      </c>
      <c r="AV588" s="12"/>
      <c r="AW588" s="12"/>
      <c r="AX588" s="12">
        <v>1</v>
      </c>
      <c r="AY588" s="12"/>
      <c r="AZ588" t="s">
        <v>296</v>
      </c>
    </row>
    <row r="589" spans="1:52" hidden="1" x14ac:dyDescent="0.35">
      <c r="A589" t="s">
        <v>61</v>
      </c>
      <c r="B589" t="s">
        <v>112</v>
      </c>
      <c r="C589" s="109">
        <v>0</v>
      </c>
      <c r="D589" s="12">
        <v>0</v>
      </c>
      <c r="E589" s="12">
        <v>0</v>
      </c>
      <c r="F589" s="12">
        <v>0</v>
      </c>
      <c r="G589" s="12">
        <v>0</v>
      </c>
      <c r="H589" s="12">
        <v>0</v>
      </c>
      <c r="I589" s="12">
        <v>0</v>
      </c>
      <c r="J589" s="12">
        <v>0</v>
      </c>
      <c r="K589" s="12">
        <v>0</v>
      </c>
      <c r="L589" s="12">
        <v>0</v>
      </c>
      <c r="M589" s="12">
        <v>0</v>
      </c>
      <c r="N589" s="12">
        <v>0</v>
      </c>
      <c r="O589" s="12">
        <v>0</v>
      </c>
      <c r="P589" s="12">
        <v>0</v>
      </c>
      <c r="Q589" s="12">
        <v>0</v>
      </c>
      <c r="R589" s="12">
        <v>0</v>
      </c>
      <c r="S589" s="12">
        <v>0</v>
      </c>
      <c r="T589" s="12">
        <v>0</v>
      </c>
      <c r="U589" s="12">
        <v>0</v>
      </c>
      <c r="V589" s="12">
        <v>0</v>
      </c>
      <c r="W589" s="12">
        <v>0</v>
      </c>
      <c r="X589" s="12">
        <v>0</v>
      </c>
      <c r="Y589" s="12">
        <v>0</v>
      </c>
      <c r="Z589" s="12">
        <v>0</v>
      </c>
      <c r="AA589" s="12">
        <v>0</v>
      </c>
      <c r="AB589" s="12">
        <v>0</v>
      </c>
      <c r="AC589" s="12">
        <v>0</v>
      </c>
      <c r="AD589" s="12">
        <v>0</v>
      </c>
      <c r="AE589" s="12">
        <v>0</v>
      </c>
      <c r="AF589" s="12">
        <v>0</v>
      </c>
      <c r="AG589" s="12">
        <v>0</v>
      </c>
      <c r="AH589" s="12">
        <v>0</v>
      </c>
      <c r="AI589" s="12">
        <v>0</v>
      </c>
      <c r="AJ589" s="12">
        <v>0</v>
      </c>
      <c r="AK589" s="12">
        <v>0</v>
      </c>
      <c r="AL589" s="12">
        <v>0</v>
      </c>
      <c r="AM589" s="12">
        <v>0</v>
      </c>
      <c r="AN589" s="12">
        <v>0</v>
      </c>
      <c r="AO589" s="81">
        <v>0</v>
      </c>
      <c r="AP589">
        <v>0</v>
      </c>
      <c r="AQ589">
        <v>0</v>
      </c>
      <c r="AR589">
        <v>0</v>
      </c>
      <c r="AS589" t="s">
        <v>372</v>
      </c>
      <c r="AT589" t="s">
        <v>270</v>
      </c>
      <c r="AU589">
        <v>0</v>
      </c>
      <c r="AV589" s="12"/>
      <c r="AW589" s="12"/>
      <c r="AX589" s="12">
        <v>7</v>
      </c>
      <c r="AY589" s="12"/>
      <c r="AZ589" t="s">
        <v>57</v>
      </c>
    </row>
    <row r="590" spans="1:52" hidden="1" x14ac:dyDescent="0.35">
      <c r="A590" t="s">
        <v>61</v>
      </c>
      <c r="B590" t="s">
        <v>112</v>
      </c>
      <c r="C590" s="109">
        <v>0</v>
      </c>
      <c r="D590" s="12">
        <v>0</v>
      </c>
      <c r="E590" s="12">
        <v>0</v>
      </c>
      <c r="F590" s="12">
        <v>0</v>
      </c>
      <c r="G590" s="12">
        <v>0</v>
      </c>
      <c r="H590" s="12">
        <v>0</v>
      </c>
      <c r="I590" s="12">
        <v>0</v>
      </c>
      <c r="J590" s="12">
        <v>0</v>
      </c>
      <c r="K590" s="12">
        <v>0</v>
      </c>
      <c r="L590" s="12">
        <v>0</v>
      </c>
      <c r="M590" s="12">
        <v>0</v>
      </c>
      <c r="N590" s="12">
        <v>0</v>
      </c>
      <c r="O590" s="12">
        <v>0</v>
      </c>
      <c r="P590" s="12">
        <v>0</v>
      </c>
      <c r="Q590" s="12">
        <v>0</v>
      </c>
      <c r="R590" s="12">
        <v>0</v>
      </c>
      <c r="S590" s="12">
        <v>0</v>
      </c>
      <c r="T590" s="12">
        <v>0</v>
      </c>
      <c r="U590" s="12">
        <v>0</v>
      </c>
      <c r="V590" s="12">
        <v>0</v>
      </c>
      <c r="W590" s="12">
        <v>0</v>
      </c>
      <c r="X590" s="12">
        <v>0</v>
      </c>
      <c r="Y590" s="12">
        <v>0</v>
      </c>
      <c r="Z590" s="12">
        <v>0</v>
      </c>
      <c r="AA590" s="12">
        <v>0</v>
      </c>
      <c r="AB590" s="12">
        <v>0</v>
      </c>
      <c r="AC590" s="12">
        <v>0</v>
      </c>
      <c r="AD590" s="12">
        <v>0</v>
      </c>
      <c r="AE590" s="12">
        <v>0</v>
      </c>
      <c r="AF590" s="12">
        <v>0</v>
      </c>
      <c r="AG590" s="12">
        <v>0</v>
      </c>
      <c r="AH590" s="12">
        <v>0</v>
      </c>
      <c r="AI590" s="12">
        <v>0</v>
      </c>
      <c r="AJ590" s="12">
        <v>0</v>
      </c>
      <c r="AK590" s="12">
        <v>0</v>
      </c>
      <c r="AL590" s="12">
        <v>0</v>
      </c>
      <c r="AM590" s="12">
        <v>0</v>
      </c>
      <c r="AN590" s="12">
        <v>0</v>
      </c>
      <c r="AO590" s="81">
        <v>0</v>
      </c>
      <c r="AP590">
        <v>0</v>
      </c>
      <c r="AQ590">
        <v>0</v>
      </c>
      <c r="AR590">
        <v>0</v>
      </c>
      <c r="AS590" t="s">
        <v>372</v>
      </c>
      <c r="AT590" t="s">
        <v>270</v>
      </c>
      <c r="AU590">
        <v>0</v>
      </c>
      <c r="AV590" s="12"/>
      <c r="AW590" s="12"/>
      <c r="AX590" s="12"/>
      <c r="AY590" s="12">
        <v>1</v>
      </c>
      <c r="AZ590" t="s">
        <v>295</v>
      </c>
    </row>
    <row r="591" spans="1:52" hidden="1" x14ac:dyDescent="0.35">
      <c r="A591" t="s">
        <v>61</v>
      </c>
      <c r="B591" t="s">
        <v>112</v>
      </c>
      <c r="C591" s="109">
        <v>0</v>
      </c>
      <c r="D591" s="12">
        <v>0</v>
      </c>
      <c r="E591" s="12">
        <v>0</v>
      </c>
      <c r="F591" s="12">
        <v>0</v>
      </c>
      <c r="G591" s="12">
        <v>0</v>
      </c>
      <c r="H591" s="12">
        <v>0</v>
      </c>
      <c r="I591" s="12">
        <v>0</v>
      </c>
      <c r="J591" s="12">
        <v>0</v>
      </c>
      <c r="K591" s="12">
        <v>0</v>
      </c>
      <c r="L591" s="12">
        <v>0</v>
      </c>
      <c r="M591" s="12">
        <v>0</v>
      </c>
      <c r="N591" s="12">
        <v>0</v>
      </c>
      <c r="O591" s="12">
        <v>0</v>
      </c>
      <c r="P591" s="12">
        <v>0</v>
      </c>
      <c r="Q591" s="12">
        <v>0</v>
      </c>
      <c r="R591" s="12">
        <v>0</v>
      </c>
      <c r="S591" s="12">
        <v>0</v>
      </c>
      <c r="T591" s="12">
        <v>0</v>
      </c>
      <c r="U591" s="12">
        <v>0</v>
      </c>
      <c r="V591" s="12">
        <v>0</v>
      </c>
      <c r="W591" s="12">
        <v>0</v>
      </c>
      <c r="X591" s="12">
        <v>0</v>
      </c>
      <c r="Y591" s="12">
        <v>0</v>
      </c>
      <c r="Z591" s="12">
        <v>0</v>
      </c>
      <c r="AA591" s="12">
        <v>0</v>
      </c>
      <c r="AB591" s="12">
        <v>0</v>
      </c>
      <c r="AC591" s="12">
        <v>0</v>
      </c>
      <c r="AD591" s="12">
        <v>0</v>
      </c>
      <c r="AE591" s="12">
        <v>0</v>
      </c>
      <c r="AF591" s="12">
        <v>0</v>
      </c>
      <c r="AG591" s="12">
        <v>0</v>
      </c>
      <c r="AH591" s="12">
        <v>0</v>
      </c>
      <c r="AI591" s="12">
        <v>0</v>
      </c>
      <c r="AJ591" s="12">
        <v>0</v>
      </c>
      <c r="AK591" s="12">
        <v>0</v>
      </c>
      <c r="AL591" s="12">
        <v>0</v>
      </c>
      <c r="AM591" s="12">
        <v>0</v>
      </c>
      <c r="AN591" s="12">
        <v>0</v>
      </c>
      <c r="AO591" s="81">
        <v>0</v>
      </c>
      <c r="AP591">
        <v>0</v>
      </c>
      <c r="AQ591">
        <v>0</v>
      </c>
      <c r="AR591">
        <v>0</v>
      </c>
      <c r="AS591" t="s">
        <v>372</v>
      </c>
      <c r="AT591" t="s">
        <v>270</v>
      </c>
      <c r="AU591">
        <v>0</v>
      </c>
      <c r="AV591" s="12"/>
      <c r="AW591" s="12"/>
      <c r="AX591" s="12"/>
      <c r="AY591" s="12">
        <v>4</v>
      </c>
      <c r="AZ591" t="s">
        <v>296</v>
      </c>
    </row>
    <row r="592" spans="1:52" hidden="1" x14ac:dyDescent="0.35">
      <c r="A592" t="s">
        <v>61</v>
      </c>
      <c r="B592" t="s">
        <v>112</v>
      </c>
      <c r="C592" s="109">
        <v>0</v>
      </c>
      <c r="D592" s="12">
        <v>0</v>
      </c>
      <c r="E592" s="12">
        <v>0</v>
      </c>
      <c r="F592" s="12">
        <v>0</v>
      </c>
      <c r="G592" s="12">
        <v>0</v>
      </c>
      <c r="H592" s="12">
        <v>0</v>
      </c>
      <c r="I592" s="12">
        <v>0</v>
      </c>
      <c r="J592" s="12">
        <v>0</v>
      </c>
      <c r="K592" s="12">
        <v>0</v>
      </c>
      <c r="L592" s="12">
        <v>0</v>
      </c>
      <c r="M592" s="12">
        <v>0</v>
      </c>
      <c r="N592" s="12">
        <v>0</v>
      </c>
      <c r="O592" s="12">
        <v>0</v>
      </c>
      <c r="P592" s="12">
        <v>0</v>
      </c>
      <c r="Q592" s="12">
        <v>0</v>
      </c>
      <c r="R592" s="12">
        <v>0</v>
      </c>
      <c r="S592" s="12">
        <v>0</v>
      </c>
      <c r="T592" s="12">
        <v>0</v>
      </c>
      <c r="U592" s="12">
        <v>0</v>
      </c>
      <c r="V592" s="12">
        <v>0</v>
      </c>
      <c r="W592" s="12">
        <v>0</v>
      </c>
      <c r="X592" s="12">
        <v>0</v>
      </c>
      <c r="Y592" s="12">
        <v>0</v>
      </c>
      <c r="Z592" s="12">
        <v>0</v>
      </c>
      <c r="AA592" s="12">
        <v>0</v>
      </c>
      <c r="AB592" s="12">
        <v>0</v>
      </c>
      <c r="AC592" s="12">
        <v>0</v>
      </c>
      <c r="AD592" s="12">
        <v>0</v>
      </c>
      <c r="AE592" s="12">
        <v>0</v>
      </c>
      <c r="AF592" s="12">
        <v>0</v>
      </c>
      <c r="AG592" s="12">
        <v>0</v>
      </c>
      <c r="AH592" s="12">
        <v>0</v>
      </c>
      <c r="AI592" s="12">
        <v>0</v>
      </c>
      <c r="AJ592" s="12">
        <v>0</v>
      </c>
      <c r="AK592" s="12">
        <v>0</v>
      </c>
      <c r="AL592" s="12">
        <v>0</v>
      </c>
      <c r="AM592" s="12">
        <v>0</v>
      </c>
      <c r="AN592" s="12">
        <v>0</v>
      </c>
      <c r="AO592" s="81">
        <v>0</v>
      </c>
      <c r="AP592">
        <v>0</v>
      </c>
      <c r="AQ592">
        <v>0</v>
      </c>
      <c r="AR592">
        <v>0</v>
      </c>
      <c r="AS592" t="s">
        <v>372</v>
      </c>
      <c r="AT592" t="s">
        <v>270</v>
      </c>
      <c r="AU592">
        <v>0</v>
      </c>
      <c r="AV592" s="12"/>
      <c r="AW592" s="12"/>
      <c r="AX592" s="12"/>
      <c r="AY592" s="12">
        <v>45</v>
      </c>
      <c r="AZ592" t="s">
        <v>57</v>
      </c>
    </row>
    <row r="593" spans="1:52" hidden="1" x14ac:dyDescent="0.35">
      <c r="A593" t="s">
        <v>61</v>
      </c>
      <c r="B593" t="s">
        <v>112</v>
      </c>
      <c r="C593" s="109">
        <v>0</v>
      </c>
      <c r="D593" s="12">
        <v>0</v>
      </c>
      <c r="E593" s="12">
        <v>0</v>
      </c>
      <c r="F593" s="12">
        <v>0</v>
      </c>
      <c r="G593" s="12">
        <v>0</v>
      </c>
      <c r="H593" s="12">
        <v>0</v>
      </c>
      <c r="I593" s="12">
        <v>0</v>
      </c>
      <c r="J593" s="12">
        <v>0</v>
      </c>
      <c r="K593" s="12">
        <v>0</v>
      </c>
      <c r="L593" s="12">
        <v>0</v>
      </c>
      <c r="M593" s="12">
        <v>0</v>
      </c>
      <c r="N593" s="12">
        <v>0</v>
      </c>
      <c r="O593" s="12">
        <v>0</v>
      </c>
      <c r="P593" s="12">
        <v>0</v>
      </c>
      <c r="Q593" s="12">
        <v>0</v>
      </c>
      <c r="R593" s="12">
        <v>0</v>
      </c>
      <c r="S593" s="12">
        <v>0</v>
      </c>
      <c r="T593" s="12">
        <v>0</v>
      </c>
      <c r="U593" s="12">
        <v>0</v>
      </c>
      <c r="V593" s="12">
        <v>0</v>
      </c>
      <c r="W593" s="12">
        <v>0</v>
      </c>
      <c r="X593" s="12">
        <v>0</v>
      </c>
      <c r="Y593" s="12">
        <v>0</v>
      </c>
      <c r="Z593" s="12">
        <v>0</v>
      </c>
      <c r="AA593" s="12">
        <v>0</v>
      </c>
      <c r="AB593" s="12">
        <v>0</v>
      </c>
      <c r="AC593" s="12">
        <v>0</v>
      </c>
      <c r="AD593" s="12">
        <v>0</v>
      </c>
      <c r="AE593" s="12">
        <v>0</v>
      </c>
      <c r="AF593" s="12">
        <v>0</v>
      </c>
      <c r="AG593" s="12">
        <v>0</v>
      </c>
      <c r="AH593" s="12">
        <v>0</v>
      </c>
      <c r="AI593" s="12">
        <v>0</v>
      </c>
      <c r="AJ593" s="12">
        <v>0</v>
      </c>
      <c r="AK593" s="12">
        <v>0</v>
      </c>
      <c r="AL593" s="12">
        <v>0</v>
      </c>
      <c r="AM593" s="12">
        <v>0</v>
      </c>
      <c r="AN593" s="12">
        <v>0</v>
      </c>
      <c r="AO593" s="81">
        <v>0</v>
      </c>
      <c r="AP593">
        <v>0</v>
      </c>
      <c r="AQ593">
        <v>0</v>
      </c>
      <c r="AR593">
        <v>0</v>
      </c>
      <c r="AS593" t="s">
        <v>372</v>
      </c>
      <c r="AT593" t="s">
        <v>270</v>
      </c>
      <c r="AU593">
        <v>0</v>
      </c>
      <c r="AV593" s="12"/>
      <c r="AW593" s="12"/>
      <c r="AX593" s="12"/>
      <c r="AY593" s="12"/>
      <c r="AZ593" t="s">
        <v>57</v>
      </c>
    </row>
    <row r="594" spans="1:52" hidden="1" x14ac:dyDescent="0.35">
      <c r="A594" t="s">
        <v>61</v>
      </c>
      <c r="B594" t="s">
        <v>112</v>
      </c>
      <c r="C594" s="109">
        <v>0</v>
      </c>
      <c r="D594" s="12">
        <v>0</v>
      </c>
      <c r="E594" s="12">
        <v>0</v>
      </c>
      <c r="F594" s="12">
        <v>0</v>
      </c>
      <c r="G594" s="12">
        <v>0</v>
      </c>
      <c r="H594" s="12">
        <v>0</v>
      </c>
      <c r="I594" s="12">
        <v>0</v>
      </c>
      <c r="J594" s="12">
        <v>0</v>
      </c>
      <c r="K594" s="12">
        <v>0</v>
      </c>
      <c r="L594" s="12">
        <v>0</v>
      </c>
      <c r="M594" s="12">
        <v>0</v>
      </c>
      <c r="N594" s="12">
        <v>0</v>
      </c>
      <c r="O594" s="12">
        <v>0</v>
      </c>
      <c r="P594" s="12">
        <v>0</v>
      </c>
      <c r="Q594" s="12">
        <v>0</v>
      </c>
      <c r="R594" s="12">
        <v>0</v>
      </c>
      <c r="S594" s="12">
        <v>0</v>
      </c>
      <c r="T594" s="12">
        <v>0</v>
      </c>
      <c r="U594" s="12">
        <v>0</v>
      </c>
      <c r="V594" s="12">
        <v>0</v>
      </c>
      <c r="W594" s="12">
        <v>0</v>
      </c>
      <c r="X594" s="12">
        <v>0</v>
      </c>
      <c r="Y594" s="12">
        <v>0</v>
      </c>
      <c r="Z594" s="12">
        <v>0</v>
      </c>
      <c r="AA594" s="12">
        <v>0</v>
      </c>
      <c r="AB594" s="12">
        <v>0</v>
      </c>
      <c r="AC594" s="12">
        <v>0</v>
      </c>
      <c r="AD594" s="12">
        <v>0</v>
      </c>
      <c r="AE594" s="12">
        <v>0</v>
      </c>
      <c r="AF594" s="12">
        <v>0</v>
      </c>
      <c r="AG594" s="12">
        <v>0</v>
      </c>
      <c r="AH594" s="12">
        <v>0</v>
      </c>
      <c r="AI594" s="12">
        <v>0</v>
      </c>
      <c r="AJ594" s="12">
        <v>0</v>
      </c>
      <c r="AK594" s="12">
        <v>0</v>
      </c>
      <c r="AL594" s="12">
        <v>0</v>
      </c>
      <c r="AM594" s="12">
        <v>0</v>
      </c>
      <c r="AN594" s="12">
        <v>0</v>
      </c>
      <c r="AO594" s="81">
        <v>0</v>
      </c>
      <c r="AP594">
        <v>0</v>
      </c>
      <c r="AQ594">
        <v>0</v>
      </c>
      <c r="AR594">
        <v>0</v>
      </c>
      <c r="AS594" t="s">
        <v>372</v>
      </c>
      <c r="AT594" t="s">
        <v>270</v>
      </c>
      <c r="AU594">
        <v>0</v>
      </c>
      <c r="AV594" s="12"/>
      <c r="AW594" s="12"/>
      <c r="AX594" s="12"/>
      <c r="AY594" s="12"/>
      <c r="AZ594" t="s">
        <v>296</v>
      </c>
    </row>
    <row r="595" spans="1:52" hidden="1" x14ac:dyDescent="0.35">
      <c r="A595" t="s">
        <v>61</v>
      </c>
      <c r="B595" t="s">
        <v>112</v>
      </c>
      <c r="C595" s="109">
        <v>0</v>
      </c>
      <c r="D595" s="12">
        <v>0</v>
      </c>
      <c r="E595" s="12">
        <v>0</v>
      </c>
      <c r="F595" s="12">
        <v>0</v>
      </c>
      <c r="G595" s="12">
        <v>0</v>
      </c>
      <c r="H595" s="12">
        <v>0</v>
      </c>
      <c r="I595" s="12">
        <v>0</v>
      </c>
      <c r="J595" s="12">
        <v>0</v>
      </c>
      <c r="K595" s="12">
        <v>0</v>
      </c>
      <c r="L595" s="12">
        <v>0</v>
      </c>
      <c r="M595" s="12">
        <v>0</v>
      </c>
      <c r="N595" s="12">
        <v>0</v>
      </c>
      <c r="O595" s="12">
        <v>0</v>
      </c>
      <c r="P595" s="12">
        <v>0</v>
      </c>
      <c r="Q595" s="12">
        <v>0</v>
      </c>
      <c r="R595" s="12">
        <v>0</v>
      </c>
      <c r="S595" s="12">
        <v>0</v>
      </c>
      <c r="T595" s="12">
        <v>0</v>
      </c>
      <c r="U595" s="12">
        <v>0</v>
      </c>
      <c r="V595" s="12">
        <v>0</v>
      </c>
      <c r="W595" s="12">
        <v>0</v>
      </c>
      <c r="X595" s="12">
        <v>0</v>
      </c>
      <c r="Y595" s="12">
        <v>0</v>
      </c>
      <c r="Z595" s="12">
        <v>0</v>
      </c>
      <c r="AA595" s="12">
        <v>0</v>
      </c>
      <c r="AB595" s="12">
        <v>0</v>
      </c>
      <c r="AC595" s="12">
        <v>0</v>
      </c>
      <c r="AD595" s="12">
        <v>0</v>
      </c>
      <c r="AE595" s="12">
        <v>0</v>
      </c>
      <c r="AF595" s="12">
        <v>0</v>
      </c>
      <c r="AG595" s="12">
        <v>0</v>
      </c>
      <c r="AH595" s="12">
        <v>0</v>
      </c>
      <c r="AI595" s="12">
        <v>0</v>
      </c>
      <c r="AJ595" s="12">
        <v>0</v>
      </c>
      <c r="AK595" s="12">
        <v>0</v>
      </c>
      <c r="AL595" s="12">
        <v>0</v>
      </c>
      <c r="AM595" s="12">
        <v>0</v>
      </c>
      <c r="AN595" s="12">
        <v>0</v>
      </c>
      <c r="AO595" s="81">
        <v>0</v>
      </c>
      <c r="AP595">
        <v>0</v>
      </c>
      <c r="AQ595">
        <v>0</v>
      </c>
      <c r="AR595">
        <v>0</v>
      </c>
      <c r="AS595" t="s">
        <v>372</v>
      </c>
      <c r="AT595" t="s">
        <v>270</v>
      </c>
      <c r="AU595">
        <v>0</v>
      </c>
      <c r="AV595" s="12"/>
      <c r="AW595" s="12"/>
      <c r="AX595" s="12"/>
      <c r="AY595" s="12"/>
      <c r="AZ595" t="s">
        <v>295</v>
      </c>
    </row>
    <row r="596" spans="1:52" hidden="1" x14ac:dyDescent="0.35">
      <c r="A596" t="s">
        <v>61</v>
      </c>
      <c r="B596" t="s">
        <v>114</v>
      </c>
      <c r="C596" s="109">
        <v>0</v>
      </c>
      <c r="D596" s="12">
        <v>0</v>
      </c>
      <c r="E596" s="12">
        <v>0</v>
      </c>
      <c r="F596" s="12">
        <v>0</v>
      </c>
      <c r="G596" s="12">
        <v>0</v>
      </c>
      <c r="H596" s="12">
        <v>0</v>
      </c>
      <c r="I596" s="12">
        <v>0</v>
      </c>
      <c r="J596" s="12">
        <v>0</v>
      </c>
      <c r="K596" s="12">
        <v>0</v>
      </c>
      <c r="L596" s="12">
        <v>0</v>
      </c>
      <c r="M596" s="12">
        <v>0</v>
      </c>
      <c r="N596" s="12">
        <v>0</v>
      </c>
      <c r="O596" s="12">
        <v>0</v>
      </c>
      <c r="P596" s="12">
        <v>0</v>
      </c>
      <c r="Q596" s="12">
        <v>0</v>
      </c>
      <c r="R596" s="12">
        <v>0</v>
      </c>
      <c r="S596" s="12">
        <v>0</v>
      </c>
      <c r="T596" s="12">
        <v>0</v>
      </c>
      <c r="U596" s="12">
        <v>0</v>
      </c>
      <c r="V596" s="12">
        <v>0</v>
      </c>
      <c r="W596" s="12">
        <v>0</v>
      </c>
      <c r="X596" s="12">
        <v>0</v>
      </c>
      <c r="Y596" s="12">
        <v>0</v>
      </c>
      <c r="Z596" s="12">
        <v>0</v>
      </c>
      <c r="AA596" s="12">
        <v>0</v>
      </c>
      <c r="AB596" s="12">
        <v>0</v>
      </c>
      <c r="AC596" s="12">
        <v>0</v>
      </c>
      <c r="AD596" s="12">
        <v>0</v>
      </c>
      <c r="AE596" s="12">
        <v>0</v>
      </c>
      <c r="AF596" s="12">
        <v>0</v>
      </c>
      <c r="AG596" s="12">
        <v>0</v>
      </c>
      <c r="AH596" s="12">
        <v>0</v>
      </c>
      <c r="AI596" s="12">
        <v>0</v>
      </c>
      <c r="AJ596" s="12">
        <v>0</v>
      </c>
      <c r="AK596" s="12">
        <v>0</v>
      </c>
      <c r="AL596" s="12">
        <v>0</v>
      </c>
      <c r="AM596" s="12">
        <v>0</v>
      </c>
      <c r="AN596" s="12">
        <v>0</v>
      </c>
      <c r="AO596" s="81">
        <v>0</v>
      </c>
      <c r="AP596">
        <v>0</v>
      </c>
      <c r="AQ596">
        <v>0</v>
      </c>
      <c r="AR596">
        <v>0</v>
      </c>
      <c r="AS596" t="s">
        <v>372</v>
      </c>
      <c r="AT596" t="s">
        <v>270</v>
      </c>
      <c r="AU596">
        <v>0</v>
      </c>
      <c r="AV596" s="12">
        <v>170</v>
      </c>
      <c r="AW596" s="12"/>
      <c r="AX596" s="12"/>
      <c r="AY596" s="12"/>
      <c r="AZ596" t="s">
        <v>57</v>
      </c>
    </row>
    <row r="597" spans="1:52" hidden="1" x14ac:dyDescent="0.35">
      <c r="A597" t="s">
        <v>61</v>
      </c>
      <c r="B597" t="s">
        <v>114</v>
      </c>
      <c r="C597" s="109">
        <v>0</v>
      </c>
      <c r="D597" s="12">
        <v>0</v>
      </c>
      <c r="E597" s="12">
        <v>0</v>
      </c>
      <c r="F597" s="12">
        <v>0</v>
      </c>
      <c r="G597" s="12">
        <v>0</v>
      </c>
      <c r="H597" s="12">
        <v>0</v>
      </c>
      <c r="I597" s="12">
        <v>0</v>
      </c>
      <c r="J597" s="12">
        <v>0</v>
      </c>
      <c r="K597" s="12">
        <v>0</v>
      </c>
      <c r="L597" s="12">
        <v>0</v>
      </c>
      <c r="M597" s="12">
        <v>0</v>
      </c>
      <c r="N597" s="12">
        <v>0</v>
      </c>
      <c r="O597" s="12">
        <v>0</v>
      </c>
      <c r="P597" s="12">
        <v>0</v>
      </c>
      <c r="Q597" s="12">
        <v>0</v>
      </c>
      <c r="R597" s="12">
        <v>0</v>
      </c>
      <c r="S597" s="12">
        <v>0</v>
      </c>
      <c r="T597" s="12">
        <v>0</v>
      </c>
      <c r="U597" s="12">
        <v>0</v>
      </c>
      <c r="V597" s="12">
        <v>0</v>
      </c>
      <c r="W597" s="12">
        <v>0</v>
      </c>
      <c r="X597" s="12">
        <v>0</v>
      </c>
      <c r="Y597" s="12">
        <v>0</v>
      </c>
      <c r="Z597" s="12">
        <v>0</v>
      </c>
      <c r="AA597" s="12">
        <v>0</v>
      </c>
      <c r="AB597" s="12">
        <v>0</v>
      </c>
      <c r="AC597" s="12">
        <v>0</v>
      </c>
      <c r="AD597" s="12">
        <v>0</v>
      </c>
      <c r="AE597" s="12">
        <v>0</v>
      </c>
      <c r="AF597" s="12">
        <v>0</v>
      </c>
      <c r="AG597" s="12">
        <v>0</v>
      </c>
      <c r="AH597" s="12">
        <v>0</v>
      </c>
      <c r="AI597" s="12">
        <v>0</v>
      </c>
      <c r="AJ597" s="12">
        <v>0</v>
      </c>
      <c r="AK597" s="12">
        <v>0</v>
      </c>
      <c r="AL597" s="12">
        <v>0</v>
      </c>
      <c r="AM597" s="12">
        <v>0</v>
      </c>
      <c r="AN597" s="12">
        <v>0</v>
      </c>
      <c r="AO597" s="81">
        <v>0</v>
      </c>
      <c r="AP597">
        <v>0</v>
      </c>
      <c r="AQ597">
        <v>0</v>
      </c>
      <c r="AR597">
        <v>0</v>
      </c>
      <c r="AS597" t="s">
        <v>372</v>
      </c>
      <c r="AT597" t="s">
        <v>270</v>
      </c>
      <c r="AU597">
        <v>0</v>
      </c>
      <c r="AV597" s="12"/>
      <c r="AW597" s="12">
        <v>1</v>
      </c>
      <c r="AX597" s="12"/>
      <c r="AY597" s="12"/>
      <c r="AZ597" t="s">
        <v>295</v>
      </c>
    </row>
    <row r="598" spans="1:52" hidden="1" x14ac:dyDescent="0.35">
      <c r="A598" t="s">
        <v>61</v>
      </c>
      <c r="B598" t="s">
        <v>114</v>
      </c>
      <c r="C598" s="109">
        <v>0</v>
      </c>
      <c r="D598" s="12">
        <v>0</v>
      </c>
      <c r="E598" s="12">
        <v>0</v>
      </c>
      <c r="F598" s="12">
        <v>0</v>
      </c>
      <c r="G598" s="12">
        <v>0</v>
      </c>
      <c r="H598" s="12">
        <v>0</v>
      </c>
      <c r="I598" s="12">
        <v>0</v>
      </c>
      <c r="J598" s="12">
        <v>0</v>
      </c>
      <c r="K598" s="12">
        <v>0</v>
      </c>
      <c r="L598" s="12">
        <v>0</v>
      </c>
      <c r="M598" s="12">
        <v>0</v>
      </c>
      <c r="N598" s="12">
        <v>0</v>
      </c>
      <c r="O598" s="12">
        <v>0</v>
      </c>
      <c r="P598" s="12">
        <v>0</v>
      </c>
      <c r="Q598" s="12">
        <v>0</v>
      </c>
      <c r="R598" s="12">
        <v>0</v>
      </c>
      <c r="S598" s="12">
        <v>0</v>
      </c>
      <c r="T598" s="12">
        <v>0</v>
      </c>
      <c r="U598" s="12">
        <v>0</v>
      </c>
      <c r="V598" s="12">
        <v>0</v>
      </c>
      <c r="W598" s="12">
        <v>0</v>
      </c>
      <c r="X598" s="12">
        <v>0</v>
      </c>
      <c r="Y598" s="12">
        <v>0</v>
      </c>
      <c r="Z598" s="12">
        <v>0</v>
      </c>
      <c r="AA598" s="12">
        <v>0</v>
      </c>
      <c r="AB598" s="12">
        <v>0</v>
      </c>
      <c r="AC598" s="12">
        <v>0</v>
      </c>
      <c r="AD598" s="12">
        <v>0</v>
      </c>
      <c r="AE598" s="12">
        <v>0</v>
      </c>
      <c r="AF598" s="12">
        <v>0</v>
      </c>
      <c r="AG598" s="12">
        <v>0</v>
      </c>
      <c r="AH598" s="12">
        <v>0</v>
      </c>
      <c r="AI598" s="12">
        <v>0</v>
      </c>
      <c r="AJ598" s="12">
        <v>0</v>
      </c>
      <c r="AK598" s="12">
        <v>0</v>
      </c>
      <c r="AL598" s="12">
        <v>0</v>
      </c>
      <c r="AM598" s="12">
        <v>0</v>
      </c>
      <c r="AN598" s="12">
        <v>0</v>
      </c>
      <c r="AO598" s="81">
        <v>0</v>
      </c>
      <c r="AP598">
        <v>0</v>
      </c>
      <c r="AQ598">
        <v>0</v>
      </c>
      <c r="AR598">
        <v>0</v>
      </c>
      <c r="AS598" t="s">
        <v>372</v>
      </c>
      <c r="AT598" t="s">
        <v>270</v>
      </c>
      <c r="AU598">
        <v>0</v>
      </c>
      <c r="AV598" s="12"/>
      <c r="AW598" s="12">
        <v>3</v>
      </c>
      <c r="AX598" s="12"/>
      <c r="AY598" s="12"/>
      <c r="AZ598" t="s">
        <v>296</v>
      </c>
    </row>
    <row r="599" spans="1:52" hidden="1" x14ac:dyDescent="0.35">
      <c r="A599" t="s">
        <v>61</v>
      </c>
      <c r="B599" t="s">
        <v>114</v>
      </c>
      <c r="C599" s="109">
        <v>0</v>
      </c>
      <c r="D599" s="12">
        <v>0</v>
      </c>
      <c r="E599" s="12">
        <v>0</v>
      </c>
      <c r="F599" s="12">
        <v>0</v>
      </c>
      <c r="G599" s="12">
        <v>0</v>
      </c>
      <c r="H599" s="12">
        <v>0</v>
      </c>
      <c r="I599" s="12">
        <v>0</v>
      </c>
      <c r="J599" s="12">
        <v>0</v>
      </c>
      <c r="K599" s="12">
        <v>0</v>
      </c>
      <c r="L599" s="12">
        <v>0</v>
      </c>
      <c r="M599" s="12">
        <v>0</v>
      </c>
      <c r="N599" s="12">
        <v>0</v>
      </c>
      <c r="O599" s="12">
        <v>0</v>
      </c>
      <c r="P599" s="12">
        <v>0</v>
      </c>
      <c r="Q599" s="12">
        <v>0</v>
      </c>
      <c r="R599" s="12">
        <v>0</v>
      </c>
      <c r="S599" s="12">
        <v>0</v>
      </c>
      <c r="T599" s="12">
        <v>0</v>
      </c>
      <c r="U599" s="12">
        <v>0</v>
      </c>
      <c r="V599" s="12">
        <v>0</v>
      </c>
      <c r="W599" s="12">
        <v>0</v>
      </c>
      <c r="X599" s="12">
        <v>0</v>
      </c>
      <c r="Y599" s="12">
        <v>0</v>
      </c>
      <c r="Z599" s="12">
        <v>0</v>
      </c>
      <c r="AA599" s="12">
        <v>0</v>
      </c>
      <c r="AB599" s="12">
        <v>0</v>
      </c>
      <c r="AC599" s="12">
        <v>0</v>
      </c>
      <c r="AD599" s="12">
        <v>0</v>
      </c>
      <c r="AE599" s="12">
        <v>0</v>
      </c>
      <c r="AF599" s="12">
        <v>0</v>
      </c>
      <c r="AG599" s="12">
        <v>0</v>
      </c>
      <c r="AH599" s="12">
        <v>0</v>
      </c>
      <c r="AI599" s="12">
        <v>0</v>
      </c>
      <c r="AJ599" s="12">
        <v>0</v>
      </c>
      <c r="AK599" s="12">
        <v>0</v>
      </c>
      <c r="AL599" s="12">
        <v>0</v>
      </c>
      <c r="AM599" s="12">
        <v>0</v>
      </c>
      <c r="AN599" s="12">
        <v>0</v>
      </c>
      <c r="AO599" s="81">
        <v>0</v>
      </c>
      <c r="AP599">
        <v>0</v>
      </c>
      <c r="AQ599">
        <v>0</v>
      </c>
      <c r="AR599">
        <v>0</v>
      </c>
      <c r="AS599" t="s">
        <v>372</v>
      </c>
      <c r="AT599" t="s">
        <v>270</v>
      </c>
      <c r="AU599">
        <v>0</v>
      </c>
      <c r="AV599" s="12"/>
      <c r="AW599" s="12">
        <v>32</v>
      </c>
      <c r="AX599" s="12"/>
      <c r="AY599" s="12"/>
      <c r="AZ599" t="s">
        <v>57</v>
      </c>
    </row>
    <row r="600" spans="1:52" hidden="1" x14ac:dyDescent="0.35">
      <c r="A600" t="s">
        <v>61</v>
      </c>
      <c r="B600" t="s">
        <v>114</v>
      </c>
      <c r="C600" s="109">
        <v>0</v>
      </c>
      <c r="D600" s="12">
        <v>0</v>
      </c>
      <c r="E600" s="12">
        <v>0</v>
      </c>
      <c r="F600" s="12">
        <v>0</v>
      </c>
      <c r="G600" s="12">
        <v>0</v>
      </c>
      <c r="H600" s="12">
        <v>0</v>
      </c>
      <c r="I600" s="12">
        <v>0</v>
      </c>
      <c r="J600" s="12">
        <v>0</v>
      </c>
      <c r="K600" s="12">
        <v>0</v>
      </c>
      <c r="L600" s="12">
        <v>0</v>
      </c>
      <c r="M600" s="12">
        <v>0</v>
      </c>
      <c r="N600" s="12">
        <v>0</v>
      </c>
      <c r="O600" s="12">
        <v>0</v>
      </c>
      <c r="P600" s="12">
        <v>0</v>
      </c>
      <c r="Q600" s="12">
        <v>0</v>
      </c>
      <c r="R600" s="12">
        <v>0</v>
      </c>
      <c r="S600" s="12">
        <v>0</v>
      </c>
      <c r="T600" s="12">
        <v>0</v>
      </c>
      <c r="U600" s="12">
        <v>0</v>
      </c>
      <c r="V600" s="12">
        <v>0</v>
      </c>
      <c r="W600" s="12">
        <v>0</v>
      </c>
      <c r="X600" s="12">
        <v>0</v>
      </c>
      <c r="Y600" s="12">
        <v>0</v>
      </c>
      <c r="Z600" s="12">
        <v>0</v>
      </c>
      <c r="AA600" s="12">
        <v>0</v>
      </c>
      <c r="AB600" s="12">
        <v>0</v>
      </c>
      <c r="AC600" s="12">
        <v>0</v>
      </c>
      <c r="AD600" s="12">
        <v>0</v>
      </c>
      <c r="AE600" s="12">
        <v>0</v>
      </c>
      <c r="AF600" s="12">
        <v>0</v>
      </c>
      <c r="AG600" s="12">
        <v>0</v>
      </c>
      <c r="AH600" s="12">
        <v>0</v>
      </c>
      <c r="AI600" s="12">
        <v>0</v>
      </c>
      <c r="AJ600" s="12">
        <v>0</v>
      </c>
      <c r="AK600" s="12">
        <v>0</v>
      </c>
      <c r="AL600" s="12">
        <v>0</v>
      </c>
      <c r="AM600" s="12">
        <v>0</v>
      </c>
      <c r="AN600" s="12">
        <v>0</v>
      </c>
      <c r="AO600" s="81">
        <v>0</v>
      </c>
      <c r="AP600">
        <v>0</v>
      </c>
      <c r="AQ600">
        <v>0</v>
      </c>
      <c r="AR600">
        <v>0</v>
      </c>
      <c r="AS600" t="s">
        <v>372</v>
      </c>
      <c r="AT600" t="s">
        <v>270</v>
      </c>
      <c r="AU600">
        <v>0</v>
      </c>
      <c r="AV600" s="12"/>
      <c r="AW600" s="12"/>
      <c r="AX600" s="12">
        <v>0</v>
      </c>
      <c r="AY600" s="12"/>
      <c r="AZ600" t="s">
        <v>296</v>
      </c>
    </row>
    <row r="601" spans="1:52" hidden="1" x14ac:dyDescent="0.35">
      <c r="A601" t="s">
        <v>61</v>
      </c>
      <c r="B601" t="s">
        <v>114</v>
      </c>
      <c r="C601" s="109">
        <v>0</v>
      </c>
      <c r="D601" s="12">
        <v>0</v>
      </c>
      <c r="E601" s="12">
        <v>0</v>
      </c>
      <c r="F601" s="12">
        <v>0</v>
      </c>
      <c r="G601" s="12">
        <v>0</v>
      </c>
      <c r="H601" s="12">
        <v>0</v>
      </c>
      <c r="I601" s="12">
        <v>0</v>
      </c>
      <c r="J601" s="12">
        <v>0</v>
      </c>
      <c r="K601" s="12">
        <v>0</v>
      </c>
      <c r="L601" s="12">
        <v>0</v>
      </c>
      <c r="M601" s="12">
        <v>0</v>
      </c>
      <c r="N601" s="12">
        <v>0</v>
      </c>
      <c r="O601" s="12">
        <v>0</v>
      </c>
      <c r="P601" s="12">
        <v>0</v>
      </c>
      <c r="Q601" s="12">
        <v>0</v>
      </c>
      <c r="R601" s="12">
        <v>0</v>
      </c>
      <c r="S601" s="12">
        <v>0</v>
      </c>
      <c r="T601" s="12">
        <v>0</v>
      </c>
      <c r="U601" s="12">
        <v>0</v>
      </c>
      <c r="V601" s="12">
        <v>0</v>
      </c>
      <c r="W601" s="12">
        <v>0</v>
      </c>
      <c r="X601" s="12">
        <v>0</v>
      </c>
      <c r="Y601" s="12">
        <v>0</v>
      </c>
      <c r="Z601" s="12">
        <v>0</v>
      </c>
      <c r="AA601" s="12">
        <v>0</v>
      </c>
      <c r="AB601" s="12">
        <v>0</v>
      </c>
      <c r="AC601" s="12">
        <v>0</v>
      </c>
      <c r="AD601" s="12">
        <v>0</v>
      </c>
      <c r="AE601" s="12">
        <v>0</v>
      </c>
      <c r="AF601" s="12">
        <v>0</v>
      </c>
      <c r="AG601" s="12">
        <v>0</v>
      </c>
      <c r="AH601" s="12">
        <v>0</v>
      </c>
      <c r="AI601" s="12">
        <v>0</v>
      </c>
      <c r="AJ601" s="12">
        <v>0</v>
      </c>
      <c r="AK601" s="12">
        <v>0</v>
      </c>
      <c r="AL601" s="12">
        <v>0</v>
      </c>
      <c r="AM601" s="12">
        <v>0</v>
      </c>
      <c r="AN601" s="12">
        <v>0</v>
      </c>
      <c r="AO601" s="81">
        <v>0</v>
      </c>
      <c r="AP601">
        <v>0</v>
      </c>
      <c r="AQ601">
        <v>0</v>
      </c>
      <c r="AR601">
        <v>0</v>
      </c>
      <c r="AS601" t="s">
        <v>372</v>
      </c>
      <c r="AT601" t="s">
        <v>270</v>
      </c>
      <c r="AU601">
        <v>0</v>
      </c>
      <c r="AV601" s="12"/>
      <c r="AW601" s="12"/>
      <c r="AX601" s="12">
        <v>0</v>
      </c>
      <c r="AY601" s="12"/>
      <c r="AZ601" t="s">
        <v>295</v>
      </c>
    </row>
    <row r="602" spans="1:52" hidden="1" x14ac:dyDescent="0.35">
      <c r="A602" t="s">
        <v>61</v>
      </c>
      <c r="B602" t="s">
        <v>114</v>
      </c>
      <c r="C602" s="109">
        <v>0</v>
      </c>
      <c r="D602" s="12">
        <v>0</v>
      </c>
      <c r="E602" s="12">
        <v>0</v>
      </c>
      <c r="F602" s="12">
        <v>0</v>
      </c>
      <c r="G602" s="12">
        <v>0</v>
      </c>
      <c r="H602" s="12">
        <v>0</v>
      </c>
      <c r="I602" s="12">
        <v>0</v>
      </c>
      <c r="J602" s="12">
        <v>0</v>
      </c>
      <c r="K602" s="12">
        <v>0</v>
      </c>
      <c r="L602" s="12">
        <v>0</v>
      </c>
      <c r="M602" s="12">
        <v>0</v>
      </c>
      <c r="N602" s="12">
        <v>0</v>
      </c>
      <c r="O602" s="12">
        <v>0</v>
      </c>
      <c r="P602" s="12">
        <v>0</v>
      </c>
      <c r="Q602" s="12">
        <v>0</v>
      </c>
      <c r="R602" s="12">
        <v>0</v>
      </c>
      <c r="S602" s="12">
        <v>0</v>
      </c>
      <c r="T602" s="12">
        <v>0</v>
      </c>
      <c r="U602" s="12">
        <v>0</v>
      </c>
      <c r="V602" s="12">
        <v>0</v>
      </c>
      <c r="W602" s="12">
        <v>0</v>
      </c>
      <c r="X602" s="12">
        <v>0</v>
      </c>
      <c r="Y602" s="12">
        <v>0</v>
      </c>
      <c r="Z602" s="12">
        <v>0</v>
      </c>
      <c r="AA602" s="12">
        <v>0</v>
      </c>
      <c r="AB602" s="12">
        <v>0</v>
      </c>
      <c r="AC602" s="12">
        <v>0</v>
      </c>
      <c r="AD602" s="12">
        <v>0</v>
      </c>
      <c r="AE602" s="12">
        <v>0</v>
      </c>
      <c r="AF602" s="12">
        <v>0</v>
      </c>
      <c r="AG602" s="12">
        <v>0</v>
      </c>
      <c r="AH602" s="12">
        <v>0</v>
      </c>
      <c r="AI602" s="12">
        <v>0</v>
      </c>
      <c r="AJ602" s="12">
        <v>0</v>
      </c>
      <c r="AK602" s="12">
        <v>0</v>
      </c>
      <c r="AL602" s="12">
        <v>0</v>
      </c>
      <c r="AM602" s="12">
        <v>0</v>
      </c>
      <c r="AN602" s="12">
        <v>0</v>
      </c>
      <c r="AO602" s="81">
        <v>0</v>
      </c>
      <c r="AP602">
        <v>0</v>
      </c>
      <c r="AQ602">
        <v>0</v>
      </c>
      <c r="AR602">
        <v>0</v>
      </c>
      <c r="AS602" t="s">
        <v>372</v>
      </c>
      <c r="AT602" t="s">
        <v>270</v>
      </c>
      <c r="AU602">
        <v>0</v>
      </c>
      <c r="AV602" s="12"/>
      <c r="AW602" s="12"/>
      <c r="AX602" s="12">
        <v>2</v>
      </c>
      <c r="AY602" s="12"/>
      <c r="AZ602" t="s">
        <v>57</v>
      </c>
    </row>
    <row r="603" spans="1:52" hidden="1" x14ac:dyDescent="0.35">
      <c r="A603" t="s">
        <v>61</v>
      </c>
      <c r="B603" t="s">
        <v>114</v>
      </c>
      <c r="C603" s="109">
        <v>0</v>
      </c>
      <c r="D603" s="12">
        <v>0</v>
      </c>
      <c r="E603" s="12">
        <v>0</v>
      </c>
      <c r="F603" s="12">
        <v>0</v>
      </c>
      <c r="G603" s="12">
        <v>0</v>
      </c>
      <c r="H603" s="12">
        <v>0</v>
      </c>
      <c r="I603" s="12">
        <v>0</v>
      </c>
      <c r="J603" s="12">
        <v>0</v>
      </c>
      <c r="K603" s="12">
        <v>0</v>
      </c>
      <c r="L603" s="12">
        <v>0</v>
      </c>
      <c r="M603" s="12">
        <v>0</v>
      </c>
      <c r="N603" s="12">
        <v>0</v>
      </c>
      <c r="O603" s="12">
        <v>0</v>
      </c>
      <c r="P603" s="12">
        <v>0</v>
      </c>
      <c r="Q603" s="12">
        <v>0</v>
      </c>
      <c r="R603" s="12">
        <v>0</v>
      </c>
      <c r="S603" s="12">
        <v>0</v>
      </c>
      <c r="T603" s="12">
        <v>0</v>
      </c>
      <c r="U603" s="12">
        <v>0</v>
      </c>
      <c r="V603" s="12">
        <v>0</v>
      </c>
      <c r="W603" s="12">
        <v>0</v>
      </c>
      <c r="X603" s="12">
        <v>0</v>
      </c>
      <c r="Y603" s="12">
        <v>0</v>
      </c>
      <c r="Z603" s="12">
        <v>0</v>
      </c>
      <c r="AA603" s="12">
        <v>0</v>
      </c>
      <c r="AB603" s="12">
        <v>0</v>
      </c>
      <c r="AC603" s="12">
        <v>0</v>
      </c>
      <c r="AD603" s="12">
        <v>0</v>
      </c>
      <c r="AE603" s="12">
        <v>0</v>
      </c>
      <c r="AF603" s="12">
        <v>0</v>
      </c>
      <c r="AG603" s="12">
        <v>0</v>
      </c>
      <c r="AH603" s="12">
        <v>0</v>
      </c>
      <c r="AI603" s="12">
        <v>0</v>
      </c>
      <c r="AJ603" s="12">
        <v>0</v>
      </c>
      <c r="AK603" s="12">
        <v>0</v>
      </c>
      <c r="AL603" s="12">
        <v>0</v>
      </c>
      <c r="AM603" s="12">
        <v>0</v>
      </c>
      <c r="AN603" s="12">
        <v>0</v>
      </c>
      <c r="AO603" s="81">
        <v>0</v>
      </c>
      <c r="AP603">
        <v>0</v>
      </c>
      <c r="AQ603">
        <v>0</v>
      </c>
      <c r="AR603">
        <v>0</v>
      </c>
      <c r="AS603" t="s">
        <v>372</v>
      </c>
      <c r="AT603" t="s">
        <v>270</v>
      </c>
      <c r="AU603">
        <v>0</v>
      </c>
      <c r="AV603" s="12"/>
      <c r="AW603" s="12"/>
      <c r="AX603" s="12"/>
      <c r="AY603" s="12">
        <v>1</v>
      </c>
      <c r="AZ603" t="s">
        <v>295</v>
      </c>
    </row>
    <row r="604" spans="1:52" hidden="1" x14ac:dyDescent="0.35">
      <c r="A604" t="s">
        <v>61</v>
      </c>
      <c r="B604" t="s">
        <v>114</v>
      </c>
      <c r="C604" s="109">
        <v>0</v>
      </c>
      <c r="D604" s="12">
        <v>0</v>
      </c>
      <c r="E604" s="12">
        <v>0</v>
      </c>
      <c r="F604" s="12">
        <v>0</v>
      </c>
      <c r="G604" s="12">
        <v>0</v>
      </c>
      <c r="H604" s="12">
        <v>0</v>
      </c>
      <c r="I604" s="12">
        <v>0</v>
      </c>
      <c r="J604" s="12">
        <v>0</v>
      </c>
      <c r="K604" s="12">
        <v>0</v>
      </c>
      <c r="L604" s="12">
        <v>0</v>
      </c>
      <c r="M604" s="12">
        <v>0</v>
      </c>
      <c r="N604" s="12">
        <v>0</v>
      </c>
      <c r="O604" s="12">
        <v>0</v>
      </c>
      <c r="P604" s="12">
        <v>0</v>
      </c>
      <c r="Q604" s="12">
        <v>0</v>
      </c>
      <c r="R604" s="12">
        <v>0</v>
      </c>
      <c r="S604" s="12">
        <v>0</v>
      </c>
      <c r="T604" s="12">
        <v>0</v>
      </c>
      <c r="U604" s="12">
        <v>0</v>
      </c>
      <c r="V604" s="12">
        <v>0</v>
      </c>
      <c r="W604" s="12">
        <v>0</v>
      </c>
      <c r="X604" s="12">
        <v>0</v>
      </c>
      <c r="Y604" s="12">
        <v>0</v>
      </c>
      <c r="Z604" s="12">
        <v>0</v>
      </c>
      <c r="AA604" s="12">
        <v>0</v>
      </c>
      <c r="AB604" s="12">
        <v>0</v>
      </c>
      <c r="AC604" s="12">
        <v>0</v>
      </c>
      <c r="AD604" s="12">
        <v>0</v>
      </c>
      <c r="AE604" s="12">
        <v>0</v>
      </c>
      <c r="AF604" s="12">
        <v>0</v>
      </c>
      <c r="AG604" s="12">
        <v>0</v>
      </c>
      <c r="AH604" s="12">
        <v>0</v>
      </c>
      <c r="AI604" s="12">
        <v>0</v>
      </c>
      <c r="AJ604" s="12">
        <v>0</v>
      </c>
      <c r="AK604" s="12">
        <v>0</v>
      </c>
      <c r="AL604" s="12">
        <v>0</v>
      </c>
      <c r="AM604" s="12">
        <v>0</v>
      </c>
      <c r="AN604" s="12">
        <v>0</v>
      </c>
      <c r="AO604" s="81">
        <v>0</v>
      </c>
      <c r="AP604">
        <v>0</v>
      </c>
      <c r="AQ604">
        <v>0</v>
      </c>
      <c r="AR604">
        <v>0</v>
      </c>
      <c r="AS604" t="s">
        <v>372</v>
      </c>
      <c r="AT604" t="s">
        <v>270</v>
      </c>
      <c r="AU604">
        <v>0</v>
      </c>
      <c r="AV604" s="12"/>
      <c r="AW604" s="12"/>
      <c r="AX604" s="12"/>
      <c r="AY604" s="12">
        <v>3</v>
      </c>
      <c r="AZ604" t="s">
        <v>296</v>
      </c>
    </row>
    <row r="605" spans="1:52" hidden="1" x14ac:dyDescent="0.35">
      <c r="A605" t="s">
        <v>61</v>
      </c>
      <c r="B605" t="s">
        <v>114</v>
      </c>
      <c r="C605" s="109">
        <v>0</v>
      </c>
      <c r="D605" s="12">
        <v>0</v>
      </c>
      <c r="E605" s="12">
        <v>0</v>
      </c>
      <c r="F605" s="12">
        <v>0</v>
      </c>
      <c r="G605" s="12">
        <v>0</v>
      </c>
      <c r="H605" s="12">
        <v>0</v>
      </c>
      <c r="I605" s="12">
        <v>0</v>
      </c>
      <c r="J605" s="12">
        <v>0</v>
      </c>
      <c r="K605" s="12">
        <v>0</v>
      </c>
      <c r="L605" s="12">
        <v>0</v>
      </c>
      <c r="M605" s="12">
        <v>0</v>
      </c>
      <c r="N605" s="12">
        <v>0</v>
      </c>
      <c r="O605" s="12">
        <v>0</v>
      </c>
      <c r="P605" s="12">
        <v>0</v>
      </c>
      <c r="Q605" s="12">
        <v>0</v>
      </c>
      <c r="R605" s="12">
        <v>0</v>
      </c>
      <c r="S605" s="12">
        <v>0</v>
      </c>
      <c r="T605" s="12">
        <v>0</v>
      </c>
      <c r="U605" s="12">
        <v>0</v>
      </c>
      <c r="V605" s="12">
        <v>0</v>
      </c>
      <c r="W605" s="12">
        <v>0</v>
      </c>
      <c r="X605" s="12">
        <v>0</v>
      </c>
      <c r="Y605" s="12">
        <v>0</v>
      </c>
      <c r="Z605" s="12">
        <v>0</v>
      </c>
      <c r="AA605" s="12">
        <v>0</v>
      </c>
      <c r="AB605" s="12">
        <v>0</v>
      </c>
      <c r="AC605" s="12">
        <v>0</v>
      </c>
      <c r="AD605" s="12">
        <v>0</v>
      </c>
      <c r="AE605" s="12">
        <v>0</v>
      </c>
      <c r="AF605" s="12">
        <v>0</v>
      </c>
      <c r="AG605" s="12">
        <v>0</v>
      </c>
      <c r="AH605" s="12">
        <v>0</v>
      </c>
      <c r="AI605" s="12">
        <v>0</v>
      </c>
      <c r="AJ605" s="12">
        <v>0</v>
      </c>
      <c r="AK605" s="12">
        <v>0</v>
      </c>
      <c r="AL605" s="12">
        <v>0</v>
      </c>
      <c r="AM605" s="12">
        <v>0</v>
      </c>
      <c r="AN605" s="12">
        <v>0</v>
      </c>
      <c r="AO605" s="81">
        <v>0</v>
      </c>
      <c r="AP605">
        <v>0</v>
      </c>
      <c r="AQ605">
        <v>0</v>
      </c>
      <c r="AR605">
        <v>0</v>
      </c>
      <c r="AS605" t="s">
        <v>372</v>
      </c>
      <c r="AT605" t="s">
        <v>270</v>
      </c>
      <c r="AU605">
        <v>0</v>
      </c>
      <c r="AV605" s="12"/>
      <c r="AW605" s="12"/>
      <c r="AX605" s="12"/>
      <c r="AY605" s="12">
        <v>31</v>
      </c>
      <c r="AZ605" t="s">
        <v>57</v>
      </c>
    </row>
    <row r="606" spans="1:52" hidden="1" x14ac:dyDescent="0.35">
      <c r="A606" t="s">
        <v>61</v>
      </c>
      <c r="B606" t="s">
        <v>114</v>
      </c>
      <c r="C606" s="109">
        <v>0</v>
      </c>
      <c r="D606" s="12">
        <v>0</v>
      </c>
      <c r="E606" s="12">
        <v>0</v>
      </c>
      <c r="F606" s="12">
        <v>0</v>
      </c>
      <c r="G606" s="12">
        <v>0</v>
      </c>
      <c r="H606" s="12">
        <v>0</v>
      </c>
      <c r="I606" s="12">
        <v>0</v>
      </c>
      <c r="J606" s="12">
        <v>0</v>
      </c>
      <c r="K606" s="12">
        <v>0</v>
      </c>
      <c r="L606" s="12">
        <v>0</v>
      </c>
      <c r="M606" s="12">
        <v>0</v>
      </c>
      <c r="N606" s="12">
        <v>0</v>
      </c>
      <c r="O606" s="12">
        <v>0</v>
      </c>
      <c r="P606" s="12">
        <v>0</v>
      </c>
      <c r="Q606" s="12">
        <v>0</v>
      </c>
      <c r="R606" s="12">
        <v>0</v>
      </c>
      <c r="S606" s="12">
        <v>0</v>
      </c>
      <c r="T606" s="12">
        <v>0</v>
      </c>
      <c r="U606" s="12">
        <v>0</v>
      </c>
      <c r="V606" s="12">
        <v>0</v>
      </c>
      <c r="W606" s="12">
        <v>0</v>
      </c>
      <c r="X606" s="12">
        <v>0</v>
      </c>
      <c r="Y606" s="12">
        <v>0</v>
      </c>
      <c r="Z606" s="12">
        <v>0</v>
      </c>
      <c r="AA606" s="12">
        <v>0</v>
      </c>
      <c r="AB606" s="12">
        <v>0</v>
      </c>
      <c r="AC606" s="12">
        <v>0</v>
      </c>
      <c r="AD606" s="12">
        <v>0</v>
      </c>
      <c r="AE606" s="12">
        <v>0</v>
      </c>
      <c r="AF606" s="12">
        <v>0</v>
      </c>
      <c r="AG606" s="12">
        <v>0</v>
      </c>
      <c r="AH606" s="12">
        <v>0</v>
      </c>
      <c r="AI606" s="12">
        <v>0</v>
      </c>
      <c r="AJ606" s="12">
        <v>0</v>
      </c>
      <c r="AK606" s="12">
        <v>0</v>
      </c>
      <c r="AL606" s="12">
        <v>0</v>
      </c>
      <c r="AM606" s="12">
        <v>0</v>
      </c>
      <c r="AN606" s="12">
        <v>0</v>
      </c>
      <c r="AO606" s="81">
        <v>0</v>
      </c>
      <c r="AP606">
        <v>0</v>
      </c>
      <c r="AQ606">
        <v>0</v>
      </c>
      <c r="AR606">
        <v>0</v>
      </c>
      <c r="AS606" t="s">
        <v>372</v>
      </c>
      <c r="AT606" t="s">
        <v>270</v>
      </c>
      <c r="AU606">
        <v>0</v>
      </c>
      <c r="AV606" s="12"/>
      <c r="AW606" s="12"/>
      <c r="AX606" s="12"/>
      <c r="AY606" s="12"/>
      <c r="AZ606" t="s">
        <v>57</v>
      </c>
    </row>
    <row r="607" spans="1:52" hidden="1" x14ac:dyDescent="0.35">
      <c r="A607" t="s">
        <v>61</v>
      </c>
      <c r="B607" t="s">
        <v>114</v>
      </c>
      <c r="C607" s="109">
        <v>0</v>
      </c>
      <c r="D607" s="12">
        <v>0</v>
      </c>
      <c r="E607" s="12">
        <v>0</v>
      </c>
      <c r="F607" s="12">
        <v>0</v>
      </c>
      <c r="G607" s="12">
        <v>0</v>
      </c>
      <c r="H607" s="12">
        <v>0</v>
      </c>
      <c r="I607" s="12">
        <v>0</v>
      </c>
      <c r="J607" s="12">
        <v>0</v>
      </c>
      <c r="K607" s="12">
        <v>0</v>
      </c>
      <c r="L607" s="12">
        <v>0</v>
      </c>
      <c r="M607" s="12">
        <v>0</v>
      </c>
      <c r="N607" s="12">
        <v>0</v>
      </c>
      <c r="O607" s="12">
        <v>0</v>
      </c>
      <c r="P607" s="12">
        <v>0</v>
      </c>
      <c r="Q607" s="12">
        <v>0</v>
      </c>
      <c r="R607" s="12">
        <v>0</v>
      </c>
      <c r="S607" s="12">
        <v>0</v>
      </c>
      <c r="T607" s="12">
        <v>0</v>
      </c>
      <c r="U607" s="12">
        <v>0</v>
      </c>
      <c r="V607" s="12">
        <v>0</v>
      </c>
      <c r="W607" s="12">
        <v>0</v>
      </c>
      <c r="X607" s="12">
        <v>0</v>
      </c>
      <c r="Y607" s="12">
        <v>0</v>
      </c>
      <c r="Z607" s="12">
        <v>0</v>
      </c>
      <c r="AA607" s="12">
        <v>0</v>
      </c>
      <c r="AB607" s="12">
        <v>0</v>
      </c>
      <c r="AC607" s="12">
        <v>0</v>
      </c>
      <c r="AD607" s="12">
        <v>0</v>
      </c>
      <c r="AE607" s="12">
        <v>0</v>
      </c>
      <c r="AF607" s="12">
        <v>0</v>
      </c>
      <c r="AG607" s="12">
        <v>0</v>
      </c>
      <c r="AH607" s="12">
        <v>0</v>
      </c>
      <c r="AI607" s="12">
        <v>0</v>
      </c>
      <c r="AJ607" s="12">
        <v>0</v>
      </c>
      <c r="AK607" s="12">
        <v>0</v>
      </c>
      <c r="AL607" s="12">
        <v>0</v>
      </c>
      <c r="AM607" s="12">
        <v>0</v>
      </c>
      <c r="AN607" s="12">
        <v>0</v>
      </c>
      <c r="AO607" s="81">
        <v>0</v>
      </c>
      <c r="AP607">
        <v>0</v>
      </c>
      <c r="AQ607">
        <v>0</v>
      </c>
      <c r="AR607">
        <v>0</v>
      </c>
      <c r="AS607" t="s">
        <v>372</v>
      </c>
      <c r="AT607" t="s">
        <v>270</v>
      </c>
      <c r="AU607">
        <v>0</v>
      </c>
      <c r="AV607" s="12"/>
      <c r="AW607" s="12"/>
      <c r="AX607" s="12"/>
      <c r="AY607" s="12"/>
      <c r="AZ607" t="s">
        <v>296</v>
      </c>
    </row>
    <row r="608" spans="1:52" hidden="1" x14ac:dyDescent="0.35">
      <c r="A608" t="s">
        <v>61</v>
      </c>
      <c r="B608" t="s">
        <v>114</v>
      </c>
      <c r="C608" s="109">
        <v>0</v>
      </c>
      <c r="D608" s="12">
        <v>0</v>
      </c>
      <c r="E608" s="12">
        <v>0</v>
      </c>
      <c r="F608" s="12">
        <v>0</v>
      </c>
      <c r="G608" s="12">
        <v>0</v>
      </c>
      <c r="H608" s="12">
        <v>0</v>
      </c>
      <c r="I608" s="12">
        <v>0</v>
      </c>
      <c r="J608" s="12">
        <v>0</v>
      </c>
      <c r="K608" s="12">
        <v>0</v>
      </c>
      <c r="L608" s="12">
        <v>0</v>
      </c>
      <c r="M608" s="12">
        <v>0</v>
      </c>
      <c r="N608" s="12">
        <v>0</v>
      </c>
      <c r="O608" s="12">
        <v>0</v>
      </c>
      <c r="P608" s="12">
        <v>0</v>
      </c>
      <c r="Q608" s="12">
        <v>0</v>
      </c>
      <c r="R608" s="12">
        <v>0</v>
      </c>
      <c r="S608" s="12">
        <v>0</v>
      </c>
      <c r="T608" s="12">
        <v>0</v>
      </c>
      <c r="U608" s="12">
        <v>0</v>
      </c>
      <c r="V608" s="12">
        <v>0</v>
      </c>
      <c r="W608" s="12">
        <v>0</v>
      </c>
      <c r="X608" s="12">
        <v>0</v>
      </c>
      <c r="Y608" s="12">
        <v>0</v>
      </c>
      <c r="Z608" s="12">
        <v>0</v>
      </c>
      <c r="AA608" s="12">
        <v>0</v>
      </c>
      <c r="AB608" s="12">
        <v>0</v>
      </c>
      <c r="AC608" s="12">
        <v>0</v>
      </c>
      <c r="AD608" s="12">
        <v>0</v>
      </c>
      <c r="AE608" s="12">
        <v>0</v>
      </c>
      <c r="AF608" s="12">
        <v>0</v>
      </c>
      <c r="AG608" s="12">
        <v>0</v>
      </c>
      <c r="AH608" s="12">
        <v>0</v>
      </c>
      <c r="AI608" s="12">
        <v>0</v>
      </c>
      <c r="AJ608" s="12">
        <v>0</v>
      </c>
      <c r="AK608" s="12">
        <v>0</v>
      </c>
      <c r="AL608" s="12">
        <v>0</v>
      </c>
      <c r="AM608" s="12">
        <v>0</v>
      </c>
      <c r="AN608" s="12">
        <v>0</v>
      </c>
      <c r="AO608" s="81">
        <v>0</v>
      </c>
      <c r="AP608">
        <v>0</v>
      </c>
      <c r="AQ608">
        <v>0</v>
      </c>
      <c r="AR608">
        <v>0</v>
      </c>
      <c r="AS608" t="s">
        <v>372</v>
      </c>
      <c r="AT608" t="s">
        <v>270</v>
      </c>
      <c r="AU608">
        <v>0</v>
      </c>
      <c r="AV608" s="12"/>
      <c r="AW608" s="12"/>
      <c r="AX608" s="12"/>
      <c r="AY608" s="12"/>
      <c r="AZ608" t="s">
        <v>295</v>
      </c>
    </row>
    <row r="609" spans="1:52" hidden="1" x14ac:dyDescent="0.35">
      <c r="A609" t="s">
        <v>61</v>
      </c>
      <c r="B609" t="s">
        <v>124</v>
      </c>
      <c r="C609" s="109">
        <v>0</v>
      </c>
      <c r="D609" s="12">
        <v>0</v>
      </c>
      <c r="E609" s="12">
        <v>0</v>
      </c>
      <c r="F609" s="12">
        <v>0</v>
      </c>
      <c r="G609" s="12">
        <v>0</v>
      </c>
      <c r="H609" s="12">
        <v>0</v>
      </c>
      <c r="I609" s="12">
        <v>0</v>
      </c>
      <c r="J609" s="12">
        <v>0</v>
      </c>
      <c r="K609" s="12">
        <v>0</v>
      </c>
      <c r="L609" s="12">
        <v>0</v>
      </c>
      <c r="M609" s="12">
        <v>0</v>
      </c>
      <c r="N609" s="12">
        <v>0</v>
      </c>
      <c r="O609" s="12">
        <v>0</v>
      </c>
      <c r="P609" s="12">
        <v>0</v>
      </c>
      <c r="Q609" s="12">
        <v>0</v>
      </c>
      <c r="R609" s="12">
        <v>0</v>
      </c>
      <c r="S609" s="12">
        <v>0</v>
      </c>
      <c r="T609" s="12">
        <v>0</v>
      </c>
      <c r="U609" s="12">
        <v>0</v>
      </c>
      <c r="V609" s="12">
        <v>0</v>
      </c>
      <c r="W609" s="12">
        <v>0</v>
      </c>
      <c r="X609" s="12">
        <v>0</v>
      </c>
      <c r="Y609" s="12">
        <v>0</v>
      </c>
      <c r="Z609" s="12">
        <v>0</v>
      </c>
      <c r="AA609" s="12">
        <v>0</v>
      </c>
      <c r="AB609" s="12">
        <v>0</v>
      </c>
      <c r="AC609" s="12">
        <v>0</v>
      </c>
      <c r="AD609" s="12">
        <v>0</v>
      </c>
      <c r="AE609" s="12">
        <v>0</v>
      </c>
      <c r="AF609" s="12">
        <v>0</v>
      </c>
      <c r="AG609" s="12">
        <v>0</v>
      </c>
      <c r="AH609" s="12">
        <v>0</v>
      </c>
      <c r="AI609" s="12">
        <v>0</v>
      </c>
      <c r="AJ609" s="12">
        <v>0</v>
      </c>
      <c r="AK609" s="12">
        <v>0</v>
      </c>
      <c r="AL609" s="12">
        <v>0</v>
      </c>
      <c r="AM609" s="12">
        <v>0</v>
      </c>
      <c r="AN609" s="12">
        <v>0</v>
      </c>
      <c r="AO609" s="81">
        <v>0</v>
      </c>
      <c r="AP609">
        <v>0</v>
      </c>
      <c r="AQ609">
        <v>0</v>
      </c>
      <c r="AR609">
        <v>0</v>
      </c>
      <c r="AS609" t="s">
        <v>372</v>
      </c>
      <c r="AT609" t="s">
        <v>270</v>
      </c>
      <c r="AU609">
        <v>0</v>
      </c>
      <c r="AV609" s="12">
        <v>3857</v>
      </c>
      <c r="AW609" s="12"/>
      <c r="AX609" s="12"/>
      <c r="AY609" s="12"/>
      <c r="AZ609" t="s">
        <v>57</v>
      </c>
    </row>
    <row r="610" spans="1:52" hidden="1" x14ac:dyDescent="0.35">
      <c r="A610" t="s">
        <v>61</v>
      </c>
      <c r="B610" t="s">
        <v>124</v>
      </c>
      <c r="C610" s="109">
        <v>0</v>
      </c>
      <c r="D610" s="12">
        <v>0</v>
      </c>
      <c r="E610" s="12">
        <v>0</v>
      </c>
      <c r="F610" s="12">
        <v>0</v>
      </c>
      <c r="G610" s="12">
        <v>0</v>
      </c>
      <c r="H610" s="12">
        <v>0</v>
      </c>
      <c r="I610" s="12">
        <v>0</v>
      </c>
      <c r="J610" s="12">
        <v>0</v>
      </c>
      <c r="K610" s="12">
        <v>0</v>
      </c>
      <c r="L610" s="12">
        <v>0</v>
      </c>
      <c r="M610" s="12">
        <v>0</v>
      </c>
      <c r="N610" s="12">
        <v>0</v>
      </c>
      <c r="O610" s="12">
        <v>0</v>
      </c>
      <c r="P610" s="12">
        <v>0</v>
      </c>
      <c r="Q610" s="12">
        <v>0</v>
      </c>
      <c r="R610" s="12">
        <v>0</v>
      </c>
      <c r="S610" s="12">
        <v>0</v>
      </c>
      <c r="T610" s="12">
        <v>0</v>
      </c>
      <c r="U610" s="12">
        <v>0</v>
      </c>
      <c r="V610" s="12">
        <v>0</v>
      </c>
      <c r="W610" s="12">
        <v>0</v>
      </c>
      <c r="X610" s="12">
        <v>0</v>
      </c>
      <c r="Y610" s="12">
        <v>0</v>
      </c>
      <c r="Z610" s="12">
        <v>0</v>
      </c>
      <c r="AA610" s="12">
        <v>0</v>
      </c>
      <c r="AB610" s="12">
        <v>0</v>
      </c>
      <c r="AC610" s="12">
        <v>0</v>
      </c>
      <c r="AD610" s="12">
        <v>0</v>
      </c>
      <c r="AE610" s="12">
        <v>0</v>
      </c>
      <c r="AF610" s="12">
        <v>0</v>
      </c>
      <c r="AG610" s="12">
        <v>0</v>
      </c>
      <c r="AH610" s="12">
        <v>0</v>
      </c>
      <c r="AI610" s="12">
        <v>0</v>
      </c>
      <c r="AJ610" s="12">
        <v>0</v>
      </c>
      <c r="AK610" s="12">
        <v>0</v>
      </c>
      <c r="AL610" s="12">
        <v>0</v>
      </c>
      <c r="AM610" s="12">
        <v>0</v>
      </c>
      <c r="AN610" s="12">
        <v>0</v>
      </c>
      <c r="AO610" s="81">
        <v>0</v>
      </c>
      <c r="AP610">
        <v>0</v>
      </c>
      <c r="AQ610">
        <v>0</v>
      </c>
      <c r="AR610">
        <v>0</v>
      </c>
      <c r="AS610" t="s">
        <v>372</v>
      </c>
      <c r="AT610" t="s">
        <v>270</v>
      </c>
      <c r="AU610">
        <v>0</v>
      </c>
      <c r="AV610" s="12"/>
      <c r="AW610" s="12">
        <v>2</v>
      </c>
      <c r="AX610" s="12"/>
      <c r="AY610" s="12"/>
      <c r="AZ610" t="s">
        <v>295</v>
      </c>
    </row>
    <row r="611" spans="1:52" hidden="1" x14ac:dyDescent="0.35">
      <c r="A611" t="s">
        <v>61</v>
      </c>
      <c r="B611" t="s">
        <v>124</v>
      </c>
      <c r="C611" s="109">
        <v>0</v>
      </c>
      <c r="D611" s="12">
        <v>0</v>
      </c>
      <c r="E611" s="12">
        <v>0</v>
      </c>
      <c r="F611" s="12">
        <v>0</v>
      </c>
      <c r="G611" s="12">
        <v>0</v>
      </c>
      <c r="H611" s="12">
        <v>0</v>
      </c>
      <c r="I611" s="12">
        <v>0</v>
      </c>
      <c r="J611" s="12">
        <v>0</v>
      </c>
      <c r="K611" s="12">
        <v>0</v>
      </c>
      <c r="L611" s="12">
        <v>0</v>
      </c>
      <c r="M611" s="12">
        <v>0</v>
      </c>
      <c r="N611" s="12">
        <v>0</v>
      </c>
      <c r="O611" s="12">
        <v>0</v>
      </c>
      <c r="P611" s="12">
        <v>0</v>
      </c>
      <c r="Q611" s="12">
        <v>0</v>
      </c>
      <c r="R611" s="12">
        <v>0</v>
      </c>
      <c r="S611" s="12">
        <v>0</v>
      </c>
      <c r="T611" s="12">
        <v>0</v>
      </c>
      <c r="U611" s="12">
        <v>0</v>
      </c>
      <c r="V611" s="12">
        <v>0</v>
      </c>
      <c r="W611" s="12">
        <v>0</v>
      </c>
      <c r="X611" s="12">
        <v>0</v>
      </c>
      <c r="Y611" s="12">
        <v>0</v>
      </c>
      <c r="Z611" s="12">
        <v>0</v>
      </c>
      <c r="AA611" s="12">
        <v>0</v>
      </c>
      <c r="AB611" s="12">
        <v>0</v>
      </c>
      <c r="AC611" s="12">
        <v>0</v>
      </c>
      <c r="AD611" s="12">
        <v>0</v>
      </c>
      <c r="AE611" s="12">
        <v>0</v>
      </c>
      <c r="AF611" s="12">
        <v>0</v>
      </c>
      <c r="AG611" s="12">
        <v>0</v>
      </c>
      <c r="AH611" s="12">
        <v>0</v>
      </c>
      <c r="AI611" s="12">
        <v>0</v>
      </c>
      <c r="AJ611" s="12">
        <v>0</v>
      </c>
      <c r="AK611" s="12">
        <v>0</v>
      </c>
      <c r="AL611" s="12">
        <v>0</v>
      </c>
      <c r="AM611" s="12">
        <v>0</v>
      </c>
      <c r="AN611" s="12">
        <v>0</v>
      </c>
      <c r="AO611" s="81">
        <v>0</v>
      </c>
      <c r="AP611">
        <v>0</v>
      </c>
      <c r="AQ611">
        <v>0</v>
      </c>
      <c r="AR611">
        <v>0</v>
      </c>
      <c r="AS611" t="s">
        <v>372</v>
      </c>
      <c r="AT611" t="s">
        <v>270</v>
      </c>
      <c r="AU611">
        <v>0</v>
      </c>
      <c r="AV611" s="12"/>
      <c r="AW611" s="12">
        <v>8</v>
      </c>
      <c r="AX611" s="12"/>
      <c r="AY611" s="12"/>
      <c r="AZ611" t="s">
        <v>296</v>
      </c>
    </row>
    <row r="612" spans="1:52" hidden="1" x14ac:dyDescent="0.35">
      <c r="A612" t="s">
        <v>61</v>
      </c>
      <c r="B612" t="s">
        <v>124</v>
      </c>
      <c r="C612" s="109">
        <v>0</v>
      </c>
      <c r="D612" s="12">
        <v>0</v>
      </c>
      <c r="E612" s="12">
        <v>0</v>
      </c>
      <c r="F612" s="12">
        <v>0</v>
      </c>
      <c r="G612" s="12">
        <v>0</v>
      </c>
      <c r="H612" s="12">
        <v>0</v>
      </c>
      <c r="I612" s="12">
        <v>0</v>
      </c>
      <c r="J612" s="12">
        <v>0</v>
      </c>
      <c r="K612" s="12">
        <v>0</v>
      </c>
      <c r="L612" s="12">
        <v>0</v>
      </c>
      <c r="M612" s="12">
        <v>0</v>
      </c>
      <c r="N612" s="12">
        <v>0</v>
      </c>
      <c r="O612" s="12">
        <v>0</v>
      </c>
      <c r="P612" s="12">
        <v>0</v>
      </c>
      <c r="Q612" s="12">
        <v>0</v>
      </c>
      <c r="R612" s="12">
        <v>0</v>
      </c>
      <c r="S612" s="12">
        <v>0</v>
      </c>
      <c r="T612" s="12">
        <v>0</v>
      </c>
      <c r="U612" s="12">
        <v>0</v>
      </c>
      <c r="V612" s="12">
        <v>0</v>
      </c>
      <c r="W612" s="12">
        <v>0</v>
      </c>
      <c r="X612" s="12">
        <v>0</v>
      </c>
      <c r="Y612" s="12">
        <v>0</v>
      </c>
      <c r="Z612" s="12">
        <v>0</v>
      </c>
      <c r="AA612" s="12">
        <v>0</v>
      </c>
      <c r="AB612" s="12">
        <v>0</v>
      </c>
      <c r="AC612" s="12">
        <v>0</v>
      </c>
      <c r="AD612" s="12">
        <v>0</v>
      </c>
      <c r="AE612" s="12">
        <v>0</v>
      </c>
      <c r="AF612" s="12">
        <v>0</v>
      </c>
      <c r="AG612" s="12">
        <v>0</v>
      </c>
      <c r="AH612" s="12">
        <v>0</v>
      </c>
      <c r="AI612" s="12">
        <v>0</v>
      </c>
      <c r="AJ612" s="12">
        <v>0</v>
      </c>
      <c r="AK612" s="12">
        <v>0</v>
      </c>
      <c r="AL612" s="12">
        <v>0</v>
      </c>
      <c r="AM612" s="12">
        <v>0</v>
      </c>
      <c r="AN612" s="12">
        <v>0</v>
      </c>
      <c r="AO612" s="81">
        <v>0</v>
      </c>
      <c r="AP612">
        <v>0</v>
      </c>
      <c r="AQ612">
        <v>0</v>
      </c>
      <c r="AR612">
        <v>0</v>
      </c>
      <c r="AS612" t="s">
        <v>372</v>
      </c>
      <c r="AT612" t="s">
        <v>270</v>
      </c>
      <c r="AU612">
        <v>0</v>
      </c>
      <c r="AV612" s="12"/>
      <c r="AW612" s="12">
        <v>96</v>
      </c>
      <c r="AX612" s="12"/>
      <c r="AY612" s="12"/>
      <c r="AZ612" t="s">
        <v>57</v>
      </c>
    </row>
    <row r="613" spans="1:52" hidden="1" x14ac:dyDescent="0.35">
      <c r="A613" t="s">
        <v>61</v>
      </c>
      <c r="B613" t="s">
        <v>124</v>
      </c>
      <c r="C613" s="109">
        <v>0</v>
      </c>
      <c r="D613" s="12">
        <v>0</v>
      </c>
      <c r="E613" s="12">
        <v>0</v>
      </c>
      <c r="F613" s="12">
        <v>0</v>
      </c>
      <c r="G613" s="12">
        <v>0</v>
      </c>
      <c r="H613" s="12">
        <v>0</v>
      </c>
      <c r="I613" s="12">
        <v>0</v>
      </c>
      <c r="J613" s="12">
        <v>0</v>
      </c>
      <c r="K613" s="12">
        <v>0</v>
      </c>
      <c r="L613" s="12">
        <v>0</v>
      </c>
      <c r="M613" s="12">
        <v>0</v>
      </c>
      <c r="N613" s="12">
        <v>0</v>
      </c>
      <c r="O613" s="12">
        <v>0</v>
      </c>
      <c r="P613" s="12">
        <v>0</v>
      </c>
      <c r="Q613" s="12">
        <v>0</v>
      </c>
      <c r="R613" s="12">
        <v>0</v>
      </c>
      <c r="S613" s="12">
        <v>0</v>
      </c>
      <c r="T613" s="12">
        <v>0</v>
      </c>
      <c r="U613" s="12">
        <v>0</v>
      </c>
      <c r="V613" s="12">
        <v>0</v>
      </c>
      <c r="W613" s="12">
        <v>0</v>
      </c>
      <c r="X613" s="12">
        <v>0</v>
      </c>
      <c r="Y613" s="12">
        <v>0</v>
      </c>
      <c r="Z613" s="12">
        <v>0</v>
      </c>
      <c r="AA613" s="12">
        <v>0</v>
      </c>
      <c r="AB613" s="12">
        <v>0</v>
      </c>
      <c r="AC613" s="12">
        <v>0</v>
      </c>
      <c r="AD613" s="12">
        <v>0</v>
      </c>
      <c r="AE613" s="12">
        <v>0</v>
      </c>
      <c r="AF613" s="12">
        <v>0</v>
      </c>
      <c r="AG613" s="12">
        <v>0</v>
      </c>
      <c r="AH613" s="12">
        <v>0</v>
      </c>
      <c r="AI613" s="12">
        <v>0</v>
      </c>
      <c r="AJ613" s="12">
        <v>0</v>
      </c>
      <c r="AK613" s="12">
        <v>0</v>
      </c>
      <c r="AL613" s="12">
        <v>0</v>
      </c>
      <c r="AM613" s="12">
        <v>0</v>
      </c>
      <c r="AN613" s="12">
        <v>0</v>
      </c>
      <c r="AO613" s="81">
        <v>0</v>
      </c>
      <c r="AP613">
        <v>0</v>
      </c>
      <c r="AQ613">
        <v>0</v>
      </c>
      <c r="AR613">
        <v>0</v>
      </c>
      <c r="AS613" t="s">
        <v>372</v>
      </c>
      <c r="AT613" t="s">
        <v>270</v>
      </c>
      <c r="AU613">
        <v>0</v>
      </c>
      <c r="AV613" s="12"/>
      <c r="AW613" s="12"/>
      <c r="AX613" s="12">
        <v>6</v>
      </c>
      <c r="AY613" s="12"/>
      <c r="AZ613" t="s">
        <v>295</v>
      </c>
    </row>
    <row r="614" spans="1:52" hidden="1" x14ac:dyDescent="0.35">
      <c r="A614" t="s">
        <v>61</v>
      </c>
      <c r="B614" t="s">
        <v>124</v>
      </c>
      <c r="C614" s="109">
        <v>0</v>
      </c>
      <c r="D614" s="12">
        <v>0</v>
      </c>
      <c r="E614" s="12">
        <v>0</v>
      </c>
      <c r="F614" s="12">
        <v>0</v>
      </c>
      <c r="G614" s="12">
        <v>0</v>
      </c>
      <c r="H614" s="12">
        <v>0</v>
      </c>
      <c r="I614" s="12">
        <v>0</v>
      </c>
      <c r="J614" s="12">
        <v>0</v>
      </c>
      <c r="K614" s="12">
        <v>0</v>
      </c>
      <c r="L614" s="12">
        <v>0</v>
      </c>
      <c r="M614" s="12">
        <v>0</v>
      </c>
      <c r="N614" s="12">
        <v>0</v>
      </c>
      <c r="O614" s="12">
        <v>0</v>
      </c>
      <c r="P614" s="12">
        <v>0</v>
      </c>
      <c r="Q614" s="12">
        <v>0</v>
      </c>
      <c r="R614" s="12">
        <v>0</v>
      </c>
      <c r="S614" s="12">
        <v>0</v>
      </c>
      <c r="T614" s="12">
        <v>0</v>
      </c>
      <c r="U614" s="12">
        <v>0</v>
      </c>
      <c r="V614" s="12">
        <v>0</v>
      </c>
      <c r="W614" s="12">
        <v>0</v>
      </c>
      <c r="X614" s="12">
        <v>0</v>
      </c>
      <c r="Y614" s="12">
        <v>0</v>
      </c>
      <c r="Z614" s="12">
        <v>0</v>
      </c>
      <c r="AA614" s="12">
        <v>0</v>
      </c>
      <c r="AB614" s="12">
        <v>0</v>
      </c>
      <c r="AC614" s="12">
        <v>0</v>
      </c>
      <c r="AD614" s="12">
        <v>0</v>
      </c>
      <c r="AE614" s="12">
        <v>0</v>
      </c>
      <c r="AF614" s="12">
        <v>0</v>
      </c>
      <c r="AG614" s="12">
        <v>0</v>
      </c>
      <c r="AH614" s="12">
        <v>0</v>
      </c>
      <c r="AI614" s="12">
        <v>0</v>
      </c>
      <c r="AJ614" s="12">
        <v>0</v>
      </c>
      <c r="AK614" s="12">
        <v>0</v>
      </c>
      <c r="AL614" s="12">
        <v>0</v>
      </c>
      <c r="AM614" s="12">
        <v>0</v>
      </c>
      <c r="AN614" s="12">
        <v>0</v>
      </c>
      <c r="AO614" s="81">
        <v>0</v>
      </c>
      <c r="AP614">
        <v>0</v>
      </c>
      <c r="AQ614">
        <v>0</v>
      </c>
      <c r="AR614">
        <v>0</v>
      </c>
      <c r="AS614" t="s">
        <v>372</v>
      </c>
      <c r="AT614" t="s">
        <v>270</v>
      </c>
      <c r="AU614">
        <v>0</v>
      </c>
      <c r="AV614" s="12"/>
      <c r="AW614" s="12"/>
      <c r="AX614" s="12">
        <v>22</v>
      </c>
      <c r="AY614" s="12"/>
      <c r="AZ614" t="s">
        <v>296</v>
      </c>
    </row>
    <row r="615" spans="1:52" hidden="1" x14ac:dyDescent="0.35">
      <c r="A615" t="s">
        <v>61</v>
      </c>
      <c r="B615" t="s">
        <v>124</v>
      </c>
      <c r="C615" s="109">
        <v>0</v>
      </c>
      <c r="D615" s="12">
        <v>0</v>
      </c>
      <c r="E615" s="12">
        <v>0</v>
      </c>
      <c r="F615" s="12">
        <v>0</v>
      </c>
      <c r="G615" s="12">
        <v>0</v>
      </c>
      <c r="H615" s="12">
        <v>0</v>
      </c>
      <c r="I615" s="12">
        <v>0</v>
      </c>
      <c r="J615" s="12">
        <v>0</v>
      </c>
      <c r="K615" s="12">
        <v>0</v>
      </c>
      <c r="L615" s="12">
        <v>0</v>
      </c>
      <c r="M615" s="12">
        <v>0</v>
      </c>
      <c r="N615" s="12">
        <v>0</v>
      </c>
      <c r="O615" s="12">
        <v>0</v>
      </c>
      <c r="P615" s="12">
        <v>0</v>
      </c>
      <c r="Q615" s="12">
        <v>0</v>
      </c>
      <c r="R615" s="12">
        <v>0</v>
      </c>
      <c r="S615" s="12">
        <v>0</v>
      </c>
      <c r="T615" s="12">
        <v>0</v>
      </c>
      <c r="U615" s="12">
        <v>0</v>
      </c>
      <c r="V615" s="12">
        <v>0</v>
      </c>
      <c r="W615" s="12">
        <v>0</v>
      </c>
      <c r="X615" s="12">
        <v>0</v>
      </c>
      <c r="Y615" s="12">
        <v>0</v>
      </c>
      <c r="Z615" s="12">
        <v>0</v>
      </c>
      <c r="AA615" s="12">
        <v>0</v>
      </c>
      <c r="AB615" s="12">
        <v>0</v>
      </c>
      <c r="AC615" s="12">
        <v>0</v>
      </c>
      <c r="AD615" s="12">
        <v>0</v>
      </c>
      <c r="AE615" s="12">
        <v>0</v>
      </c>
      <c r="AF615" s="12">
        <v>0</v>
      </c>
      <c r="AG615" s="12">
        <v>0</v>
      </c>
      <c r="AH615" s="12">
        <v>0</v>
      </c>
      <c r="AI615" s="12">
        <v>0</v>
      </c>
      <c r="AJ615" s="12">
        <v>0</v>
      </c>
      <c r="AK615" s="12">
        <v>0</v>
      </c>
      <c r="AL615" s="12">
        <v>0</v>
      </c>
      <c r="AM615" s="12">
        <v>0</v>
      </c>
      <c r="AN615" s="12">
        <v>0</v>
      </c>
      <c r="AO615" s="81">
        <v>0</v>
      </c>
      <c r="AP615">
        <v>0</v>
      </c>
      <c r="AQ615">
        <v>0</v>
      </c>
      <c r="AR615">
        <v>0</v>
      </c>
      <c r="AS615" t="s">
        <v>372</v>
      </c>
      <c r="AT615" t="s">
        <v>270</v>
      </c>
      <c r="AU615">
        <v>0</v>
      </c>
      <c r="AV615" s="12"/>
      <c r="AW615" s="12"/>
      <c r="AX615" s="12">
        <v>269</v>
      </c>
      <c r="AY615" s="12"/>
      <c r="AZ615" t="s">
        <v>57</v>
      </c>
    </row>
    <row r="616" spans="1:52" hidden="1" x14ac:dyDescent="0.35">
      <c r="A616" t="s">
        <v>61</v>
      </c>
      <c r="B616" t="s">
        <v>124</v>
      </c>
      <c r="C616" s="109">
        <v>0</v>
      </c>
      <c r="D616" s="12">
        <v>0</v>
      </c>
      <c r="E616" s="12">
        <v>0</v>
      </c>
      <c r="F616" s="12">
        <v>0</v>
      </c>
      <c r="G616" s="12">
        <v>0</v>
      </c>
      <c r="H616" s="12">
        <v>0</v>
      </c>
      <c r="I616" s="12">
        <v>0</v>
      </c>
      <c r="J616" s="12">
        <v>0</v>
      </c>
      <c r="K616" s="12">
        <v>0</v>
      </c>
      <c r="L616" s="12">
        <v>0</v>
      </c>
      <c r="M616" s="12">
        <v>0</v>
      </c>
      <c r="N616" s="12">
        <v>0</v>
      </c>
      <c r="O616" s="12">
        <v>0</v>
      </c>
      <c r="P616" s="12">
        <v>0</v>
      </c>
      <c r="Q616" s="12">
        <v>0</v>
      </c>
      <c r="R616" s="12">
        <v>0</v>
      </c>
      <c r="S616" s="12">
        <v>0</v>
      </c>
      <c r="T616" s="12">
        <v>0</v>
      </c>
      <c r="U616" s="12">
        <v>0</v>
      </c>
      <c r="V616" s="12">
        <v>0</v>
      </c>
      <c r="W616" s="12">
        <v>0</v>
      </c>
      <c r="X616" s="12">
        <v>0</v>
      </c>
      <c r="Y616" s="12">
        <v>0</v>
      </c>
      <c r="Z616" s="12">
        <v>0</v>
      </c>
      <c r="AA616" s="12">
        <v>0</v>
      </c>
      <c r="AB616" s="12">
        <v>0</v>
      </c>
      <c r="AC616" s="12">
        <v>0</v>
      </c>
      <c r="AD616" s="12">
        <v>0</v>
      </c>
      <c r="AE616" s="12">
        <v>0</v>
      </c>
      <c r="AF616" s="12">
        <v>0</v>
      </c>
      <c r="AG616" s="12">
        <v>0</v>
      </c>
      <c r="AH616" s="12">
        <v>0</v>
      </c>
      <c r="AI616" s="12">
        <v>0</v>
      </c>
      <c r="AJ616" s="12">
        <v>0</v>
      </c>
      <c r="AK616" s="12">
        <v>0</v>
      </c>
      <c r="AL616" s="12">
        <v>0</v>
      </c>
      <c r="AM616" s="12">
        <v>0</v>
      </c>
      <c r="AN616" s="12">
        <v>0</v>
      </c>
      <c r="AO616" s="81">
        <v>0</v>
      </c>
      <c r="AP616">
        <v>0</v>
      </c>
      <c r="AQ616">
        <v>0</v>
      </c>
      <c r="AR616">
        <v>0</v>
      </c>
      <c r="AS616" t="s">
        <v>372</v>
      </c>
      <c r="AT616" t="s">
        <v>270</v>
      </c>
      <c r="AU616">
        <v>0</v>
      </c>
      <c r="AV616" s="12"/>
      <c r="AW616" s="12"/>
      <c r="AX616" s="12"/>
      <c r="AY616" s="12">
        <v>2</v>
      </c>
      <c r="AZ616" t="s">
        <v>295</v>
      </c>
    </row>
    <row r="617" spans="1:52" hidden="1" x14ac:dyDescent="0.35">
      <c r="A617" t="s">
        <v>61</v>
      </c>
      <c r="B617" t="s">
        <v>124</v>
      </c>
      <c r="C617" s="109">
        <v>0</v>
      </c>
      <c r="D617" s="12">
        <v>0</v>
      </c>
      <c r="E617" s="12">
        <v>0</v>
      </c>
      <c r="F617" s="12">
        <v>0</v>
      </c>
      <c r="G617" s="12">
        <v>0</v>
      </c>
      <c r="H617" s="12">
        <v>0</v>
      </c>
      <c r="I617" s="12">
        <v>0</v>
      </c>
      <c r="J617" s="12">
        <v>0</v>
      </c>
      <c r="K617" s="12">
        <v>0</v>
      </c>
      <c r="L617" s="12">
        <v>0</v>
      </c>
      <c r="M617" s="12">
        <v>0</v>
      </c>
      <c r="N617" s="12">
        <v>0</v>
      </c>
      <c r="O617" s="12">
        <v>0</v>
      </c>
      <c r="P617" s="12">
        <v>0</v>
      </c>
      <c r="Q617" s="12">
        <v>0</v>
      </c>
      <c r="R617" s="12">
        <v>0</v>
      </c>
      <c r="S617" s="12">
        <v>0</v>
      </c>
      <c r="T617" s="12">
        <v>0</v>
      </c>
      <c r="U617" s="12">
        <v>0</v>
      </c>
      <c r="V617" s="12">
        <v>0</v>
      </c>
      <c r="W617" s="12">
        <v>0</v>
      </c>
      <c r="X617" s="12">
        <v>0</v>
      </c>
      <c r="Y617" s="12">
        <v>0</v>
      </c>
      <c r="Z617" s="12">
        <v>0</v>
      </c>
      <c r="AA617" s="12">
        <v>0</v>
      </c>
      <c r="AB617" s="12">
        <v>0</v>
      </c>
      <c r="AC617" s="12">
        <v>0</v>
      </c>
      <c r="AD617" s="12">
        <v>0</v>
      </c>
      <c r="AE617" s="12">
        <v>0</v>
      </c>
      <c r="AF617" s="12">
        <v>0</v>
      </c>
      <c r="AG617" s="12">
        <v>0</v>
      </c>
      <c r="AH617" s="12">
        <v>0</v>
      </c>
      <c r="AI617" s="12">
        <v>0</v>
      </c>
      <c r="AJ617" s="12">
        <v>0</v>
      </c>
      <c r="AK617" s="12">
        <v>0</v>
      </c>
      <c r="AL617" s="12">
        <v>0</v>
      </c>
      <c r="AM617" s="12">
        <v>0</v>
      </c>
      <c r="AN617" s="12">
        <v>0</v>
      </c>
      <c r="AO617" s="81">
        <v>0</v>
      </c>
      <c r="AP617">
        <v>0</v>
      </c>
      <c r="AQ617">
        <v>0</v>
      </c>
      <c r="AR617">
        <v>0</v>
      </c>
      <c r="AS617" t="s">
        <v>372</v>
      </c>
      <c r="AT617" t="s">
        <v>270</v>
      </c>
      <c r="AU617">
        <v>0</v>
      </c>
      <c r="AV617" s="12"/>
      <c r="AW617" s="12"/>
      <c r="AX617" s="12"/>
      <c r="AY617" s="12">
        <v>8</v>
      </c>
      <c r="AZ617" t="s">
        <v>296</v>
      </c>
    </row>
    <row r="618" spans="1:52" hidden="1" x14ac:dyDescent="0.35">
      <c r="A618" t="s">
        <v>61</v>
      </c>
      <c r="B618" t="s">
        <v>124</v>
      </c>
      <c r="C618" s="109">
        <v>0</v>
      </c>
      <c r="D618" s="12">
        <v>0</v>
      </c>
      <c r="E618" s="12">
        <v>0</v>
      </c>
      <c r="F618" s="12">
        <v>0</v>
      </c>
      <c r="G618" s="12">
        <v>0</v>
      </c>
      <c r="H618" s="12">
        <v>0</v>
      </c>
      <c r="I618" s="12">
        <v>0</v>
      </c>
      <c r="J618" s="12">
        <v>0</v>
      </c>
      <c r="K618" s="12">
        <v>0</v>
      </c>
      <c r="L618" s="12">
        <v>0</v>
      </c>
      <c r="M618" s="12">
        <v>0</v>
      </c>
      <c r="N618" s="12">
        <v>0</v>
      </c>
      <c r="O618" s="12">
        <v>0</v>
      </c>
      <c r="P618" s="12">
        <v>0</v>
      </c>
      <c r="Q618" s="12">
        <v>0</v>
      </c>
      <c r="R618" s="12">
        <v>0</v>
      </c>
      <c r="S618" s="12">
        <v>0</v>
      </c>
      <c r="T618" s="12">
        <v>0</v>
      </c>
      <c r="U618" s="12">
        <v>0</v>
      </c>
      <c r="V618" s="12">
        <v>0</v>
      </c>
      <c r="W618" s="12">
        <v>0</v>
      </c>
      <c r="X618" s="12">
        <v>0</v>
      </c>
      <c r="Y618" s="12">
        <v>0</v>
      </c>
      <c r="Z618" s="12">
        <v>0</v>
      </c>
      <c r="AA618" s="12">
        <v>0</v>
      </c>
      <c r="AB618" s="12">
        <v>0</v>
      </c>
      <c r="AC618" s="12">
        <v>0</v>
      </c>
      <c r="AD618" s="12">
        <v>0</v>
      </c>
      <c r="AE618" s="12">
        <v>0</v>
      </c>
      <c r="AF618" s="12">
        <v>0</v>
      </c>
      <c r="AG618" s="12">
        <v>0</v>
      </c>
      <c r="AH618" s="12">
        <v>0</v>
      </c>
      <c r="AI618" s="12">
        <v>0</v>
      </c>
      <c r="AJ618" s="12">
        <v>0</v>
      </c>
      <c r="AK618" s="12">
        <v>0</v>
      </c>
      <c r="AL618" s="12">
        <v>0</v>
      </c>
      <c r="AM618" s="12">
        <v>0</v>
      </c>
      <c r="AN618" s="12">
        <v>0</v>
      </c>
      <c r="AO618" s="81">
        <v>0</v>
      </c>
      <c r="AP618">
        <v>0</v>
      </c>
      <c r="AQ618">
        <v>0</v>
      </c>
      <c r="AR618">
        <v>0</v>
      </c>
      <c r="AS618" t="s">
        <v>372</v>
      </c>
      <c r="AT618" t="s">
        <v>270</v>
      </c>
      <c r="AU618">
        <v>0</v>
      </c>
      <c r="AV618" s="12"/>
      <c r="AW618" s="12"/>
      <c r="AX618" s="12"/>
      <c r="AY618" s="12">
        <v>92</v>
      </c>
      <c r="AZ618" t="s">
        <v>57</v>
      </c>
    </row>
    <row r="619" spans="1:52" hidden="1" x14ac:dyDescent="0.35">
      <c r="A619" t="s">
        <v>61</v>
      </c>
      <c r="B619" t="s">
        <v>124</v>
      </c>
      <c r="C619" s="109">
        <v>0</v>
      </c>
      <c r="D619" s="12">
        <v>0</v>
      </c>
      <c r="E619" s="12">
        <v>0</v>
      </c>
      <c r="F619" s="12">
        <v>0</v>
      </c>
      <c r="G619" s="12">
        <v>0</v>
      </c>
      <c r="H619" s="12">
        <v>0</v>
      </c>
      <c r="I619" s="12">
        <v>0</v>
      </c>
      <c r="J619" s="12">
        <v>0</v>
      </c>
      <c r="K619" s="12">
        <v>0</v>
      </c>
      <c r="L619" s="12">
        <v>0</v>
      </c>
      <c r="M619" s="12">
        <v>0</v>
      </c>
      <c r="N619" s="12">
        <v>0</v>
      </c>
      <c r="O619" s="12">
        <v>0</v>
      </c>
      <c r="P619" s="12">
        <v>0</v>
      </c>
      <c r="Q619" s="12">
        <v>0</v>
      </c>
      <c r="R619" s="12">
        <v>0</v>
      </c>
      <c r="S619" s="12">
        <v>0</v>
      </c>
      <c r="T619" s="12">
        <v>0</v>
      </c>
      <c r="U619" s="12">
        <v>0</v>
      </c>
      <c r="V619" s="12">
        <v>0</v>
      </c>
      <c r="W619" s="12">
        <v>0</v>
      </c>
      <c r="X619" s="12">
        <v>0</v>
      </c>
      <c r="Y619" s="12">
        <v>0</v>
      </c>
      <c r="Z619" s="12">
        <v>0</v>
      </c>
      <c r="AA619" s="12">
        <v>0</v>
      </c>
      <c r="AB619" s="12">
        <v>0</v>
      </c>
      <c r="AC619" s="12">
        <v>0</v>
      </c>
      <c r="AD619" s="12">
        <v>0</v>
      </c>
      <c r="AE619" s="12">
        <v>0</v>
      </c>
      <c r="AF619" s="12">
        <v>0</v>
      </c>
      <c r="AG619" s="12">
        <v>0</v>
      </c>
      <c r="AH619" s="12">
        <v>0</v>
      </c>
      <c r="AI619" s="12">
        <v>0</v>
      </c>
      <c r="AJ619" s="12">
        <v>0</v>
      </c>
      <c r="AK619" s="12">
        <v>0</v>
      </c>
      <c r="AL619" s="12">
        <v>0</v>
      </c>
      <c r="AM619" s="12">
        <v>0</v>
      </c>
      <c r="AN619" s="12">
        <v>0</v>
      </c>
      <c r="AO619" s="81">
        <v>0</v>
      </c>
      <c r="AP619">
        <v>0</v>
      </c>
      <c r="AQ619">
        <v>0</v>
      </c>
      <c r="AR619">
        <v>0</v>
      </c>
      <c r="AS619" t="s">
        <v>372</v>
      </c>
      <c r="AT619" t="s">
        <v>270</v>
      </c>
      <c r="AU619">
        <v>0</v>
      </c>
      <c r="AV619" s="12"/>
      <c r="AW619" s="12"/>
      <c r="AX619" s="12"/>
      <c r="AY619" s="12"/>
      <c r="AZ619" t="s">
        <v>57</v>
      </c>
    </row>
    <row r="620" spans="1:52" hidden="1" x14ac:dyDescent="0.35">
      <c r="A620" t="s">
        <v>61</v>
      </c>
      <c r="B620" t="s">
        <v>124</v>
      </c>
      <c r="C620" s="109">
        <v>0</v>
      </c>
      <c r="D620" s="12">
        <v>0</v>
      </c>
      <c r="E620" s="12">
        <v>0</v>
      </c>
      <c r="F620" s="12">
        <v>0</v>
      </c>
      <c r="G620" s="12">
        <v>0</v>
      </c>
      <c r="H620" s="12">
        <v>0</v>
      </c>
      <c r="I620" s="12">
        <v>0</v>
      </c>
      <c r="J620" s="12">
        <v>0</v>
      </c>
      <c r="K620" s="12">
        <v>0</v>
      </c>
      <c r="L620" s="12">
        <v>0</v>
      </c>
      <c r="M620" s="12">
        <v>0</v>
      </c>
      <c r="N620" s="12">
        <v>0</v>
      </c>
      <c r="O620" s="12">
        <v>0</v>
      </c>
      <c r="P620" s="12">
        <v>0</v>
      </c>
      <c r="Q620" s="12">
        <v>0</v>
      </c>
      <c r="R620" s="12">
        <v>0</v>
      </c>
      <c r="S620" s="12">
        <v>0</v>
      </c>
      <c r="T620" s="12">
        <v>0</v>
      </c>
      <c r="U620" s="12">
        <v>0</v>
      </c>
      <c r="V620" s="12">
        <v>0</v>
      </c>
      <c r="W620" s="12">
        <v>0</v>
      </c>
      <c r="X620" s="12">
        <v>0</v>
      </c>
      <c r="Y620" s="12">
        <v>0</v>
      </c>
      <c r="Z620" s="12">
        <v>0</v>
      </c>
      <c r="AA620" s="12">
        <v>0</v>
      </c>
      <c r="AB620" s="12">
        <v>0</v>
      </c>
      <c r="AC620" s="12">
        <v>0</v>
      </c>
      <c r="AD620" s="12">
        <v>0</v>
      </c>
      <c r="AE620" s="12">
        <v>0</v>
      </c>
      <c r="AF620" s="12">
        <v>0</v>
      </c>
      <c r="AG620" s="12">
        <v>0</v>
      </c>
      <c r="AH620" s="12">
        <v>0</v>
      </c>
      <c r="AI620" s="12">
        <v>0</v>
      </c>
      <c r="AJ620" s="12">
        <v>0</v>
      </c>
      <c r="AK620" s="12">
        <v>0</v>
      </c>
      <c r="AL620" s="12">
        <v>0</v>
      </c>
      <c r="AM620" s="12">
        <v>0</v>
      </c>
      <c r="AN620" s="12">
        <v>0</v>
      </c>
      <c r="AO620" s="81">
        <v>0</v>
      </c>
      <c r="AP620">
        <v>0</v>
      </c>
      <c r="AQ620">
        <v>0</v>
      </c>
      <c r="AR620">
        <v>0</v>
      </c>
      <c r="AS620" t="s">
        <v>372</v>
      </c>
      <c r="AT620" t="s">
        <v>270</v>
      </c>
      <c r="AU620">
        <v>0</v>
      </c>
      <c r="AV620" s="12"/>
      <c r="AW620" s="12"/>
      <c r="AX620" s="12"/>
      <c r="AY620" s="12"/>
      <c r="AZ620" t="s">
        <v>296</v>
      </c>
    </row>
    <row r="621" spans="1:52" hidden="1" x14ac:dyDescent="0.35">
      <c r="A621" t="s">
        <v>61</v>
      </c>
      <c r="B621" t="s">
        <v>124</v>
      </c>
      <c r="C621" s="109">
        <v>0</v>
      </c>
      <c r="D621" s="12">
        <v>0</v>
      </c>
      <c r="E621" s="12">
        <v>0</v>
      </c>
      <c r="F621" s="12">
        <v>0</v>
      </c>
      <c r="G621" s="12">
        <v>0</v>
      </c>
      <c r="H621" s="12">
        <v>0</v>
      </c>
      <c r="I621" s="12">
        <v>0</v>
      </c>
      <c r="J621" s="12">
        <v>0</v>
      </c>
      <c r="K621" s="12">
        <v>0</v>
      </c>
      <c r="L621" s="12">
        <v>0</v>
      </c>
      <c r="M621" s="12">
        <v>0</v>
      </c>
      <c r="N621" s="12">
        <v>0</v>
      </c>
      <c r="O621" s="12">
        <v>0</v>
      </c>
      <c r="P621" s="12">
        <v>0</v>
      </c>
      <c r="Q621" s="12">
        <v>0</v>
      </c>
      <c r="R621" s="12">
        <v>0</v>
      </c>
      <c r="S621" s="12">
        <v>0</v>
      </c>
      <c r="T621" s="12">
        <v>0</v>
      </c>
      <c r="U621" s="12">
        <v>0</v>
      </c>
      <c r="V621" s="12">
        <v>0</v>
      </c>
      <c r="W621" s="12">
        <v>0</v>
      </c>
      <c r="X621" s="12">
        <v>0</v>
      </c>
      <c r="Y621" s="12">
        <v>0</v>
      </c>
      <c r="Z621" s="12">
        <v>0</v>
      </c>
      <c r="AA621" s="12">
        <v>0</v>
      </c>
      <c r="AB621" s="12">
        <v>0</v>
      </c>
      <c r="AC621" s="12">
        <v>0</v>
      </c>
      <c r="AD621" s="12">
        <v>0</v>
      </c>
      <c r="AE621" s="12">
        <v>0</v>
      </c>
      <c r="AF621" s="12">
        <v>0</v>
      </c>
      <c r="AG621" s="12">
        <v>0</v>
      </c>
      <c r="AH621" s="12">
        <v>0</v>
      </c>
      <c r="AI621" s="12">
        <v>0</v>
      </c>
      <c r="AJ621" s="12">
        <v>0</v>
      </c>
      <c r="AK621" s="12">
        <v>0</v>
      </c>
      <c r="AL621" s="12">
        <v>0</v>
      </c>
      <c r="AM621" s="12">
        <v>0</v>
      </c>
      <c r="AN621" s="12">
        <v>0</v>
      </c>
      <c r="AO621" s="81">
        <v>0</v>
      </c>
      <c r="AP621">
        <v>0</v>
      </c>
      <c r="AQ621">
        <v>0</v>
      </c>
      <c r="AR621">
        <v>0</v>
      </c>
      <c r="AS621" t="s">
        <v>372</v>
      </c>
      <c r="AT621" t="s">
        <v>270</v>
      </c>
      <c r="AU621">
        <v>0</v>
      </c>
      <c r="AV621" s="12"/>
      <c r="AW621" s="12"/>
      <c r="AX621" s="12"/>
      <c r="AY621" s="12"/>
      <c r="AZ621" t="s">
        <v>295</v>
      </c>
    </row>
    <row r="622" spans="1:52" hidden="1" x14ac:dyDescent="0.35">
      <c r="A622" t="s">
        <v>61</v>
      </c>
      <c r="B622" t="s">
        <v>129</v>
      </c>
      <c r="C622" s="109">
        <v>0</v>
      </c>
      <c r="D622" s="12">
        <v>0</v>
      </c>
      <c r="E622" s="12">
        <v>0</v>
      </c>
      <c r="F622" s="12">
        <v>0</v>
      </c>
      <c r="G622" s="12">
        <v>0</v>
      </c>
      <c r="H622" s="12">
        <v>0</v>
      </c>
      <c r="I622" s="12">
        <v>0</v>
      </c>
      <c r="J622" s="12">
        <v>0</v>
      </c>
      <c r="K622" s="12">
        <v>0</v>
      </c>
      <c r="L622" s="12">
        <v>0</v>
      </c>
      <c r="M622" s="12">
        <v>0</v>
      </c>
      <c r="N622" s="12">
        <v>0</v>
      </c>
      <c r="O622" s="12">
        <v>0</v>
      </c>
      <c r="P622" s="12">
        <v>0</v>
      </c>
      <c r="Q622" s="12">
        <v>0</v>
      </c>
      <c r="R622" s="12">
        <v>0</v>
      </c>
      <c r="S622" s="12">
        <v>0</v>
      </c>
      <c r="T622" s="12">
        <v>0</v>
      </c>
      <c r="U622" s="12">
        <v>0</v>
      </c>
      <c r="V622" s="12">
        <v>0</v>
      </c>
      <c r="W622" s="12">
        <v>0</v>
      </c>
      <c r="X622" s="12">
        <v>0</v>
      </c>
      <c r="Y622" s="12">
        <v>0</v>
      </c>
      <c r="Z622" s="12">
        <v>0</v>
      </c>
      <c r="AA622" s="12">
        <v>0</v>
      </c>
      <c r="AB622" s="12">
        <v>0</v>
      </c>
      <c r="AC622" s="12">
        <v>0</v>
      </c>
      <c r="AD622" s="12">
        <v>0</v>
      </c>
      <c r="AE622" s="12">
        <v>0</v>
      </c>
      <c r="AF622" s="12">
        <v>0</v>
      </c>
      <c r="AG622" s="12">
        <v>0</v>
      </c>
      <c r="AH622" s="12">
        <v>0</v>
      </c>
      <c r="AI622" s="12">
        <v>0</v>
      </c>
      <c r="AJ622" s="12">
        <v>0</v>
      </c>
      <c r="AK622" s="12">
        <v>0</v>
      </c>
      <c r="AL622" s="12">
        <v>0</v>
      </c>
      <c r="AM622" s="12">
        <v>0</v>
      </c>
      <c r="AN622" s="12">
        <v>0</v>
      </c>
      <c r="AO622" s="81">
        <v>0</v>
      </c>
      <c r="AP622">
        <v>0</v>
      </c>
      <c r="AQ622">
        <v>0</v>
      </c>
      <c r="AR622">
        <v>0</v>
      </c>
      <c r="AS622" t="s">
        <v>372</v>
      </c>
      <c r="AT622" t="s">
        <v>270</v>
      </c>
      <c r="AU622">
        <v>0</v>
      </c>
      <c r="AV622" s="12">
        <v>3244</v>
      </c>
      <c r="AW622" s="12"/>
      <c r="AX622" s="12"/>
      <c r="AY622" s="12"/>
      <c r="AZ622" t="s">
        <v>57</v>
      </c>
    </row>
    <row r="623" spans="1:52" hidden="1" x14ac:dyDescent="0.35">
      <c r="A623" t="s">
        <v>61</v>
      </c>
      <c r="B623" t="s">
        <v>129</v>
      </c>
      <c r="C623" s="109">
        <v>0</v>
      </c>
      <c r="D623" s="12">
        <v>0</v>
      </c>
      <c r="E623" s="12">
        <v>0</v>
      </c>
      <c r="F623" s="12">
        <v>0</v>
      </c>
      <c r="G623" s="12">
        <v>0</v>
      </c>
      <c r="H623" s="12">
        <v>0</v>
      </c>
      <c r="I623" s="12">
        <v>0</v>
      </c>
      <c r="J623" s="12">
        <v>0</v>
      </c>
      <c r="K623" s="12">
        <v>0</v>
      </c>
      <c r="L623" s="12">
        <v>0</v>
      </c>
      <c r="M623" s="12">
        <v>0</v>
      </c>
      <c r="N623" s="12">
        <v>0</v>
      </c>
      <c r="O623" s="12">
        <v>0</v>
      </c>
      <c r="P623" s="12">
        <v>0</v>
      </c>
      <c r="Q623" s="12">
        <v>0</v>
      </c>
      <c r="R623" s="12">
        <v>0</v>
      </c>
      <c r="S623" s="12">
        <v>0</v>
      </c>
      <c r="T623" s="12">
        <v>0</v>
      </c>
      <c r="U623" s="12">
        <v>0</v>
      </c>
      <c r="V623" s="12">
        <v>0</v>
      </c>
      <c r="W623" s="12">
        <v>0</v>
      </c>
      <c r="X623" s="12">
        <v>0</v>
      </c>
      <c r="Y623" s="12">
        <v>0</v>
      </c>
      <c r="Z623" s="12">
        <v>0</v>
      </c>
      <c r="AA623" s="12">
        <v>0</v>
      </c>
      <c r="AB623" s="12">
        <v>0</v>
      </c>
      <c r="AC623" s="12">
        <v>0</v>
      </c>
      <c r="AD623" s="12">
        <v>0</v>
      </c>
      <c r="AE623" s="12">
        <v>0</v>
      </c>
      <c r="AF623" s="12">
        <v>0</v>
      </c>
      <c r="AG623" s="12">
        <v>0</v>
      </c>
      <c r="AH623" s="12">
        <v>0</v>
      </c>
      <c r="AI623" s="12">
        <v>0</v>
      </c>
      <c r="AJ623" s="12">
        <v>0</v>
      </c>
      <c r="AK623" s="12">
        <v>0</v>
      </c>
      <c r="AL623" s="12">
        <v>0</v>
      </c>
      <c r="AM623" s="12">
        <v>0</v>
      </c>
      <c r="AN623" s="12">
        <v>0</v>
      </c>
      <c r="AO623" s="81">
        <v>0</v>
      </c>
      <c r="AP623">
        <v>0</v>
      </c>
      <c r="AQ623">
        <v>0</v>
      </c>
      <c r="AR623">
        <v>0</v>
      </c>
      <c r="AS623" t="s">
        <v>372</v>
      </c>
      <c r="AT623" t="s">
        <v>270</v>
      </c>
      <c r="AU623">
        <v>0</v>
      </c>
      <c r="AV623" s="12"/>
      <c r="AW623" s="12">
        <v>4</v>
      </c>
      <c r="AX623" s="12"/>
      <c r="AY623" s="12"/>
      <c r="AZ623" t="s">
        <v>295</v>
      </c>
    </row>
    <row r="624" spans="1:52" hidden="1" x14ac:dyDescent="0.35">
      <c r="A624" t="s">
        <v>61</v>
      </c>
      <c r="B624" t="s">
        <v>129</v>
      </c>
      <c r="C624" s="109">
        <v>0</v>
      </c>
      <c r="D624" s="12">
        <v>0</v>
      </c>
      <c r="E624" s="12">
        <v>0</v>
      </c>
      <c r="F624" s="12">
        <v>0</v>
      </c>
      <c r="G624" s="12">
        <v>0</v>
      </c>
      <c r="H624" s="12">
        <v>0</v>
      </c>
      <c r="I624" s="12">
        <v>0</v>
      </c>
      <c r="J624" s="12">
        <v>0</v>
      </c>
      <c r="K624" s="12">
        <v>0</v>
      </c>
      <c r="L624" s="12">
        <v>0</v>
      </c>
      <c r="M624" s="12">
        <v>0</v>
      </c>
      <c r="N624" s="12">
        <v>0</v>
      </c>
      <c r="O624" s="12">
        <v>0</v>
      </c>
      <c r="P624" s="12">
        <v>0</v>
      </c>
      <c r="Q624" s="12">
        <v>0</v>
      </c>
      <c r="R624" s="12">
        <v>0</v>
      </c>
      <c r="S624" s="12">
        <v>0</v>
      </c>
      <c r="T624" s="12">
        <v>0</v>
      </c>
      <c r="U624" s="12">
        <v>0</v>
      </c>
      <c r="V624" s="12">
        <v>0</v>
      </c>
      <c r="W624" s="12">
        <v>0</v>
      </c>
      <c r="X624" s="12">
        <v>0</v>
      </c>
      <c r="Y624" s="12">
        <v>0</v>
      </c>
      <c r="Z624" s="12">
        <v>0</v>
      </c>
      <c r="AA624" s="12">
        <v>0</v>
      </c>
      <c r="AB624" s="12">
        <v>0</v>
      </c>
      <c r="AC624" s="12">
        <v>0</v>
      </c>
      <c r="AD624" s="12">
        <v>0</v>
      </c>
      <c r="AE624" s="12">
        <v>0</v>
      </c>
      <c r="AF624" s="12">
        <v>0</v>
      </c>
      <c r="AG624" s="12">
        <v>0</v>
      </c>
      <c r="AH624" s="12">
        <v>0</v>
      </c>
      <c r="AI624" s="12">
        <v>0</v>
      </c>
      <c r="AJ624" s="12">
        <v>0</v>
      </c>
      <c r="AK624" s="12">
        <v>0</v>
      </c>
      <c r="AL624" s="12">
        <v>0</v>
      </c>
      <c r="AM624" s="12">
        <v>0</v>
      </c>
      <c r="AN624" s="12">
        <v>0</v>
      </c>
      <c r="AO624" s="81">
        <v>0</v>
      </c>
      <c r="AP624">
        <v>0</v>
      </c>
      <c r="AQ624">
        <v>0</v>
      </c>
      <c r="AR624">
        <v>0</v>
      </c>
      <c r="AS624" t="s">
        <v>372</v>
      </c>
      <c r="AT624" t="s">
        <v>270</v>
      </c>
      <c r="AU624">
        <v>0</v>
      </c>
      <c r="AV624" s="12"/>
      <c r="AW624" s="12">
        <v>15</v>
      </c>
      <c r="AX624" s="12"/>
      <c r="AY624" s="12"/>
      <c r="AZ624" t="s">
        <v>296</v>
      </c>
    </row>
    <row r="625" spans="1:52" hidden="1" x14ac:dyDescent="0.35">
      <c r="A625" t="s">
        <v>61</v>
      </c>
      <c r="B625" t="s">
        <v>129</v>
      </c>
      <c r="C625" s="109">
        <v>0</v>
      </c>
      <c r="D625" s="12">
        <v>0</v>
      </c>
      <c r="E625" s="12">
        <v>0</v>
      </c>
      <c r="F625" s="12">
        <v>0</v>
      </c>
      <c r="G625" s="12">
        <v>0</v>
      </c>
      <c r="H625" s="12">
        <v>0</v>
      </c>
      <c r="I625" s="12">
        <v>0</v>
      </c>
      <c r="J625" s="12">
        <v>0</v>
      </c>
      <c r="K625" s="12">
        <v>0</v>
      </c>
      <c r="L625" s="12">
        <v>0</v>
      </c>
      <c r="M625" s="12">
        <v>0</v>
      </c>
      <c r="N625" s="12">
        <v>0</v>
      </c>
      <c r="O625" s="12">
        <v>0</v>
      </c>
      <c r="P625" s="12">
        <v>0</v>
      </c>
      <c r="Q625" s="12">
        <v>0</v>
      </c>
      <c r="R625" s="12">
        <v>0</v>
      </c>
      <c r="S625" s="12">
        <v>0</v>
      </c>
      <c r="T625" s="12">
        <v>0</v>
      </c>
      <c r="U625" s="12">
        <v>0</v>
      </c>
      <c r="V625" s="12">
        <v>0</v>
      </c>
      <c r="W625" s="12">
        <v>0</v>
      </c>
      <c r="X625" s="12">
        <v>0</v>
      </c>
      <c r="Y625" s="12">
        <v>0</v>
      </c>
      <c r="Z625" s="12">
        <v>0</v>
      </c>
      <c r="AA625" s="12">
        <v>0</v>
      </c>
      <c r="AB625" s="12">
        <v>0</v>
      </c>
      <c r="AC625" s="12">
        <v>0</v>
      </c>
      <c r="AD625" s="12">
        <v>0</v>
      </c>
      <c r="AE625" s="12">
        <v>0</v>
      </c>
      <c r="AF625" s="12">
        <v>0</v>
      </c>
      <c r="AG625" s="12">
        <v>0</v>
      </c>
      <c r="AH625" s="12">
        <v>0</v>
      </c>
      <c r="AI625" s="12">
        <v>0</v>
      </c>
      <c r="AJ625" s="12">
        <v>0</v>
      </c>
      <c r="AK625" s="12">
        <v>0</v>
      </c>
      <c r="AL625" s="12">
        <v>0</v>
      </c>
      <c r="AM625" s="12">
        <v>0</v>
      </c>
      <c r="AN625" s="12">
        <v>0</v>
      </c>
      <c r="AO625" s="81">
        <v>0</v>
      </c>
      <c r="AP625">
        <v>0</v>
      </c>
      <c r="AQ625">
        <v>0</v>
      </c>
      <c r="AR625">
        <v>0</v>
      </c>
      <c r="AS625" t="s">
        <v>372</v>
      </c>
      <c r="AT625" t="s">
        <v>270</v>
      </c>
      <c r="AU625">
        <v>0</v>
      </c>
      <c r="AV625" s="12"/>
      <c r="AW625" s="12">
        <v>177</v>
      </c>
      <c r="AX625" s="12"/>
      <c r="AY625" s="12"/>
      <c r="AZ625" t="s">
        <v>57</v>
      </c>
    </row>
    <row r="626" spans="1:52" hidden="1" x14ac:dyDescent="0.35">
      <c r="A626" t="s">
        <v>61</v>
      </c>
      <c r="B626" t="s">
        <v>129</v>
      </c>
      <c r="C626" s="109">
        <v>0</v>
      </c>
      <c r="D626" s="12">
        <v>0</v>
      </c>
      <c r="E626" s="12">
        <v>0</v>
      </c>
      <c r="F626" s="12">
        <v>0</v>
      </c>
      <c r="G626" s="12">
        <v>0</v>
      </c>
      <c r="H626" s="12">
        <v>0</v>
      </c>
      <c r="I626" s="12">
        <v>0</v>
      </c>
      <c r="J626" s="12">
        <v>0</v>
      </c>
      <c r="K626" s="12">
        <v>0</v>
      </c>
      <c r="L626" s="12">
        <v>0</v>
      </c>
      <c r="M626" s="12">
        <v>0</v>
      </c>
      <c r="N626" s="12">
        <v>0</v>
      </c>
      <c r="O626" s="12">
        <v>0</v>
      </c>
      <c r="P626" s="12">
        <v>0</v>
      </c>
      <c r="Q626" s="12">
        <v>0</v>
      </c>
      <c r="R626" s="12">
        <v>0</v>
      </c>
      <c r="S626" s="12">
        <v>0</v>
      </c>
      <c r="T626" s="12">
        <v>0</v>
      </c>
      <c r="U626" s="12">
        <v>0</v>
      </c>
      <c r="V626" s="12">
        <v>0</v>
      </c>
      <c r="W626" s="12">
        <v>0</v>
      </c>
      <c r="X626" s="12">
        <v>0</v>
      </c>
      <c r="Y626" s="12">
        <v>0</v>
      </c>
      <c r="Z626" s="12">
        <v>0</v>
      </c>
      <c r="AA626" s="12">
        <v>0</v>
      </c>
      <c r="AB626" s="12">
        <v>0</v>
      </c>
      <c r="AC626" s="12">
        <v>0</v>
      </c>
      <c r="AD626" s="12">
        <v>0</v>
      </c>
      <c r="AE626" s="12">
        <v>0</v>
      </c>
      <c r="AF626" s="12">
        <v>0</v>
      </c>
      <c r="AG626" s="12">
        <v>0</v>
      </c>
      <c r="AH626" s="12">
        <v>0</v>
      </c>
      <c r="AI626" s="12">
        <v>0</v>
      </c>
      <c r="AJ626" s="12">
        <v>0</v>
      </c>
      <c r="AK626" s="12">
        <v>0</v>
      </c>
      <c r="AL626" s="12">
        <v>0</v>
      </c>
      <c r="AM626" s="12">
        <v>0</v>
      </c>
      <c r="AN626" s="12">
        <v>0</v>
      </c>
      <c r="AO626" s="81">
        <v>0</v>
      </c>
      <c r="AP626">
        <v>0</v>
      </c>
      <c r="AQ626">
        <v>0</v>
      </c>
      <c r="AR626">
        <v>0</v>
      </c>
      <c r="AS626" t="s">
        <v>372</v>
      </c>
      <c r="AT626" t="s">
        <v>270</v>
      </c>
      <c r="AU626">
        <v>0</v>
      </c>
      <c r="AV626" s="12"/>
      <c r="AW626" s="12"/>
      <c r="AX626" s="12">
        <v>0</v>
      </c>
      <c r="AY626" s="12"/>
      <c r="AZ626" t="s">
        <v>295</v>
      </c>
    </row>
    <row r="627" spans="1:52" hidden="1" x14ac:dyDescent="0.35">
      <c r="A627" t="s">
        <v>61</v>
      </c>
      <c r="B627" t="s">
        <v>129</v>
      </c>
      <c r="C627" s="109">
        <v>0</v>
      </c>
      <c r="D627" s="12">
        <v>0</v>
      </c>
      <c r="E627" s="12">
        <v>0</v>
      </c>
      <c r="F627" s="12">
        <v>0</v>
      </c>
      <c r="G627" s="12">
        <v>0</v>
      </c>
      <c r="H627" s="12">
        <v>0</v>
      </c>
      <c r="I627" s="12">
        <v>0</v>
      </c>
      <c r="J627" s="12">
        <v>0</v>
      </c>
      <c r="K627" s="12">
        <v>0</v>
      </c>
      <c r="L627" s="12">
        <v>0</v>
      </c>
      <c r="M627" s="12">
        <v>0</v>
      </c>
      <c r="N627" s="12">
        <v>0</v>
      </c>
      <c r="O627" s="12">
        <v>0</v>
      </c>
      <c r="P627" s="12">
        <v>0</v>
      </c>
      <c r="Q627" s="12">
        <v>0</v>
      </c>
      <c r="R627" s="12">
        <v>0</v>
      </c>
      <c r="S627" s="12">
        <v>0</v>
      </c>
      <c r="T627" s="12">
        <v>0</v>
      </c>
      <c r="U627" s="12">
        <v>0</v>
      </c>
      <c r="V627" s="12">
        <v>0</v>
      </c>
      <c r="W627" s="12">
        <v>0</v>
      </c>
      <c r="X627" s="12">
        <v>0</v>
      </c>
      <c r="Y627" s="12">
        <v>0</v>
      </c>
      <c r="Z627" s="12">
        <v>0</v>
      </c>
      <c r="AA627" s="12">
        <v>0</v>
      </c>
      <c r="AB627" s="12">
        <v>0</v>
      </c>
      <c r="AC627" s="12">
        <v>0</v>
      </c>
      <c r="AD627" s="12">
        <v>0</v>
      </c>
      <c r="AE627" s="12">
        <v>0</v>
      </c>
      <c r="AF627" s="12">
        <v>0</v>
      </c>
      <c r="AG627" s="12">
        <v>0</v>
      </c>
      <c r="AH627" s="12">
        <v>0</v>
      </c>
      <c r="AI627" s="12">
        <v>0</v>
      </c>
      <c r="AJ627" s="12">
        <v>0</v>
      </c>
      <c r="AK627" s="12">
        <v>0</v>
      </c>
      <c r="AL627" s="12">
        <v>0</v>
      </c>
      <c r="AM627" s="12">
        <v>0</v>
      </c>
      <c r="AN627" s="12">
        <v>0</v>
      </c>
      <c r="AO627" s="81">
        <v>0</v>
      </c>
      <c r="AP627">
        <v>0</v>
      </c>
      <c r="AQ627">
        <v>0</v>
      </c>
      <c r="AR627">
        <v>0</v>
      </c>
      <c r="AS627" t="s">
        <v>372</v>
      </c>
      <c r="AT627" t="s">
        <v>270</v>
      </c>
      <c r="AU627">
        <v>0</v>
      </c>
      <c r="AV627" s="12"/>
      <c r="AW627" s="12"/>
      <c r="AX627" s="12">
        <v>1</v>
      </c>
      <c r="AY627" s="12"/>
      <c r="AZ627" t="s">
        <v>296</v>
      </c>
    </row>
    <row r="628" spans="1:52" hidden="1" x14ac:dyDescent="0.35">
      <c r="A628" t="s">
        <v>61</v>
      </c>
      <c r="B628" t="s">
        <v>129</v>
      </c>
      <c r="C628" s="109">
        <v>0</v>
      </c>
      <c r="D628" s="12">
        <v>0</v>
      </c>
      <c r="E628" s="12">
        <v>0</v>
      </c>
      <c r="F628" s="12">
        <v>0</v>
      </c>
      <c r="G628" s="12">
        <v>0</v>
      </c>
      <c r="H628" s="12">
        <v>0</v>
      </c>
      <c r="I628" s="12">
        <v>0</v>
      </c>
      <c r="J628" s="12">
        <v>0</v>
      </c>
      <c r="K628" s="12">
        <v>0</v>
      </c>
      <c r="L628" s="12">
        <v>0</v>
      </c>
      <c r="M628" s="12">
        <v>0</v>
      </c>
      <c r="N628" s="12">
        <v>0</v>
      </c>
      <c r="O628" s="12">
        <v>0</v>
      </c>
      <c r="P628" s="12">
        <v>0</v>
      </c>
      <c r="Q628" s="12">
        <v>0</v>
      </c>
      <c r="R628" s="12">
        <v>0</v>
      </c>
      <c r="S628" s="12">
        <v>0</v>
      </c>
      <c r="T628" s="12">
        <v>0</v>
      </c>
      <c r="U628" s="12">
        <v>0</v>
      </c>
      <c r="V628" s="12">
        <v>0</v>
      </c>
      <c r="W628" s="12">
        <v>0</v>
      </c>
      <c r="X628" s="12">
        <v>0</v>
      </c>
      <c r="Y628" s="12">
        <v>0</v>
      </c>
      <c r="Z628" s="12">
        <v>0</v>
      </c>
      <c r="AA628" s="12">
        <v>0</v>
      </c>
      <c r="AB628" s="12">
        <v>0</v>
      </c>
      <c r="AC628" s="12">
        <v>0</v>
      </c>
      <c r="AD628" s="12">
        <v>0</v>
      </c>
      <c r="AE628" s="12">
        <v>0</v>
      </c>
      <c r="AF628" s="12">
        <v>0</v>
      </c>
      <c r="AG628" s="12">
        <v>0</v>
      </c>
      <c r="AH628" s="12">
        <v>0</v>
      </c>
      <c r="AI628" s="12">
        <v>0</v>
      </c>
      <c r="AJ628" s="12">
        <v>0</v>
      </c>
      <c r="AK628" s="12">
        <v>0</v>
      </c>
      <c r="AL628" s="12">
        <v>0</v>
      </c>
      <c r="AM628" s="12">
        <v>0</v>
      </c>
      <c r="AN628" s="12">
        <v>0</v>
      </c>
      <c r="AO628" s="81">
        <v>0</v>
      </c>
      <c r="AP628">
        <v>0</v>
      </c>
      <c r="AQ628">
        <v>0</v>
      </c>
      <c r="AR628">
        <v>0</v>
      </c>
      <c r="AS628" t="s">
        <v>372</v>
      </c>
      <c r="AT628" t="s">
        <v>270</v>
      </c>
      <c r="AU628">
        <v>0</v>
      </c>
      <c r="AV628" s="12"/>
      <c r="AW628" s="12"/>
      <c r="AX628" s="12">
        <v>15</v>
      </c>
      <c r="AY628" s="12"/>
      <c r="AZ628" t="s">
        <v>57</v>
      </c>
    </row>
    <row r="629" spans="1:52" hidden="1" x14ac:dyDescent="0.35">
      <c r="A629" t="s">
        <v>61</v>
      </c>
      <c r="B629" t="s">
        <v>129</v>
      </c>
      <c r="C629" s="109">
        <v>0</v>
      </c>
      <c r="D629" s="12">
        <v>0</v>
      </c>
      <c r="E629" s="12">
        <v>0</v>
      </c>
      <c r="F629" s="12">
        <v>0</v>
      </c>
      <c r="G629" s="12">
        <v>0</v>
      </c>
      <c r="H629" s="12">
        <v>0</v>
      </c>
      <c r="I629" s="12">
        <v>0</v>
      </c>
      <c r="J629" s="12">
        <v>0</v>
      </c>
      <c r="K629" s="12">
        <v>0</v>
      </c>
      <c r="L629" s="12">
        <v>0</v>
      </c>
      <c r="M629" s="12">
        <v>0</v>
      </c>
      <c r="N629" s="12">
        <v>0</v>
      </c>
      <c r="O629" s="12">
        <v>0</v>
      </c>
      <c r="P629" s="12">
        <v>0</v>
      </c>
      <c r="Q629" s="12">
        <v>0</v>
      </c>
      <c r="R629" s="12">
        <v>0</v>
      </c>
      <c r="S629" s="12">
        <v>0</v>
      </c>
      <c r="T629" s="12">
        <v>0</v>
      </c>
      <c r="U629" s="12">
        <v>0</v>
      </c>
      <c r="V629" s="12">
        <v>0</v>
      </c>
      <c r="W629" s="12">
        <v>0</v>
      </c>
      <c r="X629" s="12">
        <v>0</v>
      </c>
      <c r="Y629" s="12">
        <v>0</v>
      </c>
      <c r="Z629" s="12">
        <v>0</v>
      </c>
      <c r="AA629" s="12">
        <v>0</v>
      </c>
      <c r="AB629" s="12">
        <v>0</v>
      </c>
      <c r="AC629" s="12">
        <v>0</v>
      </c>
      <c r="AD629" s="12">
        <v>0</v>
      </c>
      <c r="AE629" s="12">
        <v>0</v>
      </c>
      <c r="AF629" s="12">
        <v>0</v>
      </c>
      <c r="AG629" s="12">
        <v>0</v>
      </c>
      <c r="AH629" s="12">
        <v>0</v>
      </c>
      <c r="AI629" s="12">
        <v>0</v>
      </c>
      <c r="AJ629" s="12">
        <v>0</v>
      </c>
      <c r="AK629" s="12">
        <v>0</v>
      </c>
      <c r="AL629" s="12">
        <v>0</v>
      </c>
      <c r="AM629" s="12">
        <v>0</v>
      </c>
      <c r="AN629" s="12">
        <v>0</v>
      </c>
      <c r="AO629" s="81">
        <v>0</v>
      </c>
      <c r="AP629">
        <v>0</v>
      </c>
      <c r="AQ629">
        <v>0</v>
      </c>
      <c r="AR629">
        <v>0</v>
      </c>
      <c r="AS629" t="s">
        <v>372</v>
      </c>
      <c r="AT629" t="s">
        <v>270</v>
      </c>
      <c r="AU629">
        <v>0</v>
      </c>
      <c r="AV629" s="12"/>
      <c r="AW629" s="12"/>
      <c r="AX629" s="12"/>
      <c r="AY629" s="12">
        <v>4</v>
      </c>
      <c r="AZ629" t="s">
        <v>295</v>
      </c>
    </row>
    <row r="630" spans="1:52" hidden="1" x14ac:dyDescent="0.35">
      <c r="A630" t="s">
        <v>61</v>
      </c>
      <c r="B630" t="s">
        <v>129</v>
      </c>
      <c r="C630" s="109">
        <v>0</v>
      </c>
      <c r="D630" s="12">
        <v>0</v>
      </c>
      <c r="E630" s="12">
        <v>0</v>
      </c>
      <c r="F630" s="12">
        <v>0</v>
      </c>
      <c r="G630" s="12">
        <v>0</v>
      </c>
      <c r="H630" s="12">
        <v>0</v>
      </c>
      <c r="I630" s="12">
        <v>0</v>
      </c>
      <c r="J630" s="12">
        <v>0</v>
      </c>
      <c r="K630" s="12">
        <v>0</v>
      </c>
      <c r="L630" s="12">
        <v>0</v>
      </c>
      <c r="M630" s="12">
        <v>0</v>
      </c>
      <c r="N630" s="12">
        <v>0</v>
      </c>
      <c r="O630" s="12">
        <v>0</v>
      </c>
      <c r="P630" s="12">
        <v>0</v>
      </c>
      <c r="Q630" s="12">
        <v>0</v>
      </c>
      <c r="R630" s="12">
        <v>0</v>
      </c>
      <c r="S630" s="12">
        <v>0</v>
      </c>
      <c r="T630" s="12">
        <v>0</v>
      </c>
      <c r="U630" s="12">
        <v>0</v>
      </c>
      <c r="V630" s="12">
        <v>0</v>
      </c>
      <c r="W630" s="12">
        <v>0</v>
      </c>
      <c r="X630" s="12">
        <v>0</v>
      </c>
      <c r="Y630" s="12">
        <v>0</v>
      </c>
      <c r="Z630" s="12">
        <v>0</v>
      </c>
      <c r="AA630" s="12">
        <v>0</v>
      </c>
      <c r="AB630" s="12">
        <v>0</v>
      </c>
      <c r="AC630" s="12">
        <v>0</v>
      </c>
      <c r="AD630" s="12">
        <v>0</v>
      </c>
      <c r="AE630" s="12">
        <v>0</v>
      </c>
      <c r="AF630" s="12">
        <v>0</v>
      </c>
      <c r="AG630" s="12">
        <v>0</v>
      </c>
      <c r="AH630" s="12">
        <v>0</v>
      </c>
      <c r="AI630" s="12">
        <v>0</v>
      </c>
      <c r="AJ630" s="12">
        <v>0</v>
      </c>
      <c r="AK630" s="12">
        <v>0</v>
      </c>
      <c r="AL630" s="12">
        <v>0</v>
      </c>
      <c r="AM630" s="12">
        <v>0</v>
      </c>
      <c r="AN630" s="12">
        <v>0</v>
      </c>
      <c r="AO630" s="81">
        <v>0</v>
      </c>
      <c r="AP630">
        <v>0</v>
      </c>
      <c r="AQ630">
        <v>0</v>
      </c>
      <c r="AR630">
        <v>0</v>
      </c>
      <c r="AS630" t="s">
        <v>372</v>
      </c>
      <c r="AT630" t="s">
        <v>270</v>
      </c>
      <c r="AU630">
        <v>0</v>
      </c>
      <c r="AV630" s="12"/>
      <c r="AW630" s="12"/>
      <c r="AX630" s="12"/>
      <c r="AY630" s="12">
        <v>14</v>
      </c>
      <c r="AZ630" t="s">
        <v>296</v>
      </c>
    </row>
    <row r="631" spans="1:52" hidden="1" x14ac:dyDescent="0.35">
      <c r="A631" t="s">
        <v>61</v>
      </c>
      <c r="B631" t="s">
        <v>129</v>
      </c>
      <c r="C631" s="109">
        <v>0</v>
      </c>
      <c r="D631" s="12">
        <v>0</v>
      </c>
      <c r="E631" s="12">
        <v>0</v>
      </c>
      <c r="F631" s="12">
        <v>0</v>
      </c>
      <c r="G631" s="12">
        <v>0</v>
      </c>
      <c r="H631" s="12">
        <v>0</v>
      </c>
      <c r="I631" s="12">
        <v>0</v>
      </c>
      <c r="J631" s="12">
        <v>0</v>
      </c>
      <c r="K631" s="12">
        <v>0</v>
      </c>
      <c r="L631" s="12">
        <v>0</v>
      </c>
      <c r="M631" s="12">
        <v>0</v>
      </c>
      <c r="N631" s="12">
        <v>0</v>
      </c>
      <c r="O631" s="12">
        <v>0</v>
      </c>
      <c r="P631" s="12">
        <v>0</v>
      </c>
      <c r="Q631" s="12">
        <v>0</v>
      </c>
      <c r="R631" s="12">
        <v>0</v>
      </c>
      <c r="S631" s="12">
        <v>0</v>
      </c>
      <c r="T631" s="12">
        <v>0</v>
      </c>
      <c r="U631" s="12">
        <v>0</v>
      </c>
      <c r="V631" s="12">
        <v>0</v>
      </c>
      <c r="W631" s="12">
        <v>0</v>
      </c>
      <c r="X631" s="12">
        <v>0</v>
      </c>
      <c r="Y631" s="12">
        <v>0</v>
      </c>
      <c r="Z631" s="12">
        <v>0</v>
      </c>
      <c r="AA631" s="12">
        <v>0</v>
      </c>
      <c r="AB631" s="12">
        <v>0</v>
      </c>
      <c r="AC631" s="12">
        <v>0</v>
      </c>
      <c r="AD631" s="12">
        <v>0</v>
      </c>
      <c r="AE631" s="12">
        <v>0</v>
      </c>
      <c r="AF631" s="12">
        <v>0</v>
      </c>
      <c r="AG631" s="12">
        <v>0</v>
      </c>
      <c r="AH631" s="12">
        <v>0</v>
      </c>
      <c r="AI631" s="12">
        <v>0</v>
      </c>
      <c r="AJ631" s="12">
        <v>0</v>
      </c>
      <c r="AK631" s="12">
        <v>0</v>
      </c>
      <c r="AL631" s="12">
        <v>0</v>
      </c>
      <c r="AM631" s="12">
        <v>0</v>
      </c>
      <c r="AN631" s="12">
        <v>0</v>
      </c>
      <c r="AO631" s="81">
        <v>0</v>
      </c>
      <c r="AP631">
        <v>0</v>
      </c>
      <c r="AQ631">
        <v>0</v>
      </c>
      <c r="AR631">
        <v>0</v>
      </c>
      <c r="AS631" t="s">
        <v>372</v>
      </c>
      <c r="AT631" t="s">
        <v>270</v>
      </c>
      <c r="AU631">
        <v>0</v>
      </c>
      <c r="AV631" s="12"/>
      <c r="AW631" s="12"/>
      <c r="AX631" s="12"/>
      <c r="AY631" s="12">
        <v>168</v>
      </c>
      <c r="AZ631" t="s">
        <v>57</v>
      </c>
    </row>
    <row r="632" spans="1:52" hidden="1" x14ac:dyDescent="0.35">
      <c r="A632" t="s">
        <v>61</v>
      </c>
      <c r="B632" t="s">
        <v>129</v>
      </c>
      <c r="C632" s="109">
        <v>0</v>
      </c>
      <c r="D632" s="12">
        <v>0</v>
      </c>
      <c r="E632" s="12">
        <v>0</v>
      </c>
      <c r="F632" s="12">
        <v>0</v>
      </c>
      <c r="G632" s="12">
        <v>0</v>
      </c>
      <c r="H632" s="12">
        <v>0</v>
      </c>
      <c r="I632" s="12">
        <v>0</v>
      </c>
      <c r="J632" s="12">
        <v>0</v>
      </c>
      <c r="K632" s="12">
        <v>0</v>
      </c>
      <c r="L632" s="12">
        <v>0</v>
      </c>
      <c r="M632" s="12">
        <v>0</v>
      </c>
      <c r="N632" s="12">
        <v>0</v>
      </c>
      <c r="O632" s="12">
        <v>0</v>
      </c>
      <c r="P632" s="12">
        <v>0</v>
      </c>
      <c r="Q632" s="12">
        <v>0</v>
      </c>
      <c r="R632" s="12">
        <v>0</v>
      </c>
      <c r="S632" s="12">
        <v>0</v>
      </c>
      <c r="T632" s="12">
        <v>0</v>
      </c>
      <c r="U632" s="12">
        <v>0</v>
      </c>
      <c r="V632" s="12">
        <v>0</v>
      </c>
      <c r="W632" s="12">
        <v>0</v>
      </c>
      <c r="X632" s="12">
        <v>0</v>
      </c>
      <c r="Y632" s="12">
        <v>0</v>
      </c>
      <c r="Z632" s="12">
        <v>0</v>
      </c>
      <c r="AA632" s="12">
        <v>0</v>
      </c>
      <c r="AB632" s="12">
        <v>0</v>
      </c>
      <c r="AC632" s="12">
        <v>0</v>
      </c>
      <c r="AD632" s="12">
        <v>0</v>
      </c>
      <c r="AE632" s="12">
        <v>0</v>
      </c>
      <c r="AF632" s="12">
        <v>0</v>
      </c>
      <c r="AG632" s="12">
        <v>0</v>
      </c>
      <c r="AH632" s="12">
        <v>0</v>
      </c>
      <c r="AI632" s="12">
        <v>0</v>
      </c>
      <c r="AJ632" s="12">
        <v>0</v>
      </c>
      <c r="AK632" s="12">
        <v>0</v>
      </c>
      <c r="AL632" s="12">
        <v>0</v>
      </c>
      <c r="AM632" s="12">
        <v>0</v>
      </c>
      <c r="AN632" s="12">
        <v>0</v>
      </c>
      <c r="AO632" s="81">
        <v>0</v>
      </c>
      <c r="AP632">
        <v>0</v>
      </c>
      <c r="AQ632">
        <v>0</v>
      </c>
      <c r="AR632">
        <v>0</v>
      </c>
      <c r="AS632" t="s">
        <v>372</v>
      </c>
      <c r="AT632" t="s">
        <v>270</v>
      </c>
      <c r="AU632">
        <v>0</v>
      </c>
      <c r="AV632" s="12"/>
      <c r="AW632" s="12"/>
      <c r="AX632" s="12"/>
      <c r="AY632" s="12"/>
      <c r="AZ632" t="s">
        <v>57</v>
      </c>
    </row>
    <row r="633" spans="1:52" hidden="1" x14ac:dyDescent="0.35">
      <c r="A633" t="s">
        <v>61</v>
      </c>
      <c r="B633" t="s">
        <v>129</v>
      </c>
      <c r="C633" s="109">
        <v>0</v>
      </c>
      <c r="D633" s="12">
        <v>0</v>
      </c>
      <c r="E633" s="12">
        <v>0</v>
      </c>
      <c r="F633" s="12">
        <v>0</v>
      </c>
      <c r="G633" s="12">
        <v>0</v>
      </c>
      <c r="H633" s="12">
        <v>0</v>
      </c>
      <c r="I633" s="12">
        <v>0</v>
      </c>
      <c r="J633" s="12">
        <v>0</v>
      </c>
      <c r="K633" s="12">
        <v>0</v>
      </c>
      <c r="L633" s="12">
        <v>0</v>
      </c>
      <c r="M633" s="12">
        <v>0</v>
      </c>
      <c r="N633" s="12">
        <v>0</v>
      </c>
      <c r="O633" s="12">
        <v>0</v>
      </c>
      <c r="P633" s="12">
        <v>0</v>
      </c>
      <c r="Q633" s="12">
        <v>0</v>
      </c>
      <c r="R633" s="12">
        <v>0</v>
      </c>
      <c r="S633" s="12">
        <v>0</v>
      </c>
      <c r="T633" s="12">
        <v>0</v>
      </c>
      <c r="U633" s="12">
        <v>0</v>
      </c>
      <c r="V633" s="12">
        <v>0</v>
      </c>
      <c r="W633" s="12">
        <v>0</v>
      </c>
      <c r="X633" s="12">
        <v>0</v>
      </c>
      <c r="Y633" s="12">
        <v>0</v>
      </c>
      <c r="Z633" s="12">
        <v>0</v>
      </c>
      <c r="AA633" s="12">
        <v>0</v>
      </c>
      <c r="AB633" s="12">
        <v>0</v>
      </c>
      <c r="AC633" s="12">
        <v>0</v>
      </c>
      <c r="AD633" s="12">
        <v>0</v>
      </c>
      <c r="AE633" s="12">
        <v>0</v>
      </c>
      <c r="AF633" s="12">
        <v>0</v>
      </c>
      <c r="AG633" s="12">
        <v>0</v>
      </c>
      <c r="AH633" s="12">
        <v>0</v>
      </c>
      <c r="AI633" s="12">
        <v>0</v>
      </c>
      <c r="AJ633" s="12">
        <v>0</v>
      </c>
      <c r="AK633" s="12">
        <v>0</v>
      </c>
      <c r="AL633" s="12">
        <v>0</v>
      </c>
      <c r="AM633" s="12">
        <v>0</v>
      </c>
      <c r="AN633" s="12">
        <v>0</v>
      </c>
      <c r="AO633" s="81">
        <v>0</v>
      </c>
      <c r="AP633">
        <v>0</v>
      </c>
      <c r="AQ633">
        <v>0</v>
      </c>
      <c r="AR633">
        <v>0</v>
      </c>
      <c r="AS633" t="s">
        <v>372</v>
      </c>
      <c r="AT633" t="s">
        <v>270</v>
      </c>
      <c r="AU633">
        <v>0</v>
      </c>
      <c r="AV633" s="12"/>
      <c r="AW633" s="12"/>
      <c r="AX633" s="12"/>
      <c r="AY633" s="12"/>
      <c r="AZ633" t="s">
        <v>296</v>
      </c>
    </row>
    <row r="634" spans="1:52" hidden="1" x14ac:dyDescent="0.35">
      <c r="A634" t="s">
        <v>61</v>
      </c>
      <c r="B634" t="s">
        <v>129</v>
      </c>
      <c r="C634" s="109">
        <v>0</v>
      </c>
      <c r="D634" s="12">
        <v>0</v>
      </c>
      <c r="E634" s="12">
        <v>0</v>
      </c>
      <c r="F634" s="12">
        <v>0</v>
      </c>
      <c r="G634" s="12">
        <v>0</v>
      </c>
      <c r="H634" s="12">
        <v>0</v>
      </c>
      <c r="I634" s="12">
        <v>0</v>
      </c>
      <c r="J634" s="12">
        <v>0</v>
      </c>
      <c r="K634" s="12">
        <v>0</v>
      </c>
      <c r="L634" s="12">
        <v>0</v>
      </c>
      <c r="M634" s="12">
        <v>0</v>
      </c>
      <c r="N634" s="12">
        <v>0</v>
      </c>
      <c r="O634" s="12">
        <v>0</v>
      </c>
      <c r="P634" s="12">
        <v>0</v>
      </c>
      <c r="Q634" s="12">
        <v>0</v>
      </c>
      <c r="R634" s="12">
        <v>0</v>
      </c>
      <c r="S634" s="12">
        <v>0</v>
      </c>
      <c r="T634" s="12">
        <v>0</v>
      </c>
      <c r="U634" s="12">
        <v>0</v>
      </c>
      <c r="V634" s="12">
        <v>0</v>
      </c>
      <c r="W634" s="12">
        <v>0</v>
      </c>
      <c r="X634" s="12">
        <v>0</v>
      </c>
      <c r="Y634" s="12">
        <v>0</v>
      </c>
      <c r="Z634" s="12">
        <v>0</v>
      </c>
      <c r="AA634" s="12">
        <v>0</v>
      </c>
      <c r="AB634" s="12">
        <v>0</v>
      </c>
      <c r="AC634" s="12">
        <v>0</v>
      </c>
      <c r="AD634" s="12">
        <v>0</v>
      </c>
      <c r="AE634" s="12">
        <v>0</v>
      </c>
      <c r="AF634" s="12">
        <v>0</v>
      </c>
      <c r="AG634" s="12">
        <v>0</v>
      </c>
      <c r="AH634" s="12">
        <v>0</v>
      </c>
      <c r="AI634" s="12">
        <v>0</v>
      </c>
      <c r="AJ634" s="12">
        <v>0</v>
      </c>
      <c r="AK634" s="12">
        <v>0</v>
      </c>
      <c r="AL634" s="12">
        <v>0</v>
      </c>
      <c r="AM634" s="12">
        <v>0</v>
      </c>
      <c r="AN634" s="12">
        <v>0</v>
      </c>
      <c r="AO634" s="81">
        <v>0</v>
      </c>
      <c r="AP634">
        <v>0</v>
      </c>
      <c r="AQ634">
        <v>0</v>
      </c>
      <c r="AR634">
        <v>0</v>
      </c>
      <c r="AS634" t="s">
        <v>372</v>
      </c>
      <c r="AT634" t="s">
        <v>270</v>
      </c>
      <c r="AU634">
        <v>0</v>
      </c>
      <c r="AV634" s="12"/>
      <c r="AW634" s="12"/>
      <c r="AX634" s="12"/>
      <c r="AY634" s="12"/>
      <c r="AZ634" t="s">
        <v>295</v>
      </c>
    </row>
    <row r="635" spans="1:52" hidden="1" x14ac:dyDescent="0.35">
      <c r="A635" t="s">
        <v>61</v>
      </c>
      <c r="B635" t="s">
        <v>101</v>
      </c>
      <c r="C635" s="109">
        <v>0</v>
      </c>
      <c r="D635" s="12">
        <v>0</v>
      </c>
      <c r="E635" s="12">
        <v>0</v>
      </c>
      <c r="F635" s="12">
        <v>0</v>
      </c>
      <c r="G635" s="12">
        <v>0</v>
      </c>
      <c r="H635" s="12">
        <v>0</v>
      </c>
      <c r="I635" s="12">
        <v>0</v>
      </c>
      <c r="J635" s="12">
        <v>0</v>
      </c>
      <c r="K635" s="12">
        <v>0</v>
      </c>
      <c r="L635" s="12">
        <v>0</v>
      </c>
      <c r="M635" s="12">
        <v>0</v>
      </c>
      <c r="N635" s="12">
        <v>0</v>
      </c>
      <c r="O635" s="12">
        <v>0</v>
      </c>
      <c r="P635" s="12">
        <v>0</v>
      </c>
      <c r="Q635" s="12">
        <v>0</v>
      </c>
      <c r="R635" s="12">
        <v>0</v>
      </c>
      <c r="S635" s="12">
        <v>0</v>
      </c>
      <c r="T635" s="12">
        <v>0</v>
      </c>
      <c r="U635" s="12">
        <v>0</v>
      </c>
      <c r="V635" s="12">
        <v>0</v>
      </c>
      <c r="W635" s="12">
        <v>0</v>
      </c>
      <c r="X635" s="12">
        <v>0</v>
      </c>
      <c r="Y635" s="12">
        <v>0</v>
      </c>
      <c r="Z635" s="12">
        <v>0</v>
      </c>
      <c r="AA635" s="12">
        <v>0</v>
      </c>
      <c r="AB635" s="12">
        <v>0</v>
      </c>
      <c r="AC635" s="12">
        <v>0</v>
      </c>
      <c r="AD635" s="12">
        <v>0</v>
      </c>
      <c r="AE635" s="12">
        <v>0</v>
      </c>
      <c r="AF635" s="12">
        <v>0</v>
      </c>
      <c r="AG635" s="12">
        <v>0</v>
      </c>
      <c r="AH635" s="12">
        <v>0</v>
      </c>
      <c r="AI635" s="12">
        <v>0</v>
      </c>
      <c r="AJ635" s="12">
        <v>0</v>
      </c>
      <c r="AK635" s="12">
        <v>0</v>
      </c>
      <c r="AL635" s="12">
        <v>0</v>
      </c>
      <c r="AM635" s="12">
        <v>0</v>
      </c>
      <c r="AN635" s="12">
        <v>0</v>
      </c>
      <c r="AO635" s="81">
        <v>0</v>
      </c>
      <c r="AP635">
        <v>0</v>
      </c>
      <c r="AQ635">
        <v>0</v>
      </c>
      <c r="AR635">
        <v>0</v>
      </c>
      <c r="AS635" t="s">
        <v>332</v>
      </c>
      <c r="AT635" t="s">
        <v>270</v>
      </c>
      <c r="AU635">
        <v>0</v>
      </c>
      <c r="AV635" s="12">
        <v>648</v>
      </c>
      <c r="AW635" s="12"/>
      <c r="AX635" s="12"/>
      <c r="AY635" s="12"/>
      <c r="AZ635" t="s">
        <v>57</v>
      </c>
    </row>
    <row r="636" spans="1:52" hidden="1" x14ac:dyDescent="0.35">
      <c r="A636" t="s">
        <v>61</v>
      </c>
      <c r="B636" t="s">
        <v>101</v>
      </c>
      <c r="C636" s="109">
        <v>0</v>
      </c>
      <c r="D636" s="12">
        <v>0</v>
      </c>
      <c r="E636" s="12">
        <v>0</v>
      </c>
      <c r="F636" s="12">
        <v>0</v>
      </c>
      <c r="G636" s="12">
        <v>0</v>
      </c>
      <c r="H636" s="12">
        <v>0</v>
      </c>
      <c r="I636" s="12">
        <v>0</v>
      </c>
      <c r="J636" s="12">
        <v>0</v>
      </c>
      <c r="K636" s="12">
        <v>0</v>
      </c>
      <c r="L636" s="12">
        <v>0</v>
      </c>
      <c r="M636" s="12">
        <v>0</v>
      </c>
      <c r="N636" s="12">
        <v>0</v>
      </c>
      <c r="O636" s="12">
        <v>0</v>
      </c>
      <c r="P636" s="12">
        <v>0</v>
      </c>
      <c r="Q636" s="12">
        <v>0</v>
      </c>
      <c r="R636" s="12">
        <v>0</v>
      </c>
      <c r="S636" s="12">
        <v>0</v>
      </c>
      <c r="T636" s="12">
        <v>0</v>
      </c>
      <c r="U636" s="12">
        <v>0</v>
      </c>
      <c r="V636" s="12">
        <v>0</v>
      </c>
      <c r="W636" s="12">
        <v>0</v>
      </c>
      <c r="X636" s="12">
        <v>0</v>
      </c>
      <c r="Y636" s="12">
        <v>0</v>
      </c>
      <c r="Z636" s="12">
        <v>0</v>
      </c>
      <c r="AA636" s="12">
        <v>0</v>
      </c>
      <c r="AB636" s="12">
        <v>0</v>
      </c>
      <c r="AC636" s="12">
        <v>0</v>
      </c>
      <c r="AD636" s="12">
        <v>0</v>
      </c>
      <c r="AE636" s="12">
        <v>0</v>
      </c>
      <c r="AF636" s="12">
        <v>0</v>
      </c>
      <c r="AG636" s="12">
        <v>0</v>
      </c>
      <c r="AH636" s="12">
        <v>0</v>
      </c>
      <c r="AI636" s="12">
        <v>0</v>
      </c>
      <c r="AJ636" s="12">
        <v>0</v>
      </c>
      <c r="AK636" s="12">
        <v>0</v>
      </c>
      <c r="AL636" s="12">
        <v>0</v>
      </c>
      <c r="AM636" s="12">
        <v>0</v>
      </c>
      <c r="AN636" s="12">
        <v>0</v>
      </c>
      <c r="AO636" s="81">
        <v>0</v>
      </c>
      <c r="AP636">
        <v>0</v>
      </c>
      <c r="AQ636">
        <v>0</v>
      </c>
      <c r="AR636">
        <v>0</v>
      </c>
      <c r="AS636" t="s">
        <v>332</v>
      </c>
      <c r="AT636" t="s">
        <v>270</v>
      </c>
      <c r="AU636">
        <v>0</v>
      </c>
      <c r="AV636" s="12"/>
      <c r="AW636" s="12">
        <v>2</v>
      </c>
      <c r="AX636" s="12"/>
      <c r="AY636" s="12"/>
      <c r="AZ636" t="s">
        <v>295</v>
      </c>
    </row>
    <row r="637" spans="1:52" hidden="1" x14ac:dyDescent="0.35">
      <c r="A637" t="s">
        <v>61</v>
      </c>
      <c r="B637" t="s">
        <v>101</v>
      </c>
      <c r="C637" s="109">
        <v>0</v>
      </c>
      <c r="D637" s="12">
        <v>0</v>
      </c>
      <c r="E637" s="12">
        <v>0</v>
      </c>
      <c r="F637" s="12">
        <v>0</v>
      </c>
      <c r="G637" s="12">
        <v>0</v>
      </c>
      <c r="H637" s="12">
        <v>0</v>
      </c>
      <c r="I637" s="12">
        <v>0</v>
      </c>
      <c r="J637" s="12">
        <v>0</v>
      </c>
      <c r="K637" s="12">
        <v>0</v>
      </c>
      <c r="L637" s="12">
        <v>0</v>
      </c>
      <c r="M637" s="12">
        <v>0</v>
      </c>
      <c r="N637" s="12">
        <v>0</v>
      </c>
      <c r="O637" s="12">
        <v>0</v>
      </c>
      <c r="P637" s="12">
        <v>0</v>
      </c>
      <c r="Q637" s="12">
        <v>0</v>
      </c>
      <c r="R637" s="12">
        <v>0</v>
      </c>
      <c r="S637" s="12">
        <v>0</v>
      </c>
      <c r="T637" s="12">
        <v>0</v>
      </c>
      <c r="U637" s="12">
        <v>0</v>
      </c>
      <c r="V637" s="12">
        <v>0</v>
      </c>
      <c r="W637" s="12">
        <v>0</v>
      </c>
      <c r="X637" s="12">
        <v>0</v>
      </c>
      <c r="Y637" s="12">
        <v>0</v>
      </c>
      <c r="Z637" s="12">
        <v>0</v>
      </c>
      <c r="AA637" s="12">
        <v>0</v>
      </c>
      <c r="AB637" s="12">
        <v>0</v>
      </c>
      <c r="AC637" s="12">
        <v>0</v>
      </c>
      <c r="AD637" s="12">
        <v>0</v>
      </c>
      <c r="AE637" s="12">
        <v>0</v>
      </c>
      <c r="AF637" s="12">
        <v>0</v>
      </c>
      <c r="AG637" s="12">
        <v>0</v>
      </c>
      <c r="AH637" s="12">
        <v>0</v>
      </c>
      <c r="AI637" s="12">
        <v>0</v>
      </c>
      <c r="AJ637" s="12">
        <v>0</v>
      </c>
      <c r="AK637" s="12">
        <v>0</v>
      </c>
      <c r="AL637" s="12">
        <v>0</v>
      </c>
      <c r="AM637" s="12">
        <v>0</v>
      </c>
      <c r="AN637" s="12">
        <v>0</v>
      </c>
      <c r="AO637" s="81">
        <v>0</v>
      </c>
      <c r="AP637">
        <v>0</v>
      </c>
      <c r="AQ637">
        <v>0</v>
      </c>
      <c r="AR637">
        <v>0</v>
      </c>
      <c r="AS637" t="s">
        <v>332</v>
      </c>
      <c r="AT637" t="s">
        <v>270</v>
      </c>
      <c r="AU637">
        <v>0</v>
      </c>
      <c r="AV637" s="12"/>
      <c r="AW637" s="12">
        <v>6</v>
      </c>
      <c r="AX637" s="12"/>
      <c r="AY637" s="12"/>
      <c r="AZ637" t="s">
        <v>296</v>
      </c>
    </row>
    <row r="638" spans="1:52" hidden="1" x14ac:dyDescent="0.35">
      <c r="A638" t="s">
        <v>61</v>
      </c>
      <c r="B638" t="s">
        <v>101</v>
      </c>
      <c r="C638" s="109">
        <v>0</v>
      </c>
      <c r="D638" s="12">
        <v>0</v>
      </c>
      <c r="E638" s="12">
        <v>0</v>
      </c>
      <c r="F638" s="12">
        <v>0</v>
      </c>
      <c r="G638" s="12">
        <v>0</v>
      </c>
      <c r="H638" s="12">
        <v>0</v>
      </c>
      <c r="I638" s="12">
        <v>0</v>
      </c>
      <c r="J638" s="12">
        <v>0</v>
      </c>
      <c r="K638" s="12">
        <v>0</v>
      </c>
      <c r="L638" s="12">
        <v>0</v>
      </c>
      <c r="M638" s="12">
        <v>0</v>
      </c>
      <c r="N638" s="12">
        <v>0</v>
      </c>
      <c r="O638" s="12">
        <v>0</v>
      </c>
      <c r="P638" s="12">
        <v>0</v>
      </c>
      <c r="Q638" s="12">
        <v>0</v>
      </c>
      <c r="R638" s="12">
        <v>0</v>
      </c>
      <c r="S638" s="12">
        <v>0</v>
      </c>
      <c r="T638" s="12">
        <v>0</v>
      </c>
      <c r="U638" s="12">
        <v>0</v>
      </c>
      <c r="V638" s="12">
        <v>0</v>
      </c>
      <c r="W638" s="12">
        <v>0</v>
      </c>
      <c r="X638" s="12">
        <v>0</v>
      </c>
      <c r="Y638" s="12">
        <v>0</v>
      </c>
      <c r="Z638" s="12">
        <v>0</v>
      </c>
      <c r="AA638" s="12">
        <v>0</v>
      </c>
      <c r="AB638" s="12">
        <v>0</v>
      </c>
      <c r="AC638" s="12">
        <v>0</v>
      </c>
      <c r="AD638" s="12">
        <v>0</v>
      </c>
      <c r="AE638" s="12">
        <v>0</v>
      </c>
      <c r="AF638" s="12">
        <v>0</v>
      </c>
      <c r="AG638" s="12">
        <v>0</v>
      </c>
      <c r="AH638" s="12">
        <v>0</v>
      </c>
      <c r="AI638" s="12">
        <v>0</v>
      </c>
      <c r="AJ638" s="12">
        <v>0</v>
      </c>
      <c r="AK638" s="12">
        <v>0</v>
      </c>
      <c r="AL638" s="12">
        <v>0</v>
      </c>
      <c r="AM638" s="12">
        <v>0</v>
      </c>
      <c r="AN638" s="12">
        <v>0</v>
      </c>
      <c r="AO638" s="81">
        <v>0</v>
      </c>
      <c r="AP638">
        <v>0</v>
      </c>
      <c r="AQ638">
        <v>0</v>
      </c>
      <c r="AR638">
        <v>0</v>
      </c>
      <c r="AS638" t="s">
        <v>332</v>
      </c>
      <c r="AT638" t="s">
        <v>270</v>
      </c>
      <c r="AU638">
        <v>0</v>
      </c>
      <c r="AV638" s="12"/>
      <c r="AW638" s="12">
        <v>72</v>
      </c>
      <c r="AX638" s="12"/>
      <c r="AY638" s="12"/>
      <c r="AZ638" t="s">
        <v>57</v>
      </c>
    </row>
    <row r="639" spans="1:52" hidden="1" x14ac:dyDescent="0.35">
      <c r="A639" t="s">
        <v>61</v>
      </c>
      <c r="B639" t="s">
        <v>101</v>
      </c>
      <c r="C639" s="109">
        <v>0</v>
      </c>
      <c r="D639" s="12">
        <v>0</v>
      </c>
      <c r="E639" s="12">
        <v>0</v>
      </c>
      <c r="F639" s="12">
        <v>0</v>
      </c>
      <c r="G639" s="12">
        <v>0</v>
      </c>
      <c r="H639" s="12">
        <v>0</v>
      </c>
      <c r="I639" s="12">
        <v>0</v>
      </c>
      <c r="J639" s="12">
        <v>0</v>
      </c>
      <c r="K639" s="12">
        <v>0</v>
      </c>
      <c r="L639" s="12">
        <v>0</v>
      </c>
      <c r="M639" s="12">
        <v>0</v>
      </c>
      <c r="N639" s="12">
        <v>0</v>
      </c>
      <c r="O639" s="12">
        <v>0</v>
      </c>
      <c r="P639" s="12">
        <v>0</v>
      </c>
      <c r="Q639" s="12">
        <v>0</v>
      </c>
      <c r="R639" s="12">
        <v>0</v>
      </c>
      <c r="S639" s="12">
        <v>0</v>
      </c>
      <c r="T639" s="12">
        <v>0</v>
      </c>
      <c r="U639" s="12">
        <v>0</v>
      </c>
      <c r="V639" s="12">
        <v>0</v>
      </c>
      <c r="W639" s="12">
        <v>0</v>
      </c>
      <c r="X639" s="12">
        <v>0</v>
      </c>
      <c r="Y639" s="12">
        <v>0</v>
      </c>
      <c r="Z639" s="12">
        <v>0</v>
      </c>
      <c r="AA639" s="12">
        <v>0</v>
      </c>
      <c r="AB639" s="12">
        <v>0</v>
      </c>
      <c r="AC639" s="12">
        <v>0</v>
      </c>
      <c r="AD639" s="12">
        <v>0</v>
      </c>
      <c r="AE639" s="12">
        <v>0</v>
      </c>
      <c r="AF639" s="12">
        <v>0</v>
      </c>
      <c r="AG639" s="12">
        <v>0</v>
      </c>
      <c r="AH639" s="12">
        <v>0</v>
      </c>
      <c r="AI639" s="12">
        <v>0</v>
      </c>
      <c r="AJ639" s="12">
        <v>0</v>
      </c>
      <c r="AK639" s="12">
        <v>0</v>
      </c>
      <c r="AL639" s="12">
        <v>0</v>
      </c>
      <c r="AM639" s="12">
        <v>0</v>
      </c>
      <c r="AN639" s="12">
        <v>0</v>
      </c>
      <c r="AO639" s="81">
        <v>0</v>
      </c>
      <c r="AP639">
        <v>0</v>
      </c>
      <c r="AQ639">
        <v>0</v>
      </c>
      <c r="AR639">
        <v>0</v>
      </c>
      <c r="AS639" t="s">
        <v>332</v>
      </c>
      <c r="AT639" t="s">
        <v>270</v>
      </c>
      <c r="AU639">
        <v>0</v>
      </c>
      <c r="AV639" s="12"/>
      <c r="AW639" s="12"/>
      <c r="AX639" s="12">
        <v>-3</v>
      </c>
      <c r="AY639" s="12"/>
      <c r="AZ639" t="s">
        <v>57</v>
      </c>
    </row>
    <row r="640" spans="1:52" hidden="1" x14ac:dyDescent="0.35">
      <c r="A640" t="s">
        <v>61</v>
      </c>
      <c r="B640" t="s">
        <v>101</v>
      </c>
      <c r="C640" s="109">
        <v>0</v>
      </c>
      <c r="D640" s="12">
        <v>0</v>
      </c>
      <c r="E640" s="12">
        <v>0</v>
      </c>
      <c r="F640" s="12">
        <v>0</v>
      </c>
      <c r="G640" s="12">
        <v>0</v>
      </c>
      <c r="H640" s="12">
        <v>0</v>
      </c>
      <c r="I640" s="12">
        <v>0</v>
      </c>
      <c r="J640" s="12">
        <v>0</v>
      </c>
      <c r="K640" s="12">
        <v>0</v>
      </c>
      <c r="L640" s="12">
        <v>0</v>
      </c>
      <c r="M640" s="12">
        <v>0</v>
      </c>
      <c r="N640" s="12">
        <v>0</v>
      </c>
      <c r="O640" s="12">
        <v>0</v>
      </c>
      <c r="P640" s="12">
        <v>0</v>
      </c>
      <c r="Q640" s="12">
        <v>0</v>
      </c>
      <c r="R640" s="12">
        <v>0</v>
      </c>
      <c r="S640" s="12">
        <v>0</v>
      </c>
      <c r="T640" s="12">
        <v>0</v>
      </c>
      <c r="U640" s="12">
        <v>0</v>
      </c>
      <c r="V640" s="12">
        <v>0</v>
      </c>
      <c r="W640" s="12">
        <v>0</v>
      </c>
      <c r="X640" s="12">
        <v>0</v>
      </c>
      <c r="Y640" s="12">
        <v>0</v>
      </c>
      <c r="Z640" s="12">
        <v>0</v>
      </c>
      <c r="AA640" s="12">
        <v>0</v>
      </c>
      <c r="AB640" s="12">
        <v>0</v>
      </c>
      <c r="AC640" s="12">
        <v>0</v>
      </c>
      <c r="AD640" s="12">
        <v>0</v>
      </c>
      <c r="AE640" s="12">
        <v>0</v>
      </c>
      <c r="AF640" s="12">
        <v>0</v>
      </c>
      <c r="AG640" s="12">
        <v>0</v>
      </c>
      <c r="AH640" s="12">
        <v>0</v>
      </c>
      <c r="AI640" s="12">
        <v>0</v>
      </c>
      <c r="AJ640" s="12">
        <v>0</v>
      </c>
      <c r="AK640" s="12">
        <v>0</v>
      </c>
      <c r="AL640" s="12">
        <v>0</v>
      </c>
      <c r="AM640" s="12">
        <v>0</v>
      </c>
      <c r="AN640" s="12">
        <v>0</v>
      </c>
      <c r="AO640" s="81">
        <v>0</v>
      </c>
      <c r="AP640">
        <v>0</v>
      </c>
      <c r="AQ640">
        <v>0</v>
      </c>
      <c r="AR640">
        <v>0</v>
      </c>
      <c r="AS640" t="s">
        <v>332</v>
      </c>
      <c r="AT640" t="s">
        <v>270</v>
      </c>
      <c r="AU640">
        <v>0</v>
      </c>
      <c r="AV640" s="12"/>
      <c r="AW640" s="12"/>
      <c r="AX640" s="12">
        <v>0</v>
      </c>
      <c r="AY640" s="12"/>
      <c r="AZ640" t="s">
        <v>296</v>
      </c>
    </row>
    <row r="641" spans="1:52" hidden="1" x14ac:dyDescent="0.35">
      <c r="A641" t="s">
        <v>61</v>
      </c>
      <c r="B641" t="s">
        <v>101</v>
      </c>
      <c r="C641" s="109">
        <v>0</v>
      </c>
      <c r="D641" s="12">
        <v>0</v>
      </c>
      <c r="E641" s="12">
        <v>0</v>
      </c>
      <c r="F641" s="12">
        <v>0</v>
      </c>
      <c r="G641" s="12">
        <v>0</v>
      </c>
      <c r="H641" s="12">
        <v>0</v>
      </c>
      <c r="I641" s="12">
        <v>0</v>
      </c>
      <c r="J641" s="12">
        <v>0</v>
      </c>
      <c r="K641" s="12">
        <v>0</v>
      </c>
      <c r="L641" s="12">
        <v>0</v>
      </c>
      <c r="M641" s="12">
        <v>0</v>
      </c>
      <c r="N641" s="12">
        <v>0</v>
      </c>
      <c r="O641" s="12">
        <v>0</v>
      </c>
      <c r="P641" s="12">
        <v>0</v>
      </c>
      <c r="Q641" s="12">
        <v>0</v>
      </c>
      <c r="R641" s="12">
        <v>0</v>
      </c>
      <c r="S641" s="12">
        <v>0</v>
      </c>
      <c r="T641" s="12">
        <v>0</v>
      </c>
      <c r="U641" s="12">
        <v>0</v>
      </c>
      <c r="V641" s="12">
        <v>0</v>
      </c>
      <c r="W641" s="12">
        <v>0</v>
      </c>
      <c r="X641" s="12">
        <v>0</v>
      </c>
      <c r="Y641" s="12">
        <v>0</v>
      </c>
      <c r="Z641" s="12">
        <v>0</v>
      </c>
      <c r="AA641" s="12">
        <v>0</v>
      </c>
      <c r="AB641" s="12">
        <v>0</v>
      </c>
      <c r="AC641" s="12">
        <v>0</v>
      </c>
      <c r="AD641" s="12">
        <v>0</v>
      </c>
      <c r="AE641" s="12">
        <v>0</v>
      </c>
      <c r="AF641" s="12">
        <v>0</v>
      </c>
      <c r="AG641" s="12">
        <v>0</v>
      </c>
      <c r="AH641" s="12">
        <v>0</v>
      </c>
      <c r="AI641" s="12">
        <v>0</v>
      </c>
      <c r="AJ641" s="12">
        <v>0</v>
      </c>
      <c r="AK641" s="12">
        <v>0</v>
      </c>
      <c r="AL641" s="12">
        <v>0</v>
      </c>
      <c r="AM641" s="12">
        <v>0</v>
      </c>
      <c r="AN641" s="12">
        <v>0</v>
      </c>
      <c r="AO641" s="81">
        <v>0</v>
      </c>
      <c r="AP641">
        <v>0</v>
      </c>
      <c r="AQ641">
        <v>0</v>
      </c>
      <c r="AR641">
        <v>0</v>
      </c>
      <c r="AS641" t="s">
        <v>332</v>
      </c>
      <c r="AT641" t="s">
        <v>270</v>
      </c>
      <c r="AU641">
        <v>0</v>
      </c>
      <c r="AV641" s="12"/>
      <c r="AW641" s="12"/>
      <c r="AX641" s="12">
        <v>0</v>
      </c>
      <c r="AY641" s="12"/>
      <c r="AZ641" t="s">
        <v>295</v>
      </c>
    </row>
    <row r="642" spans="1:52" hidden="1" x14ac:dyDescent="0.35">
      <c r="A642" t="s">
        <v>61</v>
      </c>
      <c r="B642" t="s">
        <v>101</v>
      </c>
      <c r="C642" s="109">
        <v>0</v>
      </c>
      <c r="D642" s="12">
        <v>0</v>
      </c>
      <c r="E642" s="12">
        <v>0</v>
      </c>
      <c r="F642" s="12">
        <v>0</v>
      </c>
      <c r="G642" s="12">
        <v>0</v>
      </c>
      <c r="H642" s="12">
        <v>0</v>
      </c>
      <c r="I642" s="12">
        <v>0</v>
      </c>
      <c r="J642" s="12">
        <v>0</v>
      </c>
      <c r="K642" s="12">
        <v>0</v>
      </c>
      <c r="L642" s="12">
        <v>0</v>
      </c>
      <c r="M642" s="12">
        <v>0</v>
      </c>
      <c r="N642" s="12">
        <v>0</v>
      </c>
      <c r="O642" s="12">
        <v>0</v>
      </c>
      <c r="P642" s="12">
        <v>0</v>
      </c>
      <c r="Q642" s="12">
        <v>0</v>
      </c>
      <c r="R642" s="12">
        <v>0</v>
      </c>
      <c r="S642" s="12">
        <v>0</v>
      </c>
      <c r="T642" s="12">
        <v>0</v>
      </c>
      <c r="U642" s="12">
        <v>0</v>
      </c>
      <c r="V642" s="12">
        <v>0</v>
      </c>
      <c r="W642" s="12">
        <v>0</v>
      </c>
      <c r="X642" s="12">
        <v>0</v>
      </c>
      <c r="Y642" s="12">
        <v>0</v>
      </c>
      <c r="Z642" s="12">
        <v>0</v>
      </c>
      <c r="AA642" s="12">
        <v>0</v>
      </c>
      <c r="AB642" s="12">
        <v>0</v>
      </c>
      <c r="AC642" s="12">
        <v>0</v>
      </c>
      <c r="AD642" s="12">
        <v>0</v>
      </c>
      <c r="AE642" s="12">
        <v>0</v>
      </c>
      <c r="AF642" s="12">
        <v>0</v>
      </c>
      <c r="AG642" s="12">
        <v>0</v>
      </c>
      <c r="AH642" s="12">
        <v>0</v>
      </c>
      <c r="AI642" s="12">
        <v>0</v>
      </c>
      <c r="AJ642" s="12">
        <v>0</v>
      </c>
      <c r="AK642" s="12">
        <v>0</v>
      </c>
      <c r="AL642" s="12">
        <v>0</v>
      </c>
      <c r="AM642" s="12">
        <v>0</v>
      </c>
      <c r="AN642" s="12">
        <v>0</v>
      </c>
      <c r="AO642" s="81">
        <v>0</v>
      </c>
      <c r="AP642">
        <v>0</v>
      </c>
      <c r="AQ642">
        <v>0</v>
      </c>
      <c r="AR642">
        <v>0</v>
      </c>
      <c r="AS642" t="s">
        <v>332</v>
      </c>
      <c r="AT642" t="s">
        <v>270</v>
      </c>
      <c r="AU642">
        <v>0</v>
      </c>
      <c r="AV642" s="12"/>
      <c r="AW642" s="12"/>
      <c r="AX642" s="12"/>
      <c r="AY642" s="12">
        <v>1</v>
      </c>
      <c r="AZ642" t="s">
        <v>295</v>
      </c>
    </row>
    <row r="643" spans="1:52" hidden="1" x14ac:dyDescent="0.35">
      <c r="A643" t="s">
        <v>61</v>
      </c>
      <c r="B643" t="s">
        <v>101</v>
      </c>
      <c r="C643" s="109">
        <v>0</v>
      </c>
      <c r="D643" s="12">
        <v>0</v>
      </c>
      <c r="E643" s="12">
        <v>0</v>
      </c>
      <c r="F643" s="12">
        <v>0</v>
      </c>
      <c r="G643" s="12">
        <v>0</v>
      </c>
      <c r="H643" s="12">
        <v>0</v>
      </c>
      <c r="I643" s="12">
        <v>0</v>
      </c>
      <c r="J643" s="12">
        <v>0</v>
      </c>
      <c r="K643" s="12">
        <v>0</v>
      </c>
      <c r="L643" s="12">
        <v>0</v>
      </c>
      <c r="M643" s="12">
        <v>0</v>
      </c>
      <c r="N643" s="12">
        <v>0</v>
      </c>
      <c r="O643" s="12">
        <v>0</v>
      </c>
      <c r="P643" s="12">
        <v>0</v>
      </c>
      <c r="Q643" s="12">
        <v>0</v>
      </c>
      <c r="R643" s="12">
        <v>0</v>
      </c>
      <c r="S643" s="12">
        <v>0</v>
      </c>
      <c r="T643" s="12">
        <v>0</v>
      </c>
      <c r="U643" s="12">
        <v>0</v>
      </c>
      <c r="V643" s="12">
        <v>0</v>
      </c>
      <c r="W643" s="12">
        <v>0</v>
      </c>
      <c r="X643" s="12">
        <v>0</v>
      </c>
      <c r="Y643" s="12">
        <v>0</v>
      </c>
      <c r="Z643" s="12">
        <v>0</v>
      </c>
      <c r="AA643" s="12">
        <v>0</v>
      </c>
      <c r="AB643" s="12">
        <v>0</v>
      </c>
      <c r="AC643" s="12">
        <v>0</v>
      </c>
      <c r="AD643" s="12">
        <v>0</v>
      </c>
      <c r="AE643" s="12">
        <v>0</v>
      </c>
      <c r="AF643" s="12">
        <v>0</v>
      </c>
      <c r="AG643" s="12">
        <v>0</v>
      </c>
      <c r="AH643" s="12">
        <v>0</v>
      </c>
      <c r="AI643" s="12">
        <v>0</v>
      </c>
      <c r="AJ643" s="12">
        <v>0</v>
      </c>
      <c r="AK643" s="12">
        <v>0</v>
      </c>
      <c r="AL643" s="12">
        <v>0</v>
      </c>
      <c r="AM643" s="12">
        <v>0</v>
      </c>
      <c r="AN643" s="12">
        <v>0</v>
      </c>
      <c r="AO643" s="81">
        <v>0</v>
      </c>
      <c r="AP643">
        <v>0</v>
      </c>
      <c r="AQ643">
        <v>0</v>
      </c>
      <c r="AR643">
        <v>0</v>
      </c>
      <c r="AS643" t="s">
        <v>332</v>
      </c>
      <c r="AT643" t="s">
        <v>270</v>
      </c>
      <c r="AU643">
        <v>0</v>
      </c>
      <c r="AV643" s="12"/>
      <c r="AW643" s="12"/>
      <c r="AX643" s="12"/>
      <c r="AY643" s="12">
        <v>6</v>
      </c>
      <c r="AZ643" t="s">
        <v>296</v>
      </c>
    </row>
    <row r="644" spans="1:52" hidden="1" x14ac:dyDescent="0.35">
      <c r="A644" t="s">
        <v>61</v>
      </c>
      <c r="B644" t="s">
        <v>101</v>
      </c>
      <c r="C644" s="109">
        <v>0</v>
      </c>
      <c r="D644" s="12">
        <v>0</v>
      </c>
      <c r="E644" s="12">
        <v>0</v>
      </c>
      <c r="F644" s="12">
        <v>0</v>
      </c>
      <c r="G644" s="12">
        <v>0</v>
      </c>
      <c r="H644" s="12">
        <v>0</v>
      </c>
      <c r="I644" s="12">
        <v>0</v>
      </c>
      <c r="J644" s="12">
        <v>0</v>
      </c>
      <c r="K644" s="12">
        <v>0</v>
      </c>
      <c r="L644" s="12">
        <v>0</v>
      </c>
      <c r="M644" s="12">
        <v>0</v>
      </c>
      <c r="N644" s="12">
        <v>0</v>
      </c>
      <c r="O644" s="12">
        <v>0</v>
      </c>
      <c r="P644" s="12">
        <v>0</v>
      </c>
      <c r="Q644" s="12">
        <v>0</v>
      </c>
      <c r="R644" s="12">
        <v>0</v>
      </c>
      <c r="S644" s="12">
        <v>0</v>
      </c>
      <c r="T644" s="12">
        <v>0</v>
      </c>
      <c r="U644" s="12">
        <v>0</v>
      </c>
      <c r="V644" s="12">
        <v>0</v>
      </c>
      <c r="W644" s="12">
        <v>0</v>
      </c>
      <c r="X644" s="12">
        <v>0</v>
      </c>
      <c r="Y644" s="12">
        <v>0</v>
      </c>
      <c r="Z644" s="12">
        <v>0</v>
      </c>
      <c r="AA644" s="12">
        <v>0</v>
      </c>
      <c r="AB644" s="12">
        <v>0</v>
      </c>
      <c r="AC644" s="12">
        <v>0</v>
      </c>
      <c r="AD644" s="12">
        <v>0</v>
      </c>
      <c r="AE644" s="12">
        <v>0</v>
      </c>
      <c r="AF644" s="12">
        <v>0</v>
      </c>
      <c r="AG644" s="12">
        <v>0</v>
      </c>
      <c r="AH644" s="12">
        <v>0</v>
      </c>
      <c r="AI644" s="12">
        <v>0</v>
      </c>
      <c r="AJ644" s="12">
        <v>0</v>
      </c>
      <c r="AK644" s="12">
        <v>0</v>
      </c>
      <c r="AL644" s="12">
        <v>0</v>
      </c>
      <c r="AM644" s="12">
        <v>0</v>
      </c>
      <c r="AN644" s="12">
        <v>0</v>
      </c>
      <c r="AO644" s="81">
        <v>0</v>
      </c>
      <c r="AP644">
        <v>0</v>
      </c>
      <c r="AQ644">
        <v>0</v>
      </c>
      <c r="AR644">
        <v>0</v>
      </c>
      <c r="AS644" t="s">
        <v>332</v>
      </c>
      <c r="AT644" t="s">
        <v>270</v>
      </c>
      <c r="AU644">
        <v>0</v>
      </c>
      <c r="AV644" s="12"/>
      <c r="AW644" s="12"/>
      <c r="AX644" s="12"/>
      <c r="AY644" s="12">
        <v>69</v>
      </c>
      <c r="AZ644" t="s">
        <v>57</v>
      </c>
    </row>
    <row r="645" spans="1:52" hidden="1" x14ac:dyDescent="0.35">
      <c r="A645" t="s">
        <v>61</v>
      </c>
      <c r="B645" t="s">
        <v>101</v>
      </c>
      <c r="C645" s="109">
        <v>0</v>
      </c>
      <c r="D645" s="12">
        <v>0</v>
      </c>
      <c r="E645" s="12">
        <v>0</v>
      </c>
      <c r="F645" s="12">
        <v>0</v>
      </c>
      <c r="G645" s="12">
        <v>0</v>
      </c>
      <c r="H645" s="12">
        <v>0</v>
      </c>
      <c r="I645" s="12">
        <v>0</v>
      </c>
      <c r="J645" s="12">
        <v>0</v>
      </c>
      <c r="K645" s="12">
        <v>0</v>
      </c>
      <c r="L645" s="12">
        <v>0</v>
      </c>
      <c r="M645" s="12">
        <v>0</v>
      </c>
      <c r="N645" s="12">
        <v>0</v>
      </c>
      <c r="O645" s="12">
        <v>0</v>
      </c>
      <c r="P645" s="12">
        <v>0</v>
      </c>
      <c r="Q645" s="12">
        <v>0</v>
      </c>
      <c r="R645" s="12">
        <v>0</v>
      </c>
      <c r="S645" s="12">
        <v>0</v>
      </c>
      <c r="T645" s="12">
        <v>0</v>
      </c>
      <c r="U645" s="12">
        <v>0</v>
      </c>
      <c r="V645" s="12">
        <v>0</v>
      </c>
      <c r="W645" s="12">
        <v>0</v>
      </c>
      <c r="X645" s="12">
        <v>0</v>
      </c>
      <c r="Y645" s="12">
        <v>0</v>
      </c>
      <c r="Z645" s="12">
        <v>0</v>
      </c>
      <c r="AA645" s="12">
        <v>0</v>
      </c>
      <c r="AB645" s="12">
        <v>0</v>
      </c>
      <c r="AC645" s="12">
        <v>0</v>
      </c>
      <c r="AD645" s="12">
        <v>0</v>
      </c>
      <c r="AE645" s="12">
        <v>0</v>
      </c>
      <c r="AF645" s="12">
        <v>0</v>
      </c>
      <c r="AG645" s="12">
        <v>0</v>
      </c>
      <c r="AH645" s="12">
        <v>0</v>
      </c>
      <c r="AI645" s="12">
        <v>0</v>
      </c>
      <c r="AJ645" s="12">
        <v>0</v>
      </c>
      <c r="AK645" s="12">
        <v>0</v>
      </c>
      <c r="AL645" s="12">
        <v>0</v>
      </c>
      <c r="AM645" s="12">
        <v>0</v>
      </c>
      <c r="AN645" s="12">
        <v>0</v>
      </c>
      <c r="AO645" s="81">
        <v>0</v>
      </c>
      <c r="AP645">
        <v>0</v>
      </c>
      <c r="AQ645">
        <v>0</v>
      </c>
      <c r="AR645">
        <v>0</v>
      </c>
      <c r="AS645" t="s">
        <v>332</v>
      </c>
      <c r="AT645" t="s">
        <v>270</v>
      </c>
      <c r="AU645">
        <v>0</v>
      </c>
      <c r="AV645" s="12"/>
      <c r="AW645" s="12"/>
      <c r="AX645" s="12"/>
      <c r="AY645" s="12"/>
      <c r="AZ645" t="s">
        <v>57</v>
      </c>
    </row>
    <row r="646" spans="1:52" hidden="1" x14ac:dyDescent="0.35">
      <c r="A646" t="s">
        <v>61</v>
      </c>
      <c r="B646" t="s">
        <v>101</v>
      </c>
      <c r="C646" s="109">
        <v>0</v>
      </c>
      <c r="D646" s="12">
        <v>0</v>
      </c>
      <c r="E646" s="12">
        <v>0</v>
      </c>
      <c r="F646" s="12">
        <v>0</v>
      </c>
      <c r="G646" s="12">
        <v>0</v>
      </c>
      <c r="H646" s="12">
        <v>0</v>
      </c>
      <c r="I646" s="12">
        <v>0</v>
      </c>
      <c r="J646" s="12">
        <v>0</v>
      </c>
      <c r="K646" s="12">
        <v>0</v>
      </c>
      <c r="L646" s="12">
        <v>0</v>
      </c>
      <c r="M646" s="12">
        <v>0</v>
      </c>
      <c r="N646" s="12">
        <v>0</v>
      </c>
      <c r="O646" s="12">
        <v>0</v>
      </c>
      <c r="P646" s="12">
        <v>0</v>
      </c>
      <c r="Q646" s="12">
        <v>0</v>
      </c>
      <c r="R646" s="12">
        <v>0</v>
      </c>
      <c r="S646" s="12">
        <v>0</v>
      </c>
      <c r="T646" s="12">
        <v>0</v>
      </c>
      <c r="U646" s="12">
        <v>0</v>
      </c>
      <c r="V646" s="12">
        <v>0</v>
      </c>
      <c r="W646" s="12">
        <v>0</v>
      </c>
      <c r="X646" s="12">
        <v>0</v>
      </c>
      <c r="Y646" s="12">
        <v>0</v>
      </c>
      <c r="Z646" s="12">
        <v>0</v>
      </c>
      <c r="AA646" s="12">
        <v>0</v>
      </c>
      <c r="AB646" s="12">
        <v>0</v>
      </c>
      <c r="AC646" s="12">
        <v>0</v>
      </c>
      <c r="AD646" s="12">
        <v>0</v>
      </c>
      <c r="AE646" s="12">
        <v>0</v>
      </c>
      <c r="AF646" s="12">
        <v>0</v>
      </c>
      <c r="AG646" s="12">
        <v>0</v>
      </c>
      <c r="AH646" s="12">
        <v>0</v>
      </c>
      <c r="AI646" s="12">
        <v>0</v>
      </c>
      <c r="AJ646" s="12">
        <v>0</v>
      </c>
      <c r="AK646" s="12">
        <v>0</v>
      </c>
      <c r="AL646" s="12">
        <v>0</v>
      </c>
      <c r="AM646" s="12">
        <v>0</v>
      </c>
      <c r="AN646" s="12">
        <v>0</v>
      </c>
      <c r="AO646" s="81">
        <v>0</v>
      </c>
      <c r="AP646">
        <v>0</v>
      </c>
      <c r="AQ646">
        <v>0</v>
      </c>
      <c r="AR646">
        <v>0</v>
      </c>
      <c r="AS646" t="s">
        <v>332</v>
      </c>
      <c r="AT646" t="s">
        <v>270</v>
      </c>
      <c r="AU646">
        <v>0</v>
      </c>
      <c r="AV646" s="12"/>
      <c r="AW646" s="12"/>
      <c r="AX646" s="12"/>
      <c r="AY646" s="12"/>
      <c r="AZ646" t="s">
        <v>296</v>
      </c>
    </row>
    <row r="647" spans="1:52" hidden="1" x14ac:dyDescent="0.35">
      <c r="A647" t="s">
        <v>61</v>
      </c>
      <c r="B647" t="s">
        <v>101</v>
      </c>
      <c r="C647" s="109">
        <v>0</v>
      </c>
      <c r="D647" s="12">
        <v>0</v>
      </c>
      <c r="E647" s="12">
        <v>0</v>
      </c>
      <c r="F647" s="12">
        <v>0</v>
      </c>
      <c r="G647" s="12">
        <v>0</v>
      </c>
      <c r="H647" s="12">
        <v>0</v>
      </c>
      <c r="I647" s="12">
        <v>0</v>
      </c>
      <c r="J647" s="12">
        <v>0</v>
      </c>
      <c r="K647" s="12">
        <v>0</v>
      </c>
      <c r="L647" s="12">
        <v>0</v>
      </c>
      <c r="M647" s="12">
        <v>0</v>
      </c>
      <c r="N647" s="12">
        <v>0</v>
      </c>
      <c r="O647" s="12">
        <v>0</v>
      </c>
      <c r="P647" s="12">
        <v>0</v>
      </c>
      <c r="Q647" s="12">
        <v>0</v>
      </c>
      <c r="R647" s="12">
        <v>0</v>
      </c>
      <c r="S647" s="12">
        <v>0</v>
      </c>
      <c r="T647" s="12">
        <v>0</v>
      </c>
      <c r="U647" s="12">
        <v>0</v>
      </c>
      <c r="V647" s="12">
        <v>0</v>
      </c>
      <c r="W647" s="12">
        <v>0</v>
      </c>
      <c r="X647" s="12">
        <v>0</v>
      </c>
      <c r="Y647" s="12">
        <v>0</v>
      </c>
      <c r="Z647" s="12">
        <v>0</v>
      </c>
      <c r="AA647" s="12">
        <v>0</v>
      </c>
      <c r="AB647" s="12">
        <v>0</v>
      </c>
      <c r="AC647" s="12">
        <v>0</v>
      </c>
      <c r="AD647" s="12">
        <v>0</v>
      </c>
      <c r="AE647" s="12">
        <v>0</v>
      </c>
      <c r="AF647" s="12">
        <v>0</v>
      </c>
      <c r="AG647" s="12">
        <v>0</v>
      </c>
      <c r="AH647" s="12">
        <v>0</v>
      </c>
      <c r="AI647" s="12">
        <v>0</v>
      </c>
      <c r="AJ647" s="12">
        <v>0</v>
      </c>
      <c r="AK647" s="12">
        <v>0</v>
      </c>
      <c r="AL647" s="12">
        <v>0</v>
      </c>
      <c r="AM647" s="12">
        <v>0</v>
      </c>
      <c r="AN647" s="12">
        <v>0</v>
      </c>
      <c r="AO647" s="81">
        <v>0</v>
      </c>
      <c r="AP647">
        <v>0</v>
      </c>
      <c r="AQ647">
        <v>0</v>
      </c>
      <c r="AR647">
        <v>0</v>
      </c>
      <c r="AS647" t="s">
        <v>332</v>
      </c>
      <c r="AT647" t="s">
        <v>270</v>
      </c>
      <c r="AU647">
        <v>0</v>
      </c>
      <c r="AV647" s="12"/>
      <c r="AW647" s="12"/>
      <c r="AX647" s="12"/>
      <c r="AY647" s="12"/>
      <c r="AZ647" t="s">
        <v>295</v>
      </c>
    </row>
    <row r="648" spans="1:52" hidden="1" x14ac:dyDescent="0.35">
      <c r="A648" t="s">
        <v>61</v>
      </c>
      <c r="B648" t="s">
        <v>90</v>
      </c>
      <c r="C648" s="109">
        <v>0</v>
      </c>
      <c r="D648" s="12">
        <v>0</v>
      </c>
      <c r="E648" s="12">
        <v>0</v>
      </c>
      <c r="F648" s="12">
        <v>0</v>
      </c>
      <c r="G648" s="12">
        <v>0</v>
      </c>
      <c r="H648" s="12">
        <v>0</v>
      </c>
      <c r="I648" s="12">
        <v>0</v>
      </c>
      <c r="J648" s="12">
        <v>0</v>
      </c>
      <c r="K648" s="12">
        <v>0</v>
      </c>
      <c r="L648" s="12">
        <v>0</v>
      </c>
      <c r="M648" s="12">
        <v>0</v>
      </c>
      <c r="N648" s="12">
        <v>0</v>
      </c>
      <c r="O648" s="12">
        <v>0</v>
      </c>
      <c r="P648" s="12">
        <v>0</v>
      </c>
      <c r="Q648" s="12">
        <v>0</v>
      </c>
      <c r="R648" s="12">
        <v>0</v>
      </c>
      <c r="S648" s="12">
        <v>0</v>
      </c>
      <c r="T648" s="12">
        <v>0</v>
      </c>
      <c r="U648" s="12">
        <v>0</v>
      </c>
      <c r="V648" s="12">
        <v>0</v>
      </c>
      <c r="W648" s="12">
        <v>0</v>
      </c>
      <c r="X648" s="12">
        <v>0</v>
      </c>
      <c r="Y648" s="12">
        <v>0</v>
      </c>
      <c r="Z648" s="12">
        <v>0</v>
      </c>
      <c r="AA648" s="12">
        <v>0</v>
      </c>
      <c r="AB648" s="12">
        <v>0</v>
      </c>
      <c r="AC648" s="12">
        <v>0</v>
      </c>
      <c r="AD648" s="12">
        <v>0</v>
      </c>
      <c r="AE648" s="12">
        <v>0</v>
      </c>
      <c r="AF648" s="12">
        <v>0</v>
      </c>
      <c r="AG648" s="12">
        <v>0</v>
      </c>
      <c r="AH648" s="12">
        <v>0</v>
      </c>
      <c r="AI648" s="12">
        <v>0</v>
      </c>
      <c r="AJ648" s="12">
        <v>0</v>
      </c>
      <c r="AK648" s="12">
        <v>0</v>
      </c>
      <c r="AL648" s="12">
        <v>0</v>
      </c>
      <c r="AM648" s="12">
        <v>0</v>
      </c>
      <c r="AN648" s="12">
        <v>0</v>
      </c>
      <c r="AO648" s="81">
        <v>0</v>
      </c>
      <c r="AP648">
        <v>0</v>
      </c>
      <c r="AQ648">
        <v>0</v>
      </c>
      <c r="AR648">
        <v>0</v>
      </c>
      <c r="AS648" t="s">
        <v>333</v>
      </c>
      <c r="AT648" t="s">
        <v>270</v>
      </c>
      <c r="AU648">
        <v>0</v>
      </c>
      <c r="AV648" s="12">
        <v>346</v>
      </c>
      <c r="AW648" s="12"/>
      <c r="AX648" s="12"/>
      <c r="AY648" s="12"/>
      <c r="AZ648" t="s">
        <v>57</v>
      </c>
    </row>
    <row r="649" spans="1:52" hidden="1" x14ac:dyDescent="0.35">
      <c r="A649" t="s">
        <v>61</v>
      </c>
      <c r="B649" t="s">
        <v>90</v>
      </c>
      <c r="C649" s="109">
        <v>0</v>
      </c>
      <c r="D649" s="12">
        <v>0</v>
      </c>
      <c r="E649" s="12">
        <v>0</v>
      </c>
      <c r="F649" s="12">
        <v>0</v>
      </c>
      <c r="G649" s="12">
        <v>0</v>
      </c>
      <c r="H649" s="12">
        <v>0</v>
      </c>
      <c r="I649" s="12">
        <v>0</v>
      </c>
      <c r="J649" s="12">
        <v>0</v>
      </c>
      <c r="K649" s="12">
        <v>0</v>
      </c>
      <c r="L649" s="12">
        <v>0</v>
      </c>
      <c r="M649" s="12">
        <v>0</v>
      </c>
      <c r="N649" s="12">
        <v>0</v>
      </c>
      <c r="O649" s="12">
        <v>0</v>
      </c>
      <c r="P649" s="12">
        <v>0</v>
      </c>
      <c r="Q649" s="12">
        <v>0</v>
      </c>
      <c r="R649" s="12">
        <v>0</v>
      </c>
      <c r="S649" s="12">
        <v>0</v>
      </c>
      <c r="T649" s="12">
        <v>0</v>
      </c>
      <c r="U649" s="12">
        <v>0</v>
      </c>
      <c r="V649" s="12">
        <v>0</v>
      </c>
      <c r="W649" s="12">
        <v>0</v>
      </c>
      <c r="X649" s="12">
        <v>0</v>
      </c>
      <c r="Y649" s="12">
        <v>0</v>
      </c>
      <c r="Z649" s="12">
        <v>0</v>
      </c>
      <c r="AA649" s="12">
        <v>0</v>
      </c>
      <c r="AB649" s="12">
        <v>0</v>
      </c>
      <c r="AC649" s="12">
        <v>0</v>
      </c>
      <c r="AD649" s="12">
        <v>0</v>
      </c>
      <c r="AE649" s="12">
        <v>0</v>
      </c>
      <c r="AF649" s="12">
        <v>0</v>
      </c>
      <c r="AG649" s="12">
        <v>0</v>
      </c>
      <c r="AH649" s="12">
        <v>0</v>
      </c>
      <c r="AI649" s="12">
        <v>0</v>
      </c>
      <c r="AJ649" s="12">
        <v>0</v>
      </c>
      <c r="AK649" s="12">
        <v>0</v>
      </c>
      <c r="AL649" s="12">
        <v>0</v>
      </c>
      <c r="AM649" s="12">
        <v>0</v>
      </c>
      <c r="AN649" s="12">
        <v>0</v>
      </c>
      <c r="AO649" s="81">
        <v>0</v>
      </c>
      <c r="AP649">
        <v>0</v>
      </c>
      <c r="AQ649">
        <v>0</v>
      </c>
      <c r="AR649">
        <v>0</v>
      </c>
      <c r="AS649" t="s">
        <v>333</v>
      </c>
      <c r="AT649" t="s">
        <v>270</v>
      </c>
      <c r="AU649">
        <v>0</v>
      </c>
      <c r="AV649" s="12"/>
      <c r="AW649" s="12">
        <v>0</v>
      </c>
      <c r="AX649" s="12"/>
      <c r="AY649" s="12"/>
      <c r="AZ649" t="s">
        <v>295</v>
      </c>
    </row>
    <row r="650" spans="1:52" hidden="1" x14ac:dyDescent="0.35">
      <c r="A650" t="s">
        <v>61</v>
      </c>
      <c r="B650" t="s">
        <v>90</v>
      </c>
      <c r="C650" s="109">
        <v>0</v>
      </c>
      <c r="D650" s="12">
        <v>0</v>
      </c>
      <c r="E650" s="12">
        <v>0</v>
      </c>
      <c r="F650" s="12">
        <v>0</v>
      </c>
      <c r="G650" s="12">
        <v>0</v>
      </c>
      <c r="H650" s="12">
        <v>0</v>
      </c>
      <c r="I650" s="12">
        <v>0</v>
      </c>
      <c r="J650" s="12">
        <v>0</v>
      </c>
      <c r="K650" s="12">
        <v>0</v>
      </c>
      <c r="L650" s="12">
        <v>0</v>
      </c>
      <c r="M650" s="12">
        <v>0</v>
      </c>
      <c r="N650" s="12">
        <v>0</v>
      </c>
      <c r="O650" s="12">
        <v>0</v>
      </c>
      <c r="P650" s="12">
        <v>0</v>
      </c>
      <c r="Q650" s="12">
        <v>0</v>
      </c>
      <c r="R650" s="12">
        <v>0</v>
      </c>
      <c r="S650" s="12">
        <v>0</v>
      </c>
      <c r="T650" s="12">
        <v>0</v>
      </c>
      <c r="U650" s="12">
        <v>0</v>
      </c>
      <c r="V650" s="12">
        <v>0</v>
      </c>
      <c r="W650" s="12">
        <v>0</v>
      </c>
      <c r="X650" s="12">
        <v>0</v>
      </c>
      <c r="Y650" s="12">
        <v>0</v>
      </c>
      <c r="Z650" s="12">
        <v>0</v>
      </c>
      <c r="AA650" s="12">
        <v>0</v>
      </c>
      <c r="AB650" s="12">
        <v>0</v>
      </c>
      <c r="AC650" s="12">
        <v>0</v>
      </c>
      <c r="AD650" s="12">
        <v>0</v>
      </c>
      <c r="AE650" s="12">
        <v>0</v>
      </c>
      <c r="AF650" s="12">
        <v>0</v>
      </c>
      <c r="AG650" s="12">
        <v>0</v>
      </c>
      <c r="AH650" s="12">
        <v>0</v>
      </c>
      <c r="AI650" s="12">
        <v>0</v>
      </c>
      <c r="AJ650" s="12">
        <v>0</v>
      </c>
      <c r="AK650" s="12">
        <v>0</v>
      </c>
      <c r="AL650" s="12">
        <v>0</v>
      </c>
      <c r="AM650" s="12">
        <v>0</v>
      </c>
      <c r="AN650" s="12">
        <v>0</v>
      </c>
      <c r="AO650" s="81">
        <v>0</v>
      </c>
      <c r="AP650">
        <v>0</v>
      </c>
      <c r="AQ650">
        <v>0</v>
      </c>
      <c r="AR650">
        <v>0</v>
      </c>
      <c r="AS650" t="s">
        <v>333</v>
      </c>
      <c r="AT650" t="s">
        <v>270</v>
      </c>
      <c r="AU650">
        <v>0</v>
      </c>
      <c r="AV650" s="12"/>
      <c r="AW650" s="12">
        <v>2</v>
      </c>
      <c r="AX650" s="12"/>
      <c r="AY650" s="12"/>
      <c r="AZ650" t="s">
        <v>296</v>
      </c>
    </row>
    <row r="651" spans="1:52" hidden="1" x14ac:dyDescent="0.35">
      <c r="A651" t="s">
        <v>61</v>
      </c>
      <c r="B651" t="s">
        <v>90</v>
      </c>
      <c r="C651" s="109">
        <v>0</v>
      </c>
      <c r="D651" s="12">
        <v>0</v>
      </c>
      <c r="E651" s="12">
        <v>0</v>
      </c>
      <c r="F651" s="12">
        <v>0</v>
      </c>
      <c r="G651" s="12">
        <v>0</v>
      </c>
      <c r="H651" s="12">
        <v>0</v>
      </c>
      <c r="I651" s="12">
        <v>0</v>
      </c>
      <c r="J651" s="12">
        <v>0</v>
      </c>
      <c r="K651" s="12">
        <v>0</v>
      </c>
      <c r="L651" s="12">
        <v>0</v>
      </c>
      <c r="M651" s="12">
        <v>0</v>
      </c>
      <c r="N651" s="12">
        <v>0</v>
      </c>
      <c r="O651" s="12">
        <v>0</v>
      </c>
      <c r="P651" s="12">
        <v>0</v>
      </c>
      <c r="Q651" s="12">
        <v>0</v>
      </c>
      <c r="R651" s="12">
        <v>0</v>
      </c>
      <c r="S651" s="12">
        <v>0</v>
      </c>
      <c r="T651" s="12">
        <v>0</v>
      </c>
      <c r="U651" s="12">
        <v>0</v>
      </c>
      <c r="V651" s="12">
        <v>0</v>
      </c>
      <c r="W651" s="12">
        <v>0</v>
      </c>
      <c r="X651" s="12">
        <v>0</v>
      </c>
      <c r="Y651" s="12">
        <v>0</v>
      </c>
      <c r="Z651" s="12">
        <v>0</v>
      </c>
      <c r="AA651" s="12">
        <v>0</v>
      </c>
      <c r="AB651" s="12">
        <v>0</v>
      </c>
      <c r="AC651" s="12">
        <v>0</v>
      </c>
      <c r="AD651" s="12">
        <v>0</v>
      </c>
      <c r="AE651" s="12">
        <v>0</v>
      </c>
      <c r="AF651" s="12">
        <v>0</v>
      </c>
      <c r="AG651" s="12">
        <v>0</v>
      </c>
      <c r="AH651" s="12">
        <v>0</v>
      </c>
      <c r="AI651" s="12">
        <v>0</v>
      </c>
      <c r="AJ651" s="12">
        <v>0</v>
      </c>
      <c r="AK651" s="12">
        <v>0</v>
      </c>
      <c r="AL651" s="12">
        <v>0</v>
      </c>
      <c r="AM651" s="12">
        <v>0</v>
      </c>
      <c r="AN651" s="12">
        <v>0</v>
      </c>
      <c r="AO651" s="81">
        <v>0</v>
      </c>
      <c r="AP651">
        <v>0</v>
      </c>
      <c r="AQ651">
        <v>0</v>
      </c>
      <c r="AR651">
        <v>0</v>
      </c>
      <c r="AS651" t="s">
        <v>333</v>
      </c>
      <c r="AT651" t="s">
        <v>270</v>
      </c>
      <c r="AU651">
        <v>0</v>
      </c>
      <c r="AV651" s="12"/>
      <c r="AW651" s="12">
        <v>23</v>
      </c>
      <c r="AX651" s="12"/>
      <c r="AY651" s="12"/>
      <c r="AZ651" t="s">
        <v>57</v>
      </c>
    </row>
    <row r="652" spans="1:52" hidden="1" x14ac:dyDescent="0.35">
      <c r="A652" t="s">
        <v>61</v>
      </c>
      <c r="B652" t="s">
        <v>90</v>
      </c>
      <c r="C652" s="109">
        <v>0</v>
      </c>
      <c r="D652" s="12">
        <v>0</v>
      </c>
      <c r="E652" s="12">
        <v>0</v>
      </c>
      <c r="F652" s="12">
        <v>0</v>
      </c>
      <c r="G652" s="12">
        <v>0</v>
      </c>
      <c r="H652" s="12">
        <v>0</v>
      </c>
      <c r="I652" s="12">
        <v>0</v>
      </c>
      <c r="J652" s="12">
        <v>0</v>
      </c>
      <c r="K652" s="12">
        <v>0</v>
      </c>
      <c r="L652" s="12">
        <v>0</v>
      </c>
      <c r="M652" s="12">
        <v>0</v>
      </c>
      <c r="N652" s="12">
        <v>0</v>
      </c>
      <c r="O652" s="12">
        <v>0</v>
      </c>
      <c r="P652" s="12">
        <v>0</v>
      </c>
      <c r="Q652" s="12">
        <v>0</v>
      </c>
      <c r="R652" s="12">
        <v>0</v>
      </c>
      <c r="S652" s="12">
        <v>0</v>
      </c>
      <c r="T652" s="12">
        <v>0</v>
      </c>
      <c r="U652" s="12">
        <v>0</v>
      </c>
      <c r="V652" s="12">
        <v>0</v>
      </c>
      <c r="W652" s="12">
        <v>0</v>
      </c>
      <c r="X652" s="12">
        <v>0</v>
      </c>
      <c r="Y652" s="12">
        <v>0</v>
      </c>
      <c r="Z652" s="12">
        <v>0</v>
      </c>
      <c r="AA652" s="12">
        <v>0</v>
      </c>
      <c r="AB652" s="12">
        <v>0</v>
      </c>
      <c r="AC652" s="12">
        <v>0</v>
      </c>
      <c r="AD652" s="12">
        <v>0</v>
      </c>
      <c r="AE652" s="12">
        <v>0</v>
      </c>
      <c r="AF652" s="12">
        <v>0</v>
      </c>
      <c r="AG652" s="12">
        <v>0</v>
      </c>
      <c r="AH652" s="12">
        <v>0</v>
      </c>
      <c r="AI652" s="12">
        <v>0</v>
      </c>
      <c r="AJ652" s="12">
        <v>0</v>
      </c>
      <c r="AK652" s="12">
        <v>0</v>
      </c>
      <c r="AL652" s="12">
        <v>0</v>
      </c>
      <c r="AM652" s="12">
        <v>0</v>
      </c>
      <c r="AN652" s="12">
        <v>0</v>
      </c>
      <c r="AO652" s="81">
        <v>0</v>
      </c>
      <c r="AP652">
        <v>0</v>
      </c>
      <c r="AQ652">
        <v>0</v>
      </c>
      <c r="AR652">
        <v>0</v>
      </c>
      <c r="AS652" t="s">
        <v>333</v>
      </c>
      <c r="AT652" t="s">
        <v>270</v>
      </c>
      <c r="AU652">
        <v>0</v>
      </c>
      <c r="AV652" s="12"/>
      <c r="AW652" s="12"/>
      <c r="AX652" s="12">
        <v>-2</v>
      </c>
      <c r="AY652" s="12"/>
      <c r="AZ652" t="s">
        <v>57</v>
      </c>
    </row>
    <row r="653" spans="1:52" hidden="1" x14ac:dyDescent="0.35">
      <c r="A653" t="s">
        <v>61</v>
      </c>
      <c r="B653" t="s">
        <v>90</v>
      </c>
      <c r="C653" s="109">
        <v>0</v>
      </c>
      <c r="D653" s="12">
        <v>0</v>
      </c>
      <c r="E653" s="12">
        <v>0</v>
      </c>
      <c r="F653" s="12">
        <v>0</v>
      </c>
      <c r="G653" s="12">
        <v>0</v>
      </c>
      <c r="H653" s="12">
        <v>0</v>
      </c>
      <c r="I653" s="12">
        <v>0</v>
      </c>
      <c r="J653" s="12">
        <v>0</v>
      </c>
      <c r="K653" s="12">
        <v>0</v>
      </c>
      <c r="L653" s="12">
        <v>0</v>
      </c>
      <c r="M653" s="12">
        <v>0</v>
      </c>
      <c r="N653" s="12">
        <v>0</v>
      </c>
      <c r="O653" s="12">
        <v>0</v>
      </c>
      <c r="P653" s="12">
        <v>0</v>
      </c>
      <c r="Q653" s="12">
        <v>0</v>
      </c>
      <c r="R653" s="12">
        <v>0</v>
      </c>
      <c r="S653" s="12">
        <v>0</v>
      </c>
      <c r="T653" s="12">
        <v>0</v>
      </c>
      <c r="U653" s="12">
        <v>0</v>
      </c>
      <c r="V653" s="12">
        <v>0</v>
      </c>
      <c r="W653" s="12">
        <v>0</v>
      </c>
      <c r="X653" s="12">
        <v>0</v>
      </c>
      <c r="Y653" s="12">
        <v>0</v>
      </c>
      <c r="Z653" s="12">
        <v>0</v>
      </c>
      <c r="AA653" s="12">
        <v>0</v>
      </c>
      <c r="AB653" s="12">
        <v>0</v>
      </c>
      <c r="AC653" s="12">
        <v>0</v>
      </c>
      <c r="AD653" s="12">
        <v>0</v>
      </c>
      <c r="AE653" s="12">
        <v>0</v>
      </c>
      <c r="AF653" s="12">
        <v>0</v>
      </c>
      <c r="AG653" s="12">
        <v>0</v>
      </c>
      <c r="AH653" s="12">
        <v>0</v>
      </c>
      <c r="AI653" s="12">
        <v>0</v>
      </c>
      <c r="AJ653" s="12">
        <v>0</v>
      </c>
      <c r="AK653" s="12">
        <v>0</v>
      </c>
      <c r="AL653" s="12">
        <v>0</v>
      </c>
      <c r="AM653" s="12">
        <v>0</v>
      </c>
      <c r="AN653" s="12">
        <v>0</v>
      </c>
      <c r="AO653" s="81">
        <v>0</v>
      </c>
      <c r="AP653">
        <v>0</v>
      </c>
      <c r="AQ653">
        <v>0</v>
      </c>
      <c r="AR653">
        <v>0</v>
      </c>
      <c r="AS653" t="s">
        <v>333</v>
      </c>
      <c r="AT653" t="s">
        <v>270</v>
      </c>
      <c r="AU653">
        <v>0</v>
      </c>
      <c r="AV653" s="12"/>
      <c r="AW653" s="12"/>
      <c r="AX653" s="12">
        <v>0</v>
      </c>
      <c r="AY653" s="12"/>
      <c r="AZ653" t="s">
        <v>296</v>
      </c>
    </row>
    <row r="654" spans="1:52" hidden="1" x14ac:dyDescent="0.35">
      <c r="A654" t="s">
        <v>61</v>
      </c>
      <c r="B654" t="s">
        <v>90</v>
      </c>
      <c r="C654" s="109">
        <v>0</v>
      </c>
      <c r="D654" s="12">
        <v>0</v>
      </c>
      <c r="E654" s="12">
        <v>0</v>
      </c>
      <c r="F654" s="12">
        <v>0</v>
      </c>
      <c r="G654" s="12">
        <v>0</v>
      </c>
      <c r="H654" s="12">
        <v>0</v>
      </c>
      <c r="I654" s="12">
        <v>0</v>
      </c>
      <c r="J654" s="12">
        <v>0</v>
      </c>
      <c r="K654" s="12">
        <v>0</v>
      </c>
      <c r="L654" s="12">
        <v>0</v>
      </c>
      <c r="M654" s="12">
        <v>0</v>
      </c>
      <c r="N654" s="12">
        <v>0</v>
      </c>
      <c r="O654" s="12">
        <v>0</v>
      </c>
      <c r="P654" s="12">
        <v>0</v>
      </c>
      <c r="Q654" s="12">
        <v>0</v>
      </c>
      <c r="R654" s="12">
        <v>0</v>
      </c>
      <c r="S654" s="12">
        <v>0</v>
      </c>
      <c r="T654" s="12">
        <v>0</v>
      </c>
      <c r="U654" s="12">
        <v>0</v>
      </c>
      <c r="V654" s="12">
        <v>0</v>
      </c>
      <c r="W654" s="12">
        <v>0</v>
      </c>
      <c r="X654" s="12">
        <v>0</v>
      </c>
      <c r="Y654" s="12">
        <v>0</v>
      </c>
      <c r="Z654" s="12">
        <v>0</v>
      </c>
      <c r="AA654" s="12">
        <v>0</v>
      </c>
      <c r="AB654" s="12">
        <v>0</v>
      </c>
      <c r="AC654" s="12">
        <v>0</v>
      </c>
      <c r="AD654" s="12">
        <v>0</v>
      </c>
      <c r="AE654" s="12">
        <v>0</v>
      </c>
      <c r="AF654" s="12">
        <v>0</v>
      </c>
      <c r="AG654" s="12">
        <v>0</v>
      </c>
      <c r="AH654" s="12">
        <v>0</v>
      </c>
      <c r="AI654" s="12">
        <v>0</v>
      </c>
      <c r="AJ654" s="12">
        <v>0</v>
      </c>
      <c r="AK654" s="12">
        <v>0</v>
      </c>
      <c r="AL654" s="12">
        <v>0</v>
      </c>
      <c r="AM654" s="12">
        <v>0</v>
      </c>
      <c r="AN654" s="12">
        <v>0</v>
      </c>
      <c r="AO654" s="81">
        <v>0</v>
      </c>
      <c r="AP654">
        <v>0</v>
      </c>
      <c r="AQ654">
        <v>0</v>
      </c>
      <c r="AR654">
        <v>0</v>
      </c>
      <c r="AS654" t="s">
        <v>333</v>
      </c>
      <c r="AT654" t="s">
        <v>270</v>
      </c>
      <c r="AU654">
        <v>0</v>
      </c>
      <c r="AV654" s="12"/>
      <c r="AW654" s="12"/>
      <c r="AX654" s="12">
        <v>0</v>
      </c>
      <c r="AY654" s="12"/>
      <c r="AZ654" t="s">
        <v>295</v>
      </c>
    </row>
    <row r="655" spans="1:52" hidden="1" x14ac:dyDescent="0.35">
      <c r="A655" t="s">
        <v>61</v>
      </c>
      <c r="B655" t="s">
        <v>90</v>
      </c>
      <c r="C655" s="109">
        <v>0</v>
      </c>
      <c r="D655" s="12">
        <v>0</v>
      </c>
      <c r="E655" s="12">
        <v>0</v>
      </c>
      <c r="F655" s="12">
        <v>0</v>
      </c>
      <c r="G655" s="12">
        <v>0</v>
      </c>
      <c r="H655" s="12">
        <v>0</v>
      </c>
      <c r="I655" s="12">
        <v>0</v>
      </c>
      <c r="J655" s="12">
        <v>0</v>
      </c>
      <c r="K655" s="12">
        <v>0</v>
      </c>
      <c r="L655" s="12">
        <v>0</v>
      </c>
      <c r="M655" s="12">
        <v>0</v>
      </c>
      <c r="N655" s="12">
        <v>0</v>
      </c>
      <c r="O655" s="12">
        <v>0</v>
      </c>
      <c r="P655" s="12">
        <v>0</v>
      </c>
      <c r="Q655" s="12">
        <v>0</v>
      </c>
      <c r="R655" s="12">
        <v>0</v>
      </c>
      <c r="S655" s="12">
        <v>0</v>
      </c>
      <c r="T655" s="12">
        <v>0</v>
      </c>
      <c r="U655" s="12">
        <v>0</v>
      </c>
      <c r="V655" s="12">
        <v>0</v>
      </c>
      <c r="W655" s="12">
        <v>0</v>
      </c>
      <c r="X655" s="12">
        <v>0</v>
      </c>
      <c r="Y655" s="12">
        <v>0</v>
      </c>
      <c r="Z655" s="12">
        <v>0</v>
      </c>
      <c r="AA655" s="12">
        <v>0</v>
      </c>
      <c r="AB655" s="12">
        <v>0</v>
      </c>
      <c r="AC655" s="12">
        <v>0</v>
      </c>
      <c r="AD655" s="12">
        <v>0</v>
      </c>
      <c r="AE655" s="12">
        <v>0</v>
      </c>
      <c r="AF655" s="12">
        <v>0</v>
      </c>
      <c r="AG655" s="12">
        <v>0</v>
      </c>
      <c r="AH655" s="12">
        <v>0</v>
      </c>
      <c r="AI655" s="12">
        <v>0</v>
      </c>
      <c r="AJ655" s="12">
        <v>0</v>
      </c>
      <c r="AK655" s="12">
        <v>0</v>
      </c>
      <c r="AL655" s="12">
        <v>0</v>
      </c>
      <c r="AM655" s="12">
        <v>0</v>
      </c>
      <c r="AN655" s="12">
        <v>0</v>
      </c>
      <c r="AO655" s="81">
        <v>0</v>
      </c>
      <c r="AP655">
        <v>0</v>
      </c>
      <c r="AQ655">
        <v>0</v>
      </c>
      <c r="AR655">
        <v>0</v>
      </c>
      <c r="AS655" t="s">
        <v>333</v>
      </c>
      <c r="AT655" t="s">
        <v>270</v>
      </c>
      <c r="AU655">
        <v>0</v>
      </c>
      <c r="AV655" s="12"/>
      <c r="AW655" s="12"/>
      <c r="AX655" s="12"/>
      <c r="AY655" s="12">
        <v>0</v>
      </c>
      <c r="AZ655" t="s">
        <v>295</v>
      </c>
    </row>
    <row r="656" spans="1:52" hidden="1" x14ac:dyDescent="0.35">
      <c r="A656" t="s">
        <v>61</v>
      </c>
      <c r="B656" t="s">
        <v>90</v>
      </c>
      <c r="C656" s="109">
        <v>0</v>
      </c>
      <c r="D656" s="12">
        <v>0</v>
      </c>
      <c r="E656" s="12">
        <v>0</v>
      </c>
      <c r="F656" s="12">
        <v>0</v>
      </c>
      <c r="G656" s="12">
        <v>0</v>
      </c>
      <c r="H656" s="12">
        <v>0</v>
      </c>
      <c r="I656" s="12">
        <v>0</v>
      </c>
      <c r="J656" s="12">
        <v>0</v>
      </c>
      <c r="K656" s="12">
        <v>0</v>
      </c>
      <c r="L656" s="12">
        <v>0</v>
      </c>
      <c r="M656" s="12">
        <v>0</v>
      </c>
      <c r="N656" s="12">
        <v>0</v>
      </c>
      <c r="O656" s="12">
        <v>0</v>
      </c>
      <c r="P656" s="12">
        <v>0</v>
      </c>
      <c r="Q656" s="12">
        <v>0</v>
      </c>
      <c r="R656" s="12">
        <v>0</v>
      </c>
      <c r="S656" s="12">
        <v>0</v>
      </c>
      <c r="T656" s="12">
        <v>0</v>
      </c>
      <c r="U656" s="12">
        <v>0</v>
      </c>
      <c r="V656" s="12">
        <v>0</v>
      </c>
      <c r="W656" s="12">
        <v>0</v>
      </c>
      <c r="X656" s="12">
        <v>0</v>
      </c>
      <c r="Y656" s="12">
        <v>0</v>
      </c>
      <c r="Z656" s="12">
        <v>0</v>
      </c>
      <c r="AA656" s="12">
        <v>0</v>
      </c>
      <c r="AB656" s="12">
        <v>0</v>
      </c>
      <c r="AC656" s="12">
        <v>0</v>
      </c>
      <c r="AD656" s="12">
        <v>0</v>
      </c>
      <c r="AE656" s="12">
        <v>0</v>
      </c>
      <c r="AF656" s="12">
        <v>0</v>
      </c>
      <c r="AG656" s="12">
        <v>0</v>
      </c>
      <c r="AH656" s="12">
        <v>0</v>
      </c>
      <c r="AI656" s="12">
        <v>0</v>
      </c>
      <c r="AJ656" s="12">
        <v>0</v>
      </c>
      <c r="AK656" s="12">
        <v>0</v>
      </c>
      <c r="AL656" s="12">
        <v>0</v>
      </c>
      <c r="AM656" s="12">
        <v>0</v>
      </c>
      <c r="AN656" s="12">
        <v>0</v>
      </c>
      <c r="AO656" s="81">
        <v>0</v>
      </c>
      <c r="AP656">
        <v>0</v>
      </c>
      <c r="AQ656">
        <v>0</v>
      </c>
      <c r="AR656">
        <v>0</v>
      </c>
      <c r="AS656" t="s">
        <v>333</v>
      </c>
      <c r="AT656" t="s">
        <v>270</v>
      </c>
      <c r="AU656">
        <v>0</v>
      </c>
      <c r="AV656" s="12"/>
      <c r="AW656" s="12"/>
      <c r="AX656" s="12"/>
      <c r="AY656" s="12">
        <v>2</v>
      </c>
      <c r="AZ656" t="s">
        <v>296</v>
      </c>
    </row>
    <row r="657" spans="1:52" hidden="1" x14ac:dyDescent="0.35">
      <c r="A657" t="s">
        <v>61</v>
      </c>
      <c r="B657" t="s">
        <v>90</v>
      </c>
      <c r="C657" s="109">
        <v>0</v>
      </c>
      <c r="D657" s="12">
        <v>0</v>
      </c>
      <c r="E657" s="12">
        <v>0</v>
      </c>
      <c r="F657" s="12">
        <v>0</v>
      </c>
      <c r="G657" s="12">
        <v>0</v>
      </c>
      <c r="H657" s="12">
        <v>0</v>
      </c>
      <c r="I657" s="12">
        <v>0</v>
      </c>
      <c r="J657" s="12">
        <v>0</v>
      </c>
      <c r="K657" s="12">
        <v>0</v>
      </c>
      <c r="L657" s="12">
        <v>0</v>
      </c>
      <c r="M657" s="12">
        <v>0</v>
      </c>
      <c r="N657" s="12">
        <v>0</v>
      </c>
      <c r="O657" s="12">
        <v>0</v>
      </c>
      <c r="P657" s="12">
        <v>0</v>
      </c>
      <c r="Q657" s="12">
        <v>0</v>
      </c>
      <c r="R657" s="12">
        <v>0</v>
      </c>
      <c r="S657" s="12">
        <v>0</v>
      </c>
      <c r="T657" s="12">
        <v>0</v>
      </c>
      <c r="U657" s="12">
        <v>0</v>
      </c>
      <c r="V657" s="12">
        <v>0</v>
      </c>
      <c r="W657" s="12">
        <v>0</v>
      </c>
      <c r="X657" s="12">
        <v>0</v>
      </c>
      <c r="Y657" s="12">
        <v>0</v>
      </c>
      <c r="Z657" s="12">
        <v>0</v>
      </c>
      <c r="AA657" s="12">
        <v>0</v>
      </c>
      <c r="AB657" s="12">
        <v>0</v>
      </c>
      <c r="AC657" s="12">
        <v>0</v>
      </c>
      <c r="AD657" s="12">
        <v>0</v>
      </c>
      <c r="AE657" s="12">
        <v>0</v>
      </c>
      <c r="AF657" s="12">
        <v>0</v>
      </c>
      <c r="AG657" s="12">
        <v>0</v>
      </c>
      <c r="AH657" s="12">
        <v>0</v>
      </c>
      <c r="AI657" s="12">
        <v>0</v>
      </c>
      <c r="AJ657" s="12">
        <v>0</v>
      </c>
      <c r="AK657" s="12">
        <v>0</v>
      </c>
      <c r="AL657" s="12">
        <v>0</v>
      </c>
      <c r="AM657" s="12">
        <v>0</v>
      </c>
      <c r="AN657" s="12">
        <v>0</v>
      </c>
      <c r="AO657" s="81">
        <v>0</v>
      </c>
      <c r="AP657">
        <v>0</v>
      </c>
      <c r="AQ657">
        <v>0</v>
      </c>
      <c r="AR657">
        <v>0</v>
      </c>
      <c r="AS657" t="s">
        <v>333</v>
      </c>
      <c r="AT657" t="s">
        <v>270</v>
      </c>
      <c r="AU657">
        <v>0</v>
      </c>
      <c r="AV657" s="12"/>
      <c r="AW657" s="12"/>
      <c r="AX657" s="12"/>
      <c r="AY657" s="12">
        <v>22</v>
      </c>
      <c r="AZ657" t="s">
        <v>57</v>
      </c>
    </row>
    <row r="658" spans="1:52" hidden="1" x14ac:dyDescent="0.35">
      <c r="A658" t="s">
        <v>61</v>
      </c>
      <c r="B658" t="s">
        <v>90</v>
      </c>
      <c r="C658" s="109">
        <v>0</v>
      </c>
      <c r="D658" s="12">
        <v>0</v>
      </c>
      <c r="E658" s="12">
        <v>0</v>
      </c>
      <c r="F658" s="12">
        <v>0</v>
      </c>
      <c r="G658" s="12">
        <v>0</v>
      </c>
      <c r="H658" s="12">
        <v>0</v>
      </c>
      <c r="I658" s="12">
        <v>0</v>
      </c>
      <c r="J658" s="12">
        <v>0</v>
      </c>
      <c r="K658" s="12">
        <v>0</v>
      </c>
      <c r="L658" s="12">
        <v>0</v>
      </c>
      <c r="M658" s="12">
        <v>0</v>
      </c>
      <c r="N658" s="12">
        <v>0</v>
      </c>
      <c r="O658" s="12">
        <v>0</v>
      </c>
      <c r="P658" s="12">
        <v>0</v>
      </c>
      <c r="Q658" s="12">
        <v>0</v>
      </c>
      <c r="R658" s="12">
        <v>0</v>
      </c>
      <c r="S658" s="12">
        <v>0</v>
      </c>
      <c r="T658" s="12">
        <v>0</v>
      </c>
      <c r="U658" s="12">
        <v>0</v>
      </c>
      <c r="V658" s="12">
        <v>0</v>
      </c>
      <c r="W658" s="12">
        <v>0</v>
      </c>
      <c r="X658" s="12">
        <v>0</v>
      </c>
      <c r="Y658" s="12">
        <v>0</v>
      </c>
      <c r="Z658" s="12">
        <v>0</v>
      </c>
      <c r="AA658" s="12">
        <v>0</v>
      </c>
      <c r="AB658" s="12">
        <v>0</v>
      </c>
      <c r="AC658" s="12">
        <v>0</v>
      </c>
      <c r="AD658" s="12">
        <v>0</v>
      </c>
      <c r="AE658" s="12">
        <v>0</v>
      </c>
      <c r="AF658" s="12">
        <v>0</v>
      </c>
      <c r="AG658" s="12">
        <v>0</v>
      </c>
      <c r="AH658" s="12">
        <v>0</v>
      </c>
      <c r="AI658" s="12">
        <v>0</v>
      </c>
      <c r="AJ658" s="12">
        <v>0</v>
      </c>
      <c r="AK658" s="12">
        <v>0</v>
      </c>
      <c r="AL658" s="12">
        <v>0</v>
      </c>
      <c r="AM658" s="12">
        <v>0</v>
      </c>
      <c r="AN658" s="12">
        <v>0</v>
      </c>
      <c r="AO658" s="81">
        <v>0</v>
      </c>
      <c r="AP658">
        <v>0</v>
      </c>
      <c r="AQ658">
        <v>0</v>
      </c>
      <c r="AR658">
        <v>0</v>
      </c>
      <c r="AS658" t="s">
        <v>333</v>
      </c>
      <c r="AT658" t="s">
        <v>270</v>
      </c>
      <c r="AU658">
        <v>0</v>
      </c>
      <c r="AV658" s="12"/>
      <c r="AW658" s="12"/>
      <c r="AX658" s="12"/>
      <c r="AY658" s="12"/>
      <c r="AZ658" t="s">
        <v>57</v>
      </c>
    </row>
    <row r="659" spans="1:52" hidden="1" x14ac:dyDescent="0.35">
      <c r="A659" t="s">
        <v>61</v>
      </c>
      <c r="B659" t="s">
        <v>90</v>
      </c>
      <c r="C659" s="109">
        <v>0</v>
      </c>
      <c r="D659" s="12">
        <v>0</v>
      </c>
      <c r="E659" s="12">
        <v>0</v>
      </c>
      <c r="F659" s="12">
        <v>0</v>
      </c>
      <c r="G659" s="12">
        <v>0</v>
      </c>
      <c r="H659" s="12">
        <v>0</v>
      </c>
      <c r="I659" s="12">
        <v>0</v>
      </c>
      <c r="J659" s="12">
        <v>0</v>
      </c>
      <c r="K659" s="12">
        <v>0</v>
      </c>
      <c r="L659" s="12">
        <v>0</v>
      </c>
      <c r="M659" s="12">
        <v>0</v>
      </c>
      <c r="N659" s="12">
        <v>0</v>
      </c>
      <c r="O659" s="12">
        <v>0</v>
      </c>
      <c r="P659" s="12">
        <v>0</v>
      </c>
      <c r="Q659" s="12">
        <v>0</v>
      </c>
      <c r="R659" s="12">
        <v>0</v>
      </c>
      <c r="S659" s="12">
        <v>0</v>
      </c>
      <c r="T659" s="12">
        <v>0</v>
      </c>
      <c r="U659" s="12">
        <v>0</v>
      </c>
      <c r="V659" s="12">
        <v>0</v>
      </c>
      <c r="W659" s="12">
        <v>0</v>
      </c>
      <c r="X659" s="12">
        <v>0</v>
      </c>
      <c r="Y659" s="12">
        <v>0</v>
      </c>
      <c r="Z659" s="12">
        <v>0</v>
      </c>
      <c r="AA659" s="12">
        <v>0</v>
      </c>
      <c r="AB659" s="12">
        <v>0</v>
      </c>
      <c r="AC659" s="12">
        <v>0</v>
      </c>
      <c r="AD659" s="12">
        <v>0</v>
      </c>
      <c r="AE659" s="12">
        <v>0</v>
      </c>
      <c r="AF659" s="12">
        <v>0</v>
      </c>
      <c r="AG659" s="12">
        <v>0</v>
      </c>
      <c r="AH659" s="12">
        <v>0</v>
      </c>
      <c r="AI659" s="12">
        <v>0</v>
      </c>
      <c r="AJ659" s="12">
        <v>0</v>
      </c>
      <c r="AK659" s="12">
        <v>0</v>
      </c>
      <c r="AL659" s="12">
        <v>0</v>
      </c>
      <c r="AM659" s="12">
        <v>0</v>
      </c>
      <c r="AN659" s="12">
        <v>0</v>
      </c>
      <c r="AO659" s="81">
        <v>0</v>
      </c>
      <c r="AP659">
        <v>0</v>
      </c>
      <c r="AQ659">
        <v>0</v>
      </c>
      <c r="AR659">
        <v>0</v>
      </c>
      <c r="AS659" t="s">
        <v>333</v>
      </c>
      <c r="AT659" t="s">
        <v>270</v>
      </c>
      <c r="AU659">
        <v>0</v>
      </c>
      <c r="AV659" s="12"/>
      <c r="AW659" s="12"/>
      <c r="AX659" s="12"/>
      <c r="AY659" s="12"/>
      <c r="AZ659" t="s">
        <v>296</v>
      </c>
    </row>
    <row r="660" spans="1:52" hidden="1" x14ac:dyDescent="0.35">
      <c r="A660" t="s">
        <v>61</v>
      </c>
      <c r="B660" t="s">
        <v>90</v>
      </c>
      <c r="C660" s="109">
        <v>0</v>
      </c>
      <c r="D660" s="12">
        <v>0</v>
      </c>
      <c r="E660" s="12">
        <v>0</v>
      </c>
      <c r="F660" s="12">
        <v>0</v>
      </c>
      <c r="G660" s="12">
        <v>0</v>
      </c>
      <c r="H660" s="12">
        <v>0</v>
      </c>
      <c r="I660" s="12">
        <v>0</v>
      </c>
      <c r="J660" s="12">
        <v>0</v>
      </c>
      <c r="K660" s="12">
        <v>0</v>
      </c>
      <c r="L660" s="12">
        <v>0</v>
      </c>
      <c r="M660" s="12">
        <v>0</v>
      </c>
      <c r="N660" s="12">
        <v>0</v>
      </c>
      <c r="O660" s="12">
        <v>0</v>
      </c>
      <c r="P660" s="12">
        <v>0</v>
      </c>
      <c r="Q660" s="12">
        <v>0</v>
      </c>
      <c r="R660" s="12">
        <v>0</v>
      </c>
      <c r="S660" s="12">
        <v>0</v>
      </c>
      <c r="T660" s="12">
        <v>0</v>
      </c>
      <c r="U660" s="12">
        <v>0</v>
      </c>
      <c r="V660" s="12">
        <v>0</v>
      </c>
      <c r="W660" s="12">
        <v>0</v>
      </c>
      <c r="X660" s="12">
        <v>0</v>
      </c>
      <c r="Y660" s="12">
        <v>0</v>
      </c>
      <c r="Z660" s="12">
        <v>0</v>
      </c>
      <c r="AA660" s="12">
        <v>0</v>
      </c>
      <c r="AB660" s="12">
        <v>0</v>
      </c>
      <c r="AC660" s="12">
        <v>0</v>
      </c>
      <c r="AD660" s="12">
        <v>0</v>
      </c>
      <c r="AE660" s="12">
        <v>0</v>
      </c>
      <c r="AF660" s="12">
        <v>0</v>
      </c>
      <c r="AG660" s="12">
        <v>0</v>
      </c>
      <c r="AH660" s="12">
        <v>0</v>
      </c>
      <c r="AI660" s="12">
        <v>0</v>
      </c>
      <c r="AJ660" s="12">
        <v>0</v>
      </c>
      <c r="AK660" s="12">
        <v>0</v>
      </c>
      <c r="AL660" s="12">
        <v>0</v>
      </c>
      <c r="AM660" s="12">
        <v>0</v>
      </c>
      <c r="AN660" s="12">
        <v>0</v>
      </c>
      <c r="AO660" s="81">
        <v>0</v>
      </c>
      <c r="AP660">
        <v>0</v>
      </c>
      <c r="AQ660">
        <v>0</v>
      </c>
      <c r="AR660">
        <v>0</v>
      </c>
      <c r="AS660" t="s">
        <v>333</v>
      </c>
      <c r="AT660" t="s">
        <v>270</v>
      </c>
      <c r="AU660">
        <v>0</v>
      </c>
      <c r="AV660" s="12"/>
      <c r="AW660" s="12"/>
      <c r="AX660" s="12"/>
      <c r="AY660" s="12"/>
      <c r="AZ660" t="s">
        <v>295</v>
      </c>
    </row>
    <row r="661" spans="1:52" hidden="1" x14ac:dyDescent="0.35">
      <c r="A661" t="s">
        <v>61</v>
      </c>
      <c r="B661" t="s">
        <v>103</v>
      </c>
      <c r="C661" s="109">
        <v>0</v>
      </c>
      <c r="D661" s="12">
        <v>0</v>
      </c>
      <c r="E661" s="12">
        <v>0</v>
      </c>
      <c r="F661" s="12">
        <v>0</v>
      </c>
      <c r="G661" s="12">
        <v>0</v>
      </c>
      <c r="H661" s="12">
        <v>0</v>
      </c>
      <c r="I661" s="12">
        <v>0</v>
      </c>
      <c r="J661" s="12">
        <v>0</v>
      </c>
      <c r="K661" s="12">
        <v>0</v>
      </c>
      <c r="L661" s="12">
        <v>0</v>
      </c>
      <c r="M661" s="12">
        <v>0</v>
      </c>
      <c r="N661" s="12">
        <v>0</v>
      </c>
      <c r="O661" s="12">
        <v>0</v>
      </c>
      <c r="P661" s="12">
        <v>0</v>
      </c>
      <c r="Q661" s="12">
        <v>0</v>
      </c>
      <c r="R661" s="12">
        <v>0</v>
      </c>
      <c r="S661" s="12">
        <v>0</v>
      </c>
      <c r="T661" s="12">
        <v>0</v>
      </c>
      <c r="U661" s="12">
        <v>0</v>
      </c>
      <c r="V661" s="12">
        <v>0</v>
      </c>
      <c r="W661" s="12">
        <v>0</v>
      </c>
      <c r="X661" s="12">
        <v>0</v>
      </c>
      <c r="Y661" s="12">
        <v>0</v>
      </c>
      <c r="Z661" s="12">
        <v>0</v>
      </c>
      <c r="AA661" s="12">
        <v>0</v>
      </c>
      <c r="AB661" s="12">
        <v>0</v>
      </c>
      <c r="AC661" s="12">
        <v>0</v>
      </c>
      <c r="AD661" s="12">
        <v>0</v>
      </c>
      <c r="AE661" s="12">
        <v>0</v>
      </c>
      <c r="AF661" s="12">
        <v>0</v>
      </c>
      <c r="AG661" s="12">
        <v>0</v>
      </c>
      <c r="AH661" s="12">
        <v>0</v>
      </c>
      <c r="AI661" s="12">
        <v>0</v>
      </c>
      <c r="AJ661" s="12">
        <v>0</v>
      </c>
      <c r="AK661" s="12">
        <v>0</v>
      </c>
      <c r="AL661" s="12">
        <v>0</v>
      </c>
      <c r="AM661" s="12">
        <v>0</v>
      </c>
      <c r="AN661" s="12">
        <v>0</v>
      </c>
      <c r="AO661" s="81">
        <v>0</v>
      </c>
      <c r="AP661">
        <v>0</v>
      </c>
      <c r="AQ661">
        <v>0</v>
      </c>
      <c r="AR661">
        <v>0</v>
      </c>
      <c r="AS661" t="s">
        <v>334</v>
      </c>
      <c r="AT661" t="s">
        <v>270</v>
      </c>
      <c r="AU661">
        <v>0</v>
      </c>
      <c r="AV661" s="12">
        <v>398</v>
      </c>
      <c r="AW661" s="12"/>
      <c r="AX661" s="12"/>
      <c r="AY661" s="12"/>
      <c r="AZ661" t="s">
        <v>57</v>
      </c>
    </row>
    <row r="662" spans="1:52" hidden="1" x14ac:dyDescent="0.35">
      <c r="A662" t="s">
        <v>61</v>
      </c>
      <c r="B662" t="s">
        <v>103</v>
      </c>
      <c r="C662" s="109">
        <v>0</v>
      </c>
      <c r="D662" s="12">
        <v>0</v>
      </c>
      <c r="E662" s="12">
        <v>0</v>
      </c>
      <c r="F662" s="12">
        <v>0</v>
      </c>
      <c r="G662" s="12">
        <v>0</v>
      </c>
      <c r="H662" s="12">
        <v>0</v>
      </c>
      <c r="I662" s="12">
        <v>0</v>
      </c>
      <c r="J662" s="12">
        <v>0</v>
      </c>
      <c r="K662" s="12">
        <v>0</v>
      </c>
      <c r="L662" s="12">
        <v>0</v>
      </c>
      <c r="M662" s="12">
        <v>0</v>
      </c>
      <c r="N662" s="12">
        <v>0</v>
      </c>
      <c r="O662" s="12">
        <v>0</v>
      </c>
      <c r="P662" s="12">
        <v>0</v>
      </c>
      <c r="Q662" s="12">
        <v>0</v>
      </c>
      <c r="R662" s="12">
        <v>0</v>
      </c>
      <c r="S662" s="12">
        <v>0</v>
      </c>
      <c r="T662" s="12">
        <v>0</v>
      </c>
      <c r="U662" s="12">
        <v>0</v>
      </c>
      <c r="V662" s="12">
        <v>0</v>
      </c>
      <c r="W662" s="12">
        <v>0</v>
      </c>
      <c r="X662" s="12">
        <v>0</v>
      </c>
      <c r="Y662" s="12">
        <v>0</v>
      </c>
      <c r="Z662" s="12">
        <v>0</v>
      </c>
      <c r="AA662" s="12">
        <v>0</v>
      </c>
      <c r="AB662" s="12">
        <v>0</v>
      </c>
      <c r="AC662" s="12">
        <v>0</v>
      </c>
      <c r="AD662" s="12">
        <v>0</v>
      </c>
      <c r="AE662" s="12">
        <v>0</v>
      </c>
      <c r="AF662" s="12">
        <v>0</v>
      </c>
      <c r="AG662" s="12">
        <v>0</v>
      </c>
      <c r="AH662" s="12">
        <v>0</v>
      </c>
      <c r="AI662" s="12">
        <v>0</v>
      </c>
      <c r="AJ662" s="12">
        <v>0</v>
      </c>
      <c r="AK662" s="12">
        <v>0</v>
      </c>
      <c r="AL662" s="12">
        <v>0</v>
      </c>
      <c r="AM662" s="12">
        <v>0</v>
      </c>
      <c r="AN662" s="12">
        <v>0</v>
      </c>
      <c r="AO662" s="81">
        <v>0</v>
      </c>
      <c r="AP662">
        <v>0</v>
      </c>
      <c r="AQ662">
        <v>0</v>
      </c>
      <c r="AR662">
        <v>0</v>
      </c>
      <c r="AS662" t="s">
        <v>334</v>
      </c>
      <c r="AT662" t="s">
        <v>270</v>
      </c>
      <c r="AU662">
        <v>0</v>
      </c>
      <c r="AV662" s="12"/>
      <c r="AW662" s="12">
        <v>0</v>
      </c>
      <c r="AX662" s="12"/>
      <c r="AY662" s="12"/>
      <c r="AZ662" t="s">
        <v>295</v>
      </c>
    </row>
    <row r="663" spans="1:52" hidden="1" x14ac:dyDescent="0.35">
      <c r="A663" t="s">
        <v>61</v>
      </c>
      <c r="B663" t="s">
        <v>103</v>
      </c>
      <c r="C663" s="109">
        <v>0</v>
      </c>
      <c r="D663" s="12">
        <v>0</v>
      </c>
      <c r="E663" s="12">
        <v>0</v>
      </c>
      <c r="F663" s="12">
        <v>0</v>
      </c>
      <c r="G663" s="12">
        <v>0</v>
      </c>
      <c r="H663" s="12">
        <v>0</v>
      </c>
      <c r="I663" s="12">
        <v>0</v>
      </c>
      <c r="J663" s="12">
        <v>0</v>
      </c>
      <c r="K663" s="12">
        <v>0</v>
      </c>
      <c r="L663" s="12">
        <v>0</v>
      </c>
      <c r="M663" s="12">
        <v>0</v>
      </c>
      <c r="N663" s="12">
        <v>0</v>
      </c>
      <c r="O663" s="12">
        <v>0</v>
      </c>
      <c r="P663" s="12">
        <v>0</v>
      </c>
      <c r="Q663" s="12">
        <v>0</v>
      </c>
      <c r="R663" s="12">
        <v>0</v>
      </c>
      <c r="S663" s="12">
        <v>0</v>
      </c>
      <c r="T663" s="12">
        <v>0</v>
      </c>
      <c r="U663" s="12">
        <v>0</v>
      </c>
      <c r="V663" s="12">
        <v>0</v>
      </c>
      <c r="W663" s="12">
        <v>0</v>
      </c>
      <c r="X663" s="12">
        <v>0</v>
      </c>
      <c r="Y663" s="12">
        <v>0</v>
      </c>
      <c r="Z663" s="12">
        <v>0</v>
      </c>
      <c r="AA663" s="12">
        <v>0</v>
      </c>
      <c r="AB663" s="12">
        <v>0</v>
      </c>
      <c r="AC663" s="12">
        <v>0</v>
      </c>
      <c r="AD663" s="12">
        <v>0</v>
      </c>
      <c r="AE663" s="12">
        <v>0</v>
      </c>
      <c r="AF663" s="12">
        <v>0</v>
      </c>
      <c r="AG663" s="12">
        <v>0</v>
      </c>
      <c r="AH663" s="12">
        <v>0</v>
      </c>
      <c r="AI663" s="12">
        <v>0</v>
      </c>
      <c r="AJ663" s="12">
        <v>0</v>
      </c>
      <c r="AK663" s="12">
        <v>0</v>
      </c>
      <c r="AL663" s="12">
        <v>0</v>
      </c>
      <c r="AM663" s="12">
        <v>0</v>
      </c>
      <c r="AN663" s="12">
        <v>0</v>
      </c>
      <c r="AO663" s="81">
        <v>0</v>
      </c>
      <c r="AP663">
        <v>0</v>
      </c>
      <c r="AQ663">
        <v>0</v>
      </c>
      <c r="AR663">
        <v>0</v>
      </c>
      <c r="AS663" t="s">
        <v>334</v>
      </c>
      <c r="AT663" t="s">
        <v>270</v>
      </c>
      <c r="AU663">
        <v>0</v>
      </c>
      <c r="AV663" s="12"/>
      <c r="AW663" s="12">
        <v>2</v>
      </c>
      <c r="AX663" s="12"/>
      <c r="AY663" s="12"/>
      <c r="AZ663" t="s">
        <v>296</v>
      </c>
    </row>
    <row r="664" spans="1:52" hidden="1" x14ac:dyDescent="0.35">
      <c r="A664" t="s">
        <v>61</v>
      </c>
      <c r="B664" t="s">
        <v>103</v>
      </c>
      <c r="C664" s="109">
        <v>0</v>
      </c>
      <c r="D664" s="12">
        <v>0</v>
      </c>
      <c r="E664" s="12">
        <v>0</v>
      </c>
      <c r="F664" s="12">
        <v>0</v>
      </c>
      <c r="G664" s="12">
        <v>0</v>
      </c>
      <c r="H664" s="12">
        <v>0</v>
      </c>
      <c r="I664" s="12">
        <v>0</v>
      </c>
      <c r="J664" s="12">
        <v>0</v>
      </c>
      <c r="K664" s="12">
        <v>0</v>
      </c>
      <c r="L664" s="12">
        <v>0</v>
      </c>
      <c r="M664" s="12">
        <v>0</v>
      </c>
      <c r="N664" s="12">
        <v>0</v>
      </c>
      <c r="O664" s="12">
        <v>0</v>
      </c>
      <c r="P664" s="12">
        <v>0</v>
      </c>
      <c r="Q664" s="12">
        <v>0</v>
      </c>
      <c r="R664" s="12">
        <v>0</v>
      </c>
      <c r="S664" s="12">
        <v>0</v>
      </c>
      <c r="T664" s="12">
        <v>0</v>
      </c>
      <c r="U664" s="12">
        <v>0</v>
      </c>
      <c r="V664" s="12">
        <v>0</v>
      </c>
      <c r="W664" s="12">
        <v>0</v>
      </c>
      <c r="X664" s="12">
        <v>0</v>
      </c>
      <c r="Y664" s="12">
        <v>0</v>
      </c>
      <c r="Z664" s="12">
        <v>0</v>
      </c>
      <c r="AA664" s="12">
        <v>0</v>
      </c>
      <c r="AB664" s="12">
        <v>0</v>
      </c>
      <c r="AC664" s="12">
        <v>0</v>
      </c>
      <c r="AD664" s="12">
        <v>0</v>
      </c>
      <c r="AE664" s="12">
        <v>0</v>
      </c>
      <c r="AF664" s="12">
        <v>0</v>
      </c>
      <c r="AG664" s="12">
        <v>0</v>
      </c>
      <c r="AH664" s="12">
        <v>0</v>
      </c>
      <c r="AI664" s="12">
        <v>0</v>
      </c>
      <c r="AJ664" s="12">
        <v>0</v>
      </c>
      <c r="AK664" s="12">
        <v>0</v>
      </c>
      <c r="AL664" s="12">
        <v>0</v>
      </c>
      <c r="AM664" s="12">
        <v>0</v>
      </c>
      <c r="AN664" s="12">
        <v>0</v>
      </c>
      <c r="AO664" s="81">
        <v>0</v>
      </c>
      <c r="AP664">
        <v>0</v>
      </c>
      <c r="AQ664">
        <v>0</v>
      </c>
      <c r="AR664">
        <v>0</v>
      </c>
      <c r="AS664" t="s">
        <v>334</v>
      </c>
      <c r="AT664" t="s">
        <v>270</v>
      </c>
      <c r="AU664">
        <v>0</v>
      </c>
      <c r="AV664" s="12"/>
      <c r="AW664" s="12">
        <v>19</v>
      </c>
      <c r="AX664" s="12"/>
      <c r="AY664" s="12"/>
      <c r="AZ664" t="s">
        <v>57</v>
      </c>
    </row>
    <row r="665" spans="1:52" hidden="1" x14ac:dyDescent="0.35">
      <c r="A665" t="s">
        <v>61</v>
      </c>
      <c r="B665" t="s">
        <v>103</v>
      </c>
      <c r="C665" s="109">
        <v>0</v>
      </c>
      <c r="D665" s="12">
        <v>0</v>
      </c>
      <c r="E665" s="12">
        <v>0</v>
      </c>
      <c r="F665" s="12">
        <v>0</v>
      </c>
      <c r="G665" s="12">
        <v>0</v>
      </c>
      <c r="H665" s="12">
        <v>0</v>
      </c>
      <c r="I665" s="12">
        <v>0</v>
      </c>
      <c r="J665" s="12">
        <v>0</v>
      </c>
      <c r="K665" s="12">
        <v>0</v>
      </c>
      <c r="L665" s="12">
        <v>0</v>
      </c>
      <c r="M665" s="12">
        <v>0</v>
      </c>
      <c r="N665" s="12">
        <v>0</v>
      </c>
      <c r="O665" s="12">
        <v>0</v>
      </c>
      <c r="P665" s="12">
        <v>0</v>
      </c>
      <c r="Q665" s="12">
        <v>0</v>
      </c>
      <c r="R665" s="12">
        <v>0</v>
      </c>
      <c r="S665" s="12">
        <v>0</v>
      </c>
      <c r="T665" s="12">
        <v>0</v>
      </c>
      <c r="U665" s="12">
        <v>0</v>
      </c>
      <c r="V665" s="12">
        <v>0</v>
      </c>
      <c r="W665" s="12">
        <v>0</v>
      </c>
      <c r="X665" s="12">
        <v>0</v>
      </c>
      <c r="Y665" s="12">
        <v>0</v>
      </c>
      <c r="Z665" s="12">
        <v>0</v>
      </c>
      <c r="AA665" s="12">
        <v>0</v>
      </c>
      <c r="AB665" s="12">
        <v>0</v>
      </c>
      <c r="AC665" s="12">
        <v>0</v>
      </c>
      <c r="AD665" s="12">
        <v>0</v>
      </c>
      <c r="AE665" s="12">
        <v>0</v>
      </c>
      <c r="AF665" s="12">
        <v>0</v>
      </c>
      <c r="AG665" s="12">
        <v>0</v>
      </c>
      <c r="AH665" s="12">
        <v>0</v>
      </c>
      <c r="AI665" s="12">
        <v>0</v>
      </c>
      <c r="AJ665" s="12">
        <v>0</v>
      </c>
      <c r="AK665" s="12">
        <v>0</v>
      </c>
      <c r="AL665" s="12">
        <v>0</v>
      </c>
      <c r="AM665" s="12">
        <v>0</v>
      </c>
      <c r="AN665" s="12">
        <v>0</v>
      </c>
      <c r="AO665" s="81">
        <v>0</v>
      </c>
      <c r="AP665">
        <v>0</v>
      </c>
      <c r="AQ665">
        <v>0</v>
      </c>
      <c r="AR665">
        <v>0</v>
      </c>
      <c r="AS665" t="s">
        <v>334</v>
      </c>
      <c r="AT665" t="s">
        <v>270</v>
      </c>
      <c r="AU665">
        <v>0</v>
      </c>
      <c r="AV665" s="12"/>
      <c r="AW665" s="12"/>
      <c r="AX665" s="12">
        <v>0</v>
      </c>
      <c r="AY665" s="12"/>
      <c r="AZ665" t="s">
        <v>295</v>
      </c>
    </row>
    <row r="666" spans="1:52" hidden="1" x14ac:dyDescent="0.35">
      <c r="A666" t="s">
        <v>61</v>
      </c>
      <c r="B666" t="s">
        <v>103</v>
      </c>
      <c r="C666" s="109">
        <v>0</v>
      </c>
      <c r="D666" s="12">
        <v>0</v>
      </c>
      <c r="E666" s="12">
        <v>0</v>
      </c>
      <c r="F666" s="12">
        <v>0</v>
      </c>
      <c r="G666" s="12">
        <v>0</v>
      </c>
      <c r="H666" s="12">
        <v>0</v>
      </c>
      <c r="I666" s="12">
        <v>0</v>
      </c>
      <c r="J666" s="12">
        <v>0</v>
      </c>
      <c r="K666" s="12">
        <v>0</v>
      </c>
      <c r="L666" s="12">
        <v>0</v>
      </c>
      <c r="M666" s="12">
        <v>0</v>
      </c>
      <c r="N666" s="12">
        <v>0</v>
      </c>
      <c r="O666" s="12">
        <v>0</v>
      </c>
      <c r="P666" s="12">
        <v>0</v>
      </c>
      <c r="Q666" s="12">
        <v>0</v>
      </c>
      <c r="R666" s="12">
        <v>0</v>
      </c>
      <c r="S666" s="12">
        <v>0</v>
      </c>
      <c r="T666" s="12">
        <v>0</v>
      </c>
      <c r="U666" s="12">
        <v>0</v>
      </c>
      <c r="V666" s="12">
        <v>0</v>
      </c>
      <c r="W666" s="12">
        <v>0</v>
      </c>
      <c r="X666" s="12">
        <v>0</v>
      </c>
      <c r="Y666" s="12">
        <v>0</v>
      </c>
      <c r="Z666" s="12">
        <v>0</v>
      </c>
      <c r="AA666" s="12">
        <v>0</v>
      </c>
      <c r="AB666" s="12">
        <v>0</v>
      </c>
      <c r="AC666" s="12">
        <v>0</v>
      </c>
      <c r="AD666" s="12">
        <v>0</v>
      </c>
      <c r="AE666" s="12">
        <v>0</v>
      </c>
      <c r="AF666" s="12">
        <v>0</v>
      </c>
      <c r="AG666" s="12">
        <v>0</v>
      </c>
      <c r="AH666" s="12">
        <v>0</v>
      </c>
      <c r="AI666" s="12">
        <v>0</v>
      </c>
      <c r="AJ666" s="12">
        <v>0</v>
      </c>
      <c r="AK666" s="12">
        <v>0</v>
      </c>
      <c r="AL666" s="12">
        <v>0</v>
      </c>
      <c r="AM666" s="12">
        <v>0</v>
      </c>
      <c r="AN666" s="12">
        <v>0</v>
      </c>
      <c r="AO666" s="81">
        <v>0</v>
      </c>
      <c r="AP666">
        <v>0</v>
      </c>
      <c r="AQ666">
        <v>0</v>
      </c>
      <c r="AR666">
        <v>0</v>
      </c>
      <c r="AS666" t="s">
        <v>334</v>
      </c>
      <c r="AT666" t="s">
        <v>270</v>
      </c>
      <c r="AU666">
        <v>0</v>
      </c>
      <c r="AV666" s="12"/>
      <c r="AW666" s="12"/>
      <c r="AX666" s="12">
        <v>2</v>
      </c>
      <c r="AY666" s="12"/>
      <c r="AZ666" t="s">
        <v>296</v>
      </c>
    </row>
    <row r="667" spans="1:52" hidden="1" x14ac:dyDescent="0.35">
      <c r="A667" t="s">
        <v>61</v>
      </c>
      <c r="B667" t="s">
        <v>103</v>
      </c>
      <c r="C667" s="109">
        <v>0</v>
      </c>
      <c r="D667" s="12">
        <v>0</v>
      </c>
      <c r="E667" s="12">
        <v>0</v>
      </c>
      <c r="F667" s="12">
        <v>0</v>
      </c>
      <c r="G667" s="12">
        <v>0</v>
      </c>
      <c r="H667" s="12">
        <v>0</v>
      </c>
      <c r="I667" s="12">
        <v>0</v>
      </c>
      <c r="J667" s="12">
        <v>0</v>
      </c>
      <c r="K667" s="12">
        <v>0</v>
      </c>
      <c r="L667" s="12">
        <v>0</v>
      </c>
      <c r="M667" s="12">
        <v>0</v>
      </c>
      <c r="N667" s="12">
        <v>0</v>
      </c>
      <c r="O667" s="12">
        <v>0</v>
      </c>
      <c r="P667" s="12">
        <v>0</v>
      </c>
      <c r="Q667" s="12">
        <v>0</v>
      </c>
      <c r="R667" s="12">
        <v>0</v>
      </c>
      <c r="S667" s="12">
        <v>0</v>
      </c>
      <c r="T667" s="12">
        <v>0</v>
      </c>
      <c r="U667" s="12">
        <v>0</v>
      </c>
      <c r="V667" s="12">
        <v>0</v>
      </c>
      <c r="W667" s="12">
        <v>0</v>
      </c>
      <c r="X667" s="12">
        <v>0</v>
      </c>
      <c r="Y667" s="12">
        <v>0</v>
      </c>
      <c r="Z667" s="12">
        <v>0</v>
      </c>
      <c r="AA667" s="12">
        <v>0</v>
      </c>
      <c r="AB667" s="12">
        <v>0</v>
      </c>
      <c r="AC667" s="12">
        <v>0</v>
      </c>
      <c r="AD667" s="12">
        <v>0</v>
      </c>
      <c r="AE667" s="12">
        <v>0</v>
      </c>
      <c r="AF667" s="12">
        <v>0</v>
      </c>
      <c r="AG667" s="12">
        <v>0</v>
      </c>
      <c r="AH667" s="12">
        <v>0</v>
      </c>
      <c r="AI667" s="12">
        <v>0</v>
      </c>
      <c r="AJ667" s="12">
        <v>0</v>
      </c>
      <c r="AK667" s="12">
        <v>0</v>
      </c>
      <c r="AL667" s="12">
        <v>0</v>
      </c>
      <c r="AM667" s="12">
        <v>0</v>
      </c>
      <c r="AN667" s="12">
        <v>0</v>
      </c>
      <c r="AO667" s="81">
        <v>0</v>
      </c>
      <c r="AP667">
        <v>0</v>
      </c>
      <c r="AQ667">
        <v>0</v>
      </c>
      <c r="AR667">
        <v>0</v>
      </c>
      <c r="AS667" t="s">
        <v>334</v>
      </c>
      <c r="AT667" t="s">
        <v>270</v>
      </c>
      <c r="AU667">
        <v>0</v>
      </c>
      <c r="AV667" s="12"/>
      <c r="AW667" s="12"/>
      <c r="AX667" s="12">
        <v>19</v>
      </c>
      <c r="AY667" s="12"/>
      <c r="AZ667" t="s">
        <v>57</v>
      </c>
    </row>
    <row r="668" spans="1:52" hidden="1" x14ac:dyDescent="0.35">
      <c r="A668" t="s">
        <v>61</v>
      </c>
      <c r="B668" t="s">
        <v>103</v>
      </c>
      <c r="C668" s="109">
        <v>0</v>
      </c>
      <c r="D668" s="12">
        <v>0</v>
      </c>
      <c r="E668" s="12">
        <v>0</v>
      </c>
      <c r="F668" s="12">
        <v>0</v>
      </c>
      <c r="G668" s="12">
        <v>0</v>
      </c>
      <c r="H668" s="12">
        <v>0</v>
      </c>
      <c r="I668" s="12">
        <v>0</v>
      </c>
      <c r="J668" s="12">
        <v>0</v>
      </c>
      <c r="K668" s="12">
        <v>0</v>
      </c>
      <c r="L668" s="12">
        <v>0</v>
      </c>
      <c r="M668" s="12">
        <v>0</v>
      </c>
      <c r="N668" s="12">
        <v>0</v>
      </c>
      <c r="O668" s="12">
        <v>0</v>
      </c>
      <c r="P668" s="12">
        <v>0</v>
      </c>
      <c r="Q668" s="12">
        <v>0</v>
      </c>
      <c r="R668" s="12">
        <v>0</v>
      </c>
      <c r="S668" s="12">
        <v>0</v>
      </c>
      <c r="T668" s="12">
        <v>0</v>
      </c>
      <c r="U668" s="12">
        <v>0</v>
      </c>
      <c r="V668" s="12">
        <v>0</v>
      </c>
      <c r="W668" s="12">
        <v>0</v>
      </c>
      <c r="X668" s="12">
        <v>0</v>
      </c>
      <c r="Y668" s="12">
        <v>0</v>
      </c>
      <c r="Z668" s="12">
        <v>0</v>
      </c>
      <c r="AA668" s="12">
        <v>0</v>
      </c>
      <c r="AB668" s="12">
        <v>0</v>
      </c>
      <c r="AC668" s="12">
        <v>0</v>
      </c>
      <c r="AD668" s="12">
        <v>0</v>
      </c>
      <c r="AE668" s="12">
        <v>0</v>
      </c>
      <c r="AF668" s="12">
        <v>0</v>
      </c>
      <c r="AG668" s="12">
        <v>0</v>
      </c>
      <c r="AH668" s="12">
        <v>0</v>
      </c>
      <c r="AI668" s="12">
        <v>0</v>
      </c>
      <c r="AJ668" s="12">
        <v>0</v>
      </c>
      <c r="AK668" s="12">
        <v>0</v>
      </c>
      <c r="AL668" s="12">
        <v>0</v>
      </c>
      <c r="AM668" s="12">
        <v>0</v>
      </c>
      <c r="AN668" s="12">
        <v>0</v>
      </c>
      <c r="AO668" s="81">
        <v>0</v>
      </c>
      <c r="AP668">
        <v>0</v>
      </c>
      <c r="AQ668">
        <v>0</v>
      </c>
      <c r="AR668">
        <v>0</v>
      </c>
      <c r="AS668" t="s">
        <v>334</v>
      </c>
      <c r="AT668" t="s">
        <v>270</v>
      </c>
      <c r="AU668">
        <v>0</v>
      </c>
      <c r="AV668" s="12"/>
      <c r="AW668" s="12"/>
      <c r="AX668" s="12"/>
      <c r="AY668" s="12">
        <v>0</v>
      </c>
      <c r="AZ668" t="s">
        <v>295</v>
      </c>
    </row>
    <row r="669" spans="1:52" hidden="1" x14ac:dyDescent="0.35">
      <c r="A669" t="s">
        <v>61</v>
      </c>
      <c r="B669" t="s">
        <v>103</v>
      </c>
      <c r="C669" s="109">
        <v>0</v>
      </c>
      <c r="D669" s="12">
        <v>0</v>
      </c>
      <c r="E669" s="12">
        <v>0</v>
      </c>
      <c r="F669" s="12">
        <v>0</v>
      </c>
      <c r="G669" s="12">
        <v>0</v>
      </c>
      <c r="H669" s="12">
        <v>0</v>
      </c>
      <c r="I669" s="12">
        <v>0</v>
      </c>
      <c r="J669" s="12">
        <v>0</v>
      </c>
      <c r="K669" s="12">
        <v>0</v>
      </c>
      <c r="L669" s="12">
        <v>0</v>
      </c>
      <c r="M669" s="12">
        <v>0</v>
      </c>
      <c r="N669" s="12">
        <v>0</v>
      </c>
      <c r="O669" s="12">
        <v>0</v>
      </c>
      <c r="P669" s="12">
        <v>0</v>
      </c>
      <c r="Q669" s="12">
        <v>0</v>
      </c>
      <c r="R669" s="12">
        <v>0</v>
      </c>
      <c r="S669" s="12">
        <v>0</v>
      </c>
      <c r="T669" s="12">
        <v>0</v>
      </c>
      <c r="U669" s="12">
        <v>0</v>
      </c>
      <c r="V669" s="12">
        <v>0</v>
      </c>
      <c r="W669" s="12">
        <v>0</v>
      </c>
      <c r="X669" s="12">
        <v>0</v>
      </c>
      <c r="Y669" s="12">
        <v>0</v>
      </c>
      <c r="Z669" s="12">
        <v>0</v>
      </c>
      <c r="AA669" s="12">
        <v>0</v>
      </c>
      <c r="AB669" s="12">
        <v>0</v>
      </c>
      <c r="AC669" s="12">
        <v>0</v>
      </c>
      <c r="AD669" s="12">
        <v>0</v>
      </c>
      <c r="AE669" s="12">
        <v>0</v>
      </c>
      <c r="AF669" s="12">
        <v>0</v>
      </c>
      <c r="AG669" s="12">
        <v>0</v>
      </c>
      <c r="AH669" s="12">
        <v>0</v>
      </c>
      <c r="AI669" s="12">
        <v>0</v>
      </c>
      <c r="AJ669" s="12">
        <v>0</v>
      </c>
      <c r="AK669" s="12">
        <v>0</v>
      </c>
      <c r="AL669" s="12">
        <v>0</v>
      </c>
      <c r="AM669" s="12">
        <v>0</v>
      </c>
      <c r="AN669" s="12">
        <v>0</v>
      </c>
      <c r="AO669" s="81">
        <v>0</v>
      </c>
      <c r="AP669">
        <v>0</v>
      </c>
      <c r="AQ669">
        <v>0</v>
      </c>
      <c r="AR669">
        <v>0</v>
      </c>
      <c r="AS669" t="s">
        <v>334</v>
      </c>
      <c r="AT669" t="s">
        <v>270</v>
      </c>
      <c r="AU669">
        <v>0</v>
      </c>
      <c r="AV669" s="12"/>
      <c r="AW669" s="12"/>
      <c r="AX669" s="12"/>
      <c r="AY669" s="12">
        <v>2</v>
      </c>
      <c r="AZ669" t="s">
        <v>296</v>
      </c>
    </row>
    <row r="670" spans="1:52" hidden="1" x14ac:dyDescent="0.35">
      <c r="A670" t="s">
        <v>61</v>
      </c>
      <c r="B670" t="s">
        <v>103</v>
      </c>
      <c r="C670" s="109">
        <v>0</v>
      </c>
      <c r="D670" s="12">
        <v>0</v>
      </c>
      <c r="E670" s="12">
        <v>0</v>
      </c>
      <c r="F670" s="12">
        <v>0</v>
      </c>
      <c r="G670" s="12">
        <v>0</v>
      </c>
      <c r="H670" s="12">
        <v>0</v>
      </c>
      <c r="I670" s="12">
        <v>0</v>
      </c>
      <c r="J670" s="12">
        <v>0</v>
      </c>
      <c r="K670" s="12">
        <v>0</v>
      </c>
      <c r="L670" s="12">
        <v>0</v>
      </c>
      <c r="M670" s="12">
        <v>0</v>
      </c>
      <c r="N670" s="12">
        <v>0</v>
      </c>
      <c r="O670" s="12">
        <v>0</v>
      </c>
      <c r="P670" s="12">
        <v>0</v>
      </c>
      <c r="Q670" s="12">
        <v>0</v>
      </c>
      <c r="R670" s="12">
        <v>0</v>
      </c>
      <c r="S670" s="12">
        <v>0</v>
      </c>
      <c r="T670" s="12">
        <v>0</v>
      </c>
      <c r="U670" s="12">
        <v>0</v>
      </c>
      <c r="V670" s="12">
        <v>0</v>
      </c>
      <c r="W670" s="12">
        <v>0</v>
      </c>
      <c r="X670" s="12">
        <v>0</v>
      </c>
      <c r="Y670" s="12">
        <v>0</v>
      </c>
      <c r="Z670" s="12">
        <v>0</v>
      </c>
      <c r="AA670" s="12">
        <v>0</v>
      </c>
      <c r="AB670" s="12">
        <v>0</v>
      </c>
      <c r="AC670" s="12">
        <v>0</v>
      </c>
      <c r="AD670" s="12">
        <v>0</v>
      </c>
      <c r="AE670" s="12">
        <v>0</v>
      </c>
      <c r="AF670" s="12">
        <v>0</v>
      </c>
      <c r="AG670" s="12">
        <v>0</v>
      </c>
      <c r="AH670" s="12">
        <v>0</v>
      </c>
      <c r="AI670" s="12">
        <v>0</v>
      </c>
      <c r="AJ670" s="12">
        <v>0</v>
      </c>
      <c r="AK670" s="12">
        <v>0</v>
      </c>
      <c r="AL670" s="12">
        <v>0</v>
      </c>
      <c r="AM670" s="12">
        <v>0</v>
      </c>
      <c r="AN670" s="12">
        <v>0</v>
      </c>
      <c r="AO670" s="81">
        <v>0</v>
      </c>
      <c r="AP670">
        <v>0</v>
      </c>
      <c r="AQ670">
        <v>0</v>
      </c>
      <c r="AR670">
        <v>0</v>
      </c>
      <c r="AS670" t="s">
        <v>334</v>
      </c>
      <c r="AT670" t="s">
        <v>270</v>
      </c>
      <c r="AU670">
        <v>0</v>
      </c>
      <c r="AV670" s="12"/>
      <c r="AW670" s="12"/>
      <c r="AX670" s="12"/>
      <c r="AY670" s="12">
        <v>18</v>
      </c>
      <c r="AZ670" t="s">
        <v>57</v>
      </c>
    </row>
    <row r="671" spans="1:52" hidden="1" x14ac:dyDescent="0.35">
      <c r="A671" t="s">
        <v>61</v>
      </c>
      <c r="B671" t="s">
        <v>103</v>
      </c>
      <c r="C671" s="109">
        <v>0</v>
      </c>
      <c r="D671" s="12">
        <v>0</v>
      </c>
      <c r="E671" s="12">
        <v>0</v>
      </c>
      <c r="F671" s="12">
        <v>0</v>
      </c>
      <c r="G671" s="12">
        <v>0</v>
      </c>
      <c r="H671" s="12">
        <v>0</v>
      </c>
      <c r="I671" s="12">
        <v>0</v>
      </c>
      <c r="J671" s="12">
        <v>0</v>
      </c>
      <c r="K671" s="12">
        <v>0</v>
      </c>
      <c r="L671" s="12">
        <v>0</v>
      </c>
      <c r="M671" s="12">
        <v>0</v>
      </c>
      <c r="N671" s="12">
        <v>0</v>
      </c>
      <c r="O671" s="12">
        <v>0</v>
      </c>
      <c r="P671" s="12">
        <v>0</v>
      </c>
      <c r="Q671" s="12">
        <v>0</v>
      </c>
      <c r="R671" s="12">
        <v>0</v>
      </c>
      <c r="S671" s="12">
        <v>0</v>
      </c>
      <c r="T671" s="12">
        <v>0</v>
      </c>
      <c r="U671" s="12">
        <v>0</v>
      </c>
      <c r="V671" s="12">
        <v>0</v>
      </c>
      <c r="W671" s="12">
        <v>0</v>
      </c>
      <c r="X671" s="12">
        <v>0</v>
      </c>
      <c r="Y671" s="12">
        <v>0</v>
      </c>
      <c r="Z671" s="12">
        <v>0</v>
      </c>
      <c r="AA671" s="12">
        <v>0</v>
      </c>
      <c r="AB671" s="12">
        <v>0</v>
      </c>
      <c r="AC671" s="12">
        <v>0</v>
      </c>
      <c r="AD671" s="12">
        <v>0</v>
      </c>
      <c r="AE671" s="12">
        <v>0</v>
      </c>
      <c r="AF671" s="12">
        <v>0</v>
      </c>
      <c r="AG671" s="12">
        <v>0</v>
      </c>
      <c r="AH671" s="12">
        <v>0</v>
      </c>
      <c r="AI671" s="12">
        <v>0</v>
      </c>
      <c r="AJ671" s="12">
        <v>0</v>
      </c>
      <c r="AK671" s="12">
        <v>0</v>
      </c>
      <c r="AL671" s="12">
        <v>0</v>
      </c>
      <c r="AM671" s="12">
        <v>0</v>
      </c>
      <c r="AN671" s="12">
        <v>0</v>
      </c>
      <c r="AO671" s="81">
        <v>0</v>
      </c>
      <c r="AP671">
        <v>0</v>
      </c>
      <c r="AQ671">
        <v>0</v>
      </c>
      <c r="AR671">
        <v>0</v>
      </c>
      <c r="AS671" t="s">
        <v>334</v>
      </c>
      <c r="AT671" t="s">
        <v>270</v>
      </c>
      <c r="AU671">
        <v>0</v>
      </c>
      <c r="AV671" s="12"/>
      <c r="AW671" s="12"/>
      <c r="AX671" s="12"/>
      <c r="AY671" s="12"/>
      <c r="AZ671" t="s">
        <v>57</v>
      </c>
    </row>
    <row r="672" spans="1:52" hidden="1" x14ac:dyDescent="0.35">
      <c r="A672" t="s">
        <v>61</v>
      </c>
      <c r="B672" t="s">
        <v>103</v>
      </c>
      <c r="C672" s="109">
        <v>0</v>
      </c>
      <c r="D672" s="12">
        <v>0</v>
      </c>
      <c r="E672" s="12">
        <v>0</v>
      </c>
      <c r="F672" s="12">
        <v>0</v>
      </c>
      <c r="G672" s="12">
        <v>0</v>
      </c>
      <c r="H672" s="12">
        <v>0</v>
      </c>
      <c r="I672" s="12">
        <v>0</v>
      </c>
      <c r="J672" s="12">
        <v>0</v>
      </c>
      <c r="K672" s="12">
        <v>0</v>
      </c>
      <c r="L672" s="12">
        <v>0</v>
      </c>
      <c r="M672" s="12">
        <v>0</v>
      </c>
      <c r="N672" s="12">
        <v>0</v>
      </c>
      <c r="O672" s="12">
        <v>0</v>
      </c>
      <c r="P672" s="12">
        <v>0</v>
      </c>
      <c r="Q672" s="12">
        <v>0</v>
      </c>
      <c r="R672" s="12">
        <v>0</v>
      </c>
      <c r="S672" s="12">
        <v>0</v>
      </c>
      <c r="T672" s="12">
        <v>0</v>
      </c>
      <c r="U672" s="12">
        <v>0</v>
      </c>
      <c r="V672" s="12">
        <v>0</v>
      </c>
      <c r="W672" s="12">
        <v>0</v>
      </c>
      <c r="X672" s="12">
        <v>0</v>
      </c>
      <c r="Y672" s="12">
        <v>0</v>
      </c>
      <c r="Z672" s="12">
        <v>0</v>
      </c>
      <c r="AA672" s="12">
        <v>0</v>
      </c>
      <c r="AB672" s="12">
        <v>0</v>
      </c>
      <c r="AC672" s="12">
        <v>0</v>
      </c>
      <c r="AD672" s="12">
        <v>0</v>
      </c>
      <c r="AE672" s="12">
        <v>0</v>
      </c>
      <c r="AF672" s="12">
        <v>0</v>
      </c>
      <c r="AG672" s="12">
        <v>0</v>
      </c>
      <c r="AH672" s="12">
        <v>0</v>
      </c>
      <c r="AI672" s="12">
        <v>0</v>
      </c>
      <c r="AJ672" s="12">
        <v>0</v>
      </c>
      <c r="AK672" s="12">
        <v>0</v>
      </c>
      <c r="AL672" s="12">
        <v>0</v>
      </c>
      <c r="AM672" s="12">
        <v>0</v>
      </c>
      <c r="AN672" s="12">
        <v>0</v>
      </c>
      <c r="AO672" s="81">
        <v>0</v>
      </c>
      <c r="AP672">
        <v>0</v>
      </c>
      <c r="AQ672">
        <v>0</v>
      </c>
      <c r="AR672">
        <v>0</v>
      </c>
      <c r="AS672" t="s">
        <v>334</v>
      </c>
      <c r="AT672" t="s">
        <v>270</v>
      </c>
      <c r="AU672">
        <v>0</v>
      </c>
      <c r="AV672" s="12"/>
      <c r="AW672" s="12"/>
      <c r="AX672" s="12"/>
      <c r="AY672" s="12"/>
      <c r="AZ672" t="s">
        <v>296</v>
      </c>
    </row>
    <row r="673" spans="1:52" hidden="1" x14ac:dyDescent="0.35">
      <c r="A673" t="s">
        <v>61</v>
      </c>
      <c r="B673" t="s">
        <v>103</v>
      </c>
      <c r="C673" s="109">
        <v>0</v>
      </c>
      <c r="D673" s="12">
        <v>0</v>
      </c>
      <c r="E673" s="12">
        <v>0</v>
      </c>
      <c r="F673" s="12">
        <v>0</v>
      </c>
      <c r="G673" s="12">
        <v>0</v>
      </c>
      <c r="H673" s="12">
        <v>0</v>
      </c>
      <c r="I673" s="12">
        <v>0</v>
      </c>
      <c r="J673" s="12">
        <v>0</v>
      </c>
      <c r="K673" s="12">
        <v>0</v>
      </c>
      <c r="L673" s="12">
        <v>0</v>
      </c>
      <c r="M673" s="12">
        <v>0</v>
      </c>
      <c r="N673" s="12">
        <v>0</v>
      </c>
      <c r="O673" s="12">
        <v>0</v>
      </c>
      <c r="P673" s="12">
        <v>0</v>
      </c>
      <c r="Q673" s="12">
        <v>0</v>
      </c>
      <c r="R673" s="12">
        <v>0</v>
      </c>
      <c r="S673" s="12">
        <v>0</v>
      </c>
      <c r="T673" s="12">
        <v>0</v>
      </c>
      <c r="U673" s="12">
        <v>0</v>
      </c>
      <c r="V673" s="12">
        <v>0</v>
      </c>
      <c r="W673" s="12">
        <v>0</v>
      </c>
      <c r="X673" s="12">
        <v>0</v>
      </c>
      <c r="Y673" s="12">
        <v>0</v>
      </c>
      <c r="Z673" s="12">
        <v>0</v>
      </c>
      <c r="AA673" s="12">
        <v>0</v>
      </c>
      <c r="AB673" s="12">
        <v>0</v>
      </c>
      <c r="AC673" s="12">
        <v>0</v>
      </c>
      <c r="AD673" s="12">
        <v>0</v>
      </c>
      <c r="AE673" s="12">
        <v>0</v>
      </c>
      <c r="AF673" s="12">
        <v>0</v>
      </c>
      <c r="AG673" s="12">
        <v>0</v>
      </c>
      <c r="AH673" s="12">
        <v>0</v>
      </c>
      <c r="AI673" s="12">
        <v>0</v>
      </c>
      <c r="AJ673" s="12">
        <v>0</v>
      </c>
      <c r="AK673" s="12">
        <v>0</v>
      </c>
      <c r="AL673" s="12">
        <v>0</v>
      </c>
      <c r="AM673" s="12">
        <v>0</v>
      </c>
      <c r="AN673" s="12">
        <v>0</v>
      </c>
      <c r="AO673" s="81">
        <v>0</v>
      </c>
      <c r="AP673">
        <v>0</v>
      </c>
      <c r="AQ673">
        <v>0</v>
      </c>
      <c r="AR673">
        <v>0</v>
      </c>
      <c r="AS673" t="s">
        <v>334</v>
      </c>
      <c r="AT673" t="s">
        <v>270</v>
      </c>
      <c r="AU673">
        <v>0</v>
      </c>
      <c r="AV673" s="12"/>
      <c r="AW673" s="12"/>
      <c r="AX673" s="12"/>
      <c r="AY673" s="12"/>
      <c r="AZ673" t="s">
        <v>295</v>
      </c>
    </row>
    <row r="674" spans="1:52" hidden="1" x14ac:dyDescent="0.35">
      <c r="A674" t="s">
        <v>61</v>
      </c>
      <c r="B674" t="s">
        <v>113</v>
      </c>
      <c r="C674" s="109">
        <v>0</v>
      </c>
      <c r="D674" s="12">
        <v>0</v>
      </c>
      <c r="E674" s="12">
        <v>0</v>
      </c>
      <c r="F674" s="12">
        <v>0</v>
      </c>
      <c r="G674" s="12">
        <v>0</v>
      </c>
      <c r="H674" s="12">
        <v>0</v>
      </c>
      <c r="I674" s="12">
        <v>0</v>
      </c>
      <c r="J674" s="12">
        <v>0</v>
      </c>
      <c r="K674" s="12">
        <v>0</v>
      </c>
      <c r="L674" s="12">
        <v>0</v>
      </c>
      <c r="M674" s="12">
        <v>0</v>
      </c>
      <c r="N674" s="12">
        <v>0</v>
      </c>
      <c r="O674" s="12">
        <v>0</v>
      </c>
      <c r="P674" s="12">
        <v>0</v>
      </c>
      <c r="Q674" s="12">
        <v>0</v>
      </c>
      <c r="R674" s="12">
        <v>0</v>
      </c>
      <c r="S674" s="12">
        <v>0</v>
      </c>
      <c r="T674" s="12">
        <v>0</v>
      </c>
      <c r="U674" s="12">
        <v>0</v>
      </c>
      <c r="V674" s="12">
        <v>0</v>
      </c>
      <c r="W674" s="12">
        <v>0</v>
      </c>
      <c r="X674" s="12">
        <v>0</v>
      </c>
      <c r="Y674" s="12">
        <v>0</v>
      </c>
      <c r="Z674" s="12">
        <v>0</v>
      </c>
      <c r="AA674" s="12">
        <v>0</v>
      </c>
      <c r="AB674" s="12">
        <v>0</v>
      </c>
      <c r="AC674" s="12">
        <v>0</v>
      </c>
      <c r="AD674" s="12">
        <v>0</v>
      </c>
      <c r="AE674" s="12">
        <v>0</v>
      </c>
      <c r="AF674" s="12">
        <v>0</v>
      </c>
      <c r="AG674" s="12">
        <v>0</v>
      </c>
      <c r="AH674" s="12">
        <v>0</v>
      </c>
      <c r="AI674" s="12">
        <v>0</v>
      </c>
      <c r="AJ674" s="12">
        <v>0</v>
      </c>
      <c r="AK674" s="12">
        <v>0</v>
      </c>
      <c r="AL674" s="12">
        <v>0</v>
      </c>
      <c r="AM674" s="12">
        <v>0</v>
      </c>
      <c r="AN674" s="12">
        <v>0</v>
      </c>
      <c r="AO674" s="81">
        <v>0</v>
      </c>
      <c r="AP674">
        <v>0</v>
      </c>
      <c r="AQ674">
        <v>0</v>
      </c>
      <c r="AR674">
        <v>0</v>
      </c>
      <c r="AS674" t="s">
        <v>334</v>
      </c>
      <c r="AT674" t="s">
        <v>270</v>
      </c>
      <c r="AU674">
        <v>0</v>
      </c>
      <c r="AV674" s="12">
        <v>55</v>
      </c>
      <c r="AW674" s="12"/>
      <c r="AX674" s="12"/>
      <c r="AY674" s="12"/>
      <c r="AZ674" t="s">
        <v>57</v>
      </c>
    </row>
    <row r="675" spans="1:52" hidden="1" x14ac:dyDescent="0.35">
      <c r="A675" t="s">
        <v>61</v>
      </c>
      <c r="B675" t="s">
        <v>113</v>
      </c>
      <c r="C675" s="109">
        <v>0</v>
      </c>
      <c r="D675" s="12">
        <v>0</v>
      </c>
      <c r="E675" s="12">
        <v>0</v>
      </c>
      <c r="F675" s="12">
        <v>0</v>
      </c>
      <c r="G675" s="12">
        <v>0</v>
      </c>
      <c r="H675" s="12">
        <v>0</v>
      </c>
      <c r="I675" s="12">
        <v>0</v>
      </c>
      <c r="J675" s="12">
        <v>0</v>
      </c>
      <c r="K675" s="12">
        <v>0</v>
      </c>
      <c r="L675" s="12">
        <v>0</v>
      </c>
      <c r="M675" s="12">
        <v>0</v>
      </c>
      <c r="N675" s="12">
        <v>0</v>
      </c>
      <c r="O675" s="12">
        <v>0</v>
      </c>
      <c r="P675" s="12">
        <v>0</v>
      </c>
      <c r="Q675" s="12">
        <v>0</v>
      </c>
      <c r="R675" s="12">
        <v>0</v>
      </c>
      <c r="S675" s="12">
        <v>0</v>
      </c>
      <c r="T675" s="12">
        <v>0</v>
      </c>
      <c r="U675" s="12">
        <v>0</v>
      </c>
      <c r="V675" s="12">
        <v>0</v>
      </c>
      <c r="W675" s="12">
        <v>0</v>
      </c>
      <c r="X675" s="12">
        <v>0</v>
      </c>
      <c r="Y675" s="12">
        <v>0</v>
      </c>
      <c r="Z675" s="12">
        <v>0</v>
      </c>
      <c r="AA675" s="12">
        <v>0</v>
      </c>
      <c r="AB675" s="12">
        <v>0</v>
      </c>
      <c r="AC675" s="12">
        <v>0</v>
      </c>
      <c r="AD675" s="12">
        <v>0</v>
      </c>
      <c r="AE675" s="12">
        <v>0</v>
      </c>
      <c r="AF675" s="12">
        <v>0</v>
      </c>
      <c r="AG675" s="12">
        <v>0</v>
      </c>
      <c r="AH675" s="12">
        <v>0</v>
      </c>
      <c r="AI675" s="12">
        <v>0</v>
      </c>
      <c r="AJ675" s="12">
        <v>0</v>
      </c>
      <c r="AK675" s="12">
        <v>0</v>
      </c>
      <c r="AL675" s="12">
        <v>0</v>
      </c>
      <c r="AM675" s="12">
        <v>0</v>
      </c>
      <c r="AN675" s="12">
        <v>0</v>
      </c>
      <c r="AO675" s="81">
        <v>0</v>
      </c>
      <c r="AP675">
        <v>0</v>
      </c>
      <c r="AQ675">
        <v>0</v>
      </c>
      <c r="AR675">
        <v>0</v>
      </c>
      <c r="AS675" t="s">
        <v>334</v>
      </c>
      <c r="AT675" t="s">
        <v>270</v>
      </c>
      <c r="AU675">
        <v>0</v>
      </c>
      <c r="AV675" s="12"/>
      <c r="AW675" s="12">
        <v>0</v>
      </c>
      <c r="AX675" s="12"/>
      <c r="AY675" s="12"/>
      <c r="AZ675" t="s">
        <v>296</v>
      </c>
    </row>
    <row r="676" spans="1:52" hidden="1" x14ac:dyDescent="0.35">
      <c r="A676" t="s">
        <v>61</v>
      </c>
      <c r="B676" t="s">
        <v>113</v>
      </c>
      <c r="C676" s="109">
        <v>0</v>
      </c>
      <c r="D676" s="12">
        <v>0</v>
      </c>
      <c r="E676" s="12">
        <v>0</v>
      </c>
      <c r="F676" s="12">
        <v>0</v>
      </c>
      <c r="G676" s="12">
        <v>0</v>
      </c>
      <c r="H676" s="12">
        <v>0</v>
      </c>
      <c r="I676" s="12">
        <v>0</v>
      </c>
      <c r="J676" s="12">
        <v>0</v>
      </c>
      <c r="K676" s="12">
        <v>0</v>
      </c>
      <c r="L676" s="12">
        <v>0</v>
      </c>
      <c r="M676" s="12">
        <v>0</v>
      </c>
      <c r="N676" s="12">
        <v>0</v>
      </c>
      <c r="O676" s="12">
        <v>0</v>
      </c>
      <c r="P676" s="12">
        <v>0</v>
      </c>
      <c r="Q676" s="12">
        <v>0</v>
      </c>
      <c r="R676" s="12">
        <v>0</v>
      </c>
      <c r="S676" s="12">
        <v>0</v>
      </c>
      <c r="T676" s="12">
        <v>0</v>
      </c>
      <c r="U676" s="12">
        <v>0</v>
      </c>
      <c r="V676" s="12">
        <v>0</v>
      </c>
      <c r="W676" s="12">
        <v>0</v>
      </c>
      <c r="X676" s="12">
        <v>0</v>
      </c>
      <c r="Y676" s="12">
        <v>0</v>
      </c>
      <c r="Z676" s="12">
        <v>0</v>
      </c>
      <c r="AA676" s="12">
        <v>0</v>
      </c>
      <c r="AB676" s="12">
        <v>0</v>
      </c>
      <c r="AC676" s="12">
        <v>0</v>
      </c>
      <c r="AD676" s="12">
        <v>0</v>
      </c>
      <c r="AE676" s="12">
        <v>0</v>
      </c>
      <c r="AF676" s="12">
        <v>0</v>
      </c>
      <c r="AG676" s="12">
        <v>0</v>
      </c>
      <c r="AH676" s="12">
        <v>0</v>
      </c>
      <c r="AI676" s="12">
        <v>0</v>
      </c>
      <c r="AJ676" s="12">
        <v>0</v>
      </c>
      <c r="AK676" s="12">
        <v>0</v>
      </c>
      <c r="AL676" s="12">
        <v>0</v>
      </c>
      <c r="AM676" s="12">
        <v>0</v>
      </c>
      <c r="AN676" s="12">
        <v>0</v>
      </c>
      <c r="AO676" s="81">
        <v>0</v>
      </c>
      <c r="AP676">
        <v>0</v>
      </c>
      <c r="AQ676">
        <v>0</v>
      </c>
      <c r="AR676">
        <v>0</v>
      </c>
      <c r="AS676" t="s">
        <v>334</v>
      </c>
      <c r="AT676" t="s">
        <v>270</v>
      </c>
      <c r="AU676">
        <v>0</v>
      </c>
      <c r="AV676" s="12"/>
      <c r="AW676" s="12">
        <v>0</v>
      </c>
      <c r="AX676" s="12"/>
      <c r="AY676" s="12"/>
      <c r="AZ676" t="s">
        <v>295</v>
      </c>
    </row>
    <row r="677" spans="1:52" hidden="1" x14ac:dyDescent="0.35">
      <c r="A677" t="s">
        <v>61</v>
      </c>
      <c r="B677" t="s">
        <v>113</v>
      </c>
      <c r="C677" s="109">
        <v>0</v>
      </c>
      <c r="D677" s="12">
        <v>0</v>
      </c>
      <c r="E677" s="12">
        <v>0</v>
      </c>
      <c r="F677" s="12">
        <v>0</v>
      </c>
      <c r="G677" s="12">
        <v>0</v>
      </c>
      <c r="H677" s="12">
        <v>0</v>
      </c>
      <c r="I677" s="12">
        <v>0</v>
      </c>
      <c r="J677" s="12">
        <v>0</v>
      </c>
      <c r="K677" s="12">
        <v>0</v>
      </c>
      <c r="L677" s="12">
        <v>0</v>
      </c>
      <c r="M677" s="12">
        <v>0</v>
      </c>
      <c r="N677" s="12">
        <v>0</v>
      </c>
      <c r="O677" s="12">
        <v>0</v>
      </c>
      <c r="P677" s="12">
        <v>0</v>
      </c>
      <c r="Q677" s="12">
        <v>0</v>
      </c>
      <c r="R677" s="12">
        <v>0</v>
      </c>
      <c r="S677" s="12">
        <v>0</v>
      </c>
      <c r="T677" s="12">
        <v>0</v>
      </c>
      <c r="U677" s="12">
        <v>0</v>
      </c>
      <c r="V677" s="12">
        <v>0</v>
      </c>
      <c r="W677" s="12">
        <v>0</v>
      </c>
      <c r="X677" s="12">
        <v>0</v>
      </c>
      <c r="Y677" s="12">
        <v>0</v>
      </c>
      <c r="Z677" s="12">
        <v>0</v>
      </c>
      <c r="AA677" s="12">
        <v>0</v>
      </c>
      <c r="AB677" s="12">
        <v>0</v>
      </c>
      <c r="AC677" s="12">
        <v>0</v>
      </c>
      <c r="AD677" s="12">
        <v>0</v>
      </c>
      <c r="AE677" s="12">
        <v>0</v>
      </c>
      <c r="AF677" s="12">
        <v>0</v>
      </c>
      <c r="AG677" s="12">
        <v>0</v>
      </c>
      <c r="AH677" s="12">
        <v>0</v>
      </c>
      <c r="AI677" s="12">
        <v>0</v>
      </c>
      <c r="AJ677" s="12">
        <v>0</v>
      </c>
      <c r="AK677" s="12">
        <v>0</v>
      </c>
      <c r="AL677" s="12">
        <v>0</v>
      </c>
      <c r="AM677" s="12">
        <v>0</v>
      </c>
      <c r="AN677" s="12">
        <v>0</v>
      </c>
      <c r="AO677" s="81">
        <v>0</v>
      </c>
      <c r="AP677">
        <v>0</v>
      </c>
      <c r="AQ677">
        <v>0</v>
      </c>
      <c r="AR677">
        <v>0</v>
      </c>
      <c r="AS677" t="s">
        <v>334</v>
      </c>
      <c r="AT677" t="s">
        <v>270</v>
      </c>
      <c r="AU677">
        <v>0</v>
      </c>
      <c r="AV677" s="12"/>
      <c r="AW677" s="12">
        <v>5</v>
      </c>
      <c r="AX677" s="12"/>
      <c r="AY677" s="12"/>
      <c r="AZ677" t="s">
        <v>57</v>
      </c>
    </row>
    <row r="678" spans="1:52" hidden="1" x14ac:dyDescent="0.35">
      <c r="A678" t="s">
        <v>61</v>
      </c>
      <c r="B678" t="s">
        <v>113</v>
      </c>
      <c r="C678" s="109">
        <v>0</v>
      </c>
      <c r="D678" s="12">
        <v>0</v>
      </c>
      <c r="E678" s="12">
        <v>0</v>
      </c>
      <c r="F678" s="12">
        <v>0</v>
      </c>
      <c r="G678" s="12">
        <v>0</v>
      </c>
      <c r="H678" s="12">
        <v>0</v>
      </c>
      <c r="I678" s="12">
        <v>0</v>
      </c>
      <c r="J678" s="12">
        <v>0</v>
      </c>
      <c r="K678" s="12">
        <v>0</v>
      </c>
      <c r="L678" s="12">
        <v>0</v>
      </c>
      <c r="M678" s="12">
        <v>0</v>
      </c>
      <c r="N678" s="12">
        <v>0</v>
      </c>
      <c r="O678" s="12">
        <v>0</v>
      </c>
      <c r="P678" s="12">
        <v>0</v>
      </c>
      <c r="Q678" s="12">
        <v>0</v>
      </c>
      <c r="R678" s="12">
        <v>0</v>
      </c>
      <c r="S678" s="12">
        <v>0</v>
      </c>
      <c r="T678" s="12">
        <v>0</v>
      </c>
      <c r="U678" s="12">
        <v>0</v>
      </c>
      <c r="V678" s="12">
        <v>0</v>
      </c>
      <c r="W678" s="12">
        <v>0</v>
      </c>
      <c r="X678" s="12">
        <v>0</v>
      </c>
      <c r="Y678" s="12">
        <v>0</v>
      </c>
      <c r="Z678" s="12">
        <v>0</v>
      </c>
      <c r="AA678" s="12">
        <v>0</v>
      </c>
      <c r="AB678" s="12">
        <v>0</v>
      </c>
      <c r="AC678" s="12">
        <v>0</v>
      </c>
      <c r="AD678" s="12">
        <v>0</v>
      </c>
      <c r="AE678" s="12">
        <v>0</v>
      </c>
      <c r="AF678" s="12">
        <v>0</v>
      </c>
      <c r="AG678" s="12">
        <v>0</v>
      </c>
      <c r="AH678" s="12">
        <v>0</v>
      </c>
      <c r="AI678" s="12">
        <v>0</v>
      </c>
      <c r="AJ678" s="12">
        <v>0</v>
      </c>
      <c r="AK678" s="12">
        <v>0</v>
      </c>
      <c r="AL678" s="12">
        <v>0</v>
      </c>
      <c r="AM678" s="12">
        <v>0</v>
      </c>
      <c r="AN678" s="12">
        <v>0</v>
      </c>
      <c r="AO678" s="81">
        <v>0</v>
      </c>
      <c r="AP678">
        <v>0</v>
      </c>
      <c r="AQ678">
        <v>0</v>
      </c>
      <c r="AR678">
        <v>0</v>
      </c>
      <c r="AS678" t="s">
        <v>334</v>
      </c>
      <c r="AT678" t="s">
        <v>270</v>
      </c>
      <c r="AU678">
        <v>0</v>
      </c>
      <c r="AV678" s="12"/>
      <c r="AW678" s="12"/>
      <c r="AX678" s="12">
        <v>0</v>
      </c>
      <c r="AY678" s="12"/>
      <c r="AZ678" t="s">
        <v>296</v>
      </c>
    </row>
    <row r="679" spans="1:52" hidden="1" x14ac:dyDescent="0.35">
      <c r="A679" t="s">
        <v>61</v>
      </c>
      <c r="B679" t="s">
        <v>113</v>
      </c>
      <c r="C679" s="109">
        <v>0</v>
      </c>
      <c r="D679" s="12">
        <v>0</v>
      </c>
      <c r="E679" s="12">
        <v>0</v>
      </c>
      <c r="F679" s="12">
        <v>0</v>
      </c>
      <c r="G679" s="12">
        <v>0</v>
      </c>
      <c r="H679" s="12">
        <v>0</v>
      </c>
      <c r="I679" s="12">
        <v>0</v>
      </c>
      <c r="J679" s="12">
        <v>0</v>
      </c>
      <c r="K679" s="12">
        <v>0</v>
      </c>
      <c r="L679" s="12">
        <v>0</v>
      </c>
      <c r="M679" s="12">
        <v>0</v>
      </c>
      <c r="N679" s="12">
        <v>0</v>
      </c>
      <c r="O679" s="12">
        <v>0</v>
      </c>
      <c r="P679" s="12">
        <v>0</v>
      </c>
      <c r="Q679" s="12">
        <v>0</v>
      </c>
      <c r="R679" s="12">
        <v>0</v>
      </c>
      <c r="S679" s="12">
        <v>0</v>
      </c>
      <c r="T679" s="12">
        <v>0</v>
      </c>
      <c r="U679" s="12">
        <v>0</v>
      </c>
      <c r="V679" s="12">
        <v>0</v>
      </c>
      <c r="W679" s="12">
        <v>0</v>
      </c>
      <c r="X679" s="12">
        <v>0</v>
      </c>
      <c r="Y679" s="12">
        <v>0</v>
      </c>
      <c r="Z679" s="12">
        <v>0</v>
      </c>
      <c r="AA679" s="12">
        <v>0</v>
      </c>
      <c r="AB679" s="12">
        <v>0</v>
      </c>
      <c r="AC679" s="12">
        <v>0</v>
      </c>
      <c r="AD679" s="12">
        <v>0</v>
      </c>
      <c r="AE679" s="12">
        <v>0</v>
      </c>
      <c r="AF679" s="12">
        <v>0</v>
      </c>
      <c r="AG679" s="12">
        <v>0</v>
      </c>
      <c r="AH679" s="12">
        <v>0</v>
      </c>
      <c r="AI679" s="12">
        <v>0</v>
      </c>
      <c r="AJ679" s="12">
        <v>0</v>
      </c>
      <c r="AK679" s="12">
        <v>0</v>
      </c>
      <c r="AL679" s="12">
        <v>0</v>
      </c>
      <c r="AM679" s="12">
        <v>0</v>
      </c>
      <c r="AN679" s="12">
        <v>0</v>
      </c>
      <c r="AO679" s="81">
        <v>0</v>
      </c>
      <c r="AP679">
        <v>0</v>
      </c>
      <c r="AQ679">
        <v>0</v>
      </c>
      <c r="AR679">
        <v>0</v>
      </c>
      <c r="AS679" t="s">
        <v>334</v>
      </c>
      <c r="AT679" t="s">
        <v>270</v>
      </c>
      <c r="AU679">
        <v>0</v>
      </c>
      <c r="AV679" s="12"/>
      <c r="AW679" s="12"/>
      <c r="AX679" s="12">
        <v>0</v>
      </c>
      <c r="AY679" s="12"/>
      <c r="AZ679" t="s">
        <v>295</v>
      </c>
    </row>
    <row r="680" spans="1:52" hidden="1" x14ac:dyDescent="0.35">
      <c r="A680" t="s">
        <v>61</v>
      </c>
      <c r="B680" t="s">
        <v>113</v>
      </c>
      <c r="C680" s="109">
        <v>0</v>
      </c>
      <c r="D680" s="12">
        <v>0</v>
      </c>
      <c r="E680" s="12">
        <v>0</v>
      </c>
      <c r="F680" s="12">
        <v>0</v>
      </c>
      <c r="G680" s="12">
        <v>0</v>
      </c>
      <c r="H680" s="12">
        <v>0</v>
      </c>
      <c r="I680" s="12">
        <v>0</v>
      </c>
      <c r="J680" s="12">
        <v>0</v>
      </c>
      <c r="K680" s="12">
        <v>0</v>
      </c>
      <c r="L680" s="12">
        <v>0</v>
      </c>
      <c r="M680" s="12">
        <v>0</v>
      </c>
      <c r="N680" s="12">
        <v>0</v>
      </c>
      <c r="O680" s="12">
        <v>0</v>
      </c>
      <c r="P680" s="12">
        <v>0</v>
      </c>
      <c r="Q680" s="12">
        <v>0</v>
      </c>
      <c r="R680" s="12">
        <v>0</v>
      </c>
      <c r="S680" s="12">
        <v>0</v>
      </c>
      <c r="T680" s="12">
        <v>0</v>
      </c>
      <c r="U680" s="12">
        <v>0</v>
      </c>
      <c r="V680" s="12">
        <v>0</v>
      </c>
      <c r="W680" s="12">
        <v>0</v>
      </c>
      <c r="X680" s="12">
        <v>0</v>
      </c>
      <c r="Y680" s="12">
        <v>0</v>
      </c>
      <c r="Z680" s="12">
        <v>0</v>
      </c>
      <c r="AA680" s="12">
        <v>0</v>
      </c>
      <c r="AB680" s="12">
        <v>0</v>
      </c>
      <c r="AC680" s="12">
        <v>0</v>
      </c>
      <c r="AD680" s="12">
        <v>0</v>
      </c>
      <c r="AE680" s="12">
        <v>0</v>
      </c>
      <c r="AF680" s="12">
        <v>0</v>
      </c>
      <c r="AG680" s="12">
        <v>0</v>
      </c>
      <c r="AH680" s="12">
        <v>0</v>
      </c>
      <c r="AI680" s="12">
        <v>0</v>
      </c>
      <c r="AJ680" s="12">
        <v>0</v>
      </c>
      <c r="AK680" s="12">
        <v>0</v>
      </c>
      <c r="AL680" s="12">
        <v>0</v>
      </c>
      <c r="AM680" s="12">
        <v>0</v>
      </c>
      <c r="AN680" s="12">
        <v>0</v>
      </c>
      <c r="AO680" s="81">
        <v>0</v>
      </c>
      <c r="AP680">
        <v>0</v>
      </c>
      <c r="AQ680">
        <v>0</v>
      </c>
      <c r="AR680">
        <v>0</v>
      </c>
      <c r="AS680" t="s">
        <v>334</v>
      </c>
      <c r="AT680" t="s">
        <v>270</v>
      </c>
      <c r="AU680">
        <v>0</v>
      </c>
      <c r="AV680" s="12"/>
      <c r="AW680" s="12"/>
      <c r="AX680" s="12">
        <v>5</v>
      </c>
      <c r="AY680" s="12"/>
      <c r="AZ680" t="s">
        <v>57</v>
      </c>
    </row>
    <row r="681" spans="1:52" hidden="1" x14ac:dyDescent="0.35">
      <c r="A681" t="s">
        <v>61</v>
      </c>
      <c r="B681" t="s">
        <v>113</v>
      </c>
      <c r="C681" s="109">
        <v>0</v>
      </c>
      <c r="D681" s="12">
        <v>0</v>
      </c>
      <c r="E681" s="12">
        <v>0</v>
      </c>
      <c r="F681" s="12">
        <v>0</v>
      </c>
      <c r="G681" s="12">
        <v>0</v>
      </c>
      <c r="H681" s="12">
        <v>0</v>
      </c>
      <c r="I681" s="12">
        <v>0</v>
      </c>
      <c r="J681" s="12">
        <v>0</v>
      </c>
      <c r="K681" s="12">
        <v>0</v>
      </c>
      <c r="L681" s="12">
        <v>0</v>
      </c>
      <c r="M681" s="12">
        <v>0</v>
      </c>
      <c r="N681" s="12">
        <v>0</v>
      </c>
      <c r="O681" s="12">
        <v>0</v>
      </c>
      <c r="P681" s="12">
        <v>0</v>
      </c>
      <c r="Q681" s="12">
        <v>0</v>
      </c>
      <c r="R681" s="12">
        <v>0</v>
      </c>
      <c r="S681" s="12">
        <v>0</v>
      </c>
      <c r="T681" s="12">
        <v>0</v>
      </c>
      <c r="U681" s="12">
        <v>0</v>
      </c>
      <c r="V681" s="12">
        <v>0</v>
      </c>
      <c r="W681" s="12">
        <v>0</v>
      </c>
      <c r="X681" s="12">
        <v>0</v>
      </c>
      <c r="Y681" s="12">
        <v>0</v>
      </c>
      <c r="Z681" s="12">
        <v>0</v>
      </c>
      <c r="AA681" s="12">
        <v>0</v>
      </c>
      <c r="AB681" s="12">
        <v>0</v>
      </c>
      <c r="AC681" s="12">
        <v>0</v>
      </c>
      <c r="AD681" s="12">
        <v>0</v>
      </c>
      <c r="AE681" s="12">
        <v>0</v>
      </c>
      <c r="AF681" s="12">
        <v>0</v>
      </c>
      <c r="AG681" s="12">
        <v>0</v>
      </c>
      <c r="AH681" s="12">
        <v>0</v>
      </c>
      <c r="AI681" s="12">
        <v>0</v>
      </c>
      <c r="AJ681" s="12">
        <v>0</v>
      </c>
      <c r="AK681" s="12">
        <v>0</v>
      </c>
      <c r="AL681" s="12">
        <v>0</v>
      </c>
      <c r="AM681" s="12">
        <v>0</v>
      </c>
      <c r="AN681" s="12">
        <v>0</v>
      </c>
      <c r="AO681" s="81">
        <v>0</v>
      </c>
      <c r="AP681">
        <v>0</v>
      </c>
      <c r="AQ681">
        <v>0</v>
      </c>
      <c r="AR681">
        <v>0</v>
      </c>
      <c r="AS681" t="s">
        <v>334</v>
      </c>
      <c r="AT681" t="s">
        <v>270</v>
      </c>
      <c r="AU681">
        <v>0</v>
      </c>
      <c r="AV681" s="12"/>
      <c r="AW681" s="12"/>
      <c r="AX681" s="12"/>
      <c r="AY681" s="12">
        <v>0</v>
      </c>
      <c r="AZ681" t="s">
        <v>296</v>
      </c>
    </row>
    <row r="682" spans="1:52" hidden="1" x14ac:dyDescent="0.35">
      <c r="A682" t="s">
        <v>61</v>
      </c>
      <c r="B682" t="s">
        <v>113</v>
      </c>
      <c r="C682" s="109">
        <v>0</v>
      </c>
      <c r="D682" s="12">
        <v>0</v>
      </c>
      <c r="E682" s="12">
        <v>0</v>
      </c>
      <c r="F682" s="12">
        <v>0</v>
      </c>
      <c r="G682" s="12">
        <v>0</v>
      </c>
      <c r="H682" s="12">
        <v>0</v>
      </c>
      <c r="I682" s="12">
        <v>0</v>
      </c>
      <c r="J682" s="12">
        <v>0</v>
      </c>
      <c r="K682" s="12">
        <v>0</v>
      </c>
      <c r="L682" s="12">
        <v>0</v>
      </c>
      <c r="M682" s="12">
        <v>0</v>
      </c>
      <c r="N682" s="12">
        <v>0</v>
      </c>
      <c r="O682" s="12">
        <v>0</v>
      </c>
      <c r="P682" s="12">
        <v>0</v>
      </c>
      <c r="Q682" s="12">
        <v>0</v>
      </c>
      <c r="R682" s="12">
        <v>0</v>
      </c>
      <c r="S682" s="12">
        <v>0</v>
      </c>
      <c r="T682" s="12">
        <v>0</v>
      </c>
      <c r="U682" s="12">
        <v>0</v>
      </c>
      <c r="V682" s="12">
        <v>0</v>
      </c>
      <c r="W682" s="12">
        <v>0</v>
      </c>
      <c r="X682" s="12">
        <v>0</v>
      </c>
      <c r="Y682" s="12">
        <v>0</v>
      </c>
      <c r="Z682" s="12">
        <v>0</v>
      </c>
      <c r="AA682" s="12">
        <v>0</v>
      </c>
      <c r="AB682" s="12">
        <v>0</v>
      </c>
      <c r="AC682" s="12">
        <v>0</v>
      </c>
      <c r="AD682" s="12">
        <v>0</v>
      </c>
      <c r="AE682" s="12">
        <v>0</v>
      </c>
      <c r="AF682" s="12">
        <v>0</v>
      </c>
      <c r="AG682" s="12">
        <v>0</v>
      </c>
      <c r="AH682" s="12">
        <v>0</v>
      </c>
      <c r="AI682" s="12">
        <v>0</v>
      </c>
      <c r="AJ682" s="12">
        <v>0</v>
      </c>
      <c r="AK682" s="12">
        <v>0</v>
      </c>
      <c r="AL682" s="12">
        <v>0</v>
      </c>
      <c r="AM682" s="12">
        <v>0</v>
      </c>
      <c r="AN682" s="12">
        <v>0</v>
      </c>
      <c r="AO682" s="81">
        <v>0</v>
      </c>
      <c r="AP682">
        <v>0</v>
      </c>
      <c r="AQ682">
        <v>0</v>
      </c>
      <c r="AR682">
        <v>0</v>
      </c>
      <c r="AS682" t="s">
        <v>334</v>
      </c>
      <c r="AT682" t="s">
        <v>270</v>
      </c>
      <c r="AU682">
        <v>0</v>
      </c>
      <c r="AV682" s="12"/>
      <c r="AW682" s="12"/>
      <c r="AX682" s="12"/>
      <c r="AY682" s="12">
        <v>0</v>
      </c>
      <c r="AZ682" t="s">
        <v>295</v>
      </c>
    </row>
    <row r="683" spans="1:52" hidden="1" x14ac:dyDescent="0.35">
      <c r="A683" t="s">
        <v>61</v>
      </c>
      <c r="B683" t="s">
        <v>113</v>
      </c>
      <c r="C683" s="109">
        <v>0</v>
      </c>
      <c r="D683" s="12">
        <v>0</v>
      </c>
      <c r="E683" s="12">
        <v>0</v>
      </c>
      <c r="F683" s="12">
        <v>0</v>
      </c>
      <c r="G683" s="12">
        <v>0</v>
      </c>
      <c r="H683" s="12">
        <v>0</v>
      </c>
      <c r="I683" s="12">
        <v>0</v>
      </c>
      <c r="J683" s="12">
        <v>0</v>
      </c>
      <c r="K683" s="12">
        <v>0</v>
      </c>
      <c r="L683" s="12">
        <v>0</v>
      </c>
      <c r="M683" s="12">
        <v>0</v>
      </c>
      <c r="N683" s="12">
        <v>0</v>
      </c>
      <c r="O683" s="12">
        <v>0</v>
      </c>
      <c r="P683" s="12">
        <v>0</v>
      </c>
      <c r="Q683" s="12">
        <v>0</v>
      </c>
      <c r="R683" s="12">
        <v>0</v>
      </c>
      <c r="S683" s="12">
        <v>0</v>
      </c>
      <c r="T683" s="12">
        <v>0</v>
      </c>
      <c r="U683" s="12">
        <v>0</v>
      </c>
      <c r="V683" s="12">
        <v>0</v>
      </c>
      <c r="W683" s="12">
        <v>0</v>
      </c>
      <c r="X683" s="12">
        <v>0</v>
      </c>
      <c r="Y683" s="12">
        <v>0</v>
      </c>
      <c r="Z683" s="12">
        <v>0</v>
      </c>
      <c r="AA683" s="12">
        <v>0</v>
      </c>
      <c r="AB683" s="12">
        <v>0</v>
      </c>
      <c r="AC683" s="12">
        <v>0</v>
      </c>
      <c r="AD683" s="12">
        <v>0</v>
      </c>
      <c r="AE683" s="12">
        <v>0</v>
      </c>
      <c r="AF683" s="12">
        <v>0</v>
      </c>
      <c r="AG683" s="12">
        <v>0</v>
      </c>
      <c r="AH683" s="12">
        <v>0</v>
      </c>
      <c r="AI683" s="12">
        <v>0</v>
      </c>
      <c r="AJ683" s="12">
        <v>0</v>
      </c>
      <c r="AK683" s="12">
        <v>0</v>
      </c>
      <c r="AL683" s="12">
        <v>0</v>
      </c>
      <c r="AM683" s="12">
        <v>0</v>
      </c>
      <c r="AN683" s="12">
        <v>0</v>
      </c>
      <c r="AO683" s="81">
        <v>0</v>
      </c>
      <c r="AP683">
        <v>0</v>
      </c>
      <c r="AQ683">
        <v>0</v>
      </c>
      <c r="AR683">
        <v>0</v>
      </c>
      <c r="AS683" t="s">
        <v>334</v>
      </c>
      <c r="AT683" t="s">
        <v>270</v>
      </c>
      <c r="AU683">
        <v>0</v>
      </c>
      <c r="AV683" s="12"/>
      <c r="AW683" s="12"/>
      <c r="AX683" s="12"/>
      <c r="AY683" s="12">
        <v>5</v>
      </c>
      <c r="AZ683" t="s">
        <v>57</v>
      </c>
    </row>
    <row r="684" spans="1:52" hidden="1" x14ac:dyDescent="0.35">
      <c r="A684" t="s">
        <v>61</v>
      </c>
      <c r="B684" t="s">
        <v>113</v>
      </c>
      <c r="C684" s="109">
        <v>0</v>
      </c>
      <c r="D684" s="12">
        <v>0</v>
      </c>
      <c r="E684" s="12">
        <v>0</v>
      </c>
      <c r="F684" s="12">
        <v>0</v>
      </c>
      <c r="G684" s="12">
        <v>0</v>
      </c>
      <c r="H684" s="12">
        <v>0</v>
      </c>
      <c r="I684" s="12">
        <v>0</v>
      </c>
      <c r="J684" s="12">
        <v>0</v>
      </c>
      <c r="K684" s="12">
        <v>0</v>
      </c>
      <c r="L684" s="12">
        <v>0</v>
      </c>
      <c r="M684" s="12">
        <v>0</v>
      </c>
      <c r="N684" s="12">
        <v>0</v>
      </c>
      <c r="O684" s="12">
        <v>0</v>
      </c>
      <c r="P684" s="12">
        <v>0</v>
      </c>
      <c r="Q684" s="12">
        <v>0</v>
      </c>
      <c r="R684" s="12">
        <v>0</v>
      </c>
      <c r="S684" s="12">
        <v>0</v>
      </c>
      <c r="T684" s="12">
        <v>0</v>
      </c>
      <c r="U684" s="12">
        <v>0</v>
      </c>
      <c r="V684" s="12">
        <v>0</v>
      </c>
      <c r="W684" s="12">
        <v>0</v>
      </c>
      <c r="X684" s="12">
        <v>0</v>
      </c>
      <c r="Y684" s="12">
        <v>0</v>
      </c>
      <c r="Z684" s="12">
        <v>0</v>
      </c>
      <c r="AA684" s="12">
        <v>0</v>
      </c>
      <c r="AB684" s="12">
        <v>0</v>
      </c>
      <c r="AC684" s="12">
        <v>0</v>
      </c>
      <c r="AD684" s="12">
        <v>0</v>
      </c>
      <c r="AE684" s="12">
        <v>0</v>
      </c>
      <c r="AF684" s="12">
        <v>0</v>
      </c>
      <c r="AG684" s="12">
        <v>0</v>
      </c>
      <c r="AH684" s="12">
        <v>0</v>
      </c>
      <c r="AI684" s="12">
        <v>0</v>
      </c>
      <c r="AJ684" s="12">
        <v>0</v>
      </c>
      <c r="AK684" s="12">
        <v>0</v>
      </c>
      <c r="AL684" s="12">
        <v>0</v>
      </c>
      <c r="AM684" s="12">
        <v>0</v>
      </c>
      <c r="AN684" s="12">
        <v>0</v>
      </c>
      <c r="AO684" s="81">
        <v>0</v>
      </c>
      <c r="AP684">
        <v>0</v>
      </c>
      <c r="AQ684">
        <v>0</v>
      </c>
      <c r="AR684">
        <v>0</v>
      </c>
      <c r="AS684" t="s">
        <v>334</v>
      </c>
      <c r="AT684" t="s">
        <v>270</v>
      </c>
      <c r="AU684">
        <v>0</v>
      </c>
      <c r="AV684" s="12"/>
      <c r="AW684" s="12"/>
      <c r="AX684" s="12"/>
      <c r="AY684" s="12"/>
      <c r="AZ684" t="s">
        <v>57</v>
      </c>
    </row>
    <row r="685" spans="1:52" hidden="1" x14ac:dyDescent="0.35">
      <c r="A685" t="s">
        <v>61</v>
      </c>
      <c r="B685" t="s">
        <v>113</v>
      </c>
      <c r="C685" s="109">
        <v>0</v>
      </c>
      <c r="D685" s="12">
        <v>0</v>
      </c>
      <c r="E685" s="12">
        <v>0</v>
      </c>
      <c r="F685" s="12">
        <v>0</v>
      </c>
      <c r="G685" s="12">
        <v>0</v>
      </c>
      <c r="H685" s="12">
        <v>0</v>
      </c>
      <c r="I685" s="12">
        <v>0</v>
      </c>
      <c r="J685" s="12">
        <v>0</v>
      </c>
      <c r="K685" s="12">
        <v>0</v>
      </c>
      <c r="L685" s="12">
        <v>0</v>
      </c>
      <c r="M685" s="12">
        <v>0</v>
      </c>
      <c r="N685" s="12">
        <v>0</v>
      </c>
      <c r="O685" s="12">
        <v>0</v>
      </c>
      <c r="P685" s="12">
        <v>0</v>
      </c>
      <c r="Q685" s="12">
        <v>0</v>
      </c>
      <c r="R685" s="12">
        <v>0</v>
      </c>
      <c r="S685" s="12">
        <v>0</v>
      </c>
      <c r="T685" s="12">
        <v>0</v>
      </c>
      <c r="U685" s="12">
        <v>0</v>
      </c>
      <c r="V685" s="12">
        <v>0</v>
      </c>
      <c r="W685" s="12">
        <v>0</v>
      </c>
      <c r="X685" s="12">
        <v>0</v>
      </c>
      <c r="Y685" s="12">
        <v>0</v>
      </c>
      <c r="Z685" s="12">
        <v>0</v>
      </c>
      <c r="AA685" s="12">
        <v>0</v>
      </c>
      <c r="AB685" s="12">
        <v>0</v>
      </c>
      <c r="AC685" s="12">
        <v>0</v>
      </c>
      <c r="AD685" s="12">
        <v>0</v>
      </c>
      <c r="AE685" s="12">
        <v>0</v>
      </c>
      <c r="AF685" s="12">
        <v>0</v>
      </c>
      <c r="AG685" s="12">
        <v>0</v>
      </c>
      <c r="AH685" s="12">
        <v>0</v>
      </c>
      <c r="AI685" s="12">
        <v>0</v>
      </c>
      <c r="AJ685" s="12">
        <v>0</v>
      </c>
      <c r="AK685" s="12">
        <v>0</v>
      </c>
      <c r="AL685" s="12">
        <v>0</v>
      </c>
      <c r="AM685" s="12">
        <v>0</v>
      </c>
      <c r="AN685" s="12">
        <v>0</v>
      </c>
      <c r="AO685" s="81">
        <v>0</v>
      </c>
      <c r="AP685">
        <v>0</v>
      </c>
      <c r="AQ685">
        <v>0</v>
      </c>
      <c r="AR685">
        <v>0</v>
      </c>
      <c r="AS685" t="s">
        <v>334</v>
      </c>
      <c r="AT685" t="s">
        <v>270</v>
      </c>
      <c r="AU685">
        <v>0</v>
      </c>
      <c r="AV685" s="12"/>
      <c r="AW685" s="12"/>
      <c r="AX685" s="12"/>
      <c r="AY685" s="12"/>
      <c r="AZ685" t="s">
        <v>296</v>
      </c>
    </row>
    <row r="686" spans="1:52" hidden="1" x14ac:dyDescent="0.35">
      <c r="A686" t="s">
        <v>61</v>
      </c>
      <c r="B686" t="s">
        <v>113</v>
      </c>
      <c r="C686" s="109">
        <v>0</v>
      </c>
      <c r="D686" s="12">
        <v>0</v>
      </c>
      <c r="E686" s="12">
        <v>0</v>
      </c>
      <c r="F686" s="12">
        <v>0</v>
      </c>
      <c r="G686" s="12">
        <v>0</v>
      </c>
      <c r="H686" s="12">
        <v>0</v>
      </c>
      <c r="I686" s="12">
        <v>0</v>
      </c>
      <c r="J686" s="12">
        <v>0</v>
      </c>
      <c r="K686" s="12">
        <v>0</v>
      </c>
      <c r="L686" s="12">
        <v>0</v>
      </c>
      <c r="M686" s="12">
        <v>0</v>
      </c>
      <c r="N686" s="12">
        <v>0</v>
      </c>
      <c r="O686" s="12">
        <v>0</v>
      </c>
      <c r="P686" s="12">
        <v>0</v>
      </c>
      <c r="Q686" s="12">
        <v>0</v>
      </c>
      <c r="R686" s="12">
        <v>0</v>
      </c>
      <c r="S686" s="12">
        <v>0</v>
      </c>
      <c r="T686" s="12">
        <v>0</v>
      </c>
      <c r="U686" s="12">
        <v>0</v>
      </c>
      <c r="V686" s="12">
        <v>0</v>
      </c>
      <c r="W686" s="12">
        <v>0</v>
      </c>
      <c r="X686" s="12">
        <v>0</v>
      </c>
      <c r="Y686" s="12">
        <v>0</v>
      </c>
      <c r="Z686" s="12">
        <v>0</v>
      </c>
      <c r="AA686" s="12">
        <v>0</v>
      </c>
      <c r="AB686" s="12">
        <v>0</v>
      </c>
      <c r="AC686" s="12">
        <v>0</v>
      </c>
      <c r="AD686" s="12">
        <v>0</v>
      </c>
      <c r="AE686" s="12">
        <v>0</v>
      </c>
      <c r="AF686" s="12">
        <v>0</v>
      </c>
      <c r="AG686" s="12">
        <v>0</v>
      </c>
      <c r="AH686" s="12">
        <v>0</v>
      </c>
      <c r="AI686" s="12">
        <v>0</v>
      </c>
      <c r="AJ686" s="12">
        <v>0</v>
      </c>
      <c r="AK686" s="12">
        <v>0</v>
      </c>
      <c r="AL686" s="12">
        <v>0</v>
      </c>
      <c r="AM686" s="12">
        <v>0</v>
      </c>
      <c r="AN686" s="12">
        <v>0</v>
      </c>
      <c r="AO686" s="81">
        <v>0</v>
      </c>
      <c r="AP686">
        <v>0</v>
      </c>
      <c r="AQ686">
        <v>0</v>
      </c>
      <c r="AR686">
        <v>0</v>
      </c>
      <c r="AS686" t="s">
        <v>334</v>
      </c>
      <c r="AT686" t="s">
        <v>270</v>
      </c>
      <c r="AU686">
        <v>0</v>
      </c>
      <c r="AV686" s="12"/>
      <c r="AW686" s="12"/>
      <c r="AX686" s="12"/>
      <c r="AY686" s="12"/>
      <c r="AZ686" t="s">
        <v>295</v>
      </c>
    </row>
    <row r="687" spans="1:52" hidden="1" x14ac:dyDescent="0.35">
      <c r="A687" t="s">
        <v>61</v>
      </c>
      <c r="B687" t="s">
        <v>127</v>
      </c>
      <c r="C687" s="109">
        <v>0</v>
      </c>
      <c r="D687" s="12">
        <v>0</v>
      </c>
      <c r="E687" s="12">
        <v>0</v>
      </c>
      <c r="F687" s="12">
        <v>0</v>
      </c>
      <c r="G687" s="12">
        <v>0</v>
      </c>
      <c r="H687" s="12">
        <v>0</v>
      </c>
      <c r="I687" s="12">
        <v>0</v>
      </c>
      <c r="J687" s="12">
        <v>0</v>
      </c>
      <c r="K687" s="12">
        <v>0</v>
      </c>
      <c r="L687" s="12">
        <v>0</v>
      </c>
      <c r="M687" s="12">
        <v>0</v>
      </c>
      <c r="N687" s="12">
        <v>0</v>
      </c>
      <c r="O687" s="12">
        <v>0</v>
      </c>
      <c r="P687" s="12">
        <v>0</v>
      </c>
      <c r="Q687" s="12">
        <v>0</v>
      </c>
      <c r="R687" s="12">
        <v>0</v>
      </c>
      <c r="S687" s="12">
        <v>0</v>
      </c>
      <c r="T687" s="12">
        <v>0</v>
      </c>
      <c r="U687" s="12">
        <v>0</v>
      </c>
      <c r="V687" s="12">
        <v>0</v>
      </c>
      <c r="W687" s="12">
        <v>0</v>
      </c>
      <c r="X687" s="12">
        <v>0</v>
      </c>
      <c r="Y687" s="12">
        <v>0</v>
      </c>
      <c r="Z687" s="12">
        <v>0</v>
      </c>
      <c r="AA687" s="12">
        <v>0</v>
      </c>
      <c r="AB687" s="12">
        <v>0</v>
      </c>
      <c r="AC687" s="12">
        <v>0</v>
      </c>
      <c r="AD687" s="12">
        <v>0</v>
      </c>
      <c r="AE687" s="12">
        <v>0</v>
      </c>
      <c r="AF687" s="12">
        <v>0</v>
      </c>
      <c r="AG687" s="12">
        <v>0</v>
      </c>
      <c r="AH687" s="12">
        <v>0</v>
      </c>
      <c r="AI687" s="12">
        <v>0</v>
      </c>
      <c r="AJ687" s="12">
        <v>0</v>
      </c>
      <c r="AK687" s="12">
        <v>0</v>
      </c>
      <c r="AL687" s="12">
        <v>0</v>
      </c>
      <c r="AM687" s="12">
        <v>0</v>
      </c>
      <c r="AN687" s="12">
        <v>0</v>
      </c>
      <c r="AO687" s="81">
        <v>0</v>
      </c>
      <c r="AP687">
        <v>0</v>
      </c>
      <c r="AQ687">
        <v>0</v>
      </c>
      <c r="AR687">
        <v>0</v>
      </c>
      <c r="AS687" t="s">
        <v>334</v>
      </c>
      <c r="AT687" t="s">
        <v>270</v>
      </c>
      <c r="AU687">
        <v>0</v>
      </c>
      <c r="AV687" s="12">
        <v>270</v>
      </c>
      <c r="AW687" s="12"/>
      <c r="AX687" s="12"/>
      <c r="AY687" s="12"/>
      <c r="AZ687" t="s">
        <v>57</v>
      </c>
    </row>
    <row r="688" spans="1:52" hidden="1" x14ac:dyDescent="0.35">
      <c r="A688" t="s">
        <v>61</v>
      </c>
      <c r="B688" t="s">
        <v>127</v>
      </c>
      <c r="C688" s="109">
        <v>0</v>
      </c>
      <c r="D688" s="12">
        <v>0</v>
      </c>
      <c r="E688" s="12">
        <v>0</v>
      </c>
      <c r="F688" s="12">
        <v>0</v>
      </c>
      <c r="G688" s="12">
        <v>0</v>
      </c>
      <c r="H688" s="12">
        <v>0</v>
      </c>
      <c r="I688" s="12">
        <v>0</v>
      </c>
      <c r="J688" s="12">
        <v>0</v>
      </c>
      <c r="K688" s="12">
        <v>0</v>
      </c>
      <c r="L688" s="12">
        <v>0</v>
      </c>
      <c r="M688" s="12">
        <v>0</v>
      </c>
      <c r="N688" s="12">
        <v>0</v>
      </c>
      <c r="O688" s="12">
        <v>0</v>
      </c>
      <c r="P688" s="12">
        <v>0</v>
      </c>
      <c r="Q688" s="12">
        <v>0</v>
      </c>
      <c r="R688" s="12">
        <v>0</v>
      </c>
      <c r="S688" s="12">
        <v>0</v>
      </c>
      <c r="T688" s="12">
        <v>0</v>
      </c>
      <c r="U688" s="12">
        <v>0</v>
      </c>
      <c r="V688" s="12">
        <v>0</v>
      </c>
      <c r="W688" s="12">
        <v>0</v>
      </c>
      <c r="X688" s="12">
        <v>0</v>
      </c>
      <c r="Y688" s="12">
        <v>0</v>
      </c>
      <c r="Z688" s="12">
        <v>0</v>
      </c>
      <c r="AA688" s="12">
        <v>0</v>
      </c>
      <c r="AB688" s="12">
        <v>0</v>
      </c>
      <c r="AC688" s="12">
        <v>0</v>
      </c>
      <c r="AD688" s="12">
        <v>0</v>
      </c>
      <c r="AE688" s="12">
        <v>0</v>
      </c>
      <c r="AF688" s="12">
        <v>0</v>
      </c>
      <c r="AG688" s="12">
        <v>0</v>
      </c>
      <c r="AH688" s="12">
        <v>0</v>
      </c>
      <c r="AI688" s="12">
        <v>0</v>
      </c>
      <c r="AJ688" s="12">
        <v>0</v>
      </c>
      <c r="AK688" s="12">
        <v>0</v>
      </c>
      <c r="AL688" s="12">
        <v>0</v>
      </c>
      <c r="AM688" s="12">
        <v>0</v>
      </c>
      <c r="AN688" s="12">
        <v>0</v>
      </c>
      <c r="AO688" s="81">
        <v>0</v>
      </c>
      <c r="AP688">
        <v>0</v>
      </c>
      <c r="AQ688">
        <v>0</v>
      </c>
      <c r="AR688">
        <v>0</v>
      </c>
      <c r="AS688" t="s">
        <v>334</v>
      </c>
      <c r="AT688" t="s">
        <v>270</v>
      </c>
      <c r="AU688">
        <v>0</v>
      </c>
      <c r="AV688" s="12"/>
      <c r="AW688" s="12">
        <v>0</v>
      </c>
      <c r="AX688" s="12"/>
      <c r="AY688" s="12"/>
      <c r="AZ688" t="s">
        <v>295</v>
      </c>
    </row>
    <row r="689" spans="1:52" hidden="1" x14ac:dyDescent="0.35">
      <c r="A689" t="s">
        <v>61</v>
      </c>
      <c r="B689" t="s">
        <v>127</v>
      </c>
      <c r="C689" s="109">
        <v>0</v>
      </c>
      <c r="D689" s="12">
        <v>0</v>
      </c>
      <c r="E689" s="12">
        <v>0</v>
      </c>
      <c r="F689" s="12">
        <v>0</v>
      </c>
      <c r="G689" s="12">
        <v>0</v>
      </c>
      <c r="H689" s="12">
        <v>0</v>
      </c>
      <c r="I689" s="12">
        <v>0</v>
      </c>
      <c r="J689" s="12">
        <v>0</v>
      </c>
      <c r="K689" s="12">
        <v>0</v>
      </c>
      <c r="L689" s="12">
        <v>0</v>
      </c>
      <c r="M689" s="12">
        <v>0</v>
      </c>
      <c r="N689" s="12">
        <v>0</v>
      </c>
      <c r="O689" s="12">
        <v>0</v>
      </c>
      <c r="P689" s="12">
        <v>0</v>
      </c>
      <c r="Q689" s="12">
        <v>0</v>
      </c>
      <c r="R689" s="12">
        <v>0</v>
      </c>
      <c r="S689" s="12">
        <v>0</v>
      </c>
      <c r="T689" s="12">
        <v>0</v>
      </c>
      <c r="U689" s="12">
        <v>0</v>
      </c>
      <c r="V689" s="12">
        <v>0</v>
      </c>
      <c r="W689" s="12">
        <v>0</v>
      </c>
      <c r="X689" s="12">
        <v>0</v>
      </c>
      <c r="Y689" s="12">
        <v>0</v>
      </c>
      <c r="Z689" s="12">
        <v>0</v>
      </c>
      <c r="AA689" s="12">
        <v>0</v>
      </c>
      <c r="AB689" s="12">
        <v>0</v>
      </c>
      <c r="AC689" s="12">
        <v>0</v>
      </c>
      <c r="AD689" s="12">
        <v>0</v>
      </c>
      <c r="AE689" s="12">
        <v>0</v>
      </c>
      <c r="AF689" s="12">
        <v>0</v>
      </c>
      <c r="AG689" s="12">
        <v>0</v>
      </c>
      <c r="AH689" s="12">
        <v>0</v>
      </c>
      <c r="AI689" s="12">
        <v>0</v>
      </c>
      <c r="AJ689" s="12">
        <v>0</v>
      </c>
      <c r="AK689" s="12">
        <v>0</v>
      </c>
      <c r="AL689" s="12">
        <v>0</v>
      </c>
      <c r="AM689" s="12">
        <v>0</v>
      </c>
      <c r="AN689" s="12">
        <v>0</v>
      </c>
      <c r="AO689" s="81">
        <v>0</v>
      </c>
      <c r="AP689">
        <v>0</v>
      </c>
      <c r="AQ689">
        <v>0</v>
      </c>
      <c r="AR689">
        <v>0</v>
      </c>
      <c r="AS689" t="s">
        <v>334</v>
      </c>
      <c r="AT689" t="s">
        <v>270</v>
      </c>
      <c r="AU689">
        <v>0</v>
      </c>
      <c r="AV689" s="12"/>
      <c r="AW689" s="12">
        <v>1</v>
      </c>
      <c r="AX689" s="12"/>
      <c r="AY689" s="12"/>
      <c r="AZ689" t="s">
        <v>296</v>
      </c>
    </row>
    <row r="690" spans="1:52" hidden="1" x14ac:dyDescent="0.35">
      <c r="A690" t="s">
        <v>61</v>
      </c>
      <c r="B690" t="s">
        <v>127</v>
      </c>
      <c r="C690" s="109">
        <v>0</v>
      </c>
      <c r="D690" s="12">
        <v>0</v>
      </c>
      <c r="E690" s="12">
        <v>0</v>
      </c>
      <c r="F690" s="12">
        <v>0</v>
      </c>
      <c r="G690" s="12">
        <v>0</v>
      </c>
      <c r="H690" s="12">
        <v>0</v>
      </c>
      <c r="I690" s="12">
        <v>0</v>
      </c>
      <c r="J690" s="12">
        <v>0</v>
      </c>
      <c r="K690" s="12">
        <v>0</v>
      </c>
      <c r="L690" s="12">
        <v>0</v>
      </c>
      <c r="M690" s="12">
        <v>0</v>
      </c>
      <c r="N690" s="12">
        <v>0</v>
      </c>
      <c r="O690" s="12">
        <v>0</v>
      </c>
      <c r="P690" s="12">
        <v>0</v>
      </c>
      <c r="Q690" s="12">
        <v>0</v>
      </c>
      <c r="R690" s="12">
        <v>0</v>
      </c>
      <c r="S690" s="12">
        <v>0</v>
      </c>
      <c r="T690" s="12">
        <v>0</v>
      </c>
      <c r="U690" s="12">
        <v>0</v>
      </c>
      <c r="V690" s="12">
        <v>0</v>
      </c>
      <c r="W690" s="12">
        <v>0</v>
      </c>
      <c r="X690" s="12">
        <v>0</v>
      </c>
      <c r="Y690" s="12">
        <v>0</v>
      </c>
      <c r="Z690" s="12">
        <v>0</v>
      </c>
      <c r="AA690" s="12">
        <v>0</v>
      </c>
      <c r="AB690" s="12">
        <v>0</v>
      </c>
      <c r="AC690" s="12">
        <v>0</v>
      </c>
      <c r="AD690" s="12">
        <v>0</v>
      </c>
      <c r="AE690" s="12">
        <v>0</v>
      </c>
      <c r="AF690" s="12">
        <v>0</v>
      </c>
      <c r="AG690" s="12">
        <v>0</v>
      </c>
      <c r="AH690" s="12">
        <v>0</v>
      </c>
      <c r="AI690" s="12">
        <v>0</v>
      </c>
      <c r="AJ690" s="12">
        <v>0</v>
      </c>
      <c r="AK690" s="12">
        <v>0</v>
      </c>
      <c r="AL690" s="12">
        <v>0</v>
      </c>
      <c r="AM690" s="12">
        <v>0</v>
      </c>
      <c r="AN690" s="12">
        <v>0</v>
      </c>
      <c r="AO690" s="81">
        <v>0</v>
      </c>
      <c r="AP690">
        <v>0</v>
      </c>
      <c r="AQ690">
        <v>0</v>
      </c>
      <c r="AR690">
        <v>0</v>
      </c>
      <c r="AS690" t="s">
        <v>334</v>
      </c>
      <c r="AT690" t="s">
        <v>270</v>
      </c>
      <c r="AU690">
        <v>0</v>
      </c>
      <c r="AV690" s="12"/>
      <c r="AW690" s="12">
        <v>12</v>
      </c>
      <c r="AX690" s="12"/>
      <c r="AY690" s="12"/>
      <c r="AZ690" t="s">
        <v>57</v>
      </c>
    </row>
    <row r="691" spans="1:52" hidden="1" x14ac:dyDescent="0.35">
      <c r="A691" t="s">
        <v>61</v>
      </c>
      <c r="B691" t="s">
        <v>127</v>
      </c>
      <c r="C691" s="109">
        <v>0</v>
      </c>
      <c r="D691" s="12">
        <v>0</v>
      </c>
      <c r="E691" s="12">
        <v>0</v>
      </c>
      <c r="F691" s="12">
        <v>0</v>
      </c>
      <c r="G691" s="12">
        <v>0</v>
      </c>
      <c r="H691" s="12">
        <v>0</v>
      </c>
      <c r="I691" s="12">
        <v>0</v>
      </c>
      <c r="J691" s="12">
        <v>0</v>
      </c>
      <c r="K691" s="12">
        <v>0</v>
      </c>
      <c r="L691" s="12">
        <v>0</v>
      </c>
      <c r="M691" s="12">
        <v>0</v>
      </c>
      <c r="N691" s="12">
        <v>0</v>
      </c>
      <c r="O691" s="12">
        <v>0</v>
      </c>
      <c r="P691" s="12">
        <v>0</v>
      </c>
      <c r="Q691" s="12">
        <v>0</v>
      </c>
      <c r="R691" s="12">
        <v>0</v>
      </c>
      <c r="S691" s="12">
        <v>0</v>
      </c>
      <c r="T691" s="12">
        <v>0</v>
      </c>
      <c r="U691" s="12">
        <v>0</v>
      </c>
      <c r="V691" s="12">
        <v>0</v>
      </c>
      <c r="W691" s="12">
        <v>0</v>
      </c>
      <c r="X691" s="12">
        <v>0</v>
      </c>
      <c r="Y691" s="12">
        <v>0</v>
      </c>
      <c r="Z691" s="12">
        <v>0</v>
      </c>
      <c r="AA691" s="12">
        <v>0</v>
      </c>
      <c r="AB691" s="12">
        <v>0</v>
      </c>
      <c r="AC691" s="12">
        <v>0</v>
      </c>
      <c r="AD691" s="12">
        <v>0</v>
      </c>
      <c r="AE691" s="12">
        <v>0</v>
      </c>
      <c r="AF691" s="12">
        <v>0</v>
      </c>
      <c r="AG691" s="12">
        <v>0</v>
      </c>
      <c r="AH691" s="12">
        <v>0</v>
      </c>
      <c r="AI691" s="12">
        <v>0</v>
      </c>
      <c r="AJ691" s="12">
        <v>0</v>
      </c>
      <c r="AK691" s="12">
        <v>0</v>
      </c>
      <c r="AL691" s="12">
        <v>0</v>
      </c>
      <c r="AM691" s="12">
        <v>0</v>
      </c>
      <c r="AN691" s="12">
        <v>0</v>
      </c>
      <c r="AO691" s="81">
        <v>0</v>
      </c>
      <c r="AP691">
        <v>0</v>
      </c>
      <c r="AQ691">
        <v>0</v>
      </c>
      <c r="AR691">
        <v>0</v>
      </c>
      <c r="AS691" t="s">
        <v>334</v>
      </c>
      <c r="AT691" t="s">
        <v>270</v>
      </c>
      <c r="AU691">
        <v>0</v>
      </c>
      <c r="AV691" s="12"/>
      <c r="AW691" s="12"/>
      <c r="AX691" s="12">
        <v>1</v>
      </c>
      <c r="AY691" s="12"/>
      <c r="AZ691" t="s">
        <v>295</v>
      </c>
    </row>
    <row r="692" spans="1:52" hidden="1" x14ac:dyDescent="0.35">
      <c r="A692" t="s">
        <v>61</v>
      </c>
      <c r="B692" t="s">
        <v>127</v>
      </c>
      <c r="C692" s="109">
        <v>0</v>
      </c>
      <c r="D692" s="12">
        <v>0</v>
      </c>
      <c r="E692" s="12">
        <v>0</v>
      </c>
      <c r="F692" s="12">
        <v>0</v>
      </c>
      <c r="G692" s="12">
        <v>0</v>
      </c>
      <c r="H692" s="12">
        <v>0</v>
      </c>
      <c r="I692" s="12">
        <v>0</v>
      </c>
      <c r="J692" s="12">
        <v>0</v>
      </c>
      <c r="K692" s="12">
        <v>0</v>
      </c>
      <c r="L692" s="12">
        <v>0</v>
      </c>
      <c r="M692" s="12">
        <v>0</v>
      </c>
      <c r="N692" s="12">
        <v>0</v>
      </c>
      <c r="O692" s="12">
        <v>0</v>
      </c>
      <c r="P692" s="12">
        <v>0</v>
      </c>
      <c r="Q692" s="12">
        <v>0</v>
      </c>
      <c r="R692" s="12">
        <v>0</v>
      </c>
      <c r="S692" s="12">
        <v>0</v>
      </c>
      <c r="T692" s="12">
        <v>0</v>
      </c>
      <c r="U692" s="12">
        <v>0</v>
      </c>
      <c r="V692" s="12">
        <v>0</v>
      </c>
      <c r="W692" s="12">
        <v>0</v>
      </c>
      <c r="X692" s="12">
        <v>0</v>
      </c>
      <c r="Y692" s="12">
        <v>0</v>
      </c>
      <c r="Z692" s="12">
        <v>0</v>
      </c>
      <c r="AA692" s="12">
        <v>0</v>
      </c>
      <c r="AB692" s="12">
        <v>0</v>
      </c>
      <c r="AC692" s="12">
        <v>0</v>
      </c>
      <c r="AD692" s="12">
        <v>0</v>
      </c>
      <c r="AE692" s="12">
        <v>0</v>
      </c>
      <c r="AF692" s="12">
        <v>0</v>
      </c>
      <c r="AG692" s="12">
        <v>0</v>
      </c>
      <c r="AH692" s="12">
        <v>0</v>
      </c>
      <c r="AI692" s="12">
        <v>0</v>
      </c>
      <c r="AJ692" s="12">
        <v>0</v>
      </c>
      <c r="AK692" s="12">
        <v>0</v>
      </c>
      <c r="AL692" s="12">
        <v>0</v>
      </c>
      <c r="AM692" s="12">
        <v>0</v>
      </c>
      <c r="AN692" s="12">
        <v>0</v>
      </c>
      <c r="AO692" s="81">
        <v>0</v>
      </c>
      <c r="AP692">
        <v>0</v>
      </c>
      <c r="AQ692">
        <v>0</v>
      </c>
      <c r="AR692">
        <v>0</v>
      </c>
      <c r="AS692" t="s">
        <v>334</v>
      </c>
      <c r="AT692" t="s">
        <v>270</v>
      </c>
      <c r="AU692">
        <v>0</v>
      </c>
      <c r="AV692" s="12"/>
      <c r="AW692" s="12"/>
      <c r="AX692" s="12">
        <v>2</v>
      </c>
      <c r="AY692" s="12"/>
      <c r="AZ692" t="s">
        <v>296</v>
      </c>
    </row>
    <row r="693" spans="1:52" hidden="1" x14ac:dyDescent="0.35">
      <c r="A693" t="s">
        <v>61</v>
      </c>
      <c r="B693" t="s">
        <v>127</v>
      </c>
      <c r="C693" s="109">
        <v>0</v>
      </c>
      <c r="D693" s="12">
        <v>0</v>
      </c>
      <c r="E693" s="12">
        <v>0</v>
      </c>
      <c r="F693" s="12">
        <v>0</v>
      </c>
      <c r="G693" s="12">
        <v>0</v>
      </c>
      <c r="H693" s="12">
        <v>0</v>
      </c>
      <c r="I693" s="12">
        <v>0</v>
      </c>
      <c r="J693" s="12">
        <v>0</v>
      </c>
      <c r="K693" s="12">
        <v>0</v>
      </c>
      <c r="L693" s="12">
        <v>0</v>
      </c>
      <c r="M693" s="12">
        <v>0</v>
      </c>
      <c r="N693" s="12">
        <v>0</v>
      </c>
      <c r="O693" s="12">
        <v>0</v>
      </c>
      <c r="P693" s="12">
        <v>0</v>
      </c>
      <c r="Q693" s="12">
        <v>0</v>
      </c>
      <c r="R693" s="12">
        <v>0</v>
      </c>
      <c r="S693" s="12">
        <v>0</v>
      </c>
      <c r="T693" s="12">
        <v>0</v>
      </c>
      <c r="U693" s="12">
        <v>0</v>
      </c>
      <c r="V693" s="12">
        <v>0</v>
      </c>
      <c r="W693" s="12">
        <v>0</v>
      </c>
      <c r="X693" s="12">
        <v>0</v>
      </c>
      <c r="Y693" s="12">
        <v>0</v>
      </c>
      <c r="Z693" s="12">
        <v>0</v>
      </c>
      <c r="AA693" s="12">
        <v>0</v>
      </c>
      <c r="AB693" s="12">
        <v>0</v>
      </c>
      <c r="AC693" s="12">
        <v>0</v>
      </c>
      <c r="AD693" s="12">
        <v>0</v>
      </c>
      <c r="AE693" s="12">
        <v>0</v>
      </c>
      <c r="AF693" s="12">
        <v>0</v>
      </c>
      <c r="AG693" s="12">
        <v>0</v>
      </c>
      <c r="AH693" s="12">
        <v>0</v>
      </c>
      <c r="AI693" s="12">
        <v>0</v>
      </c>
      <c r="AJ693" s="12">
        <v>0</v>
      </c>
      <c r="AK693" s="12">
        <v>0</v>
      </c>
      <c r="AL693" s="12">
        <v>0</v>
      </c>
      <c r="AM693" s="12">
        <v>0</v>
      </c>
      <c r="AN693" s="12">
        <v>0</v>
      </c>
      <c r="AO693" s="81">
        <v>0</v>
      </c>
      <c r="AP693">
        <v>0</v>
      </c>
      <c r="AQ693">
        <v>0</v>
      </c>
      <c r="AR693">
        <v>0</v>
      </c>
      <c r="AS693" t="s">
        <v>334</v>
      </c>
      <c r="AT693" t="s">
        <v>270</v>
      </c>
      <c r="AU693">
        <v>0</v>
      </c>
      <c r="AV693" s="12"/>
      <c r="AW693" s="12"/>
      <c r="AX693" s="12">
        <v>29</v>
      </c>
      <c r="AY693" s="12"/>
      <c r="AZ693" t="s">
        <v>57</v>
      </c>
    </row>
    <row r="694" spans="1:52" hidden="1" x14ac:dyDescent="0.35">
      <c r="A694" t="s">
        <v>61</v>
      </c>
      <c r="B694" t="s">
        <v>127</v>
      </c>
      <c r="C694" s="109">
        <v>0</v>
      </c>
      <c r="D694" s="12">
        <v>0</v>
      </c>
      <c r="E694" s="12">
        <v>0</v>
      </c>
      <c r="F694" s="12">
        <v>0</v>
      </c>
      <c r="G694" s="12">
        <v>0</v>
      </c>
      <c r="H694" s="12">
        <v>0</v>
      </c>
      <c r="I694" s="12">
        <v>0</v>
      </c>
      <c r="J694" s="12">
        <v>0</v>
      </c>
      <c r="K694" s="12">
        <v>0</v>
      </c>
      <c r="L694" s="12">
        <v>0</v>
      </c>
      <c r="M694" s="12">
        <v>0</v>
      </c>
      <c r="N694" s="12">
        <v>0</v>
      </c>
      <c r="O694" s="12">
        <v>0</v>
      </c>
      <c r="P694" s="12">
        <v>0</v>
      </c>
      <c r="Q694" s="12">
        <v>0</v>
      </c>
      <c r="R694" s="12">
        <v>0</v>
      </c>
      <c r="S694" s="12">
        <v>0</v>
      </c>
      <c r="T694" s="12">
        <v>0</v>
      </c>
      <c r="U694" s="12">
        <v>0</v>
      </c>
      <c r="V694" s="12">
        <v>0</v>
      </c>
      <c r="W694" s="12">
        <v>0</v>
      </c>
      <c r="X694" s="12">
        <v>0</v>
      </c>
      <c r="Y694" s="12">
        <v>0</v>
      </c>
      <c r="Z694" s="12">
        <v>0</v>
      </c>
      <c r="AA694" s="12">
        <v>0</v>
      </c>
      <c r="AB694" s="12">
        <v>0</v>
      </c>
      <c r="AC694" s="12">
        <v>0</v>
      </c>
      <c r="AD694" s="12">
        <v>0</v>
      </c>
      <c r="AE694" s="12">
        <v>0</v>
      </c>
      <c r="AF694" s="12">
        <v>0</v>
      </c>
      <c r="AG694" s="12">
        <v>0</v>
      </c>
      <c r="AH694" s="12">
        <v>0</v>
      </c>
      <c r="AI694" s="12">
        <v>0</v>
      </c>
      <c r="AJ694" s="12">
        <v>0</v>
      </c>
      <c r="AK694" s="12">
        <v>0</v>
      </c>
      <c r="AL694" s="12">
        <v>0</v>
      </c>
      <c r="AM694" s="12">
        <v>0</v>
      </c>
      <c r="AN694" s="12">
        <v>0</v>
      </c>
      <c r="AO694" s="81">
        <v>0</v>
      </c>
      <c r="AP694">
        <v>0</v>
      </c>
      <c r="AQ694">
        <v>0</v>
      </c>
      <c r="AR694">
        <v>0</v>
      </c>
      <c r="AS694" t="s">
        <v>334</v>
      </c>
      <c r="AT694" t="s">
        <v>270</v>
      </c>
      <c r="AU694">
        <v>0</v>
      </c>
      <c r="AV694" s="12"/>
      <c r="AW694" s="12"/>
      <c r="AX694" s="12"/>
      <c r="AY694" s="12">
        <v>0</v>
      </c>
      <c r="AZ694" t="s">
        <v>295</v>
      </c>
    </row>
    <row r="695" spans="1:52" hidden="1" x14ac:dyDescent="0.35">
      <c r="A695" t="s">
        <v>61</v>
      </c>
      <c r="B695" t="s">
        <v>127</v>
      </c>
      <c r="C695" s="109">
        <v>0</v>
      </c>
      <c r="D695" s="12">
        <v>0</v>
      </c>
      <c r="E695" s="12">
        <v>0</v>
      </c>
      <c r="F695" s="12">
        <v>0</v>
      </c>
      <c r="G695" s="12">
        <v>0</v>
      </c>
      <c r="H695" s="12">
        <v>0</v>
      </c>
      <c r="I695" s="12">
        <v>0</v>
      </c>
      <c r="J695" s="12">
        <v>0</v>
      </c>
      <c r="K695" s="12">
        <v>0</v>
      </c>
      <c r="L695" s="12">
        <v>0</v>
      </c>
      <c r="M695" s="12">
        <v>0</v>
      </c>
      <c r="N695" s="12">
        <v>0</v>
      </c>
      <c r="O695" s="12">
        <v>0</v>
      </c>
      <c r="P695" s="12">
        <v>0</v>
      </c>
      <c r="Q695" s="12">
        <v>0</v>
      </c>
      <c r="R695" s="12">
        <v>0</v>
      </c>
      <c r="S695" s="12">
        <v>0</v>
      </c>
      <c r="T695" s="12">
        <v>0</v>
      </c>
      <c r="U695" s="12">
        <v>0</v>
      </c>
      <c r="V695" s="12">
        <v>0</v>
      </c>
      <c r="W695" s="12">
        <v>0</v>
      </c>
      <c r="X695" s="12">
        <v>0</v>
      </c>
      <c r="Y695" s="12">
        <v>0</v>
      </c>
      <c r="Z695" s="12">
        <v>0</v>
      </c>
      <c r="AA695" s="12">
        <v>0</v>
      </c>
      <c r="AB695" s="12">
        <v>0</v>
      </c>
      <c r="AC695" s="12">
        <v>0</v>
      </c>
      <c r="AD695" s="12">
        <v>0</v>
      </c>
      <c r="AE695" s="12">
        <v>0</v>
      </c>
      <c r="AF695" s="12">
        <v>0</v>
      </c>
      <c r="AG695" s="12">
        <v>0</v>
      </c>
      <c r="AH695" s="12">
        <v>0</v>
      </c>
      <c r="AI695" s="12">
        <v>0</v>
      </c>
      <c r="AJ695" s="12">
        <v>0</v>
      </c>
      <c r="AK695" s="12">
        <v>0</v>
      </c>
      <c r="AL695" s="12">
        <v>0</v>
      </c>
      <c r="AM695" s="12">
        <v>0</v>
      </c>
      <c r="AN695" s="12">
        <v>0</v>
      </c>
      <c r="AO695" s="81">
        <v>0</v>
      </c>
      <c r="AP695">
        <v>0</v>
      </c>
      <c r="AQ695">
        <v>0</v>
      </c>
      <c r="AR695">
        <v>0</v>
      </c>
      <c r="AS695" t="s">
        <v>334</v>
      </c>
      <c r="AT695" t="s">
        <v>270</v>
      </c>
      <c r="AU695">
        <v>0</v>
      </c>
      <c r="AV695" s="12"/>
      <c r="AW695" s="12"/>
      <c r="AX695" s="12"/>
      <c r="AY695" s="12">
        <v>1</v>
      </c>
      <c r="AZ695" t="s">
        <v>296</v>
      </c>
    </row>
    <row r="696" spans="1:52" hidden="1" x14ac:dyDescent="0.35">
      <c r="A696" t="s">
        <v>61</v>
      </c>
      <c r="B696" t="s">
        <v>127</v>
      </c>
      <c r="C696" s="109">
        <v>0</v>
      </c>
      <c r="D696" s="12">
        <v>0</v>
      </c>
      <c r="E696" s="12">
        <v>0</v>
      </c>
      <c r="F696" s="12">
        <v>0</v>
      </c>
      <c r="G696" s="12">
        <v>0</v>
      </c>
      <c r="H696" s="12">
        <v>0</v>
      </c>
      <c r="I696" s="12">
        <v>0</v>
      </c>
      <c r="J696" s="12">
        <v>0</v>
      </c>
      <c r="K696" s="12">
        <v>0</v>
      </c>
      <c r="L696" s="12">
        <v>0</v>
      </c>
      <c r="M696" s="12">
        <v>0</v>
      </c>
      <c r="N696" s="12">
        <v>0</v>
      </c>
      <c r="O696" s="12">
        <v>0</v>
      </c>
      <c r="P696" s="12">
        <v>0</v>
      </c>
      <c r="Q696" s="12">
        <v>0</v>
      </c>
      <c r="R696" s="12">
        <v>0</v>
      </c>
      <c r="S696" s="12">
        <v>0</v>
      </c>
      <c r="T696" s="12">
        <v>0</v>
      </c>
      <c r="U696" s="12">
        <v>0</v>
      </c>
      <c r="V696" s="12">
        <v>0</v>
      </c>
      <c r="W696" s="12">
        <v>0</v>
      </c>
      <c r="X696" s="12">
        <v>0</v>
      </c>
      <c r="Y696" s="12">
        <v>0</v>
      </c>
      <c r="Z696" s="12">
        <v>0</v>
      </c>
      <c r="AA696" s="12">
        <v>0</v>
      </c>
      <c r="AB696" s="12">
        <v>0</v>
      </c>
      <c r="AC696" s="12">
        <v>0</v>
      </c>
      <c r="AD696" s="12">
        <v>0</v>
      </c>
      <c r="AE696" s="12">
        <v>0</v>
      </c>
      <c r="AF696" s="12">
        <v>0</v>
      </c>
      <c r="AG696" s="12">
        <v>0</v>
      </c>
      <c r="AH696" s="12">
        <v>0</v>
      </c>
      <c r="AI696" s="12">
        <v>0</v>
      </c>
      <c r="AJ696" s="12">
        <v>0</v>
      </c>
      <c r="AK696" s="12">
        <v>0</v>
      </c>
      <c r="AL696" s="12">
        <v>0</v>
      </c>
      <c r="AM696" s="12">
        <v>0</v>
      </c>
      <c r="AN696" s="12">
        <v>0</v>
      </c>
      <c r="AO696" s="81">
        <v>0</v>
      </c>
      <c r="AP696">
        <v>0</v>
      </c>
      <c r="AQ696">
        <v>0</v>
      </c>
      <c r="AR696">
        <v>0</v>
      </c>
      <c r="AS696" t="s">
        <v>334</v>
      </c>
      <c r="AT696" t="s">
        <v>270</v>
      </c>
      <c r="AU696">
        <v>0</v>
      </c>
      <c r="AV696" s="12"/>
      <c r="AW696" s="12"/>
      <c r="AX696" s="12"/>
      <c r="AY696" s="12">
        <v>12</v>
      </c>
      <c r="AZ696" t="s">
        <v>57</v>
      </c>
    </row>
    <row r="697" spans="1:52" hidden="1" x14ac:dyDescent="0.35">
      <c r="A697" t="s">
        <v>61</v>
      </c>
      <c r="B697" t="s">
        <v>127</v>
      </c>
      <c r="C697" s="109">
        <v>0</v>
      </c>
      <c r="D697" s="12">
        <v>0</v>
      </c>
      <c r="E697" s="12">
        <v>0</v>
      </c>
      <c r="F697" s="12">
        <v>0</v>
      </c>
      <c r="G697" s="12">
        <v>0</v>
      </c>
      <c r="H697" s="12">
        <v>0</v>
      </c>
      <c r="I697" s="12">
        <v>0</v>
      </c>
      <c r="J697" s="12">
        <v>0</v>
      </c>
      <c r="K697" s="12">
        <v>0</v>
      </c>
      <c r="L697" s="12">
        <v>0</v>
      </c>
      <c r="M697" s="12">
        <v>0</v>
      </c>
      <c r="N697" s="12">
        <v>0</v>
      </c>
      <c r="O697" s="12">
        <v>0</v>
      </c>
      <c r="P697" s="12">
        <v>0</v>
      </c>
      <c r="Q697" s="12">
        <v>0</v>
      </c>
      <c r="R697" s="12">
        <v>0</v>
      </c>
      <c r="S697" s="12">
        <v>0</v>
      </c>
      <c r="T697" s="12">
        <v>0</v>
      </c>
      <c r="U697" s="12">
        <v>0</v>
      </c>
      <c r="V697" s="12">
        <v>0</v>
      </c>
      <c r="W697" s="12">
        <v>0</v>
      </c>
      <c r="X697" s="12">
        <v>0</v>
      </c>
      <c r="Y697" s="12">
        <v>0</v>
      </c>
      <c r="Z697" s="12">
        <v>0</v>
      </c>
      <c r="AA697" s="12">
        <v>0</v>
      </c>
      <c r="AB697" s="12">
        <v>0</v>
      </c>
      <c r="AC697" s="12">
        <v>0</v>
      </c>
      <c r="AD697" s="12">
        <v>0</v>
      </c>
      <c r="AE697" s="12">
        <v>0</v>
      </c>
      <c r="AF697" s="12">
        <v>0</v>
      </c>
      <c r="AG697" s="12">
        <v>0</v>
      </c>
      <c r="AH697" s="12">
        <v>0</v>
      </c>
      <c r="AI697" s="12">
        <v>0</v>
      </c>
      <c r="AJ697" s="12">
        <v>0</v>
      </c>
      <c r="AK697" s="12">
        <v>0</v>
      </c>
      <c r="AL697" s="12">
        <v>0</v>
      </c>
      <c r="AM697" s="12">
        <v>0</v>
      </c>
      <c r="AN697" s="12">
        <v>0</v>
      </c>
      <c r="AO697" s="81">
        <v>0</v>
      </c>
      <c r="AP697">
        <v>0</v>
      </c>
      <c r="AQ697">
        <v>0</v>
      </c>
      <c r="AR697">
        <v>0</v>
      </c>
      <c r="AS697" t="s">
        <v>334</v>
      </c>
      <c r="AT697" t="s">
        <v>270</v>
      </c>
      <c r="AU697">
        <v>0</v>
      </c>
      <c r="AV697" s="12"/>
      <c r="AW697" s="12"/>
      <c r="AX697" s="12"/>
      <c r="AY697" s="12"/>
      <c r="AZ697" t="s">
        <v>57</v>
      </c>
    </row>
    <row r="698" spans="1:52" hidden="1" x14ac:dyDescent="0.35">
      <c r="A698" t="s">
        <v>61</v>
      </c>
      <c r="B698" t="s">
        <v>127</v>
      </c>
      <c r="C698" s="109">
        <v>0</v>
      </c>
      <c r="D698" s="12">
        <v>0</v>
      </c>
      <c r="E698" s="12">
        <v>0</v>
      </c>
      <c r="F698" s="12">
        <v>0</v>
      </c>
      <c r="G698" s="12">
        <v>0</v>
      </c>
      <c r="H698" s="12">
        <v>0</v>
      </c>
      <c r="I698" s="12">
        <v>0</v>
      </c>
      <c r="J698" s="12">
        <v>0</v>
      </c>
      <c r="K698" s="12">
        <v>0</v>
      </c>
      <c r="L698" s="12">
        <v>0</v>
      </c>
      <c r="M698" s="12">
        <v>0</v>
      </c>
      <c r="N698" s="12">
        <v>0</v>
      </c>
      <c r="O698" s="12">
        <v>0</v>
      </c>
      <c r="P698" s="12">
        <v>0</v>
      </c>
      <c r="Q698" s="12">
        <v>0</v>
      </c>
      <c r="R698" s="12">
        <v>0</v>
      </c>
      <c r="S698" s="12">
        <v>0</v>
      </c>
      <c r="T698" s="12">
        <v>0</v>
      </c>
      <c r="U698" s="12">
        <v>0</v>
      </c>
      <c r="V698" s="12">
        <v>0</v>
      </c>
      <c r="W698" s="12">
        <v>0</v>
      </c>
      <c r="X698" s="12">
        <v>0</v>
      </c>
      <c r="Y698" s="12">
        <v>0</v>
      </c>
      <c r="Z698" s="12">
        <v>0</v>
      </c>
      <c r="AA698" s="12">
        <v>0</v>
      </c>
      <c r="AB698" s="12">
        <v>0</v>
      </c>
      <c r="AC698" s="12">
        <v>0</v>
      </c>
      <c r="AD698" s="12">
        <v>0</v>
      </c>
      <c r="AE698" s="12">
        <v>0</v>
      </c>
      <c r="AF698" s="12">
        <v>0</v>
      </c>
      <c r="AG698" s="12">
        <v>0</v>
      </c>
      <c r="AH698" s="12">
        <v>0</v>
      </c>
      <c r="AI698" s="12">
        <v>0</v>
      </c>
      <c r="AJ698" s="12">
        <v>0</v>
      </c>
      <c r="AK698" s="12">
        <v>0</v>
      </c>
      <c r="AL698" s="12">
        <v>0</v>
      </c>
      <c r="AM698" s="12">
        <v>0</v>
      </c>
      <c r="AN698" s="12">
        <v>0</v>
      </c>
      <c r="AO698" s="81">
        <v>0</v>
      </c>
      <c r="AP698">
        <v>0</v>
      </c>
      <c r="AQ698">
        <v>0</v>
      </c>
      <c r="AR698">
        <v>0</v>
      </c>
      <c r="AS698" t="s">
        <v>334</v>
      </c>
      <c r="AT698" t="s">
        <v>270</v>
      </c>
      <c r="AU698">
        <v>0</v>
      </c>
      <c r="AV698" s="12"/>
      <c r="AW698" s="12"/>
      <c r="AX698" s="12"/>
      <c r="AY698" s="12"/>
      <c r="AZ698" t="s">
        <v>296</v>
      </c>
    </row>
    <row r="699" spans="1:52" hidden="1" x14ac:dyDescent="0.35">
      <c r="A699" t="s">
        <v>61</v>
      </c>
      <c r="B699" t="s">
        <v>127</v>
      </c>
      <c r="C699" s="109">
        <v>0</v>
      </c>
      <c r="D699" s="12">
        <v>0</v>
      </c>
      <c r="E699" s="12">
        <v>0</v>
      </c>
      <c r="F699" s="12">
        <v>0</v>
      </c>
      <c r="G699" s="12">
        <v>0</v>
      </c>
      <c r="H699" s="12">
        <v>0</v>
      </c>
      <c r="I699" s="12">
        <v>0</v>
      </c>
      <c r="J699" s="12">
        <v>0</v>
      </c>
      <c r="K699" s="12">
        <v>0</v>
      </c>
      <c r="L699" s="12">
        <v>0</v>
      </c>
      <c r="M699" s="12">
        <v>0</v>
      </c>
      <c r="N699" s="12">
        <v>0</v>
      </c>
      <c r="O699" s="12">
        <v>0</v>
      </c>
      <c r="P699" s="12">
        <v>0</v>
      </c>
      <c r="Q699" s="12">
        <v>0</v>
      </c>
      <c r="R699" s="12">
        <v>0</v>
      </c>
      <c r="S699" s="12">
        <v>0</v>
      </c>
      <c r="T699" s="12">
        <v>0</v>
      </c>
      <c r="U699" s="12">
        <v>0</v>
      </c>
      <c r="V699" s="12">
        <v>0</v>
      </c>
      <c r="W699" s="12">
        <v>0</v>
      </c>
      <c r="X699" s="12">
        <v>0</v>
      </c>
      <c r="Y699" s="12">
        <v>0</v>
      </c>
      <c r="Z699" s="12">
        <v>0</v>
      </c>
      <c r="AA699" s="12">
        <v>0</v>
      </c>
      <c r="AB699" s="12">
        <v>0</v>
      </c>
      <c r="AC699" s="12">
        <v>0</v>
      </c>
      <c r="AD699" s="12">
        <v>0</v>
      </c>
      <c r="AE699" s="12">
        <v>0</v>
      </c>
      <c r="AF699" s="12">
        <v>0</v>
      </c>
      <c r="AG699" s="12">
        <v>0</v>
      </c>
      <c r="AH699" s="12">
        <v>0</v>
      </c>
      <c r="AI699" s="12">
        <v>0</v>
      </c>
      <c r="AJ699" s="12">
        <v>0</v>
      </c>
      <c r="AK699" s="12">
        <v>0</v>
      </c>
      <c r="AL699" s="12">
        <v>0</v>
      </c>
      <c r="AM699" s="12">
        <v>0</v>
      </c>
      <c r="AN699" s="12">
        <v>0</v>
      </c>
      <c r="AO699" s="81">
        <v>0</v>
      </c>
      <c r="AP699">
        <v>0</v>
      </c>
      <c r="AQ699">
        <v>0</v>
      </c>
      <c r="AR699">
        <v>0</v>
      </c>
      <c r="AS699" t="s">
        <v>334</v>
      </c>
      <c r="AT699" t="s">
        <v>270</v>
      </c>
      <c r="AU699">
        <v>0</v>
      </c>
      <c r="AV699" s="12"/>
      <c r="AW699" s="12"/>
      <c r="AX699" s="12"/>
      <c r="AY699" s="12"/>
      <c r="AZ699" t="s">
        <v>295</v>
      </c>
    </row>
    <row r="700" spans="1:52" hidden="1" x14ac:dyDescent="0.35">
      <c r="A700" t="s">
        <v>61</v>
      </c>
      <c r="B700" t="s">
        <v>297</v>
      </c>
      <c r="C700" s="109">
        <v>0</v>
      </c>
      <c r="D700" s="12">
        <v>0</v>
      </c>
      <c r="E700" s="12">
        <v>0</v>
      </c>
      <c r="F700" s="12">
        <v>0</v>
      </c>
      <c r="G700" s="12">
        <v>0</v>
      </c>
      <c r="H700" s="12">
        <v>0</v>
      </c>
      <c r="I700" s="12">
        <v>0</v>
      </c>
      <c r="J700" s="12">
        <v>0</v>
      </c>
      <c r="K700" s="12">
        <v>0</v>
      </c>
      <c r="L700" s="12">
        <v>0</v>
      </c>
      <c r="M700" s="12">
        <v>0</v>
      </c>
      <c r="N700" s="12">
        <v>0</v>
      </c>
      <c r="O700" s="12">
        <v>0</v>
      </c>
      <c r="P700" s="12">
        <v>0</v>
      </c>
      <c r="Q700" s="12">
        <v>0</v>
      </c>
      <c r="R700" s="12">
        <v>0</v>
      </c>
      <c r="S700" s="12">
        <v>0</v>
      </c>
      <c r="T700" s="12">
        <v>0</v>
      </c>
      <c r="U700" s="12">
        <v>0</v>
      </c>
      <c r="V700" s="12">
        <v>0</v>
      </c>
      <c r="W700" s="12">
        <v>0</v>
      </c>
      <c r="X700" s="12">
        <v>0</v>
      </c>
      <c r="Y700" s="12">
        <v>0</v>
      </c>
      <c r="Z700" s="12">
        <v>0</v>
      </c>
      <c r="AA700" s="12">
        <v>0</v>
      </c>
      <c r="AB700" s="12">
        <v>0</v>
      </c>
      <c r="AC700" s="12">
        <v>0</v>
      </c>
      <c r="AD700" s="12">
        <v>0</v>
      </c>
      <c r="AE700" s="12">
        <v>0</v>
      </c>
      <c r="AF700" s="12">
        <v>0</v>
      </c>
      <c r="AG700" s="12">
        <v>0</v>
      </c>
      <c r="AH700" s="12">
        <v>0</v>
      </c>
      <c r="AI700" s="12">
        <v>0</v>
      </c>
      <c r="AJ700" s="12">
        <v>0</v>
      </c>
      <c r="AK700" s="12">
        <v>0</v>
      </c>
      <c r="AL700" s="12">
        <v>0</v>
      </c>
      <c r="AM700" s="12">
        <v>0</v>
      </c>
      <c r="AN700" s="12">
        <v>0</v>
      </c>
      <c r="AO700" s="81">
        <v>0</v>
      </c>
      <c r="AP700">
        <v>0</v>
      </c>
      <c r="AQ700">
        <v>0</v>
      </c>
      <c r="AR700">
        <v>0</v>
      </c>
      <c r="AS700" t="s">
        <v>335</v>
      </c>
      <c r="AT700" t="s">
        <v>270</v>
      </c>
      <c r="AU700">
        <v>0</v>
      </c>
      <c r="AV700" s="12">
        <v>299</v>
      </c>
      <c r="AW700" s="12"/>
      <c r="AX700" s="12"/>
      <c r="AY700" s="12"/>
      <c r="AZ700" t="s">
        <v>57</v>
      </c>
    </row>
    <row r="701" spans="1:52" hidden="1" x14ac:dyDescent="0.35">
      <c r="A701" t="s">
        <v>61</v>
      </c>
      <c r="B701" t="s">
        <v>297</v>
      </c>
      <c r="C701" s="109">
        <v>0</v>
      </c>
      <c r="D701" s="12">
        <v>0</v>
      </c>
      <c r="E701" s="12">
        <v>0</v>
      </c>
      <c r="F701" s="12">
        <v>0</v>
      </c>
      <c r="G701" s="12">
        <v>0</v>
      </c>
      <c r="H701" s="12">
        <v>0</v>
      </c>
      <c r="I701" s="12">
        <v>0</v>
      </c>
      <c r="J701" s="12">
        <v>0</v>
      </c>
      <c r="K701" s="12">
        <v>0</v>
      </c>
      <c r="L701" s="12">
        <v>0</v>
      </c>
      <c r="M701" s="12">
        <v>0</v>
      </c>
      <c r="N701" s="12">
        <v>0</v>
      </c>
      <c r="O701" s="12">
        <v>0</v>
      </c>
      <c r="P701" s="12">
        <v>0</v>
      </c>
      <c r="Q701" s="12">
        <v>0</v>
      </c>
      <c r="R701" s="12">
        <v>0</v>
      </c>
      <c r="S701" s="12">
        <v>0</v>
      </c>
      <c r="T701" s="12">
        <v>0</v>
      </c>
      <c r="U701" s="12">
        <v>0</v>
      </c>
      <c r="V701" s="12">
        <v>0</v>
      </c>
      <c r="W701" s="12">
        <v>0</v>
      </c>
      <c r="X701" s="12">
        <v>0</v>
      </c>
      <c r="Y701" s="12">
        <v>0</v>
      </c>
      <c r="Z701" s="12">
        <v>0</v>
      </c>
      <c r="AA701" s="12">
        <v>0</v>
      </c>
      <c r="AB701" s="12">
        <v>0</v>
      </c>
      <c r="AC701" s="12">
        <v>0</v>
      </c>
      <c r="AD701" s="12">
        <v>0</v>
      </c>
      <c r="AE701" s="12">
        <v>0</v>
      </c>
      <c r="AF701" s="12">
        <v>0</v>
      </c>
      <c r="AG701" s="12">
        <v>0</v>
      </c>
      <c r="AH701" s="12">
        <v>0</v>
      </c>
      <c r="AI701" s="12">
        <v>0</v>
      </c>
      <c r="AJ701" s="12">
        <v>0</v>
      </c>
      <c r="AK701" s="12">
        <v>0</v>
      </c>
      <c r="AL701" s="12">
        <v>0</v>
      </c>
      <c r="AM701" s="12">
        <v>0</v>
      </c>
      <c r="AN701" s="12">
        <v>0</v>
      </c>
      <c r="AO701" s="81">
        <v>0</v>
      </c>
      <c r="AP701">
        <v>0</v>
      </c>
      <c r="AQ701">
        <v>0</v>
      </c>
      <c r="AR701">
        <v>0</v>
      </c>
      <c r="AS701" t="s">
        <v>335</v>
      </c>
      <c r="AT701" t="s">
        <v>270</v>
      </c>
      <c r="AU701">
        <v>0</v>
      </c>
      <c r="AV701" s="12"/>
      <c r="AW701" s="12">
        <v>1</v>
      </c>
      <c r="AX701" s="12"/>
      <c r="AY701" s="12"/>
      <c r="AZ701" t="s">
        <v>295</v>
      </c>
    </row>
    <row r="702" spans="1:52" hidden="1" x14ac:dyDescent="0.35">
      <c r="A702" t="s">
        <v>61</v>
      </c>
      <c r="B702" t="s">
        <v>297</v>
      </c>
      <c r="C702" s="109">
        <v>0</v>
      </c>
      <c r="D702" s="12">
        <v>0</v>
      </c>
      <c r="E702" s="12">
        <v>0</v>
      </c>
      <c r="F702" s="12">
        <v>0</v>
      </c>
      <c r="G702" s="12">
        <v>0</v>
      </c>
      <c r="H702" s="12">
        <v>0</v>
      </c>
      <c r="I702" s="12">
        <v>0</v>
      </c>
      <c r="J702" s="12">
        <v>0</v>
      </c>
      <c r="K702" s="12">
        <v>0</v>
      </c>
      <c r="L702" s="12">
        <v>0</v>
      </c>
      <c r="M702" s="12">
        <v>0</v>
      </c>
      <c r="N702" s="12">
        <v>0</v>
      </c>
      <c r="O702" s="12">
        <v>0</v>
      </c>
      <c r="P702" s="12">
        <v>0</v>
      </c>
      <c r="Q702" s="12">
        <v>0</v>
      </c>
      <c r="R702" s="12">
        <v>0</v>
      </c>
      <c r="S702" s="12">
        <v>0</v>
      </c>
      <c r="T702" s="12">
        <v>0</v>
      </c>
      <c r="U702" s="12">
        <v>0</v>
      </c>
      <c r="V702" s="12">
        <v>0</v>
      </c>
      <c r="W702" s="12">
        <v>0</v>
      </c>
      <c r="X702" s="12">
        <v>0</v>
      </c>
      <c r="Y702" s="12">
        <v>0</v>
      </c>
      <c r="Z702" s="12">
        <v>0</v>
      </c>
      <c r="AA702" s="12">
        <v>0</v>
      </c>
      <c r="AB702" s="12">
        <v>0</v>
      </c>
      <c r="AC702" s="12">
        <v>0</v>
      </c>
      <c r="AD702" s="12">
        <v>0</v>
      </c>
      <c r="AE702" s="12">
        <v>0</v>
      </c>
      <c r="AF702" s="12">
        <v>0</v>
      </c>
      <c r="AG702" s="12">
        <v>0</v>
      </c>
      <c r="AH702" s="12">
        <v>0</v>
      </c>
      <c r="AI702" s="12">
        <v>0</v>
      </c>
      <c r="AJ702" s="12">
        <v>0</v>
      </c>
      <c r="AK702" s="12">
        <v>0</v>
      </c>
      <c r="AL702" s="12">
        <v>0</v>
      </c>
      <c r="AM702" s="12">
        <v>0</v>
      </c>
      <c r="AN702" s="12">
        <v>0</v>
      </c>
      <c r="AO702" s="81">
        <v>0</v>
      </c>
      <c r="AP702">
        <v>0</v>
      </c>
      <c r="AQ702">
        <v>0</v>
      </c>
      <c r="AR702">
        <v>0</v>
      </c>
      <c r="AS702" t="s">
        <v>335</v>
      </c>
      <c r="AT702" t="s">
        <v>270</v>
      </c>
      <c r="AU702">
        <v>0</v>
      </c>
      <c r="AV702" s="12"/>
      <c r="AW702" s="12">
        <v>2</v>
      </c>
      <c r="AX702" s="12"/>
      <c r="AY702" s="12"/>
      <c r="AZ702" t="s">
        <v>296</v>
      </c>
    </row>
    <row r="703" spans="1:52" hidden="1" x14ac:dyDescent="0.35">
      <c r="A703" t="s">
        <v>61</v>
      </c>
      <c r="B703" t="s">
        <v>297</v>
      </c>
      <c r="C703" s="109">
        <v>0</v>
      </c>
      <c r="D703" s="12">
        <v>0</v>
      </c>
      <c r="E703" s="12">
        <v>0</v>
      </c>
      <c r="F703" s="12">
        <v>0</v>
      </c>
      <c r="G703" s="12">
        <v>0</v>
      </c>
      <c r="H703" s="12">
        <v>0</v>
      </c>
      <c r="I703" s="12">
        <v>0</v>
      </c>
      <c r="J703" s="12">
        <v>0</v>
      </c>
      <c r="K703" s="12">
        <v>0</v>
      </c>
      <c r="L703" s="12">
        <v>0</v>
      </c>
      <c r="M703" s="12">
        <v>0</v>
      </c>
      <c r="N703" s="12">
        <v>0</v>
      </c>
      <c r="O703" s="12">
        <v>0</v>
      </c>
      <c r="P703" s="12">
        <v>0</v>
      </c>
      <c r="Q703" s="12">
        <v>0</v>
      </c>
      <c r="R703" s="12">
        <v>0</v>
      </c>
      <c r="S703" s="12">
        <v>0</v>
      </c>
      <c r="T703" s="12">
        <v>0</v>
      </c>
      <c r="U703" s="12">
        <v>0</v>
      </c>
      <c r="V703" s="12">
        <v>0</v>
      </c>
      <c r="W703" s="12">
        <v>0</v>
      </c>
      <c r="X703" s="12">
        <v>0</v>
      </c>
      <c r="Y703" s="12">
        <v>0</v>
      </c>
      <c r="Z703" s="12">
        <v>0</v>
      </c>
      <c r="AA703" s="12">
        <v>0</v>
      </c>
      <c r="AB703" s="12">
        <v>0</v>
      </c>
      <c r="AC703" s="12">
        <v>0</v>
      </c>
      <c r="AD703" s="12">
        <v>0</v>
      </c>
      <c r="AE703" s="12">
        <v>0</v>
      </c>
      <c r="AF703" s="12">
        <v>0</v>
      </c>
      <c r="AG703" s="12">
        <v>0</v>
      </c>
      <c r="AH703" s="12">
        <v>0</v>
      </c>
      <c r="AI703" s="12">
        <v>0</v>
      </c>
      <c r="AJ703" s="12">
        <v>0</v>
      </c>
      <c r="AK703" s="12">
        <v>0</v>
      </c>
      <c r="AL703" s="12">
        <v>0</v>
      </c>
      <c r="AM703" s="12">
        <v>0</v>
      </c>
      <c r="AN703" s="12">
        <v>0</v>
      </c>
      <c r="AO703" s="81">
        <v>0</v>
      </c>
      <c r="AP703">
        <v>0</v>
      </c>
      <c r="AQ703">
        <v>0</v>
      </c>
      <c r="AR703">
        <v>0</v>
      </c>
      <c r="AS703" t="s">
        <v>335</v>
      </c>
      <c r="AT703" t="s">
        <v>270</v>
      </c>
      <c r="AU703">
        <v>0</v>
      </c>
      <c r="AV703" s="12"/>
      <c r="AW703" s="12">
        <v>28</v>
      </c>
      <c r="AX703" s="12"/>
      <c r="AY703" s="12"/>
      <c r="AZ703" t="s">
        <v>57</v>
      </c>
    </row>
    <row r="704" spans="1:52" hidden="1" x14ac:dyDescent="0.35">
      <c r="A704" t="s">
        <v>61</v>
      </c>
      <c r="B704" t="s">
        <v>297</v>
      </c>
      <c r="C704" s="109">
        <v>0</v>
      </c>
      <c r="D704" s="12">
        <v>0</v>
      </c>
      <c r="E704" s="12">
        <v>0</v>
      </c>
      <c r="F704" s="12">
        <v>0</v>
      </c>
      <c r="G704" s="12">
        <v>0</v>
      </c>
      <c r="H704" s="12">
        <v>0</v>
      </c>
      <c r="I704" s="12">
        <v>0</v>
      </c>
      <c r="J704" s="12">
        <v>0</v>
      </c>
      <c r="K704" s="12">
        <v>0</v>
      </c>
      <c r="L704" s="12">
        <v>0</v>
      </c>
      <c r="M704" s="12">
        <v>0</v>
      </c>
      <c r="N704" s="12">
        <v>0</v>
      </c>
      <c r="O704" s="12">
        <v>0</v>
      </c>
      <c r="P704" s="12">
        <v>0</v>
      </c>
      <c r="Q704" s="12">
        <v>0</v>
      </c>
      <c r="R704" s="12">
        <v>0</v>
      </c>
      <c r="S704" s="12">
        <v>0</v>
      </c>
      <c r="T704" s="12">
        <v>0</v>
      </c>
      <c r="U704" s="12">
        <v>0</v>
      </c>
      <c r="V704" s="12">
        <v>0</v>
      </c>
      <c r="W704" s="12">
        <v>0</v>
      </c>
      <c r="X704" s="12">
        <v>0</v>
      </c>
      <c r="Y704" s="12">
        <v>0</v>
      </c>
      <c r="Z704" s="12">
        <v>0</v>
      </c>
      <c r="AA704" s="12">
        <v>0</v>
      </c>
      <c r="AB704" s="12">
        <v>0</v>
      </c>
      <c r="AC704" s="12">
        <v>0</v>
      </c>
      <c r="AD704" s="12">
        <v>0</v>
      </c>
      <c r="AE704" s="12">
        <v>0</v>
      </c>
      <c r="AF704" s="12">
        <v>0</v>
      </c>
      <c r="AG704" s="12">
        <v>0</v>
      </c>
      <c r="AH704" s="12">
        <v>0</v>
      </c>
      <c r="AI704" s="12">
        <v>0</v>
      </c>
      <c r="AJ704" s="12">
        <v>0</v>
      </c>
      <c r="AK704" s="12">
        <v>0</v>
      </c>
      <c r="AL704" s="12">
        <v>0</v>
      </c>
      <c r="AM704" s="12">
        <v>0</v>
      </c>
      <c r="AN704" s="12">
        <v>0</v>
      </c>
      <c r="AO704" s="81">
        <v>0</v>
      </c>
      <c r="AP704">
        <v>0</v>
      </c>
      <c r="AQ704">
        <v>0</v>
      </c>
      <c r="AR704">
        <v>0</v>
      </c>
      <c r="AS704" t="s">
        <v>335</v>
      </c>
      <c r="AT704" t="s">
        <v>270</v>
      </c>
      <c r="AU704">
        <v>0</v>
      </c>
      <c r="AV704" s="12"/>
      <c r="AW704" s="12"/>
      <c r="AX704" s="12">
        <v>0</v>
      </c>
      <c r="AY704" s="12"/>
      <c r="AZ704" t="s">
        <v>295</v>
      </c>
    </row>
    <row r="705" spans="1:52" hidden="1" x14ac:dyDescent="0.35">
      <c r="A705" t="s">
        <v>61</v>
      </c>
      <c r="B705" t="s">
        <v>297</v>
      </c>
      <c r="C705" s="109">
        <v>0</v>
      </c>
      <c r="D705" s="12">
        <v>0</v>
      </c>
      <c r="E705" s="12">
        <v>0</v>
      </c>
      <c r="F705" s="12">
        <v>0</v>
      </c>
      <c r="G705" s="12">
        <v>0</v>
      </c>
      <c r="H705" s="12">
        <v>0</v>
      </c>
      <c r="I705" s="12">
        <v>0</v>
      </c>
      <c r="J705" s="12">
        <v>0</v>
      </c>
      <c r="K705" s="12">
        <v>0</v>
      </c>
      <c r="L705" s="12">
        <v>0</v>
      </c>
      <c r="M705" s="12">
        <v>0</v>
      </c>
      <c r="N705" s="12">
        <v>0</v>
      </c>
      <c r="O705" s="12">
        <v>0</v>
      </c>
      <c r="P705" s="12">
        <v>0</v>
      </c>
      <c r="Q705" s="12">
        <v>0</v>
      </c>
      <c r="R705" s="12">
        <v>0</v>
      </c>
      <c r="S705" s="12">
        <v>0</v>
      </c>
      <c r="T705" s="12">
        <v>0</v>
      </c>
      <c r="U705" s="12">
        <v>0</v>
      </c>
      <c r="V705" s="12">
        <v>0</v>
      </c>
      <c r="W705" s="12">
        <v>0</v>
      </c>
      <c r="X705" s="12">
        <v>0</v>
      </c>
      <c r="Y705" s="12">
        <v>0</v>
      </c>
      <c r="Z705" s="12">
        <v>0</v>
      </c>
      <c r="AA705" s="12">
        <v>0</v>
      </c>
      <c r="AB705" s="12">
        <v>0</v>
      </c>
      <c r="AC705" s="12">
        <v>0</v>
      </c>
      <c r="AD705" s="12">
        <v>0</v>
      </c>
      <c r="AE705" s="12">
        <v>0</v>
      </c>
      <c r="AF705" s="12">
        <v>0</v>
      </c>
      <c r="AG705" s="12">
        <v>0</v>
      </c>
      <c r="AH705" s="12">
        <v>0</v>
      </c>
      <c r="AI705" s="12">
        <v>0</v>
      </c>
      <c r="AJ705" s="12">
        <v>0</v>
      </c>
      <c r="AK705" s="12">
        <v>0</v>
      </c>
      <c r="AL705" s="12">
        <v>0</v>
      </c>
      <c r="AM705" s="12">
        <v>0</v>
      </c>
      <c r="AN705" s="12">
        <v>0</v>
      </c>
      <c r="AO705" s="81">
        <v>0</v>
      </c>
      <c r="AP705">
        <v>0</v>
      </c>
      <c r="AQ705">
        <v>0</v>
      </c>
      <c r="AR705">
        <v>0</v>
      </c>
      <c r="AS705" t="s">
        <v>335</v>
      </c>
      <c r="AT705" t="s">
        <v>270</v>
      </c>
      <c r="AU705">
        <v>0</v>
      </c>
      <c r="AV705" s="12"/>
      <c r="AW705" s="12"/>
      <c r="AX705" s="12">
        <v>2</v>
      </c>
      <c r="AY705" s="12"/>
      <c r="AZ705" t="s">
        <v>296</v>
      </c>
    </row>
    <row r="706" spans="1:52" hidden="1" x14ac:dyDescent="0.35">
      <c r="A706" t="s">
        <v>61</v>
      </c>
      <c r="B706" t="s">
        <v>297</v>
      </c>
      <c r="C706" s="109">
        <v>0</v>
      </c>
      <c r="D706" s="12">
        <v>0</v>
      </c>
      <c r="E706" s="12">
        <v>0</v>
      </c>
      <c r="F706" s="12">
        <v>0</v>
      </c>
      <c r="G706" s="12">
        <v>0</v>
      </c>
      <c r="H706" s="12">
        <v>0</v>
      </c>
      <c r="I706" s="12">
        <v>0</v>
      </c>
      <c r="J706" s="12">
        <v>0</v>
      </c>
      <c r="K706" s="12">
        <v>0</v>
      </c>
      <c r="L706" s="12">
        <v>0</v>
      </c>
      <c r="M706" s="12">
        <v>0</v>
      </c>
      <c r="N706" s="12">
        <v>0</v>
      </c>
      <c r="O706" s="12">
        <v>0</v>
      </c>
      <c r="P706" s="12">
        <v>0</v>
      </c>
      <c r="Q706" s="12">
        <v>0</v>
      </c>
      <c r="R706" s="12">
        <v>0</v>
      </c>
      <c r="S706" s="12">
        <v>0</v>
      </c>
      <c r="T706" s="12">
        <v>0</v>
      </c>
      <c r="U706" s="12">
        <v>0</v>
      </c>
      <c r="V706" s="12">
        <v>0</v>
      </c>
      <c r="W706" s="12">
        <v>0</v>
      </c>
      <c r="X706" s="12">
        <v>0</v>
      </c>
      <c r="Y706" s="12">
        <v>0</v>
      </c>
      <c r="Z706" s="12">
        <v>0</v>
      </c>
      <c r="AA706" s="12">
        <v>0</v>
      </c>
      <c r="AB706" s="12">
        <v>0</v>
      </c>
      <c r="AC706" s="12">
        <v>0</v>
      </c>
      <c r="AD706" s="12">
        <v>0</v>
      </c>
      <c r="AE706" s="12">
        <v>0</v>
      </c>
      <c r="AF706" s="12">
        <v>0</v>
      </c>
      <c r="AG706" s="12">
        <v>0</v>
      </c>
      <c r="AH706" s="12">
        <v>0</v>
      </c>
      <c r="AI706" s="12">
        <v>0</v>
      </c>
      <c r="AJ706" s="12">
        <v>0</v>
      </c>
      <c r="AK706" s="12">
        <v>0</v>
      </c>
      <c r="AL706" s="12">
        <v>0</v>
      </c>
      <c r="AM706" s="12">
        <v>0</v>
      </c>
      <c r="AN706" s="12">
        <v>0</v>
      </c>
      <c r="AO706" s="81">
        <v>0</v>
      </c>
      <c r="AP706">
        <v>0</v>
      </c>
      <c r="AQ706">
        <v>0</v>
      </c>
      <c r="AR706">
        <v>0</v>
      </c>
      <c r="AS706" t="s">
        <v>335</v>
      </c>
      <c r="AT706" t="s">
        <v>270</v>
      </c>
      <c r="AU706">
        <v>0</v>
      </c>
      <c r="AV706" s="12"/>
      <c r="AW706" s="12"/>
      <c r="AX706" s="12">
        <v>20</v>
      </c>
      <c r="AY706" s="12"/>
      <c r="AZ706" t="s">
        <v>57</v>
      </c>
    </row>
    <row r="707" spans="1:52" hidden="1" x14ac:dyDescent="0.35">
      <c r="A707" t="s">
        <v>61</v>
      </c>
      <c r="B707" t="s">
        <v>297</v>
      </c>
      <c r="C707" s="109">
        <v>0</v>
      </c>
      <c r="D707" s="12">
        <v>0</v>
      </c>
      <c r="E707" s="12">
        <v>0</v>
      </c>
      <c r="F707" s="12">
        <v>0</v>
      </c>
      <c r="G707" s="12">
        <v>0</v>
      </c>
      <c r="H707" s="12">
        <v>0</v>
      </c>
      <c r="I707" s="12">
        <v>0</v>
      </c>
      <c r="J707" s="12">
        <v>0</v>
      </c>
      <c r="K707" s="12">
        <v>0</v>
      </c>
      <c r="L707" s="12">
        <v>0</v>
      </c>
      <c r="M707" s="12">
        <v>0</v>
      </c>
      <c r="N707" s="12">
        <v>0</v>
      </c>
      <c r="O707" s="12">
        <v>0</v>
      </c>
      <c r="P707" s="12">
        <v>0</v>
      </c>
      <c r="Q707" s="12">
        <v>0</v>
      </c>
      <c r="R707" s="12">
        <v>0</v>
      </c>
      <c r="S707" s="12">
        <v>0</v>
      </c>
      <c r="T707" s="12">
        <v>0</v>
      </c>
      <c r="U707" s="12">
        <v>0</v>
      </c>
      <c r="V707" s="12">
        <v>0</v>
      </c>
      <c r="W707" s="12">
        <v>0</v>
      </c>
      <c r="X707" s="12">
        <v>0</v>
      </c>
      <c r="Y707" s="12">
        <v>0</v>
      </c>
      <c r="Z707" s="12">
        <v>0</v>
      </c>
      <c r="AA707" s="12">
        <v>0</v>
      </c>
      <c r="AB707" s="12">
        <v>0</v>
      </c>
      <c r="AC707" s="12">
        <v>0</v>
      </c>
      <c r="AD707" s="12">
        <v>0</v>
      </c>
      <c r="AE707" s="12">
        <v>0</v>
      </c>
      <c r="AF707" s="12">
        <v>0</v>
      </c>
      <c r="AG707" s="12">
        <v>0</v>
      </c>
      <c r="AH707" s="12">
        <v>0</v>
      </c>
      <c r="AI707" s="12">
        <v>0</v>
      </c>
      <c r="AJ707" s="12">
        <v>0</v>
      </c>
      <c r="AK707" s="12">
        <v>0</v>
      </c>
      <c r="AL707" s="12">
        <v>0</v>
      </c>
      <c r="AM707" s="12">
        <v>0</v>
      </c>
      <c r="AN707" s="12">
        <v>0</v>
      </c>
      <c r="AO707" s="81">
        <v>0</v>
      </c>
      <c r="AP707">
        <v>0</v>
      </c>
      <c r="AQ707">
        <v>0</v>
      </c>
      <c r="AR707">
        <v>0</v>
      </c>
      <c r="AS707" t="s">
        <v>335</v>
      </c>
      <c r="AT707" t="s">
        <v>270</v>
      </c>
      <c r="AU707">
        <v>0</v>
      </c>
      <c r="AV707" s="12"/>
      <c r="AW707" s="12"/>
      <c r="AX707" s="12"/>
      <c r="AY707" s="12">
        <v>1</v>
      </c>
      <c r="AZ707" t="s">
        <v>295</v>
      </c>
    </row>
    <row r="708" spans="1:52" hidden="1" x14ac:dyDescent="0.35">
      <c r="A708" t="s">
        <v>61</v>
      </c>
      <c r="B708" t="s">
        <v>297</v>
      </c>
      <c r="C708" s="109">
        <v>0</v>
      </c>
      <c r="D708" s="12">
        <v>0</v>
      </c>
      <c r="E708" s="12">
        <v>0</v>
      </c>
      <c r="F708" s="12">
        <v>0</v>
      </c>
      <c r="G708" s="12">
        <v>0</v>
      </c>
      <c r="H708" s="12">
        <v>0</v>
      </c>
      <c r="I708" s="12">
        <v>0</v>
      </c>
      <c r="J708" s="12">
        <v>0</v>
      </c>
      <c r="K708" s="12">
        <v>0</v>
      </c>
      <c r="L708" s="12">
        <v>0</v>
      </c>
      <c r="M708" s="12">
        <v>0</v>
      </c>
      <c r="N708" s="12">
        <v>0</v>
      </c>
      <c r="O708" s="12">
        <v>0</v>
      </c>
      <c r="P708" s="12">
        <v>0</v>
      </c>
      <c r="Q708" s="12">
        <v>0</v>
      </c>
      <c r="R708" s="12">
        <v>0</v>
      </c>
      <c r="S708" s="12">
        <v>0</v>
      </c>
      <c r="T708" s="12">
        <v>0</v>
      </c>
      <c r="U708" s="12">
        <v>0</v>
      </c>
      <c r="V708" s="12">
        <v>0</v>
      </c>
      <c r="W708" s="12">
        <v>0</v>
      </c>
      <c r="X708" s="12">
        <v>0</v>
      </c>
      <c r="Y708" s="12">
        <v>0</v>
      </c>
      <c r="Z708" s="12">
        <v>0</v>
      </c>
      <c r="AA708" s="12">
        <v>0</v>
      </c>
      <c r="AB708" s="12">
        <v>0</v>
      </c>
      <c r="AC708" s="12">
        <v>0</v>
      </c>
      <c r="AD708" s="12">
        <v>0</v>
      </c>
      <c r="AE708" s="12">
        <v>0</v>
      </c>
      <c r="AF708" s="12">
        <v>0</v>
      </c>
      <c r="AG708" s="12">
        <v>0</v>
      </c>
      <c r="AH708" s="12">
        <v>0</v>
      </c>
      <c r="AI708" s="12">
        <v>0</v>
      </c>
      <c r="AJ708" s="12">
        <v>0</v>
      </c>
      <c r="AK708" s="12">
        <v>0</v>
      </c>
      <c r="AL708" s="12">
        <v>0</v>
      </c>
      <c r="AM708" s="12">
        <v>0</v>
      </c>
      <c r="AN708" s="12">
        <v>0</v>
      </c>
      <c r="AO708" s="81">
        <v>0</v>
      </c>
      <c r="AP708">
        <v>0</v>
      </c>
      <c r="AQ708">
        <v>0</v>
      </c>
      <c r="AR708">
        <v>0</v>
      </c>
      <c r="AS708" t="s">
        <v>335</v>
      </c>
      <c r="AT708" t="s">
        <v>270</v>
      </c>
      <c r="AU708">
        <v>0</v>
      </c>
      <c r="AV708" s="12"/>
      <c r="AW708" s="12"/>
      <c r="AX708" s="12"/>
      <c r="AY708" s="12">
        <v>2</v>
      </c>
      <c r="AZ708" t="s">
        <v>296</v>
      </c>
    </row>
    <row r="709" spans="1:52" hidden="1" x14ac:dyDescent="0.35">
      <c r="A709" t="s">
        <v>61</v>
      </c>
      <c r="B709" t="s">
        <v>297</v>
      </c>
      <c r="C709" s="109">
        <v>0</v>
      </c>
      <c r="D709" s="12">
        <v>0</v>
      </c>
      <c r="E709" s="12">
        <v>0</v>
      </c>
      <c r="F709" s="12">
        <v>0</v>
      </c>
      <c r="G709" s="12">
        <v>0</v>
      </c>
      <c r="H709" s="12">
        <v>0</v>
      </c>
      <c r="I709" s="12">
        <v>0</v>
      </c>
      <c r="J709" s="12">
        <v>0</v>
      </c>
      <c r="K709" s="12">
        <v>0</v>
      </c>
      <c r="L709" s="12">
        <v>0</v>
      </c>
      <c r="M709" s="12">
        <v>0</v>
      </c>
      <c r="N709" s="12">
        <v>0</v>
      </c>
      <c r="O709" s="12">
        <v>0</v>
      </c>
      <c r="P709" s="12">
        <v>0</v>
      </c>
      <c r="Q709" s="12">
        <v>0</v>
      </c>
      <c r="R709" s="12">
        <v>0</v>
      </c>
      <c r="S709" s="12">
        <v>0</v>
      </c>
      <c r="T709" s="12">
        <v>0</v>
      </c>
      <c r="U709" s="12">
        <v>0</v>
      </c>
      <c r="V709" s="12">
        <v>0</v>
      </c>
      <c r="W709" s="12">
        <v>0</v>
      </c>
      <c r="X709" s="12">
        <v>0</v>
      </c>
      <c r="Y709" s="12">
        <v>0</v>
      </c>
      <c r="Z709" s="12">
        <v>0</v>
      </c>
      <c r="AA709" s="12">
        <v>0</v>
      </c>
      <c r="AB709" s="12">
        <v>0</v>
      </c>
      <c r="AC709" s="12">
        <v>0</v>
      </c>
      <c r="AD709" s="12">
        <v>0</v>
      </c>
      <c r="AE709" s="12">
        <v>0</v>
      </c>
      <c r="AF709" s="12">
        <v>0</v>
      </c>
      <c r="AG709" s="12">
        <v>0</v>
      </c>
      <c r="AH709" s="12">
        <v>0</v>
      </c>
      <c r="AI709" s="12">
        <v>0</v>
      </c>
      <c r="AJ709" s="12">
        <v>0</v>
      </c>
      <c r="AK709" s="12">
        <v>0</v>
      </c>
      <c r="AL709" s="12">
        <v>0</v>
      </c>
      <c r="AM709" s="12">
        <v>0</v>
      </c>
      <c r="AN709" s="12">
        <v>0</v>
      </c>
      <c r="AO709" s="81">
        <v>0</v>
      </c>
      <c r="AP709">
        <v>0</v>
      </c>
      <c r="AQ709">
        <v>0</v>
      </c>
      <c r="AR709">
        <v>0</v>
      </c>
      <c r="AS709" t="s">
        <v>335</v>
      </c>
      <c r="AT709" t="s">
        <v>270</v>
      </c>
      <c r="AU709">
        <v>0</v>
      </c>
      <c r="AV709" s="12"/>
      <c r="AW709" s="12"/>
      <c r="AX709" s="12"/>
      <c r="AY709" s="12">
        <v>27</v>
      </c>
      <c r="AZ709" t="s">
        <v>57</v>
      </c>
    </row>
    <row r="710" spans="1:52" hidden="1" x14ac:dyDescent="0.35">
      <c r="A710" t="s">
        <v>61</v>
      </c>
      <c r="B710" t="s">
        <v>297</v>
      </c>
      <c r="C710" s="109">
        <v>0</v>
      </c>
      <c r="D710" s="12">
        <v>0</v>
      </c>
      <c r="E710" s="12">
        <v>0</v>
      </c>
      <c r="F710" s="12">
        <v>0</v>
      </c>
      <c r="G710" s="12">
        <v>0</v>
      </c>
      <c r="H710" s="12">
        <v>0</v>
      </c>
      <c r="I710" s="12">
        <v>0</v>
      </c>
      <c r="J710" s="12">
        <v>0</v>
      </c>
      <c r="K710" s="12">
        <v>0</v>
      </c>
      <c r="L710" s="12">
        <v>0</v>
      </c>
      <c r="M710" s="12">
        <v>0</v>
      </c>
      <c r="N710" s="12">
        <v>0</v>
      </c>
      <c r="O710" s="12">
        <v>0</v>
      </c>
      <c r="P710" s="12">
        <v>0</v>
      </c>
      <c r="Q710" s="12">
        <v>0</v>
      </c>
      <c r="R710" s="12">
        <v>0</v>
      </c>
      <c r="S710" s="12">
        <v>0</v>
      </c>
      <c r="T710" s="12">
        <v>0</v>
      </c>
      <c r="U710" s="12">
        <v>0</v>
      </c>
      <c r="V710" s="12">
        <v>0</v>
      </c>
      <c r="W710" s="12">
        <v>0</v>
      </c>
      <c r="X710" s="12">
        <v>0</v>
      </c>
      <c r="Y710" s="12">
        <v>0</v>
      </c>
      <c r="Z710" s="12">
        <v>0</v>
      </c>
      <c r="AA710" s="12">
        <v>0</v>
      </c>
      <c r="AB710" s="12">
        <v>0</v>
      </c>
      <c r="AC710" s="12">
        <v>0</v>
      </c>
      <c r="AD710" s="12">
        <v>0</v>
      </c>
      <c r="AE710" s="12">
        <v>0</v>
      </c>
      <c r="AF710" s="12">
        <v>0</v>
      </c>
      <c r="AG710" s="12">
        <v>0</v>
      </c>
      <c r="AH710" s="12">
        <v>0</v>
      </c>
      <c r="AI710" s="12">
        <v>0</v>
      </c>
      <c r="AJ710" s="12">
        <v>0</v>
      </c>
      <c r="AK710" s="12">
        <v>0</v>
      </c>
      <c r="AL710" s="12">
        <v>0</v>
      </c>
      <c r="AM710" s="12">
        <v>0</v>
      </c>
      <c r="AN710" s="12">
        <v>0</v>
      </c>
      <c r="AO710" s="81">
        <v>0</v>
      </c>
      <c r="AP710">
        <v>0</v>
      </c>
      <c r="AQ710">
        <v>0</v>
      </c>
      <c r="AR710">
        <v>0</v>
      </c>
      <c r="AS710" t="s">
        <v>335</v>
      </c>
      <c r="AT710" t="s">
        <v>270</v>
      </c>
      <c r="AU710">
        <v>0</v>
      </c>
      <c r="AV710" s="12"/>
      <c r="AW710" s="12"/>
      <c r="AX710" s="12"/>
      <c r="AY710" s="12"/>
      <c r="AZ710" t="s">
        <v>57</v>
      </c>
    </row>
    <row r="711" spans="1:52" hidden="1" x14ac:dyDescent="0.35">
      <c r="A711" t="s">
        <v>61</v>
      </c>
      <c r="B711" t="s">
        <v>297</v>
      </c>
      <c r="C711" s="109">
        <v>0</v>
      </c>
      <c r="D711" s="12">
        <v>0</v>
      </c>
      <c r="E711" s="12">
        <v>0</v>
      </c>
      <c r="F711" s="12">
        <v>0</v>
      </c>
      <c r="G711" s="12">
        <v>0</v>
      </c>
      <c r="H711" s="12">
        <v>0</v>
      </c>
      <c r="I711" s="12">
        <v>0</v>
      </c>
      <c r="J711" s="12">
        <v>0</v>
      </c>
      <c r="K711" s="12">
        <v>0</v>
      </c>
      <c r="L711" s="12">
        <v>0</v>
      </c>
      <c r="M711" s="12">
        <v>0</v>
      </c>
      <c r="N711" s="12">
        <v>0</v>
      </c>
      <c r="O711" s="12">
        <v>0</v>
      </c>
      <c r="P711" s="12">
        <v>0</v>
      </c>
      <c r="Q711" s="12">
        <v>0</v>
      </c>
      <c r="R711" s="12">
        <v>0</v>
      </c>
      <c r="S711" s="12">
        <v>0</v>
      </c>
      <c r="T711" s="12">
        <v>0</v>
      </c>
      <c r="U711" s="12">
        <v>0</v>
      </c>
      <c r="V711" s="12">
        <v>0</v>
      </c>
      <c r="W711" s="12">
        <v>0</v>
      </c>
      <c r="X711" s="12">
        <v>0</v>
      </c>
      <c r="Y711" s="12">
        <v>0</v>
      </c>
      <c r="Z711" s="12">
        <v>0</v>
      </c>
      <c r="AA711" s="12">
        <v>0</v>
      </c>
      <c r="AB711" s="12">
        <v>0</v>
      </c>
      <c r="AC711" s="12">
        <v>0</v>
      </c>
      <c r="AD711" s="12">
        <v>0</v>
      </c>
      <c r="AE711" s="12">
        <v>0</v>
      </c>
      <c r="AF711" s="12">
        <v>0</v>
      </c>
      <c r="AG711" s="12">
        <v>0</v>
      </c>
      <c r="AH711" s="12">
        <v>0</v>
      </c>
      <c r="AI711" s="12">
        <v>0</v>
      </c>
      <c r="AJ711" s="12">
        <v>0</v>
      </c>
      <c r="AK711" s="12">
        <v>0</v>
      </c>
      <c r="AL711" s="12">
        <v>0</v>
      </c>
      <c r="AM711" s="12">
        <v>0</v>
      </c>
      <c r="AN711" s="12">
        <v>0</v>
      </c>
      <c r="AO711" s="81">
        <v>0</v>
      </c>
      <c r="AP711">
        <v>0</v>
      </c>
      <c r="AQ711">
        <v>0</v>
      </c>
      <c r="AR711">
        <v>0</v>
      </c>
      <c r="AS711" t="s">
        <v>335</v>
      </c>
      <c r="AT711" t="s">
        <v>270</v>
      </c>
      <c r="AU711">
        <v>0</v>
      </c>
      <c r="AV711" s="12"/>
      <c r="AW711" s="12"/>
      <c r="AX711" s="12"/>
      <c r="AY711" s="12"/>
      <c r="AZ711" t="s">
        <v>296</v>
      </c>
    </row>
    <row r="712" spans="1:52" hidden="1" x14ac:dyDescent="0.35">
      <c r="A712" t="s">
        <v>61</v>
      </c>
      <c r="B712" t="s">
        <v>297</v>
      </c>
      <c r="C712" s="109">
        <v>0</v>
      </c>
      <c r="D712" s="12">
        <v>0</v>
      </c>
      <c r="E712" s="12">
        <v>0</v>
      </c>
      <c r="F712" s="12">
        <v>0</v>
      </c>
      <c r="G712" s="12">
        <v>0</v>
      </c>
      <c r="H712" s="12">
        <v>0</v>
      </c>
      <c r="I712" s="12">
        <v>0</v>
      </c>
      <c r="J712" s="12">
        <v>0</v>
      </c>
      <c r="K712" s="12">
        <v>0</v>
      </c>
      <c r="L712" s="12">
        <v>0</v>
      </c>
      <c r="M712" s="12">
        <v>0</v>
      </c>
      <c r="N712" s="12">
        <v>0</v>
      </c>
      <c r="O712" s="12">
        <v>0</v>
      </c>
      <c r="P712" s="12">
        <v>0</v>
      </c>
      <c r="Q712" s="12">
        <v>0</v>
      </c>
      <c r="R712" s="12">
        <v>0</v>
      </c>
      <c r="S712" s="12">
        <v>0</v>
      </c>
      <c r="T712" s="12">
        <v>0</v>
      </c>
      <c r="U712" s="12">
        <v>0</v>
      </c>
      <c r="V712" s="12">
        <v>0</v>
      </c>
      <c r="W712" s="12">
        <v>0</v>
      </c>
      <c r="X712" s="12">
        <v>0</v>
      </c>
      <c r="Y712" s="12">
        <v>0</v>
      </c>
      <c r="Z712" s="12">
        <v>0</v>
      </c>
      <c r="AA712" s="12">
        <v>0</v>
      </c>
      <c r="AB712" s="12">
        <v>0</v>
      </c>
      <c r="AC712" s="12">
        <v>0</v>
      </c>
      <c r="AD712" s="12">
        <v>0</v>
      </c>
      <c r="AE712" s="12">
        <v>0</v>
      </c>
      <c r="AF712" s="12">
        <v>0</v>
      </c>
      <c r="AG712" s="12">
        <v>0</v>
      </c>
      <c r="AH712" s="12">
        <v>0</v>
      </c>
      <c r="AI712" s="12">
        <v>0</v>
      </c>
      <c r="AJ712" s="12">
        <v>0</v>
      </c>
      <c r="AK712" s="12">
        <v>0</v>
      </c>
      <c r="AL712" s="12">
        <v>0</v>
      </c>
      <c r="AM712" s="12">
        <v>0</v>
      </c>
      <c r="AN712" s="12">
        <v>0</v>
      </c>
      <c r="AO712" s="81">
        <v>0</v>
      </c>
      <c r="AP712">
        <v>0</v>
      </c>
      <c r="AQ712">
        <v>0</v>
      </c>
      <c r="AR712">
        <v>0</v>
      </c>
      <c r="AS712" t="s">
        <v>335</v>
      </c>
      <c r="AT712" t="s">
        <v>270</v>
      </c>
      <c r="AU712">
        <v>0</v>
      </c>
      <c r="AV712" s="12"/>
      <c r="AW712" s="12"/>
      <c r="AX712" s="12"/>
      <c r="AY712" s="12"/>
      <c r="AZ712" t="s">
        <v>295</v>
      </c>
    </row>
    <row r="713" spans="1:52" hidden="1" x14ac:dyDescent="0.35">
      <c r="A713" t="s">
        <v>61</v>
      </c>
      <c r="B713" t="s">
        <v>118</v>
      </c>
      <c r="C713" s="109">
        <v>0</v>
      </c>
      <c r="D713" s="12">
        <v>0</v>
      </c>
      <c r="E713" s="12">
        <v>0</v>
      </c>
      <c r="F713" s="12">
        <v>0</v>
      </c>
      <c r="G713" s="12">
        <v>0</v>
      </c>
      <c r="H713" s="12">
        <v>0</v>
      </c>
      <c r="I713" s="12">
        <v>0</v>
      </c>
      <c r="J713" s="12">
        <v>0</v>
      </c>
      <c r="K713" s="12">
        <v>0</v>
      </c>
      <c r="L713" s="12">
        <v>0</v>
      </c>
      <c r="M713" s="12">
        <v>0</v>
      </c>
      <c r="N713" s="12">
        <v>0</v>
      </c>
      <c r="O713" s="12">
        <v>0</v>
      </c>
      <c r="P713" s="12">
        <v>0</v>
      </c>
      <c r="Q713" s="12">
        <v>0</v>
      </c>
      <c r="R713" s="12">
        <v>0</v>
      </c>
      <c r="S713" s="12">
        <v>0</v>
      </c>
      <c r="T713" s="12">
        <v>0</v>
      </c>
      <c r="U713" s="12">
        <v>0</v>
      </c>
      <c r="V713" s="12">
        <v>0</v>
      </c>
      <c r="W713" s="12">
        <v>0</v>
      </c>
      <c r="X713" s="12">
        <v>0</v>
      </c>
      <c r="Y713" s="12">
        <v>0</v>
      </c>
      <c r="Z713" s="12">
        <v>0</v>
      </c>
      <c r="AA713" s="12">
        <v>0</v>
      </c>
      <c r="AB713" s="12">
        <v>0</v>
      </c>
      <c r="AC713" s="12">
        <v>0</v>
      </c>
      <c r="AD713" s="12">
        <v>0</v>
      </c>
      <c r="AE713" s="12">
        <v>0</v>
      </c>
      <c r="AF713" s="12">
        <v>0</v>
      </c>
      <c r="AG713" s="12">
        <v>0</v>
      </c>
      <c r="AH713" s="12">
        <v>0</v>
      </c>
      <c r="AI713" s="12">
        <v>0</v>
      </c>
      <c r="AJ713" s="12">
        <v>0</v>
      </c>
      <c r="AK713" s="12">
        <v>0</v>
      </c>
      <c r="AL713" s="12">
        <v>0</v>
      </c>
      <c r="AM713" s="12">
        <v>0</v>
      </c>
      <c r="AN713" s="12">
        <v>0</v>
      </c>
      <c r="AO713" s="81">
        <v>0</v>
      </c>
      <c r="AP713">
        <v>0</v>
      </c>
      <c r="AQ713">
        <v>0</v>
      </c>
      <c r="AR713">
        <v>0</v>
      </c>
      <c r="AS713" t="s">
        <v>336</v>
      </c>
      <c r="AT713" t="s">
        <v>270</v>
      </c>
      <c r="AU713">
        <v>0</v>
      </c>
      <c r="AV713" s="12">
        <v>962</v>
      </c>
      <c r="AW713" s="12"/>
      <c r="AX713" s="12"/>
      <c r="AY713" s="12"/>
      <c r="AZ713" t="s">
        <v>57</v>
      </c>
    </row>
    <row r="714" spans="1:52" hidden="1" x14ac:dyDescent="0.35">
      <c r="A714" t="s">
        <v>61</v>
      </c>
      <c r="B714" t="s">
        <v>118</v>
      </c>
      <c r="C714" s="109">
        <v>0</v>
      </c>
      <c r="D714" s="12">
        <v>0</v>
      </c>
      <c r="E714" s="12">
        <v>0</v>
      </c>
      <c r="F714" s="12">
        <v>0</v>
      </c>
      <c r="G714" s="12">
        <v>0</v>
      </c>
      <c r="H714" s="12">
        <v>0</v>
      </c>
      <c r="I714" s="12">
        <v>0</v>
      </c>
      <c r="J714" s="12">
        <v>0</v>
      </c>
      <c r="K714" s="12">
        <v>0</v>
      </c>
      <c r="L714" s="12">
        <v>0</v>
      </c>
      <c r="M714" s="12">
        <v>0</v>
      </c>
      <c r="N714" s="12">
        <v>0</v>
      </c>
      <c r="O714" s="12">
        <v>0</v>
      </c>
      <c r="P714" s="12">
        <v>0</v>
      </c>
      <c r="Q714" s="12">
        <v>0</v>
      </c>
      <c r="R714" s="12">
        <v>0</v>
      </c>
      <c r="S714" s="12">
        <v>0</v>
      </c>
      <c r="T714" s="12">
        <v>0</v>
      </c>
      <c r="U714" s="12">
        <v>0</v>
      </c>
      <c r="V714" s="12">
        <v>0</v>
      </c>
      <c r="W714" s="12">
        <v>0</v>
      </c>
      <c r="X714" s="12">
        <v>0</v>
      </c>
      <c r="Y714" s="12">
        <v>0</v>
      </c>
      <c r="Z714" s="12">
        <v>0</v>
      </c>
      <c r="AA714" s="12">
        <v>0</v>
      </c>
      <c r="AB714" s="12">
        <v>0</v>
      </c>
      <c r="AC714" s="12">
        <v>0</v>
      </c>
      <c r="AD714" s="12">
        <v>0</v>
      </c>
      <c r="AE714" s="12">
        <v>0</v>
      </c>
      <c r="AF714" s="12">
        <v>0</v>
      </c>
      <c r="AG714" s="12">
        <v>0</v>
      </c>
      <c r="AH714" s="12">
        <v>0</v>
      </c>
      <c r="AI714" s="12">
        <v>0</v>
      </c>
      <c r="AJ714" s="12">
        <v>0</v>
      </c>
      <c r="AK714" s="12">
        <v>0</v>
      </c>
      <c r="AL714" s="12">
        <v>0</v>
      </c>
      <c r="AM714" s="12">
        <v>0</v>
      </c>
      <c r="AN714" s="12">
        <v>0</v>
      </c>
      <c r="AO714" s="81">
        <v>0</v>
      </c>
      <c r="AP714">
        <v>0</v>
      </c>
      <c r="AQ714">
        <v>0</v>
      </c>
      <c r="AR714">
        <v>0</v>
      </c>
      <c r="AS714" t="s">
        <v>336</v>
      </c>
      <c r="AT714" t="s">
        <v>270</v>
      </c>
      <c r="AU714">
        <v>0</v>
      </c>
      <c r="AV714" s="12"/>
      <c r="AW714" s="12">
        <v>2</v>
      </c>
      <c r="AX714" s="12"/>
      <c r="AY714" s="12"/>
      <c r="AZ714" t="s">
        <v>295</v>
      </c>
    </row>
    <row r="715" spans="1:52" hidden="1" x14ac:dyDescent="0.35">
      <c r="A715" t="s">
        <v>61</v>
      </c>
      <c r="B715" t="s">
        <v>118</v>
      </c>
      <c r="C715" s="109">
        <v>0</v>
      </c>
      <c r="D715" s="12">
        <v>0</v>
      </c>
      <c r="E715" s="12">
        <v>0</v>
      </c>
      <c r="F715" s="12">
        <v>0</v>
      </c>
      <c r="G715" s="12">
        <v>0</v>
      </c>
      <c r="H715" s="12">
        <v>0</v>
      </c>
      <c r="I715" s="12">
        <v>0</v>
      </c>
      <c r="J715" s="12">
        <v>0</v>
      </c>
      <c r="K715" s="12">
        <v>0</v>
      </c>
      <c r="L715" s="12">
        <v>0</v>
      </c>
      <c r="M715" s="12">
        <v>0</v>
      </c>
      <c r="N715" s="12">
        <v>0</v>
      </c>
      <c r="O715" s="12">
        <v>0</v>
      </c>
      <c r="P715" s="12">
        <v>0</v>
      </c>
      <c r="Q715" s="12">
        <v>0</v>
      </c>
      <c r="R715" s="12">
        <v>0</v>
      </c>
      <c r="S715" s="12">
        <v>0</v>
      </c>
      <c r="T715" s="12">
        <v>0</v>
      </c>
      <c r="U715" s="12">
        <v>0</v>
      </c>
      <c r="V715" s="12">
        <v>0</v>
      </c>
      <c r="W715" s="12">
        <v>0</v>
      </c>
      <c r="X715" s="12">
        <v>0</v>
      </c>
      <c r="Y715" s="12">
        <v>0</v>
      </c>
      <c r="Z715" s="12">
        <v>0</v>
      </c>
      <c r="AA715" s="12">
        <v>0</v>
      </c>
      <c r="AB715" s="12">
        <v>0</v>
      </c>
      <c r="AC715" s="12">
        <v>0</v>
      </c>
      <c r="AD715" s="12">
        <v>0</v>
      </c>
      <c r="AE715" s="12">
        <v>0</v>
      </c>
      <c r="AF715" s="12">
        <v>0</v>
      </c>
      <c r="AG715" s="12">
        <v>0</v>
      </c>
      <c r="AH715" s="12">
        <v>0</v>
      </c>
      <c r="AI715" s="12">
        <v>0</v>
      </c>
      <c r="AJ715" s="12">
        <v>0</v>
      </c>
      <c r="AK715" s="12">
        <v>0</v>
      </c>
      <c r="AL715" s="12">
        <v>0</v>
      </c>
      <c r="AM715" s="12">
        <v>0</v>
      </c>
      <c r="AN715" s="12">
        <v>0</v>
      </c>
      <c r="AO715" s="81">
        <v>0</v>
      </c>
      <c r="AP715">
        <v>0</v>
      </c>
      <c r="AQ715">
        <v>0</v>
      </c>
      <c r="AR715">
        <v>0</v>
      </c>
      <c r="AS715" t="s">
        <v>336</v>
      </c>
      <c r="AT715" t="s">
        <v>270</v>
      </c>
      <c r="AU715">
        <v>0</v>
      </c>
      <c r="AV715" s="12"/>
      <c r="AW715" s="12">
        <v>9</v>
      </c>
      <c r="AX715" s="12"/>
      <c r="AY715" s="12"/>
      <c r="AZ715" t="s">
        <v>296</v>
      </c>
    </row>
    <row r="716" spans="1:52" hidden="1" x14ac:dyDescent="0.35">
      <c r="A716" t="s">
        <v>61</v>
      </c>
      <c r="B716" t="s">
        <v>118</v>
      </c>
      <c r="C716" s="109">
        <v>0</v>
      </c>
      <c r="D716" s="12">
        <v>0</v>
      </c>
      <c r="E716" s="12">
        <v>0</v>
      </c>
      <c r="F716" s="12">
        <v>0</v>
      </c>
      <c r="G716" s="12">
        <v>0</v>
      </c>
      <c r="H716" s="12">
        <v>0</v>
      </c>
      <c r="I716" s="12">
        <v>0</v>
      </c>
      <c r="J716" s="12">
        <v>0</v>
      </c>
      <c r="K716" s="12">
        <v>0</v>
      </c>
      <c r="L716" s="12">
        <v>0</v>
      </c>
      <c r="M716" s="12">
        <v>0</v>
      </c>
      <c r="N716" s="12">
        <v>0</v>
      </c>
      <c r="O716" s="12">
        <v>0</v>
      </c>
      <c r="P716" s="12">
        <v>0</v>
      </c>
      <c r="Q716" s="12">
        <v>0</v>
      </c>
      <c r="R716" s="12">
        <v>0</v>
      </c>
      <c r="S716" s="12">
        <v>0</v>
      </c>
      <c r="T716" s="12">
        <v>0</v>
      </c>
      <c r="U716" s="12">
        <v>0</v>
      </c>
      <c r="V716" s="12">
        <v>0</v>
      </c>
      <c r="W716" s="12">
        <v>0</v>
      </c>
      <c r="X716" s="12">
        <v>0</v>
      </c>
      <c r="Y716" s="12">
        <v>0</v>
      </c>
      <c r="Z716" s="12">
        <v>0</v>
      </c>
      <c r="AA716" s="12">
        <v>0</v>
      </c>
      <c r="AB716" s="12">
        <v>0</v>
      </c>
      <c r="AC716" s="12">
        <v>0</v>
      </c>
      <c r="AD716" s="12">
        <v>0</v>
      </c>
      <c r="AE716" s="12">
        <v>0</v>
      </c>
      <c r="AF716" s="12">
        <v>0</v>
      </c>
      <c r="AG716" s="12">
        <v>0</v>
      </c>
      <c r="AH716" s="12">
        <v>0</v>
      </c>
      <c r="AI716" s="12">
        <v>0</v>
      </c>
      <c r="AJ716" s="12">
        <v>0</v>
      </c>
      <c r="AK716" s="12">
        <v>0</v>
      </c>
      <c r="AL716" s="12">
        <v>0</v>
      </c>
      <c r="AM716" s="12">
        <v>0</v>
      </c>
      <c r="AN716" s="12">
        <v>0</v>
      </c>
      <c r="AO716" s="81">
        <v>0</v>
      </c>
      <c r="AP716">
        <v>0</v>
      </c>
      <c r="AQ716">
        <v>0</v>
      </c>
      <c r="AR716">
        <v>0</v>
      </c>
      <c r="AS716" t="s">
        <v>336</v>
      </c>
      <c r="AT716" t="s">
        <v>270</v>
      </c>
      <c r="AU716">
        <v>0</v>
      </c>
      <c r="AV716" s="12"/>
      <c r="AW716" s="12">
        <v>111</v>
      </c>
      <c r="AX716" s="12"/>
      <c r="AY716" s="12"/>
      <c r="AZ716" t="s">
        <v>57</v>
      </c>
    </row>
    <row r="717" spans="1:52" hidden="1" x14ac:dyDescent="0.35">
      <c r="A717" t="s">
        <v>61</v>
      </c>
      <c r="B717" t="s">
        <v>118</v>
      </c>
      <c r="C717" s="109">
        <v>0</v>
      </c>
      <c r="D717" s="12">
        <v>0</v>
      </c>
      <c r="E717" s="12">
        <v>0</v>
      </c>
      <c r="F717" s="12">
        <v>0</v>
      </c>
      <c r="G717" s="12">
        <v>0</v>
      </c>
      <c r="H717" s="12">
        <v>0</v>
      </c>
      <c r="I717" s="12">
        <v>0</v>
      </c>
      <c r="J717" s="12">
        <v>0</v>
      </c>
      <c r="K717" s="12">
        <v>0</v>
      </c>
      <c r="L717" s="12">
        <v>0</v>
      </c>
      <c r="M717" s="12">
        <v>0</v>
      </c>
      <c r="N717" s="12">
        <v>0</v>
      </c>
      <c r="O717" s="12">
        <v>0</v>
      </c>
      <c r="P717" s="12">
        <v>0</v>
      </c>
      <c r="Q717" s="12">
        <v>0</v>
      </c>
      <c r="R717" s="12">
        <v>0</v>
      </c>
      <c r="S717" s="12">
        <v>0</v>
      </c>
      <c r="T717" s="12">
        <v>0</v>
      </c>
      <c r="U717" s="12">
        <v>0</v>
      </c>
      <c r="V717" s="12">
        <v>0</v>
      </c>
      <c r="W717" s="12">
        <v>0</v>
      </c>
      <c r="X717" s="12">
        <v>0</v>
      </c>
      <c r="Y717" s="12">
        <v>0</v>
      </c>
      <c r="Z717" s="12">
        <v>0</v>
      </c>
      <c r="AA717" s="12">
        <v>0</v>
      </c>
      <c r="AB717" s="12">
        <v>0</v>
      </c>
      <c r="AC717" s="12">
        <v>0</v>
      </c>
      <c r="AD717" s="12">
        <v>0</v>
      </c>
      <c r="AE717" s="12">
        <v>0</v>
      </c>
      <c r="AF717" s="12">
        <v>0</v>
      </c>
      <c r="AG717" s="12">
        <v>0</v>
      </c>
      <c r="AH717" s="12">
        <v>0</v>
      </c>
      <c r="AI717" s="12">
        <v>0</v>
      </c>
      <c r="AJ717" s="12">
        <v>0</v>
      </c>
      <c r="AK717" s="12">
        <v>0</v>
      </c>
      <c r="AL717" s="12">
        <v>0</v>
      </c>
      <c r="AM717" s="12">
        <v>0</v>
      </c>
      <c r="AN717" s="12">
        <v>0</v>
      </c>
      <c r="AO717" s="81">
        <v>0</v>
      </c>
      <c r="AP717">
        <v>0</v>
      </c>
      <c r="AQ717">
        <v>0</v>
      </c>
      <c r="AR717">
        <v>0</v>
      </c>
      <c r="AS717" t="s">
        <v>336</v>
      </c>
      <c r="AT717" t="s">
        <v>270</v>
      </c>
      <c r="AU717">
        <v>0</v>
      </c>
      <c r="AV717" s="12"/>
      <c r="AW717" s="12"/>
      <c r="AX717" s="12">
        <v>1</v>
      </c>
      <c r="AY717" s="12"/>
      <c r="AZ717" t="s">
        <v>295</v>
      </c>
    </row>
    <row r="718" spans="1:52" hidden="1" x14ac:dyDescent="0.35">
      <c r="A718" t="s">
        <v>61</v>
      </c>
      <c r="B718" t="s">
        <v>118</v>
      </c>
      <c r="C718" s="109">
        <v>0</v>
      </c>
      <c r="D718" s="12">
        <v>0</v>
      </c>
      <c r="E718" s="12">
        <v>0</v>
      </c>
      <c r="F718" s="12">
        <v>0</v>
      </c>
      <c r="G718" s="12">
        <v>0</v>
      </c>
      <c r="H718" s="12">
        <v>0</v>
      </c>
      <c r="I718" s="12">
        <v>0</v>
      </c>
      <c r="J718" s="12">
        <v>0</v>
      </c>
      <c r="K718" s="12">
        <v>0</v>
      </c>
      <c r="L718" s="12">
        <v>0</v>
      </c>
      <c r="M718" s="12">
        <v>0</v>
      </c>
      <c r="N718" s="12">
        <v>0</v>
      </c>
      <c r="O718" s="12">
        <v>0</v>
      </c>
      <c r="P718" s="12">
        <v>0</v>
      </c>
      <c r="Q718" s="12">
        <v>0</v>
      </c>
      <c r="R718" s="12">
        <v>0</v>
      </c>
      <c r="S718" s="12">
        <v>0</v>
      </c>
      <c r="T718" s="12">
        <v>0</v>
      </c>
      <c r="U718" s="12">
        <v>0</v>
      </c>
      <c r="V718" s="12">
        <v>0</v>
      </c>
      <c r="W718" s="12">
        <v>0</v>
      </c>
      <c r="X718" s="12">
        <v>0</v>
      </c>
      <c r="Y718" s="12">
        <v>0</v>
      </c>
      <c r="Z718" s="12">
        <v>0</v>
      </c>
      <c r="AA718" s="12">
        <v>0</v>
      </c>
      <c r="AB718" s="12">
        <v>0</v>
      </c>
      <c r="AC718" s="12">
        <v>0</v>
      </c>
      <c r="AD718" s="12">
        <v>0</v>
      </c>
      <c r="AE718" s="12">
        <v>0</v>
      </c>
      <c r="AF718" s="12">
        <v>0</v>
      </c>
      <c r="AG718" s="12">
        <v>0</v>
      </c>
      <c r="AH718" s="12">
        <v>0</v>
      </c>
      <c r="AI718" s="12">
        <v>0</v>
      </c>
      <c r="AJ718" s="12">
        <v>0</v>
      </c>
      <c r="AK718" s="12">
        <v>0</v>
      </c>
      <c r="AL718" s="12">
        <v>0</v>
      </c>
      <c r="AM718" s="12">
        <v>0</v>
      </c>
      <c r="AN718" s="12">
        <v>0</v>
      </c>
      <c r="AO718" s="81">
        <v>0</v>
      </c>
      <c r="AP718">
        <v>0</v>
      </c>
      <c r="AQ718">
        <v>0</v>
      </c>
      <c r="AR718">
        <v>0</v>
      </c>
      <c r="AS718" t="s">
        <v>336</v>
      </c>
      <c r="AT718" t="s">
        <v>270</v>
      </c>
      <c r="AU718">
        <v>0</v>
      </c>
      <c r="AV718" s="12"/>
      <c r="AW718" s="12"/>
      <c r="AX718" s="12">
        <v>3</v>
      </c>
      <c r="AY718" s="12"/>
      <c r="AZ718" t="s">
        <v>296</v>
      </c>
    </row>
    <row r="719" spans="1:52" hidden="1" x14ac:dyDescent="0.35">
      <c r="A719" t="s">
        <v>61</v>
      </c>
      <c r="B719" t="s">
        <v>118</v>
      </c>
      <c r="C719" s="109">
        <v>0</v>
      </c>
      <c r="D719" s="12">
        <v>0</v>
      </c>
      <c r="E719" s="12">
        <v>0</v>
      </c>
      <c r="F719" s="12">
        <v>0</v>
      </c>
      <c r="G719" s="12">
        <v>0</v>
      </c>
      <c r="H719" s="12">
        <v>0</v>
      </c>
      <c r="I719" s="12">
        <v>0</v>
      </c>
      <c r="J719" s="12">
        <v>0</v>
      </c>
      <c r="K719" s="12">
        <v>0</v>
      </c>
      <c r="L719" s="12">
        <v>0</v>
      </c>
      <c r="M719" s="12">
        <v>0</v>
      </c>
      <c r="N719" s="12">
        <v>0</v>
      </c>
      <c r="O719" s="12">
        <v>0</v>
      </c>
      <c r="P719" s="12">
        <v>0</v>
      </c>
      <c r="Q719" s="12">
        <v>0</v>
      </c>
      <c r="R719" s="12">
        <v>0</v>
      </c>
      <c r="S719" s="12">
        <v>0</v>
      </c>
      <c r="T719" s="12">
        <v>0</v>
      </c>
      <c r="U719" s="12">
        <v>0</v>
      </c>
      <c r="V719" s="12">
        <v>0</v>
      </c>
      <c r="W719" s="12">
        <v>0</v>
      </c>
      <c r="X719" s="12">
        <v>0</v>
      </c>
      <c r="Y719" s="12">
        <v>0</v>
      </c>
      <c r="Z719" s="12">
        <v>0</v>
      </c>
      <c r="AA719" s="12">
        <v>0</v>
      </c>
      <c r="AB719" s="12">
        <v>0</v>
      </c>
      <c r="AC719" s="12">
        <v>0</v>
      </c>
      <c r="AD719" s="12">
        <v>0</v>
      </c>
      <c r="AE719" s="12">
        <v>0</v>
      </c>
      <c r="AF719" s="12">
        <v>0</v>
      </c>
      <c r="AG719" s="12">
        <v>0</v>
      </c>
      <c r="AH719" s="12">
        <v>0</v>
      </c>
      <c r="AI719" s="12">
        <v>0</v>
      </c>
      <c r="AJ719" s="12">
        <v>0</v>
      </c>
      <c r="AK719" s="12">
        <v>0</v>
      </c>
      <c r="AL719" s="12">
        <v>0</v>
      </c>
      <c r="AM719" s="12">
        <v>0</v>
      </c>
      <c r="AN719" s="12">
        <v>0</v>
      </c>
      <c r="AO719" s="81">
        <v>0</v>
      </c>
      <c r="AP719">
        <v>0</v>
      </c>
      <c r="AQ719">
        <v>0</v>
      </c>
      <c r="AR719">
        <v>0</v>
      </c>
      <c r="AS719" t="s">
        <v>336</v>
      </c>
      <c r="AT719" t="s">
        <v>270</v>
      </c>
      <c r="AU719">
        <v>0</v>
      </c>
      <c r="AV719" s="12"/>
      <c r="AW719" s="12"/>
      <c r="AX719" s="12">
        <v>33</v>
      </c>
      <c r="AY719" s="12"/>
      <c r="AZ719" t="s">
        <v>57</v>
      </c>
    </row>
    <row r="720" spans="1:52" hidden="1" x14ac:dyDescent="0.35">
      <c r="A720" t="s">
        <v>61</v>
      </c>
      <c r="B720" t="s">
        <v>118</v>
      </c>
      <c r="C720" s="109">
        <v>0</v>
      </c>
      <c r="D720" s="12">
        <v>0</v>
      </c>
      <c r="E720" s="12">
        <v>0</v>
      </c>
      <c r="F720" s="12">
        <v>0</v>
      </c>
      <c r="G720" s="12">
        <v>0</v>
      </c>
      <c r="H720" s="12">
        <v>0</v>
      </c>
      <c r="I720" s="12">
        <v>0</v>
      </c>
      <c r="J720" s="12">
        <v>0</v>
      </c>
      <c r="K720" s="12">
        <v>0</v>
      </c>
      <c r="L720" s="12">
        <v>0</v>
      </c>
      <c r="M720" s="12">
        <v>0</v>
      </c>
      <c r="N720" s="12">
        <v>0</v>
      </c>
      <c r="O720" s="12">
        <v>0</v>
      </c>
      <c r="P720" s="12">
        <v>0</v>
      </c>
      <c r="Q720" s="12">
        <v>0</v>
      </c>
      <c r="R720" s="12">
        <v>0</v>
      </c>
      <c r="S720" s="12">
        <v>0</v>
      </c>
      <c r="T720" s="12">
        <v>0</v>
      </c>
      <c r="U720" s="12">
        <v>0</v>
      </c>
      <c r="V720" s="12">
        <v>0</v>
      </c>
      <c r="W720" s="12">
        <v>0</v>
      </c>
      <c r="X720" s="12">
        <v>0</v>
      </c>
      <c r="Y720" s="12">
        <v>0</v>
      </c>
      <c r="Z720" s="12">
        <v>0</v>
      </c>
      <c r="AA720" s="12">
        <v>0</v>
      </c>
      <c r="AB720" s="12">
        <v>0</v>
      </c>
      <c r="AC720" s="12">
        <v>0</v>
      </c>
      <c r="AD720" s="12">
        <v>0</v>
      </c>
      <c r="AE720" s="12">
        <v>0</v>
      </c>
      <c r="AF720" s="12">
        <v>0</v>
      </c>
      <c r="AG720" s="12">
        <v>0</v>
      </c>
      <c r="AH720" s="12">
        <v>0</v>
      </c>
      <c r="AI720" s="12">
        <v>0</v>
      </c>
      <c r="AJ720" s="12">
        <v>0</v>
      </c>
      <c r="AK720" s="12">
        <v>0</v>
      </c>
      <c r="AL720" s="12">
        <v>0</v>
      </c>
      <c r="AM720" s="12">
        <v>0</v>
      </c>
      <c r="AN720" s="12">
        <v>0</v>
      </c>
      <c r="AO720" s="81">
        <v>0</v>
      </c>
      <c r="AP720">
        <v>0</v>
      </c>
      <c r="AQ720">
        <v>0</v>
      </c>
      <c r="AR720">
        <v>0</v>
      </c>
      <c r="AS720" t="s">
        <v>336</v>
      </c>
      <c r="AT720" t="s">
        <v>270</v>
      </c>
      <c r="AU720">
        <v>0</v>
      </c>
      <c r="AV720" s="12"/>
      <c r="AW720" s="12"/>
      <c r="AX720" s="12"/>
      <c r="AY720" s="12">
        <v>2</v>
      </c>
      <c r="AZ720" t="s">
        <v>295</v>
      </c>
    </row>
    <row r="721" spans="1:52" hidden="1" x14ac:dyDescent="0.35">
      <c r="A721" t="s">
        <v>61</v>
      </c>
      <c r="B721" t="s">
        <v>118</v>
      </c>
      <c r="C721" s="109">
        <v>0</v>
      </c>
      <c r="D721" s="12">
        <v>0</v>
      </c>
      <c r="E721" s="12">
        <v>0</v>
      </c>
      <c r="F721" s="12">
        <v>0</v>
      </c>
      <c r="G721" s="12">
        <v>0</v>
      </c>
      <c r="H721" s="12">
        <v>0</v>
      </c>
      <c r="I721" s="12">
        <v>0</v>
      </c>
      <c r="J721" s="12">
        <v>0</v>
      </c>
      <c r="K721" s="12">
        <v>0</v>
      </c>
      <c r="L721" s="12">
        <v>0</v>
      </c>
      <c r="M721" s="12">
        <v>0</v>
      </c>
      <c r="N721" s="12">
        <v>0</v>
      </c>
      <c r="O721" s="12">
        <v>0</v>
      </c>
      <c r="P721" s="12">
        <v>0</v>
      </c>
      <c r="Q721" s="12">
        <v>0</v>
      </c>
      <c r="R721" s="12">
        <v>0</v>
      </c>
      <c r="S721" s="12">
        <v>0</v>
      </c>
      <c r="T721" s="12">
        <v>0</v>
      </c>
      <c r="U721" s="12">
        <v>0</v>
      </c>
      <c r="V721" s="12">
        <v>0</v>
      </c>
      <c r="W721" s="12">
        <v>0</v>
      </c>
      <c r="X721" s="12">
        <v>0</v>
      </c>
      <c r="Y721" s="12">
        <v>0</v>
      </c>
      <c r="Z721" s="12">
        <v>0</v>
      </c>
      <c r="AA721" s="12">
        <v>0</v>
      </c>
      <c r="AB721" s="12">
        <v>0</v>
      </c>
      <c r="AC721" s="12">
        <v>0</v>
      </c>
      <c r="AD721" s="12">
        <v>0</v>
      </c>
      <c r="AE721" s="12">
        <v>0</v>
      </c>
      <c r="AF721" s="12">
        <v>0</v>
      </c>
      <c r="AG721" s="12">
        <v>0</v>
      </c>
      <c r="AH721" s="12">
        <v>0</v>
      </c>
      <c r="AI721" s="12">
        <v>0</v>
      </c>
      <c r="AJ721" s="12">
        <v>0</v>
      </c>
      <c r="AK721" s="12">
        <v>0</v>
      </c>
      <c r="AL721" s="12">
        <v>0</v>
      </c>
      <c r="AM721" s="12">
        <v>0</v>
      </c>
      <c r="AN721" s="12">
        <v>0</v>
      </c>
      <c r="AO721" s="81">
        <v>0</v>
      </c>
      <c r="AP721">
        <v>0</v>
      </c>
      <c r="AQ721">
        <v>0</v>
      </c>
      <c r="AR721">
        <v>0</v>
      </c>
      <c r="AS721" t="s">
        <v>336</v>
      </c>
      <c r="AT721" t="s">
        <v>270</v>
      </c>
      <c r="AU721">
        <v>0</v>
      </c>
      <c r="AV721" s="12"/>
      <c r="AW721" s="12"/>
      <c r="AX721" s="12"/>
      <c r="AY721" s="12">
        <v>9</v>
      </c>
      <c r="AZ721" t="s">
        <v>296</v>
      </c>
    </row>
    <row r="722" spans="1:52" hidden="1" x14ac:dyDescent="0.35">
      <c r="A722" t="s">
        <v>61</v>
      </c>
      <c r="B722" t="s">
        <v>118</v>
      </c>
      <c r="C722" s="109">
        <v>0</v>
      </c>
      <c r="D722" s="12">
        <v>0</v>
      </c>
      <c r="E722" s="12">
        <v>0</v>
      </c>
      <c r="F722" s="12">
        <v>0</v>
      </c>
      <c r="G722" s="12">
        <v>0</v>
      </c>
      <c r="H722" s="12">
        <v>0</v>
      </c>
      <c r="I722" s="12">
        <v>0</v>
      </c>
      <c r="J722" s="12">
        <v>0</v>
      </c>
      <c r="K722" s="12">
        <v>0</v>
      </c>
      <c r="L722" s="12">
        <v>0</v>
      </c>
      <c r="M722" s="12">
        <v>0</v>
      </c>
      <c r="N722" s="12">
        <v>0</v>
      </c>
      <c r="O722" s="12">
        <v>0</v>
      </c>
      <c r="P722" s="12">
        <v>0</v>
      </c>
      <c r="Q722" s="12">
        <v>0</v>
      </c>
      <c r="R722" s="12">
        <v>0</v>
      </c>
      <c r="S722" s="12">
        <v>0</v>
      </c>
      <c r="T722" s="12">
        <v>0</v>
      </c>
      <c r="U722" s="12">
        <v>0</v>
      </c>
      <c r="V722" s="12">
        <v>0</v>
      </c>
      <c r="W722" s="12">
        <v>0</v>
      </c>
      <c r="X722" s="12">
        <v>0</v>
      </c>
      <c r="Y722" s="12">
        <v>0</v>
      </c>
      <c r="Z722" s="12">
        <v>0</v>
      </c>
      <c r="AA722" s="12">
        <v>0</v>
      </c>
      <c r="AB722" s="12">
        <v>0</v>
      </c>
      <c r="AC722" s="12">
        <v>0</v>
      </c>
      <c r="AD722" s="12">
        <v>0</v>
      </c>
      <c r="AE722" s="12">
        <v>0</v>
      </c>
      <c r="AF722" s="12">
        <v>0</v>
      </c>
      <c r="AG722" s="12">
        <v>0</v>
      </c>
      <c r="AH722" s="12">
        <v>0</v>
      </c>
      <c r="AI722" s="12">
        <v>0</v>
      </c>
      <c r="AJ722" s="12">
        <v>0</v>
      </c>
      <c r="AK722" s="12">
        <v>0</v>
      </c>
      <c r="AL722" s="12">
        <v>0</v>
      </c>
      <c r="AM722" s="12">
        <v>0</v>
      </c>
      <c r="AN722" s="12">
        <v>0</v>
      </c>
      <c r="AO722" s="81">
        <v>0</v>
      </c>
      <c r="AP722">
        <v>0</v>
      </c>
      <c r="AQ722">
        <v>0</v>
      </c>
      <c r="AR722">
        <v>0</v>
      </c>
      <c r="AS722" t="s">
        <v>336</v>
      </c>
      <c r="AT722" t="s">
        <v>270</v>
      </c>
      <c r="AU722">
        <v>0</v>
      </c>
      <c r="AV722" s="12"/>
      <c r="AW722" s="12"/>
      <c r="AX722" s="12"/>
      <c r="AY722" s="12">
        <v>107</v>
      </c>
      <c r="AZ722" t="s">
        <v>57</v>
      </c>
    </row>
    <row r="723" spans="1:52" hidden="1" x14ac:dyDescent="0.35">
      <c r="A723" t="s">
        <v>61</v>
      </c>
      <c r="B723" t="s">
        <v>118</v>
      </c>
      <c r="C723" s="109">
        <v>0</v>
      </c>
      <c r="D723" s="12">
        <v>0</v>
      </c>
      <c r="E723" s="12">
        <v>0</v>
      </c>
      <c r="F723" s="12">
        <v>0</v>
      </c>
      <c r="G723" s="12">
        <v>0</v>
      </c>
      <c r="H723" s="12">
        <v>0</v>
      </c>
      <c r="I723" s="12">
        <v>0</v>
      </c>
      <c r="J723" s="12">
        <v>0</v>
      </c>
      <c r="K723" s="12">
        <v>0</v>
      </c>
      <c r="L723" s="12">
        <v>0</v>
      </c>
      <c r="M723" s="12">
        <v>0</v>
      </c>
      <c r="N723" s="12">
        <v>0</v>
      </c>
      <c r="O723" s="12">
        <v>0</v>
      </c>
      <c r="P723" s="12">
        <v>0</v>
      </c>
      <c r="Q723" s="12">
        <v>0</v>
      </c>
      <c r="R723" s="12">
        <v>0</v>
      </c>
      <c r="S723" s="12">
        <v>0</v>
      </c>
      <c r="T723" s="12">
        <v>0</v>
      </c>
      <c r="U723" s="12">
        <v>0</v>
      </c>
      <c r="V723" s="12">
        <v>0</v>
      </c>
      <c r="W723" s="12">
        <v>0</v>
      </c>
      <c r="X723" s="12">
        <v>0</v>
      </c>
      <c r="Y723" s="12">
        <v>0</v>
      </c>
      <c r="Z723" s="12">
        <v>0</v>
      </c>
      <c r="AA723" s="12">
        <v>0</v>
      </c>
      <c r="AB723" s="12">
        <v>0</v>
      </c>
      <c r="AC723" s="12">
        <v>0</v>
      </c>
      <c r="AD723" s="12">
        <v>0</v>
      </c>
      <c r="AE723" s="12">
        <v>0</v>
      </c>
      <c r="AF723" s="12">
        <v>0</v>
      </c>
      <c r="AG723" s="12">
        <v>0</v>
      </c>
      <c r="AH723" s="12">
        <v>0</v>
      </c>
      <c r="AI723" s="12">
        <v>0</v>
      </c>
      <c r="AJ723" s="12">
        <v>0</v>
      </c>
      <c r="AK723" s="12">
        <v>0</v>
      </c>
      <c r="AL723" s="12">
        <v>0</v>
      </c>
      <c r="AM723" s="12">
        <v>0</v>
      </c>
      <c r="AN723" s="12">
        <v>0</v>
      </c>
      <c r="AO723" s="81">
        <v>0</v>
      </c>
      <c r="AP723">
        <v>0</v>
      </c>
      <c r="AQ723">
        <v>0</v>
      </c>
      <c r="AR723">
        <v>0</v>
      </c>
      <c r="AS723" t="s">
        <v>336</v>
      </c>
      <c r="AT723" t="s">
        <v>270</v>
      </c>
      <c r="AU723">
        <v>0</v>
      </c>
      <c r="AV723" s="12"/>
      <c r="AW723" s="12"/>
      <c r="AX723" s="12"/>
      <c r="AY723" s="12"/>
      <c r="AZ723" t="s">
        <v>57</v>
      </c>
    </row>
    <row r="724" spans="1:52" hidden="1" x14ac:dyDescent="0.35">
      <c r="A724" t="s">
        <v>61</v>
      </c>
      <c r="B724" t="s">
        <v>118</v>
      </c>
      <c r="C724" s="109">
        <v>0</v>
      </c>
      <c r="D724" s="12">
        <v>0</v>
      </c>
      <c r="E724" s="12">
        <v>0</v>
      </c>
      <c r="F724" s="12">
        <v>0</v>
      </c>
      <c r="G724" s="12">
        <v>0</v>
      </c>
      <c r="H724" s="12">
        <v>0</v>
      </c>
      <c r="I724" s="12">
        <v>0</v>
      </c>
      <c r="J724" s="12">
        <v>0</v>
      </c>
      <c r="K724" s="12">
        <v>0</v>
      </c>
      <c r="L724" s="12">
        <v>0</v>
      </c>
      <c r="M724" s="12">
        <v>0</v>
      </c>
      <c r="N724" s="12">
        <v>0</v>
      </c>
      <c r="O724" s="12">
        <v>0</v>
      </c>
      <c r="P724" s="12">
        <v>0</v>
      </c>
      <c r="Q724" s="12">
        <v>0</v>
      </c>
      <c r="R724" s="12">
        <v>0</v>
      </c>
      <c r="S724" s="12">
        <v>0</v>
      </c>
      <c r="T724" s="12">
        <v>0</v>
      </c>
      <c r="U724" s="12">
        <v>0</v>
      </c>
      <c r="V724" s="12">
        <v>0</v>
      </c>
      <c r="W724" s="12">
        <v>0</v>
      </c>
      <c r="X724" s="12">
        <v>0</v>
      </c>
      <c r="Y724" s="12">
        <v>0</v>
      </c>
      <c r="Z724" s="12">
        <v>0</v>
      </c>
      <c r="AA724" s="12">
        <v>0</v>
      </c>
      <c r="AB724" s="12">
        <v>0</v>
      </c>
      <c r="AC724" s="12">
        <v>0</v>
      </c>
      <c r="AD724" s="12">
        <v>0</v>
      </c>
      <c r="AE724" s="12">
        <v>0</v>
      </c>
      <c r="AF724" s="12">
        <v>0</v>
      </c>
      <c r="AG724" s="12">
        <v>0</v>
      </c>
      <c r="AH724" s="12">
        <v>0</v>
      </c>
      <c r="AI724" s="12">
        <v>0</v>
      </c>
      <c r="AJ724" s="12">
        <v>0</v>
      </c>
      <c r="AK724" s="12">
        <v>0</v>
      </c>
      <c r="AL724" s="12">
        <v>0</v>
      </c>
      <c r="AM724" s="12">
        <v>0</v>
      </c>
      <c r="AN724" s="12">
        <v>0</v>
      </c>
      <c r="AO724" s="81">
        <v>0</v>
      </c>
      <c r="AP724">
        <v>0</v>
      </c>
      <c r="AQ724">
        <v>0</v>
      </c>
      <c r="AR724">
        <v>0</v>
      </c>
      <c r="AS724" t="s">
        <v>336</v>
      </c>
      <c r="AT724" t="s">
        <v>270</v>
      </c>
      <c r="AU724">
        <v>0</v>
      </c>
      <c r="AV724" s="12"/>
      <c r="AW724" s="12"/>
      <c r="AX724" s="12"/>
      <c r="AY724" s="12"/>
      <c r="AZ724" t="s">
        <v>296</v>
      </c>
    </row>
    <row r="725" spans="1:52" hidden="1" x14ac:dyDescent="0.35">
      <c r="A725" t="s">
        <v>61</v>
      </c>
      <c r="B725" t="s">
        <v>118</v>
      </c>
      <c r="C725" s="109">
        <v>0</v>
      </c>
      <c r="D725" s="12">
        <v>0</v>
      </c>
      <c r="E725" s="12">
        <v>0</v>
      </c>
      <c r="F725" s="12">
        <v>0</v>
      </c>
      <c r="G725" s="12">
        <v>0</v>
      </c>
      <c r="H725" s="12">
        <v>0</v>
      </c>
      <c r="I725" s="12">
        <v>0</v>
      </c>
      <c r="J725" s="12">
        <v>0</v>
      </c>
      <c r="K725" s="12">
        <v>0</v>
      </c>
      <c r="L725" s="12">
        <v>0</v>
      </c>
      <c r="M725" s="12">
        <v>0</v>
      </c>
      <c r="N725" s="12">
        <v>0</v>
      </c>
      <c r="O725" s="12">
        <v>0</v>
      </c>
      <c r="P725" s="12">
        <v>0</v>
      </c>
      <c r="Q725" s="12">
        <v>0</v>
      </c>
      <c r="R725" s="12">
        <v>0</v>
      </c>
      <c r="S725" s="12">
        <v>0</v>
      </c>
      <c r="T725" s="12">
        <v>0</v>
      </c>
      <c r="U725" s="12">
        <v>0</v>
      </c>
      <c r="V725" s="12">
        <v>0</v>
      </c>
      <c r="W725" s="12">
        <v>0</v>
      </c>
      <c r="X725" s="12">
        <v>0</v>
      </c>
      <c r="Y725" s="12">
        <v>0</v>
      </c>
      <c r="Z725" s="12">
        <v>0</v>
      </c>
      <c r="AA725" s="12">
        <v>0</v>
      </c>
      <c r="AB725" s="12">
        <v>0</v>
      </c>
      <c r="AC725" s="12">
        <v>0</v>
      </c>
      <c r="AD725" s="12">
        <v>0</v>
      </c>
      <c r="AE725" s="12">
        <v>0</v>
      </c>
      <c r="AF725" s="12">
        <v>0</v>
      </c>
      <c r="AG725" s="12">
        <v>0</v>
      </c>
      <c r="AH725" s="12">
        <v>0</v>
      </c>
      <c r="AI725" s="12">
        <v>0</v>
      </c>
      <c r="AJ725" s="12">
        <v>0</v>
      </c>
      <c r="AK725" s="12">
        <v>0</v>
      </c>
      <c r="AL725" s="12">
        <v>0</v>
      </c>
      <c r="AM725" s="12">
        <v>0</v>
      </c>
      <c r="AN725" s="12">
        <v>0</v>
      </c>
      <c r="AO725" s="81">
        <v>0</v>
      </c>
      <c r="AP725">
        <v>0</v>
      </c>
      <c r="AQ725">
        <v>0</v>
      </c>
      <c r="AR725">
        <v>0</v>
      </c>
      <c r="AS725" t="s">
        <v>336</v>
      </c>
      <c r="AT725" t="s">
        <v>270</v>
      </c>
      <c r="AU725">
        <v>0</v>
      </c>
      <c r="AV725" s="12"/>
      <c r="AW725" s="12"/>
      <c r="AX725" s="12"/>
      <c r="AY725" s="12"/>
      <c r="AZ725" t="s">
        <v>295</v>
      </c>
    </row>
    <row r="726" spans="1:52" hidden="1" x14ac:dyDescent="0.35">
      <c r="A726" t="s">
        <v>61</v>
      </c>
      <c r="B726" t="s">
        <v>88</v>
      </c>
      <c r="C726" s="109">
        <v>0</v>
      </c>
      <c r="D726" s="12">
        <v>0</v>
      </c>
      <c r="E726" s="12">
        <v>0</v>
      </c>
      <c r="F726" s="12">
        <v>0</v>
      </c>
      <c r="G726" s="12">
        <v>0</v>
      </c>
      <c r="H726" s="12">
        <v>0</v>
      </c>
      <c r="I726" s="12">
        <v>0</v>
      </c>
      <c r="J726" s="12">
        <v>0</v>
      </c>
      <c r="K726" s="12">
        <v>0</v>
      </c>
      <c r="L726" s="12">
        <v>0</v>
      </c>
      <c r="M726" s="12">
        <v>0</v>
      </c>
      <c r="N726" s="12">
        <v>0</v>
      </c>
      <c r="O726" s="12">
        <v>0</v>
      </c>
      <c r="P726" s="12">
        <v>0</v>
      </c>
      <c r="Q726" s="12">
        <v>0</v>
      </c>
      <c r="R726" s="12">
        <v>0</v>
      </c>
      <c r="S726" s="12">
        <v>0</v>
      </c>
      <c r="T726" s="12">
        <v>0</v>
      </c>
      <c r="U726" s="12">
        <v>0</v>
      </c>
      <c r="V726" s="12">
        <v>0</v>
      </c>
      <c r="W726" s="12">
        <v>0</v>
      </c>
      <c r="X726" s="12">
        <v>0</v>
      </c>
      <c r="Y726" s="12">
        <v>0</v>
      </c>
      <c r="Z726" s="12">
        <v>0</v>
      </c>
      <c r="AA726" s="12">
        <v>0</v>
      </c>
      <c r="AB726" s="12">
        <v>0</v>
      </c>
      <c r="AC726" s="12">
        <v>0</v>
      </c>
      <c r="AD726" s="12">
        <v>0</v>
      </c>
      <c r="AE726" s="12">
        <v>0</v>
      </c>
      <c r="AF726" s="12">
        <v>0</v>
      </c>
      <c r="AG726" s="12">
        <v>0</v>
      </c>
      <c r="AH726" s="12">
        <v>0</v>
      </c>
      <c r="AI726" s="12">
        <v>0</v>
      </c>
      <c r="AJ726" s="12">
        <v>0</v>
      </c>
      <c r="AK726" s="12">
        <v>0</v>
      </c>
      <c r="AL726" s="12">
        <v>0</v>
      </c>
      <c r="AM726" s="12">
        <v>0</v>
      </c>
      <c r="AN726" s="12">
        <v>0</v>
      </c>
      <c r="AO726" s="81">
        <v>0</v>
      </c>
      <c r="AP726">
        <v>0</v>
      </c>
      <c r="AQ726">
        <v>0</v>
      </c>
      <c r="AR726">
        <v>0</v>
      </c>
      <c r="AS726" t="s">
        <v>337</v>
      </c>
      <c r="AT726" t="s">
        <v>270</v>
      </c>
      <c r="AU726">
        <v>0</v>
      </c>
      <c r="AV726" s="12">
        <v>177</v>
      </c>
      <c r="AW726" s="12"/>
      <c r="AX726" s="12"/>
      <c r="AY726" s="12"/>
      <c r="AZ726" t="s">
        <v>57</v>
      </c>
    </row>
    <row r="727" spans="1:52" hidden="1" x14ac:dyDescent="0.35">
      <c r="A727" t="s">
        <v>61</v>
      </c>
      <c r="B727" t="s">
        <v>88</v>
      </c>
      <c r="C727" s="109">
        <v>0</v>
      </c>
      <c r="D727" s="12">
        <v>0</v>
      </c>
      <c r="E727" s="12">
        <v>0</v>
      </c>
      <c r="F727" s="12">
        <v>0</v>
      </c>
      <c r="G727" s="12">
        <v>0</v>
      </c>
      <c r="H727" s="12">
        <v>0</v>
      </c>
      <c r="I727" s="12">
        <v>0</v>
      </c>
      <c r="J727" s="12">
        <v>0</v>
      </c>
      <c r="K727" s="12">
        <v>0</v>
      </c>
      <c r="L727" s="12">
        <v>0</v>
      </c>
      <c r="M727" s="12">
        <v>0</v>
      </c>
      <c r="N727" s="12">
        <v>0</v>
      </c>
      <c r="O727" s="12">
        <v>0</v>
      </c>
      <c r="P727" s="12">
        <v>0</v>
      </c>
      <c r="Q727" s="12">
        <v>0</v>
      </c>
      <c r="R727" s="12">
        <v>0</v>
      </c>
      <c r="S727" s="12">
        <v>0</v>
      </c>
      <c r="T727" s="12">
        <v>0</v>
      </c>
      <c r="U727" s="12">
        <v>0</v>
      </c>
      <c r="V727" s="12">
        <v>0</v>
      </c>
      <c r="W727" s="12">
        <v>0</v>
      </c>
      <c r="X727" s="12">
        <v>0</v>
      </c>
      <c r="Y727" s="12">
        <v>0</v>
      </c>
      <c r="Z727" s="12">
        <v>0</v>
      </c>
      <c r="AA727" s="12">
        <v>0</v>
      </c>
      <c r="AB727" s="12">
        <v>0</v>
      </c>
      <c r="AC727" s="12">
        <v>0</v>
      </c>
      <c r="AD727" s="12">
        <v>0</v>
      </c>
      <c r="AE727" s="12">
        <v>0</v>
      </c>
      <c r="AF727" s="12">
        <v>0</v>
      </c>
      <c r="AG727" s="12">
        <v>0</v>
      </c>
      <c r="AH727" s="12">
        <v>0</v>
      </c>
      <c r="AI727" s="12">
        <v>0</v>
      </c>
      <c r="AJ727" s="12">
        <v>0</v>
      </c>
      <c r="AK727" s="12">
        <v>0</v>
      </c>
      <c r="AL727" s="12">
        <v>0</v>
      </c>
      <c r="AM727" s="12">
        <v>0</v>
      </c>
      <c r="AN727" s="12">
        <v>0</v>
      </c>
      <c r="AO727" s="81">
        <v>0</v>
      </c>
      <c r="AP727">
        <v>0</v>
      </c>
      <c r="AQ727">
        <v>0</v>
      </c>
      <c r="AR727">
        <v>0</v>
      </c>
      <c r="AS727" t="s">
        <v>337</v>
      </c>
      <c r="AT727" t="s">
        <v>270</v>
      </c>
      <c r="AU727">
        <v>0</v>
      </c>
      <c r="AV727" s="12"/>
      <c r="AW727" s="12">
        <v>0</v>
      </c>
      <c r="AX727" s="12"/>
      <c r="AY727" s="12"/>
      <c r="AZ727" t="s">
        <v>295</v>
      </c>
    </row>
    <row r="728" spans="1:52" hidden="1" x14ac:dyDescent="0.35">
      <c r="A728" t="s">
        <v>61</v>
      </c>
      <c r="B728" t="s">
        <v>88</v>
      </c>
      <c r="C728" s="109">
        <v>0</v>
      </c>
      <c r="D728" s="12">
        <v>0</v>
      </c>
      <c r="E728" s="12">
        <v>0</v>
      </c>
      <c r="F728" s="12">
        <v>0</v>
      </c>
      <c r="G728" s="12">
        <v>0</v>
      </c>
      <c r="H728" s="12">
        <v>0</v>
      </c>
      <c r="I728" s="12">
        <v>0</v>
      </c>
      <c r="J728" s="12">
        <v>0</v>
      </c>
      <c r="K728" s="12">
        <v>0</v>
      </c>
      <c r="L728" s="12">
        <v>0</v>
      </c>
      <c r="M728" s="12">
        <v>0</v>
      </c>
      <c r="N728" s="12">
        <v>0</v>
      </c>
      <c r="O728" s="12">
        <v>0</v>
      </c>
      <c r="P728" s="12">
        <v>0</v>
      </c>
      <c r="Q728" s="12">
        <v>0</v>
      </c>
      <c r="R728" s="12">
        <v>0</v>
      </c>
      <c r="S728" s="12">
        <v>0</v>
      </c>
      <c r="T728" s="12">
        <v>0</v>
      </c>
      <c r="U728" s="12">
        <v>0</v>
      </c>
      <c r="V728" s="12">
        <v>0</v>
      </c>
      <c r="W728" s="12">
        <v>0</v>
      </c>
      <c r="X728" s="12">
        <v>0</v>
      </c>
      <c r="Y728" s="12">
        <v>0</v>
      </c>
      <c r="Z728" s="12">
        <v>0</v>
      </c>
      <c r="AA728" s="12">
        <v>0</v>
      </c>
      <c r="AB728" s="12">
        <v>0</v>
      </c>
      <c r="AC728" s="12">
        <v>0</v>
      </c>
      <c r="AD728" s="12">
        <v>0</v>
      </c>
      <c r="AE728" s="12">
        <v>0</v>
      </c>
      <c r="AF728" s="12">
        <v>0</v>
      </c>
      <c r="AG728" s="12">
        <v>0</v>
      </c>
      <c r="AH728" s="12">
        <v>0</v>
      </c>
      <c r="AI728" s="12">
        <v>0</v>
      </c>
      <c r="AJ728" s="12">
        <v>0</v>
      </c>
      <c r="AK728" s="12">
        <v>0</v>
      </c>
      <c r="AL728" s="12">
        <v>0</v>
      </c>
      <c r="AM728" s="12">
        <v>0</v>
      </c>
      <c r="AN728" s="12">
        <v>0</v>
      </c>
      <c r="AO728" s="81">
        <v>0</v>
      </c>
      <c r="AP728">
        <v>0</v>
      </c>
      <c r="AQ728">
        <v>0</v>
      </c>
      <c r="AR728">
        <v>0</v>
      </c>
      <c r="AS728" t="s">
        <v>337</v>
      </c>
      <c r="AT728" t="s">
        <v>270</v>
      </c>
      <c r="AU728">
        <v>0</v>
      </c>
      <c r="AV728" s="12"/>
      <c r="AW728" s="12">
        <v>2</v>
      </c>
      <c r="AX728" s="12"/>
      <c r="AY728" s="12"/>
      <c r="AZ728" t="s">
        <v>296</v>
      </c>
    </row>
    <row r="729" spans="1:52" hidden="1" x14ac:dyDescent="0.35">
      <c r="A729" t="s">
        <v>61</v>
      </c>
      <c r="B729" t="s">
        <v>88</v>
      </c>
      <c r="C729" s="109">
        <v>0</v>
      </c>
      <c r="D729" s="12">
        <v>0</v>
      </c>
      <c r="E729" s="12">
        <v>0</v>
      </c>
      <c r="F729" s="12">
        <v>0</v>
      </c>
      <c r="G729" s="12">
        <v>0</v>
      </c>
      <c r="H729" s="12">
        <v>0</v>
      </c>
      <c r="I729" s="12">
        <v>0</v>
      </c>
      <c r="J729" s="12">
        <v>0</v>
      </c>
      <c r="K729" s="12">
        <v>0</v>
      </c>
      <c r="L729" s="12">
        <v>0</v>
      </c>
      <c r="M729" s="12">
        <v>0</v>
      </c>
      <c r="N729" s="12">
        <v>0</v>
      </c>
      <c r="O729" s="12">
        <v>0</v>
      </c>
      <c r="P729" s="12">
        <v>0</v>
      </c>
      <c r="Q729" s="12">
        <v>0</v>
      </c>
      <c r="R729" s="12">
        <v>0</v>
      </c>
      <c r="S729" s="12">
        <v>0</v>
      </c>
      <c r="T729" s="12">
        <v>0</v>
      </c>
      <c r="U729" s="12">
        <v>0</v>
      </c>
      <c r="V729" s="12">
        <v>0</v>
      </c>
      <c r="W729" s="12">
        <v>0</v>
      </c>
      <c r="X729" s="12">
        <v>0</v>
      </c>
      <c r="Y729" s="12">
        <v>0</v>
      </c>
      <c r="Z729" s="12">
        <v>0</v>
      </c>
      <c r="AA729" s="12">
        <v>0</v>
      </c>
      <c r="AB729" s="12">
        <v>0</v>
      </c>
      <c r="AC729" s="12">
        <v>0</v>
      </c>
      <c r="AD729" s="12">
        <v>0</v>
      </c>
      <c r="AE729" s="12">
        <v>0</v>
      </c>
      <c r="AF729" s="12">
        <v>0</v>
      </c>
      <c r="AG729" s="12">
        <v>0</v>
      </c>
      <c r="AH729" s="12">
        <v>0</v>
      </c>
      <c r="AI729" s="12">
        <v>0</v>
      </c>
      <c r="AJ729" s="12">
        <v>0</v>
      </c>
      <c r="AK729" s="12">
        <v>0</v>
      </c>
      <c r="AL729" s="12">
        <v>0</v>
      </c>
      <c r="AM729" s="12">
        <v>0</v>
      </c>
      <c r="AN729" s="12">
        <v>0</v>
      </c>
      <c r="AO729" s="81">
        <v>0</v>
      </c>
      <c r="AP729">
        <v>0</v>
      </c>
      <c r="AQ729">
        <v>0</v>
      </c>
      <c r="AR729">
        <v>0</v>
      </c>
      <c r="AS729" t="s">
        <v>337</v>
      </c>
      <c r="AT729" t="s">
        <v>270</v>
      </c>
      <c r="AU729">
        <v>0</v>
      </c>
      <c r="AV729" s="12"/>
      <c r="AW729" s="12">
        <v>18</v>
      </c>
      <c r="AX729" s="12"/>
      <c r="AY729" s="12"/>
      <c r="AZ729" t="s">
        <v>57</v>
      </c>
    </row>
    <row r="730" spans="1:52" hidden="1" x14ac:dyDescent="0.35">
      <c r="A730" t="s">
        <v>61</v>
      </c>
      <c r="B730" t="s">
        <v>88</v>
      </c>
      <c r="C730" s="109">
        <v>0</v>
      </c>
      <c r="D730" s="12">
        <v>0</v>
      </c>
      <c r="E730" s="12">
        <v>0</v>
      </c>
      <c r="F730" s="12">
        <v>0</v>
      </c>
      <c r="G730" s="12">
        <v>0</v>
      </c>
      <c r="H730" s="12">
        <v>0</v>
      </c>
      <c r="I730" s="12">
        <v>0</v>
      </c>
      <c r="J730" s="12">
        <v>0</v>
      </c>
      <c r="K730" s="12">
        <v>0</v>
      </c>
      <c r="L730" s="12">
        <v>0</v>
      </c>
      <c r="M730" s="12">
        <v>0</v>
      </c>
      <c r="N730" s="12">
        <v>0</v>
      </c>
      <c r="O730" s="12">
        <v>0</v>
      </c>
      <c r="P730" s="12">
        <v>0</v>
      </c>
      <c r="Q730" s="12">
        <v>0</v>
      </c>
      <c r="R730" s="12">
        <v>0</v>
      </c>
      <c r="S730" s="12">
        <v>0</v>
      </c>
      <c r="T730" s="12">
        <v>0</v>
      </c>
      <c r="U730" s="12">
        <v>0</v>
      </c>
      <c r="V730" s="12">
        <v>0</v>
      </c>
      <c r="W730" s="12">
        <v>0</v>
      </c>
      <c r="X730" s="12">
        <v>0</v>
      </c>
      <c r="Y730" s="12">
        <v>0</v>
      </c>
      <c r="Z730" s="12">
        <v>0</v>
      </c>
      <c r="AA730" s="12">
        <v>0</v>
      </c>
      <c r="AB730" s="12">
        <v>0</v>
      </c>
      <c r="AC730" s="12">
        <v>0</v>
      </c>
      <c r="AD730" s="12">
        <v>0</v>
      </c>
      <c r="AE730" s="12">
        <v>0</v>
      </c>
      <c r="AF730" s="12">
        <v>0</v>
      </c>
      <c r="AG730" s="12">
        <v>0</v>
      </c>
      <c r="AH730" s="12">
        <v>0</v>
      </c>
      <c r="AI730" s="12">
        <v>0</v>
      </c>
      <c r="AJ730" s="12">
        <v>0</v>
      </c>
      <c r="AK730" s="12">
        <v>0</v>
      </c>
      <c r="AL730" s="12">
        <v>0</v>
      </c>
      <c r="AM730" s="12">
        <v>0</v>
      </c>
      <c r="AN730" s="12">
        <v>0</v>
      </c>
      <c r="AO730" s="81">
        <v>0</v>
      </c>
      <c r="AP730">
        <v>0</v>
      </c>
      <c r="AQ730">
        <v>0</v>
      </c>
      <c r="AR730">
        <v>0</v>
      </c>
      <c r="AS730" t="s">
        <v>337</v>
      </c>
      <c r="AT730" t="s">
        <v>270</v>
      </c>
      <c r="AU730">
        <v>0</v>
      </c>
      <c r="AV730" s="12"/>
      <c r="AW730" s="12"/>
      <c r="AX730" s="12">
        <v>-26</v>
      </c>
      <c r="AY730" s="12"/>
      <c r="AZ730" t="s">
        <v>57</v>
      </c>
    </row>
    <row r="731" spans="1:52" hidden="1" x14ac:dyDescent="0.35">
      <c r="A731" t="s">
        <v>61</v>
      </c>
      <c r="B731" t="s">
        <v>88</v>
      </c>
      <c r="C731" s="109">
        <v>0</v>
      </c>
      <c r="D731" s="12">
        <v>0</v>
      </c>
      <c r="E731" s="12">
        <v>0</v>
      </c>
      <c r="F731" s="12">
        <v>0</v>
      </c>
      <c r="G731" s="12">
        <v>0</v>
      </c>
      <c r="H731" s="12">
        <v>0</v>
      </c>
      <c r="I731" s="12">
        <v>0</v>
      </c>
      <c r="J731" s="12">
        <v>0</v>
      </c>
      <c r="K731" s="12">
        <v>0</v>
      </c>
      <c r="L731" s="12">
        <v>0</v>
      </c>
      <c r="M731" s="12">
        <v>0</v>
      </c>
      <c r="N731" s="12">
        <v>0</v>
      </c>
      <c r="O731" s="12">
        <v>0</v>
      </c>
      <c r="P731" s="12">
        <v>0</v>
      </c>
      <c r="Q731" s="12">
        <v>0</v>
      </c>
      <c r="R731" s="12">
        <v>0</v>
      </c>
      <c r="S731" s="12">
        <v>0</v>
      </c>
      <c r="T731" s="12">
        <v>0</v>
      </c>
      <c r="U731" s="12">
        <v>0</v>
      </c>
      <c r="V731" s="12">
        <v>0</v>
      </c>
      <c r="W731" s="12">
        <v>0</v>
      </c>
      <c r="X731" s="12">
        <v>0</v>
      </c>
      <c r="Y731" s="12">
        <v>0</v>
      </c>
      <c r="Z731" s="12">
        <v>0</v>
      </c>
      <c r="AA731" s="12">
        <v>0</v>
      </c>
      <c r="AB731" s="12">
        <v>0</v>
      </c>
      <c r="AC731" s="12">
        <v>0</v>
      </c>
      <c r="AD731" s="12">
        <v>0</v>
      </c>
      <c r="AE731" s="12">
        <v>0</v>
      </c>
      <c r="AF731" s="12">
        <v>0</v>
      </c>
      <c r="AG731" s="12">
        <v>0</v>
      </c>
      <c r="AH731" s="12">
        <v>0</v>
      </c>
      <c r="AI731" s="12">
        <v>0</v>
      </c>
      <c r="AJ731" s="12">
        <v>0</v>
      </c>
      <c r="AK731" s="12">
        <v>0</v>
      </c>
      <c r="AL731" s="12">
        <v>0</v>
      </c>
      <c r="AM731" s="12">
        <v>0</v>
      </c>
      <c r="AN731" s="12">
        <v>0</v>
      </c>
      <c r="AO731" s="81">
        <v>0</v>
      </c>
      <c r="AP731">
        <v>0</v>
      </c>
      <c r="AQ731">
        <v>0</v>
      </c>
      <c r="AR731">
        <v>0</v>
      </c>
      <c r="AS731" t="s">
        <v>337</v>
      </c>
      <c r="AT731" t="s">
        <v>270</v>
      </c>
      <c r="AU731">
        <v>0</v>
      </c>
      <c r="AV731" s="12"/>
      <c r="AW731" s="12"/>
      <c r="AX731" s="12">
        <v>-2</v>
      </c>
      <c r="AY731" s="12"/>
      <c r="AZ731" t="s">
        <v>296</v>
      </c>
    </row>
    <row r="732" spans="1:52" hidden="1" x14ac:dyDescent="0.35">
      <c r="A732" t="s">
        <v>61</v>
      </c>
      <c r="B732" t="s">
        <v>88</v>
      </c>
      <c r="C732" s="109">
        <v>0</v>
      </c>
      <c r="D732" s="12">
        <v>0</v>
      </c>
      <c r="E732" s="12">
        <v>0</v>
      </c>
      <c r="F732" s="12">
        <v>0</v>
      </c>
      <c r="G732" s="12">
        <v>0</v>
      </c>
      <c r="H732" s="12">
        <v>0</v>
      </c>
      <c r="I732" s="12">
        <v>0</v>
      </c>
      <c r="J732" s="12">
        <v>0</v>
      </c>
      <c r="K732" s="12">
        <v>0</v>
      </c>
      <c r="L732" s="12">
        <v>0</v>
      </c>
      <c r="M732" s="12">
        <v>0</v>
      </c>
      <c r="N732" s="12">
        <v>0</v>
      </c>
      <c r="O732" s="12">
        <v>0</v>
      </c>
      <c r="P732" s="12">
        <v>0</v>
      </c>
      <c r="Q732" s="12">
        <v>0</v>
      </c>
      <c r="R732" s="12">
        <v>0</v>
      </c>
      <c r="S732" s="12">
        <v>0</v>
      </c>
      <c r="T732" s="12">
        <v>0</v>
      </c>
      <c r="U732" s="12">
        <v>0</v>
      </c>
      <c r="V732" s="12">
        <v>0</v>
      </c>
      <c r="W732" s="12">
        <v>0</v>
      </c>
      <c r="X732" s="12">
        <v>0</v>
      </c>
      <c r="Y732" s="12">
        <v>0</v>
      </c>
      <c r="Z732" s="12">
        <v>0</v>
      </c>
      <c r="AA732" s="12">
        <v>0</v>
      </c>
      <c r="AB732" s="12">
        <v>0</v>
      </c>
      <c r="AC732" s="12">
        <v>0</v>
      </c>
      <c r="AD732" s="12">
        <v>0</v>
      </c>
      <c r="AE732" s="12">
        <v>0</v>
      </c>
      <c r="AF732" s="12">
        <v>0</v>
      </c>
      <c r="AG732" s="12">
        <v>0</v>
      </c>
      <c r="AH732" s="12">
        <v>0</v>
      </c>
      <c r="AI732" s="12">
        <v>0</v>
      </c>
      <c r="AJ732" s="12">
        <v>0</v>
      </c>
      <c r="AK732" s="12">
        <v>0</v>
      </c>
      <c r="AL732" s="12">
        <v>0</v>
      </c>
      <c r="AM732" s="12">
        <v>0</v>
      </c>
      <c r="AN732" s="12">
        <v>0</v>
      </c>
      <c r="AO732" s="81">
        <v>0</v>
      </c>
      <c r="AP732">
        <v>0</v>
      </c>
      <c r="AQ732">
        <v>0</v>
      </c>
      <c r="AR732">
        <v>0</v>
      </c>
      <c r="AS732" t="s">
        <v>337</v>
      </c>
      <c r="AT732" t="s">
        <v>270</v>
      </c>
      <c r="AU732">
        <v>0</v>
      </c>
      <c r="AV732" s="12"/>
      <c r="AW732" s="12"/>
      <c r="AX732" s="12">
        <v>-1</v>
      </c>
      <c r="AY732" s="12"/>
      <c r="AZ732" t="s">
        <v>295</v>
      </c>
    </row>
    <row r="733" spans="1:52" hidden="1" x14ac:dyDescent="0.35">
      <c r="A733" t="s">
        <v>61</v>
      </c>
      <c r="B733" t="s">
        <v>88</v>
      </c>
      <c r="C733" s="109">
        <v>0</v>
      </c>
      <c r="D733" s="12">
        <v>0</v>
      </c>
      <c r="E733" s="12">
        <v>0</v>
      </c>
      <c r="F733" s="12">
        <v>0</v>
      </c>
      <c r="G733" s="12">
        <v>0</v>
      </c>
      <c r="H733" s="12">
        <v>0</v>
      </c>
      <c r="I733" s="12">
        <v>0</v>
      </c>
      <c r="J733" s="12">
        <v>0</v>
      </c>
      <c r="K733" s="12">
        <v>0</v>
      </c>
      <c r="L733" s="12">
        <v>0</v>
      </c>
      <c r="M733" s="12">
        <v>0</v>
      </c>
      <c r="N733" s="12">
        <v>0</v>
      </c>
      <c r="O733" s="12">
        <v>0</v>
      </c>
      <c r="P733" s="12">
        <v>0</v>
      </c>
      <c r="Q733" s="12">
        <v>0</v>
      </c>
      <c r="R733" s="12">
        <v>0</v>
      </c>
      <c r="S733" s="12">
        <v>0</v>
      </c>
      <c r="T733" s="12">
        <v>0</v>
      </c>
      <c r="U733" s="12">
        <v>0</v>
      </c>
      <c r="V733" s="12">
        <v>0</v>
      </c>
      <c r="W733" s="12">
        <v>0</v>
      </c>
      <c r="X733" s="12">
        <v>0</v>
      </c>
      <c r="Y733" s="12">
        <v>0</v>
      </c>
      <c r="Z733" s="12">
        <v>0</v>
      </c>
      <c r="AA733" s="12">
        <v>0</v>
      </c>
      <c r="AB733" s="12">
        <v>0</v>
      </c>
      <c r="AC733" s="12">
        <v>0</v>
      </c>
      <c r="AD733" s="12">
        <v>0</v>
      </c>
      <c r="AE733" s="12">
        <v>0</v>
      </c>
      <c r="AF733" s="12">
        <v>0</v>
      </c>
      <c r="AG733" s="12">
        <v>0</v>
      </c>
      <c r="AH733" s="12">
        <v>0</v>
      </c>
      <c r="AI733" s="12">
        <v>0</v>
      </c>
      <c r="AJ733" s="12">
        <v>0</v>
      </c>
      <c r="AK733" s="12">
        <v>0</v>
      </c>
      <c r="AL733" s="12">
        <v>0</v>
      </c>
      <c r="AM733" s="12">
        <v>0</v>
      </c>
      <c r="AN733" s="12">
        <v>0</v>
      </c>
      <c r="AO733" s="81">
        <v>0</v>
      </c>
      <c r="AP733">
        <v>0</v>
      </c>
      <c r="AQ733">
        <v>0</v>
      </c>
      <c r="AR733">
        <v>0</v>
      </c>
      <c r="AS733" t="s">
        <v>337</v>
      </c>
      <c r="AT733" t="s">
        <v>270</v>
      </c>
      <c r="AU733">
        <v>0</v>
      </c>
      <c r="AV733" s="12"/>
      <c r="AW733" s="12"/>
      <c r="AX733" s="12"/>
      <c r="AY733" s="12">
        <v>0</v>
      </c>
      <c r="AZ733" t="s">
        <v>295</v>
      </c>
    </row>
    <row r="734" spans="1:52" hidden="1" x14ac:dyDescent="0.35">
      <c r="A734" t="s">
        <v>61</v>
      </c>
      <c r="B734" t="s">
        <v>88</v>
      </c>
      <c r="C734" s="109">
        <v>0</v>
      </c>
      <c r="D734" s="12">
        <v>0</v>
      </c>
      <c r="E734" s="12">
        <v>0</v>
      </c>
      <c r="F734" s="12">
        <v>0</v>
      </c>
      <c r="G734" s="12">
        <v>0</v>
      </c>
      <c r="H734" s="12">
        <v>0</v>
      </c>
      <c r="I734" s="12">
        <v>0</v>
      </c>
      <c r="J734" s="12">
        <v>0</v>
      </c>
      <c r="K734" s="12">
        <v>0</v>
      </c>
      <c r="L734" s="12">
        <v>0</v>
      </c>
      <c r="M734" s="12">
        <v>0</v>
      </c>
      <c r="N734" s="12">
        <v>0</v>
      </c>
      <c r="O734" s="12">
        <v>0</v>
      </c>
      <c r="P734" s="12">
        <v>0</v>
      </c>
      <c r="Q734" s="12">
        <v>0</v>
      </c>
      <c r="R734" s="12">
        <v>0</v>
      </c>
      <c r="S734" s="12">
        <v>0</v>
      </c>
      <c r="T734" s="12">
        <v>0</v>
      </c>
      <c r="U734" s="12">
        <v>0</v>
      </c>
      <c r="V734" s="12">
        <v>0</v>
      </c>
      <c r="W734" s="12">
        <v>0</v>
      </c>
      <c r="X734" s="12">
        <v>0</v>
      </c>
      <c r="Y734" s="12">
        <v>0</v>
      </c>
      <c r="Z734" s="12">
        <v>0</v>
      </c>
      <c r="AA734" s="12">
        <v>0</v>
      </c>
      <c r="AB734" s="12">
        <v>0</v>
      </c>
      <c r="AC734" s="12">
        <v>0</v>
      </c>
      <c r="AD734" s="12">
        <v>0</v>
      </c>
      <c r="AE734" s="12">
        <v>0</v>
      </c>
      <c r="AF734" s="12">
        <v>0</v>
      </c>
      <c r="AG734" s="12">
        <v>0</v>
      </c>
      <c r="AH734" s="12">
        <v>0</v>
      </c>
      <c r="AI734" s="12">
        <v>0</v>
      </c>
      <c r="AJ734" s="12">
        <v>0</v>
      </c>
      <c r="AK734" s="12">
        <v>0</v>
      </c>
      <c r="AL734" s="12">
        <v>0</v>
      </c>
      <c r="AM734" s="12">
        <v>0</v>
      </c>
      <c r="AN734" s="12">
        <v>0</v>
      </c>
      <c r="AO734" s="81">
        <v>0</v>
      </c>
      <c r="AP734">
        <v>0</v>
      </c>
      <c r="AQ734">
        <v>0</v>
      </c>
      <c r="AR734">
        <v>0</v>
      </c>
      <c r="AS734" t="s">
        <v>337</v>
      </c>
      <c r="AT734" t="s">
        <v>270</v>
      </c>
      <c r="AU734">
        <v>0</v>
      </c>
      <c r="AV734" s="12"/>
      <c r="AW734" s="12"/>
      <c r="AX734" s="12"/>
      <c r="AY734" s="12">
        <v>1</v>
      </c>
      <c r="AZ734" t="s">
        <v>296</v>
      </c>
    </row>
    <row r="735" spans="1:52" hidden="1" x14ac:dyDescent="0.35">
      <c r="A735" t="s">
        <v>61</v>
      </c>
      <c r="B735" t="s">
        <v>88</v>
      </c>
      <c r="C735" s="109">
        <v>0</v>
      </c>
      <c r="D735" s="12">
        <v>0</v>
      </c>
      <c r="E735" s="12">
        <v>0</v>
      </c>
      <c r="F735" s="12">
        <v>0</v>
      </c>
      <c r="G735" s="12">
        <v>0</v>
      </c>
      <c r="H735" s="12">
        <v>0</v>
      </c>
      <c r="I735" s="12">
        <v>0</v>
      </c>
      <c r="J735" s="12">
        <v>0</v>
      </c>
      <c r="K735" s="12">
        <v>0</v>
      </c>
      <c r="L735" s="12">
        <v>0</v>
      </c>
      <c r="M735" s="12">
        <v>0</v>
      </c>
      <c r="N735" s="12">
        <v>0</v>
      </c>
      <c r="O735" s="12">
        <v>0</v>
      </c>
      <c r="P735" s="12">
        <v>0</v>
      </c>
      <c r="Q735" s="12">
        <v>0</v>
      </c>
      <c r="R735" s="12">
        <v>0</v>
      </c>
      <c r="S735" s="12">
        <v>0</v>
      </c>
      <c r="T735" s="12">
        <v>0</v>
      </c>
      <c r="U735" s="12">
        <v>0</v>
      </c>
      <c r="V735" s="12">
        <v>0</v>
      </c>
      <c r="W735" s="12">
        <v>0</v>
      </c>
      <c r="X735" s="12">
        <v>0</v>
      </c>
      <c r="Y735" s="12">
        <v>0</v>
      </c>
      <c r="Z735" s="12">
        <v>0</v>
      </c>
      <c r="AA735" s="12">
        <v>0</v>
      </c>
      <c r="AB735" s="12">
        <v>0</v>
      </c>
      <c r="AC735" s="12">
        <v>0</v>
      </c>
      <c r="AD735" s="12">
        <v>0</v>
      </c>
      <c r="AE735" s="12">
        <v>0</v>
      </c>
      <c r="AF735" s="12">
        <v>0</v>
      </c>
      <c r="AG735" s="12">
        <v>0</v>
      </c>
      <c r="AH735" s="12">
        <v>0</v>
      </c>
      <c r="AI735" s="12">
        <v>0</v>
      </c>
      <c r="AJ735" s="12">
        <v>0</v>
      </c>
      <c r="AK735" s="12">
        <v>0</v>
      </c>
      <c r="AL735" s="12">
        <v>0</v>
      </c>
      <c r="AM735" s="12">
        <v>0</v>
      </c>
      <c r="AN735" s="12">
        <v>0</v>
      </c>
      <c r="AO735" s="81">
        <v>0</v>
      </c>
      <c r="AP735">
        <v>0</v>
      </c>
      <c r="AQ735">
        <v>0</v>
      </c>
      <c r="AR735">
        <v>0</v>
      </c>
      <c r="AS735" t="s">
        <v>337</v>
      </c>
      <c r="AT735" t="s">
        <v>270</v>
      </c>
      <c r="AU735">
        <v>0</v>
      </c>
      <c r="AV735" s="12"/>
      <c r="AW735" s="12"/>
      <c r="AX735" s="12"/>
      <c r="AY735" s="12">
        <v>17</v>
      </c>
      <c r="AZ735" t="s">
        <v>57</v>
      </c>
    </row>
    <row r="736" spans="1:52" hidden="1" x14ac:dyDescent="0.35">
      <c r="A736" t="s">
        <v>61</v>
      </c>
      <c r="B736" t="s">
        <v>88</v>
      </c>
      <c r="C736" s="109">
        <v>0</v>
      </c>
      <c r="D736" s="12">
        <v>0</v>
      </c>
      <c r="E736" s="12">
        <v>0</v>
      </c>
      <c r="F736" s="12">
        <v>0</v>
      </c>
      <c r="G736" s="12">
        <v>0</v>
      </c>
      <c r="H736" s="12">
        <v>0</v>
      </c>
      <c r="I736" s="12">
        <v>0</v>
      </c>
      <c r="J736" s="12">
        <v>0</v>
      </c>
      <c r="K736" s="12">
        <v>0</v>
      </c>
      <c r="L736" s="12">
        <v>0</v>
      </c>
      <c r="M736" s="12">
        <v>0</v>
      </c>
      <c r="N736" s="12">
        <v>0</v>
      </c>
      <c r="O736" s="12">
        <v>0</v>
      </c>
      <c r="P736" s="12">
        <v>0</v>
      </c>
      <c r="Q736" s="12">
        <v>0</v>
      </c>
      <c r="R736" s="12">
        <v>0</v>
      </c>
      <c r="S736" s="12">
        <v>0</v>
      </c>
      <c r="T736" s="12">
        <v>0</v>
      </c>
      <c r="U736" s="12">
        <v>0</v>
      </c>
      <c r="V736" s="12">
        <v>0</v>
      </c>
      <c r="W736" s="12">
        <v>0</v>
      </c>
      <c r="X736" s="12">
        <v>0</v>
      </c>
      <c r="Y736" s="12">
        <v>0</v>
      </c>
      <c r="Z736" s="12">
        <v>0</v>
      </c>
      <c r="AA736" s="12">
        <v>0</v>
      </c>
      <c r="AB736" s="12">
        <v>0</v>
      </c>
      <c r="AC736" s="12">
        <v>0</v>
      </c>
      <c r="AD736" s="12">
        <v>0</v>
      </c>
      <c r="AE736" s="12">
        <v>0</v>
      </c>
      <c r="AF736" s="12">
        <v>0</v>
      </c>
      <c r="AG736" s="12">
        <v>0</v>
      </c>
      <c r="AH736" s="12">
        <v>0</v>
      </c>
      <c r="AI736" s="12">
        <v>0</v>
      </c>
      <c r="AJ736" s="12">
        <v>0</v>
      </c>
      <c r="AK736" s="12">
        <v>0</v>
      </c>
      <c r="AL736" s="12">
        <v>0</v>
      </c>
      <c r="AM736" s="12">
        <v>0</v>
      </c>
      <c r="AN736" s="12">
        <v>0</v>
      </c>
      <c r="AO736" s="81">
        <v>0</v>
      </c>
      <c r="AP736">
        <v>0</v>
      </c>
      <c r="AQ736">
        <v>0</v>
      </c>
      <c r="AR736">
        <v>0</v>
      </c>
      <c r="AS736" t="s">
        <v>337</v>
      </c>
      <c r="AT736" t="s">
        <v>270</v>
      </c>
      <c r="AU736">
        <v>0</v>
      </c>
      <c r="AV736" s="12"/>
      <c r="AW736" s="12"/>
      <c r="AX736" s="12"/>
      <c r="AY736" s="12"/>
      <c r="AZ736" t="s">
        <v>57</v>
      </c>
    </row>
    <row r="737" spans="1:52" hidden="1" x14ac:dyDescent="0.35">
      <c r="A737" t="s">
        <v>61</v>
      </c>
      <c r="B737" t="s">
        <v>88</v>
      </c>
      <c r="C737" s="109">
        <v>0</v>
      </c>
      <c r="D737" s="12">
        <v>0</v>
      </c>
      <c r="E737" s="12">
        <v>0</v>
      </c>
      <c r="F737" s="12">
        <v>0</v>
      </c>
      <c r="G737" s="12">
        <v>0</v>
      </c>
      <c r="H737" s="12">
        <v>0</v>
      </c>
      <c r="I737" s="12">
        <v>0</v>
      </c>
      <c r="J737" s="12">
        <v>0</v>
      </c>
      <c r="K737" s="12">
        <v>0</v>
      </c>
      <c r="L737" s="12">
        <v>0</v>
      </c>
      <c r="M737" s="12">
        <v>0</v>
      </c>
      <c r="N737" s="12">
        <v>0</v>
      </c>
      <c r="O737" s="12">
        <v>0</v>
      </c>
      <c r="P737" s="12">
        <v>0</v>
      </c>
      <c r="Q737" s="12">
        <v>0</v>
      </c>
      <c r="R737" s="12">
        <v>0</v>
      </c>
      <c r="S737" s="12">
        <v>0</v>
      </c>
      <c r="T737" s="12">
        <v>0</v>
      </c>
      <c r="U737" s="12">
        <v>0</v>
      </c>
      <c r="V737" s="12">
        <v>0</v>
      </c>
      <c r="W737" s="12">
        <v>0</v>
      </c>
      <c r="X737" s="12">
        <v>0</v>
      </c>
      <c r="Y737" s="12">
        <v>0</v>
      </c>
      <c r="Z737" s="12">
        <v>0</v>
      </c>
      <c r="AA737" s="12">
        <v>0</v>
      </c>
      <c r="AB737" s="12">
        <v>0</v>
      </c>
      <c r="AC737" s="12">
        <v>0</v>
      </c>
      <c r="AD737" s="12">
        <v>0</v>
      </c>
      <c r="AE737" s="12">
        <v>0</v>
      </c>
      <c r="AF737" s="12">
        <v>0</v>
      </c>
      <c r="AG737" s="12">
        <v>0</v>
      </c>
      <c r="AH737" s="12">
        <v>0</v>
      </c>
      <c r="AI737" s="12">
        <v>0</v>
      </c>
      <c r="AJ737" s="12">
        <v>0</v>
      </c>
      <c r="AK737" s="12">
        <v>0</v>
      </c>
      <c r="AL737" s="12">
        <v>0</v>
      </c>
      <c r="AM737" s="12">
        <v>0</v>
      </c>
      <c r="AN737" s="12">
        <v>0</v>
      </c>
      <c r="AO737" s="81">
        <v>0</v>
      </c>
      <c r="AP737">
        <v>0</v>
      </c>
      <c r="AQ737">
        <v>0</v>
      </c>
      <c r="AR737">
        <v>0</v>
      </c>
      <c r="AS737" t="s">
        <v>337</v>
      </c>
      <c r="AT737" t="s">
        <v>270</v>
      </c>
      <c r="AU737">
        <v>0</v>
      </c>
      <c r="AV737" s="12"/>
      <c r="AW737" s="12"/>
      <c r="AX737" s="12"/>
      <c r="AY737" s="12"/>
      <c r="AZ737" t="s">
        <v>296</v>
      </c>
    </row>
    <row r="738" spans="1:52" hidden="1" x14ac:dyDescent="0.35">
      <c r="A738" t="s">
        <v>61</v>
      </c>
      <c r="B738" t="s">
        <v>88</v>
      </c>
      <c r="C738" s="109">
        <v>0</v>
      </c>
      <c r="D738" s="12">
        <v>0</v>
      </c>
      <c r="E738" s="12">
        <v>0</v>
      </c>
      <c r="F738" s="12">
        <v>0</v>
      </c>
      <c r="G738" s="12">
        <v>0</v>
      </c>
      <c r="H738" s="12">
        <v>0</v>
      </c>
      <c r="I738" s="12">
        <v>0</v>
      </c>
      <c r="J738" s="12">
        <v>0</v>
      </c>
      <c r="K738" s="12">
        <v>0</v>
      </c>
      <c r="L738" s="12">
        <v>0</v>
      </c>
      <c r="M738" s="12">
        <v>0</v>
      </c>
      <c r="N738" s="12">
        <v>0</v>
      </c>
      <c r="O738" s="12">
        <v>0</v>
      </c>
      <c r="P738" s="12">
        <v>0</v>
      </c>
      <c r="Q738" s="12">
        <v>0</v>
      </c>
      <c r="R738" s="12">
        <v>0</v>
      </c>
      <c r="S738" s="12">
        <v>0</v>
      </c>
      <c r="T738" s="12">
        <v>0</v>
      </c>
      <c r="U738" s="12">
        <v>0</v>
      </c>
      <c r="V738" s="12">
        <v>0</v>
      </c>
      <c r="W738" s="12">
        <v>0</v>
      </c>
      <c r="X738" s="12">
        <v>0</v>
      </c>
      <c r="Y738" s="12">
        <v>0</v>
      </c>
      <c r="Z738" s="12">
        <v>0</v>
      </c>
      <c r="AA738" s="12">
        <v>0</v>
      </c>
      <c r="AB738" s="12">
        <v>0</v>
      </c>
      <c r="AC738" s="12">
        <v>0</v>
      </c>
      <c r="AD738" s="12">
        <v>0</v>
      </c>
      <c r="AE738" s="12">
        <v>0</v>
      </c>
      <c r="AF738" s="12">
        <v>0</v>
      </c>
      <c r="AG738" s="12">
        <v>0</v>
      </c>
      <c r="AH738" s="12">
        <v>0</v>
      </c>
      <c r="AI738" s="12">
        <v>0</v>
      </c>
      <c r="AJ738" s="12">
        <v>0</v>
      </c>
      <c r="AK738" s="12">
        <v>0</v>
      </c>
      <c r="AL738" s="12">
        <v>0</v>
      </c>
      <c r="AM738" s="12">
        <v>0</v>
      </c>
      <c r="AN738" s="12">
        <v>0</v>
      </c>
      <c r="AO738" s="81">
        <v>0</v>
      </c>
      <c r="AP738">
        <v>0</v>
      </c>
      <c r="AQ738">
        <v>0</v>
      </c>
      <c r="AR738">
        <v>0</v>
      </c>
      <c r="AS738" t="s">
        <v>337</v>
      </c>
      <c r="AT738" t="s">
        <v>270</v>
      </c>
      <c r="AU738">
        <v>0</v>
      </c>
      <c r="AV738" s="12"/>
      <c r="AW738" s="12"/>
      <c r="AX738" s="12"/>
      <c r="AY738" s="12"/>
      <c r="AZ738" t="s">
        <v>295</v>
      </c>
    </row>
    <row r="739" spans="1:52" hidden="1" x14ac:dyDescent="0.35">
      <c r="A739" t="s">
        <v>61</v>
      </c>
      <c r="B739" t="s">
        <v>285</v>
      </c>
      <c r="C739" s="109">
        <v>0</v>
      </c>
      <c r="D739" s="12">
        <v>0</v>
      </c>
      <c r="E739" s="12">
        <v>0</v>
      </c>
      <c r="F739" s="12">
        <v>0</v>
      </c>
      <c r="G739" s="12">
        <v>0</v>
      </c>
      <c r="H739" s="12">
        <v>0</v>
      </c>
      <c r="I739" s="12">
        <v>0</v>
      </c>
      <c r="J739" s="12">
        <v>0</v>
      </c>
      <c r="K739" s="12">
        <v>0</v>
      </c>
      <c r="L739" s="12">
        <v>0</v>
      </c>
      <c r="M739" s="12">
        <v>0</v>
      </c>
      <c r="N739" s="12">
        <v>0</v>
      </c>
      <c r="O739" s="12">
        <v>0</v>
      </c>
      <c r="P739" s="12">
        <v>0</v>
      </c>
      <c r="Q739" s="12">
        <v>0</v>
      </c>
      <c r="R739" s="12">
        <v>0</v>
      </c>
      <c r="S739" s="12">
        <v>0</v>
      </c>
      <c r="T739" s="12">
        <v>0</v>
      </c>
      <c r="U739" s="12">
        <v>0</v>
      </c>
      <c r="V739" s="12">
        <v>0</v>
      </c>
      <c r="W739" s="12">
        <v>0</v>
      </c>
      <c r="X739" s="12">
        <v>0</v>
      </c>
      <c r="Y739" s="12">
        <v>0</v>
      </c>
      <c r="Z739" s="12">
        <v>0</v>
      </c>
      <c r="AA739" s="12">
        <v>0</v>
      </c>
      <c r="AB739" s="12">
        <v>0</v>
      </c>
      <c r="AC739" s="12">
        <v>0</v>
      </c>
      <c r="AD739" s="12">
        <v>0</v>
      </c>
      <c r="AE739" s="12">
        <v>0</v>
      </c>
      <c r="AF739" s="12">
        <v>0</v>
      </c>
      <c r="AG739" s="12">
        <v>0</v>
      </c>
      <c r="AH739" s="12">
        <v>0</v>
      </c>
      <c r="AI739" s="12">
        <v>0</v>
      </c>
      <c r="AJ739" s="12">
        <v>0</v>
      </c>
      <c r="AK739" s="12">
        <v>0</v>
      </c>
      <c r="AL739" s="12">
        <v>0</v>
      </c>
      <c r="AM739" s="12">
        <v>0</v>
      </c>
      <c r="AN739" s="12">
        <v>0</v>
      </c>
      <c r="AO739" s="81">
        <v>0</v>
      </c>
      <c r="AP739">
        <v>0</v>
      </c>
      <c r="AQ739">
        <v>0</v>
      </c>
      <c r="AR739">
        <v>0</v>
      </c>
      <c r="AS739" t="s">
        <v>338</v>
      </c>
      <c r="AT739" t="s">
        <v>270</v>
      </c>
      <c r="AU739">
        <v>0</v>
      </c>
      <c r="AV739" s="12">
        <v>2211</v>
      </c>
      <c r="AW739" s="12"/>
      <c r="AX739" s="12"/>
      <c r="AY739" s="12"/>
      <c r="AZ739" t="s">
        <v>57</v>
      </c>
    </row>
    <row r="740" spans="1:52" hidden="1" x14ac:dyDescent="0.35">
      <c r="A740" t="s">
        <v>61</v>
      </c>
      <c r="B740" t="s">
        <v>285</v>
      </c>
      <c r="C740" s="109">
        <v>0</v>
      </c>
      <c r="D740" s="12">
        <v>0</v>
      </c>
      <c r="E740" s="12">
        <v>0</v>
      </c>
      <c r="F740" s="12">
        <v>0</v>
      </c>
      <c r="G740" s="12">
        <v>0</v>
      </c>
      <c r="H740" s="12">
        <v>0</v>
      </c>
      <c r="I740" s="12">
        <v>0</v>
      </c>
      <c r="J740" s="12">
        <v>0</v>
      </c>
      <c r="K740" s="12">
        <v>0</v>
      </c>
      <c r="L740" s="12">
        <v>0</v>
      </c>
      <c r="M740" s="12">
        <v>0</v>
      </c>
      <c r="N740" s="12">
        <v>0</v>
      </c>
      <c r="O740" s="12">
        <v>0</v>
      </c>
      <c r="P740" s="12">
        <v>0</v>
      </c>
      <c r="Q740" s="12">
        <v>0</v>
      </c>
      <c r="R740" s="12">
        <v>0</v>
      </c>
      <c r="S740" s="12">
        <v>0</v>
      </c>
      <c r="T740" s="12">
        <v>0</v>
      </c>
      <c r="U740" s="12">
        <v>0</v>
      </c>
      <c r="V740" s="12">
        <v>0</v>
      </c>
      <c r="W740" s="12">
        <v>0</v>
      </c>
      <c r="X740" s="12">
        <v>0</v>
      </c>
      <c r="Y740" s="12">
        <v>0</v>
      </c>
      <c r="Z740" s="12">
        <v>0</v>
      </c>
      <c r="AA740" s="12">
        <v>0</v>
      </c>
      <c r="AB740" s="12">
        <v>0</v>
      </c>
      <c r="AC740" s="12">
        <v>0</v>
      </c>
      <c r="AD740" s="12">
        <v>0</v>
      </c>
      <c r="AE740" s="12">
        <v>0</v>
      </c>
      <c r="AF740" s="12">
        <v>0</v>
      </c>
      <c r="AG740" s="12">
        <v>0</v>
      </c>
      <c r="AH740" s="12">
        <v>0</v>
      </c>
      <c r="AI740" s="12">
        <v>0</v>
      </c>
      <c r="AJ740" s="12">
        <v>0</v>
      </c>
      <c r="AK740" s="12">
        <v>0</v>
      </c>
      <c r="AL740" s="12">
        <v>0</v>
      </c>
      <c r="AM740" s="12">
        <v>0</v>
      </c>
      <c r="AN740" s="12">
        <v>0</v>
      </c>
      <c r="AO740" s="81">
        <v>0</v>
      </c>
      <c r="AP740">
        <v>0</v>
      </c>
      <c r="AQ740">
        <v>0</v>
      </c>
      <c r="AR740">
        <v>0</v>
      </c>
      <c r="AS740" t="s">
        <v>338</v>
      </c>
      <c r="AT740" t="s">
        <v>270</v>
      </c>
      <c r="AU740">
        <v>0</v>
      </c>
      <c r="AV740" s="12"/>
      <c r="AW740" s="12">
        <v>3</v>
      </c>
      <c r="AX740" s="12"/>
      <c r="AY740" s="12"/>
      <c r="AZ740" t="s">
        <v>295</v>
      </c>
    </row>
    <row r="741" spans="1:52" hidden="1" x14ac:dyDescent="0.35">
      <c r="A741" t="s">
        <v>61</v>
      </c>
      <c r="B741" t="s">
        <v>285</v>
      </c>
      <c r="C741" s="109">
        <v>0</v>
      </c>
      <c r="D741" s="12">
        <v>0</v>
      </c>
      <c r="E741" s="12">
        <v>0</v>
      </c>
      <c r="F741" s="12">
        <v>0</v>
      </c>
      <c r="G741" s="12">
        <v>0</v>
      </c>
      <c r="H741" s="12">
        <v>0</v>
      </c>
      <c r="I741" s="12">
        <v>0</v>
      </c>
      <c r="J741" s="12">
        <v>0</v>
      </c>
      <c r="K741" s="12">
        <v>0</v>
      </c>
      <c r="L741" s="12">
        <v>0</v>
      </c>
      <c r="M741" s="12">
        <v>0</v>
      </c>
      <c r="N741" s="12">
        <v>0</v>
      </c>
      <c r="O741" s="12">
        <v>0</v>
      </c>
      <c r="P741" s="12">
        <v>0</v>
      </c>
      <c r="Q741" s="12">
        <v>0</v>
      </c>
      <c r="R741" s="12">
        <v>0</v>
      </c>
      <c r="S741" s="12">
        <v>0</v>
      </c>
      <c r="T741" s="12">
        <v>0</v>
      </c>
      <c r="U741" s="12">
        <v>0</v>
      </c>
      <c r="V741" s="12">
        <v>0</v>
      </c>
      <c r="W741" s="12">
        <v>0</v>
      </c>
      <c r="X741" s="12">
        <v>0</v>
      </c>
      <c r="Y741" s="12">
        <v>0</v>
      </c>
      <c r="Z741" s="12">
        <v>0</v>
      </c>
      <c r="AA741" s="12">
        <v>0</v>
      </c>
      <c r="AB741" s="12">
        <v>0</v>
      </c>
      <c r="AC741" s="12">
        <v>0</v>
      </c>
      <c r="AD741" s="12">
        <v>0</v>
      </c>
      <c r="AE741" s="12">
        <v>0</v>
      </c>
      <c r="AF741" s="12">
        <v>0</v>
      </c>
      <c r="AG741" s="12">
        <v>0</v>
      </c>
      <c r="AH741" s="12">
        <v>0</v>
      </c>
      <c r="AI741" s="12">
        <v>0</v>
      </c>
      <c r="AJ741" s="12">
        <v>0</v>
      </c>
      <c r="AK741" s="12">
        <v>0</v>
      </c>
      <c r="AL741" s="12">
        <v>0</v>
      </c>
      <c r="AM741" s="12">
        <v>0</v>
      </c>
      <c r="AN741" s="12">
        <v>0</v>
      </c>
      <c r="AO741" s="81">
        <v>0</v>
      </c>
      <c r="AP741">
        <v>0</v>
      </c>
      <c r="AQ741">
        <v>0</v>
      </c>
      <c r="AR741">
        <v>0</v>
      </c>
      <c r="AS741" t="s">
        <v>338</v>
      </c>
      <c r="AT741" t="s">
        <v>270</v>
      </c>
      <c r="AU741">
        <v>0</v>
      </c>
      <c r="AV741" s="12"/>
      <c r="AW741" s="12">
        <v>11</v>
      </c>
      <c r="AX741" s="12"/>
      <c r="AY741" s="12"/>
      <c r="AZ741" t="s">
        <v>296</v>
      </c>
    </row>
    <row r="742" spans="1:52" hidden="1" x14ac:dyDescent="0.35">
      <c r="A742" t="s">
        <v>61</v>
      </c>
      <c r="B742" t="s">
        <v>285</v>
      </c>
      <c r="C742" s="109">
        <v>0</v>
      </c>
      <c r="D742" s="12">
        <v>0</v>
      </c>
      <c r="E742" s="12">
        <v>0</v>
      </c>
      <c r="F742" s="12">
        <v>0</v>
      </c>
      <c r="G742" s="12">
        <v>0</v>
      </c>
      <c r="H742" s="12">
        <v>0</v>
      </c>
      <c r="I742" s="12">
        <v>0</v>
      </c>
      <c r="J742" s="12">
        <v>0</v>
      </c>
      <c r="K742" s="12">
        <v>0</v>
      </c>
      <c r="L742" s="12">
        <v>0</v>
      </c>
      <c r="M742" s="12">
        <v>0</v>
      </c>
      <c r="N742" s="12">
        <v>0</v>
      </c>
      <c r="O742" s="12">
        <v>0</v>
      </c>
      <c r="P742" s="12">
        <v>0</v>
      </c>
      <c r="Q742" s="12">
        <v>0</v>
      </c>
      <c r="R742" s="12">
        <v>0</v>
      </c>
      <c r="S742" s="12">
        <v>0</v>
      </c>
      <c r="T742" s="12">
        <v>0</v>
      </c>
      <c r="U742" s="12">
        <v>0</v>
      </c>
      <c r="V742" s="12">
        <v>0</v>
      </c>
      <c r="W742" s="12">
        <v>0</v>
      </c>
      <c r="X742" s="12">
        <v>0</v>
      </c>
      <c r="Y742" s="12">
        <v>0</v>
      </c>
      <c r="Z742" s="12">
        <v>0</v>
      </c>
      <c r="AA742" s="12">
        <v>0</v>
      </c>
      <c r="AB742" s="12">
        <v>0</v>
      </c>
      <c r="AC742" s="12">
        <v>0</v>
      </c>
      <c r="AD742" s="12">
        <v>0</v>
      </c>
      <c r="AE742" s="12">
        <v>0</v>
      </c>
      <c r="AF742" s="12">
        <v>0</v>
      </c>
      <c r="AG742" s="12">
        <v>0</v>
      </c>
      <c r="AH742" s="12">
        <v>0</v>
      </c>
      <c r="AI742" s="12">
        <v>0</v>
      </c>
      <c r="AJ742" s="12">
        <v>0</v>
      </c>
      <c r="AK742" s="12">
        <v>0</v>
      </c>
      <c r="AL742" s="12">
        <v>0</v>
      </c>
      <c r="AM742" s="12">
        <v>0</v>
      </c>
      <c r="AN742" s="12">
        <v>0</v>
      </c>
      <c r="AO742" s="81">
        <v>0</v>
      </c>
      <c r="AP742">
        <v>0</v>
      </c>
      <c r="AQ742">
        <v>0</v>
      </c>
      <c r="AR742">
        <v>0</v>
      </c>
      <c r="AS742" t="s">
        <v>338</v>
      </c>
      <c r="AT742" t="s">
        <v>270</v>
      </c>
      <c r="AU742">
        <v>0</v>
      </c>
      <c r="AV742" s="12"/>
      <c r="AW742" s="12">
        <v>134</v>
      </c>
      <c r="AX742" s="12"/>
      <c r="AY742" s="12"/>
      <c r="AZ742" t="s">
        <v>57</v>
      </c>
    </row>
    <row r="743" spans="1:52" hidden="1" x14ac:dyDescent="0.35">
      <c r="A743" t="s">
        <v>61</v>
      </c>
      <c r="B743" t="s">
        <v>285</v>
      </c>
      <c r="C743" s="109">
        <v>0</v>
      </c>
      <c r="D743" s="12">
        <v>0</v>
      </c>
      <c r="E743" s="12">
        <v>0</v>
      </c>
      <c r="F743" s="12">
        <v>0</v>
      </c>
      <c r="G743" s="12">
        <v>0</v>
      </c>
      <c r="H743" s="12">
        <v>0</v>
      </c>
      <c r="I743" s="12">
        <v>0</v>
      </c>
      <c r="J743" s="12">
        <v>0</v>
      </c>
      <c r="K743" s="12">
        <v>0</v>
      </c>
      <c r="L743" s="12">
        <v>0</v>
      </c>
      <c r="M743" s="12">
        <v>0</v>
      </c>
      <c r="N743" s="12">
        <v>0</v>
      </c>
      <c r="O743" s="12">
        <v>0</v>
      </c>
      <c r="P743" s="12">
        <v>0</v>
      </c>
      <c r="Q743" s="12">
        <v>0</v>
      </c>
      <c r="R743" s="12">
        <v>0</v>
      </c>
      <c r="S743" s="12">
        <v>0</v>
      </c>
      <c r="T743" s="12">
        <v>0</v>
      </c>
      <c r="U743" s="12">
        <v>0</v>
      </c>
      <c r="V743" s="12">
        <v>0</v>
      </c>
      <c r="W743" s="12">
        <v>0</v>
      </c>
      <c r="X743" s="12">
        <v>0</v>
      </c>
      <c r="Y743" s="12">
        <v>0</v>
      </c>
      <c r="Z743" s="12">
        <v>0</v>
      </c>
      <c r="AA743" s="12">
        <v>0</v>
      </c>
      <c r="AB743" s="12">
        <v>0</v>
      </c>
      <c r="AC743" s="12">
        <v>0</v>
      </c>
      <c r="AD743" s="12">
        <v>0</v>
      </c>
      <c r="AE743" s="12">
        <v>0</v>
      </c>
      <c r="AF743" s="12">
        <v>0</v>
      </c>
      <c r="AG743" s="12">
        <v>0</v>
      </c>
      <c r="AH743" s="12">
        <v>0</v>
      </c>
      <c r="AI743" s="12">
        <v>0</v>
      </c>
      <c r="AJ743" s="12">
        <v>0</v>
      </c>
      <c r="AK743" s="12">
        <v>0</v>
      </c>
      <c r="AL743" s="12">
        <v>0</v>
      </c>
      <c r="AM743" s="12">
        <v>0</v>
      </c>
      <c r="AN743" s="12">
        <v>0</v>
      </c>
      <c r="AO743" s="81">
        <v>0</v>
      </c>
      <c r="AP743">
        <v>0</v>
      </c>
      <c r="AQ743">
        <v>0</v>
      </c>
      <c r="AR743">
        <v>0</v>
      </c>
      <c r="AS743" t="s">
        <v>338</v>
      </c>
      <c r="AT743" t="s">
        <v>270</v>
      </c>
      <c r="AU743">
        <v>0</v>
      </c>
      <c r="AV743" s="12"/>
      <c r="AW743" s="12"/>
      <c r="AX743" s="12">
        <v>5</v>
      </c>
      <c r="AY743" s="12"/>
      <c r="AZ743" t="s">
        <v>295</v>
      </c>
    </row>
    <row r="744" spans="1:52" hidden="1" x14ac:dyDescent="0.35">
      <c r="A744" t="s">
        <v>61</v>
      </c>
      <c r="B744" t="s">
        <v>285</v>
      </c>
      <c r="C744" s="109">
        <v>0</v>
      </c>
      <c r="D744" s="12">
        <v>0</v>
      </c>
      <c r="E744" s="12">
        <v>0</v>
      </c>
      <c r="F744" s="12">
        <v>0</v>
      </c>
      <c r="G744" s="12">
        <v>0</v>
      </c>
      <c r="H744" s="12">
        <v>0</v>
      </c>
      <c r="I744" s="12">
        <v>0</v>
      </c>
      <c r="J744" s="12">
        <v>0</v>
      </c>
      <c r="K744" s="12">
        <v>0</v>
      </c>
      <c r="L744" s="12">
        <v>0</v>
      </c>
      <c r="M744" s="12">
        <v>0</v>
      </c>
      <c r="N744" s="12">
        <v>0</v>
      </c>
      <c r="O744" s="12">
        <v>0</v>
      </c>
      <c r="P744" s="12">
        <v>0</v>
      </c>
      <c r="Q744" s="12">
        <v>0</v>
      </c>
      <c r="R744" s="12">
        <v>0</v>
      </c>
      <c r="S744" s="12">
        <v>0</v>
      </c>
      <c r="T744" s="12">
        <v>0</v>
      </c>
      <c r="U744" s="12">
        <v>0</v>
      </c>
      <c r="V744" s="12">
        <v>0</v>
      </c>
      <c r="W744" s="12">
        <v>0</v>
      </c>
      <c r="X744" s="12">
        <v>0</v>
      </c>
      <c r="Y744" s="12">
        <v>0</v>
      </c>
      <c r="Z744" s="12">
        <v>0</v>
      </c>
      <c r="AA744" s="12">
        <v>0</v>
      </c>
      <c r="AB744" s="12">
        <v>0</v>
      </c>
      <c r="AC744" s="12">
        <v>0</v>
      </c>
      <c r="AD744" s="12">
        <v>0</v>
      </c>
      <c r="AE744" s="12">
        <v>0</v>
      </c>
      <c r="AF744" s="12">
        <v>0</v>
      </c>
      <c r="AG744" s="12">
        <v>0</v>
      </c>
      <c r="AH744" s="12">
        <v>0</v>
      </c>
      <c r="AI744" s="12">
        <v>0</v>
      </c>
      <c r="AJ744" s="12">
        <v>0</v>
      </c>
      <c r="AK744" s="12">
        <v>0</v>
      </c>
      <c r="AL744" s="12">
        <v>0</v>
      </c>
      <c r="AM744" s="12">
        <v>0</v>
      </c>
      <c r="AN744" s="12">
        <v>0</v>
      </c>
      <c r="AO744" s="81">
        <v>0</v>
      </c>
      <c r="AP744">
        <v>0</v>
      </c>
      <c r="AQ744">
        <v>0</v>
      </c>
      <c r="AR744">
        <v>0</v>
      </c>
      <c r="AS744" t="s">
        <v>338</v>
      </c>
      <c r="AT744" t="s">
        <v>270</v>
      </c>
      <c r="AU744">
        <v>0</v>
      </c>
      <c r="AV744" s="12"/>
      <c r="AW744" s="12"/>
      <c r="AX744" s="12">
        <v>20</v>
      </c>
      <c r="AY744" s="12"/>
      <c r="AZ744" t="s">
        <v>296</v>
      </c>
    </row>
    <row r="745" spans="1:52" hidden="1" x14ac:dyDescent="0.35">
      <c r="A745" t="s">
        <v>61</v>
      </c>
      <c r="B745" t="s">
        <v>285</v>
      </c>
      <c r="C745" s="109">
        <v>0</v>
      </c>
      <c r="D745" s="12">
        <v>0</v>
      </c>
      <c r="E745" s="12">
        <v>0</v>
      </c>
      <c r="F745" s="12">
        <v>0</v>
      </c>
      <c r="G745" s="12">
        <v>0</v>
      </c>
      <c r="H745" s="12">
        <v>0</v>
      </c>
      <c r="I745" s="12">
        <v>0</v>
      </c>
      <c r="J745" s="12">
        <v>0</v>
      </c>
      <c r="K745" s="12">
        <v>0</v>
      </c>
      <c r="L745" s="12">
        <v>0</v>
      </c>
      <c r="M745" s="12">
        <v>0</v>
      </c>
      <c r="N745" s="12">
        <v>0</v>
      </c>
      <c r="O745" s="12">
        <v>0</v>
      </c>
      <c r="P745" s="12">
        <v>0</v>
      </c>
      <c r="Q745" s="12">
        <v>0</v>
      </c>
      <c r="R745" s="12">
        <v>0</v>
      </c>
      <c r="S745" s="12">
        <v>0</v>
      </c>
      <c r="T745" s="12">
        <v>0</v>
      </c>
      <c r="U745" s="12">
        <v>0</v>
      </c>
      <c r="V745" s="12">
        <v>0</v>
      </c>
      <c r="W745" s="12">
        <v>0</v>
      </c>
      <c r="X745" s="12">
        <v>0</v>
      </c>
      <c r="Y745" s="12">
        <v>0</v>
      </c>
      <c r="Z745" s="12">
        <v>0</v>
      </c>
      <c r="AA745" s="12">
        <v>0</v>
      </c>
      <c r="AB745" s="12">
        <v>0</v>
      </c>
      <c r="AC745" s="12">
        <v>0</v>
      </c>
      <c r="AD745" s="12">
        <v>0</v>
      </c>
      <c r="AE745" s="12">
        <v>0</v>
      </c>
      <c r="AF745" s="12">
        <v>0</v>
      </c>
      <c r="AG745" s="12">
        <v>0</v>
      </c>
      <c r="AH745" s="12">
        <v>0</v>
      </c>
      <c r="AI745" s="12">
        <v>0</v>
      </c>
      <c r="AJ745" s="12">
        <v>0</v>
      </c>
      <c r="AK745" s="12">
        <v>0</v>
      </c>
      <c r="AL745" s="12">
        <v>0</v>
      </c>
      <c r="AM745" s="12">
        <v>0</v>
      </c>
      <c r="AN745" s="12">
        <v>0</v>
      </c>
      <c r="AO745" s="81">
        <v>0</v>
      </c>
      <c r="AP745">
        <v>0</v>
      </c>
      <c r="AQ745">
        <v>0</v>
      </c>
      <c r="AR745">
        <v>0</v>
      </c>
      <c r="AS745" t="s">
        <v>338</v>
      </c>
      <c r="AT745" t="s">
        <v>270</v>
      </c>
      <c r="AU745">
        <v>0</v>
      </c>
      <c r="AV745" s="12"/>
      <c r="AW745" s="12"/>
      <c r="AX745" s="12">
        <v>237</v>
      </c>
      <c r="AY745" s="12"/>
      <c r="AZ745" t="s">
        <v>57</v>
      </c>
    </row>
    <row r="746" spans="1:52" hidden="1" x14ac:dyDescent="0.35">
      <c r="A746" t="s">
        <v>61</v>
      </c>
      <c r="B746" t="s">
        <v>285</v>
      </c>
      <c r="C746" s="109">
        <v>0</v>
      </c>
      <c r="D746" s="12">
        <v>0</v>
      </c>
      <c r="E746" s="12">
        <v>0</v>
      </c>
      <c r="F746" s="12">
        <v>0</v>
      </c>
      <c r="G746" s="12">
        <v>0</v>
      </c>
      <c r="H746" s="12">
        <v>0</v>
      </c>
      <c r="I746" s="12">
        <v>0</v>
      </c>
      <c r="J746" s="12">
        <v>0</v>
      </c>
      <c r="K746" s="12">
        <v>0</v>
      </c>
      <c r="L746" s="12">
        <v>0</v>
      </c>
      <c r="M746" s="12">
        <v>0</v>
      </c>
      <c r="N746" s="12">
        <v>0</v>
      </c>
      <c r="O746" s="12">
        <v>0</v>
      </c>
      <c r="P746" s="12">
        <v>0</v>
      </c>
      <c r="Q746" s="12">
        <v>0</v>
      </c>
      <c r="R746" s="12">
        <v>0</v>
      </c>
      <c r="S746" s="12">
        <v>0</v>
      </c>
      <c r="T746" s="12">
        <v>0</v>
      </c>
      <c r="U746" s="12">
        <v>0</v>
      </c>
      <c r="V746" s="12">
        <v>0</v>
      </c>
      <c r="W746" s="12">
        <v>0</v>
      </c>
      <c r="X746" s="12">
        <v>0</v>
      </c>
      <c r="Y746" s="12">
        <v>0</v>
      </c>
      <c r="Z746" s="12">
        <v>0</v>
      </c>
      <c r="AA746" s="12">
        <v>0</v>
      </c>
      <c r="AB746" s="12">
        <v>0</v>
      </c>
      <c r="AC746" s="12">
        <v>0</v>
      </c>
      <c r="AD746" s="12">
        <v>0</v>
      </c>
      <c r="AE746" s="12">
        <v>0</v>
      </c>
      <c r="AF746" s="12">
        <v>0</v>
      </c>
      <c r="AG746" s="12">
        <v>0</v>
      </c>
      <c r="AH746" s="12">
        <v>0</v>
      </c>
      <c r="AI746" s="12">
        <v>0</v>
      </c>
      <c r="AJ746" s="12">
        <v>0</v>
      </c>
      <c r="AK746" s="12">
        <v>0</v>
      </c>
      <c r="AL746" s="12">
        <v>0</v>
      </c>
      <c r="AM746" s="12">
        <v>0</v>
      </c>
      <c r="AN746" s="12">
        <v>0</v>
      </c>
      <c r="AO746" s="81">
        <v>0</v>
      </c>
      <c r="AP746">
        <v>0</v>
      </c>
      <c r="AQ746">
        <v>0</v>
      </c>
      <c r="AR746">
        <v>0</v>
      </c>
      <c r="AS746" t="s">
        <v>338</v>
      </c>
      <c r="AT746" t="s">
        <v>270</v>
      </c>
      <c r="AU746">
        <v>0</v>
      </c>
      <c r="AV746" s="12"/>
      <c r="AW746" s="12"/>
      <c r="AX746" s="12"/>
      <c r="AY746" s="12">
        <v>3</v>
      </c>
      <c r="AZ746" t="s">
        <v>295</v>
      </c>
    </row>
    <row r="747" spans="1:52" hidden="1" x14ac:dyDescent="0.35">
      <c r="A747" t="s">
        <v>61</v>
      </c>
      <c r="B747" t="s">
        <v>285</v>
      </c>
      <c r="C747" s="109">
        <v>0</v>
      </c>
      <c r="D747" s="12">
        <v>0</v>
      </c>
      <c r="E747" s="12">
        <v>0</v>
      </c>
      <c r="F747" s="12">
        <v>0</v>
      </c>
      <c r="G747" s="12">
        <v>0</v>
      </c>
      <c r="H747" s="12">
        <v>0</v>
      </c>
      <c r="I747" s="12">
        <v>0</v>
      </c>
      <c r="J747" s="12">
        <v>0</v>
      </c>
      <c r="K747" s="12">
        <v>0</v>
      </c>
      <c r="L747" s="12">
        <v>0</v>
      </c>
      <c r="M747" s="12">
        <v>0</v>
      </c>
      <c r="N747" s="12">
        <v>0</v>
      </c>
      <c r="O747" s="12">
        <v>0</v>
      </c>
      <c r="P747" s="12">
        <v>0</v>
      </c>
      <c r="Q747" s="12">
        <v>0</v>
      </c>
      <c r="R747" s="12">
        <v>0</v>
      </c>
      <c r="S747" s="12">
        <v>0</v>
      </c>
      <c r="T747" s="12">
        <v>0</v>
      </c>
      <c r="U747" s="12">
        <v>0</v>
      </c>
      <c r="V747" s="12">
        <v>0</v>
      </c>
      <c r="W747" s="12">
        <v>0</v>
      </c>
      <c r="X747" s="12">
        <v>0</v>
      </c>
      <c r="Y747" s="12">
        <v>0</v>
      </c>
      <c r="Z747" s="12">
        <v>0</v>
      </c>
      <c r="AA747" s="12">
        <v>0</v>
      </c>
      <c r="AB747" s="12">
        <v>0</v>
      </c>
      <c r="AC747" s="12">
        <v>0</v>
      </c>
      <c r="AD747" s="12">
        <v>0</v>
      </c>
      <c r="AE747" s="12">
        <v>0</v>
      </c>
      <c r="AF747" s="12">
        <v>0</v>
      </c>
      <c r="AG747" s="12">
        <v>0</v>
      </c>
      <c r="AH747" s="12">
        <v>0</v>
      </c>
      <c r="AI747" s="12">
        <v>0</v>
      </c>
      <c r="AJ747" s="12">
        <v>0</v>
      </c>
      <c r="AK747" s="12">
        <v>0</v>
      </c>
      <c r="AL747" s="12">
        <v>0</v>
      </c>
      <c r="AM747" s="12">
        <v>0</v>
      </c>
      <c r="AN747" s="12">
        <v>0</v>
      </c>
      <c r="AO747" s="81">
        <v>0</v>
      </c>
      <c r="AP747">
        <v>0</v>
      </c>
      <c r="AQ747">
        <v>0</v>
      </c>
      <c r="AR747">
        <v>0</v>
      </c>
      <c r="AS747" t="s">
        <v>338</v>
      </c>
      <c r="AT747" t="s">
        <v>270</v>
      </c>
      <c r="AU747">
        <v>0</v>
      </c>
      <c r="AV747" s="12"/>
      <c r="AW747" s="12"/>
      <c r="AX747" s="12"/>
      <c r="AY747" s="12">
        <v>11</v>
      </c>
      <c r="AZ747" t="s">
        <v>296</v>
      </c>
    </row>
    <row r="748" spans="1:52" hidden="1" x14ac:dyDescent="0.35">
      <c r="A748" t="s">
        <v>61</v>
      </c>
      <c r="B748" t="s">
        <v>285</v>
      </c>
      <c r="C748" s="109">
        <v>0</v>
      </c>
      <c r="D748" s="12">
        <v>0</v>
      </c>
      <c r="E748" s="12">
        <v>0</v>
      </c>
      <c r="F748" s="12">
        <v>0</v>
      </c>
      <c r="G748" s="12">
        <v>0</v>
      </c>
      <c r="H748" s="12">
        <v>0</v>
      </c>
      <c r="I748" s="12">
        <v>0</v>
      </c>
      <c r="J748" s="12">
        <v>0</v>
      </c>
      <c r="K748" s="12">
        <v>0</v>
      </c>
      <c r="L748" s="12">
        <v>0</v>
      </c>
      <c r="M748" s="12">
        <v>0</v>
      </c>
      <c r="N748" s="12">
        <v>0</v>
      </c>
      <c r="O748" s="12">
        <v>0</v>
      </c>
      <c r="P748" s="12">
        <v>0</v>
      </c>
      <c r="Q748" s="12">
        <v>0</v>
      </c>
      <c r="R748" s="12">
        <v>0</v>
      </c>
      <c r="S748" s="12">
        <v>0</v>
      </c>
      <c r="T748" s="12">
        <v>0</v>
      </c>
      <c r="U748" s="12">
        <v>0</v>
      </c>
      <c r="V748" s="12">
        <v>0</v>
      </c>
      <c r="W748" s="12">
        <v>0</v>
      </c>
      <c r="X748" s="12">
        <v>0</v>
      </c>
      <c r="Y748" s="12">
        <v>0</v>
      </c>
      <c r="Z748" s="12">
        <v>0</v>
      </c>
      <c r="AA748" s="12">
        <v>0</v>
      </c>
      <c r="AB748" s="12">
        <v>0</v>
      </c>
      <c r="AC748" s="12">
        <v>0</v>
      </c>
      <c r="AD748" s="12">
        <v>0</v>
      </c>
      <c r="AE748" s="12">
        <v>0</v>
      </c>
      <c r="AF748" s="12">
        <v>0</v>
      </c>
      <c r="AG748" s="12">
        <v>0</v>
      </c>
      <c r="AH748" s="12">
        <v>0</v>
      </c>
      <c r="AI748" s="12">
        <v>0</v>
      </c>
      <c r="AJ748" s="12">
        <v>0</v>
      </c>
      <c r="AK748" s="12">
        <v>0</v>
      </c>
      <c r="AL748" s="12">
        <v>0</v>
      </c>
      <c r="AM748" s="12">
        <v>0</v>
      </c>
      <c r="AN748" s="12">
        <v>0</v>
      </c>
      <c r="AO748" s="81">
        <v>0</v>
      </c>
      <c r="AP748">
        <v>0</v>
      </c>
      <c r="AQ748">
        <v>0</v>
      </c>
      <c r="AR748">
        <v>0</v>
      </c>
      <c r="AS748" t="s">
        <v>338</v>
      </c>
      <c r="AT748" t="s">
        <v>270</v>
      </c>
      <c r="AU748">
        <v>0</v>
      </c>
      <c r="AV748" s="12"/>
      <c r="AW748" s="12"/>
      <c r="AX748" s="12"/>
      <c r="AY748" s="12">
        <v>128</v>
      </c>
      <c r="AZ748" t="s">
        <v>57</v>
      </c>
    </row>
    <row r="749" spans="1:52" hidden="1" x14ac:dyDescent="0.35">
      <c r="A749" t="s">
        <v>61</v>
      </c>
      <c r="B749" t="s">
        <v>285</v>
      </c>
      <c r="C749" s="109">
        <v>0</v>
      </c>
      <c r="D749" s="12">
        <v>0</v>
      </c>
      <c r="E749" s="12">
        <v>0</v>
      </c>
      <c r="F749" s="12">
        <v>0</v>
      </c>
      <c r="G749" s="12">
        <v>0</v>
      </c>
      <c r="H749" s="12">
        <v>0</v>
      </c>
      <c r="I749" s="12">
        <v>0</v>
      </c>
      <c r="J749" s="12">
        <v>0</v>
      </c>
      <c r="K749" s="12">
        <v>0</v>
      </c>
      <c r="L749" s="12">
        <v>0</v>
      </c>
      <c r="M749" s="12">
        <v>0</v>
      </c>
      <c r="N749" s="12">
        <v>0</v>
      </c>
      <c r="O749" s="12">
        <v>0</v>
      </c>
      <c r="P749" s="12">
        <v>0</v>
      </c>
      <c r="Q749" s="12">
        <v>0</v>
      </c>
      <c r="R749" s="12">
        <v>0</v>
      </c>
      <c r="S749" s="12">
        <v>0</v>
      </c>
      <c r="T749" s="12">
        <v>0</v>
      </c>
      <c r="U749" s="12">
        <v>0</v>
      </c>
      <c r="V749" s="12">
        <v>0</v>
      </c>
      <c r="W749" s="12">
        <v>0</v>
      </c>
      <c r="X749" s="12">
        <v>0</v>
      </c>
      <c r="Y749" s="12">
        <v>0</v>
      </c>
      <c r="Z749" s="12">
        <v>0</v>
      </c>
      <c r="AA749" s="12">
        <v>0</v>
      </c>
      <c r="AB749" s="12">
        <v>0</v>
      </c>
      <c r="AC749" s="12">
        <v>0</v>
      </c>
      <c r="AD749" s="12">
        <v>0</v>
      </c>
      <c r="AE749" s="12">
        <v>0</v>
      </c>
      <c r="AF749" s="12">
        <v>0</v>
      </c>
      <c r="AG749" s="12">
        <v>0</v>
      </c>
      <c r="AH749" s="12">
        <v>0</v>
      </c>
      <c r="AI749" s="12">
        <v>0</v>
      </c>
      <c r="AJ749" s="12">
        <v>0</v>
      </c>
      <c r="AK749" s="12">
        <v>0</v>
      </c>
      <c r="AL749" s="12">
        <v>0</v>
      </c>
      <c r="AM749" s="12">
        <v>0</v>
      </c>
      <c r="AN749" s="12">
        <v>0</v>
      </c>
      <c r="AO749" s="81">
        <v>0</v>
      </c>
      <c r="AP749">
        <v>0</v>
      </c>
      <c r="AQ749">
        <v>0</v>
      </c>
      <c r="AR749">
        <v>0</v>
      </c>
      <c r="AS749" t="s">
        <v>338</v>
      </c>
      <c r="AT749" t="s">
        <v>270</v>
      </c>
      <c r="AU749">
        <v>0</v>
      </c>
      <c r="AV749" s="12"/>
      <c r="AW749" s="12"/>
      <c r="AX749" s="12"/>
      <c r="AY749" s="12"/>
      <c r="AZ749" t="s">
        <v>57</v>
      </c>
    </row>
    <row r="750" spans="1:52" hidden="1" x14ac:dyDescent="0.35">
      <c r="A750" t="s">
        <v>61</v>
      </c>
      <c r="B750" t="s">
        <v>285</v>
      </c>
      <c r="C750" s="109">
        <v>0</v>
      </c>
      <c r="D750" s="12">
        <v>0</v>
      </c>
      <c r="E750" s="12">
        <v>0</v>
      </c>
      <c r="F750" s="12">
        <v>0</v>
      </c>
      <c r="G750" s="12">
        <v>0</v>
      </c>
      <c r="H750" s="12">
        <v>0</v>
      </c>
      <c r="I750" s="12">
        <v>0</v>
      </c>
      <c r="J750" s="12">
        <v>0</v>
      </c>
      <c r="K750" s="12">
        <v>0</v>
      </c>
      <c r="L750" s="12">
        <v>0</v>
      </c>
      <c r="M750" s="12">
        <v>0</v>
      </c>
      <c r="N750" s="12">
        <v>0</v>
      </c>
      <c r="O750" s="12">
        <v>0</v>
      </c>
      <c r="P750" s="12">
        <v>0</v>
      </c>
      <c r="Q750" s="12">
        <v>0</v>
      </c>
      <c r="R750" s="12">
        <v>0</v>
      </c>
      <c r="S750" s="12">
        <v>0</v>
      </c>
      <c r="T750" s="12">
        <v>0</v>
      </c>
      <c r="U750" s="12">
        <v>0</v>
      </c>
      <c r="V750" s="12">
        <v>0</v>
      </c>
      <c r="W750" s="12">
        <v>0</v>
      </c>
      <c r="X750" s="12">
        <v>0</v>
      </c>
      <c r="Y750" s="12">
        <v>0</v>
      </c>
      <c r="Z750" s="12">
        <v>0</v>
      </c>
      <c r="AA750" s="12">
        <v>0</v>
      </c>
      <c r="AB750" s="12">
        <v>0</v>
      </c>
      <c r="AC750" s="12">
        <v>0</v>
      </c>
      <c r="AD750" s="12">
        <v>0</v>
      </c>
      <c r="AE750" s="12">
        <v>0</v>
      </c>
      <c r="AF750" s="12">
        <v>0</v>
      </c>
      <c r="AG750" s="12">
        <v>0</v>
      </c>
      <c r="AH750" s="12">
        <v>0</v>
      </c>
      <c r="AI750" s="12">
        <v>0</v>
      </c>
      <c r="AJ750" s="12">
        <v>0</v>
      </c>
      <c r="AK750" s="12">
        <v>0</v>
      </c>
      <c r="AL750" s="12">
        <v>0</v>
      </c>
      <c r="AM750" s="12">
        <v>0</v>
      </c>
      <c r="AN750" s="12">
        <v>0</v>
      </c>
      <c r="AO750" s="81">
        <v>0</v>
      </c>
      <c r="AP750">
        <v>0</v>
      </c>
      <c r="AQ750">
        <v>0</v>
      </c>
      <c r="AR750">
        <v>0</v>
      </c>
      <c r="AS750" t="s">
        <v>338</v>
      </c>
      <c r="AT750" t="s">
        <v>270</v>
      </c>
      <c r="AU750">
        <v>0</v>
      </c>
      <c r="AV750" s="12"/>
      <c r="AW750" s="12"/>
      <c r="AX750" s="12"/>
      <c r="AY750" s="12"/>
      <c r="AZ750" t="s">
        <v>296</v>
      </c>
    </row>
    <row r="751" spans="1:52" hidden="1" x14ac:dyDescent="0.35">
      <c r="A751" t="s">
        <v>61</v>
      </c>
      <c r="B751" t="s">
        <v>285</v>
      </c>
      <c r="C751" s="109">
        <v>0</v>
      </c>
      <c r="D751" s="12">
        <v>0</v>
      </c>
      <c r="E751" s="12">
        <v>0</v>
      </c>
      <c r="F751" s="12">
        <v>0</v>
      </c>
      <c r="G751" s="12">
        <v>0</v>
      </c>
      <c r="H751" s="12">
        <v>0</v>
      </c>
      <c r="I751" s="12">
        <v>0</v>
      </c>
      <c r="J751" s="12">
        <v>0</v>
      </c>
      <c r="K751" s="12">
        <v>0</v>
      </c>
      <c r="L751" s="12">
        <v>0</v>
      </c>
      <c r="M751" s="12">
        <v>0</v>
      </c>
      <c r="N751" s="12">
        <v>0</v>
      </c>
      <c r="O751" s="12">
        <v>0</v>
      </c>
      <c r="P751" s="12">
        <v>0</v>
      </c>
      <c r="Q751" s="12">
        <v>0</v>
      </c>
      <c r="R751" s="12">
        <v>0</v>
      </c>
      <c r="S751" s="12">
        <v>0</v>
      </c>
      <c r="T751" s="12">
        <v>0</v>
      </c>
      <c r="U751" s="12">
        <v>0</v>
      </c>
      <c r="V751" s="12">
        <v>0</v>
      </c>
      <c r="W751" s="12">
        <v>0</v>
      </c>
      <c r="X751" s="12">
        <v>0</v>
      </c>
      <c r="Y751" s="12">
        <v>0</v>
      </c>
      <c r="Z751" s="12">
        <v>0</v>
      </c>
      <c r="AA751" s="12">
        <v>0</v>
      </c>
      <c r="AB751" s="12">
        <v>0</v>
      </c>
      <c r="AC751" s="12">
        <v>0</v>
      </c>
      <c r="AD751" s="12">
        <v>0</v>
      </c>
      <c r="AE751" s="12">
        <v>0</v>
      </c>
      <c r="AF751" s="12">
        <v>0</v>
      </c>
      <c r="AG751" s="12">
        <v>0</v>
      </c>
      <c r="AH751" s="12">
        <v>0</v>
      </c>
      <c r="AI751" s="12">
        <v>0</v>
      </c>
      <c r="AJ751" s="12">
        <v>0</v>
      </c>
      <c r="AK751" s="12">
        <v>0</v>
      </c>
      <c r="AL751" s="12">
        <v>0</v>
      </c>
      <c r="AM751" s="12">
        <v>0</v>
      </c>
      <c r="AN751" s="12">
        <v>0</v>
      </c>
      <c r="AO751" s="81">
        <v>0</v>
      </c>
      <c r="AP751">
        <v>0</v>
      </c>
      <c r="AQ751">
        <v>0</v>
      </c>
      <c r="AR751">
        <v>0</v>
      </c>
      <c r="AS751" t="s">
        <v>338</v>
      </c>
      <c r="AT751" t="s">
        <v>270</v>
      </c>
      <c r="AU751">
        <v>0</v>
      </c>
      <c r="AV751" s="12"/>
      <c r="AW751" s="12"/>
      <c r="AX751" s="12"/>
      <c r="AY751" s="12"/>
      <c r="AZ751" t="s">
        <v>295</v>
      </c>
    </row>
    <row r="752" spans="1:52" hidden="1" x14ac:dyDescent="0.35">
      <c r="A752" t="s">
        <v>61</v>
      </c>
      <c r="B752" t="s">
        <v>283</v>
      </c>
      <c r="C752" s="109">
        <v>0</v>
      </c>
      <c r="D752" s="12">
        <v>0</v>
      </c>
      <c r="E752" s="12">
        <v>0</v>
      </c>
      <c r="F752" s="12">
        <v>0</v>
      </c>
      <c r="G752" s="12">
        <v>0</v>
      </c>
      <c r="H752" s="12">
        <v>0</v>
      </c>
      <c r="I752" s="12">
        <v>0</v>
      </c>
      <c r="J752" s="12">
        <v>0</v>
      </c>
      <c r="K752" s="12">
        <v>0</v>
      </c>
      <c r="L752" s="12">
        <v>0</v>
      </c>
      <c r="M752" s="12">
        <v>0</v>
      </c>
      <c r="N752" s="12">
        <v>0</v>
      </c>
      <c r="O752" s="12">
        <v>0</v>
      </c>
      <c r="P752" s="12">
        <v>0</v>
      </c>
      <c r="Q752" s="12">
        <v>0</v>
      </c>
      <c r="R752" s="12">
        <v>0</v>
      </c>
      <c r="S752" s="12">
        <v>0</v>
      </c>
      <c r="T752" s="12">
        <v>0</v>
      </c>
      <c r="U752" s="12">
        <v>0</v>
      </c>
      <c r="V752" s="12">
        <v>0</v>
      </c>
      <c r="W752" s="12">
        <v>0</v>
      </c>
      <c r="X752" s="12">
        <v>0</v>
      </c>
      <c r="Y752" s="12">
        <v>0</v>
      </c>
      <c r="Z752" s="12">
        <v>0</v>
      </c>
      <c r="AA752" s="12">
        <v>0</v>
      </c>
      <c r="AB752" s="12">
        <v>0</v>
      </c>
      <c r="AC752" s="12">
        <v>0</v>
      </c>
      <c r="AD752" s="12">
        <v>0</v>
      </c>
      <c r="AE752" s="12">
        <v>0</v>
      </c>
      <c r="AF752" s="12">
        <v>0</v>
      </c>
      <c r="AG752" s="12">
        <v>0</v>
      </c>
      <c r="AH752" s="12">
        <v>0</v>
      </c>
      <c r="AI752" s="12">
        <v>0</v>
      </c>
      <c r="AJ752" s="12">
        <v>0</v>
      </c>
      <c r="AK752" s="12">
        <v>0</v>
      </c>
      <c r="AL752" s="12">
        <v>0</v>
      </c>
      <c r="AM752" s="12">
        <v>0</v>
      </c>
      <c r="AN752" s="12">
        <v>0</v>
      </c>
      <c r="AO752" s="81">
        <v>0</v>
      </c>
      <c r="AP752">
        <v>0</v>
      </c>
      <c r="AQ752">
        <v>0</v>
      </c>
      <c r="AR752">
        <v>0</v>
      </c>
      <c r="AS752" t="s">
        <v>339</v>
      </c>
      <c r="AT752" t="s">
        <v>270</v>
      </c>
      <c r="AU752">
        <v>0</v>
      </c>
      <c r="AV752" s="12">
        <v>1100</v>
      </c>
      <c r="AW752" s="12"/>
      <c r="AX752" s="12"/>
      <c r="AY752" s="12"/>
      <c r="AZ752" t="s">
        <v>57</v>
      </c>
    </row>
    <row r="753" spans="1:52" hidden="1" x14ac:dyDescent="0.35">
      <c r="A753" t="s">
        <v>61</v>
      </c>
      <c r="B753" t="s">
        <v>283</v>
      </c>
      <c r="C753" s="109">
        <v>0</v>
      </c>
      <c r="D753" s="12">
        <v>0</v>
      </c>
      <c r="E753" s="12">
        <v>0</v>
      </c>
      <c r="F753" s="12">
        <v>0</v>
      </c>
      <c r="G753" s="12">
        <v>0</v>
      </c>
      <c r="H753" s="12">
        <v>0</v>
      </c>
      <c r="I753" s="12">
        <v>0</v>
      </c>
      <c r="J753" s="12">
        <v>0</v>
      </c>
      <c r="K753" s="12">
        <v>0</v>
      </c>
      <c r="L753" s="12">
        <v>0</v>
      </c>
      <c r="M753" s="12">
        <v>0</v>
      </c>
      <c r="N753" s="12">
        <v>0</v>
      </c>
      <c r="O753" s="12">
        <v>0</v>
      </c>
      <c r="P753" s="12">
        <v>0</v>
      </c>
      <c r="Q753" s="12">
        <v>0</v>
      </c>
      <c r="R753" s="12">
        <v>0</v>
      </c>
      <c r="S753" s="12">
        <v>0</v>
      </c>
      <c r="T753" s="12">
        <v>0</v>
      </c>
      <c r="U753" s="12">
        <v>0</v>
      </c>
      <c r="V753" s="12">
        <v>0</v>
      </c>
      <c r="W753" s="12">
        <v>0</v>
      </c>
      <c r="X753" s="12">
        <v>0</v>
      </c>
      <c r="Y753" s="12">
        <v>0</v>
      </c>
      <c r="Z753" s="12">
        <v>0</v>
      </c>
      <c r="AA753" s="12">
        <v>0</v>
      </c>
      <c r="AB753" s="12">
        <v>0</v>
      </c>
      <c r="AC753" s="12">
        <v>0</v>
      </c>
      <c r="AD753" s="12">
        <v>0</v>
      </c>
      <c r="AE753" s="12">
        <v>0</v>
      </c>
      <c r="AF753" s="12">
        <v>0</v>
      </c>
      <c r="AG753" s="12">
        <v>0</v>
      </c>
      <c r="AH753" s="12">
        <v>0</v>
      </c>
      <c r="AI753" s="12">
        <v>0</v>
      </c>
      <c r="AJ753" s="12">
        <v>0</v>
      </c>
      <c r="AK753" s="12">
        <v>0</v>
      </c>
      <c r="AL753" s="12">
        <v>0</v>
      </c>
      <c r="AM753" s="12">
        <v>0</v>
      </c>
      <c r="AN753" s="12">
        <v>0</v>
      </c>
      <c r="AO753" s="81">
        <v>0</v>
      </c>
      <c r="AP753">
        <v>0</v>
      </c>
      <c r="AQ753">
        <v>0</v>
      </c>
      <c r="AR753">
        <v>0</v>
      </c>
      <c r="AS753" t="s">
        <v>339</v>
      </c>
      <c r="AT753" t="s">
        <v>270</v>
      </c>
      <c r="AU753">
        <v>0</v>
      </c>
      <c r="AV753" s="12"/>
      <c r="AW753" s="12">
        <v>3</v>
      </c>
      <c r="AX753" s="12"/>
      <c r="AY753" s="12"/>
      <c r="AZ753" t="s">
        <v>295</v>
      </c>
    </row>
    <row r="754" spans="1:52" hidden="1" x14ac:dyDescent="0.35">
      <c r="A754" t="s">
        <v>61</v>
      </c>
      <c r="B754" t="s">
        <v>283</v>
      </c>
      <c r="C754" s="109">
        <v>0</v>
      </c>
      <c r="D754" s="12">
        <v>0</v>
      </c>
      <c r="E754" s="12">
        <v>0</v>
      </c>
      <c r="F754" s="12">
        <v>0</v>
      </c>
      <c r="G754" s="12">
        <v>0</v>
      </c>
      <c r="H754" s="12">
        <v>0</v>
      </c>
      <c r="I754" s="12">
        <v>0</v>
      </c>
      <c r="J754" s="12">
        <v>0</v>
      </c>
      <c r="K754" s="12">
        <v>0</v>
      </c>
      <c r="L754" s="12">
        <v>0</v>
      </c>
      <c r="M754" s="12">
        <v>0</v>
      </c>
      <c r="N754" s="12">
        <v>0</v>
      </c>
      <c r="O754" s="12">
        <v>0</v>
      </c>
      <c r="P754" s="12">
        <v>0</v>
      </c>
      <c r="Q754" s="12">
        <v>0</v>
      </c>
      <c r="R754" s="12">
        <v>0</v>
      </c>
      <c r="S754" s="12">
        <v>0</v>
      </c>
      <c r="T754" s="12">
        <v>0</v>
      </c>
      <c r="U754" s="12">
        <v>0</v>
      </c>
      <c r="V754" s="12">
        <v>0</v>
      </c>
      <c r="W754" s="12">
        <v>0</v>
      </c>
      <c r="X754" s="12">
        <v>0</v>
      </c>
      <c r="Y754" s="12">
        <v>0</v>
      </c>
      <c r="Z754" s="12">
        <v>0</v>
      </c>
      <c r="AA754" s="12">
        <v>0</v>
      </c>
      <c r="AB754" s="12">
        <v>0</v>
      </c>
      <c r="AC754" s="12">
        <v>0</v>
      </c>
      <c r="AD754" s="12">
        <v>0</v>
      </c>
      <c r="AE754" s="12">
        <v>0</v>
      </c>
      <c r="AF754" s="12">
        <v>0</v>
      </c>
      <c r="AG754" s="12">
        <v>0</v>
      </c>
      <c r="AH754" s="12">
        <v>0</v>
      </c>
      <c r="AI754" s="12">
        <v>0</v>
      </c>
      <c r="AJ754" s="12">
        <v>0</v>
      </c>
      <c r="AK754" s="12">
        <v>0</v>
      </c>
      <c r="AL754" s="12">
        <v>0</v>
      </c>
      <c r="AM754" s="12">
        <v>0</v>
      </c>
      <c r="AN754" s="12">
        <v>0</v>
      </c>
      <c r="AO754" s="81">
        <v>0</v>
      </c>
      <c r="AP754">
        <v>0</v>
      </c>
      <c r="AQ754">
        <v>0</v>
      </c>
      <c r="AR754">
        <v>0</v>
      </c>
      <c r="AS754" t="s">
        <v>339</v>
      </c>
      <c r="AT754" t="s">
        <v>270</v>
      </c>
      <c r="AU754">
        <v>0</v>
      </c>
      <c r="AV754" s="12"/>
      <c r="AW754" s="12">
        <v>11</v>
      </c>
      <c r="AX754" s="12"/>
      <c r="AY754" s="12"/>
      <c r="AZ754" t="s">
        <v>296</v>
      </c>
    </row>
    <row r="755" spans="1:52" hidden="1" x14ac:dyDescent="0.35">
      <c r="A755" t="s">
        <v>61</v>
      </c>
      <c r="B755" t="s">
        <v>283</v>
      </c>
      <c r="C755" s="109">
        <v>0</v>
      </c>
      <c r="D755" s="12">
        <v>0</v>
      </c>
      <c r="E755" s="12">
        <v>0</v>
      </c>
      <c r="F755" s="12">
        <v>0</v>
      </c>
      <c r="G755" s="12">
        <v>0</v>
      </c>
      <c r="H755" s="12">
        <v>0</v>
      </c>
      <c r="I755" s="12">
        <v>0</v>
      </c>
      <c r="J755" s="12">
        <v>0</v>
      </c>
      <c r="K755" s="12">
        <v>0</v>
      </c>
      <c r="L755" s="12">
        <v>0</v>
      </c>
      <c r="M755" s="12">
        <v>0</v>
      </c>
      <c r="N755" s="12">
        <v>0</v>
      </c>
      <c r="O755" s="12">
        <v>0</v>
      </c>
      <c r="P755" s="12">
        <v>0</v>
      </c>
      <c r="Q755" s="12">
        <v>0</v>
      </c>
      <c r="R755" s="12">
        <v>0</v>
      </c>
      <c r="S755" s="12">
        <v>0</v>
      </c>
      <c r="T755" s="12">
        <v>0</v>
      </c>
      <c r="U755" s="12">
        <v>0</v>
      </c>
      <c r="V755" s="12">
        <v>0</v>
      </c>
      <c r="W755" s="12">
        <v>0</v>
      </c>
      <c r="X755" s="12">
        <v>0</v>
      </c>
      <c r="Y755" s="12">
        <v>0</v>
      </c>
      <c r="Z755" s="12">
        <v>0</v>
      </c>
      <c r="AA755" s="12">
        <v>0</v>
      </c>
      <c r="AB755" s="12">
        <v>0</v>
      </c>
      <c r="AC755" s="12">
        <v>0</v>
      </c>
      <c r="AD755" s="12">
        <v>0</v>
      </c>
      <c r="AE755" s="12">
        <v>0</v>
      </c>
      <c r="AF755" s="12">
        <v>0</v>
      </c>
      <c r="AG755" s="12">
        <v>0</v>
      </c>
      <c r="AH755" s="12">
        <v>0</v>
      </c>
      <c r="AI755" s="12">
        <v>0</v>
      </c>
      <c r="AJ755" s="12">
        <v>0</v>
      </c>
      <c r="AK755" s="12">
        <v>0</v>
      </c>
      <c r="AL755" s="12">
        <v>0</v>
      </c>
      <c r="AM755" s="12">
        <v>0</v>
      </c>
      <c r="AN755" s="12">
        <v>0</v>
      </c>
      <c r="AO755" s="81">
        <v>0</v>
      </c>
      <c r="AP755">
        <v>0</v>
      </c>
      <c r="AQ755">
        <v>0</v>
      </c>
      <c r="AR755">
        <v>0</v>
      </c>
      <c r="AS755" t="s">
        <v>339</v>
      </c>
      <c r="AT755" t="s">
        <v>270</v>
      </c>
      <c r="AU755">
        <v>0</v>
      </c>
      <c r="AV755" s="12"/>
      <c r="AW755" s="12">
        <v>127</v>
      </c>
      <c r="AX755" s="12"/>
      <c r="AY755" s="12"/>
      <c r="AZ755" t="s">
        <v>57</v>
      </c>
    </row>
    <row r="756" spans="1:52" hidden="1" x14ac:dyDescent="0.35">
      <c r="A756" t="s">
        <v>61</v>
      </c>
      <c r="B756" t="s">
        <v>283</v>
      </c>
      <c r="C756" s="109">
        <v>0</v>
      </c>
      <c r="D756" s="12">
        <v>0</v>
      </c>
      <c r="E756" s="12">
        <v>0</v>
      </c>
      <c r="F756" s="12">
        <v>0</v>
      </c>
      <c r="G756" s="12">
        <v>0</v>
      </c>
      <c r="H756" s="12">
        <v>0</v>
      </c>
      <c r="I756" s="12">
        <v>0</v>
      </c>
      <c r="J756" s="12">
        <v>0</v>
      </c>
      <c r="K756" s="12">
        <v>0</v>
      </c>
      <c r="L756" s="12">
        <v>0</v>
      </c>
      <c r="M756" s="12">
        <v>0</v>
      </c>
      <c r="N756" s="12">
        <v>0</v>
      </c>
      <c r="O756" s="12">
        <v>0</v>
      </c>
      <c r="P756" s="12">
        <v>0</v>
      </c>
      <c r="Q756" s="12">
        <v>0</v>
      </c>
      <c r="R756" s="12">
        <v>0</v>
      </c>
      <c r="S756" s="12">
        <v>0</v>
      </c>
      <c r="T756" s="12">
        <v>0</v>
      </c>
      <c r="U756" s="12">
        <v>0</v>
      </c>
      <c r="V756" s="12">
        <v>0</v>
      </c>
      <c r="W756" s="12">
        <v>0</v>
      </c>
      <c r="X756" s="12">
        <v>0</v>
      </c>
      <c r="Y756" s="12">
        <v>0</v>
      </c>
      <c r="Z756" s="12">
        <v>0</v>
      </c>
      <c r="AA756" s="12">
        <v>0</v>
      </c>
      <c r="AB756" s="12">
        <v>0</v>
      </c>
      <c r="AC756" s="12">
        <v>0</v>
      </c>
      <c r="AD756" s="12">
        <v>0</v>
      </c>
      <c r="AE756" s="12">
        <v>0</v>
      </c>
      <c r="AF756" s="12">
        <v>0</v>
      </c>
      <c r="AG756" s="12">
        <v>0</v>
      </c>
      <c r="AH756" s="12">
        <v>0</v>
      </c>
      <c r="AI756" s="12">
        <v>0</v>
      </c>
      <c r="AJ756" s="12">
        <v>0</v>
      </c>
      <c r="AK756" s="12">
        <v>0</v>
      </c>
      <c r="AL756" s="12">
        <v>0</v>
      </c>
      <c r="AM756" s="12">
        <v>0</v>
      </c>
      <c r="AN756" s="12">
        <v>0</v>
      </c>
      <c r="AO756" s="81">
        <v>0</v>
      </c>
      <c r="AP756">
        <v>0</v>
      </c>
      <c r="AQ756">
        <v>0</v>
      </c>
      <c r="AR756">
        <v>0</v>
      </c>
      <c r="AS756" t="s">
        <v>339</v>
      </c>
      <c r="AT756" t="s">
        <v>270</v>
      </c>
      <c r="AU756">
        <v>0</v>
      </c>
      <c r="AV756" s="12"/>
      <c r="AW756" s="12"/>
      <c r="AX756" s="12">
        <v>2</v>
      </c>
      <c r="AY756" s="12"/>
      <c r="AZ756" t="s">
        <v>295</v>
      </c>
    </row>
    <row r="757" spans="1:52" hidden="1" x14ac:dyDescent="0.35">
      <c r="A757" t="s">
        <v>61</v>
      </c>
      <c r="B757" t="s">
        <v>283</v>
      </c>
      <c r="C757" s="109">
        <v>0</v>
      </c>
      <c r="D757" s="12">
        <v>0</v>
      </c>
      <c r="E757" s="12">
        <v>0</v>
      </c>
      <c r="F757" s="12">
        <v>0</v>
      </c>
      <c r="G757" s="12">
        <v>0</v>
      </c>
      <c r="H757" s="12">
        <v>0</v>
      </c>
      <c r="I757" s="12">
        <v>0</v>
      </c>
      <c r="J757" s="12">
        <v>0</v>
      </c>
      <c r="K757" s="12">
        <v>0</v>
      </c>
      <c r="L757" s="12">
        <v>0</v>
      </c>
      <c r="M757" s="12">
        <v>0</v>
      </c>
      <c r="N757" s="12">
        <v>0</v>
      </c>
      <c r="O757" s="12">
        <v>0</v>
      </c>
      <c r="P757" s="12">
        <v>0</v>
      </c>
      <c r="Q757" s="12">
        <v>0</v>
      </c>
      <c r="R757" s="12">
        <v>0</v>
      </c>
      <c r="S757" s="12">
        <v>0</v>
      </c>
      <c r="T757" s="12">
        <v>0</v>
      </c>
      <c r="U757" s="12">
        <v>0</v>
      </c>
      <c r="V757" s="12">
        <v>0</v>
      </c>
      <c r="W757" s="12">
        <v>0</v>
      </c>
      <c r="X757" s="12">
        <v>0</v>
      </c>
      <c r="Y757" s="12">
        <v>0</v>
      </c>
      <c r="Z757" s="12">
        <v>0</v>
      </c>
      <c r="AA757" s="12">
        <v>0</v>
      </c>
      <c r="AB757" s="12">
        <v>0</v>
      </c>
      <c r="AC757" s="12">
        <v>0</v>
      </c>
      <c r="AD757" s="12">
        <v>0</v>
      </c>
      <c r="AE757" s="12">
        <v>0</v>
      </c>
      <c r="AF757" s="12">
        <v>0</v>
      </c>
      <c r="AG757" s="12">
        <v>0</v>
      </c>
      <c r="AH757" s="12">
        <v>0</v>
      </c>
      <c r="AI757" s="12">
        <v>0</v>
      </c>
      <c r="AJ757" s="12">
        <v>0</v>
      </c>
      <c r="AK757" s="12">
        <v>0</v>
      </c>
      <c r="AL757" s="12">
        <v>0</v>
      </c>
      <c r="AM757" s="12">
        <v>0</v>
      </c>
      <c r="AN757" s="12">
        <v>0</v>
      </c>
      <c r="AO757" s="81">
        <v>0</v>
      </c>
      <c r="AP757">
        <v>0</v>
      </c>
      <c r="AQ757">
        <v>0</v>
      </c>
      <c r="AR757">
        <v>0</v>
      </c>
      <c r="AS757" t="s">
        <v>339</v>
      </c>
      <c r="AT757" t="s">
        <v>270</v>
      </c>
      <c r="AU757">
        <v>0</v>
      </c>
      <c r="AV757" s="12"/>
      <c r="AW757" s="12"/>
      <c r="AX757" s="12">
        <v>7</v>
      </c>
      <c r="AY757" s="12"/>
      <c r="AZ757" t="s">
        <v>296</v>
      </c>
    </row>
    <row r="758" spans="1:52" hidden="1" x14ac:dyDescent="0.35">
      <c r="A758" t="s">
        <v>61</v>
      </c>
      <c r="B758" t="s">
        <v>283</v>
      </c>
      <c r="C758" s="109">
        <v>0</v>
      </c>
      <c r="D758" s="12">
        <v>0</v>
      </c>
      <c r="E758" s="12">
        <v>0</v>
      </c>
      <c r="F758" s="12">
        <v>0</v>
      </c>
      <c r="G758" s="12">
        <v>0</v>
      </c>
      <c r="H758" s="12">
        <v>0</v>
      </c>
      <c r="I758" s="12">
        <v>0</v>
      </c>
      <c r="J758" s="12">
        <v>0</v>
      </c>
      <c r="K758" s="12">
        <v>0</v>
      </c>
      <c r="L758" s="12">
        <v>0</v>
      </c>
      <c r="M758" s="12">
        <v>0</v>
      </c>
      <c r="N758" s="12">
        <v>0</v>
      </c>
      <c r="O758" s="12">
        <v>0</v>
      </c>
      <c r="P758" s="12">
        <v>0</v>
      </c>
      <c r="Q758" s="12">
        <v>0</v>
      </c>
      <c r="R758" s="12">
        <v>0</v>
      </c>
      <c r="S758" s="12">
        <v>0</v>
      </c>
      <c r="T758" s="12">
        <v>0</v>
      </c>
      <c r="U758" s="12">
        <v>0</v>
      </c>
      <c r="V758" s="12">
        <v>0</v>
      </c>
      <c r="W758" s="12">
        <v>0</v>
      </c>
      <c r="X758" s="12">
        <v>0</v>
      </c>
      <c r="Y758" s="12">
        <v>0</v>
      </c>
      <c r="Z758" s="12">
        <v>0</v>
      </c>
      <c r="AA758" s="12">
        <v>0</v>
      </c>
      <c r="AB758" s="12">
        <v>0</v>
      </c>
      <c r="AC758" s="12">
        <v>0</v>
      </c>
      <c r="AD758" s="12">
        <v>0</v>
      </c>
      <c r="AE758" s="12">
        <v>0</v>
      </c>
      <c r="AF758" s="12">
        <v>0</v>
      </c>
      <c r="AG758" s="12">
        <v>0</v>
      </c>
      <c r="AH758" s="12">
        <v>0</v>
      </c>
      <c r="AI758" s="12">
        <v>0</v>
      </c>
      <c r="AJ758" s="12">
        <v>0</v>
      </c>
      <c r="AK758" s="12">
        <v>0</v>
      </c>
      <c r="AL758" s="12">
        <v>0</v>
      </c>
      <c r="AM758" s="12">
        <v>0</v>
      </c>
      <c r="AN758" s="12">
        <v>0</v>
      </c>
      <c r="AO758" s="81">
        <v>0</v>
      </c>
      <c r="AP758">
        <v>0</v>
      </c>
      <c r="AQ758">
        <v>0</v>
      </c>
      <c r="AR758">
        <v>0</v>
      </c>
      <c r="AS758" t="s">
        <v>339</v>
      </c>
      <c r="AT758" t="s">
        <v>270</v>
      </c>
      <c r="AU758">
        <v>0</v>
      </c>
      <c r="AV758" s="12"/>
      <c r="AW758" s="12"/>
      <c r="AX758" s="12">
        <v>83</v>
      </c>
      <c r="AY758" s="12"/>
      <c r="AZ758" t="s">
        <v>57</v>
      </c>
    </row>
    <row r="759" spans="1:52" hidden="1" x14ac:dyDescent="0.35">
      <c r="A759" t="s">
        <v>61</v>
      </c>
      <c r="B759" t="s">
        <v>283</v>
      </c>
      <c r="C759" s="109">
        <v>0</v>
      </c>
      <c r="D759" s="12">
        <v>0</v>
      </c>
      <c r="E759" s="12">
        <v>0</v>
      </c>
      <c r="F759" s="12">
        <v>0</v>
      </c>
      <c r="G759" s="12">
        <v>0</v>
      </c>
      <c r="H759" s="12">
        <v>0</v>
      </c>
      <c r="I759" s="12">
        <v>0</v>
      </c>
      <c r="J759" s="12">
        <v>0</v>
      </c>
      <c r="K759" s="12">
        <v>0</v>
      </c>
      <c r="L759" s="12">
        <v>0</v>
      </c>
      <c r="M759" s="12">
        <v>0</v>
      </c>
      <c r="N759" s="12">
        <v>0</v>
      </c>
      <c r="O759" s="12">
        <v>0</v>
      </c>
      <c r="P759" s="12">
        <v>0</v>
      </c>
      <c r="Q759" s="12">
        <v>0</v>
      </c>
      <c r="R759" s="12">
        <v>0</v>
      </c>
      <c r="S759" s="12">
        <v>0</v>
      </c>
      <c r="T759" s="12">
        <v>0</v>
      </c>
      <c r="U759" s="12">
        <v>0</v>
      </c>
      <c r="V759" s="12">
        <v>0</v>
      </c>
      <c r="W759" s="12">
        <v>0</v>
      </c>
      <c r="X759" s="12">
        <v>0</v>
      </c>
      <c r="Y759" s="12">
        <v>0</v>
      </c>
      <c r="Z759" s="12">
        <v>0</v>
      </c>
      <c r="AA759" s="12">
        <v>0</v>
      </c>
      <c r="AB759" s="12">
        <v>0</v>
      </c>
      <c r="AC759" s="12">
        <v>0</v>
      </c>
      <c r="AD759" s="12">
        <v>0</v>
      </c>
      <c r="AE759" s="12">
        <v>0</v>
      </c>
      <c r="AF759" s="12">
        <v>0</v>
      </c>
      <c r="AG759" s="12">
        <v>0</v>
      </c>
      <c r="AH759" s="12">
        <v>0</v>
      </c>
      <c r="AI759" s="12">
        <v>0</v>
      </c>
      <c r="AJ759" s="12">
        <v>0</v>
      </c>
      <c r="AK759" s="12">
        <v>0</v>
      </c>
      <c r="AL759" s="12">
        <v>0</v>
      </c>
      <c r="AM759" s="12">
        <v>0</v>
      </c>
      <c r="AN759" s="12">
        <v>0</v>
      </c>
      <c r="AO759" s="81">
        <v>0</v>
      </c>
      <c r="AP759">
        <v>0</v>
      </c>
      <c r="AQ759">
        <v>0</v>
      </c>
      <c r="AR759">
        <v>0</v>
      </c>
      <c r="AS759" t="s">
        <v>339</v>
      </c>
      <c r="AT759" t="s">
        <v>270</v>
      </c>
      <c r="AU759">
        <v>0</v>
      </c>
      <c r="AV759" s="12"/>
      <c r="AW759" s="12"/>
      <c r="AX759" s="12"/>
      <c r="AY759" s="12">
        <v>3</v>
      </c>
      <c r="AZ759" t="s">
        <v>295</v>
      </c>
    </row>
    <row r="760" spans="1:52" hidden="1" x14ac:dyDescent="0.35">
      <c r="A760" t="s">
        <v>61</v>
      </c>
      <c r="B760" t="s">
        <v>283</v>
      </c>
      <c r="C760" s="109">
        <v>0</v>
      </c>
      <c r="D760" s="12">
        <v>0</v>
      </c>
      <c r="E760" s="12">
        <v>0</v>
      </c>
      <c r="F760" s="12">
        <v>0</v>
      </c>
      <c r="G760" s="12">
        <v>0</v>
      </c>
      <c r="H760" s="12">
        <v>0</v>
      </c>
      <c r="I760" s="12">
        <v>0</v>
      </c>
      <c r="J760" s="12">
        <v>0</v>
      </c>
      <c r="K760" s="12">
        <v>0</v>
      </c>
      <c r="L760" s="12">
        <v>0</v>
      </c>
      <c r="M760" s="12">
        <v>0</v>
      </c>
      <c r="N760" s="12">
        <v>0</v>
      </c>
      <c r="O760" s="12">
        <v>0</v>
      </c>
      <c r="P760" s="12">
        <v>0</v>
      </c>
      <c r="Q760" s="12">
        <v>0</v>
      </c>
      <c r="R760" s="12">
        <v>0</v>
      </c>
      <c r="S760" s="12">
        <v>0</v>
      </c>
      <c r="T760" s="12">
        <v>0</v>
      </c>
      <c r="U760" s="12">
        <v>0</v>
      </c>
      <c r="V760" s="12">
        <v>0</v>
      </c>
      <c r="W760" s="12">
        <v>0</v>
      </c>
      <c r="X760" s="12">
        <v>0</v>
      </c>
      <c r="Y760" s="12">
        <v>0</v>
      </c>
      <c r="Z760" s="12">
        <v>0</v>
      </c>
      <c r="AA760" s="12">
        <v>0</v>
      </c>
      <c r="AB760" s="12">
        <v>0</v>
      </c>
      <c r="AC760" s="12">
        <v>0</v>
      </c>
      <c r="AD760" s="12">
        <v>0</v>
      </c>
      <c r="AE760" s="12">
        <v>0</v>
      </c>
      <c r="AF760" s="12">
        <v>0</v>
      </c>
      <c r="AG760" s="12">
        <v>0</v>
      </c>
      <c r="AH760" s="12">
        <v>0</v>
      </c>
      <c r="AI760" s="12">
        <v>0</v>
      </c>
      <c r="AJ760" s="12">
        <v>0</v>
      </c>
      <c r="AK760" s="12">
        <v>0</v>
      </c>
      <c r="AL760" s="12">
        <v>0</v>
      </c>
      <c r="AM760" s="12">
        <v>0</v>
      </c>
      <c r="AN760" s="12">
        <v>0</v>
      </c>
      <c r="AO760" s="81">
        <v>0</v>
      </c>
      <c r="AP760">
        <v>0</v>
      </c>
      <c r="AQ760">
        <v>0</v>
      </c>
      <c r="AR760">
        <v>0</v>
      </c>
      <c r="AS760" t="s">
        <v>339</v>
      </c>
      <c r="AT760" t="s">
        <v>270</v>
      </c>
      <c r="AU760">
        <v>0</v>
      </c>
      <c r="AV760" s="12"/>
      <c r="AW760" s="12"/>
      <c r="AX760" s="12"/>
      <c r="AY760" s="12">
        <v>10</v>
      </c>
      <c r="AZ760" t="s">
        <v>296</v>
      </c>
    </row>
    <row r="761" spans="1:52" hidden="1" x14ac:dyDescent="0.35">
      <c r="A761" t="s">
        <v>61</v>
      </c>
      <c r="B761" t="s">
        <v>283</v>
      </c>
      <c r="C761" s="109">
        <v>0</v>
      </c>
      <c r="D761" s="12">
        <v>0</v>
      </c>
      <c r="E761" s="12">
        <v>0</v>
      </c>
      <c r="F761" s="12">
        <v>0</v>
      </c>
      <c r="G761" s="12">
        <v>0</v>
      </c>
      <c r="H761" s="12">
        <v>0</v>
      </c>
      <c r="I761" s="12">
        <v>0</v>
      </c>
      <c r="J761" s="12">
        <v>0</v>
      </c>
      <c r="K761" s="12">
        <v>0</v>
      </c>
      <c r="L761" s="12">
        <v>0</v>
      </c>
      <c r="M761" s="12">
        <v>0</v>
      </c>
      <c r="N761" s="12">
        <v>0</v>
      </c>
      <c r="O761" s="12">
        <v>0</v>
      </c>
      <c r="P761" s="12">
        <v>0</v>
      </c>
      <c r="Q761" s="12">
        <v>0</v>
      </c>
      <c r="R761" s="12">
        <v>0</v>
      </c>
      <c r="S761" s="12">
        <v>0</v>
      </c>
      <c r="T761" s="12">
        <v>0</v>
      </c>
      <c r="U761" s="12">
        <v>0</v>
      </c>
      <c r="V761" s="12">
        <v>0</v>
      </c>
      <c r="W761" s="12">
        <v>0</v>
      </c>
      <c r="X761" s="12">
        <v>0</v>
      </c>
      <c r="Y761" s="12">
        <v>0</v>
      </c>
      <c r="Z761" s="12">
        <v>0</v>
      </c>
      <c r="AA761" s="12">
        <v>0</v>
      </c>
      <c r="AB761" s="12">
        <v>0</v>
      </c>
      <c r="AC761" s="12">
        <v>0</v>
      </c>
      <c r="AD761" s="12">
        <v>0</v>
      </c>
      <c r="AE761" s="12">
        <v>0</v>
      </c>
      <c r="AF761" s="12">
        <v>0</v>
      </c>
      <c r="AG761" s="12">
        <v>0</v>
      </c>
      <c r="AH761" s="12">
        <v>0</v>
      </c>
      <c r="AI761" s="12">
        <v>0</v>
      </c>
      <c r="AJ761" s="12">
        <v>0</v>
      </c>
      <c r="AK761" s="12">
        <v>0</v>
      </c>
      <c r="AL761" s="12">
        <v>0</v>
      </c>
      <c r="AM761" s="12">
        <v>0</v>
      </c>
      <c r="AN761" s="12">
        <v>0</v>
      </c>
      <c r="AO761" s="81">
        <v>0</v>
      </c>
      <c r="AP761">
        <v>0</v>
      </c>
      <c r="AQ761">
        <v>0</v>
      </c>
      <c r="AR761">
        <v>0</v>
      </c>
      <c r="AS761" t="s">
        <v>339</v>
      </c>
      <c r="AT761" t="s">
        <v>270</v>
      </c>
      <c r="AU761">
        <v>0</v>
      </c>
      <c r="AV761" s="12"/>
      <c r="AW761" s="12"/>
      <c r="AX761" s="12"/>
      <c r="AY761" s="12">
        <v>123</v>
      </c>
      <c r="AZ761" t="s">
        <v>57</v>
      </c>
    </row>
    <row r="762" spans="1:52" hidden="1" x14ac:dyDescent="0.35">
      <c r="A762" t="s">
        <v>61</v>
      </c>
      <c r="B762" t="s">
        <v>283</v>
      </c>
      <c r="C762" s="109">
        <v>0</v>
      </c>
      <c r="D762" s="12">
        <v>0</v>
      </c>
      <c r="E762" s="12">
        <v>0</v>
      </c>
      <c r="F762" s="12">
        <v>0</v>
      </c>
      <c r="G762" s="12">
        <v>0</v>
      </c>
      <c r="H762" s="12">
        <v>0</v>
      </c>
      <c r="I762" s="12">
        <v>0</v>
      </c>
      <c r="J762" s="12">
        <v>0</v>
      </c>
      <c r="K762" s="12">
        <v>0</v>
      </c>
      <c r="L762" s="12">
        <v>0</v>
      </c>
      <c r="M762" s="12">
        <v>0</v>
      </c>
      <c r="N762" s="12">
        <v>0</v>
      </c>
      <c r="O762" s="12">
        <v>0</v>
      </c>
      <c r="P762" s="12">
        <v>0</v>
      </c>
      <c r="Q762" s="12">
        <v>0</v>
      </c>
      <c r="R762" s="12">
        <v>0</v>
      </c>
      <c r="S762" s="12">
        <v>0</v>
      </c>
      <c r="T762" s="12">
        <v>0</v>
      </c>
      <c r="U762" s="12">
        <v>0</v>
      </c>
      <c r="V762" s="12">
        <v>0</v>
      </c>
      <c r="W762" s="12">
        <v>0</v>
      </c>
      <c r="X762" s="12">
        <v>0</v>
      </c>
      <c r="Y762" s="12">
        <v>0</v>
      </c>
      <c r="Z762" s="12">
        <v>0</v>
      </c>
      <c r="AA762" s="12">
        <v>0</v>
      </c>
      <c r="AB762" s="12">
        <v>0</v>
      </c>
      <c r="AC762" s="12">
        <v>0</v>
      </c>
      <c r="AD762" s="12">
        <v>0</v>
      </c>
      <c r="AE762" s="12">
        <v>0</v>
      </c>
      <c r="AF762" s="12">
        <v>0</v>
      </c>
      <c r="AG762" s="12">
        <v>0</v>
      </c>
      <c r="AH762" s="12">
        <v>0</v>
      </c>
      <c r="AI762" s="12">
        <v>0</v>
      </c>
      <c r="AJ762" s="12">
        <v>0</v>
      </c>
      <c r="AK762" s="12">
        <v>0</v>
      </c>
      <c r="AL762" s="12">
        <v>0</v>
      </c>
      <c r="AM762" s="12">
        <v>0</v>
      </c>
      <c r="AN762" s="12">
        <v>0</v>
      </c>
      <c r="AO762" s="81">
        <v>0</v>
      </c>
      <c r="AP762">
        <v>0</v>
      </c>
      <c r="AQ762">
        <v>0</v>
      </c>
      <c r="AR762">
        <v>0</v>
      </c>
      <c r="AS762" t="s">
        <v>339</v>
      </c>
      <c r="AT762" t="s">
        <v>270</v>
      </c>
      <c r="AU762">
        <v>0</v>
      </c>
      <c r="AV762" s="12"/>
      <c r="AW762" s="12"/>
      <c r="AX762" s="12"/>
      <c r="AY762" s="12"/>
      <c r="AZ762" t="s">
        <v>57</v>
      </c>
    </row>
    <row r="763" spans="1:52" hidden="1" x14ac:dyDescent="0.35">
      <c r="A763" t="s">
        <v>61</v>
      </c>
      <c r="B763" t="s">
        <v>283</v>
      </c>
      <c r="C763" s="109">
        <v>0</v>
      </c>
      <c r="D763" s="12">
        <v>0</v>
      </c>
      <c r="E763" s="12">
        <v>0</v>
      </c>
      <c r="F763" s="12">
        <v>0</v>
      </c>
      <c r="G763" s="12">
        <v>0</v>
      </c>
      <c r="H763" s="12">
        <v>0</v>
      </c>
      <c r="I763" s="12">
        <v>0</v>
      </c>
      <c r="J763" s="12">
        <v>0</v>
      </c>
      <c r="K763" s="12">
        <v>0</v>
      </c>
      <c r="L763" s="12">
        <v>0</v>
      </c>
      <c r="M763" s="12">
        <v>0</v>
      </c>
      <c r="N763" s="12">
        <v>0</v>
      </c>
      <c r="O763" s="12">
        <v>0</v>
      </c>
      <c r="P763" s="12">
        <v>0</v>
      </c>
      <c r="Q763" s="12">
        <v>0</v>
      </c>
      <c r="R763" s="12">
        <v>0</v>
      </c>
      <c r="S763" s="12">
        <v>0</v>
      </c>
      <c r="T763" s="12">
        <v>0</v>
      </c>
      <c r="U763" s="12">
        <v>0</v>
      </c>
      <c r="V763" s="12">
        <v>0</v>
      </c>
      <c r="W763" s="12">
        <v>0</v>
      </c>
      <c r="X763" s="12">
        <v>0</v>
      </c>
      <c r="Y763" s="12">
        <v>0</v>
      </c>
      <c r="Z763" s="12">
        <v>0</v>
      </c>
      <c r="AA763" s="12">
        <v>0</v>
      </c>
      <c r="AB763" s="12">
        <v>0</v>
      </c>
      <c r="AC763" s="12">
        <v>0</v>
      </c>
      <c r="AD763" s="12">
        <v>0</v>
      </c>
      <c r="AE763" s="12">
        <v>0</v>
      </c>
      <c r="AF763" s="12">
        <v>0</v>
      </c>
      <c r="AG763" s="12">
        <v>0</v>
      </c>
      <c r="AH763" s="12">
        <v>0</v>
      </c>
      <c r="AI763" s="12">
        <v>0</v>
      </c>
      <c r="AJ763" s="12">
        <v>0</v>
      </c>
      <c r="AK763" s="12">
        <v>0</v>
      </c>
      <c r="AL763" s="12">
        <v>0</v>
      </c>
      <c r="AM763" s="12">
        <v>0</v>
      </c>
      <c r="AN763" s="12">
        <v>0</v>
      </c>
      <c r="AO763" s="81">
        <v>0</v>
      </c>
      <c r="AP763">
        <v>0</v>
      </c>
      <c r="AQ763">
        <v>0</v>
      </c>
      <c r="AR763">
        <v>0</v>
      </c>
      <c r="AS763" t="s">
        <v>339</v>
      </c>
      <c r="AT763" t="s">
        <v>270</v>
      </c>
      <c r="AU763">
        <v>0</v>
      </c>
      <c r="AV763" s="12"/>
      <c r="AW763" s="12"/>
      <c r="AX763" s="12"/>
      <c r="AY763" s="12"/>
      <c r="AZ763" t="s">
        <v>296</v>
      </c>
    </row>
    <row r="764" spans="1:52" hidden="1" x14ac:dyDescent="0.35">
      <c r="A764" t="s">
        <v>61</v>
      </c>
      <c r="B764" t="s">
        <v>283</v>
      </c>
      <c r="C764" s="109">
        <v>0</v>
      </c>
      <c r="D764" s="12">
        <v>0</v>
      </c>
      <c r="E764" s="12">
        <v>0</v>
      </c>
      <c r="F764" s="12">
        <v>0</v>
      </c>
      <c r="G764" s="12">
        <v>0</v>
      </c>
      <c r="H764" s="12">
        <v>0</v>
      </c>
      <c r="I764" s="12">
        <v>0</v>
      </c>
      <c r="J764" s="12">
        <v>0</v>
      </c>
      <c r="K764" s="12">
        <v>0</v>
      </c>
      <c r="L764" s="12">
        <v>0</v>
      </c>
      <c r="M764" s="12">
        <v>0</v>
      </c>
      <c r="N764" s="12">
        <v>0</v>
      </c>
      <c r="O764" s="12">
        <v>0</v>
      </c>
      <c r="P764" s="12">
        <v>0</v>
      </c>
      <c r="Q764" s="12">
        <v>0</v>
      </c>
      <c r="R764" s="12">
        <v>0</v>
      </c>
      <c r="S764" s="12">
        <v>0</v>
      </c>
      <c r="T764" s="12">
        <v>0</v>
      </c>
      <c r="U764" s="12">
        <v>0</v>
      </c>
      <c r="V764" s="12">
        <v>0</v>
      </c>
      <c r="W764" s="12">
        <v>0</v>
      </c>
      <c r="X764" s="12">
        <v>0</v>
      </c>
      <c r="Y764" s="12">
        <v>0</v>
      </c>
      <c r="Z764" s="12">
        <v>0</v>
      </c>
      <c r="AA764" s="12">
        <v>0</v>
      </c>
      <c r="AB764" s="12">
        <v>0</v>
      </c>
      <c r="AC764" s="12">
        <v>0</v>
      </c>
      <c r="AD764" s="12">
        <v>0</v>
      </c>
      <c r="AE764" s="12">
        <v>0</v>
      </c>
      <c r="AF764" s="12">
        <v>0</v>
      </c>
      <c r="AG764" s="12">
        <v>0</v>
      </c>
      <c r="AH764" s="12">
        <v>0</v>
      </c>
      <c r="AI764" s="12">
        <v>0</v>
      </c>
      <c r="AJ764" s="12">
        <v>0</v>
      </c>
      <c r="AK764" s="12">
        <v>0</v>
      </c>
      <c r="AL764" s="12">
        <v>0</v>
      </c>
      <c r="AM764" s="12">
        <v>0</v>
      </c>
      <c r="AN764" s="12">
        <v>0</v>
      </c>
      <c r="AO764" s="81">
        <v>0</v>
      </c>
      <c r="AP764">
        <v>0</v>
      </c>
      <c r="AQ764">
        <v>0</v>
      </c>
      <c r="AR764">
        <v>0</v>
      </c>
      <c r="AS764" t="s">
        <v>339</v>
      </c>
      <c r="AT764" t="s">
        <v>270</v>
      </c>
      <c r="AU764">
        <v>0</v>
      </c>
      <c r="AV764" s="12"/>
      <c r="AW764" s="12"/>
      <c r="AX764" s="12"/>
      <c r="AY764" s="12"/>
      <c r="AZ764" t="s">
        <v>295</v>
      </c>
    </row>
    <row r="765" spans="1:52" hidden="1" x14ac:dyDescent="0.35">
      <c r="A765" t="s">
        <v>61</v>
      </c>
      <c r="B765" t="s">
        <v>288</v>
      </c>
      <c r="C765" s="109">
        <v>0</v>
      </c>
      <c r="D765" s="12">
        <v>0</v>
      </c>
      <c r="E765" s="12">
        <v>0</v>
      </c>
      <c r="F765" s="12">
        <v>0</v>
      </c>
      <c r="G765" s="12">
        <v>0</v>
      </c>
      <c r="H765" s="12">
        <v>0</v>
      </c>
      <c r="I765" s="12">
        <v>0</v>
      </c>
      <c r="J765" s="12">
        <v>0</v>
      </c>
      <c r="K765" s="12">
        <v>0</v>
      </c>
      <c r="L765" s="12">
        <v>0</v>
      </c>
      <c r="M765" s="12">
        <v>0</v>
      </c>
      <c r="N765" s="12">
        <v>0</v>
      </c>
      <c r="O765" s="12">
        <v>0</v>
      </c>
      <c r="P765" s="12">
        <v>0</v>
      </c>
      <c r="Q765" s="12">
        <v>0</v>
      </c>
      <c r="R765" s="12">
        <v>0</v>
      </c>
      <c r="S765" s="12">
        <v>0</v>
      </c>
      <c r="T765" s="12">
        <v>0</v>
      </c>
      <c r="U765" s="12">
        <v>0</v>
      </c>
      <c r="V765" s="12">
        <v>0</v>
      </c>
      <c r="W765" s="12">
        <v>0</v>
      </c>
      <c r="X765" s="12">
        <v>0</v>
      </c>
      <c r="Y765" s="12">
        <v>0</v>
      </c>
      <c r="Z765" s="12">
        <v>0</v>
      </c>
      <c r="AA765" s="12">
        <v>0</v>
      </c>
      <c r="AB765" s="12">
        <v>0</v>
      </c>
      <c r="AC765" s="12">
        <v>0</v>
      </c>
      <c r="AD765" s="12">
        <v>0</v>
      </c>
      <c r="AE765" s="12">
        <v>0</v>
      </c>
      <c r="AF765" s="12">
        <v>0</v>
      </c>
      <c r="AG765" s="12">
        <v>0</v>
      </c>
      <c r="AH765" s="12">
        <v>0</v>
      </c>
      <c r="AI765" s="12">
        <v>0</v>
      </c>
      <c r="AJ765" s="12">
        <v>0</v>
      </c>
      <c r="AK765" s="12">
        <v>0</v>
      </c>
      <c r="AL765" s="12">
        <v>0</v>
      </c>
      <c r="AM765" s="12">
        <v>0</v>
      </c>
      <c r="AN765" s="12">
        <v>0</v>
      </c>
      <c r="AO765" s="81">
        <v>0</v>
      </c>
      <c r="AP765">
        <v>0</v>
      </c>
      <c r="AQ765">
        <v>0</v>
      </c>
      <c r="AR765">
        <v>0</v>
      </c>
      <c r="AS765" t="s">
        <v>340</v>
      </c>
      <c r="AT765" t="s">
        <v>270</v>
      </c>
      <c r="AU765">
        <v>0</v>
      </c>
      <c r="AV765" s="12">
        <v>310</v>
      </c>
      <c r="AW765" s="12"/>
      <c r="AX765" s="12"/>
      <c r="AY765" s="12"/>
      <c r="AZ765" t="s">
        <v>57</v>
      </c>
    </row>
    <row r="766" spans="1:52" hidden="1" x14ac:dyDescent="0.35">
      <c r="A766" t="s">
        <v>61</v>
      </c>
      <c r="B766" t="s">
        <v>288</v>
      </c>
      <c r="C766" s="109">
        <v>0</v>
      </c>
      <c r="D766" s="12">
        <v>0</v>
      </c>
      <c r="E766" s="12">
        <v>0</v>
      </c>
      <c r="F766" s="12">
        <v>0</v>
      </c>
      <c r="G766" s="12">
        <v>0</v>
      </c>
      <c r="H766" s="12">
        <v>0</v>
      </c>
      <c r="I766" s="12">
        <v>0</v>
      </c>
      <c r="J766" s="12">
        <v>0</v>
      </c>
      <c r="K766" s="12">
        <v>0</v>
      </c>
      <c r="L766" s="12">
        <v>0</v>
      </c>
      <c r="M766" s="12">
        <v>0</v>
      </c>
      <c r="N766" s="12">
        <v>0</v>
      </c>
      <c r="O766" s="12">
        <v>0</v>
      </c>
      <c r="P766" s="12">
        <v>0</v>
      </c>
      <c r="Q766" s="12">
        <v>0</v>
      </c>
      <c r="R766" s="12">
        <v>0</v>
      </c>
      <c r="S766" s="12">
        <v>0</v>
      </c>
      <c r="T766" s="12">
        <v>0</v>
      </c>
      <c r="U766" s="12">
        <v>0</v>
      </c>
      <c r="V766" s="12">
        <v>0</v>
      </c>
      <c r="W766" s="12">
        <v>0</v>
      </c>
      <c r="X766" s="12">
        <v>0</v>
      </c>
      <c r="Y766" s="12">
        <v>0</v>
      </c>
      <c r="Z766" s="12">
        <v>0</v>
      </c>
      <c r="AA766" s="12">
        <v>0</v>
      </c>
      <c r="AB766" s="12">
        <v>0</v>
      </c>
      <c r="AC766" s="12">
        <v>0</v>
      </c>
      <c r="AD766" s="12">
        <v>0</v>
      </c>
      <c r="AE766" s="12">
        <v>0</v>
      </c>
      <c r="AF766" s="12">
        <v>0</v>
      </c>
      <c r="AG766" s="12">
        <v>0</v>
      </c>
      <c r="AH766" s="12">
        <v>0</v>
      </c>
      <c r="AI766" s="12">
        <v>0</v>
      </c>
      <c r="AJ766" s="12">
        <v>0</v>
      </c>
      <c r="AK766" s="12">
        <v>0</v>
      </c>
      <c r="AL766" s="12">
        <v>0</v>
      </c>
      <c r="AM766" s="12">
        <v>0</v>
      </c>
      <c r="AN766" s="12">
        <v>0</v>
      </c>
      <c r="AO766" s="81">
        <v>0</v>
      </c>
      <c r="AP766">
        <v>0</v>
      </c>
      <c r="AQ766">
        <v>0</v>
      </c>
      <c r="AR766">
        <v>0</v>
      </c>
      <c r="AS766" t="s">
        <v>340</v>
      </c>
      <c r="AT766" t="s">
        <v>270</v>
      </c>
      <c r="AU766">
        <v>0</v>
      </c>
      <c r="AV766" s="12"/>
      <c r="AW766" s="12">
        <v>1</v>
      </c>
      <c r="AX766" s="12"/>
      <c r="AY766" s="12"/>
      <c r="AZ766" t="s">
        <v>295</v>
      </c>
    </row>
    <row r="767" spans="1:52" hidden="1" x14ac:dyDescent="0.35">
      <c r="A767" t="s">
        <v>61</v>
      </c>
      <c r="B767" t="s">
        <v>288</v>
      </c>
      <c r="C767" s="109">
        <v>0</v>
      </c>
      <c r="D767" s="12">
        <v>0</v>
      </c>
      <c r="E767" s="12">
        <v>0</v>
      </c>
      <c r="F767" s="12">
        <v>0</v>
      </c>
      <c r="G767" s="12">
        <v>0</v>
      </c>
      <c r="H767" s="12">
        <v>0</v>
      </c>
      <c r="I767" s="12">
        <v>0</v>
      </c>
      <c r="J767" s="12">
        <v>0</v>
      </c>
      <c r="K767" s="12">
        <v>0</v>
      </c>
      <c r="L767" s="12">
        <v>0</v>
      </c>
      <c r="M767" s="12">
        <v>0</v>
      </c>
      <c r="N767" s="12">
        <v>0</v>
      </c>
      <c r="O767" s="12">
        <v>0</v>
      </c>
      <c r="P767" s="12">
        <v>0</v>
      </c>
      <c r="Q767" s="12">
        <v>0</v>
      </c>
      <c r="R767" s="12">
        <v>0</v>
      </c>
      <c r="S767" s="12">
        <v>0</v>
      </c>
      <c r="T767" s="12">
        <v>0</v>
      </c>
      <c r="U767" s="12">
        <v>0</v>
      </c>
      <c r="V767" s="12">
        <v>0</v>
      </c>
      <c r="W767" s="12">
        <v>0</v>
      </c>
      <c r="X767" s="12">
        <v>0</v>
      </c>
      <c r="Y767" s="12">
        <v>0</v>
      </c>
      <c r="Z767" s="12">
        <v>0</v>
      </c>
      <c r="AA767" s="12">
        <v>0</v>
      </c>
      <c r="AB767" s="12">
        <v>0</v>
      </c>
      <c r="AC767" s="12">
        <v>0</v>
      </c>
      <c r="AD767" s="12">
        <v>0</v>
      </c>
      <c r="AE767" s="12">
        <v>0</v>
      </c>
      <c r="AF767" s="12">
        <v>0</v>
      </c>
      <c r="AG767" s="12">
        <v>0</v>
      </c>
      <c r="AH767" s="12">
        <v>0</v>
      </c>
      <c r="AI767" s="12">
        <v>0</v>
      </c>
      <c r="AJ767" s="12">
        <v>0</v>
      </c>
      <c r="AK767" s="12">
        <v>0</v>
      </c>
      <c r="AL767" s="12">
        <v>0</v>
      </c>
      <c r="AM767" s="12">
        <v>0</v>
      </c>
      <c r="AN767" s="12">
        <v>0</v>
      </c>
      <c r="AO767" s="81">
        <v>0</v>
      </c>
      <c r="AP767">
        <v>0</v>
      </c>
      <c r="AQ767">
        <v>0</v>
      </c>
      <c r="AR767">
        <v>0</v>
      </c>
      <c r="AS767" t="s">
        <v>340</v>
      </c>
      <c r="AT767" t="s">
        <v>270</v>
      </c>
      <c r="AU767">
        <v>0</v>
      </c>
      <c r="AV767" s="12"/>
      <c r="AW767" s="12">
        <v>6</v>
      </c>
      <c r="AX767" s="12"/>
      <c r="AY767" s="12"/>
      <c r="AZ767" t="s">
        <v>296</v>
      </c>
    </row>
    <row r="768" spans="1:52" hidden="1" x14ac:dyDescent="0.35">
      <c r="A768" t="s">
        <v>61</v>
      </c>
      <c r="B768" t="s">
        <v>288</v>
      </c>
      <c r="C768" s="109">
        <v>0</v>
      </c>
      <c r="D768" s="12">
        <v>0</v>
      </c>
      <c r="E768" s="12">
        <v>0</v>
      </c>
      <c r="F768" s="12">
        <v>0</v>
      </c>
      <c r="G768" s="12">
        <v>0</v>
      </c>
      <c r="H768" s="12">
        <v>0</v>
      </c>
      <c r="I768" s="12">
        <v>0</v>
      </c>
      <c r="J768" s="12">
        <v>0</v>
      </c>
      <c r="K768" s="12">
        <v>0</v>
      </c>
      <c r="L768" s="12">
        <v>0</v>
      </c>
      <c r="M768" s="12">
        <v>0</v>
      </c>
      <c r="N768" s="12">
        <v>0</v>
      </c>
      <c r="O768" s="12">
        <v>0</v>
      </c>
      <c r="P768" s="12">
        <v>0</v>
      </c>
      <c r="Q768" s="12">
        <v>0</v>
      </c>
      <c r="R768" s="12">
        <v>0</v>
      </c>
      <c r="S768" s="12">
        <v>0</v>
      </c>
      <c r="T768" s="12">
        <v>0</v>
      </c>
      <c r="U768" s="12">
        <v>0</v>
      </c>
      <c r="V768" s="12">
        <v>0</v>
      </c>
      <c r="W768" s="12">
        <v>0</v>
      </c>
      <c r="X768" s="12">
        <v>0</v>
      </c>
      <c r="Y768" s="12">
        <v>0</v>
      </c>
      <c r="Z768" s="12">
        <v>0</v>
      </c>
      <c r="AA768" s="12">
        <v>0</v>
      </c>
      <c r="AB768" s="12">
        <v>0</v>
      </c>
      <c r="AC768" s="12">
        <v>0</v>
      </c>
      <c r="AD768" s="12">
        <v>0</v>
      </c>
      <c r="AE768" s="12">
        <v>0</v>
      </c>
      <c r="AF768" s="12">
        <v>0</v>
      </c>
      <c r="AG768" s="12">
        <v>0</v>
      </c>
      <c r="AH768" s="12">
        <v>0</v>
      </c>
      <c r="AI768" s="12">
        <v>0</v>
      </c>
      <c r="AJ768" s="12">
        <v>0</v>
      </c>
      <c r="AK768" s="12">
        <v>0</v>
      </c>
      <c r="AL768" s="12">
        <v>0</v>
      </c>
      <c r="AM768" s="12">
        <v>0</v>
      </c>
      <c r="AN768" s="12">
        <v>0</v>
      </c>
      <c r="AO768" s="81">
        <v>0</v>
      </c>
      <c r="AP768">
        <v>0</v>
      </c>
      <c r="AQ768">
        <v>0</v>
      </c>
      <c r="AR768">
        <v>0</v>
      </c>
      <c r="AS768" t="s">
        <v>340</v>
      </c>
      <c r="AT768" t="s">
        <v>270</v>
      </c>
      <c r="AU768">
        <v>0</v>
      </c>
      <c r="AV768" s="12"/>
      <c r="AW768" s="12">
        <v>70</v>
      </c>
      <c r="AX768" s="12"/>
      <c r="AY768" s="12"/>
      <c r="AZ768" t="s">
        <v>57</v>
      </c>
    </row>
    <row r="769" spans="1:52" hidden="1" x14ac:dyDescent="0.35">
      <c r="A769" t="s">
        <v>61</v>
      </c>
      <c r="B769" t="s">
        <v>288</v>
      </c>
      <c r="C769" s="109">
        <v>0</v>
      </c>
      <c r="D769" s="12">
        <v>0</v>
      </c>
      <c r="E769" s="12">
        <v>0</v>
      </c>
      <c r="F769" s="12">
        <v>0</v>
      </c>
      <c r="G769" s="12">
        <v>0</v>
      </c>
      <c r="H769" s="12">
        <v>0</v>
      </c>
      <c r="I769" s="12">
        <v>0</v>
      </c>
      <c r="J769" s="12">
        <v>0</v>
      </c>
      <c r="K769" s="12">
        <v>0</v>
      </c>
      <c r="L769" s="12">
        <v>0</v>
      </c>
      <c r="M769" s="12">
        <v>0</v>
      </c>
      <c r="N769" s="12">
        <v>0</v>
      </c>
      <c r="O769" s="12">
        <v>0</v>
      </c>
      <c r="P769" s="12">
        <v>0</v>
      </c>
      <c r="Q769" s="12">
        <v>0</v>
      </c>
      <c r="R769" s="12">
        <v>0</v>
      </c>
      <c r="S769" s="12">
        <v>0</v>
      </c>
      <c r="T769" s="12">
        <v>0</v>
      </c>
      <c r="U769" s="12">
        <v>0</v>
      </c>
      <c r="V769" s="12">
        <v>0</v>
      </c>
      <c r="W769" s="12">
        <v>0</v>
      </c>
      <c r="X769" s="12">
        <v>0</v>
      </c>
      <c r="Y769" s="12">
        <v>0</v>
      </c>
      <c r="Z769" s="12">
        <v>0</v>
      </c>
      <c r="AA769" s="12">
        <v>0</v>
      </c>
      <c r="AB769" s="12">
        <v>0</v>
      </c>
      <c r="AC769" s="12">
        <v>0</v>
      </c>
      <c r="AD769" s="12">
        <v>0</v>
      </c>
      <c r="AE769" s="12">
        <v>0</v>
      </c>
      <c r="AF769" s="12">
        <v>0</v>
      </c>
      <c r="AG769" s="12">
        <v>0</v>
      </c>
      <c r="AH769" s="12">
        <v>0</v>
      </c>
      <c r="AI769" s="12">
        <v>0</v>
      </c>
      <c r="AJ769" s="12">
        <v>0</v>
      </c>
      <c r="AK769" s="12">
        <v>0</v>
      </c>
      <c r="AL769" s="12">
        <v>0</v>
      </c>
      <c r="AM769" s="12">
        <v>0</v>
      </c>
      <c r="AN769" s="12">
        <v>0</v>
      </c>
      <c r="AO769" s="81">
        <v>0</v>
      </c>
      <c r="AP769">
        <v>0</v>
      </c>
      <c r="AQ769">
        <v>0</v>
      </c>
      <c r="AR769">
        <v>0</v>
      </c>
      <c r="AS769" t="s">
        <v>340</v>
      </c>
      <c r="AT769" t="s">
        <v>270</v>
      </c>
      <c r="AU769">
        <v>0</v>
      </c>
      <c r="AV769" s="12"/>
      <c r="AW769" s="12"/>
      <c r="AX769" s="12">
        <v>-23</v>
      </c>
      <c r="AY769" s="12"/>
      <c r="AZ769" t="s">
        <v>57</v>
      </c>
    </row>
    <row r="770" spans="1:52" hidden="1" x14ac:dyDescent="0.35">
      <c r="A770" t="s">
        <v>61</v>
      </c>
      <c r="B770" t="s">
        <v>288</v>
      </c>
      <c r="C770" s="109">
        <v>0</v>
      </c>
      <c r="D770" s="12">
        <v>0</v>
      </c>
      <c r="E770" s="12">
        <v>0</v>
      </c>
      <c r="F770" s="12">
        <v>0</v>
      </c>
      <c r="G770" s="12">
        <v>0</v>
      </c>
      <c r="H770" s="12">
        <v>0</v>
      </c>
      <c r="I770" s="12">
        <v>0</v>
      </c>
      <c r="J770" s="12">
        <v>0</v>
      </c>
      <c r="K770" s="12">
        <v>0</v>
      </c>
      <c r="L770" s="12">
        <v>0</v>
      </c>
      <c r="M770" s="12">
        <v>0</v>
      </c>
      <c r="N770" s="12">
        <v>0</v>
      </c>
      <c r="O770" s="12">
        <v>0</v>
      </c>
      <c r="P770" s="12">
        <v>0</v>
      </c>
      <c r="Q770" s="12">
        <v>0</v>
      </c>
      <c r="R770" s="12">
        <v>0</v>
      </c>
      <c r="S770" s="12">
        <v>0</v>
      </c>
      <c r="T770" s="12">
        <v>0</v>
      </c>
      <c r="U770" s="12">
        <v>0</v>
      </c>
      <c r="V770" s="12">
        <v>0</v>
      </c>
      <c r="W770" s="12">
        <v>0</v>
      </c>
      <c r="X770" s="12">
        <v>0</v>
      </c>
      <c r="Y770" s="12">
        <v>0</v>
      </c>
      <c r="Z770" s="12">
        <v>0</v>
      </c>
      <c r="AA770" s="12">
        <v>0</v>
      </c>
      <c r="AB770" s="12">
        <v>0</v>
      </c>
      <c r="AC770" s="12">
        <v>0</v>
      </c>
      <c r="AD770" s="12">
        <v>0</v>
      </c>
      <c r="AE770" s="12">
        <v>0</v>
      </c>
      <c r="AF770" s="12">
        <v>0</v>
      </c>
      <c r="AG770" s="12">
        <v>0</v>
      </c>
      <c r="AH770" s="12">
        <v>0</v>
      </c>
      <c r="AI770" s="12">
        <v>0</v>
      </c>
      <c r="AJ770" s="12">
        <v>0</v>
      </c>
      <c r="AK770" s="12">
        <v>0</v>
      </c>
      <c r="AL770" s="12">
        <v>0</v>
      </c>
      <c r="AM770" s="12">
        <v>0</v>
      </c>
      <c r="AN770" s="12">
        <v>0</v>
      </c>
      <c r="AO770" s="81">
        <v>0</v>
      </c>
      <c r="AP770">
        <v>0</v>
      </c>
      <c r="AQ770">
        <v>0</v>
      </c>
      <c r="AR770">
        <v>0</v>
      </c>
      <c r="AS770" t="s">
        <v>340</v>
      </c>
      <c r="AT770" t="s">
        <v>270</v>
      </c>
      <c r="AU770">
        <v>0</v>
      </c>
      <c r="AV770" s="12"/>
      <c r="AW770" s="12"/>
      <c r="AX770" s="12">
        <v>-2</v>
      </c>
      <c r="AY770" s="12"/>
      <c r="AZ770" t="s">
        <v>296</v>
      </c>
    </row>
    <row r="771" spans="1:52" hidden="1" x14ac:dyDescent="0.35">
      <c r="A771" t="s">
        <v>61</v>
      </c>
      <c r="B771" t="s">
        <v>288</v>
      </c>
      <c r="C771" s="109">
        <v>0</v>
      </c>
      <c r="D771" s="12">
        <v>0</v>
      </c>
      <c r="E771" s="12">
        <v>0</v>
      </c>
      <c r="F771" s="12">
        <v>0</v>
      </c>
      <c r="G771" s="12">
        <v>0</v>
      </c>
      <c r="H771" s="12">
        <v>0</v>
      </c>
      <c r="I771" s="12">
        <v>0</v>
      </c>
      <c r="J771" s="12">
        <v>0</v>
      </c>
      <c r="K771" s="12">
        <v>0</v>
      </c>
      <c r="L771" s="12">
        <v>0</v>
      </c>
      <c r="M771" s="12">
        <v>0</v>
      </c>
      <c r="N771" s="12">
        <v>0</v>
      </c>
      <c r="O771" s="12">
        <v>0</v>
      </c>
      <c r="P771" s="12">
        <v>0</v>
      </c>
      <c r="Q771" s="12">
        <v>0</v>
      </c>
      <c r="R771" s="12">
        <v>0</v>
      </c>
      <c r="S771" s="12">
        <v>0</v>
      </c>
      <c r="T771" s="12">
        <v>0</v>
      </c>
      <c r="U771" s="12">
        <v>0</v>
      </c>
      <c r="V771" s="12">
        <v>0</v>
      </c>
      <c r="W771" s="12">
        <v>0</v>
      </c>
      <c r="X771" s="12">
        <v>0</v>
      </c>
      <c r="Y771" s="12">
        <v>0</v>
      </c>
      <c r="Z771" s="12">
        <v>0</v>
      </c>
      <c r="AA771" s="12">
        <v>0</v>
      </c>
      <c r="AB771" s="12">
        <v>0</v>
      </c>
      <c r="AC771" s="12">
        <v>0</v>
      </c>
      <c r="AD771" s="12">
        <v>0</v>
      </c>
      <c r="AE771" s="12">
        <v>0</v>
      </c>
      <c r="AF771" s="12">
        <v>0</v>
      </c>
      <c r="AG771" s="12">
        <v>0</v>
      </c>
      <c r="AH771" s="12">
        <v>0</v>
      </c>
      <c r="AI771" s="12">
        <v>0</v>
      </c>
      <c r="AJ771" s="12">
        <v>0</v>
      </c>
      <c r="AK771" s="12">
        <v>0</v>
      </c>
      <c r="AL771" s="12">
        <v>0</v>
      </c>
      <c r="AM771" s="12">
        <v>0</v>
      </c>
      <c r="AN771" s="12">
        <v>0</v>
      </c>
      <c r="AO771" s="81">
        <v>0</v>
      </c>
      <c r="AP771">
        <v>0</v>
      </c>
      <c r="AQ771">
        <v>0</v>
      </c>
      <c r="AR771">
        <v>0</v>
      </c>
      <c r="AS771" t="s">
        <v>340</v>
      </c>
      <c r="AT771" t="s">
        <v>270</v>
      </c>
      <c r="AU771">
        <v>0</v>
      </c>
      <c r="AV771" s="12"/>
      <c r="AW771" s="12"/>
      <c r="AX771" s="12">
        <v>0</v>
      </c>
      <c r="AY771" s="12"/>
      <c r="AZ771" t="s">
        <v>295</v>
      </c>
    </row>
    <row r="772" spans="1:52" hidden="1" x14ac:dyDescent="0.35">
      <c r="A772" t="s">
        <v>61</v>
      </c>
      <c r="B772" t="s">
        <v>288</v>
      </c>
      <c r="C772" s="109">
        <v>0</v>
      </c>
      <c r="D772" s="12">
        <v>0</v>
      </c>
      <c r="E772" s="12">
        <v>0</v>
      </c>
      <c r="F772" s="12">
        <v>0</v>
      </c>
      <c r="G772" s="12">
        <v>0</v>
      </c>
      <c r="H772" s="12">
        <v>0</v>
      </c>
      <c r="I772" s="12">
        <v>0</v>
      </c>
      <c r="J772" s="12">
        <v>0</v>
      </c>
      <c r="K772" s="12">
        <v>0</v>
      </c>
      <c r="L772" s="12">
        <v>0</v>
      </c>
      <c r="M772" s="12">
        <v>0</v>
      </c>
      <c r="N772" s="12">
        <v>0</v>
      </c>
      <c r="O772" s="12">
        <v>0</v>
      </c>
      <c r="P772" s="12">
        <v>0</v>
      </c>
      <c r="Q772" s="12">
        <v>0</v>
      </c>
      <c r="R772" s="12">
        <v>0</v>
      </c>
      <c r="S772" s="12">
        <v>0</v>
      </c>
      <c r="T772" s="12">
        <v>0</v>
      </c>
      <c r="U772" s="12">
        <v>0</v>
      </c>
      <c r="V772" s="12">
        <v>0</v>
      </c>
      <c r="W772" s="12">
        <v>0</v>
      </c>
      <c r="X772" s="12">
        <v>0</v>
      </c>
      <c r="Y772" s="12">
        <v>0</v>
      </c>
      <c r="Z772" s="12">
        <v>0</v>
      </c>
      <c r="AA772" s="12">
        <v>0</v>
      </c>
      <c r="AB772" s="12">
        <v>0</v>
      </c>
      <c r="AC772" s="12">
        <v>0</v>
      </c>
      <c r="AD772" s="12">
        <v>0</v>
      </c>
      <c r="AE772" s="12">
        <v>0</v>
      </c>
      <c r="AF772" s="12">
        <v>0</v>
      </c>
      <c r="AG772" s="12">
        <v>0</v>
      </c>
      <c r="AH772" s="12">
        <v>0</v>
      </c>
      <c r="AI772" s="12">
        <v>0</v>
      </c>
      <c r="AJ772" s="12">
        <v>0</v>
      </c>
      <c r="AK772" s="12">
        <v>0</v>
      </c>
      <c r="AL772" s="12">
        <v>0</v>
      </c>
      <c r="AM772" s="12">
        <v>0</v>
      </c>
      <c r="AN772" s="12">
        <v>0</v>
      </c>
      <c r="AO772" s="81">
        <v>0</v>
      </c>
      <c r="AP772">
        <v>0</v>
      </c>
      <c r="AQ772">
        <v>0</v>
      </c>
      <c r="AR772">
        <v>0</v>
      </c>
      <c r="AS772" t="s">
        <v>340</v>
      </c>
      <c r="AT772" t="s">
        <v>270</v>
      </c>
      <c r="AU772">
        <v>0</v>
      </c>
      <c r="AV772" s="12"/>
      <c r="AW772" s="12"/>
      <c r="AX772" s="12"/>
      <c r="AY772" s="12">
        <v>1</v>
      </c>
      <c r="AZ772" t="s">
        <v>295</v>
      </c>
    </row>
    <row r="773" spans="1:52" hidden="1" x14ac:dyDescent="0.35">
      <c r="A773" t="s">
        <v>61</v>
      </c>
      <c r="B773" t="s">
        <v>288</v>
      </c>
      <c r="C773" s="109">
        <v>0</v>
      </c>
      <c r="D773" s="12">
        <v>0</v>
      </c>
      <c r="E773" s="12">
        <v>0</v>
      </c>
      <c r="F773" s="12">
        <v>0</v>
      </c>
      <c r="G773" s="12">
        <v>0</v>
      </c>
      <c r="H773" s="12">
        <v>0</v>
      </c>
      <c r="I773" s="12">
        <v>0</v>
      </c>
      <c r="J773" s="12">
        <v>0</v>
      </c>
      <c r="K773" s="12">
        <v>0</v>
      </c>
      <c r="L773" s="12">
        <v>0</v>
      </c>
      <c r="M773" s="12">
        <v>0</v>
      </c>
      <c r="N773" s="12">
        <v>0</v>
      </c>
      <c r="O773" s="12">
        <v>0</v>
      </c>
      <c r="P773" s="12">
        <v>0</v>
      </c>
      <c r="Q773" s="12">
        <v>0</v>
      </c>
      <c r="R773" s="12">
        <v>0</v>
      </c>
      <c r="S773" s="12">
        <v>0</v>
      </c>
      <c r="T773" s="12">
        <v>0</v>
      </c>
      <c r="U773" s="12">
        <v>0</v>
      </c>
      <c r="V773" s="12">
        <v>0</v>
      </c>
      <c r="W773" s="12">
        <v>0</v>
      </c>
      <c r="X773" s="12">
        <v>0</v>
      </c>
      <c r="Y773" s="12">
        <v>0</v>
      </c>
      <c r="Z773" s="12">
        <v>0</v>
      </c>
      <c r="AA773" s="12">
        <v>0</v>
      </c>
      <c r="AB773" s="12">
        <v>0</v>
      </c>
      <c r="AC773" s="12">
        <v>0</v>
      </c>
      <c r="AD773" s="12">
        <v>0</v>
      </c>
      <c r="AE773" s="12">
        <v>0</v>
      </c>
      <c r="AF773" s="12">
        <v>0</v>
      </c>
      <c r="AG773" s="12">
        <v>0</v>
      </c>
      <c r="AH773" s="12">
        <v>0</v>
      </c>
      <c r="AI773" s="12">
        <v>0</v>
      </c>
      <c r="AJ773" s="12">
        <v>0</v>
      </c>
      <c r="AK773" s="12">
        <v>0</v>
      </c>
      <c r="AL773" s="12">
        <v>0</v>
      </c>
      <c r="AM773" s="12">
        <v>0</v>
      </c>
      <c r="AN773" s="12">
        <v>0</v>
      </c>
      <c r="AO773" s="81">
        <v>0</v>
      </c>
      <c r="AP773">
        <v>0</v>
      </c>
      <c r="AQ773">
        <v>0</v>
      </c>
      <c r="AR773">
        <v>0</v>
      </c>
      <c r="AS773" t="s">
        <v>340</v>
      </c>
      <c r="AT773" t="s">
        <v>270</v>
      </c>
      <c r="AU773">
        <v>0</v>
      </c>
      <c r="AV773" s="12"/>
      <c r="AW773" s="12"/>
      <c r="AX773" s="12"/>
      <c r="AY773" s="12">
        <v>6</v>
      </c>
      <c r="AZ773" t="s">
        <v>296</v>
      </c>
    </row>
    <row r="774" spans="1:52" hidden="1" x14ac:dyDescent="0.35">
      <c r="A774" t="s">
        <v>61</v>
      </c>
      <c r="B774" t="s">
        <v>288</v>
      </c>
      <c r="C774" s="109">
        <v>0</v>
      </c>
      <c r="D774" s="12">
        <v>0</v>
      </c>
      <c r="E774" s="12">
        <v>0</v>
      </c>
      <c r="F774" s="12">
        <v>0</v>
      </c>
      <c r="G774" s="12">
        <v>0</v>
      </c>
      <c r="H774" s="12">
        <v>0</v>
      </c>
      <c r="I774" s="12">
        <v>0</v>
      </c>
      <c r="J774" s="12">
        <v>0</v>
      </c>
      <c r="K774" s="12">
        <v>0</v>
      </c>
      <c r="L774" s="12">
        <v>0</v>
      </c>
      <c r="M774" s="12">
        <v>0</v>
      </c>
      <c r="N774" s="12">
        <v>0</v>
      </c>
      <c r="O774" s="12">
        <v>0</v>
      </c>
      <c r="P774" s="12">
        <v>0</v>
      </c>
      <c r="Q774" s="12">
        <v>0</v>
      </c>
      <c r="R774" s="12">
        <v>0</v>
      </c>
      <c r="S774" s="12">
        <v>0</v>
      </c>
      <c r="T774" s="12">
        <v>0</v>
      </c>
      <c r="U774" s="12">
        <v>0</v>
      </c>
      <c r="V774" s="12">
        <v>0</v>
      </c>
      <c r="W774" s="12">
        <v>0</v>
      </c>
      <c r="X774" s="12">
        <v>0</v>
      </c>
      <c r="Y774" s="12">
        <v>0</v>
      </c>
      <c r="Z774" s="12">
        <v>0</v>
      </c>
      <c r="AA774" s="12">
        <v>0</v>
      </c>
      <c r="AB774" s="12">
        <v>0</v>
      </c>
      <c r="AC774" s="12">
        <v>0</v>
      </c>
      <c r="AD774" s="12">
        <v>0</v>
      </c>
      <c r="AE774" s="12">
        <v>0</v>
      </c>
      <c r="AF774" s="12">
        <v>0</v>
      </c>
      <c r="AG774" s="12">
        <v>0</v>
      </c>
      <c r="AH774" s="12">
        <v>0</v>
      </c>
      <c r="AI774" s="12">
        <v>0</v>
      </c>
      <c r="AJ774" s="12">
        <v>0</v>
      </c>
      <c r="AK774" s="12">
        <v>0</v>
      </c>
      <c r="AL774" s="12">
        <v>0</v>
      </c>
      <c r="AM774" s="12">
        <v>0</v>
      </c>
      <c r="AN774" s="12">
        <v>0</v>
      </c>
      <c r="AO774" s="81">
        <v>0</v>
      </c>
      <c r="AP774">
        <v>0</v>
      </c>
      <c r="AQ774">
        <v>0</v>
      </c>
      <c r="AR774">
        <v>0</v>
      </c>
      <c r="AS774" t="s">
        <v>340</v>
      </c>
      <c r="AT774" t="s">
        <v>270</v>
      </c>
      <c r="AU774">
        <v>0</v>
      </c>
      <c r="AV774" s="12"/>
      <c r="AW774" s="12"/>
      <c r="AX774" s="12"/>
      <c r="AY774" s="12">
        <v>67</v>
      </c>
      <c r="AZ774" t="s">
        <v>57</v>
      </c>
    </row>
    <row r="775" spans="1:52" hidden="1" x14ac:dyDescent="0.35">
      <c r="A775" t="s">
        <v>61</v>
      </c>
      <c r="B775" t="s">
        <v>288</v>
      </c>
      <c r="C775" s="109">
        <v>0</v>
      </c>
      <c r="D775" s="12">
        <v>0</v>
      </c>
      <c r="E775" s="12">
        <v>0</v>
      </c>
      <c r="F775" s="12">
        <v>0</v>
      </c>
      <c r="G775" s="12">
        <v>0</v>
      </c>
      <c r="H775" s="12">
        <v>0</v>
      </c>
      <c r="I775" s="12">
        <v>0</v>
      </c>
      <c r="J775" s="12">
        <v>0</v>
      </c>
      <c r="K775" s="12">
        <v>0</v>
      </c>
      <c r="L775" s="12">
        <v>0</v>
      </c>
      <c r="M775" s="12">
        <v>0</v>
      </c>
      <c r="N775" s="12">
        <v>0</v>
      </c>
      <c r="O775" s="12">
        <v>0</v>
      </c>
      <c r="P775" s="12">
        <v>0</v>
      </c>
      <c r="Q775" s="12">
        <v>0</v>
      </c>
      <c r="R775" s="12">
        <v>0</v>
      </c>
      <c r="S775" s="12">
        <v>0</v>
      </c>
      <c r="T775" s="12">
        <v>0</v>
      </c>
      <c r="U775" s="12">
        <v>0</v>
      </c>
      <c r="V775" s="12">
        <v>0</v>
      </c>
      <c r="W775" s="12">
        <v>0</v>
      </c>
      <c r="X775" s="12">
        <v>0</v>
      </c>
      <c r="Y775" s="12">
        <v>0</v>
      </c>
      <c r="Z775" s="12">
        <v>0</v>
      </c>
      <c r="AA775" s="12">
        <v>0</v>
      </c>
      <c r="AB775" s="12">
        <v>0</v>
      </c>
      <c r="AC775" s="12">
        <v>0</v>
      </c>
      <c r="AD775" s="12">
        <v>0</v>
      </c>
      <c r="AE775" s="12">
        <v>0</v>
      </c>
      <c r="AF775" s="12">
        <v>0</v>
      </c>
      <c r="AG775" s="12">
        <v>0</v>
      </c>
      <c r="AH775" s="12">
        <v>0</v>
      </c>
      <c r="AI775" s="12">
        <v>0</v>
      </c>
      <c r="AJ775" s="12">
        <v>0</v>
      </c>
      <c r="AK775" s="12">
        <v>0</v>
      </c>
      <c r="AL775" s="12">
        <v>0</v>
      </c>
      <c r="AM775" s="12">
        <v>0</v>
      </c>
      <c r="AN775" s="12">
        <v>0</v>
      </c>
      <c r="AO775" s="81">
        <v>0</v>
      </c>
      <c r="AP775">
        <v>0</v>
      </c>
      <c r="AQ775">
        <v>0</v>
      </c>
      <c r="AR775">
        <v>0</v>
      </c>
      <c r="AS775" t="s">
        <v>340</v>
      </c>
      <c r="AT775" t="s">
        <v>270</v>
      </c>
      <c r="AU775">
        <v>0</v>
      </c>
      <c r="AV775" s="12"/>
      <c r="AW775" s="12"/>
      <c r="AX775" s="12"/>
      <c r="AY775" s="12"/>
      <c r="AZ775" t="s">
        <v>57</v>
      </c>
    </row>
    <row r="776" spans="1:52" hidden="1" x14ac:dyDescent="0.35">
      <c r="A776" t="s">
        <v>61</v>
      </c>
      <c r="B776" t="s">
        <v>288</v>
      </c>
      <c r="C776" s="109">
        <v>0</v>
      </c>
      <c r="D776" s="12">
        <v>0</v>
      </c>
      <c r="E776" s="12">
        <v>0</v>
      </c>
      <c r="F776" s="12">
        <v>0</v>
      </c>
      <c r="G776" s="12">
        <v>0</v>
      </c>
      <c r="H776" s="12">
        <v>0</v>
      </c>
      <c r="I776" s="12">
        <v>0</v>
      </c>
      <c r="J776" s="12">
        <v>0</v>
      </c>
      <c r="K776" s="12">
        <v>0</v>
      </c>
      <c r="L776" s="12">
        <v>0</v>
      </c>
      <c r="M776" s="12">
        <v>0</v>
      </c>
      <c r="N776" s="12">
        <v>0</v>
      </c>
      <c r="O776" s="12">
        <v>0</v>
      </c>
      <c r="P776" s="12">
        <v>0</v>
      </c>
      <c r="Q776" s="12">
        <v>0</v>
      </c>
      <c r="R776" s="12">
        <v>0</v>
      </c>
      <c r="S776" s="12">
        <v>0</v>
      </c>
      <c r="T776" s="12">
        <v>0</v>
      </c>
      <c r="U776" s="12">
        <v>0</v>
      </c>
      <c r="V776" s="12">
        <v>0</v>
      </c>
      <c r="W776" s="12">
        <v>0</v>
      </c>
      <c r="X776" s="12">
        <v>0</v>
      </c>
      <c r="Y776" s="12">
        <v>0</v>
      </c>
      <c r="Z776" s="12">
        <v>0</v>
      </c>
      <c r="AA776" s="12">
        <v>0</v>
      </c>
      <c r="AB776" s="12">
        <v>0</v>
      </c>
      <c r="AC776" s="12">
        <v>0</v>
      </c>
      <c r="AD776" s="12">
        <v>0</v>
      </c>
      <c r="AE776" s="12">
        <v>0</v>
      </c>
      <c r="AF776" s="12">
        <v>0</v>
      </c>
      <c r="AG776" s="12">
        <v>0</v>
      </c>
      <c r="AH776" s="12">
        <v>0</v>
      </c>
      <c r="AI776" s="12">
        <v>0</v>
      </c>
      <c r="AJ776" s="12">
        <v>0</v>
      </c>
      <c r="AK776" s="12">
        <v>0</v>
      </c>
      <c r="AL776" s="12">
        <v>0</v>
      </c>
      <c r="AM776" s="12">
        <v>0</v>
      </c>
      <c r="AN776" s="12">
        <v>0</v>
      </c>
      <c r="AO776" s="81">
        <v>0</v>
      </c>
      <c r="AP776">
        <v>0</v>
      </c>
      <c r="AQ776">
        <v>0</v>
      </c>
      <c r="AR776">
        <v>0</v>
      </c>
      <c r="AS776" t="s">
        <v>340</v>
      </c>
      <c r="AT776" t="s">
        <v>270</v>
      </c>
      <c r="AU776">
        <v>0</v>
      </c>
      <c r="AV776" s="12"/>
      <c r="AW776" s="12"/>
      <c r="AX776" s="12"/>
      <c r="AY776" s="12"/>
      <c r="AZ776" t="s">
        <v>296</v>
      </c>
    </row>
    <row r="777" spans="1:52" hidden="1" x14ac:dyDescent="0.35">
      <c r="A777" t="s">
        <v>61</v>
      </c>
      <c r="B777" t="s">
        <v>288</v>
      </c>
      <c r="C777" s="109">
        <v>0</v>
      </c>
      <c r="D777" s="12">
        <v>0</v>
      </c>
      <c r="E777" s="12">
        <v>0</v>
      </c>
      <c r="F777" s="12">
        <v>0</v>
      </c>
      <c r="G777" s="12">
        <v>0</v>
      </c>
      <c r="H777" s="12">
        <v>0</v>
      </c>
      <c r="I777" s="12">
        <v>0</v>
      </c>
      <c r="J777" s="12">
        <v>0</v>
      </c>
      <c r="K777" s="12">
        <v>0</v>
      </c>
      <c r="L777" s="12">
        <v>0</v>
      </c>
      <c r="M777" s="12">
        <v>0</v>
      </c>
      <c r="N777" s="12">
        <v>0</v>
      </c>
      <c r="O777" s="12">
        <v>0</v>
      </c>
      <c r="P777" s="12">
        <v>0</v>
      </c>
      <c r="Q777" s="12">
        <v>0</v>
      </c>
      <c r="R777" s="12">
        <v>0</v>
      </c>
      <c r="S777" s="12">
        <v>0</v>
      </c>
      <c r="T777" s="12">
        <v>0</v>
      </c>
      <c r="U777" s="12">
        <v>0</v>
      </c>
      <c r="V777" s="12">
        <v>0</v>
      </c>
      <c r="W777" s="12">
        <v>0</v>
      </c>
      <c r="X777" s="12">
        <v>0</v>
      </c>
      <c r="Y777" s="12">
        <v>0</v>
      </c>
      <c r="Z777" s="12">
        <v>0</v>
      </c>
      <c r="AA777" s="12">
        <v>0</v>
      </c>
      <c r="AB777" s="12">
        <v>0</v>
      </c>
      <c r="AC777" s="12">
        <v>0</v>
      </c>
      <c r="AD777" s="12">
        <v>0</v>
      </c>
      <c r="AE777" s="12">
        <v>0</v>
      </c>
      <c r="AF777" s="12">
        <v>0</v>
      </c>
      <c r="AG777" s="12">
        <v>0</v>
      </c>
      <c r="AH777" s="12">
        <v>0</v>
      </c>
      <c r="AI777" s="12">
        <v>0</v>
      </c>
      <c r="AJ777" s="12">
        <v>0</v>
      </c>
      <c r="AK777" s="12">
        <v>0</v>
      </c>
      <c r="AL777" s="12">
        <v>0</v>
      </c>
      <c r="AM777" s="12">
        <v>0</v>
      </c>
      <c r="AN777" s="12">
        <v>0</v>
      </c>
      <c r="AO777" s="81">
        <v>0</v>
      </c>
      <c r="AP777">
        <v>0</v>
      </c>
      <c r="AQ777">
        <v>0</v>
      </c>
      <c r="AR777">
        <v>0</v>
      </c>
      <c r="AS777" t="s">
        <v>340</v>
      </c>
      <c r="AT777" t="s">
        <v>270</v>
      </c>
      <c r="AU777">
        <v>0</v>
      </c>
      <c r="AV777" s="12"/>
      <c r="AW777" s="12"/>
      <c r="AX777" s="12"/>
      <c r="AY777" s="12"/>
      <c r="AZ777" t="s">
        <v>295</v>
      </c>
    </row>
    <row r="778" spans="1:52" hidden="1" x14ac:dyDescent="0.35">
      <c r="A778" t="s">
        <v>61</v>
      </c>
      <c r="B778" t="s">
        <v>84</v>
      </c>
      <c r="C778" s="109">
        <v>0</v>
      </c>
      <c r="D778" s="12">
        <v>0</v>
      </c>
      <c r="E778" s="12">
        <v>0</v>
      </c>
      <c r="F778" s="12">
        <v>0</v>
      </c>
      <c r="G778" s="12">
        <v>0</v>
      </c>
      <c r="H778" s="12">
        <v>0</v>
      </c>
      <c r="I778" s="12">
        <v>0</v>
      </c>
      <c r="J778" s="12">
        <v>0</v>
      </c>
      <c r="K778" s="12">
        <v>0</v>
      </c>
      <c r="L778" s="12">
        <v>0</v>
      </c>
      <c r="M778" s="12">
        <v>0</v>
      </c>
      <c r="N778" s="12">
        <v>0</v>
      </c>
      <c r="O778" s="12">
        <v>0</v>
      </c>
      <c r="P778" s="12">
        <v>0</v>
      </c>
      <c r="Q778" s="12">
        <v>0</v>
      </c>
      <c r="R778" s="12">
        <v>0</v>
      </c>
      <c r="S778" s="12">
        <v>0</v>
      </c>
      <c r="T778" s="12">
        <v>0</v>
      </c>
      <c r="U778" s="12">
        <v>0</v>
      </c>
      <c r="V778" s="12">
        <v>0</v>
      </c>
      <c r="W778" s="12">
        <v>0</v>
      </c>
      <c r="X778" s="12">
        <v>0</v>
      </c>
      <c r="Y778" s="12">
        <v>0</v>
      </c>
      <c r="Z778" s="12">
        <v>0</v>
      </c>
      <c r="AA778" s="12">
        <v>0</v>
      </c>
      <c r="AB778" s="12">
        <v>0</v>
      </c>
      <c r="AC778" s="12">
        <v>0</v>
      </c>
      <c r="AD778" s="12">
        <v>0</v>
      </c>
      <c r="AE778" s="12">
        <v>0</v>
      </c>
      <c r="AF778" s="12">
        <v>0</v>
      </c>
      <c r="AG778" s="12">
        <v>0</v>
      </c>
      <c r="AH778" s="12">
        <v>0</v>
      </c>
      <c r="AI778" s="12">
        <v>0</v>
      </c>
      <c r="AJ778" s="12">
        <v>0</v>
      </c>
      <c r="AK778" s="12">
        <v>0</v>
      </c>
      <c r="AL778" s="12">
        <v>0</v>
      </c>
      <c r="AM778" s="12">
        <v>0</v>
      </c>
      <c r="AN778" s="12">
        <v>0</v>
      </c>
      <c r="AO778" s="81">
        <v>0</v>
      </c>
      <c r="AP778">
        <v>0</v>
      </c>
      <c r="AQ778">
        <v>0</v>
      </c>
      <c r="AR778">
        <v>0</v>
      </c>
      <c r="AS778" t="s">
        <v>341</v>
      </c>
      <c r="AT778" t="s">
        <v>270</v>
      </c>
      <c r="AU778">
        <v>0</v>
      </c>
      <c r="AV778" s="12">
        <v>2855</v>
      </c>
      <c r="AW778" s="12"/>
      <c r="AX778" s="12"/>
      <c r="AY778" s="12"/>
      <c r="AZ778" t="s">
        <v>57</v>
      </c>
    </row>
    <row r="779" spans="1:52" hidden="1" x14ac:dyDescent="0.35">
      <c r="A779" t="s">
        <v>61</v>
      </c>
      <c r="B779" t="s">
        <v>84</v>
      </c>
      <c r="C779" s="109">
        <v>0</v>
      </c>
      <c r="D779" s="12">
        <v>0</v>
      </c>
      <c r="E779" s="12">
        <v>0</v>
      </c>
      <c r="F779" s="12">
        <v>0</v>
      </c>
      <c r="G779" s="12">
        <v>0</v>
      </c>
      <c r="H779" s="12">
        <v>0</v>
      </c>
      <c r="I779" s="12">
        <v>0</v>
      </c>
      <c r="J779" s="12">
        <v>0</v>
      </c>
      <c r="K779" s="12">
        <v>0</v>
      </c>
      <c r="L779" s="12">
        <v>0</v>
      </c>
      <c r="M779" s="12">
        <v>0</v>
      </c>
      <c r="N779" s="12">
        <v>0</v>
      </c>
      <c r="O779" s="12">
        <v>0</v>
      </c>
      <c r="P779" s="12">
        <v>0</v>
      </c>
      <c r="Q779" s="12">
        <v>0</v>
      </c>
      <c r="R779" s="12">
        <v>0</v>
      </c>
      <c r="S779" s="12">
        <v>0</v>
      </c>
      <c r="T779" s="12">
        <v>0</v>
      </c>
      <c r="U779" s="12">
        <v>0</v>
      </c>
      <c r="V779" s="12">
        <v>0</v>
      </c>
      <c r="W779" s="12">
        <v>0</v>
      </c>
      <c r="X779" s="12">
        <v>0</v>
      </c>
      <c r="Y779" s="12">
        <v>0</v>
      </c>
      <c r="Z779" s="12">
        <v>0</v>
      </c>
      <c r="AA779" s="12">
        <v>0</v>
      </c>
      <c r="AB779" s="12">
        <v>0</v>
      </c>
      <c r="AC779" s="12">
        <v>0</v>
      </c>
      <c r="AD779" s="12">
        <v>0</v>
      </c>
      <c r="AE779" s="12">
        <v>0</v>
      </c>
      <c r="AF779" s="12">
        <v>0</v>
      </c>
      <c r="AG779" s="12">
        <v>0</v>
      </c>
      <c r="AH779" s="12">
        <v>0</v>
      </c>
      <c r="AI779" s="12">
        <v>0</v>
      </c>
      <c r="AJ779" s="12">
        <v>0</v>
      </c>
      <c r="AK779" s="12">
        <v>0</v>
      </c>
      <c r="AL779" s="12">
        <v>0</v>
      </c>
      <c r="AM779" s="12">
        <v>0</v>
      </c>
      <c r="AN779" s="12">
        <v>0</v>
      </c>
      <c r="AO779" s="81">
        <v>0</v>
      </c>
      <c r="AP779">
        <v>0</v>
      </c>
      <c r="AQ779">
        <v>0</v>
      </c>
      <c r="AR779">
        <v>0</v>
      </c>
      <c r="AS779" t="s">
        <v>341</v>
      </c>
      <c r="AT779" t="s">
        <v>270</v>
      </c>
      <c r="AU779">
        <v>0</v>
      </c>
      <c r="AV779" s="12"/>
      <c r="AW779" s="12">
        <v>3</v>
      </c>
      <c r="AX779" s="12"/>
      <c r="AY779" s="12"/>
      <c r="AZ779" t="s">
        <v>295</v>
      </c>
    </row>
    <row r="780" spans="1:52" hidden="1" x14ac:dyDescent="0.35">
      <c r="A780" t="s">
        <v>61</v>
      </c>
      <c r="B780" t="s">
        <v>84</v>
      </c>
      <c r="C780" s="109">
        <v>0</v>
      </c>
      <c r="D780" s="12">
        <v>0</v>
      </c>
      <c r="E780" s="12">
        <v>0</v>
      </c>
      <c r="F780" s="12">
        <v>0</v>
      </c>
      <c r="G780" s="12">
        <v>0</v>
      </c>
      <c r="H780" s="12">
        <v>0</v>
      </c>
      <c r="I780" s="12">
        <v>0</v>
      </c>
      <c r="J780" s="12">
        <v>0</v>
      </c>
      <c r="K780" s="12">
        <v>0</v>
      </c>
      <c r="L780" s="12">
        <v>0</v>
      </c>
      <c r="M780" s="12">
        <v>0</v>
      </c>
      <c r="N780" s="12">
        <v>0</v>
      </c>
      <c r="O780" s="12">
        <v>0</v>
      </c>
      <c r="P780" s="12">
        <v>0</v>
      </c>
      <c r="Q780" s="12">
        <v>0</v>
      </c>
      <c r="R780" s="12">
        <v>0</v>
      </c>
      <c r="S780" s="12">
        <v>0</v>
      </c>
      <c r="T780" s="12">
        <v>0</v>
      </c>
      <c r="U780" s="12">
        <v>0</v>
      </c>
      <c r="V780" s="12">
        <v>0</v>
      </c>
      <c r="W780" s="12">
        <v>0</v>
      </c>
      <c r="X780" s="12">
        <v>0</v>
      </c>
      <c r="Y780" s="12">
        <v>0</v>
      </c>
      <c r="Z780" s="12">
        <v>0</v>
      </c>
      <c r="AA780" s="12">
        <v>0</v>
      </c>
      <c r="AB780" s="12">
        <v>0</v>
      </c>
      <c r="AC780" s="12">
        <v>0</v>
      </c>
      <c r="AD780" s="12">
        <v>0</v>
      </c>
      <c r="AE780" s="12">
        <v>0</v>
      </c>
      <c r="AF780" s="12">
        <v>0</v>
      </c>
      <c r="AG780" s="12">
        <v>0</v>
      </c>
      <c r="AH780" s="12">
        <v>0</v>
      </c>
      <c r="AI780" s="12">
        <v>0</v>
      </c>
      <c r="AJ780" s="12">
        <v>0</v>
      </c>
      <c r="AK780" s="12">
        <v>0</v>
      </c>
      <c r="AL780" s="12">
        <v>0</v>
      </c>
      <c r="AM780" s="12">
        <v>0</v>
      </c>
      <c r="AN780" s="12">
        <v>0</v>
      </c>
      <c r="AO780" s="81">
        <v>0</v>
      </c>
      <c r="AP780">
        <v>0</v>
      </c>
      <c r="AQ780">
        <v>0</v>
      </c>
      <c r="AR780">
        <v>0</v>
      </c>
      <c r="AS780" t="s">
        <v>341</v>
      </c>
      <c r="AT780" t="s">
        <v>270</v>
      </c>
      <c r="AU780">
        <v>0</v>
      </c>
      <c r="AV780" s="12"/>
      <c r="AW780" s="12">
        <v>11</v>
      </c>
      <c r="AX780" s="12"/>
      <c r="AY780" s="12"/>
      <c r="AZ780" t="s">
        <v>296</v>
      </c>
    </row>
    <row r="781" spans="1:52" hidden="1" x14ac:dyDescent="0.35">
      <c r="A781" t="s">
        <v>61</v>
      </c>
      <c r="B781" t="s">
        <v>84</v>
      </c>
      <c r="C781" s="109">
        <v>0</v>
      </c>
      <c r="D781" s="12">
        <v>0</v>
      </c>
      <c r="E781" s="12">
        <v>0</v>
      </c>
      <c r="F781" s="12">
        <v>0</v>
      </c>
      <c r="G781" s="12">
        <v>0</v>
      </c>
      <c r="H781" s="12">
        <v>0</v>
      </c>
      <c r="I781" s="12">
        <v>0</v>
      </c>
      <c r="J781" s="12">
        <v>0</v>
      </c>
      <c r="K781" s="12">
        <v>0</v>
      </c>
      <c r="L781" s="12">
        <v>0</v>
      </c>
      <c r="M781" s="12">
        <v>0</v>
      </c>
      <c r="N781" s="12">
        <v>0</v>
      </c>
      <c r="O781" s="12">
        <v>0</v>
      </c>
      <c r="P781" s="12">
        <v>0</v>
      </c>
      <c r="Q781" s="12">
        <v>0</v>
      </c>
      <c r="R781" s="12">
        <v>0</v>
      </c>
      <c r="S781" s="12">
        <v>0</v>
      </c>
      <c r="T781" s="12">
        <v>0</v>
      </c>
      <c r="U781" s="12">
        <v>0</v>
      </c>
      <c r="V781" s="12">
        <v>0</v>
      </c>
      <c r="W781" s="12">
        <v>0</v>
      </c>
      <c r="X781" s="12">
        <v>0</v>
      </c>
      <c r="Y781" s="12">
        <v>0</v>
      </c>
      <c r="Z781" s="12">
        <v>0</v>
      </c>
      <c r="AA781" s="12">
        <v>0</v>
      </c>
      <c r="AB781" s="12">
        <v>0</v>
      </c>
      <c r="AC781" s="12">
        <v>0</v>
      </c>
      <c r="AD781" s="12">
        <v>0</v>
      </c>
      <c r="AE781" s="12">
        <v>0</v>
      </c>
      <c r="AF781" s="12">
        <v>0</v>
      </c>
      <c r="AG781" s="12">
        <v>0</v>
      </c>
      <c r="AH781" s="12">
        <v>0</v>
      </c>
      <c r="AI781" s="12">
        <v>0</v>
      </c>
      <c r="AJ781" s="12">
        <v>0</v>
      </c>
      <c r="AK781" s="12">
        <v>0</v>
      </c>
      <c r="AL781" s="12">
        <v>0</v>
      </c>
      <c r="AM781" s="12">
        <v>0</v>
      </c>
      <c r="AN781" s="12">
        <v>0</v>
      </c>
      <c r="AO781" s="81">
        <v>0</v>
      </c>
      <c r="AP781">
        <v>0</v>
      </c>
      <c r="AQ781">
        <v>0</v>
      </c>
      <c r="AR781">
        <v>0</v>
      </c>
      <c r="AS781" t="s">
        <v>341</v>
      </c>
      <c r="AT781" t="s">
        <v>270</v>
      </c>
      <c r="AU781">
        <v>0</v>
      </c>
      <c r="AV781" s="12"/>
      <c r="AW781" s="12">
        <v>134</v>
      </c>
      <c r="AX781" s="12"/>
      <c r="AY781" s="12"/>
      <c r="AZ781" t="s">
        <v>57</v>
      </c>
    </row>
    <row r="782" spans="1:52" hidden="1" x14ac:dyDescent="0.35">
      <c r="A782" t="s">
        <v>61</v>
      </c>
      <c r="B782" t="s">
        <v>84</v>
      </c>
      <c r="C782" s="109">
        <v>0</v>
      </c>
      <c r="D782" s="12">
        <v>0</v>
      </c>
      <c r="E782" s="12">
        <v>0</v>
      </c>
      <c r="F782" s="12">
        <v>0</v>
      </c>
      <c r="G782" s="12">
        <v>0</v>
      </c>
      <c r="H782" s="12">
        <v>0</v>
      </c>
      <c r="I782" s="12">
        <v>0</v>
      </c>
      <c r="J782" s="12">
        <v>0</v>
      </c>
      <c r="K782" s="12">
        <v>0</v>
      </c>
      <c r="L782" s="12">
        <v>0</v>
      </c>
      <c r="M782" s="12">
        <v>0</v>
      </c>
      <c r="N782" s="12">
        <v>0</v>
      </c>
      <c r="O782" s="12">
        <v>0</v>
      </c>
      <c r="P782" s="12">
        <v>0</v>
      </c>
      <c r="Q782" s="12">
        <v>0</v>
      </c>
      <c r="R782" s="12">
        <v>0</v>
      </c>
      <c r="S782" s="12">
        <v>0</v>
      </c>
      <c r="T782" s="12">
        <v>0</v>
      </c>
      <c r="U782" s="12">
        <v>0</v>
      </c>
      <c r="V782" s="12">
        <v>0</v>
      </c>
      <c r="W782" s="12">
        <v>0</v>
      </c>
      <c r="X782" s="12">
        <v>0</v>
      </c>
      <c r="Y782" s="12">
        <v>0</v>
      </c>
      <c r="Z782" s="12">
        <v>0</v>
      </c>
      <c r="AA782" s="12">
        <v>0</v>
      </c>
      <c r="AB782" s="12">
        <v>0</v>
      </c>
      <c r="AC782" s="12">
        <v>0</v>
      </c>
      <c r="AD782" s="12">
        <v>0</v>
      </c>
      <c r="AE782" s="12">
        <v>0</v>
      </c>
      <c r="AF782" s="12">
        <v>0</v>
      </c>
      <c r="AG782" s="12">
        <v>0</v>
      </c>
      <c r="AH782" s="12">
        <v>0</v>
      </c>
      <c r="AI782" s="12">
        <v>0</v>
      </c>
      <c r="AJ782" s="12">
        <v>0</v>
      </c>
      <c r="AK782" s="12">
        <v>0</v>
      </c>
      <c r="AL782" s="12">
        <v>0</v>
      </c>
      <c r="AM782" s="12">
        <v>0</v>
      </c>
      <c r="AN782" s="12">
        <v>0</v>
      </c>
      <c r="AO782" s="81">
        <v>0</v>
      </c>
      <c r="AP782">
        <v>0</v>
      </c>
      <c r="AQ782">
        <v>0</v>
      </c>
      <c r="AR782">
        <v>0</v>
      </c>
      <c r="AS782" t="s">
        <v>341</v>
      </c>
      <c r="AT782" t="s">
        <v>270</v>
      </c>
      <c r="AU782">
        <v>0</v>
      </c>
      <c r="AV782" s="12"/>
      <c r="AW782" s="12"/>
      <c r="AX782" s="12">
        <v>1</v>
      </c>
      <c r="AY782" s="12"/>
      <c r="AZ782" t="s">
        <v>295</v>
      </c>
    </row>
    <row r="783" spans="1:52" hidden="1" x14ac:dyDescent="0.35">
      <c r="A783" t="s">
        <v>61</v>
      </c>
      <c r="B783" t="s">
        <v>84</v>
      </c>
      <c r="C783" s="109">
        <v>0</v>
      </c>
      <c r="D783" s="12">
        <v>0</v>
      </c>
      <c r="E783" s="12">
        <v>0</v>
      </c>
      <c r="F783" s="12">
        <v>0</v>
      </c>
      <c r="G783" s="12">
        <v>0</v>
      </c>
      <c r="H783" s="12">
        <v>0</v>
      </c>
      <c r="I783" s="12">
        <v>0</v>
      </c>
      <c r="J783" s="12">
        <v>0</v>
      </c>
      <c r="K783" s="12">
        <v>0</v>
      </c>
      <c r="L783" s="12">
        <v>0</v>
      </c>
      <c r="M783" s="12">
        <v>0</v>
      </c>
      <c r="N783" s="12">
        <v>0</v>
      </c>
      <c r="O783" s="12">
        <v>0</v>
      </c>
      <c r="P783" s="12">
        <v>0</v>
      </c>
      <c r="Q783" s="12">
        <v>0</v>
      </c>
      <c r="R783" s="12">
        <v>0</v>
      </c>
      <c r="S783" s="12">
        <v>0</v>
      </c>
      <c r="T783" s="12">
        <v>0</v>
      </c>
      <c r="U783" s="12">
        <v>0</v>
      </c>
      <c r="V783" s="12">
        <v>0</v>
      </c>
      <c r="W783" s="12">
        <v>0</v>
      </c>
      <c r="X783" s="12">
        <v>0</v>
      </c>
      <c r="Y783" s="12">
        <v>0</v>
      </c>
      <c r="Z783" s="12">
        <v>0</v>
      </c>
      <c r="AA783" s="12">
        <v>0</v>
      </c>
      <c r="AB783" s="12">
        <v>0</v>
      </c>
      <c r="AC783" s="12">
        <v>0</v>
      </c>
      <c r="AD783" s="12">
        <v>0</v>
      </c>
      <c r="AE783" s="12">
        <v>0</v>
      </c>
      <c r="AF783" s="12">
        <v>0</v>
      </c>
      <c r="AG783" s="12">
        <v>0</v>
      </c>
      <c r="AH783" s="12">
        <v>0</v>
      </c>
      <c r="AI783" s="12">
        <v>0</v>
      </c>
      <c r="AJ783" s="12">
        <v>0</v>
      </c>
      <c r="AK783" s="12">
        <v>0</v>
      </c>
      <c r="AL783" s="12">
        <v>0</v>
      </c>
      <c r="AM783" s="12">
        <v>0</v>
      </c>
      <c r="AN783" s="12">
        <v>0</v>
      </c>
      <c r="AO783" s="81">
        <v>0</v>
      </c>
      <c r="AP783">
        <v>0</v>
      </c>
      <c r="AQ783">
        <v>0</v>
      </c>
      <c r="AR783">
        <v>0</v>
      </c>
      <c r="AS783" t="s">
        <v>341</v>
      </c>
      <c r="AT783" t="s">
        <v>270</v>
      </c>
      <c r="AU783">
        <v>0</v>
      </c>
      <c r="AV783" s="12"/>
      <c r="AW783" s="12"/>
      <c r="AX783" s="12">
        <v>6</v>
      </c>
      <c r="AY783" s="12"/>
      <c r="AZ783" t="s">
        <v>296</v>
      </c>
    </row>
    <row r="784" spans="1:52" hidden="1" x14ac:dyDescent="0.35">
      <c r="A784" t="s">
        <v>61</v>
      </c>
      <c r="B784" t="s">
        <v>84</v>
      </c>
      <c r="C784" s="109">
        <v>0</v>
      </c>
      <c r="D784" s="12">
        <v>0</v>
      </c>
      <c r="E784" s="12">
        <v>0</v>
      </c>
      <c r="F784" s="12">
        <v>0</v>
      </c>
      <c r="G784" s="12">
        <v>0</v>
      </c>
      <c r="H784" s="12">
        <v>0</v>
      </c>
      <c r="I784" s="12">
        <v>0</v>
      </c>
      <c r="J784" s="12">
        <v>0</v>
      </c>
      <c r="K784" s="12">
        <v>0</v>
      </c>
      <c r="L784" s="12">
        <v>0</v>
      </c>
      <c r="M784" s="12">
        <v>0</v>
      </c>
      <c r="N784" s="12">
        <v>0</v>
      </c>
      <c r="O784" s="12">
        <v>0</v>
      </c>
      <c r="P784" s="12">
        <v>0</v>
      </c>
      <c r="Q784" s="12">
        <v>0</v>
      </c>
      <c r="R784" s="12">
        <v>0</v>
      </c>
      <c r="S784" s="12">
        <v>0</v>
      </c>
      <c r="T784" s="12">
        <v>0</v>
      </c>
      <c r="U784" s="12">
        <v>0</v>
      </c>
      <c r="V784" s="12">
        <v>0</v>
      </c>
      <c r="W784" s="12">
        <v>0</v>
      </c>
      <c r="X784" s="12">
        <v>0</v>
      </c>
      <c r="Y784" s="12">
        <v>0</v>
      </c>
      <c r="Z784" s="12">
        <v>0</v>
      </c>
      <c r="AA784" s="12">
        <v>0</v>
      </c>
      <c r="AB784" s="12">
        <v>0</v>
      </c>
      <c r="AC784" s="12">
        <v>0</v>
      </c>
      <c r="AD784" s="12">
        <v>0</v>
      </c>
      <c r="AE784" s="12">
        <v>0</v>
      </c>
      <c r="AF784" s="12">
        <v>0</v>
      </c>
      <c r="AG784" s="12">
        <v>0</v>
      </c>
      <c r="AH784" s="12">
        <v>0</v>
      </c>
      <c r="AI784" s="12">
        <v>0</v>
      </c>
      <c r="AJ784" s="12">
        <v>0</v>
      </c>
      <c r="AK784" s="12">
        <v>0</v>
      </c>
      <c r="AL784" s="12">
        <v>0</v>
      </c>
      <c r="AM784" s="12">
        <v>0</v>
      </c>
      <c r="AN784" s="12">
        <v>0</v>
      </c>
      <c r="AO784" s="81">
        <v>0</v>
      </c>
      <c r="AP784">
        <v>0</v>
      </c>
      <c r="AQ784">
        <v>0</v>
      </c>
      <c r="AR784">
        <v>0</v>
      </c>
      <c r="AS784" t="s">
        <v>341</v>
      </c>
      <c r="AT784" t="s">
        <v>270</v>
      </c>
      <c r="AU784">
        <v>0</v>
      </c>
      <c r="AV784" s="12"/>
      <c r="AW784" s="12"/>
      <c r="AX784" s="12">
        <v>66</v>
      </c>
      <c r="AY784" s="12"/>
      <c r="AZ784" t="s">
        <v>57</v>
      </c>
    </row>
    <row r="785" spans="1:52" hidden="1" x14ac:dyDescent="0.35">
      <c r="A785" t="s">
        <v>61</v>
      </c>
      <c r="B785" t="s">
        <v>84</v>
      </c>
      <c r="C785" s="109">
        <v>0</v>
      </c>
      <c r="D785" s="12">
        <v>0</v>
      </c>
      <c r="E785" s="12">
        <v>0</v>
      </c>
      <c r="F785" s="12">
        <v>0</v>
      </c>
      <c r="G785" s="12">
        <v>0</v>
      </c>
      <c r="H785" s="12">
        <v>0</v>
      </c>
      <c r="I785" s="12">
        <v>0</v>
      </c>
      <c r="J785" s="12">
        <v>0</v>
      </c>
      <c r="K785" s="12">
        <v>0</v>
      </c>
      <c r="L785" s="12">
        <v>0</v>
      </c>
      <c r="M785" s="12">
        <v>0</v>
      </c>
      <c r="N785" s="12">
        <v>0</v>
      </c>
      <c r="O785" s="12">
        <v>0</v>
      </c>
      <c r="P785" s="12">
        <v>0</v>
      </c>
      <c r="Q785" s="12">
        <v>0</v>
      </c>
      <c r="R785" s="12">
        <v>0</v>
      </c>
      <c r="S785" s="12">
        <v>0</v>
      </c>
      <c r="T785" s="12">
        <v>0</v>
      </c>
      <c r="U785" s="12">
        <v>0</v>
      </c>
      <c r="V785" s="12">
        <v>0</v>
      </c>
      <c r="W785" s="12">
        <v>0</v>
      </c>
      <c r="X785" s="12">
        <v>0</v>
      </c>
      <c r="Y785" s="12">
        <v>0</v>
      </c>
      <c r="Z785" s="12">
        <v>0</v>
      </c>
      <c r="AA785" s="12">
        <v>0</v>
      </c>
      <c r="AB785" s="12">
        <v>0</v>
      </c>
      <c r="AC785" s="12">
        <v>0</v>
      </c>
      <c r="AD785" s="12">
        <v>0</v>
      </c>
      <c r="AE785" s="12">
        <v>0</v>
      </c>
      <c r="AF785" s="12">
        <v>0</v>
      </c>
      <c r="AG785" s="12">
        <v>0</v>
      </c>
      <c r="AH785" s="12">
        <v>0</v>
      </c>
      <c r="AI785" s="12">
        <v>0</v>
      </c>
      <c r="AJ785" s="12">
        <v>0</v>
      </c>
      <c r="AK785" s="12">
        <v>0</v>
      </c>
      <c r="AL785" s="12">
        <v>0</v>
      </c>
      <c r="AM785" s="12">
        <v>0</v>
      </c>
      <c r="AN785" s="12">
        <v>0</v>
      </c>
      <c r="AO785" s="81">
        <v>0</v>
      </c>
      <c r="AP785">
        <v>0</v>
      </c>
      <c r="AQ785">
        <v>0</v>
      </c>
      <c r="AR785">
        <v>0</v>
      </c>
      <c r="AS785" t="s">
        <v>341</v>
      </c>
      <c r="AT785" t="s">
        <v>270</v>
      </c>
      <c r="AU785">
        <v>0</v>
      </c>
      <c r="AV785" s="12"/>
      <c r="AW785" s="12"/>
      <c r="AX785" s="12"/>
      <c r="AY785" s="12">
        <v>3</v>
      </c>
      <c r="AZ785" t="s">
        <v>295</v>
      </c>
    </row>
    <row r="786" spans="1:52" hidden="1" x14ac:dyDescent="0.35">
      <c r="A786" t="s">
        <v>61</v>
      </c>
      <c r="B786" t="s">
        <v>84</v>
      </c>
      <c r="C786" s="109">
        <v>0</v>
      </c>
      <c r="D786" s="12">
        <v>0</v>
      </c>
      <c r="E786" s="12">
        <v>0</v>
      </c>
      <c r="F786" s="12">
        <v>0</v>
      </c>
      <c r="G786" s="12">
        <v>0</v>
      </c>
      <c r="H786" s="12">
        <v>0</v>
      </c>
      <c r="I786" s="12">
        <v>0</v>
      </c>
      <c r="J786" s="12">
        <v>0</v>
      </c>
      <c r="K786" s="12">
        <v>0</v>
      </c>
      <c r="L786" s="12">
        <v>0</v>
      </c>
      <c r="M786" s="12">
        <v>0</v>
      </c>
      <c r="N786" s="12">
        <v>0</v>
      </c>
      <c r="O786" s="12">
        <v>0</v>
      </c>
      <c r="P786" s="12">
        <v>0</v>
      </c>
      <c r="Q786" s="12">
        <v>0</v>
      </c>
      <c r="R786" s="12">
        <v>0</v>
      </c>
      <c r="S786" s="12">
        <v>0</v>
      </c>
      <c r="T786" s="12">
        <v>0</v>
      </c>
      <c r="U786" s="12">
        <v>0</v>
      </c>
      <c r="V786" s="12">
        <v>0</v>
      </c>
      <c r="W786" s="12">
        <v>0</v>
      </c>
      <c r="X786" s="12">
        <v>0</v>
      </c>
      <c r="Y786" s="12">
        <v>0</v>
      </c>
      <c r="Z786" s="12">
        <v>0</v>
      </c>
      <c r="AA786" s="12">
        <v>0</v>
      </c>
      <c r="AB786" s="12">
        <v>0</v>
      </c>
      <c r="AC786" s="12">
        <v>0</v>
      </c>
      <c r="AD786" s="12">
        <v>0</v>
      </c>
      <c r="AE786" s="12">
        <v>0</v>
      </c>
      <c r="AF786" s="12">
        <v>0</v>
      </c>
      <c r="AG786" s="12">
        <v>0</v>
      </c>
      <c r="AH786" s="12">
        <v>0</v>
      </c>
      <c r="AI786" s="12">
        <v>0</v>
      </c>
      <c r="AJ786" s="12">
        <v>0</v>
      </c>
      <c r="AK786" s="12">
        <v>0</v>
      </c>
      <c r="AL786" s="12">
        <v>0</v>
      </c>
      <c r="AM786" s="12">
        <v>0</v>
      </c>
      <c r="AN786" s="12">
        <v>0</v>
      </c>
      <c r="AO786" s="81">
        <v>0</v>
      </c>
      <c r="AP786">
        <v>0</v>
      </c>
      <c r="AQ786">
        <v>0</v>
      </c>
      <c r="AR786">
        <v>0</v>
      </c>
      <c r="AS786" t="s">
        <v>341</v>
      </c>
      <c r="AT786" t="s">
        <v>270</v>
      </c>
      <c r="AU786">
        <v>0</v>
      </c>
      <c r="AV786" s="12"/>
      <c r="AW786" s="12"/>
      <c r="AX786" s="12"/>
      <c r="AY786" s="12">
        <v>11</v>
      </c>
      <c r="AZ786" t="s">
        <v>296</v>
      </c>
    </row>
    <row r="787" spans="1:52" hidden="1" x14ac:dyDescent="0.35">
      <c r="A787" t="s">
        <v>61</v>
      </c>
      <c r="B787" t="s">
        <v>84</v>
      </c>
      <c r="C787" s="109">
        <v>0</v>
      </c>
      <c r="D787" s="12">
        <v>0</v>
      </c>
      <c r="E787" s="12">
        <v>0</v>
      </c>
      <c r="F787" s="12">
        <v>0</v>
      </c>
      <c r="G787" s="12">
        <v>0</v>
      </c>
      <c r="H787" s="12">
        <v>0</v>
      </c>
      <c r="I787" s="12">
        <v>0</v>
      </c>
      <c r="J787" s="12">
        <v>0</v>
      </c>
      <c r="K787" s="12">
        <v>0</v>
      </c>
      <c r="L787" s="12">
        <v>0</v>
      </c>
      <c r="M787" s="12">
        <v>0</v>
      </c>
      <c r="N787" s="12">
        <v>0</v>
      </c>
      <c r="O787" s="12">
        <v>0</v>
      </c>
      <c r="P787" s="12">
        <v>0</v>
      </c>
      <c r="Q787" s="12">
        <v>0</v>
      </c>
      <c r="R787" s="12">
        <v>0</v>
      </c>
      <c r="S787" s="12">
        <v>0</v>
      </c>
      <c r="T787" s="12">
        <v>0</v>
      </c>
      <c r="U787" s="12">
        <v>0</v>
      </c>
      <c r="V787" s="12">
        <v>0</v>
      </c>
      <c r="W787" s="12">
        <v>0</v>
      </c>
      <c r="X787" s="12">
        <v>0</v>
      </c>
      <c r="Y787" s="12">
        <v>0</v>
      </c>
      <c r="Z787" s="12">
        <v>0</v>
      </c>
      <c r="AA787" s="12">
        <v>0</v>
      </c>
      <c r="AB787" s="12">
        <v>0</v>
      </c>
      <c r="AC787" s="12">
        <v>0</v>
      </c>
      <c r="AD787" s="12">
        <v>0</v>
      </c>
      <c r="AE787" s="12">
        <v>0</v>
      </c>
      <c r="AF787" s="12">
        <v>0</v>
      </c>
      <c r="AG787" s="12">
        <v>0</v>
      </c>
      <c r="AH787" s="12">
        <v>0</v>
      </c>
      <c r="AI787" s="12">
        <v>0</v>
      </c>
      <c r="AJ787" s="12">
        <v>0</v>
      </c>
      <c r="AK787" s="12">
        <v>0</v>
      </c>
      <c r="AL787" s="12">
        <v>0</v>
      </c>
      <c r="AM787" s="12">
        <v>0</v>
      </c>
      <c r="AN787" s="12">
        <v>0</v>
      </c>
      <c r="AO787" s="81">
        <v>0</v>
      </c>
      <c r="AP787">
        <v>0</v>
      </c>
      <c r="AQ787">
        <v>0</v>
      </c>
      <c r="AR787">
        <v>0</v>
      </c>
      <c r="AS787" t="s">
        <v>341</v>
      </c>
      <c r="AT787" t="s">
        <v>270</v>
      </c>
      <c r="AU787">
        <v>0</v>
      </c>
      <c r="AV787" s="12"/>
      <c r="AW787" s="12"/>
      <c r="AX787" s="12"/>
      <c r="AY787" s="12">
        <v>127</v>
      </c>
      <c r="AZ787" t="s">
        <v>57</v>
      </c>
    </row>
    <row r="788" spans="1:52" hidden="1" x14ac:dyDescent="0.35">
      <c r="A788" t="s">
        <v>61</v>
      </c>
      <c r="B788" t="s">
        <v>84</v>
      </c>
      <c r="C788" s="109">
        <v>0</v>
      </c>
      <c r="D788" s="12">
        <v>0</v>
      </c>
      <c r="E788" s="12">
        <v>0</v>
      </c>
      <c r="F788" s="12">
        <v>0</v>
      </c>
      <c r="G788" s="12">
        <v>0</v>
      </c>
      <c r="H788" s="12">
        <v>0</v>
      </c>
      <c r="I788" s="12">
        <v>0</v>
      </c>
      <c r="J788" s="12">
        <v>0</v>
      </c>
      <c r="K788" s="12">
        <v>0</v>
      </c>
      <c r="L788" s="12">
        <v>0</v>
      </c>
      <c r="M788" s="12">
        <v>0</v>
      </c>
      <c r="N788" s="12">
        <v>0</v>
      </c>
      <c r="O788" s="12">
        <v>0</v>
      </c>
      <c r="P788" s="12">
        <v>0</v>
      </c>
      <c r="Q788" s="12">
        <v>0</v>
      </c>
      <c r="R788" s="12">
        <v>0</v>
      </c>
      <c r="S788" s="12">
        <v>0</v>
      </c>
      <c r="T788" s="12">
        <v>0</v>
      </c>
      <c r="U788" s="12">
        <v>0</v>
      </c>
      <c r="V788" s="12">
        <v>0</v>
      </c>
      <c r="W788" s="12">
        <v>0</v>
      </c>
      <c r="X788" s="12">
        <v>0</v>
      </c>
      <c r="Y788" s="12">
        <v>0</v>
      </c>
      <c r="Z788" s="12">
        <v>0</v>
      </c>
      <c r="AA788" s="12">
        <v>0</v>
      </c>
      <c r="AB788" s="12">
        <v>0</v>
      </c>
      <c r="AC788" s="12">
        <v>0</v>
      </c>
      <c r="AD788" s="12">
        <v>0</v>
      </c>
      <c r="AE788" s="12">
        <v>0</v>
      </c>
      <c r="AF788" s="12">
        <v>0</v>
      </c>
      <c r="AG788" s="12">
        <v>0</v>
      </c>
      <c r="AH788" s="12">
        <v>0</v>
      </c>
      <c r="AI788" s="12">
        <v>0</v>
      </c>
      <c r="AJ788" s="12">
        <v>0</v>
      </c>
      <c r="AK788" s="12">
        <v>0</v>
      </c>
      <c r="AL788" s="12">
        <v>0</v>
      </c>
      <c r="AM788" s="12">
        <v>0</v>
      </c>
      <c r="AN788" s="12">
        <v>0</v>
      </c>
      <c r="AO788" s="81">
        <v>0</v>
      </c>
      <c r="AP788">
        <v>0</v>
      </c>
      <c r="AQ788">
        <v>0</v>
      </c>
      <c r="AR788">
        <v>0</v>
      </c>
      <c r="AS788" t="s">
        <v>341</v>
      </c>
      <c r="AT788" t="s">
        <v>270</v>
      </c>
      <c r="AU788">
        <v>0</v>
      </c>
      <c r="AV788" s="12"/>
      <c r="AW788" s="12"/>
      <c r="AX788" s="12"/>
      <c r="AY788" s="12"/>
      <c r="AZ788" t="s">
        <v>57</v>
      </c>
    </row>
    <row r="789" spans="1:52" hidden="1" x14ac:dyDescent="0.35">
      <c r="A789" t="s">
        <v>61</v>
      </c>
      <c r="B789" t="s">
        <v>84</v>
      </c>
      <c r="C789" s="109">
        <v>0</v>
      </c>
      <c r="D789" s="12">
        <v>0</v>
      </c>
      <c r="E789" s="12">
        <v>0</v>
      </c>
      <c r="F789" s="12">
        <v>0</v>
      </c>
      <c r="G789" s="12">
        <v>0</v>
      </c>
      <c r="H789" s="12">
        <v>0</v>
      </c>
      <c r="I789" s="12">
        <v>0</v>
      </c>
      <c r="J789" s="12">
        <v>0</v>
      </c>
      <c r="K789" s="12">
        <v>0</v>
      </c>
      <c r="L789" s="12">
        <v>0</v>
      </c>
      <c r="M789" s="12">
        <v>0</v>
      </c>
      <c r="N789" s="12">
        <v>0</v>
      </c>
      <c r="O789" s="12">
        <v>0</v>
      </c>
      <c r="P789" s="12">
        <v>0</v>
      </c>
      <c r="Q789" s="12">
        <v>0</v>
      </c>
      <c r="R789" s="12">
        <v>0</v>
      </c>
      <c r="S789" s="12">
        <v>0</v>
      </c>
      <c r="T789" s="12">
        <v>0</v>
      </c>
      <c r="U789" s="12">
        <v>0</v>
      </c>
      <c r="V789" s="12">
        <v>0</v>
      </c>
      <c r="W789" s="12">
        <v>0</v>
      </c>
      <c r="X789" s="12">
        <v>0</v>
      </c>
      <c r="Y789" s="12">
        <v>0</v>
      </c>
      <c r="Z789" s="12">
        <v>0</v>
      </c>
      <c r="AA789" s="12">
        <v>0</v>
      </c>
      <c r="AB789" s="12">
        <v>0</v>
      </c>
      <c r="AC789" s="12">
        <v>0</v>
      </c>
      <c r="AD789" s="12">
        <v>0</v>
      </c>
      <c r="AE789" s="12">
        <v>0</v>
      </c>
      <c r="AF789" s="12">
        <v>0</v>
      </c>
      <c r="AG789" s="12">
        <v>0</v>
      </c>
      <c r="AH789" s="12">
        <v>0</v>
      </c>
      <c r="AI789" s="12">
        <v>0</v>
      </c>
      <c r="AJ789" s="12">
        <v>0</v>
      </c>
      <c r="AK789" s="12">
        <v>0</v>
      </c>
      <c r="AL789" s="12">
        <v>0</v>
      </c>
      <c r="AM789" s="12">
        <v>0</v>
      </c>
      <c r="AN789" s="12">
        <v>0</v>
      </c>
      <c r="AO789" s="81">
        <v>0</v>
      </c>
      <c r="AP789">
        <v>0</v>
      </c>
      <c r="AQ789">
        <v>0</v>
      </c>
      <c r="AR789">
        <v>0</v>
      </c>
      <c r="AS789" t="s">
        <v>341</v>
      </c>
      <c r="AT789" t="s">
        <v>270</v>
      </c>
      <c r="AU789">
        <v>0</v>
      </c>
      <c r="AV789" s="12"/>
      <c r="AW789" s="12"/>
      <c r="AX789" s="12"/>
      <c r="AY789" s="12"/>
      <c r="AZ789" t="s">
        <v>296</v>
      </c>
    </row>
    <row r="790" spans="1:52" hidden="1" x14ac:dyDescent="0.35">
      <c r="A790" t="s">
        <v>61</v>
      </c>
      <c r="B790" t="s">
        <v>84</v>
      </c>
      <c r="C790" s="109">
        <v>0</v>
      </c>
      <c r="D790" s="12">
        <v>0</v>
      </c>
      <c r="E790" s="12">
        <v>0</v>
      </c>
      <c r="F790" s="12">
        <v>0</v>
      </c>
      <c r="G790" s="12">
        <v>0</v>
      </c>
      <c r="H790" s="12">
        <v>0</v>
      </c>
      <c r="I790" s="12">
        <v>0</v>
      </c>
      <c r="J790" s="12">
        <v>0</v>
      </c>
      <c r="K790" s="12">
        <v>0</v>
      </c>
      <c r="L790" s="12">
        <v>0</v>
      </c>
      <c r="M790" s="12">
        <v>0</v>
      </c>
      <c r="N790" s="12">
        <v>0</v>
      </c>
      <c r="O790" s="12">
        <v>0</v>
      </c>
      <c r="P790" s="12">
        <v>0</v>
      </c>
      <c r="Q790" s="12">
        <v>0</v>
      </c>
      <c r="R790" s="12">
        <v>0</v>
      </c>
      <c r="S790" s="12">
        <v>0</v>
      </c>
      <c r="T790" s="12">
        <v>0</v>
      </c>
      <c r="U790" s="12">
        <v>0</v>
      </c>
      <c r="V790" s="12">
        <v>0</v>
      </c>
      <c r="W790" s="12">
        <v>0</v>
      </c>
      <c r="X790" s="12">
        <v>0</v>
      </c>
      <c r="Y790" s="12">
        <v>0</v>
      </c>
      <c r="Z790" s="12">
        <v>0</v>
      </c>
      <c r="AA790" s="12">
        <v>0</v>
      </c>
      <c r="AB790" s="12">
        <v>0</v>
      </c>
      <c r="AC790" s="12">
        <v>0</v>
      </c>
      <c r="AD790" s="12">
        <v>0</v>
      </c>
      <c r="AE790" s="12">
        <v>0</v>
      </c>
      <c r="AF790" s="12">
        <v>0</v>
      </c>
      <c r="AG790" s="12">
        <v>0</v>
      </c>
      <c r="AH790" s="12">
        <v>0</v>
      </c>
      <c r="AI790" s="12">
        <v>0</v>
      </c>
      <c r="AJ790" s="12">
        <v>0</v>
      </c>
      <c r="AK790" s="12">
        <v>0</v>
      </c>
      <c r="AL790" s="12">
        <v>0</v>
      </c>
      <c r="AM790" s="12">
        <v>0</v>
      </c>
      <c r="AN790" s="12">
        <v>0</v>
      </c>
      <c r="AO790" s="81">
        <v>0</v>
      </c>
      <c r="AP790">
        <v>0</v>
      </c>
      <c r="AQ790">
        <v>0</v>
      </c>
      <c r="AR790">
        <v>0</v>
      </c>
      <c r="AS790" t="s">
        <v>341</v>
      </c>
      <c r="AT790" t="s">
        <v>270</v>
      </c>
      <c r="AU790">
        <v>0</v>
      </c>
      <c r="AV790" s="12"/>
      <c r="AW790" s="12"/>
      <c r="AX790" s="12"/>
      <c r="AY790" s="12"/>
      <c r="AZ790" t="s">
        <v>295</v>
      </c>
    </row>
    <row r="791" spans="1:52" hidden="1" x14ac:dyDescent="0.35">
      <c r="A791" t="s">
        <v>61</v>
      </c>
      <c r="B791" t="s">
        <v>109</v>
      </c>
      <c r="C791" s="109">
        <v>0</v>
      </c>
      <c r="D791" s="12">
        <v>0</v>
      </c>
      <c r="E791" s="12">
        <v>0</v>
      </c>
      <c r="F791" s="12">
        <v>0</v>
      </c>
      <c r="G791" s="12">
        <v>0</v>
      </c>
      <c r="H791" s="12">
        <v>0</v>
      </c>
      <c r="I791" s="12">
        <v>0</v>
      </c>
      <c r="J791" s="12">
        <v>0</v>
      </c>
      <c r="K791" s="12">
        <v>0</v>
      </c>
      <c r="L791" s="12">
        <v>0</v>
      </c>
      <c r="M791" s="12">
        <v>0</v>
      </c>
      <c r="N791" s="12">
        <v>0</v>
      </c>
      <c r="O791" s="12">
        <v>0</v>
      </c>
      <c r="P791" s="12">
        <v>0</v>
      </c>
      <c r="Q791" s="12">
        <v>0</v>
      </c>
      <c r="R791" s="12">
        <v>0</v>
      </c>
      <c r="S791" s="12">
        <v>0</v>
      </c>
      <c r="T791" s="12">
        <v>0</v>
      </c>
      <c r="U791" s="12">
        <v>0</v>
      </c>
      <c r="V791" s="12">
        <v>0</v>
      </c>
      <c r="W791" s="12">
        <v>0</v>
      </c>
      <c r="X791" s="12">
        <v>0</v>
      </c>
      <c r="Y791" s="12">
        <v>0</v>
      </c>
      <c r="Z791" s="12">
        <v>0</v>
      </c>
      <c r="AA791" s="12">
        <v>0</v>
      </c>
      <c r="AB791" s="12">
        <v>0</v>
      </c>
      <c r="AC791" s="12">
        <v>0</v>
      </c>
      <c r="AD791" s="12">
        <v>0</v>
      </c>
      <c r="AE791" s="12">
        <v>0</v>
      </c>
      <c r="AF791" s="12">
        <v>0</v>
      </c>
      <c r="AG791" s="12">
        <v>0</v>
      </c>
      <c r="AH791" s="12">
        <v>0</v>
      </c>
      <c r="AI791" s="12">
        <v>0</v>
      </c>
      <c r="AJ791" s="12">
        <v>0</v>
      </c>
      <c r="AK791" s="12">
        <v>0</v>
      </c>
      <c r="AL791" s="12">
        <v>0</v>
      </c>
      <c r="AM791" s="12">
        <v>0</v>
      </c>
      <c r="AN791" s="12">
        <v>0</v>
      </c>
      <c r="AO791" s="81">
        <v>0</v>
      </c>
      <c r="AP791">
        <v>0</v>
      </c>
      <c r="AQ791">
        <v>0</v>
      </c>
      <c r="AR791">
        <v>0</v>
      </c>
      <c r="AS791" t="s">
        <v>342</v>
      </c>
      <c r="AT791" t="s">
        <v>270</v>
      </c>
      <c r="AU791">
        <v>0</v>
      </c>
      <c r="AV791" s="12">
        <v>323</v>
      </c>
      <c r="AW791" s="12"/>
      <c r="AX791" s="12"/>
      <c r="AY791" s="12"/>
      <c r="AZ791" t="s">
        <v>57</v>
      </c>
    </row>
    <row r="792" spans="1:52" hidden="1" x14ac:dyDescent="0.35">
      <c r="A792" t="s">
        <v>61</v>
      </c>
      <c r="B792" t="s">
        <v>109</v>
      </c>
      <c r="C792" s="109">
        <v>0</v>
      </c>
      <c r="D792" s="12">
        <v>0</v>
      </c>
      <c r="E792" s="12">
        <v>0</v>
      </c>
      <c r="F792" s="12">
        <v>0</v>
      </c>
      <c r="G792" s="12">
        <v>0</v>
      </c>
      <c r="H792" s="12">
        <v>0</v>
      </c>
      <c r="I792" s="12">
        <v>0</v>
      </c>
      <c r="J792" s="12">
        <v>0</v>
      </c>
      <c r="K792" s="12">
        <v>0</v>
      </c>
      <c r="L792" s="12">
        <v>0</v>
      </c>
      <c r="M792" s="12">
        <v>0</v>
      </c>
      <c r="N792" s="12">
        <v>0</v>
      </c>
      <c r="O792" s="12">
        <v>0</v>
      </c>
      <c r="P792" s="12">
        <v>0</v>
      </c>
      <c r="Q792" s="12">
        <v>0</v>
      </c>
      <c r="R792" s="12">
        <v>0</v>
      </c>
      <c r="S792" s="12">
        <v>0</v>
      </c>
      <c r="T792" s="12">
        <v>0</v>
      </c>
      <c r="U792" s="12">
        <v>0</v>
      </c>
      <c r="V792" s="12">
        <v>0</v>
      </c>
      <c r="W792" s="12">
        <v>0</v>
      </c>
      <c r="X792" s="12">
        <v>0</v>
      </c>
      <c r="Y792" s="12">
        <v>0</v>
      </c>
      <c r="Z792" s="12">
        <v>0</v>
      </c>
      <c r="AA792" s="12">
        <v>0</v>
      </c>
      <c r="AB792" s="12">
        <v>0</v>
      </c>
      <c r="AC792" s="12">
        <v>0</v>
      </c>
      <c r="AD792" s="12">
        <v>0</v>
      </c>
      <c r="AE792" s="12">
        <v>0</v>
      </c>
      <c r="AF792" s="12">
        <v>0</v>
      </c>
      <c r="AG792" s="12">
        <v>0</v>
      </c>
      <c r="AH792" s="12">
        <v>0</v>
      </c>
      <c r="AI792" s="12">
        <v>0</v>
      </c>
      <c r="AJ792" s="12">
        <v>0</v>
      </c>
      <c r="AK792" s="12">
        <v>0</v>
      </c>
      <c r="AL792" s="12">
        <v>0</v>
      </c>
      <c r="AM792" s="12">
        <v>0</v>
      </c>
      <c r="AN792" s="12">
        <v>0</v>
      </c>
      <c r="AO792" s="81">
        <v>0</v>
      </c>
      <c r="AP792">
        <v>0</v>
      </c>
      <c r="AQ792">
        <v>0</v>
      </c>
      <c r="AR792">
        <v>0</v>
      </c>
      <c r="AS792" t="s">
        <v>342</v>
      </c>
      <c r="AT792" t="s">
        <v>270</v>
      </c>
      <c r="AU792">
        <v>0</v>
      </c>
      <c r="AV792" s="12"/>
      <c r="AW792" s="12">
        <v>1</v>
      </c>
      <c r="AX792" s="12"/>
      <c r="AY792" s="12"/>
      <c r="AZ792" t="s">
        <v>295</v>
      </c>
    </row>
    <row r="793" spans="1:52" hidden="1" x14ac:dyDescent="0.35">
      <c r="A793" t="s">
        <v>61</v>
      </c>
      <c r="B793" t="s">
        <v>109</v>
      </c>
      <c r="C793" s="109">
        <v>0</v>
      </c>
      <c r="D793" s="12">
        <v>0</v>
      </c>
      <c r="E793" s="12">
        <v>0</v>
      </c>
      <c r="F793" s="12">
        <v>0</v>
      </c>
      <c r="G793" s="12">
        <v>0</v>
      </c>
      <c r="H793" s="12">
        <v>0</v>
      </c>
      <c r="I793" s="12">
        <v>0</v>
      </c>
      <c r="J793" s="12">
        <v>0</v>
      </c>
      <c r="K793" s="12">
        <v>0</v>
      </c>
      <c r="L793" s="12">
        <v>0</v>
      </c>
      <c r="M793" s="12">
        <v>0</v>
      </c>
      <c r="N793" s="12">
        <v>0</v>
      </c>
      <c r="O793" s="12">
        <v>0</v>
      </c>
      <c r="P793" s="12">
        <v>0</v>
      </c>
      <c r="Q793" s="12">
        <v>0</v>
      </c>
      <c r="R793" s="12">
        <v>0</v>
      </c>
      <c r="S793" s="12">
        <v>0</v>
      </c>
      <c r="T793" s="12">
        <v>0</v>
      </c>
      <c r="U793" s="12">
        <v>0</v>
      </c>
      <c r="V793" s="12">
        <v>0</v>
      </c>
      <c r="W793" s="12">
        <v>0</v>
      </c>
      <c r="X793" s="12">
        <v>0</v>
      </c>
      <c r="Y793" s="12">
        <v>0</v>
      </c>
      <c r="Z793" s="12">
        <v>0</v>
      </c>
      <c r="AA793" s="12">
        <v>0</v>
      </c>
      <c r="AB793" s="12">
        <v>0</v>
      </c>
      <c r="AC793" s="12">
        <v>0</v>
      </c>
      <c r="AD793" s="12">
        <v>0</v>
      </c>
      <c r="AE793" s="12">
        <v>0</v>
      </c>
      <c r="AF793" s="12">
        <v>0</v>
      </c>
      <c r="AG793" s="12">
        <v>0</v>
      </c>
      <c r="AH793" s="12">
        <v>0</v>
      </c>
      <c r="AI793" s="12">
        <v>0</v>
      </c>
      <c r="AJ793" s="12">
        <v>0</v>
      </c>
      <c r="AK793" s="12">
        <v>0</v>
      </c>
      <c r="AL793" s="12">
        <v>0</v>
      </c>
      <c r="AM793" s="12">
        <v>0</v>
      </c>
      <c r="AN793" s="12">
        <v>0</v>
      </c>
      <c r="AO793" s="81">
        <v>0</v>
      </c>
      <c r="AP793">
        <v>0</v>
      </c>
      <c r="AQ793">
        <v>0</v>
      </c>
      <c r="AR793">
        <v>0</v>
      </c>
      <c r="AS793" t="s">
        <v>342</v>
      </c>
      <c r="AT793" t="s">
        <v>270</v>
      </c>
      <c r="AU793">
        <v>0</v>
      </c>
      <c r="AV793" s="12"/>
      <c r="AW793" s="12">
        <v>3</v>
      </c>
      <c r="AX793" s="12"/>
      <c r="AY793" s="12"/>
      <c r="AZ793" t="s">
        <v>296</v>
      </c>
    </row>
    <row r="794" spans="1:52" hidden="1" x14ac:dyDescent="0.35">
      <c r="A794" t="s">
        <v>61</v>
      </c>
      <c r="B794" t="s">
        <v>109</v>
      </c>
      <c r="C794" s="109">
        <v>0</v>
      </c>
      <c r="D794" s="12">
        <v>0</v>
      </c>
      <c r="E794" s="12">
        <v>0</v>
      </c>
      <c r="F794" s="12">
        <v>0</v>
      </c>
      <c r="G794" s="12">
        <v>0</v>
      </c>
      <c r="H794" s="12">
        <v>0</v>
      </c>
      <c r="I794" s="12">
        <v>0</v>
      </c>
      <c r="J794" s="12">
        <v>0</v>
      </c>
      <c r="K794" s="12">
        <v>0</v>
      </c>
      <c r="L794" s="12">
        <v>0</v>
      </c>
      <c r="M794" s="12">
        <v>0</v>
      </c>
      <c r="N794" s="12">
        <v>0</v>
      </c>
      <c r="O794" s="12">
        <v>0</v>
      </c>
      <c r="P794" s="12">
        <v>0</v>
      </c>
      <c r="Q794" s="12">
        <v>0</v>
      </c>
      <c r="R794" s="12">
        <v>0</v>
      </c>
      <c r="S794" s="12">
        <v>0</v>
      </c>
      <c r="T794" s="12">
        <v>0</v>
      </c>
      <c r="U794" s="12">
        <v>0</v>
      </c>
      <c r="V794" s="12">
        <v>0</v>
      </c>
      <c r="W794" s="12">
        <v>0</v>
      </c>
      <c r="X794" s="12">
        <v>0</v>
      </c>
      <c r="Y794" s="12">
        <v>0</v>
      </c>
      <c r="Z794" s="12">
        <v>0</v>
      </c>
      <c r="AA794" s="12">
        <v>0</v>
      </c>
      <c r="AB794" s="12">
        <v>0</v>
      </c>
      <c r="AC794" s="12">
        <v>0</v>
      </c>
      <c r="AD794" s="12">
        <v>0</v>
      </c>
      <c r="AE794" s="12">
        <v>0</v>
      </c>
      <c r="AF794" s="12">
        <v>0</v>
      </c>
      <c r="AG794" s="12">
        <v>0</v>
      </c>
      <c r="AH794" s="12">
        <v>0</v>
      </c>
      <c r="AI794" s="12">
        <v>0</v>
      </c>
      <c r="AJ794" s="12">
        <v>0</v>
      </c>
      <c r="AK794" s="12">
        <v>0</v>
      </c>
      <c r="AL794" s="12">
        <v>0</v>
      </c>
      <c r="AM794" s="12">
        <v>0</v>
      </c>
      <c r="AN794" s="12">
        <v>0</v>
      </c>
      <c r="AO794" s="81">
        <v>0</v>
      </c>
      <c r="AP794">
        <v>0</v>
      </c>
      <c r="AQ794">
        <v>0</v>
      </c>
      <c r="AR794">
        <v>0</v>
      </c>
      <c r="AS794" t="s">
        <v>342</v>
      </c>
      <c r="AT794" t="s">
        <v>270</v>
      </c>
      <c r="AU794">
        <v>0</v>
      </c>
      <c r="AV794" s="12"/>
      <c r="AW794" s="12">
        <v>35</v>
      </c>
      <c r="AX794" s="12"/>
      <c r="AY794" s="12"/>
      <c r="AZ794" t="s">
        <v>57</v>
      </c>
    </row>
    <row r="795" spans="1:52" hidden="1" x14ac:dyDescent="0.35">
      <c r="A795" t="s">
        <v>61</v>
      </c>
      <c r="B795" t="s">
        <v>109</v>
      </c>
      <c r="C795" s="109">
        <v>0</v>
      </c>
      <c r="D795" s="12">
        <v>0</v>
      </c>
      <c r="E795" s="12">
        <v>0</v>
      </c>
      <c r="F795" s="12">
        <v>0</v>
      </c>
      <c r="G795" s="12">
        <v>0</v>
      </c>
      <c r="H795" s="12">
        <v>0</v>
      </c>
      <c r="I795" s="12">
        <v>0</v>
      </c>
      <c r="J795" s="12">
        <v>0</v>
      </c>
      <c r="K795" s="12">
        <v>0</v>
      </c>
      <c r="L795" s="12">
        <v>0</v>
      </c>
      <c r="M795" s="12">
        <v>0</v>
      </c>
      <c r="N795" s="12">
        <v>0</v>
      </c>
      <c r="O795" s="12">
        <v>0</v>
      </c>
      <c r="P795" s="12">
        <v>0</v>
      </c>
      <c r="Q795" s="12">
        <v>0</v>
      </c>
      <c r="R795" s="12">
        <v>0</v>
      </c>
      <c r="S795" s="12">
        <v>0</v>
      </c>
      <c r="T795" s="12">
        <v>0</v>
      </c>
      <c r="U795" s="12">
        <v>0</v>
      </c>
      <c r="V795" s="12">
        <v>0</v>
      </c>
      <c r="W795" s="12">
        <v>0</v>
      </c>
      <c r="X795" s="12">
        <v>0</v>
      </c>
      <c r="Y795" s="12">
        <v>0</v>
      </c>
      <c r="Z795" s="12">
        <v>0</v>
      </c>
      <c r="AA795" s="12">
        <v>0</v>
      </c>
      <c r="AB795" s="12">
        <v>0</v>
      </c>
      <c r="AC795" s="12">
        <v>0</v>
      </c>
      <c r="AD795" s="12">
        <v>0</v>
      </c>
      <c r="AE795" s="12">
        <v>0</v>
      </c>
      <c r="AF795" s="12">
        <v>0</v>
      </c>
      <c r="AG795" s="12">
        <v>0</v>
      </c>
      <c r="AH795" s="12">
        <v>0</v>
      </c>
      <c r="AI795" s="12">
        <v>0</v>
      </c>
      <c r="AJ795" s="12">
        <v>0</v>
      </c>
      <c r="AK795" s="12">
        <v>0</v>
      </c>
      <c r="AL795" s="12">
        <v>0</v>
      </c>
      <c r="AM795" s="12">
        <v>0</v>
      </c>
      <c r="AN795" s="12">
        <v>0</v>
      </c>
      <c r="AO795" s="81">
        <v>0</v>
      </c>
      <c r="AP795">
        <v>0</v>
      </c>
      <c r="AQ795">
        <v>0</v>
      </c>
      <c r="AR795">
        <v>0</v>
      </c>
      <c r="AS795" t="s">
        <v>342</v>
      </c>
      <c r="AT795" t="s">
        <v>270</v>
      </c>
      <c r="AU795">
        <v>0</v>
      </c>
      <c r="AV795" s="12"/>
      <c r="AW795" s="12"/>
      <c r="AX795" s="12">
        <v>0</v>
      </c>
      <c r="AY795" s="12"/>
      <c r="AZ795" t="s">
        <v>296</v>
      </c>
    </row>
    <row r="796" spans="1:52" hidden="1" x14ac:dyDescent="0.35">
      <c r="A796" t="s">
        <v>61</v>
      </c>
      <c r="B796" t="s">
        <v>109</v>
      </c>
      <c r="C796" s="109">
        <v>0</v>
      </c>
      <c r="D796" s="12">
        <v>0</v>
      </c>
      <c r="E796" s="12">
        <v>0</v>
      </c>
      <c r="F796" s="12">
        <v>0</v>
      </c>
      <c r="G796" s="12">
        <v>0</v>
      </c>
      <c r="H796" s="12">
        <v>0</v>
      </c>
      <c r="I796" s="12">
        <v>0</v>
      </c>
      <c r="J796" s="12">
        <v>0</v>
      </c>
      <c r="K796" s="12">
        <v>0</v>
      </c>
      <c r="L796" s="12">
        <v>0</v>
      </c>
      <c r="M796" s="12">
        <v>0</v>
      </c>
      <c r="N796" s="12">
        <v>0</v>
      </c>
      <c r="O796" s="12">
        <v>0</v>
      </c>
      <c r="P796" s="12">
        <v>0</v>
      </c>
      <c r="Q796" s="12">
        <v>0</v>
      </c>
      <c r="R796" s="12">
        <v>0</v>
      </c>
      <c r="S796" s="12">
        <v>0</v>
      </c>
      <c r="T796" s="12">
        <v>0</v>
      </c>
      <c r="U796" s="12">
        <v>0</v>
      </c>
      <c r="V796" s="12">
        <v>0</v>
      </c>
      <c r="W796" s="12">
        <v>0</v>
      </c>
      <c r="X796" s="12">
        <v>0</v>
      </c>
      <c r="Y796" s="12">
        <v>0</v>
      </c>
      <c r="Z796" s="12">
        <v>0</v>
      </c>
      <c r="AA796" s="12">
        <v>0</v>
      </c>
      <c r="AB796" s="12">
        <v>0</v>
      </c>
      <c r="AC796" s="12">
        <v>0</v>
      </c>
      <c r="AD796" s="12">
        <v>0</v>
      </c>
      <c r="AE796" s="12">
        <v>0</v>
      </c>
      <c r="AF796" s="12">
        <v>0</v>
      </c>
      <c r="AG796" s="12">
        <v>0</v>
      </c>
      <c r="AH796" s="12">
        <v>0</v>
      </c>
      <c r="AI796" s="12">
        <v>0</v>
      </c>
      <c r="AJ796" s="12">
        <v>0</v>
      </c>
      <c r="AK796" s="12">
        <v>0</v>
      </c>
      <c r="AL796" s="12">
        <v>0</v>
      </c>
      <c r="AM796" s="12">
        <v>0</v>
      </c>
      <c r="AN796" s="12">
        <v>0</v>
      </c>
      <c r="AO796" s="81">
        <v>0</v>
      </c>
      <c r="AP796">
        <v>0</v>
      </c>
      <c r="AQ796">
        <v>0</v>
      </c>
      <c r="AR796">
        <v>0</v>
      </c>
      <c r="AS796" t="s">
        <v>342</v>
      </c>
      <c r="AT796" t="s">
        <v>270</v>
      </c>
      <c r="AU796">
        <v>0</v>
      </c>
      <c r="AV796" s="12"/>
      <c r="AW796" s="12"/>
      <c r="AX796" s="12">
        <v>0</v>
      </c>
      <c r="AY796" s="12"/>
      <c r="AZ796" t="s">
        <v>295</v>
      </c>
    </row>
    <row r="797" spans="1:52" hidden="1" x14ac:dyDescent="0.35">
      <c r="A797" t="s">
        <v>61</v>
      </c>
      <c r="B797" t="s">
        <v>109</v>
      </c>
      <c r="C797" s="109">
        <v>0</v>
      </c>
      <c r="D797" s="12">
        <v>0</v>
      </c>
      <c r="E797" s="12">
        <v>0</v>
      </c>
      <c r="F797" s="12">
        <v>0</v>
      </c>
      <c r="G797" s="12">
        <v>0</v>
      </c>
      <c r="H797" s="12">
        <v>0</v>
      </c>
      <c r="I797" s="12">
        <v>0</v>
      </c>
      <c r="J797" s="12">
        <v>0</v>
      </c>
      <c r="K797" s="12">
        <v>0</v>
      </c>
      <c r="L797" s="12">
        <v>0</v>
      </c>
      <c r="M797" s="12">
        <v>0</v>
      </c>
      <c r="N797" s="12">
        <v>0</v>
      </c>
      <c r="O797" s="12">
        <v>0</v>
      </c>
      <c r="P797" s="12">
        <v>0</v>
      </c>
      <c r="Q797" s="12">
        <v>0</v>
      </c>
      <c r="R797" s="12">
        <v>0</v>
      </c>
      <c r="S797" s="12">
        <v>0</v>
      </c>
      <c r="T797" s="12">
        <v>0</v>
      </c>
      <c r="U797" s="12">
        <v>0</v>
      </c>
      <c r="V797" s="12">
        <v>0</v>
      </c>
      <c r="W797" s="12">
        <v>0</v>
      </c>
      <c r="X797" s="12">
        <v>0</v>
      </c>
      <c r="Y797" s="12">
        <v>0</v>
      </c>
      <c r="Z797" s="12">
        <v>0</v>
      </c>
      <c r="AA797" s="12">
        <v>0</v>
      </c>
      <c r="AB797" s="12">
        <v>0</v>
      </c>
      <c r="AC797" s="12">
        <v>0</v>
      </c>
      <c r="AD797" s="12">
        <v>0</v>
      </c>
      <c r="AE797" s="12">
        <v>0</v>
      </c>
      <c r="AF797" s="12">
        <v>0</v>
      </c>
      <c r="AG797" s="12">
        <v>0</v>
      </c>
      <c r="AH797" s="12">
        <v>0</v>
      </c>
      <c r="AI797" s="12">
        <v>0</v>
      </c>
      <c r="AJ797" s="12">
        <v>0</v>
      </c>
      <c r="AK797" s="12">
        <v>0</v>
      </c>
      <c r="AL797" s="12">
        <v>0</v>
      </c>
      <c r="AM797" s="12">
        <v>0</v>
      </c>
      <c r="AN797" s="12">
        <v>0</v>
      </c>
      <c r="AO797" s="81">
        <v>0</v>
      </c>
      <c r="AP797">
        <v>0</v>
      </c>
      <c r="AQ797">
        <v>0</v>
      </c>
      <c r="AR797">
        <v>0</v>
      </c>
      <c r="AS797" t="s">
        <v>342</v>
      </c>
      <c r="AT797" t="s">
        <v>270</v>
      </c>
      <c r="AU797">
        <v>0</v>
      </c>
      <c r="AV797" s="12"/>
      <c r="AW797" s="12"/>
      <c r="AX797" s="12">
        <v>5</v>
      </c>
      <c r="AY797" s="12"/>
      <c r="AZ797" t="s">
        <v>57</v>
      </c>
    </row>
    <row r="798" spans="1:52" hidden="1" x14ac:dyDescent="0.35">
      <c r="A798" t="s">
        <v>61</v>
      </c>
      <c r="B798" t="s">
        <v>109</v>
      </c>
      <c r="C798" s="109">
        <v>0</v>
      </c>
      <c r="D798" s="12">
        <v>0</v>
      </c>
      <c r="E798" s="12">
        <v>0</v>
      </c>
      <c r="F798" s="12">
        <v>0</v>
      </c>
      <c r="G798" s="12">
        <v>0</v>
      </c>
      <c r="H798" s="12">
        <v>0</v>
      </c>
      <c r="I798" s="12">
        <v>0</v>
      </c>
      <c r="J798" s="12">
        <v>0</v>
      </c>
      <c r="K798" s="12">
        <v>0</v>
      </c>
      <c r="L798" s="12">
        <v>0</v>
      </c>
      <c r="M798" s="12">
        <v>0</v>
      </c>
      <c r="N798" s="12">
        <v>0</v>
      </c>
      <c r="O798" s="12">
        <v>0</v>
      </c>
      <c r="P798" s="12">
        <v>0</v>
      </c>
      <c r="Q798" s="12">
        <v>0</v>
      </c>
      <c r="R798" s="12">
        <v>0</v>
      </c>
      <c r="S798" s="12">
        <v>0</v>
      </c>
      <c r="T798" s="12">
        <v>0</v>
      </c>
      <c r="U798" s="12">
        <v>0</v>
      </c>
      <c r="V798" s="12">
        <v>0</v>
      </c>
      <c r="W798" s="12">
        <v>0</v>
      </c>
      <c r="X798" s="12">
        <v>0</v>
      </c>
      <c r="Y798" s="12">
        <v>0</v>
      </c>
      <c r="Z798" s="12">
        <v>0</v>
      </c>
      <c r="AA798" s="12">
        <v>0</v>
      </c>
      <c r="AB798" s="12">
        <v>0</v>
      </c>
      <c r="AC798" s="12">
        <v>0</v>
      </c>
      <c r="AD798" s="12">
        <v>0</v>
      </c>
      <c r="AE798" s="12">
        <v>0</v>
      </c>
      <c r="AF798" s="12">
        <v>0</v>
      </c>
      <c r="AG798" s="12">
        <v>0</v>
      </c>
      <c r="AH798" s="12">
        <v>0</v>
      </c>
      <c r="AI798" s="12">
        <v>0</v>
      </c>
      <c r="AJ798" s="12">
        <v>0</v>
      </c>
      <c r="AK798" s="12">
        <v>0</v>
      </c>
      <c r="AL798" s="12">
        <v>0</v>
      </c>
      <c r="AM798" s="12">
        <v>0</v>
      </c>
      <c r="AN798" s="12">
        <v>0</v>
      </c>
      <c r="AO798" s="81">
        <v>0</v>
      </c>
      <c r="AP798">
        <v>0</v>
      </c>
      <c r="AQ798">
        <v>0</v>
      </c>
      <c r="AR798">
        <v>0</v>
      </c>
      <c r="AS798" t="s">
        <v>342</v>
      </c>
      <c r="AT798" t="s">
        <v>270</v>
      </c>
      <c r="AU798">
        <v>0</v>
      </c>
      <c r="AV798" s="12"/>
      <c r="AW798" s="12"/>
      <c r="AX798" s="12"/>
      <c r="AY798" s="12">
        <v>1</v>
      </c>
      <c r="AZ798" t="s">
        <v>295</v>
      </c>
    </row>
    <row r="799" spans="1:52" hidden="1" x14ac:dyDescent="0.35">
      <c r="A799" t="s">
        <v>61</v>
      </c>
      <c r="B799" t="s">
        <v>109</v>
      </c>
      <c r="C799" s="109">
        <v>0</v>
      </c>
      <c r="D799" s="12">
        <v>0</v>
      </c>
      <c r="E799" s="12">
        <v>0</v>
      </c>
      <c r="F799" s="12">
        <v>0</v>
      </c>
      <c r="G799" s="12">
        <v>0</v>
      </c>
      <c r="H799" s="12">
        <v>0</v>
      </c>
      <c r="I799" s="12">
        <v>0</v>
      </c>
      <c r="J799" s="12">
        <v>0</v>
      </c>
      <c r="K799" s="12">
        <v>0</v>
      </c>
      <c r="L799" s="12">
        <v>0</v>
      </c>
      <c r="M799" s="12">
        <v>0</v>
      </c>
      <c r="N799" s="12">
        <v>0</v>
      </c>
      <c r="O799" s="12">
        <v>0</v>
      </c>
      <c r="P799" s="12">
        <v>0</v>
      </c>
      <c r="Q799" s="12">
        <v>0</v>
      </c>
      <c r="R799" s="12">
        <v>0</v>
      </c>
      <c r="S799" s="12">
        <v>0</v>
      </c>
      <c r="T799" s="12">
        <v>0</v>
      </c>
      <c r="U799" s="12">
        <v>0</v>
      </c>
      <c r="V799" s="12">
        <v>0</v>
      </c>
      <c r="W799" s="12">
        <v>0</v>
      </c>
      <c r="X799" s="12">
        <v>0</v>
      </c>
      <c r="Y799" s="12">
        <v>0</v>
      </c>
      <c r="Z799" s="12">
        <v>0</v>
      </c>
      <c r="AA799" s="12">
        <v>0</v>
      </c>
      <c r="AB799" s="12">
        <v>0</v>
      </c>
      <c r="AC799" s="12">
        <v>0</v>
      </c>
      <c r="AD799" s="12">
        <v>0</v>
      </c>
      <c r="AE799" s="12">
        <v>0</v>
      </c>
      <c r="AF799" s="12">
        <v>0</v>
      </c>
      <c r="AG799" s="12">
        <v>0</v>
      </c>
      <c r="AH799" s="12">
        <v>0</v>
      </c>
      <c r="AI799" s="12">
        <v>0</v>
      </c>
      <c r="AJ799" s="12">
        <v>0</v>
      </c>
      <c r="AK799" s="12">
        <v>0</v>
      </c>
      <c r="AL799" s="12">
        <v>0</v>
      </c>
      <c r="AM799" s="12">
        <v>0</v>
      </c>
      <c r="AN799" s="12">
        <v>0</v>
      </c>
      <c r="AO799" s="81">
        <v>0</v>
      </c>
      <c r="AP799">
        <v>0</v>
      </c>
      <c r="AQ799">
        <v>0</v>
      </c>
      <c r="AR799">
        <v>0</v>
      </c>
      <c r="AS799" t="s">
        <v>342</v>
      </c>
      <c r="AT799" t="s">
        <v>270</v>
      </c>
      <c r="AU799">
        <v>0</v>
      </c>
      <c r="AV799" s="12"/>
      <c r="AW799" s="12"/>
      <c r="AX799" s="12"/>
      <c r="AY799" s="12">
        <v>3</v>
      </c>
      <c r="AZ799" t="s">
        <v>296</v>
      </c>
    </row>
    <row r="800" spans="1:52" hidden="1" x14ac:dyDescent="0.35">
      <c r="A800" t="s">
        <v>61</v>
      </c>
      <c r="B800" t="s">
        <v>109</v>
      </c>
      <c r="C800" s="109">
        <v>0</v>
      </c>
      <c r="D800" s="12">
        <v>0</v>
      </c>
      <c r="E800" s="12">
        <v>0</v>
      </c>
      <c r="F800" s="12">
        <v>0</v>
      </c>
      <c r="G800" s="12">
        <v>0</v>
      </c>
      <c r="H800" s="12">
        <v>0</v>
      </c>
      <c r="I800" s="12">
        <v>0</v>
      </c>
      <c r="J800" s="12">
        <v>0</v>
      </c>
      <c r="K800" s="12">
        <v>0</v>
      </c>
      <c r="L800" s="12">
        <v>0</v>
      </c>
      <c r="M800" s="12">
        <v>0</v>
      </c>
      <c r="N800" s="12">
        <v>0</v>
      </c>
      <c r="O800" s="12">
        <v>0</v>
      </c>
      <c r="P800" s="12">
        <v>0</v>
      </c>
      <c r="Q800" s="12">
        <v>0</v>
      </c>
      <c r="R800" s="12">
        <v>0</v>
      </c>
      <c r="S800" s="12">
        <v>0</v>
      </c>
      <c r="T800" s="12">
        <v>0</v>
      </c>
      <c r="U800" s="12">
        <v>0</v>
      </c>
      <c r="V800" s="12">
        <v>0</v>
      </c>
      <c r="W800" s="12">
        <v>0</v>
      </c>
      <c r="X800" s="12">
        <v>0</v>
      </c>
      <c r="Y800" s="12">
        <v>0</v>
      </c>
      <c r="Z800" s="12">
        <v>0</v>
      </c>
      <c r="AA800" s="12">
        <v>0</v>
      </c>
      <c r="AB800" s="12">
        <v>0</v>
      </c>
      <c r="AC800" s="12">
        <v>0</v>
      </c>
      <c r="AD800" s="12">
        <v>0</v>
      </c>
      <c r="AE800" s="12">
        <v>0</v>
      </c>
      <c r="AF800" s="12">
        <v>0</v>
      </c>
      <c r="AG800" s="12">
        <v>0</v>
      </c>
      <c r="AH800" s="12">
        <v>0</v>
      </c>
      <c r="AI800" s="12">
        <v>0</v>
      </c>
      <c r="AJ800" s="12">
        <v>0</v>
      </c>
      <c r="AK800" s="12">
        <v>0</v>
      </c>
      <c r="AL800" s="12">
        <v>0</v>
      </c>
      <c r="AM800" s="12">
        <v>0</v>
      </c>
      <c r="AN800" s="12">
        <v>0</v>
      </c>
      <c r="AO800" s="81">
        <v>0</v>
      </c>
      <c r="AP800">
        <v>0</v>
      </c>
      <c r="AQ800">
        <v>0</v>
      </c>
      <c r="AR800">
        <v>0</v>
      </c>
      <c r="AS800" t="s">
        <v>342</v>
      </c>
      <c r="AT800" t="s">
        <v>270</v>
      </c>
      <c r="AU800">
        <v>0</v>
      </c>
      <c r="AV800" s="12"/>
      <c r="AW800" s="12"/>
      <c r="AX800" s="12"/>
      <c r="AY800" s="12">
        <v>34</v>
      </c>
      <c r="AZ800" t="s">
        <v>57</v>
      </c>
    </row>
    <row r="801" spans="1:52" hidden="1" x14ac:dyDescent="0.35">
      <c r="A801" t="s">
        <v>61</v>
      </c>
      <c r="B801" t="s">
        <v>109</v>
      </c>
      <c r="C801" s="109">
        <v>0</v>
      </c>
      <c r="D801" s="12">
        <v>0</v>
      </c>
      <c r="E801" s="12">
        <v>0</v>
      </c>
      <c r="F801" s="12">
        <v>0</v>
      </c>
      <c r="G801" s="12">
        <v>0</v>
      </c>
      <c r="H801" s="12">
        <v>0</v>
      </c>
      <c r="I801" s="12">
        <v>0</v>
      </c>
      <c r="J801" s="12">
        <v>0</v>
      </c>
      <c r="K801" s="12">
        <v>0</v>
      </c>
      <c r="L801" s="12">
        <v>0</v>
      </c>
      <c r="M801" s="12">
        <v>0</v>
      </c>
      <c r="N801" s="12">
        <v>0</v>
      </c>
      <c r="O801" s="12">
        <v>0</v>
      </c>
      <c r="P801" s="12">
        <v>0</v>
      </c>
      <c r="Q801" s="12">
        <v>0</v>
      </c>
      <c r="R801" s="12">
        <v>0</v>
      </c>
      <c r="S801" s="12">
        <v>0</v>
      </c>
      <c r="T801" s="12">
        <v>0</v>
      </c>
      <c r="U801" s="12">
        <v>0</v>
      </c>
      <c r="V801" s="12">
        <v>0</v>
      </c>
      <c r="W801" s="12">
        <v>0</v>
      </c>
      <c r="X801" s="12">
        <v>0</v>
      </c>
      <c r="Y801" s="12">
        <v>0</v>
      </c>
      <c r="Z801" s="12">
        <v>0</v>
      </c>
      <c r="AA801" s="12">
        <v>0</v>
      </c>
      <c r="AB801" s="12">
        <v>0</v>
      </c>
      <c r="AC801" s="12">
        <v>0</v>
      </c>
      <c r="AD801" s="12">
        <v>0</v>
      </c>
      <c r="AE801" s="12">
        <v>0</v>
      </c>
      <c r="AF801" s="12">
        <v>0</v>
      </c>
      <c r="AG801" s="12">
        <v>0</v>
      </c>
      <c r="AH801" s="12">
        <v>0</v>
      </c>
      <c r="AI801" s="12">
        <v>0</v>
      </c>
      <c r="AJ801" s="12">
        <v>0</v>
      </c>
      <c r="AK801" s="12">
        <v>0</v>
      </c>
      <c r="AL801" s="12">
        <v>0</v>
      </c>
      <c r="AM801" s="12">
        <v>0</v>
      </c>
      <c r="AN801" s="12">
        <v>0</v>
      </c>
      <c r="AO801" s="81">
        <v>0</v>
      </c>
      <c r="AP801">
        <v>0</v>
      </c>
      <c r="AQ801">
        <v>0</v>
      </c>
      <c r="AR801">
        <v>0</v>
      </c>
      <c r="AS801" t="s">
        <v>342</v>
      </c>
      <c r="AT801" t="s">
        <v>270</v>
      </c>
      <c r="AU801">
        <v>0</v>
      </c>
      <c r="AV801" s="12"/>
      <c r="AW801" s="12"/>
      <c r="AX801" s="12"/>
      <c r="AY801" s="12"/>
      <c r="AZ801" t="s">
        <v>57</v>
      </c>
    </row>
    <row r="802" spans="1:52" hidden="1" x14ac:dyDescent="0.35">
      <c r="A802" t="s">
        <v>61</v>
      </c>
      <c r="B802" t="s">
        <v>109</v>
      </c>
      <c r="C802" s="109">
        <v>0</v>
      </c>
      <c r="D802" s="12">
        <v>0</v>
      </c>
      <c r="E802" s="12">
        <v>0</v>
      </c>
      <c r="F802" s="12">
        <v>0</v>
      </c>
      <c r="G802" s="12">
        <v>0</v>
      </c>
      <c r="H802" s="12">
        <v>0</v>
      </c>
      <c r="I802" s="12">
        <v>0</v>
      </c>
      <c r="J802" s="12">
        <v>0</v>
      </c>
      <c r="K802" s="12">
        <v>0</v>
      </c>
      <c r="L802" s="12">
        <v>0</v>
      </c>
      <c r="M802" s="12">
        <v>0</v>
      </c>
      <c r="N802" s="12">
        <v>0</v>
      </c>
      <c r="O802" s="12">
        <v>0</v>
      </c>
      <c r="P802" s="12">
        <v>0</v>
      </c>
      <c r="Q802" s="12">
        <v>0</v>
      </c>
      <c r="R802" s="12">
        <v>0</v>
      </c>
      <c r="S802" s="12">
        <v>0</v>
      </c>
      <c r="T802" s="12">
        <v>0</v>
      </c>
      <c r="U802" s="12">
        <v>0</v>
      </c>
      <c r="V802" s="12">
        <v>0</v>
      </c>
      <c r="W802" s="12">
        <v>0</v>
      </c>
      <c r="X802" s="12">
        <v>0</v>
      </c>
      <c r="Y802" s="12">
        <v>0</v>
      </c>
      <c r="Z802" s="12">
        <v>0</v>
      </c>
      <c r="AA802" s="12">
        <v>0</v>
      </c>
      <c r="AB802" s="12">
        <v>0</v>
      </c>
      <c r="AC802" s="12">
        <v>0</v>
      </c>
      <c r="AD802" s="12">
        <v>0</v>
      </c>
      <c r="AE802" s="12">
        <v>0</v>
      </c>
      <c r="AF802" s="12">
        <v>0</v>
      </c>
      <c r="AG802" s="12">
        <v>0</v>
      </c>
      <c r="AH802" s="12">
        <v>0</v>
      </c>
      <c r="AI802" s="12">
        <v>0</v>
      </c>
      <c r="AJ802" s="12">
        <v>0</v>
      </c>
      <c r="AK802" s="12">
        <v>0</v>
      </c>
      <c r="AL802" s="12">
        <v>0</v>
      </c>
      <c r="AM802" s="12">
        <v>0</v>
      </c>
      <c r="AN802" s="12">
        <v>0</v>
      </c>
      <c r="AO802" s="81">
        <v>0</v>
      </c>
      <c r="AP802">
        <v>0</v>
      </c>
      <c r="AQ802">
        <v>0</v>
      </c>
      <c r="AR802">
        <v>0</v>
      </c>
      <c r="AS802" t="s">
        <v>342</v>
      </c>
      <c r="AT802" t="s">
        <v>270</v>
      </c>
      <c r="AU802">
        <v>0</v>
      </c>
      <c r="AV802" s="12"/>
      <c r="AW802" s="12"/>
      <c r="AX802" s="12"/>
      <c r="AY802" s="12"/>
      <c r="AZ802" t="s">
        <v>296</v>
      </c>
    </row>
    <row r="803" spans="1:52" hidden="1" x14ac:dyDescent="0.35">
      <c r="A803" t="s">
        <v>61</v>
      </c>
      <c r="B803" t="s">
        <v>109</v>
      </c>
      <c r="C803" s="109">
        <v>0</v>
      </c>
      <c r="D803" s="12">
        <v>0</v>
      </c>
      <c r="E803" s="12">
        <v>0</v>
      </c>
      <c r="F803" s="12">
        <v>0</v>
      </c>
      <c r="G803" s="12">
        <v>0</v>
      </c>
      <c r="H803" s="12">
        <v>0</v>
      </c>
      <c r="I803" s="12">
        <v>0</v>
      </c>
      <c r="J803" s="12">
        <v>0</v>
      </c>
      <c r="K803" s="12">
        <v>0</v>
      </c>
      <c r="L803" s="12">
        <v>0</v>
      </c>
      <c r="M803" s="12">
        <v>0</v>
      </c>
      <c r="N803" s="12">
        <v>0</v>
      </c>
      <c r="O803" s="12">
        <v>0</v>
      </c>
      <c r="P803" s="12">
        <v>0</v>
      </c>
      <c r="Q803" s="12">
        <v>0</v>
      </c>
      <c r="R803" s="12">
        <v>0</v>
      </c>
      <c r="S803" s="12">
        <v>0</v>
      </c>
      <c r="T803" s="12">
        <v>0</v>
      </c>
      <c r="U803" s="12">
        <v>0</v>
      </c>
      <c r="V803" s="12">
        <v>0</v>
      </c>
      <c r="W803" s="12">
        <v>0</v>
      </c>
      <c r="X803" s="12">
        <v>0</v>
      </c>
      <c r="Y803" s="12">
        <v>0</v>
      </c>
      <c r="Z803" s="12">
        <v>0</v>
      </c>
      <c r="AA803" s="12">
        <v>0</v>
      </c>
      <c r="AB803" s="12">
        <v>0</v>
      </c>
      <c r="AC803" s="12">
        <v>0</v>
      </c>
      <c r="AD803" s="12">
        <v>0</v>
      </c>
      <c r="AE803" s="12">
        <v>0</v>
      </c>
      <c r="AF803" s="12">
        <v>0</v>
      </c>
      <c r="AG803" s="12">
        <v>0</v>
      </c>
      <c r="AH803" s="12">
        <v>0</v>
      </c>
      <c r="AI803" s="12">
        <v>0</v>
      </c>
      <c r="AJ803" s="12">
        <v>0</v>
      </c>
      <c r="AK803" s="12">
        <v>0</v>
      </c>
      <c r="AL803" s="12">
        <v>0</v>
      </c>
      <c r="AM803" s="12">
        <v>0</v>
      </c>
      <c r="AN803" s="12">
        <v>0</v>
      </c>
      <c r="AO803" s="81">
        <v>0</v>
      </c>
      <c r="AP803">
        <v>0</v>
      </c>
      <c r="AQ803">
        <v>0</v>
      </c>
      <c r="AR803">
        <v>0</v>
      </c>
      <c r="AS803" t="s">
        <v>342</v>
      </c>
      <c r="AT803" t="s">
        <v>270</v>
      </c>
      <c r="AU803">
        <v>0</v>
      </c>
      <c r="AV803" s="12"/>
      <c r="AW803" s="12"/>
      <c r="AX803" s="12"/>
      <c r="AY803" s="12"/>
      <c r="AZ803" t="s">
        <v>295</v>
      </c>
    </row>
    <row r="804" spans="1:52" hidden="1" x14ac:dyDescent="0.35">
      <c r="A804" t="s">
        <v>61</v>
      </c>
      <c r="B804" t="s">
        <v>126</v>
      </c>
      <c r="C804" s="109">
        <v>0</v>
      </c>
      <c r="D804" s="12">
        <v>0</v>
      </c>
      <c r="E804" s="12">
        <v>0</v>
      </c>
      <c r="F804" s="12">
        <v>0</v>
      </c>
      <c r="G804" s="12">
        <v>0</v>
      </c>
      <c r="H804" s="12">
        <v>0</v>
      </c>
      <c r="I804" s="12">
        <v>0</v>
      </c>
      <c r="J804" s="12">
        <v>0</v>
      </c>
      <c r="K804" s="12">
        <v>0</v>
      </c>
      <c r="L804" s="12">
        <v>0</v>
      </c>
      <c r="M804" s="12">
        <v>0</v>
      </c>
      <c r="N804" s="12">
        <v>0</v>
      </c>
      <c r="O804" s="12">
        <v>0</v>
      </c>
      <c r="P804" s="12">
        <v>0</v>
      </c>
      <c r="Q804" s="12">
        <v>0</v>
      </c>
      <c r="R804" s="12">
        <v>0</v>
      </c>
      <c r="S804" s="12">
        <v>0</v>
      </c>
      <c r="T804" s="12">
        <v>0</v>
      </c>
      <c r="U804" s="12">
        <v>0</v>
      </c>
      <c r="V804" s="12">
        <v>0</v>
      </c>
      <c r="W804" s="12">
        <v>0</v>
      </c>
      <c r="X804" s="12">
        <v>0</v>
      </c>
      <c r="Y804" s="12">
        <v>0</v>
      </c>
      <c r="Z804" s="12">
        <v>0</v>
      </c>
      <c r="AA804" s="12">
        <v>0</v>
      </c>
      <c r="AB804" s="12">
        <v>0</v>
      </c>
      <c r="AC804" s="12">
        <v>0</v>
      </c>
      <c r="AD804" s="12">
        <v>0</v>
      </c>
      <c r="AE804" s="12">
        <v>0</v>
      </c>
      <c r="AF804" s="12">
        <v>0</v>
      </c>
      <c r="AG804" s="12">
        <v>0</v>
      </c>
      <c r="AH804" s="12">
        <v>0</v>
      </c>
      <c r="AI804" s="12">
        <v>0</v>
      </c>
      <c r="AJ804" s="12">
        <v>0</v>
      </c>
      <c r="AK804" s="12">
        <v>0</v>
      </c>
      <c r="AL804" s="12">
        <v>0</v>
      </c>
      <c r="AM804" s="12">
        <v>0</v>
      </c>
      <c r="AN804" s="12">
        <v>0</v>
      </c>
      <c r="AO804" s="81">
        <v>0</v>
      </c>
      <c r="AP804">
        <v>0</v>
      </c>
      <c r="AQ804">
        <v>0</v>
      </c>
      <c r="AR804">
        <v>0</v>
      </c>
      <c r="AS804" t="s">
        <v>343</v>
      </c>
      <c r="AT804" t="s">
        <v>270</v>
      </c>
      <c r="AU804">
        <v>0</v>
      </c>
      <c r="AV804" s="12">
        <v>1138</v>
      </c>
      <c r="AW804" s="12"/>
      <c r="AX804" s="12"/>
      <c r="AY804" s="12"/>
      <c r="AZ804" t="s">
        <v>57</v>
      </c>
    </row>
    <row r="805" spans="1:52" hidden="1" x14ac:dyDescent="0.35">
      <c r="A805" t="s">
        <v>61</v>
      </c>
      <c r="B805" t="s">
        <v>126</v>
      </c>
      <c r="C805" s="109">
        <v>0</v>
      </c>
      <c r="D805" s="12">
        <v>0</v>
      </c>
      <c r="E805" s="12">
        <v>0</v>
      </c>
      <c r="F805" s="12">
        <v>0</v>
      </c>
      <c r="G805" s="12">
        <v>0</v>
      </c>
      <c r="H805" s="12">
        <v>0</v>
      </c>
      <c r="I805" s="12">
        <v>0</v>
      </c>
      <c r="J805" s="12">
        <v>0</v>
      </c>
      <c r="K805" s="12">
        <v>0</v>
      </c>
      <c r="L805" s="12">
        <v>0</v>
      </c>
      <c r="M805" s="12">
        <v>0</v>
      </c>
      <c r="N805" s="12">
        <v>0</v>
      </c>
      <c r="O805" s="12">
        <v>0</v>
      </c>
      <c r="P805" s="12">
        <v>0</v>
      </c>
      <c r="Q805" s="12">
        <v>0</v>
      </c>
      <c r="R805" s="12">
        <v>0</v>
      </c>
      <c r="S805" s="12">
        <v>0</v>
      </c>
      <c r="T805" s="12">
        <v>0</v>
      </c>
      <c r="U805" s="12">
        <v>0</v>
      </c>
      <c r="V805" s="12">
        <v>0</v>
      </c>
      <c r="W805" s="12">
        <v>0</v>
      </c>
      <c r="X805" s="12">
        <v>0</v>
      </c>
      <c r="Y805" s="12">
        <v>0</v>
      </c>
      <c r="Z805" s="12">
        <v>0</v>
      </c>
      <c r="AA805" s="12">
        <v>0</v>
      </c>
      <c r="AB805" s="12">
        <v>0</v>
      </c>
      <c r="AC805" s="12">
        <v>0</v>
      </c>
      <c r="AD805" s="12">
        <v>0</v>
      </c>
      <c r="AE805" s="12">
        <v>0</v>
      </c>
      <c r="AF805" s="12">
        <v>0</v>
      </c>
      <c r="AG805" s="12">
        <v>0</v>
      </c>
      <c r="AH805" s="12">
        <v>0</v>
      </c>
      <c r="AI805" s="12">
        <v>0</v>
      </c>
      <c r="AJ805" s="12">
        <v>0</v>
      </c>
      <c r="AK805" s="12">
        <v>0</v>
      </c>
      <c r="AL805" s="12">
        <v>0</v>
      </c>
      <c r="AM805" s="12">
        <v>0</v>
      </c>
      <c r="AN805" s="12">
        <v>0</v>
      </c>
      <c r="AO805" s="81">
        <v>0</v>
      </c>
      <c r="AP805">
        <v>0</v>
      </c>
      <c r="AQ805">
        <v>0</v>
      </c>
      <c r="AR805">
        <v>0</v>
      </c>
      <c r="AS805" t="s">
        <v>343</v>
      </c>
      <c r="AT805" t="s">
        <v>270</v>
      </c>
      <c r="AU805">
        <v>0</v>
      </c>
      <c r="AV805" s="12"/>
      <c r="AW805" s="12">
        <v>1</v>
      </c>
      <c r="AX805" s="12"/>
      <c r="AY805" s="12"/>
      <c r="AZ805" t="s">
        <v>295</v>
      </c>
    </row>
    <row r="806" spans="1:52" hidden="1" x14ac:dyDescent="0.35">
      <c r="A806" t="s">
        <v>61</v>
      </c>
      <c r="B806" t="s">
        <v>126</v>
      </c>
      <c r="C806" s="109">
        <v>0</v>
      </c>
      <c r="D806" s="12">
        <v>0</v>
      </c>
      <c r="E806" s="12">
        <v>0</v>
      </c>
      <c r="F806" s="12">
        <v>0</v>
      </c>
      <c r="G806" s="12">
        <v>0</v>
      </c>
      <c r="H806" s="12">
        <v>0</v>
      </c>
      <c r="I806" s="12">
        <v>0</v>
      </c>
      <c r="J806" s="12">
        <v>0</v>
      </c>
      <c r="K806" s="12">
        <v>0</v>
      </c>
      <c r="L806" s="12">
        <v>0</v>
      </c>
      <c r="M806" s="12">
        <v>0</v>
      </c>
      <c r="N806" s="12">
        <v>0</v>
      </c>
      <c r="O806" s="12">
        <v>0</v>
      </c>
      <c r="P806" s="12">
        <v>0</v>
      </c>
      <c r="Q806" s="12">
        <v>0</v>
      </c>
      <c r="R806" s="12">
        <v>0</v>
      </c>
      <c r="S806" s="12">
        <v>0</v>
      </c>
      <c r="T806" s="12">
        <v>0</v>
      </c>
      <c r="U806" s="12">
        <v>0</v>
      </c>
      <c r="V806" s="12">
        <v>0</v>
      </c>
      <c r="W806" s="12">
        <v>0</v>
      </c>
      <c r="X806" s="12">
        <v>0</v>
      </c>
      <c r="Y806" s="12">
        <v>0</v>
      </c>
      <c r="Z806" s="12">
        <v>0</v>
      </c>
      <c r="AA806" s="12">
        <v>0</v>
      </c>
      <c r="AB806" s="12">
        <v>0</v>
      </c>
      <c r="AC806" s="12">
        <v>0</v>
      </c>
      <c r="AD806" s="12">
        <v>0</v>
      </c>
      <c r="AE806" s="12">
        <v>0</v>
      </c>
      <c r="AF806" s="12">
        <v>0</v>
      </c>
      <c r="AG806" s="12">
        <v>0</v>
      </c>
      <c r="AH806" s="12">
        <v>0</v>
      </c>
      <c r="AI806" s="12">
        <v>0</v>
      </c>
      <c r="AJ806" s="12">
        <v>0</v>
      </c>
      <c r="AK806" s="12">
        <v>0</v>
      </c>
      <c r="AL806" s="12">
        <v>0</v>
      </c>
      <c r="AM806" s="12">
        <v>0</v>
      </c>
      <c r="AN806" s="12">
        <v>0</v>
      </c>
      <c r="AO806" s="81">
        <v>0</v>
      </c>
      <c r="AP806">
        <v>0</v>
      </c>
      <c r="AQ806">
        <v>0</v>
      </c>
      <c r="AR806">
        <v>0</v>
      </c>
      <c r="AS806" t="s">
        <v>343</v>
      </c>
      <c r="AT806" t="s">
        <v>270</v>
      </c>
      <c r="AU806">
        <v>0</v>
      </c>
      <c r="AV806" s="12"/>
      <c r="AW806" s="12">
        <v>3</v>
      </c>
      <c r="AX806" s="12"/>
      <c r="AY806" s="12"/>
      <c r="AZ806" t="s">
        <v>296</v>
      </c>
    </row>
    <row r="807" spans="1:52" hidden="1" x14ac:dyDescent="0.35">
      <c r="A807" t="s">
        <v>61</v>
      </c>
      <c r="B807" t="s">
        <v>126</v>
      </c>
      <c r="C807" s="109">
        <v>0</v>
      </c>
      <c r="D807" s="12">
        <v>0</v>
      </c>
      <c r="E807" s="12">
        <v>0</v>
      </c>
      <c r="F807" s="12">
        <v>0</v>
      </c>
      <c r="G807" s="12">
        <v>0</v>
      </c>
      <c r="H807" s="12">
        <v>0</v>
      </c>
      <c r="I807" s="12">
        <v>0</v>
      </c>
      <c r="J807" s="12">
        <v>0</v>
      </c>
      <c r="K807" s="12">
        <v>0</v>
      </c>
      <c r="L807" s="12">
        <v>0</v>
      </c>
      <c r="M807" s="12">
        <v>0</v>
      </c>
      <c r="N807" s="12">
        <v>0</v>
      </c>
      <c r="O807" s="12">
        <v>0</v>
      </c>
      <c r="P807" s="12">
        <v>0</v>
      </c>
      <c r="Q807" s="12">
        <v>0</v>
      </c>
      <c r="R807" s="12">
        <v>0</v>
      </c>
      <c r="S807" s="12">
        <v>0</v>
      </c>
      <c r="T807" s="12">
        <v>0</v>
      </c>
      <c r="U807" s="12">
        <v>0</v>
      </c>
      <c r="V807" s="12">
        <v>0</v>
      </c>
      <c r="W807" s="12">
        <v>0</v>
      </c>
      <c r="X807" s="12">
        <v>0</v>
      </c>
      <c r="Y807" s="12">
        <v>0</v>
      </c>
      <c r="Z807" s="12">
        <v>0</v>
      </c>
      <c r="AA807" s="12">
        <v>0</v>
      </c>
      <c r="AB807" s="12">
        <v>0</v>
      </c>
      <c r="AC807" s="12">
        <v>0</v>
      </c>
      <c r="AD807" s="12">
        <v>0</v>
      </c>
      <c r="AE807" s="12">
        <v>0</v>
      </c>
      <c r="AF807" s="12">
        <v>0</v>
      </c>
      <c r="AG807" s="12">
        <v>0</v>
      </c>
      <c r="AH807" s="12">
        <v>0</v>
      </c>
      <c r="AI807" s="12">
        <v>0</v>
      </c>
      <c r="AJ807" s="12">
        <v>0</v>
      </c>
      <c r="AK807" s="12">
        <v>0</v>
      </c>
      <c r="AL807" s="12">
        <v>0</v>
      </c>
      <c r="AM807" s="12">
        <v>0</v>
      </c>
      <c r="AN807" s="12">
        <v>0</v>
      </c>
      <c r="AO807" s="81">
        <v>0</v>
      </c>
      <c r="AP807">
        <v>0</v>
      </c>
      <c r="AQ807">
        <v>0</v>
      </c>
      <c r="AR807">
        <v>0</v>
      </c>
      <c r="AS807" t="s">
        <v>343</v>
      </c>
      <c r="AT807" t="s">
        <v>270</v>
      </c>
      <c r="AU807">
        <v>0</v>
      </c>
      <c r="AV807" s="12"/>
      <c r="AW807" s="12">
        <v>39</v>
      </c>
      <c r="AX807" s="12"/>
      <c r="AY807" s="12"/>
      <c r="AZ807" t="s">
        <v>57</v>
      </c>
    </row>
    <row r="808" spans="1:52" hidden="1" x14ac:dyDescent="0.35">
      <c r="A808" t="s">
        <v>61</v>
      </c>
      <c r="B808" t="s">
        <v>126</v>
      </c>
      <c r="C808" s="109">
        <v>0</v>
      </c>
      <c r="D808" s="12">
        <v>0</v>
      </c>
      <c r="E808" s="12">
        <v>0</v>
      </c>
      <c r="F808" s="12">
        <v>0</v>
      </c>
      <c r="G808" s="12">
        <v>0</v>
      </c>
      <c r="H808" s="12">
        <v>0</v>
      </c>
      <c r="I808" s="12">
        <v>0</v>
      </c>
      <c r="J808" s="12">
        <v>0</v>
      </c>
      <c r="K808" s="12">
        <v>0</v>
      </c>
      <c r="L808" s="12">
        <v>0</v>
      </c>
      <c r="M808" s="12">
        <v>0</v>
      </c>
      <c r="N808" s="12">
        <v>0</v>
      </c>
      <c r="O808" s="12">
        <v>0</v>
      </c>
      <c r="P808" s="12">
        <v>0</v>
      </c>
      <c r="Q808" s="12">
        <v>0</v>
      </c>
      <c r="R808" s="12">
        <v>0</v>
      </c>
      <c r="S808" s="12">
        <v>0</v>
      </c>
      <c r="T808" s="12">
        <v>0</v>
      </c>
      <c r="U808" s="12">
        <v>0</v>
      </c>
      <c r="V808" s="12">
        <v>0</v>
      </c>
      <c r="W808" s="12">
        <v>0</v>
      </c>
      <c r="X808" s="12">
        <v>0</v>
      </c>
      <c r="Y808" s="12">
        <v>0</v>
      </c>
      <c r="Z808" s="12">
        <v>0</v>
      </c>
      <c r="AA808" s="12">
        <v>0</v>
      </c>
      <c r="AB808" s="12">
        <v>0</v>
      </c>
      <c r="AC808" s="12">
        <v>0</v>
      </c>
      <c r="AD808" s="12">
        <v>0</v>
      </c>
      <c r="AE808" s="12">
        <v>0</v>
      </c>
      <c r="AF808" s="12">
        <v>0</v>
      </c>
      <c r="AG808" s="12">
        <v>0</v>
      </c>
      <c r="AH808" s="12">
        <v>0</v>
      </c>
      <c r="AI808" s="12">
        <v>0</v>
      </c>
      <c r="AJ808" s="12">
        <v>0</v>
      </c>
      <c r="AK808" s="12">
        <v>0</v>
      </c>
      <c r="AL808" s="12">
        <v>0</v>
      </c>
      <c r="AM808" s="12">
        <v>0</v>
      </c>
      <c r="AN808" s="12">
        <v>0</v>
      </c>
      <c r="AO808" s="81">
        <v>0</v>
      </c>
      <c r="AP808">
        <v>0</v>
      </c>
      <c r="AQ808">
        <v>0</v>
      </c>
      <c r="AR808">
        <v>0</v>
      </c>
      <c r="AS808" t="s">
        <v>343</v>
      </c>
      <c r="AT808" t="s">
        <v>270</v>
      </c>
      <c r="AU808">
        <v>0</v>
      </c>
      <c r="AV808" s="12"/>
      <c r="AW808" s="12"/>
      <c r="AX808" s="12">
        <v>2</v>
      </c>
      <c r="AY808" s="12"/>
      <c r="AZ808" t="s">
        <v>295</v>
      </c>
    </row>
    <row r="809" spans="1:52" hidden="1" x14ac:dyDescent="0.35">
      <c r="A809" t="s">
        <v>61</v>
      </c>
      <c r="B809" t="s">
        <v>126</v>
      </c>
      <c r="C809" s="109">
        <v>0</v>
      </c>
      <c r="D809" s="12">
        <v>0</v>
      </c>
      <c r="E809" s="12">
        <v>0</v>
      </c>
      <c r="F809" s="12">
        <v>0</v>
      </c>
      <c r="G809" s="12">
        <v>0</v>
      </c>
      <c r="H809" s="12">
        <v>0</v>
      </c>
      <c r="I809" s="12">
        <v>0</v>
      </c>
      <c r="J809" s="12">
        <v>0</v>
      </c>
      <c r="K809" s="12">
        <v>0</v>
      </c>
      <c r="L809" s="12">
        <v>0</v>
      </c>
      <c r="M809" s="12">
        <v>0</v>
      </c>
      <c r="N809" s="12">
        <v>0</v>
      </c>
      <c r="O809" s="12">
        <v>0</v>
      </c>
      <c r="P809" s="12">
        <v>0</v>
      </c>
      <c r="Q809" s="12">
        <v>0</v>
      </c>
      <c r="R809" s="12">
        <v>0</v>
      </c>
      <c r="S809" s="12">
        <v>0</v>
      </c>
      <c r="T809" s="12">
        <v>0</v>
      </c>
      <c r="U809" s="12">
        <v>0</v>
      </c>
      <c r="V809" s="12">
        <v>0</v>
      </c>
      <c r="W809" s="12">
        <v>0</v>
      </c>
      <c r="X809" s="12">
        <v>0</v>
      </c>
      <c r="Y809" s="12">
        <v>0</v>
      </c>
      <c r="Z809" s="12">
        <v>0</v>
      </c>
      <c r="AA809" s="12">
        <v>0</v>
      </c>
      <c r="AB809" s="12">
        <v>0</v>
      </c>
      <c r="AC809" s="12">
        <v>0</v>
      </c>
      <c r="AD809" s="12">
        <v>0</v>
      </c>
      <c r="AE809" s="12">
        <v>0</v>
      </c>
      <c r="AF809" s="12">
        <v>0</v>
      </c>
      <c r="AG809" s="12">
        <v>0</v>
      </c>
      <c r="AH809" s="12">
        <v>0</v>
      </c>
      <c r="AI809" s="12">
        <v>0</v>
      </c>
      <c r="AJ809" s="12">
        <v>0</v>
      </c>
      <c r="AK809" s="12">
        <v>0</v>
      </c>
      <c r="AL809" s="12">
        <v>0</v>
      </c>
      <c r="AM809" s="12">
        <v>0</v>
      </c>
      <c r="AN809" s="12">
        <v>0</v>
      </c>
      <c r="AO809" s="81">
        <v>0</v>
      </c>
      <c r="AP809">
        <v>0</v>
      </c>
      <c r="AQ809">
        <v>0</v>
      </c>
      <c r="AR809">
        <v>0</v>
      </c>
      <c r="AS809" t="s">
        <v>343</v>
      </c>
      <c r="AT809" t="s">
        <v>270</v>
      </c>
      <c r="AU809">
        <v>0</v>
      </c>
      <c r="AV809" s="12"/>
      <c r="AW809" s="12"/>
      <c r="AX809" s="12">
        <v>6</v>
      </c>
      <c r="AY809" s="12"/>
      <c r="AZ809" t="s">
        <v>296</v>
      </c>
    </row>
    <row r="810" spans="1:52" hidden="1" x14ac:dyDescent="0.35">
      <c r="A810" t="s">
        <v>61</v>
      </c>
      <c r="B810" t="s">
        <v>126</v>
      </c>
      <c r="C810" s="109">
        <v>0</v>
      </c>
      <c r="D810" s="12">
        <v>0</v>
      </c>
      <c r="E810" s="12">
        <v>0</v>
      </c>
      <c r="F810" s="12">
        <v>0</v>
      </c>
      <c r="G810" s="12">
        <v>0</v>
      </c>
      <c r="H810" s="12">
        <v>0</v>
      </c>
      <c r="I810" s="12">
        <v>0</v>
      </c>
      <c r="J810" s="12">
        <v>0</v>
      </c>
      <c r="K810" s="12">
        <v>0</v>
      </c>
      <c r="L810" s="12">
        <v>0</v>
      </c>
      <c r="M810" s="12">
        <v>0</v>
      </c>
      <c r="N810" s="12">
        <v>0</v>
      </c>
      <c r="O810" s="12">
        <v>0</v>
      </c>
      <c r="P810" s="12">
        <v>0</v>
      </c>
      <c r="Q810" s="12">
        <v>0</v>
      </c>
      <c r="R810" s="12">
        <v>0</v>
      </c>
      <c r="S810" s="12">
        <v>0</v>
      </c>
      <c r="T810" s="12">
        <v>0</v>
      </c>
      <c r="U810" s="12">
        <v>0</v>
      </c>
      <c r="V810" s="12">
        <v>0</v>
      </c>
      <c r="W810" s="12">
        <v>0</v>
      </c>
      <c r="X810" s="12">
        <v>0</v>
      </c>
      <c r="Y810" s="12">
        <v>0</v>
      </c>
      <c r="Z810" s="12">
        <v>0</v>
      </c>
      <c r="AA810" s="12">
        <v>0</v>
      </c>
      <c r="AB810" s="12">
        <v>0</v>
      </c>
      <c r="AC810" s="12">
        <v>0</v>
      </c>
      <c r="AD810" s="12">
        <v>0</v>
      </c>
      <c r="AE810" s="12">
        <v>0</v>
      </c>
      <c r="AF810" s="12">
        <v>0</v>
      </c>
      <c r="AG810" s="12">
        <v>0</v>
      </c>
      <c r="AH810" s="12">
        <v>0</v>
      </c>
      <c r="AI810" s="12">
        <v>0</v>
      </c>
      <c r="AJ810" s="12">
        <v>0</v>
      </c>
      <c r="AK810" s="12">
        <v>0</v>
      </c>
      <c r="AL810" s="12">
        <v>0</v>
      </c>
      <c r="AM810" s="12">
        <v>0</v>
      </c>
      <c r="AN810" s="12">
        <v>0</v>
      </c>
      <c r="AO810" s="81">
        <v>0</v>
      </c>
      <c r="AP810">
        <v>0</v>
      </c>
      <c r="AQ810">
        <v>0</v>
      </c>
      <c r="AR810">
        <v>0</v>
      </c>
      <c r="AS810" t="s">
        <v>343</v>
      </c>
      <c r="AT810" t="s">
        <v>270</v>
      </c>
      <c r="AU810">
        <v>0</v>
      </c>
      <c r="AV810" s="12"/>
      <c r="AW810" s="12"/>
      <c r="AX810" s="12">
        <v>72</v>
      </c>
      <c r="AY810" s="12"/>
      <c r="AZ810" t="s">
        <v>57</v>
      </c>
    </row>
    <row r="811" spans="1:52" hidden="1" x14ac:dyDescent="0.35">
      <c r="A811" t="s">
        <v>61</v>
      </c>
      <c r="B811" t="s">
        <v>126</v>
      </c>
      <c r="C811" s="109">
        <v>0</v>
      </c>
      <c r="D811" s="12">
        <v>0</v>
      </c>
      <c r="E811" s="12">
        <v>0</v>
      </c>
      <c r="F811" s="12">
        <v>0</v>
      </c>
      <c r="G811" s="12">
        <v>0</v>
      </c>
      <c r="H811" s="12">
        <v>0</v>
      </c>
      <c r="I811" s="12">
        <v>0</v>
      </c>
      <c r="J811" s="12">
        <v>0</v>
      </c>
      <c r="K811" s="12">
        <v>0</v>
      </c>
      <c r="L811" s="12">
        <v>0</v>
      </c>
      <c r="M811" s="12">
        <v>0</v>
      </c>
      <c r="N811" s="12">
        <v>0</v>
      </c>
      <c r="O811" s="12">
        <v>0</v>
      </c>
      <c r="P811" s="12">
        <v>0</v>
      </c>
      <c r="Q811" s="12">
        <v>0</v>
      </c>
      <c r="R811" s="12">
        <v>0</v>
      </c>
      <c r="S811" s="12">
        <v>0</v>
      </c>
      <c r="T811" s="12">
        <v>0</v>
      </c>
      <c r="U811" s="12">
        <v>0</v>
      </c>
      <c r="V811" s="12">
        <v>0</v>
      </c>
      <c r="W811" s="12">
        <v>0</v>
      </c>
      <c r="X811" s="12">
        <v>0</v>
      </c>
      <c r="Y811" s="12">
        <v>0</v>
      </c>
      <c r="Z811" s="12">
        <v>0</v>
      </c>
      <c r="AA811" s="12">
        <v>0</v>
      </c>
      <c r="AB811" s="12">
        <v>0</v>
      </c>
      <c r="AC811" s="12">
        <v>0</v>
      </c>
      <c r="AD811" s="12">
        <v>0</v>
      </c>
      <c r="AE811" s="12">
        <v>0</v>
      </c>
      <c r="AF811" s="12">
        <v>0</v>
      </c>
      <c r="AG811" s="12">
        <v>0</v>
      </c>
      <c r="AH811" s="12">
        <v>0</v>
      </c>
      <c r="AI811" s="12">
        <v>0</v>
      </c>
      <c r="AJ811" s="12">
        <v>0</v>
      </c>
      <c r="AK811" s="12">
        <v>0</v>
      </c>
      <c r="AL811" s="12">
        <v>0</v>
      </c>
      <c r="AM811" s="12">
        <v>0</v>
      </c>
      <c r="AN811" s="12">
        <v>0</v>
      </c>
      <c r="AO811" s="81">
        <v>0</v>
      </c>
      <c r="AP811">
        <v>0</v>
      </c>
      <c r="AQ811">
        <v>0</v>
      </c>
      <c r="AR811">
        <v>0</v>
      </c>
      <c r="AS811" t="s">
        <v>343</v>
      </c>
      <c r="AT811" t="s">
        <v>270</v>
      </c>
      <c r="AU811">
        <v>0</v>
      </c>
      <c r="AV811" s="12"/>
      <c r="AW811" s="12"/>
      <c r="AX811" s="12"/>
      <c r="AY811" s="12">
        <v>1</v>
      </c>
      <c r="AZ811" t="s">
        <v>295</v>
      </c>
    </row>
    <row r="812" spans="1:52" hidden="1" x14ac:dyDescent="0.35">
      <c r="A812" t="s">
        <v>61</v>
      </c>
      <c r="B812" t="s">
        <v>126</v>
      </c>
      <c r="C812" s="109">
        <v>0</v>
      </c>
      <c r="D812" s="12">
        <v>0</v>
      </c>
      <c r="E812" s="12">
        <v>0</v>
      </c>
      <c r="F812" s="12">
        <v>0</v>
      </c>
      <c r="G812" s="12">
        <v>0</v>
      </c>
      <c r="H812" s="12">
        <v>0</v>
      </c>
      <c r="I812" s="12">
        <v>0</v>
      </c>
      <c r="J812" s="12">
        <v>0</v>
      </c>
      <c r="K812" s="12">
        <v>0</v>
      </c>
      <c r="L812" s="12">
        <v>0</v>
      </c>
      <c r="M812" s="12">
        <v>0</v>
      </c>
      <c r="N812" s="12">
        <v>0</v>
      </c>
      <c r="O812" s="12">
        <v>0</v>
      </c>
      <c r="P812" s="12">
        <v>0</v>
      </c>
      <c r="Q812" s="12">
        <v>0</v>
      </c>
      <c r="R812" s="12">
        <v>0</v>
      </c>
      <c r="S812" s="12">
        <v>0</v>
      </c>
      <c r="T812" s="12">
        <v>0</v>
      </c>
      <c r="U812" s="12">
        <v>0</v>
      </c>
      <c r="V812" s="12">
        <v>0</v>
      </c>
      <c r="W812" s="12">
        <v>0</v>
      </c>
      <c r="X812" s="12">
        <v>0</v>
      </c>
      <c r="Y812" s="12">
        <v>0</v>
      </c>
      <c r="Z812" s="12">
        <v>0</v>
      </c>
      <c r="AA812" s="12">
        <v>0</v>
      </c>
      <c r="AB812" s="12">
        <v>0</v>
      </c>
      <c r="AC812" s="12">
        <v>0</v>
      </c>
      <c r="AD812" s="12">
        <v>0</v>
      </c>
      <c r="AE812" s="12">
        <v>0</v>
      </c>
      <c r="AF812" s="12">
        <v>0</v>
      </c>
      <c r="AG812" s="12">
        <v>0</v>
      </c>
      <c r="AH812" s="12">
        <v>0</v>
      </c>
      <c r="AI812" s="12">
        <v>0</v>
      </c>
      <c r="AJ812" s="12">
        <v>0</v>
      </c>
      <c r="AK812" s="12">
        <v>0</v>
      </c>
      <c r="AL812" s="12">
        <v>0</v>
      </c>
      <c r="AM812" s="12">
        <v>0</v>
      </c>
      <c r="AN812" s="12">
        <v>0</v>
      </c>
      <c r="AO812" s="81">
        <v>0</v>
      </c>
      <c r="AP812">
        <v>0</v>
      </c>
      <c r="AQ812">
        <v>0</v>
      </c>
      <c r="AR812">
        <v>0</v>
      </c>
      <c r="AS812" t="s">
        <v>343</v>
      </c>
      <c r="AT812" t="s">
        <v>270</v>
      </c>
      <c r="AU812">
        <v>0</v>
      </c>
      <c r="AV812" s="12"/>
      <c r="AW812" s="12"/>
      <c r="AX812" s="12"/>
      <c r="AY812" s="12">
        <v>3</v>
      </c>
      <c r="AZ812" t="s">
        <v>296</v>
      </c>
    </row>
    <row r="813" spans="1:52" hidden="1" x14ac:dyDescent="0.35">
      <c r="A813" t="s">
        <v>61</v>
      </c>
      <c r="B813" t="s">
        <v>126</v>
      </c>
      <c r="C813" s="109">
        <v>0</v>
      </c>
      <c r="D813" s="12">
        <v>0</v>
      </c>
      <c r="E813" s="12">
        <v>0</v>
      </c>
      <c r="F813" s="12">
        <v>0</v>
      </c>
      <c r="G813" s="12">
        <v>0</v>
      </c>
      <c r="H813" s="12">
        <v>0</v>
      </c>
      <c r="I813" s="12">
        <v>0</v>
      </c>
      <c r="J813" s="12">
        <v>0</v>
      </c>
      <c r="K813" s="12">
        <v>0</v>
      </c>
      <c r="L813" s="12">
        <v>0</v>
      </c>
      <c r="M813" s="12">
        <v>0</v>
      </c>
      <c r="N813" s="12">
        <v>0</v>
      </c>
      <c r="O813" s="12">
        <v>0</v>
      </c>
      <c r="P813" s="12">
        <v>0</v>
      </c>
      <c r="Q813" s="12">
        <v>0</v>
      </c>
      <c r="R813" s="12">
        <v>0</v>
      </c>
      <c r="S813" s="12">
        <v>0</v>
      </c>
      <c r="T813" s="12">
        <v>0</v>
      </c>
      <c r="U813" s="12">
        <v>0</v>
      </c>
      <c r="V813" s="12">
        <v>0</v>
      </c>
      <c r="W813" s="12">
        <v>0</v>
      </c>
      <c r="X813" s="12">
        <v>0</v>
      </c>
      <c r="Y813" s="12">
        <v>0</v>
      </c>
      <c r="Z813" s="12">
        <v>0</v>
      </c>
      <c r="AA813" s="12">
        <v>0</v>
      </c>
      <c r="AB813" s="12">
        <v>0</v>
      </c>
      <c r="AC813" s="12">
        <v>0</v>
      </c>
      <c r="AD813" s="12">
        <v>0</v>
      </c>
      <c r="AE813" s="12">
        <v>0</v>
      </c>
      <c r="AF813" s="12">
        <v>0</v>
      </c>
      <c r="AG813" s="12">
        <v>0</v>
      </c>
      <c r="AH813" s="12">
        <v>0</v>
      </c>
      <c r="AI813" s="12">
        <v>0</v>
      </c>
      <c r="AJ813" s="12">
        <v>0</v>
      </c>
      <c r="AK813" s="12">
        <v>0</v>
      </c>
      <c r="AL813" s="12">
        <v>0</v>
      </c>
      <c r="AM813" s="12">
        <v>0</v>
      </c>
      <c r="AN813" s="12">
        <v>0</v>
      </c>
      <c r="AO813" s="81">
        <v>0</v>
      </c>
      <c r="AP813">
        <v>0</v>
      </c>
      <c r="AQ813">
        <v>0</v>
      </c>
      <c r="AR813">
        <v>0</v>
      </c>
      <c r="AS813" t="s">
        <v>343</v>
      </c>
      <c r="AT813" t="s">
        <v>270</v>
      </c>
      <c r="AU813">
        <v>0</v>
      </c>
      <c r="AV813" s="12"/>
      <c r="AW813" s="12"/>
      <c r="AX813" s="12"/>
      <c r="AY813" s="12">
        <v>38</v>
      </c>
      <c r="AZ813" t="s">
        <v>57</v>
      </c>
    </row>
    <row r="814" spans="1:52" hidden="1" x14ac:dyDescent="0.35">
      <c r="A814" t="s">
        <v>61</v>
      </c>
      <c r="B814" t="s">
        <v>126</v>
      </c>
      <c r="C814" s="109">
        <v>0</v>
      </c>
      <c r="D814" s="12">
        <v>0</v>
      </c>
      <c r="E814" s="12">
        <v>0</v>
      </c>
      <c r="F814" s="12">
        <v>0</v>
      </c>
      <c r="G814" s="12">
        <v>0</v>
      </c>
      <c r="H814" s="12">
        <v>0</v>
      </c>
      <c r="I814" s="12">
        <v>0</v>
      </c>
      <c r="J814" s="12">
        <v>0</v>
      </c>
      <c r="K814" s="12">
        <v>0</v>
      </c>
      <c r="L814" s="12">
        <v>0</v>
      </c>
      <c r="M814" s="12">
        <v>0</v>
      </c>
      <c r="N814" s="12">
        <v>0</v>
      </c>
      <c r="O814" s="12">
        <v>0</v>
      </c>
      <c r="P814" s="12">
        <v>0</v>
      </c>
      <c r="Q814" s="12">
        <v>0</v>
      </c>
      <c r="R814" s="12">
        <v>0</v>
      </c>
      <c r="S814" s="12">
        <v>0</v>
      </c>
      <c r="T814" s="12">
        <v>0</v>
      </c>
      <c r="U814" s="12">
        <v>0</v>
      </c>
      <c r="V814" s="12">
        <v>0</v>
      </c>
      <c r="W814" s="12">
        <v>0</v>
      </c>
      <c r="X814" s="12">
        <v>0</v>
      </c>
      <c r="Y814" s="12">
        <v>0</v>
      </c>
      <c r="Z814" s="12">
        <v>0</v>
      </c>
      <c r="AA814" s="12">
        <v>0</v>
      </c>
      <c r="AB814" s="12">
        <v>0</v>
      </c>
      <c r="AC814" s="12">
        <v>0</v>
      </c>
      <c r="AD814" s="12">
        <v>0</v>
      </c>
      <c r="AE814" s="12">
        <v>0</v>
      </c>
      <c r="AF814" s="12">
        <v>0</v>
      </c>
      <c r="AG814" s="12">
        <v>0</v>
      </c>
      <c r="AH814" s="12">
        <v>0</v>
      </c>
      <c r="AI814" s="12">
        <v>0</v>
      </c>
      <c r="AJ814" s="12">
        <v>0</v>
      </c>
      <c r="AK814" s="12">
        <v>0</v>
      </c>
      <c r="AL814" s="12">
        <v>0</v>
      </c>
      <c r="AM814" s="12">
        <v>0</v>
      </c>
      <c r="AN814" s="12">
        <v>0</v>
      </c>
      <c r="AO814" s="81">
        <v>0</v>
      </c>
      <c r="AP814">
        <v>0</v>
      </c>
      <c r="AQ814">
        <v>0</v>
      </c>
      <c r="AR814">
        <v>0</v>
      </c>
      <c r="AS814" t="s">
        <v>343</v>
      </c>
      <c r="AT814" t="s">
        <v>270</v>
      </c>
      <c r="AU814">
        <v>0</v>
      </c>
      <c r="AV814" s="12"/>
      <c r="AW814" s="12"/>
      <c r="AX814" s="12"/>
      <c r="AY814" s="12"/>
      <c r="AZ814" t="s">
        <v>57</v>
      </c>
    </row>
    <row r="815" spans="1:52" hidden="1" x14ac:dyDescent="0.35">
      <c r="A815" t="s">
        <v>61</v>
      </c>
      <c r="B815" t="s">
        <v>126</v>
      </c>
      <c r="C815" s="109">
        <v>0</v>
      </c>
      <c r="D815" s="12">
        <v>0</v>
      </c>
      <c r="E815" s="12">
        <v>0</v>
      </c>
      <c r="F815" s="12">
        <v>0</v>
      </c>
      <c r="G815" s="12">
        <v>0</v>
      </c>
      <c r="H815" s="12">
        <v>0</v>
      </c>
      <c r="I815" s="12">
        <v>0</v>
      </c>
      <c r="J815" s="12">
        <v>0</v>
      </c>
      <c r="K815" s="12">
        <v>0</v>
      </c>
      <c r="L815" s="12">
        <v>0</v>
      </c>
      <c r="M815" s="12">
        <v>0</v>
      </c>
      <c r="N815" s="12">
        <v>0</v>
      </c>
      <c r="O815" s="12">
        <v>0</v>
      </c>
      <c r="P815" s="12">
        <v>0</v>
      </c>
      <c r="Q815" s="12">
        <v>0</v>
      </c>
      <c r="R815" s="12">
        <v>0</v>
      </c>
      <c r="S815" s="12">
        <v>0</v>
      </c>
      <c r="T815" s="12">
        <v>0</v>
      </c>
      <c r="U815" s="12">
        <v>0</v>
      </c>
      <c r="V815" s="12">
        <v>0</v>
      </c>
      <c r="W815" s="12">
        <v>0</v>
      </c>
      <c r="X815" s="12">
        <v>0</v>
      </c>
      <c r="Y815" s="12">
        <v>0</v>
      </c>
      <c r="Z815" s="12">
        <v>0</v>
      </c>
      <c r="AA815" s="12">
        <v>0</v>
      </c>
      <c r="AB815" s="12">
        <v>0</v>
      </c>
      <c r="AC815" s="12">
        <v>0</v>
      </c>
      <c r="AD815" s="12">
        <v>0</v>
      </c>
      <c r="AE815" s="12">
        <v>0</v>
      </c>
      <c r="AF815" s="12">
        <v>0</v>
      </c>
      <c r="AG815" s="12">
        <v>0</v>
      </c>
      <c r="AH815" s="12">
        <v>0</v>
      </c>
      <c r="AI815" s="12">
        <v>0</v>
      </c>
      <c r="AJ815" s="12">
        <v>0</v>
      </c>
      <c r="AK815" s="12">
        <v>0</v>
      </c>
      <c r="AL815" s="12">
        <v>0</v>
      </c>
      <c r="AM815" s="12">
        <v>0</v>
      </c>
      <c r="AN815" s="12">
        <v>0</v>
      </c>
      <c r="AO815" s="81">
        <v>0</v>
      </c>
      <c r="AP815">
        <v>0</v>
      </c>
      <c r="AQ815">
        <v>0</v>
      </c>
      <c r="AR815">
        <v>0</v>
      </c>
      <c r="AS815" t="s">
        <v>343</v>
      </c>
      <c r="AT815" t="s">
        <v>270</v>
      </c>
      <c r="AU815">
        <v>0</v>
      </c>
      <c r="AV815" s="12"/>
      <c r="AW815" s="12"/>
      <c r="AX815" s="12"/>
      <c r="AY815" s="12"/>
      <c r="AZ815" t="s">
        <v>296</v>
      </c>
    </row>
    <row r="816" spans="1:52" hidden="1" x14ac:dyDescent="0.35">
      <c r="A816" t="s">
        <v>61</v>
      </c>
      <c r="B816" t="s">
        <v>126</v>
      </c>
      <c r="C816" s="109">
        <v>0</v>
      </c>
      <c r="D816" s="12">
        <v>0</v>
      </c>
      <c r="E816" s="12">
        <v>0</v>
      </c>
      <c r="F816" s="12">
        <v>0</v>
      </c>
      <c r="G816" s="12">
        <v>0</v>
      </c>
      <c r="H816" s="12">
        <v>0</v>
      </c>
      <c r="I816" s="12">
        <v>0</v>
      </c>
      <c r="J816" s="12">
        <v>0</v>
      </c>
      <c r="K816" s="12">
        <v>0</v>
      </c>
      <c r="L816" s="12">
        <v>0</v>
      </c>
      <c r="M816" s="12">
        <v>0</v>
      </c>
      <c r="N816" s="12">
        <v>0</v>
      </c>
      <c r="O816" s="12">
        <v>0</v>
      </c>
      <c r="P816" s="12">
        <v>0</v>
      </c>
      <c r="Q816" s="12">
        <v>0</v>
      </c>
      <c r="R816" s="12">
        <v>0</v>
      </c>
      <c r="S816" s="12">
        <v>0</v>
      </c>
      <c r="T816" s="12">
        <v>0</v>
      </c>
      <c r="U816" s="12">
        <v>0</v>
      </c>
      <c r="V816" s="12">
        <v>0</v>
      </c>
      <c r="W816" s="12">
        <v>0</v>
      </c>
      <c r="X816" s="12">
        <v>0</v>
      </c>
      <c r="Y816" s="12">
        <v>0</v>
      </c>
      <c r="Z816" s="12">
        <v>0</v>
      </c>
      <c r="AA816" s="12">
        <v>0</v>
      </c>
      <c r="AB816" s="12">
        <v>0</v>
      </c>
      <c r="AC816" s="12">
        <v>0</v>
      </c>
      <c r="AD816" s="12">
        <v>0</v>
      </c>
      <c r="AE816" s="12">
        <v>0</v>
      </c>
      <c r="AF816" s="12">
        <v>0</v>
      </c>
      <c r="AG816" s="12">
        <v>0</v>
      </c>
      <c r="AH816" s="12">
        <v>0</v>
      </c>
      <c r="AI816" s="12">
        <v>0</v>
      </c>
      <c r="AJ816" s="12">
        <v>0</v>
      </c>
      <c r="AK816" s="12">
        <v>0</v>
      </c>
      <c r="AL816" s="12">
        <v>0</v>
      </c>
      <c r="AM816" s="12">
        <v>0</v>
      </c>
      <c r="AN816" s="12">
        <v>0</v>
      </c>
      <c r="AO816" s="81">
        <v>0</v>
      </c>
      <c r="AP816">
        <v>0</v>
      </c>
      <c r="AQ816">
        <v>0</v>
      </c>
      <c r="AR816">
        <v>0</v>
      </c>
      <c r="AS816" t="s">
        <v>343</v>
      </c>
      <c r="AT816" t="s">
        <v>270</v>
      </c>
      <c r="AU816">
        <v>0</v>
      </c>
      <c r="AV816" s="12"/>
      <c r="AW816" s="12"/>
      <c r="AX816" s="12"/>
      <c r="AY816" s="12"/>
      <c r="AZ816" t="s">
        <v>295</v>
      </c>
    </row>
    <row r="817" spans="1:52" hidden="1" x14ac:dyDescent="0.35">
      <c r="A817" t="s">
        <v>61</v>
      </c>
      <c r="B817" t="s">
        <v>131</v>
      </c>
      <c r="C817" s="109">
        <v>0</v>
      </c>
      <c r="D817" s="12">
        <v>0</v>
      </c>
      <c r="E817" s="12">
        <v>0</v>
      </c>
      <c r="F817" s="12">
        <v>0</v>
      </c>
      <c r="G817" s="12">
        <v>0</v>
      </c>
      <c r="H817" s="12">
        <v>0</v>
      </c>
      <c r="I817" s="12">
        <v>0</v>
      </c>
      <c r="J817" s="12">
        <v>0</v>
      </c>
      <c r="K817" s="12">
        <v>0</v>
      </c>
      <c r="L817" s="12">
        <v>0</v>
      </c>
      <c r="M817" s="12">
        <v>0</v>
      </c>
      <c r="N817" s="12">
        <v>0</v>
      </c>
      <c r="O817" s="12">
        <v>0</v>
      </c>
      <c r="P817" s="12">
        <v>0</v>
      </c>
      <c r="Q817" s="12">
        <v>0</v>
      </c>
      <c r="R817" s="12">
        <v>0</v>
      </c>
      <c r="S817" s="12">
        <v>0</v>
      </c>
      <c r="T817" s="12">
        <v>0</v>
      </c>
      <c r="U817" s="12">
        <v>0</v>
      </c>
      <c r="V817" s="12">
        <v>0</v>
      </c>
      <c r="W817" s="12">
        <v>0</v>
      </c>
      <c r="X817" s="12">
        <v>0</v>
      </c>
      <c r="Y817" s="12">
        <v>0</v>
      </c>
      <c r="Z817" s="12">
        <v>0</v>
      </c>
      <c r="AA817" s="12">
        <v>0</v>
      </c>
      <c r="AB817" s="12">
        <v>0</v>
      </c>
      <c r="AC817" s="12">
        <v>0</v>
      </c>
      <c r="AD817" s="12">
        <v>0</v>
      </c>
      <c r="AE817" s="12">
        <v>0</v>
      </c>
      <c r="AF817" s="12">
        <v>0</v>
      </c>
      <c r="AG817" s="12">
        <v>0</v>
      </c>
      <c r="AH817" s="12">
        <v>0</v>
      </c>
      <c r="AI817" s="12">
        <v>0</v>
      </c>
      <c r="AJ817" s="12">
        <v>0</v>
      </c>
      <c r="AK817" s="12">
        <v>0</v>
      </c>
      <c r="AL817" s="12">
        <v>0</v>
      </c>
      <c r="AM817" s="12">
        <v>0</v>
      </c>
      <c r="AN817" s="12">
        <v>0</v>
      </c>
      <c r="AO817" s="81">
        <v>0</v>
      </c>
      <c r="AP817">
        <v>0</v>
      </c>
      <c r="AQ817">
        <v>0</v>
      </c>
      <c r="AR817">
        <v>0</v>
      </c>
      <c r="AS817" t="s">
        <v>343</v>
      </c>
      <c r="AT817" t="s">
        <v>270</v>
      </c>
      <c r="AU817">
        <v>0</v>
      </c>
      <c r="AV817" s="12">
        <v>794</v>
      </c>
      <c r="AW817" s="12"/>
      <c r="AX817" s="12"/>
      <c r="AY817" s="12"/>
      <c r="AZ817" t="s">
        <v>57</v>
      </c>
    </row>
    <row r="818" spans="1:52" hidden="1" x14ac:dyDescent="0.35">
      <c r="A818" t="s">
        <v>61</v>
      </c>
      <c r="B818" t="s">
        <v>131</v>
      </c>
      <c r="C818" s="109">
        <v>0</v>
      </c>
      <c r="D818" s="12">
        <v>0</v>
      </c>
      <c r="E818" s="12">
        <v>0</v>
      </c>
      <c r="F818" s="12">
        <v>0</v>
      </c>
      <c r="G818" s="12">
        <v>0</v>
      </c>
      <c r="H818" s="12">
        <v>0</v>
      </c>
      <c r="I818" s="12">
        <v>0</v>
      </c>
      <c r="J818" s="12">
        <v>0</v>
      </c>
      <c r="K818" s="12">
        <v>0</v>
      </c>
      <c r="L818" s="12">
        <v>0</v>
      </c>
      <c r="M818" s="12">
        <v>0</v>
      </c>
      <c r="N818" s="12">
        <v>0</v>
      </c>
      <c r="O818" s="12">
        <v>0</v>
      </c>
      <c r="P818" s="12">
        <v>0</v>
      </c>
      <c r="Q818" s="12">
        <v>0</v>
      </c>
      <c r="R818" s="12">
        <v>0</v>
      </c>
      <c r="S818" s="12">
        <v>0</v>
      </c>
      <c r="T818" s="12">
        <v>0</v>
      </c>
      <c r="U818" s="12">
        <v>0</v>
      </c>
      <c r="V818" s="12">
        <v>0</v>
      </c>
      <c r="W818" s="12">
        <v>0</v>
      </c>
      <c r="X818" s="12">
        <v>0</v>
      </c>
      <c r="Y818" s="12">
        <v>0</v>
      </c>
      <c r="Z818" s="12">
        <v>0</v>
      </c>
      <c r="AA818" s="12">
        <v>0</v>
      </c>
      <c r="AB818" s="12">
        <v>0</v>
      </c>
      <c r="AC818" s="12">
        <v>0</v>
      </c>
      <c r="AD818" s="12">
        <v>0</v>
      </c>
      <c r="AE818" s="12">
        <v>0</v>
      </c>
      <c r="AF818" s="12">
        <v>0</v>
      </c>
      <c r="AG818" s="12">
        <v>0</v>
      </c>
      <c r="AH818" s="12">
        <v>0</v>
      </c>
      <c r="AI818" s="12">
        <v>0</v>
      </c>
      <c r="AJ818" s="12">
        <v>0</v>
      </c>
      <c r="AK818" s="12">
        <v>0</v>
      </c>
      <c r="AL818" s="12">
        <v>0</v>
      </c>
      <c r="AM818" s="12">
        <v>0</v>
      </c>
      <c r="AN818" s="12">
        <v>0</v>
      </c>
      <c r="AO818" s="81">
        <v>0</v>
      </c>
      <c r="AP818">
        <v>0</v>
      </c>
      <c r="AQ818">
        <v>0</v>
      </c>
      <c r="AR818">
        <v>0</v>
      </c>
      <c r="AS818" t="s">
        <v>343</v>
      </c>
      <c r="AT818" t="s">
        <v>270</v>
      </c>
      <c r="AU818">
        <v>0</v>
      </c>
      <c r="AV818" s="12"/>
      <c r="AW818" s="12">
        <v>1</v>
      </c>
      <c r="AX818" s="12"/>
      <c r="AY818" s="12"/>
      <c r="AZ818" t="s">
        <v>295</v>
      </c>
    </row>
    <row r="819" spans="1:52" hidden="1" x14ac:dyDescent="0.35">
      <c r="A819" t="s">
        <v>61</v>
      </c>
      <c r="B819" t="s">
        <v>131</v>
      </c>
      <c r="C819" s="109">
        <v>0</v>
      </c>
      <c r="D819" s="12">
        <v>0</v>
      </c>
      <c r="E819" s="12">
        <v>0</v>
      </c>
      <c r="F819" s="12">
        <v>0</v>
      </c>
      <c r="G819" s="12">
        <v>0</v>
      </c>
      <c r="H819" s="12">
        <v>0</v>
      </c>
      <c r="I819" s="12">
        <v>0</v>
      </c>
      <c r="J819" s="12">
        <v>0</v>
      </c>
      <c r="K819" s="12">
        <v>0</v>
      </c>
      <c r="L819" s="12">
        <v>0</v>
      </c>
      <c r="M819" s="12">
        <v>0</v>
      </c>
      <c r="N819" s="12">
        <v>0</v>
      </c>
      <c r="O819" s="12">
        <v>0</v>
      </c>
      <c r="P819" s="12">
        <v>0</v>
      </c>
      <c r="Q819" s="12">
        <v>0</v>
      </c>
      <c r="R819" s="12">
        <v>0</v>
      </c>
      <c r="S819" s="12">
        <v>0</v>
      </c>
      <c r="T819" s="12">
        <v>0</v>
      </c>
      <c r="U819" s="12">
        <v>0</v>
      </c>
      <c r="V819" s="12">
        <v>0</v>
      </c>
      <c r="W819" s="12">
        <v>0</v>
      </c>
      <c r="X819" s="12">
        <v>0</v>
      </c>
      <c r="Y819" s="12">
        <v>0</v>
      </c>
      <c r="Z819" s="12">
        <v>0</v>
      </c>
      <c r="AA819" s="12">
        <v>0</v>
      </c>
      <c r="AB819" s="12">
        <v>0</v>
      </c>
      <c r="AC819" s="12">
        <v>0</v>
      </c>
      <c r="AD819" s="12">
        <v>0</v>
      </c>
      <c r="AE819" s="12">
        <v>0</v>
      </c>
      <c r="AF819" s="12">
        <v>0</v>
      </c>
      <c r="AG819" s="12">
        <v>0</v>
      </c>
      <c r="AH819" s="12">
        <v>0</v>
      </c>
      <c r="AI819" s="12">
        <v>0</v>
      </c>
      <c r="AJ819" s="12">
        <v>0</v>
      </c>
      <c r="AK819" s="12">
        <v>0</v>
      </c>
      <c r="AL819" s="12">
        <v>0</v>
      </c>
      <c r="AM819" s="12">
        <v>0</v>
      </c>
      <c r="AN819" s="12">
        <v>0</v>
      </c>
      <c r="AO819" s="81">
        <v>0</v>
      </c>
      <c r="AP819">
        <v>0</v>
      </c>
      <c r="AQ819">
        <v>0</v>
      </c>
      <c r="AR819">
        <v>0</v>
      </c>
      <c r="AS819" t="s">
        <v>343</v>
      </c>
      <c r="AT819" t="s">
        <v>270</v>
      </c>
      <c r="AU819">
        <v>0</v>
      </c>
      <c r="AV819" s="12"/>
      <c r="AW819" s="12">
        <v>3</v>
      </c>
      <c r="AX819" s="12"/>
      <c r="AY819" s="12"/>
      <c r="AZ819" t="s">
        <v>296</v>
      </c>
    </row>
    <row r="820" spans="1:52" hidden="1" x14ac:dyDescent="0.35">
      <c r="A820" t="s">
        <v>61</v>
      </c>
      <c r="B820" t="s">
        <v>131</v>
      </c>
      <c r="C820" s="109">
        <v>0</v>
      </c>
      <c r="D820" s="12">
        <v>0</v>
      </c>
      <c r="E820" s="12">
        <v>0</v>
      </c>
      <c r="F820" s="12">
        <v>0</v>
      </c>
      <c r="G820" s="12">
        <v>0</v>
      </c>
      <c r="H820" s="12">
        <v>0</v>
      </c>
      <c r="I820" s="12">
        <v>0</v>
      </c>
      <c r="J820" s="12">
        <v>0</v>
      </c>
      <c r="K820" s="12">
        <v>0</v>
      </c>
      <c r="L820" s="12">
        <v>0</v>
      </c>
      <c r="M820" s="12">
        <v>0</v>
      </c>
      <c r="N820" s="12">
        <v>0</v>
      </c>
      <c r="O820" s="12">
        <v>0</v>
      </c>
      <c r="P820" s="12">
        <v>0</v>
      </c>
      <c r="Q820" s="12">
        <v>0</v>
      </c>
      <c r="R820" s="12">
        <v>0</v>
      </c>
      <c r="S820" s="12">
        <v>0</v>
      </c>
      <c r="T820" s="12">
        <v>0</v>
      </c>
      <c r="U820" s="12">
        <v>0</v>
      </c>
      <c r="V820" s="12">
        <v>0</v>
      </c>
      <c r="W820" s="12">
        <v>0</v>
      </c>
      <c r="X820" s="12">
        <v>0</v>
      </c>
      <c r="Y820" s="12">
        <v>0</v>
      </c>
      <c r="Z820" s="12">
        <v>0</v>
      </c>
      <c r="AA820" s="12">
        <v>0</v>
      </c>
      <c r="AB820" s="12">
        <v>0</v>
      </c>
      <c r="AC820" s="12">
        <v>0</v>
      </c>
      <c r="AD820" s="12">
        <v>0</v>
      </c>
      <c r="AE820" s="12">
        <v>0</v>
      </c>
      <c r="AF820" s="12">
        <v>0</v>
      </c>
      <c r="AG820" s="12">
        <v>0</v>
      </c>
      <c r="AH820" s="12">
        <v>0</v>
      </c>
      <c r="AI820" s="12">
        <v>0</v>
      </c>
      <c r="AJ820" s="12">
        <v>0</v>
      </c>
      <c r="AK820" s="12">
        <v>0</v>
      </c>
      <c r="AL820" s="12">
        <v>0</v>
      </c>
      <c r="AM820" s="12">
        <v>0</v>
      </c>
      <c r="AN820" s="12">
        <v>0</v>
      </c>
      <c r="AO820" s="81">
        <v>0</v>
      </c>
      <c r="AP820">
        <v>0</v>
      </c>
      <c r="AQ820">
        <v>0</v>
      </c>
      <c r="AR820">
        <v>0</v>
      </c>
      <c r="AS820" t="s">
        <v>343</v>
      </c>
      <c r="AT820" t="s">
        <v>270</v>
      </c>
      <c r="AU820">
        <v>0</v>
      </c>
      <c r="AV820" s="12"/>
      <c r="AW820" s="12">
        <v>30</v>
      </c>
      <c r="AX820" s="12"/>
      <c r="AY820" s="12"/>
      <c r="AZ820" t="s">
        <v>57</v>
      </c>
    </row>
    <row r="821" spans="1:52" hidden="1" x14ac:dyDescent="0.35">
      <c r="A821" t="s">
        <v>61</v>
      </c>
      <c r="B821" t="s">
        <v>131</v>
      </c>
      <c r="C821" s="109">
        <v>0</v>
      </c>
      <c r="D821" s="12">
        <v>0</v>
      </c>
      <c r="E821" s="12">
        <v>0</v>
      </c>
      <c r="F821" s="12">
        <v>0</v>
      </c>
      <c r="G821" s="12">
        <v>0</v>
      </c>
      <c r="H821" s="12">
        <v>0</v>
      </c>
      <c r="I821" s="12">
        <v>0</v>
      </c>
      <c r="J821" s="12">
        <v>0</v>
      </c>
      <c r="K821" s="12">
        <v>0</v>
      </c>
      <c r="L821" s="12">
        <v>0</v>
      </c>
      <c r="M821" s="12">
        <v>0</v>
      </c>
      <c r="N821" s="12">
        <v>0</v>
      </c>
      <c r="O821" s="12">
        <v>0</v>
      </c>
      <c r="P821" s="12">
        <v>0</v>
      </c>
      <c r="Q821" s="12">
        <v>0</v>
      </c>
      <c r="R821" s="12">
        <v>0</v>
      </c>
      <c r="S821" s="12">
        <v>0</v>
      </c>
      <c r="T821" s="12">
        <v>0</v>
      </c>
      <c r="U821" s="12">
        <v>0</v>
      </c>
      <c r="V821" s="12">
        <v>0</v>
      </c>
      <c r="W821" s="12">
        <v>0</v>
      </c>
      <c r="X821" s="12">
        <v>0</v>
      </c>
      <c r="Y821" s="12">
        <v>0</v>
      </c>
      <c r="Z821" s="12">
        <v>0</v>
      </c>
      <c r="AA821" s="12">
        <v>0</v>
      </c>
      <c r="AB821" s="12">
        <v>0</v>
      </c>
      <c r="AC821" s="12">
        <v>0</v>
      </c>
      <c r="AD821" s="12">
        <v>0</v>
      </c>
      <c r="AE821" s="12">
        <v>0</v>
      </c>
      <c r="AF821" s="12">
        <v>0</v>
      </c>
      <c r="AG821" s="12">
        <v>0</v>
      </c>
      <c r="AH821" s="12">
        <v>0</v>
      </c>
      <c r="AI821" s="12">
        <v>0</v>
      </c>
      <c r="AJ821" s="12">
        <v>0</v>
      </c>
      <c r="AK821" s="12">
        <v>0</v>
      </c>
      <c r="AL821" s="12">
        <v>0</v>
      </c>
      <c r="AM821" s="12">
        <v>0</v>
      </c>
      <c r="AN821" s="12">
        <v>0</v>
      </c>
      <c r="AO821" s="81">
        <v>0</v>
      </c>
      <c r="AP821">
        <v>0</v>
      </c>
      <c r="AQ821">
        <v>0</v>
      </c>
      <c r="AR821">
        <v>0</v>
      </c>
      <c r="AS821" t="s">
        <v>343</v>
      </c>
      <c r="AT821" t="s">
        <v>270</v>
      </c>
      <c r="AU821">
        <v>0</v>
      </c>
      <c r="AV821" s="12"/>
      <c r="AW821" s="12"/>
      <c r="AX821" s="12">
        <v>1</v>
      </c>
      <c r="AY821" s="12"/>
      <c r="AZ821" t="s">
        <v>295</v>
      </c>
    </row>
    <row r="822" spans="1:52" hidden="1" x14ac:dyDescent="0.35">
      <c r="A822" t="s">
        <v>61</v>
      </c>
      <c r="B822" t="s">
        <v>131</v>
      </c>
      <c r="C822" s="109">
        <v>0</v>
      </c>
      <c r="D822" s="12">
        <v>0</v>
      </c>
      <c r="E822" s="12">
        <v>0</v>
      </c>
      <c r="F822" s="12">
        <v>0</v>
      </c>
      <c r="G822" s="12">
        <v>0</v>
      </c>
      <c r="H822" s="12">
        <v>0</v>
      </c>
      <c r="I822" s="12">
        <v>0</v>
      </c>
      <c r="J822" s="12">
        <v>0</v>
      </c>
      <c r="K822" s="12">
        <v>0</v>
      </c>
      <c r="L822" s="12">
        <v>0</v>
      </c>
      <c r="M822" s="12">
        <v>0</v>
      </c>
      <c r="N822" s="12">
        <v>0</v>
      </c>
      <c r="O822" s="12">
        <v>0</v>
      </c>
      <c r="P822" s="12">
        <v>0</v>
      </c>
      <c r="Q822" s="12">
        <v>0</v>
      </c>
      <c r="R822" s="12">
        <v>0</v>
      </c>
      <c r="S822" s="12">
        <v>0</v>
      </c>
      <c r="T822" s="12">
        <v>0</v>
      </c>
      <c r="U822" s="12">
        <v>0</v>
      </c>
      <c r="V822" s="12">
        <v>0</v>
      </c>
      <c r="W822" s="12">
        <v>0</v>
      </c>
      <c r="X822" s="12">
        <v>0</v>
      </c>
      <c r="Y822" s="12">
        <v>0</v>
      </c>
      <c r="Z822" s="12">
        <v>0</v>
      </c>
      <c r="AA822" s="12">
        <v>0</v>
      </c>
      <c r="AB822" s="12">
        <v>0</v>
      </c>
      <c r="AC822" s="12">
        <v>0</v>
      </c>
      <c r="AD822" s="12">
        <v>0</v>
      </c>
      <c r="AE822" s="12">
        <v>0</v>
      </c>
      <c r="AF822" s="12">
        <v>0</v>
      </c>
      <c r="AG822" s="12">
        <v>0</v>
      </c>
      <c r="AH822" s="12">
        <v>0</v>
      </c>
      <c r="AI822" s="12">
        <v>0</v>
      </c>
      <c r="AJ822" s="12">
        <v>0</v>
      </c>
      <c r="AK822" s="12">
        <v>0</v>
      </c>
      <c r="AL822" s="12">
        <v>0</v>
      </c>
      <c r="AM822" s="12">
        <v>0</v>
      </c>
      <c r="AN822" s="12">
        <v>0</v>
      </c>
      <c r="AO822" s="81">
        <v>0</v>
      </c>
      <c r="AP822">
        <v>0</v>
      </c>
      <c r="AQ822">
        <v>0</v>
      </c>
      <c r="AR822">
        <v>0</v>
      </c>
      <c r="AS822" t="s">
        <v>343</v>
      </c>
      <c r="AT822" t="s">
        <v>270</v>
      </c>
      <c r="AU822">
        <v>0</v>
      </c>
      <c r="AV822" s="12"/>
      <c r="AW822" s="12"/>
      <c r="AX822" s="12">
        <v>5</v>
      </c>
      <c r="AY822" s="12"/>
      <c r="AZ822" t="s">
        <v>296</v>
      </c>
    </row>
    <row r="823" spans="1:52" hidden="1" x14ac:dyDescent="0.35">
      <c r="A823" t="s">
        <v>61</v>
      </c>
      <c r="B823" t="s">
        <v>131</v>
      </c>
      <c r="C823" s="109">
        <v>0</v>
      </c>
      <c r="D823" s="12">
        <v>0</v>
      </c>
      <c r="E823" s="12">
        <v>0</v>
      </c>
      <c r="F823" s="12">
        <v>0</v>
      </c>
      <c r="G823" s="12">
        <v>0</v>
      </c>
      <c r="H823" s="12">
        <v>0</v>
      </c>
      <c r="I823" s="12">
        <v>0</v>
      </c>
      <c r="J823" s="12">
        <v>0</v>
      </c>
      <c r="K823" s="12">
        <v>0</v>
      </c>
      <c r="L823" s="12">
        <v>0</v>
      </c>
      <c r="M823" s="12">
        <v>0</v>
      </c>
      <c r="N823" s="12">
        <v>0</v>
      </c>
      <c r="O823" s="12">
        <v>0</v>
      </c>
      <c r="P823" s="12">
        <v>0</v>
      </c>
      <c r="Q823" s="12">
        <v>0</v>
      </c>
      <c r="R823" s="12">
        <v>0</v>
      </c>
      <c r="S823" s="12">
        <v>0</v>
      </c>
      <c r="T823" s="12">
        <v>0</v>
      </c>
      <c r="U823" s="12">
        <v>0</v>
      </c>
      <c r="V823" s="12">
        <v>0</v>
      </c>
      <c r="W823" s="12">
        <v>0</v>
      </c>
      <c r="X823" s="12">
        <v>0</v>
      </c>
      <c r="Y823" s="12">
        <v>0</v>
      </c>
      <c r="Z823" s="12">
        <v>0</v>
      </c>
      <c r="AA823" s="12">
        <v>0</v>
      </c>
      <c r="AB823" s="12">
        <v>0</v>
      </c>
      <c r="AC823" s="12">
        <v>0</v>
      </c>
      <c r="AD823" s="12">
        <v>0</v>
      </c>
      <c r="AE823" s="12">
        <v>0</v>
      </c>
      <c r="AF823" s="12">
        <v>0</v>
      </c>
      <c r="AG823" s="12">
        <v>0</v>
      </c>
      <c r="AH823" s="12">
        <v>0</v>
      </c>
      <c r="AI823" s="12">
        <v>0</v>
      </c>
      <c r="AJ823" s="12">
        <v>0</v>
      </c>
      <c r="AK823" s="12">
        <v>0</v>
      </c>
      <c r="AL823" s="12">
        <v>0</v>
      </c>
      <c r="AM823" s="12">
        <v>0</v>
      </c>
      <c r="AN823" s="12">
        <v>0</v>
      </c>
      <c r="AO823" s="81">
        <v>0</v>
      </c>
      <c r="AP823">
        <v>0</v>
      </c>
      <c r="AQ823">
        <v>0</v>
      </c>
      <c r="AR823">
        <v>0</v>
      </c>
      <c r="AS823" t="s">
        <v>343</v>
      </c>
      <c r="AT823" t="s">
        <v>270</v>
      </c>
      <c r="AU823">
        <v>0</v>
      </c>
      <c r="AV823" s="12"/>
      <c r="AW823" s="12"/>
      <c r="AX823" s="12">
        <v>62</v>
      </c>
      <c r="AY823" s="12"/>
      <c r="AZ823" t="s">
        <v>57</v>
      </c>
    </row>
    <row r="824" spans="1:52" hidden="1" x14ac:dyDescent="0.35">
      <c r="A824" t="s">
        <v>61</v>
      </c>
      <c r="B824" t="s">
        <v>131</v>
      </c>
      <c r="C824" s="109">
        <v>0</v>
      </c>
      <c r="D824" s="12">
        <v>0</v>
      </c>
      <c r="E824" s="12">
        <v>0</v>
      </c>
      <c r="F824" s="12">
        <v>0</v>
      </c>
      <c r="G824" s="12">
        <v>0</v>
      </c>
      <c r="H824" s="12">
        <v>0</v>
      </c>
      <c r="I824" s="12">
        <v>0</v>
      </c>
      <c r="J824" s="12">
        <v>0</v>
      </c>
      <c r="K824" s="12">
        <v>0</v>
      </c>
      <c r="L824" s="12">
        <v>0</v>
      </c>
      <c r="M824" s="12">
        <v>0</v>
      </c>
      <c r="N824" s="12">
        <v>0</v>
      </c>
      <c r="O824" s="12">
        <v>0</v>
      </c>
      <c r="P824" s="12">
        <v>0</v>
      </c>
      <c r="Q824" s="12">
        <v>0</v>
      </c>
      <c r="R824" s="12">
        <v>0</v>
      </c>
      <c r="S824" s="12">
        <v>0</v>
      </c>
      <c r="T824" s="12">
        <v>0</v>
      </c>
      <c r="U824" s="12">
        <v>0</v>
      </c>
      <c r="V824" s="12">
        <v>0</v>
      </c>
      <c r="W824" s="12">
        <v>0</v>
      </c>
      <c r="X824" s="12">
        <v>0</v>
      </c>
      <c r="Y824" s="12">
        <v>0</v>
      </c>
      <c r="Z824" s="12">
        <v>0</v>
      </c>
      <c r="AA824" s="12">
        <v>0</v>
      </c>
      <c r="AB824" s="12">
        <v>0</v>
      </c>
      <c r="AC824" s="12">
        <v>0</v>
      </c>
      <c r="AD824" s="12">
        <v>0</v>
      </c>
      <c r="AE824" s="12">
        <v>0</v>
      </c>
      <c r="AF824" s="12">
        <v>0</v>
      </c>
      <c r="AG824" s="12">
        <v>0</v>
      </c>
      <c r="AH824" s="12">
        <v>0</v>
      </c>
      <c r="AI824" s="12">
        <v>0</v>
      </c>
      <c r="AJ824" s="12">
        <v>0</v>
      </c>
      <c r="AK824" s="12">
        <v>0</v>
      </c>
      <c r="AL824" s="12">
        <v>0</v>
      </c>
      <c r="AM824" s="12">
        <v>0</v>
      </c>
      <c r="AN824" s="12">
        <v>0</v>
      </c>
      <c r="AO824" s="81">
        <v>0</v>
      </c>
      <c r="AP824">
        <v>0</v>
      </c>
      <c r="AQ824">
        <v>0</v>
      </c>
      <c r="AR824">
        <v>0</v>
      </c>
      <c r="AS824" t="s">
        <v>343</v>
      </c>
      <c r="AT824" t="s">
        <v>270</v>
      </c>
      <c r="AU824">
        <v>0</v>
      </c>
      <c r="AV824" s="12"/>
      <c r="AW824" s="12"/>
      <c r="AX824" s="12"/>
      <c r="AY824" s="12">
        <v>1</v>
      </c>
      <c r="AZ824" t="s">
        <v>295</v>
      </c>
    </row>
    <row r="825" spans="1:52" hidden="1" x14ac:dyDescent="0.35">
      <c r="A825" t="s">
        <v>61</v>
      </c>
      <c r="B825" t="s">
        <v>131</v>
      </c>
      <c r="C825" s="109">
        <v>0</v>
      </c>
      <c r="D825" s="12">
        <v>0</v>
      </c>
      <c r="E825" s="12">
        <v>0</v>
      </c>
      <c r="F825" s="12">
        <v>0</v>
      </c>
      <c r="G825" s="12">
        <v>0</v>
      </c>
      <c r="H825" s="12">
        <v>0</v>
      </c>
      <c r="I825" s="12">
        <v>0</v>
      </c>
      <c r="J825" s="12">
        <v>0</v>
      </c>
      <c r="K825" s="12">
        <v>0</v>
      </c>
      <c r="L825" s="12">
        <v>0</v>
      </c>
      <c r="M825" s="12">
        <v>0</v>
      </c>
      <c r="N825" s="12">
        <v>0</v>
      </c>
      <c r="O825" s="12">
        <v>0</v>
      </c>
      <c r="P825" s="12">
        <v>0</v>
      </c>
      <c r="Q825" s="12">
        <v>0</v>
      </c>
      <c r="R825" s="12">
        <v>0</v>
      </c>
      <c r="S825" s="12">
        <v>0</v>
      </c>
      <c r="T825" s="12">
        <v>0</v>
      </c>
      <c r="U825" s="12">
        <v>0</v>
      </c>
      <c r="V825" s="12">
        <v>0</v>
      </c>
      <c r="W825" s="12">
        <v>0</v>
      </c>
      <c r="X825" s="12">
        <v>0</v>
      </c>
      <c r="Y825" s="12">
        <v>0</v>
      </c>
      <c r="Z825" s="12">
        <v>0</v>
      </c>
      <c r="AA825" s="12">
        <v>0</v>
      </c>
      <c r="AB825" s="12">
        <v>0</v>
      </c>
      <c r="AC825" s="12">
        <v>0</v>
      </c>
      <c r="AD825" s="12">
        <v>0</v>
      </c>
      <c r="AE825" s="12">
        <v>0</v>
      </c>
      <c r="AF825" s="12">
        <v>0</v>
      </c>
      <c r="AG825" s="12">
        <v>0</v>
      </c>
      <c r="AH825" s="12">
        <v>0</v>
      </c>
      <c r="AI825" s="12">
        <v>0</v>
      </c>
      <c r="AJ825" s="12">
        <v>0</v>
      </c>
      <c r="AK825" s="12">
        <v>0</v>
      </c>
      <c r="AL825" s="12">
        <v>0</v>
      </c>
      <c r="AM825" s="12">
        <v>0</v>
      </c>
      <c r="AN825" s="12">
        <v>0</v>
      </c>
      <c r="AO825" s="81">
        <v>0</v>
      </c>
      <c r="AP825">
        <v>0</v>
      </c>
      <c r="AQ825">
        <v>0</v>
      </c>
      <c r="AR825">
        <v>0</v>
      </c>
      <c r="AS825" t="s">
        <v>343</v>
      </c>
      <c r="AT825" t="s">
        <v>270</v>
      </c>
      <c r="AU825">
        <v>0</v>
      </c>
      <c r="AV825" s="12"/>
      <c r="AW825" s="12"/>
      <c r="AX825" s="12"/>
      <c r="AY825" s="12">
        <v>3</v>
      </c>
      <c r="AZ825" t="s">
        <v>296</v>
      </c>
    </row>
    <row r="826" spans="1:52" hidden="1" x14ac:dyDescent="0.35">
      <c r="A826" t="s">
        <v>61</v>
      </c>
      <c r="B826" t="s">
        <v>131</v>
      </c>
      <c r="C826" s="109">
        <v>0</v>
      </c>
      <c r="D826" s="12">
        <v>0</v>
      </c>
      <c r="E826" s="12">
        <v>0</v>
      </c>
      <c r="F826" s="12">
        <v>0</v>
      </c>
      <c r="G826" s="12">
        <v>0</v>
      </c>
      <c r="H826" s="12">
        <v>0</v>
      </c>
      <c r="I826" s="12">
        <v>0</v>
      </c>
      <c r="J826" s="12">
        <v>0</v>
      </c>
      <c r="K826" s="12">
        <v>0</v>
      </c>
      <c r="L826" s="12">
        <v>0</v>
      </c>
      <c r="M826" s="12">
        <v>0</v>
      </c>
      <c r="N826" s="12">
        <v>0</v>
      </c>
      <c r="O826" s="12">
        <v>0</v>
      </c>
      <c r="P826" s="12">
        <v>0</v>
      </c>
      <c r="Q826" s="12">
        <v>0</v>
      </c>
      <c r="R826" s="12">
        <v>0</v>
      </c>
      <c r="S826" s="12">
        <v>0</v>
      </c>
      <c r="T826" s="12">
        <v>0</v>
      </c>
      <c r="U826" s="12">
        <v>0</v>
      </c>
      <c r="V826" s="12">
        <v>0</v>
      </c>
      <c r="W826" s="12">
        <v>0</v>
      </c>
      <c r="X826" s="12">
        <v>0</v>
      </c>
      <c r="Y826" s="12">
        <v>0</v>
      </c>
      <c r="Z826" s="12">
        <v>0</v>
      </c>
      <c r="AA826" s="12">
        <v>0</v>
      </c>
      <c r="AB826" s="12">
        <v>0</v>
      </c>
      <c r="AC826" s="12">
        <v>0</v>
      </c>
      <c r="AD826" s="12">
        <v>0</v>
      </c>
      <c r="AE826" s="12">
        <v>0</v>
      </c>
      <c r="AF826" s="12">
        <v>0</v>
      </c>
      <c r="AG826" s="12">
        <v>0</v>
      </c>
      <c r="AH826" s="12">
        <v>0</v>
      </c>
      <c r="AI826" s="12">
        <v>0</v>
      </c>
      <c r="AJ826" s="12">
        <v>0</v>
      </c>
      <c r="AK826" s="12">
        <v>0</v>
      </c>
      <c r="AL826" s="12">
        <v>0</v>
      </c>
      <c r="AM826" s="12">
        <v>0</v>
      </c>
      <c r="AN826" s="12">
        <v>0</v>
      </c>
      <c r="AO826" s="81">
        <v>0</v>
      </c>
      <c r="AP826">
        <v>0</v>
      </c>
      <c r="AQ826">
        <v>0</v>
      </c>
      <c r="AR826">
        <v>0</v>
      </c>
      <c r="AS826" t="s">
        <v>343</v>
      </c>
      <c r="AT826" t="s">
        <v>270</v>
      </c>
      <c r="AU826">
        <v>0</v>
      </c>
      <c r="AV826" s="12"/>
      <c r="AW826" s="12"/>
      <c r="AX826" s="12"/>
      <c r="AY826" s="12">
        <v>31</v>
      </c>
      <c r="AZ826" t="s">
        <v>57</v>
      </c>
    </row>
    <row r="827" spans="1:52" hidden="1" x14ac:dyDescent="0.35">
      <c r="A827" t="s">
        <v>61</v>
      </c>
      <c r="B827" t="s">
        <v>131</v>
      </c>
      <c r="C827" s="109">
        <v>0</v>
      </c>
      <c r="D827" s="12">
        <v>0</v>
      </c>
      <c r="E827" s="12">
        <v>0</v>
      </c>
      <c r="F827" s="12">
        <v>0</v>
      </c>
      <c r="G827" s="12">
        <v>0</v>
      </c>
      <c r="H827" s="12">
        <v>0</v>
      </c>
      <c r="I827" s="12">
        <v>0</v>
      </c>
      <c r="J827" s="12">
        <v>0</v>
      </c>
      <c r="K827" s="12">
        <v>0</v>
      </c>
      <c r="L827" s="12">
        <v>0</v>
      </c>
      <c r="M827" s="12">
        <v>0</v>
      </c>
      <c r="N827" s="12">
        <v>0</v>
      </c>
      <c r="O827" s="12">
        <v>0</v>
      </c>
      <c r="P827" s="12">
        <v>0</v>
      </c>
      <c r="Q827" s="12">
        <v>0</v>
      </c>
      <c r="R827" s="12">
        <v>0</v>
      </c>
      <c r="S827" s="12">
        <v>0</v>
      </c>
      <c r="T827" s="12">
        <v>0</v>
      </c>
      <c r="U827" s="12">
        <v>0</v>
      </c>
      <c r="V827" s="12">
        <v>0</v>
      </c>
      <c r="W827" s="12">
        <v>0</v>
      </c>
      <c r="X827" s="12">
        <v>0</v>
      </c>
      <c r="Y827" s="12">
        <v>0</v>
      </c>
      <c r="Z827" s="12">
        <v>0</v>
      </c>
      <c r="AA827" s="12">
        <v>0</v>
      </c>
      <c r="AB827" s="12">
        <v>0</v>
      </c>
      <c r="AC827" s="12">
        <v>0</v>
      </c>
      <c r="AD827" s="12">
        <v>0</v>
      </c>
      <c r="AE827" s="12">
        <v>0</v>
      </c>
      <c r="AF827" s="12">
        <v>0</v>
      </c>
      <c r="AG827" s="12">
        <v>0</v>
      </c>
      <c r="AH827" s="12">
        <v>0</v>
      </c>
      <c r="AI827" s="12">
        <v>0</v>
      </c>
      <c r="AJ827" s="12">
        <v>0</v>
      </c>
      <c r="AK827" s="12">
        <v>0</v>
      </c>
      <c r="AL827" s="12">
        <v>0</v>
      </c>
      <c r="AM827" s="12">
        <v>0</v>
      </c>
      <c r="AN827" s="12">
        <v>0</v>
      </c>
      <c r="AO827" s="81">
        <v>0</v>
      </c>
      <c r="AP827">
        <v>0</v>
      </c>
      <c r="AQ827">
        <v>0</v>
      </c>
      <c r="AR827">
        <v>0</v>
      </c>
      <c r="AS827" t="s">
        <v>343</v>
      </c>
      <c r="AT827" t="s">
        <v>270</v>
      </c>
      <c r="AU827">
        <v>0</v>
      </c>
      <c r="AV827" s="12"/>
      <c r="AW827" s="12"/>
      <c r="AX827" s="12"/>
      <c r="AY827" s="12"/>
      <c r="AZ827" t="s">
        <v>57</v>
      </c>
    </row>
    <row r="828" spans="1:52" hidden="1" x14ac:dyDescent="0.35">
      <c r="A828" t="s">
        <v>61</v>
      </c>
      <c r="B828" t="s">
        <v>131</v>
      </c>
      <c r="C828" s="109">
        <v>0</v>
      </c>
      <c r="D828" s="12">
        <v>0</v>
      </c>
      <c r="E828" s="12">
        <v>0</v>
      </c>
      <c r="F828" s="12">
        <v>0</v>
      </c>
      <c r="G828" s="12">
        <v>0</v>
      </c>
      <c r="H828" s="12">
        <v>0</v>
      </c>
      <c r="I828" s="12">
        <v>0</v>
      </c>
      <c r="J828" s="12">
        <v>0</v>
      </c>
      <c r="K828" s="12">
        <v>0</v>
      </c>
      <c r="L828" s="12">
        <v>0</v>
      </c>
      <c r="M828" s="12">
        <v>0</v>
      </c>
      <c r="N828" s="12">
        <v>0</v>
      </c>
      <c r="O828" s="12">
        <v>0</v>
      </c>
      <c r="P828" s="12">
        <v>0</v>
      </c>
      <c r="Q828" s="12">
        <v>0</v>
      </c>
      <c r="R828" s="12">
        <v>0</v>
      </c>
      <c r="S828" s="12">
        <v>0</v>
      </c>
      <c r="T828" s="12">
        <v>0</v>
      </c>
      <c r="U828" s="12">
        <v>0</v>
      </c>
      <c r="V828" s="12">
        <v>0</v>
      </c>
      <c r="W828" s="12">
        <v>0</v>
      </c>
      <c r="X828" s="12">
        <v>0</v>
      </c>
      <c r="Y828" s="12">
        <v>0</v>
      </c>
      <c r="Z828" s="12">
        <v>0</v>
      </c>
      <c r="AA828" s="12">
        <v>0</v>
      </c>
      <c r="AB828" s="12">
        <v>0</v>
      </c>
      <c r="AC828" s="12">
        <v>0</v>
      </c>
      <c r="AD828" s="12">
        <v>0</v>
      </c>
      <c r="AE828" s="12">
        <v>0</v>
      </c>
      <c r="AF828" s="12">
        <v>0</v>
      </c>
      <c r="AG828" s="12">
        <v>0</v>
      </c>
      <c r="AH828" s="12">
        <v>0</v>
      </c>
      <c r="AI828" s="12">
        <v>0</v>
      </c>
      <c r="AJ828" s="12">
        <v>0</v>
      </c>
      <c r="AK828" s="12">
        <v>0</v>
      </c>
      <c r="AL828" s="12">
        <v>0</v>
      </c>
      <c r="AM828" s="12">
        <v>0</v>
      </c>
      <c r="AN828" s="12">
        <v>0</v>
      </c>
      <c r="AO828" s="81">
        <v>0</v>
      </c>
      <c r="AP828">
        <v>0</v>
      </c>
      <c r="AQ828">
        <v>0</v>
      </c>
      <c r="AR828">
        <v>0</v>
      </c>
      <c r="AS828" t="s">
        <v>343</v>
      </c>
      <c r="AT828" t="s">
        <v>270</v>
      </c>
      <c r="AU828">
        <v>0</v>
      </c>
      <c r="AV828" s="12"/>
      <c r="AW828" s="12"/>
      <c r="AX828" s="12"/>
      <c r="AY828" s="12"/>
      <c r="AZ828" t="s">
        <v>296</v>
      </c>
    </row>
    <row r="829" spans="1:52" hidden="1" x14ac:dyDescent="0.35">
      <c r="A829" t="s">
        <v>61</v>
      </c>
      <c r="B829" t="s">
        <v>131</v>
      </c>
      <c r="C829" s="109">
        <v>0</v>
      </c>
      <c r="D829" s="12">
        <v>0</v>
      </c>
      <c r="E829" s="12">
        <v>0</v>
      </c>
      <c r="F829" s="12">
        <v>0</v>
      </c>
      <c r="G829" s="12">
        <v>0</v>
      </c>
      <c r="H829" s="12">
        <v>0</v>
      </c>
      <c r="I829" s="12">
        <v>0</v>
      </c>
      <c r="J829" s="12">
        <v>0</v>
      </c>
      <c r="K829" s="12">
        <v>0</v>
      </c>
      <c r="L829" s="12">
        <v>0</v>
      </c>
      <c r="M829" s="12">
        <v>0</v>
      </c>
      <c r="N829" s="12">
        <v>0</v>
      </c>
      <c r="O829" s="12">
        <v>0</v>
      </c>
      <c r="P829" s="12">
        <v>0</v>
      </c>
      <c r="Q829" s="12">
        <v>0</v>
      </c>
      <c r="R829" s="12">
        <v>0</v>
      </c>
      <c r="S829" s="12">
        <v>0</v>
      </c>
      <c r="T829" s="12">
        <v>0</v>
      </c>
      <c r="U829" s="12">
        <v>0</v>
      </c>
      <c r="V829" s="12">
        <v>0</v>
      </c>
      <c r="W829" s="12">
        <v>0</v>
      </c>
      <c r="X829" s="12">
        <v>0</v>
      </c>
      <c r="Y829" s="12">
        <v>0</v>
      </c>
      <c r="Z829" s="12">
        <v>0</v>
      </c>
      <c r="AA829" s="12">
        <v>0</v>
      </c>
      <c r="AB829" s="12">
        <v>0</v>
      </c>
      <c r="AC829" s="12">
        <v>0</v>
      </c>
      <c r="AD829" s="12">
        <v>0</v>
      </c>
      <c r="AE829" s="12">
        <v>0</v>
      </c>
      <c r="AF829" s="12">
        <v>0</v>
      </c>
      <c r="AG829" s="12">
        <v>0</v>
      </c>
      <c r="AH829" s="12">
        <v>0</v>
      </c>
      <c r="AI829" s="12">
        <v>0</v>
      </c>
      <c r="AJ829" s="12">
        <v>0</v>
      </c>
      <c r="AK829" s="12">
        <v>0</v>
      </c>
      <c r="AL829" s="12">
        <v>0</v>
      </c>
      <c r="AM829" s="12">
        <v>0</v>
      </c>
      <c r="AN829" s="12">
        <v>0</v>
      </c>
      <c r="AO829" s="81">
        <v>0</v>
      </c>
      <c r="AP829">
        <v>0</v>
      </c>
      <c r="AQ829">
        <v>0</v>
      </c>
      <c r="AR829">
        <v>0</v>
      </c>
      <c r="AS829" t="s">
        <v>343</v>
      </c>
      <c r="AT829" t="s">
        <v>270</v>
      </c>
      <c r="AU829">
        <v>0</v>
      </c>
      <c r="AV829" s="12"/>
      <c r="AW829" s="12"/>
      <c r="AX829" s="12"/>
      <c r="AY829" s="12"/>
      <c r="AZ829" t="s">
        <v>295</v>
      </c>
    </row>
    <row r="830" spans="1:52" hidden="1" x14ac:dyDescent="0.35">
      <c r="A830" t="s">
        <v>61</v>
      </c>
      <c r="B830" t="s">
        <v>67</v>
      </c>
      <c r="C830" s="109">
        <v>0</v>
      </c>
      <c r="D830" s="12">
        <v>0</v>
      </c>
      <c r="E830" s="12">
        <v>0</v>
      </c>
      <c r="F830" s="12">
        <v>0</v>
      </c>
      <c r="G830" s="12">
        <v>0</v>
      </c>
      <c r="H830" s="12">
        <v>0</v>
      </c>
      <c r="I830" s="12">
        <v>0</v>
      </c>
      <c r="J830" s="12">
        <v>0</v>
      </c>
      <c r="K830" s="12">
        <v>0</v>
      </c>
      <c r="L830" s="12">
        <v>0</v>
      </c>
      <c r="M830" s="12">
        <v>0</v>
      </c>
      <c r="N830" s="12">
        <v>0</v>
      </c>
      <c r="O830" s="12">
        <v>0</v>
      </c>
      <c r="P830" s="12">
        <v>0</v>
      </c>
      <c r="Q830" s="12">
        <v>0</v>
      </c>
      <c r="R830" s="12">
        <v>0</v>
      </c>
      <c r="S830" s="12">
        <v>0</v>
      </c>
      <c r="T830" s="12">
        <v>0</v>
      </c>
      <c r="U830" s="12">
        <v>0</v>
      </c>
      <c r="V830" s="12">
        <v>0</v>
      </c>
      <c r="W830" s="12">
        <v>0</v>
      </c>
      <c r="X830" s="12">
        <v>0</v>
      </c>
      <c r="Y830" s="12">
        <v>0</v>
      </c>
      <c r="Z830" s="12">
        <v>0</v>
      </c>
      <c r="AA830" s="12">
        <v>0</v>
      </c>
      <c r="AB830" s="12">
        <v>0</v>
      </c>
      <c r="AC830" s="12">
        <v>0</v>
      </c>
      <c r="AD830" s="12">
        <v>0</v>
      </c>
      <c r="AE830" s="12">
        <v>0</v>
      </c>
      <c r="AF830" s="12">
        <v>0</v>
      </c>
      <c r="AG830" s="12">
        <v>0</v>
      </c>
      <c r="AH830" s="12">
        <v>0</v>
      </c>
      <c r="AI830" s="12">
        <v>0</v>
      </c>
      <c r="AJ830" s="12">
        <v>0</v>
      </c>
      <c r="AK830" s="12">
        <v>0</v>
      </c>
      <c r="AL830" s="12">
        <v>0</v>
      </c>
      <c r="AM830" s="12">
        <v>0</v>
      </c>
      <c r="AN830" s="12">
        <v>0</v>
      </c>
      <c r="AO830" s="81">
        <v>0</v>
      </c>
      <c r="AP830">
        <v>0</v>
      </c>
      <c r="AQ830">
        <v>0</v>
      </c>
      <c r="AR830">
        <v>0</v>
      </c>
      <c r="AS830" t="s">
        <v>344</v>
      </c>
      <c r="AT830" t="s">
        <v>270</v>
      </c>
      <c r="AU830">
        <v>0</v>
      </c>
      <c r="AV830" s="12">
        <v>63</v>
      </c>
      <c r="AW830" s="12"/>
      <c r="AX830" s="12"/>
      <c r="AY830" s="12"/>
      <c r="AZ830" t="s">
        <v>57</v>
      </c>
    </row>
    <row r="831" spans="1:52" hidden="1" x14ac:dyDescent="0.35">
      <c r="A831" t="s">
        <v>61</v>
      </c>
      <c r="B831" t="s">
        <v>67</v>
      </c>
      <c r="C831" s="109">
        <v>0</v>
      </c>
      <c r="D831" s="12">
        <v>0</v>
      </c>
      <c r="E831" s="12">
        <v>0</v>
      </c>
      <c r="F831" s="12">
        <v>0</v>
      </c>
      <c r="G831" s="12">
        <v>0</v>
      </c>
      <c r="H831" s="12">
        <v>0</v>
      </c>
      <c r="I831" s="12">
        <v>0</v>
      </c>
      <c r="J831" s="12">
        <v>0</v>
      </c>
      <c r="K831" s="12">
        <v>0</v>
      </c>
      <c r="L831" s="12">
        <v>0</v>
      </c>
      <c r="M831" s="12">
        <v>0</v>
      </c>
      <c r="N831" s="12">
        <v>0</v>
      </c>
      <c r="O831" s="12">
        <v>0</v>
      </c>
      <c r="P831" s="12">
        <v>0</v>
      </c>
      <c r="Q831" s="12">
        <v>0</v>
      </c>
      <c r="R831" s="12">
        <v>0</v>
      </c>
      <c r="S831" s="12">
        <v>0</v>
      </c>
      <c r="T831" s="12">
        <v>0</v>
      </c>
      <c r="U831" s="12">
        <v>0</v>
      </c>
      <c r="V831" s="12">
        <v>0</v>
      </c>
      <c r="W831" s="12">
        <v>0</v>
      </c>
      <c r="X831" s="12">
        <v>0</v>
      </c>
      <c r="Y831" s="12">
        <v>0</v>
      </c>
      <c r="Z831" s="12">
        <v>0</v>
      </c>
      <c r="AA831" s="12">
        <v>0</v>
      </c>
      <c r="AB831" s="12">
        <v>0</v>
      </c>
      <c r="AC831" s="12">
        <v>0</v>
      </c>
      <c r="AD831" s="12">
        <v>0</v>
      </c>
      <c r="AE831" s="12">
        <v>0</v>
      </c>
      <c r="AF831" s="12">
        <v>0</v>
      </c>
      <c r="AG831" s="12">
        <v>0</v>
      </c>
      <c r="AH831" s="12">
        <v>0</v>
      </c>
      <c r="AI831" s="12">
        <v>0</v>
      </c>
      <c r="AJ831" s="12">
        <v>0</v>
      </c>
      <c r="AK831" s="12">
        <v>0</v>
      </c>
      <c r="AL831" s="12">
        <v>0</v>
      </c>
      <c r="AM831" s="12">
        <v>0</v>
      </c>
      <c r="AN831" s="12">
        <v>0</v>
      </c>
      <c r="AO831" s="81">
        <v>0</v>
      </c>
      <c r="AP831">
        <v>0</v>
      </c>
      <c r="AQ831">
        <v>0</v>
      </c>
      <c r="AR831">
        <v>0</v>
      </c>
      <c r="AS831" t="s">
        <v>344</v>
      </c>
      <c r="AT831" t="s">
        <v>270</v>
      </c>
      <c r="AU831">
        <v>0</v>
      </c>
      <c r="AV831" s="12"/>
      <c r="AW831" s="12">
        <v>0</v>
      </c>
      <c r="AX831" s="12"/>
      <c r="AY831" s="12"/>
      <c r="AZ831" t="s">
        <v>296</v>
      </c>
    </row>
    <row r="832" spans="1:52" hidden="1" x14ac:dyDescent="0.35">
      <c r="A832" t="s">
        <v>61</v>
      </c>
      <c r="B832" t="s">
        <v>67</v>
      </c>
      <c r="C832" s="109">
        <v>0</v>
      </c>
      <c r="D832" s="12">
        <v>0</v>
      </c>
      <c r="E832" s="12">
        <v>0</v>
      </c>
      <c r="F832" s="12">
        <v>0</v>
      </c>
      <c r="G832" s="12">
        <v>0</v>
      </c>
      <c r="H832" s="12">
        <v>0</v>
      </c>
      <c r="I832" s="12">
        <v>0</v>
      </c>
      <c r="J832" s="12">
        <v>0</v>
      </c>
      <c r="K832" s="12">
        <v>0</v>
      </c>
      <c r="L832" s="12">
        <v>0</v>
      </c>
      <c r="M832" s="12">
        <v>0</v>
      </c>
      <c r="N832" s="12">
        <v>0</v>
      </c>
      <c r="O832" s="12">
        <v>0</v>
      </c>
      <c r="P832" s="12">
        <v>0</v>
      </c>
      <c r="Q832" s="12">
        <v>0</v>
      </c>
      <c r="R832" s="12">
        <v>0</v>
      </c>
      <c r="S832" s="12">
        <v>0</v>
      </c>
      <c r="T832" s="12">
        <v>0</v>
      </c>
      <c r="U832" s="12">
        <v>0</v>
      </c>
      <c r="V832" s="12">
        <v>0</v>
      </c>
      <c r="W832" s="12">
        <v>0</v>
      </c>
      <c r="X832" s="12">
        <v>0</v>
      </c>
      <c r="Y832" s="12">
        <v>0</v>
      </c>
      <c r="Z832" s="12">
        <v>0</v>
      </c>
      <c r="AA832" s="12">
        <v>0</v>
      </c>
      <c r="AB832" s="12">
        <v>0</v>
      </c>
      <c r="AC832" s="12">
        <v>0</v>
      </c>
      <c r="AD832" s="12">
        <v>0</v>
      </c>
      <c r="AE832" s="12">
        <v>0</v>
      </c>
      <c r="AF832" s="12">
        <v>0</v>
      </c>
      <c r="AG832" s="12">
        <v>0</v>
      </c>
      <c r="AH832" s="12">
        <v>0</v>
      </c>
      <c r="AI832" s="12">
        <v>0</v>
      </c>
      <c r="AJ832" s="12">
        <v>0</v>
      </c>
      <c r="AK832" s="12">
        <v>0</v>
      </c>
      <c r="AL832" s="12">
        <v>0</v>
      </c>
      <c r="AM832" s="12">
        <v>0</v>
      </c>
      <c r="AN832" s="12">
        <v>0</v>
      </c>
      <c r="AO832" s="81">
        <v>0</v>
      </c>
      <c r="AP832">
        <v>0</v>
      </c>
      <c r="AQ832">
        <v>0</v>
      </c>
      <c r="AR832">
        <v>0</v>
      </c>
      <c r="AS832" t="s">
        <v>344</v>
      </c>
      <c r="AT832" t="s">
        <v>270</v>
      </c>
      <c r="AU832">
        <v>0</v>
      </c>
      <c r="AV832" s="12"/>
      <c r="AW832" s="12">
        <v>0</v>
      </c>
      <c r="AX832" s="12"/>
      <c r="AY832" s="12"/>
      <c r="AZ832" t="s">
        <v>295</v>
      </c>
    </row>
    <row r="833" spans="1:52" hidden="1" x14ac:dyDescent="0.35">
      <c r="A833" t="s">
        <v>61</v>
      </c>
      <c r="B833" t="s">
        <v>67</v>
      </c>
      <c r="C833" s="109">
        <v>0</v>
      </c>
      <c r="D833" s="12">
        <v>0</v>
      </c>
      <c r="E833" s="12">
        <v>0</v>
      </c>
      <c r="F833" s="12">
        <v>0</v>
      </c>
      <c r="G833" s="12">
        <v>0</v>
      </c>
      <c r="H833" s="12">
        <v>0</v>
      </c>
      <c r="I833" s="12">
        <v>0</v>
      </c>
      <c r="J833" s="12">
        <v>0</v>
      </c>
      <c r="K833" s="12">
        <v>0</v>
      </c>
      <c r="L833" s="12">
        <v>0</v>
      </c>
      <c r="M833" s="12">
        <v>0</v>
      </c>
      <c r="N833" s="12">
        <v>0</v>
      </c>
      <c r="O833" s="12">
        <v>0</v>
      </c>
      <c r="P833" s="12">
        <v>0</v>
      </c>
      <c r="Q833" s="12">
        <v>0</v>
      </c>
      <c r="R833" s="12">
        <v>0</v>
      </c>
      <c r="S833" s="12">
        <v>0</v>
      </c>
      <c r="T833" s="12">
        <v>0</v>
      </c>
      <c r="U833" s="12">
        <v>0</v>
      </c>
      <c r="V833" s="12">
        <v>0</v>
      </c>
      <c r="W833" s="12">
        <v>0</v>
      </c>
      <c r="X833" s="12">
        <v>0</v>
      </c>
      <c r="Y833" s="12">
        <v>0</v>
      </c>
      <c r="Z833" s="12">
        <v>0</v>
      </c>
      <c r="AA833" s="12">
        <v>0</v>
      </c>
      <c r="AB833" s="12">
        <v>0</v>
      </c>
      <c r="AC833" s="12">
        <v>0</v>
      </c>
      <c r="AD833" s="12">
        <v>0</v>
      </c>
      <c r="AE833" s="12">
        <v>0</v>
      </c>
      <c r="AF833" s="12">
        <v>0</v>
      </c>
      <c r="AG833" s="12">
        <v>0</v>
      </c>
      <c r="AH833" s="12">
        <v>0</v>
      </c>
      <c r="AI833" s="12">
        <v>0</v>
      </c>
      <c r="AJ833" s="12">
        <v>0</v>
      </c>
      <c r="AK833" s="12">
        <v>0</v>
      </c>
      <c r="AL833" s="12">
        <v>0</v>
      </c>
      <c r="AM833" s="12">
        <v>0</v>
      </c>
      <c r="AN833" s="12">
        <v>0</v>
      </c>
      <c r="AO833" s="81">
        <v>0</v>
      </c>
      <c r="AP833">
        <v>0</v>
      </c>
      <c r="AQ833">
        <v>0</v>
      </c>
      <c r="AR833">
        <v>0</v>
      </c>
      <c r="AS833" t="s">
        <v>344</v>
      </c>
      <c r="AT833" t="s">
        <v>270</v>
      </c>
      <c r="AU833">
        <v>0</v>
      </c>
      <c r="AV833" s="12"/>
      <c r="AW833" s="12">
        <v>5</v>
      </c>
      <c r="AX833" s="12"/>
      <c r="AY833" s="12"/>
      <c r="AZ833" t="s">
        <v>57</v>
      </c>
    </row>
    <row r="834" spans="1:52" hidden="1" x14ac:dyDescent="0.35">
      <c r="A834" t="s">
        <v>61</v>
      </c>
      <c r="B834" t="s">
        <v>67</v>
      </c>
      <c r="C834" s="109">
        <v>0</v>
      </c>
      <c r="D834" s="12">
        <v>0</v>
      </c>
      <c r="E834" s="12">
        <v>0</v>
      </c>
      <c r="F834" s="12">
        <v>0</v>
      </c>
      <c r="G834" s="12">
        <v>0</v>
      </c>
      <c r="H834" s="12">
        <v>0</v>
      </c>
      <c r="I834" s="12">
        <v>0</v>
      </c>
      <c r="J834" s="12">
        <v>0</v>
      </c>
      <c r="K834" s="12">
        <v>0</v>
      </c>
      <c r="L834" s="12">
        <v>0</v>
      </c>
      <c r="M834" s="12">
        <v>0</v>
      </c>
      <c r="N834" s="12">
        <v>0</v>
      </c>
      <c r="O834" s="12">
        <v>0</v>
      </c>
      <c r="P834" s="12">
        <v>0</v>
      </c>
      <c r="Q834" s="12">
        <v>0</v>
      </c>
      <c r="R834" s="12">
        <v>0</v>
      </c>
      <c r="S834" s="12">
        <v>0</v>
      </c>
      <c r="T834" s="12">
        <v>0</v>
      </c>
      <c r="U834" s="12">
        <v>0</v>
      </c>
      <c r="V834" s="12">
        <v>0</v>
      </c>
      <c r="W834" s="12">
        <v>0</v>
      </c>
      <c r="X834" s="12">
        <v>0</v>
      </c>
      <c r="Y834" s="12">
        <v>0</v>
      </c>
      <c r="Z834" s="12">
        <v>0</v>
      </c>
      <c r="AA834" s="12">
        <v>0</v>
      </c>
      <c r="AB834" s="12">
        <v>0</v>
      </c>
      <c r="AC834" s="12">
        <v>0</v>
      </c>
      <c r="AD834" s="12">
        <v>0</v>
      </c>
      <c r="AE834" s="12">
        <v>0</v>
      </c>
      <c r="AF834" s="12">
        <v>0</v>
      </c>
      <c r="AG834" s="12">
        <v>0</v>
      </c>
      <c r="AH834" s="12">
        <v>0</v>
      </c>
      <c r="AI834" s="12">
        <v>0</v>
      </c>
      <c r="AJ834" s="12">
        <v>0</v>
      </c>
      <c r="AK834" s="12">
        <v>0</v>
      </c>
      <c r="AL834" s="12">
        <v>0</v>
      </c>
      <c r="AM834" s="12">
        <v>0</v>
      </c>
      <c r="AN834" s="12">
        <v>0</v>
      </c>
      <c r="AO834" s="81">
        <v>0</v>
      </c>
      <c r="AP834">
        <v>0</v>
      </c>
      <c r="AQ834">
        <v>0</v>
      </c>
      <c r="AR834">
        <v>0</v>
      </c>
      <c r="AS834" t="s">
        <v>344</v>
      </c>
      <c r="AT834" t="s">
        <v>270</v>
      </c>
      <c r="AU834">
        <v>0</v>
      </c>
      <c r="AV834" s="12"/>
      <c r="AW834" s="12"/>
      <c r="AX834" s="12">
        <v>0</v>
      </c>
      <c r="AY834" s="12"/>
      <c r="AZ834" t="s">
        <v>295</v>
      </c>
    </row>
    <row r="835" spans="1:52" hidden="1" x14ac:dyDescent="0.35">
      <c r="A835" t="s">
        <v>61</v>
      </c>
      <c r="B835" t="s">
        <v>67</v>
      </c>
      <c r="C835" s="109">
        <v>0</v>
      </c>
      <c r="D835" s="12">
        <v>0</v>
      </c>
      <c r="E835" s="12">
        <v>0</v>
      </c>
      <c r="F835" s="12">
        <v>0</v>
      </c>
      <c r="G835" s="12">
        <v>0</v>
      </c>
      <c r="H835" s="12">
        <v>0</v>
      </c>
      <c r="I835" s="12">
        <v>0</v>
      </c>
      <c r="J835" s="12">
        <v>0</v>
      </c>
      <c r="K835" s="12">
        <v>0</v>
      </c>
      <c r="L835" s="12">
        <v>0</v>
      </c>
      <c r="M835" s="12">
        <v>0</v>
      </c>
      <c r="N835" s="12">
        <v>0</v>
      </c>
      <c r="O835" s="12">
        <v>0</v>
      </c>
      <c r="P835" s="12">
        <v>0</v>
      </c>
      <c r="Q835" s="12">
        <v>0</v>
      </c>
      <c r="R835" s="12">
        <v>0</v>
      </c>
      <c r="S835" s="12">
        <v>0</v>
      </c>
      <c r="T835" s="12">
        <v>0</v>
      </c>
      <c r="U835" s="12">
        <v>0</v>
      </c>
      <c r="V835" s="12">
        <v>0</v>
      </c>
      <c r="W835" s="12">
        <v>0</v>
      </c>
      <c r="X835" s="12">
        <v>0</v>
      </c>
      <c r="Y835" s="12">
        <v>0</v>
      </c>
      <c r="Z835" s="12">
        <v>0</v>
      </c>
      <c r="AA835" s="12">
        <v>0</v>
      </c>
      <c r="AB835" s="12">
        <v>0</v>
      </c>
      <c r="AC835" s="12">
        <v>0</v>
      </c>
      <c r="AD835" s="12">
        <v>0</v>
      </c>
      <c r="AE835" s="12">
        <v>0</v>
      </c>
      <c r="AF835" s="12">
        <v>0</v>
      </c>
      <c r="AG835" s="12">
        <v>0</v>
      </c>
      <c r="AH835" s="12">
        <v>0</v>
      </c>
      <c r="AI835" s="12">
        <v>0</v>
      </c>
      <c r="AJ835" s="12">
        <v>0</v>
      </c>
      <c r="AK835" s="12">
        <v>0</v>
      </c>
      <c r="AL835" s="12">
        <v>0</v>
      </c>
      <c r="AM835" s="12">
        <v>0</v>
      </c>
      <c r="AN835" s="12">
        <v>0</v>
      </c>
      <c r="AO835" s="81">
        <v>0</v>
      </c>
      <c r="AP835">
        <v>0</v>
      </c>
      <c r="AQ835">
        <v>0</v>
      </c>
      <c r="AR835">
        <v>0</v>
      </c>
      <c r="AS835" t="s">
        <v>344</v>
      </c>
      <c r="AT835" t="s">
        <v>270</v>
      </c>
      <c r="AU835">
        <v>0</v>
      </c>
      <c r="AV835" s="12"/>
      <c r="AW835" s="12"/>
      <c r="AX835" s="12">
        <v>1</v>
      </c>
      <c r="AY835" s="12"/>
      <c r="AZ835" t="s">
        <v>296</v>
      </c>
    </row>
    <row r="836" spans="1:52" hidden="1" x14ac:dyDescent="0.35">
      <c r="A836" t="s">
        <v>61</v>
      </c>
      <c r="B836" t="s">
        <v>67</v>
      </c>
      <c r="C836" s="109">
        <v>0</v>
      </c>
      <c r="D836" s="12">
        <v>0</v>
      </c>
      <c r="E836" s="12">
        <v>0</v>
      </c>
      <c r="F836" s="12">
        <v>0</v>
      </c>
      <c r="G836" s="12">
        <v>0</v>
      </c>
      <c r="H836" s="12">
        <v>0</v>
      </c>
      <c r="I836" s="12">
        <v>0</v>
      </c>
      <c r="J836" s="12">
        <v>0</v>
      </c>
      <c r="K836" s="12">
        <v>0</v>
      </c>
      <c r="L836" s="12">
        <v>0</v>
      </c>
      <c r="M836" s="12">
        <v>0</v>
      </c>
      <c r="N836" s="12">
        <v>0</v>
      </c>
      <c r="O836" s="12">
        <v>0</v>
      </c>
      <c r="P836" s="12">
        <v>0</v>
      </c>
      <c r="Q836" s="12">
        <v>0</v>
      </c>
      <c r="R836" s="12">
        <v>0</v>
      </c>
      <c r="S836" s="12">
        <v>0</v>
      </c>
      <c r="T836" s="12">
        <v>0</v>
      </c>
      <c r="U836" s="12">
        <v>0</v>
      </c>
      <c r="V836" s="12">
        <v>0</v>
      </c>
      <c r="W836" s="12">
        <v>0</v>
      </c>
      <c r="X836" s="12">
        <v>0</v>
      </c>
      <c r="Y836" s="12">
        <v>0</v>
      </c>
      <c r="Z836" s="12">
        <v>0</v>
      </c>
      <c r="AA836" s="12">
        <v>0</v>
      </c>
      <c r="AB836" s="12">
        <v>0</v>
      </c>
      <c r="AC836" s="12">
        <v>0</v>
      </c>
      <c r="AD836" s="12">
        <v>0</v>
      </c>
      <c r="AE836" s="12">
        <v>0</v>
      </c>
      <c r="AF836" s="12">
        <v>0</v>
      </c>
      <c r="AG836" s="12">
        <v>0</v>
      </c>
      <c r="AH836" s="12">
        <v>0</v>
      </c>
      <c r="AI836" s="12">
        <v>0</v>
      </c>
      <c r="AJ836" s="12">
        <v>0</v>
      </c>
      <c r="AK836" s="12">
        <v>0</v>
      </c>
      <c r="AL836" s="12">
        <v>0</v>
      </c>
      <c r="AM836" s="12">
        <v>0</v>
      </c>
      <c r="AN836" s="12">
        <v>0</v>
      </c>
      <c r="AO836" s="81">
        <v>0</v>
      </c>
      <c r="AP836">
        <v>0</v>
      </c>
      <c r="AQ836">
        <v>0</v>
      </c>
      <c r="AR836">
        <v>0</v>
      </c>
      <c r="AS836" t="s">
        <v>344</v>
      </c>
      <c r="AT836" t="s">
        <v>270</v>
      </c>
      <c r="AU836">
        <v>0</v>
      </c>
      <c r="AV836" s="12"/>
      <c r="AW836" s="12"/>
      <c r="AX836" s="12">
        <v>6</v>
      </c>
      <c r="AY836" s="12"/>
      <c r="AZ836" t="s">
        <v>57</v>
      </c>
    </row>
    <row r="837" spans="1:52" hidden="1" x14ac:dyDescent="0.35">
      <c r="A837" t="s">
        <v>61</v>
      </c>
      <c r="B837" t="s">
        <v>67</v>
      </c>
      <c r="C837" s="109">
        <v>0</v>
      </c>
      <c r="D837" s="12">
        <v>0</v>
      </c>
      <c r="E837" s="12">
        <v>0</v>
      </c>
      <c r="F837" s="12">
        <v>0</v>
      </c>
      <c r="G837" s="12">
        <v>0</v>
      </c>
      <c r="H837" s="12">
        <v>0</v>
      </c>
      <c r="I837" s="12">
        <v>0</v>
      </c>
      <c r="J837" s="12">
        <v>0</v>
      </c>
      <c r="K837" s="12">
        <v>0</v>
      </c>
      <c r="L837" s="12">
        <v>0</v>
      </c>
      <c r="M837" s="12">
        <v>0</v>
      </c>
      <c r="N837" s="12">
        <v>0</v>
      </c>
      <c r="O837" s="12">
        <v>0</v>
      </c>
      <c r="P837" s="12">
        <v>0</v>
      </c>
      <c r="Q837" s="12">
        <v>0</v>
      </c>
      <c r="R837" s="12">
        <v>0</v>
      </c>
      <c r="S837" s="12">
        <v>0</v>
      </c>
      <c r="T837" s="12">
        <v>0</v>
      </c>
      <c r="U837" s="12">
        <v>0</v>
      </c>
      <c r="V837" s="12">
        <v>0</v>
      </c>
      <c r="W837" s="12">
        <v>0</v>
      </c>
      <c r="X837" s="12">
        <v>0</v>
      </c>
      <c r="Y837" s="12">
        <v>0</v>
      </c>
      <c r="Z837" s="12">
        <v>0</v>
      </c>
      <c r="AA837" s="12">
        <v>0</v>
      </c>
      <c r="AB837" s="12">
        <v>0</v>
      </c>
      <c r="AC837" s="12">
        <v>0</v>
      </c>
      <c r="AD837" s="12">
        <v>0</v>
      </c>
      <c r="AE837" s="12">
        <v>0</v>
      </c>
      <c r="AF837" s="12">
        <v>0</v>
      </c>
      <c r="AG837" s="12">
        <v>0</v>
      </c>
      <c r="AH837" s="12">
        <v>0</v>
      </c>
      <c r="AI837" s="12">
        <v>0</v>
      </c>
      <c r="AJ837" s="12">
        <v>0</v>
      </c>
      <c r="AK837" s="12">
        <v>0</v>
      </c>
      <c r="AL837" s="12">
        <v>0</v>
      </c>
      <c r="AM837" s="12">
        <v>0</v>
      </c>
      <c r="AN837" s="12">
        <v>0</v>
      </c>
      <c r="AO837" s="81">
        <v>0</v>
      </c>
      <c r="AP837">
        <v>0</v>
      </c>
      <c r="AQ837">
        <v>0</v>
      </c>
      <c r="AR837">
        <v>0</v>
      </c>
      <c r="AS837" t="s">
        <v>344</v>
      </c>
      <c r="AT837" t="s">
        <v>270</v>
      </c>
      <c r="AU837">
        <v>0</v>
      </c>
      <c r="AV837" s="12"/>
      <c r="AW837" s="12"/>
      <c r="AX837" s="12"/>
      <c r="AY837" s="12">
        <v>0</v>
      </c>
      <c r="AZ837" t="s">
        <v>296</v>
      </c>
    </row>
    <row r="838" spans="1:52" hidden="1" x14ac:dyDescent="0.35">
      <c r="A838" t="s">
        <v>61</v>
      </c>
      <c r="B838" t="s">
        <v>67</v>
      </c>
      <c r="C838" s="109">
        <v>0</v>
      </c>
      <c r="D838" s="12">
        <v>0</v>
      </c>
      <c r="E838" s="12">
        <v>0</v>
      </c>
      <c r="F838" s="12">
        <v>0</v>
      </c>
      <c r="G838" s="12">
        <v>0</v>
      </c>
      <c r="H838" s="12">
        <v>0</v>
      </c>
      <c r="I838" s="12">
        <v>0</v>
      </c>
      <c r="J838" s="12">
        <v>0</v>
      </c>
      <c r="K838" s="12">
        <v>0</v>
      </c>
      <c r="L838" s="12">
        <v>0</v>
      </c>
      <c r="M838" s="12">
        <v>0</v>
      </c>
      <c r="N838" s="12">
        <v>0</v>
      </c>
      <c r="O838" s="12">
        <v>0</v>
      </c>
      <c r="P838" s="12">
        <v>0</v>
      </c>
      <c r="Q838" s="12">
        <v>0</v>
      </c>
      <c r="R838" s="12">
        <v>0</v>
      </c>
      <c r="S838" s="12">
        <v>0</v>
      </c>
      <c r="T838" s="12">
        <v>0</v>
      </c>
      <c r="U838" s="12">
        <v>0</v>
      </c>
      <c r="V838" s="12">
        <v>0</v>
      </c>
      <c r="W838" s="12">
        <v>0</v>
      </c>
      <c r="X838" s="12">
        <v>0</v>
      </c>
      <c r="Y838" s="12">
        <v>0</v>
      </c>
      <c r="Z838" s="12">
        <v>0</v>
      </c>
      <c r="AA838" s="12">
        <v>0</v>
      </c>
      <c r="AB838" s="12">
        <v>0</v>
      </c>
      <c r="AC838" s="12">
        <v>0</v>
      </c>
      <c r="AD838" s="12">
        <v>0</v>
      </c>
      <c r="AE838" s="12">
        <v>0</v>
      </c>
      <c r="AF838" s="12">
        <v>0</v>
      </c>
      <c r="AG838" s="12">
        <v>0</v>
      </c>
      <c r="AH838" s="12">
        <v>0</v>
      </c>
      <c r="AI838" s="12">
        <v>0</v>
      </c>
      <c r="AJ838" s="12">
        <v>0</v>
      </c>
      <c r="AK838" s="12">
        <v>0</v>
      </c>
      <c r="AL838" s="12">
        <v>0</v>
      </c>
      <c r="AM838" s="12">
        <v>0</v>
      </c>
      <c r="AN838" s="12">
        <v>0</v>
      </c>
      <c r="AO838" s="81">
        <v>0</v>
      </c>
      <c r="AP838">
        <v>0</v>
      </c>
      <c r="AQ838">
        <v>0</v>
      </c>
      <c r="AR838">
        <v>0</v>
      </c>
      <c r="AS838" t="s">
        <v>344</v>
      </c>
      <c r="AT838" t="s">
        <v>270</v>
      </c>
      <c r="AU838">
        <v>0</v>
      </c>
      <c r="AV838" s="12"/>
      <c r="AW838" s="12"/>
      <c r="AX838" s="12"/>
      <c r="AY838" s="12">
        <v>0</v>
      </c>
      <c r="AZ838" t="s">
        <v>295</v>
      </c>
    </row>
    <row r="839" spans="1:52" hidden="1" x14ac:dyDescent="0.35">
      <c r="A839" t="s">
        <v>61</v>
      </c>
      <c r="B839" t="s">
        <v>67</v>
      </c>
      <c r="C839" s="109">
        <v>0</v>
      </c>
      <c r="D839" s="12">
        <v>0</v>
      </c>
      <c r="E839" s="12">
        <v>0</v>
      </c>
      <c r="F839" s="12">
        <v>0</v>
      </c>
      <c r="G839" s="12">
        <v>0</v>
      </c>
      <c r="H839" s="12">
        <v>0</v>
      </c>
      <c r="I839" s="12">
        <v>0</v>
      </c>
      <c r="J839" s="12">
        <v>0</v>
      </c>
      <c r="K839" s="12">
        <v>0</v>
      </c>
      <c r="L839" s="12">
        <v>0</v>
      </c>
      <c r="M839" s="12">
        <v>0</v>
      </c>
      <c r="N839" s="12">
        <v>0</v>
      </c>
      <c r="O839" s="12">
        <v>0</v>
      </c>
      <c r="P839" s="12">
        <v>0</v>
      </c>
      <c r="Q839" s="12">
        <v>0</v>
      </c>
      <c r="R839" s="12">
        <v>0</v>
      </c>
      <c r="S839" s="12">
        <v>0</v>
      </c>
      <c r="T839" s="12">
        <v>0</v>
      </c>
      <c r="U839" s="12">
        <v>0</v>
      </c>
      <c r="V839" s="12">
        <v>0</v>
      </c>
      <c r="W839" s="12">
        <v>0</v>
      </c>
      <c r="X839" s="12">
        <v>0</v>
      </c>
      <c r="Y839" s="12">
        <v>0</v>
      </c>
      <c r="Z839" s="12">
        <v>0</v>
      </c>
      <c r="AA839" s="12">
        <v>0</v>
      </c>
      <c r="AB839" s="12">
        <v>0</v>
      </c>
      <c r="AC839" s="12">
        <v>0</v>
      </c>
      <c r="AD839" s="12">
        <v>0</v>
      </c>
      <c r="AE839" s="12">
        <v>0</v>
      </c>
      <c r="AF839" s="12">
        <v>0</v>
      </c>
      <c r="AG839" s="12">
        <v>0</v>
      </c>
      <c r="AH839" s="12">
        <v>0</v>
      </c>
      <c r="AI839" s="12">
        <v>0</v>
      </c>
      <c r="AJ839" s="12">
        <v>0</v>
      </c>
      <c r="AK839" s="12">
        <v>0</v>
      </c>
      <c r="AL839" s="12">
        <v>0</v>
      </c>
      <c r="AM839" s="12">
        <v>0</v>
      </c>
      <c r="AN839" s="12">
        <v>0</v>
      </c>
      <c r="AO839" s="81">
        <v>0</v>
      </c>
      <c r="AP839">
        <v>0</v>
      </c>
      <c r="AQ839">
        <v>0</v>
      </c>
      <c r="AR839">
        <v>0</v>
      </c>
      <c r="AS839" t="s">
        <v>344</v>
      </c>
      <c r="AT839" t="s">
        <v>270</v>
      </c>
      <c r="AU839">
        <v>0</v>
      </c>
      <c r="AV839" s="12"/>
      <c r="AW839" s="12"/>
      <c r="AX839" s="12"/>
      <c r="AY839" s="12">
        <v>5</v>
      </c>
      <c r="AZ839" t="s">
        <v>57</v>
      </c>
    </row>
    <row r="840" spans="1:52" hidden="1" x14ac:dyDescent="0.35">
      <c r="A840" t="s">
        <v>61</v>
      </c>
      <c r="B840" t="s">
        <v>67</v>
      </c>
      <c r="C840" s="109">
        <v>0</v>
      </c>
      <c r="D840" s="12">
        <v>0</v>
      </c>
      <c r="E840" s="12">
        <v>0</v>
      </c>
      <c r="F840" s="12">
        <v>0</v>
      </c>
      <c r="G840" s="12">
        <v>0</v>
      </c>
      <c r="H840" s="12">
        <v>0</v>
      </c>
      <c r="I840" s="12">
        <v>0</v>
      </c>
      <c r="J840" s="12">
        <v>0</v>
      </c>
      <c r="K840" s="12">
        <v>0</v>
      </c>
      <c r="L840" s="12">
        <v>0</v>
      </c>
      <c r="M840" s="12">
        <v>0</v>
      </c>
      <c r="N840" s="12">
        <v>0</v>
      </c>
      <c r="O840" s="12">
        <v>0</v>
      </c>
      <c r="P840" s="12">
        <v>0</v>
      </c>
      <c r="Q840" s="12">
        <v>0</v>
      </c>
      <c r="R840" s="12">
        <v>0</v>
      </c>
      <c r="S840" s="12">
        <v>0</v>
      </c>
      <c r="T840" s="12">
        <v>0</v>
      </c>
      <c r="U840" s="12">
        <v>0</v>
      </c>
      <c r="V840" s="12">
        <v>0</v>
      </c>
      <c r="W840" s="12">
        <v>0</v>
      </c>
      <c r="X840" s="12">
        <v>0</v>
      </c>
      <c r="Y840" s="12">
        <v>0</v>
      </c>
      <c r="Z840" s="12">
        <v>0</v>
      </c>
      <c r="AA840" s="12">
        <v>0</v>
      </c>
      <c r="AB840" s="12">
        <v>0</v>
      </c>
      <c r="AC840" s="12">
        <v>0</v>
      </c>
      <c r="AD840" s="12">
        <v>0</v>
      </c>
      <c r="AE840" s="12">
        <v>0</v>
      </c>
      <c r="AF840" s="12">
        <v>0</v>
      </c>
      <c r="AG840" s="12">
        <v>0</v>
      </c>
      <c r="AH840" s="12">
        <v>0</v>
      </c>
      <c r="AI840" s="12">
        <v>0</v>
      </c>
      <c r="AJ840" s="12">
        <v>0</v>
      </c>
      <c r="AK840" s="12">
        <v>0</v>
      </c>
      <c r="AL840" s="12">
        <v>0</v>
      </c>
      <c r="AM840" s="12">
        <v>0</v>
      </c>
      <c r="AN840" s="12">
        <v>0</v>
      </c>
      <c r="AO840" s="81">
        <v>0</v>
      </c>
      <c r="AP840">
        <v>0</v>
      </c>
      <c r="AQ840">
        <v>0</v>
      </c>
      <c r="AR840">
        <v>0</v>
      </c>
      <c r="AS840" t="s">
        <v>344</v>
      </c>
      <c r="AT840" t="s">
        <v>270</v>
      </c>
      <c r="AU840">
        <v>0</v>
      </c>
      <c r="AV840" s="12"/>
      <c r="AW840" s="12"/>
      <c r="AX840" s="12"/>
      <c r="AY840" s="12"/>
      <c r="AZ840" t="s">
        <v>57</v>
      </c>
    </row>
    <row r="841" spans="1:52" hidden="1" x14ac:dyDescent="0.35">
      <c r="A841" t="s">
        <v>61</v>
      </c>
      <c r="B841" t="s">
        <v>67</v>
      </c>
      <c r="C841" s="109">
        <v>0</v>
      </c>
      <c r="D841" s="12">
        <v>0</v>
      </c>
      <c r="E841" s="12">
        <v>0</v>
      </c>
      <c r="F841" s="12">
        <v>0</v>
      </c>
      <c r="G841" s="12">
        <v>0</v>
      </c>
      <c r="H841" s="12">
        <v>0</v>
      </c>
      <c r="I841" s="12">
        <v>0</v>
      </c>
      <c r="J841" s="12">
        <v>0</v>
      </c>
      <c r="K841" s="12">
        <v>0</v>
      </c>
      <c r="L841" s="12">
        <v>0</v>
      </c>
      <c r="M841" s="12">
        <v>0</v>
      </c>
      <c r="N841" s="12">
        <v>0</v>
      </c>
      <c r="O841" s="12">
        <v>0</v>
      </c>
      <c r="P841" s="12">
        <v>0</v>
      </c>
      <c r="Q841" s="12">
        <v>0</v>
      </c>
      <c r="R841" s="12">
        <v>0</v>
      </c>
      <c r="S841" s="12">
        <v>0</v>
      </c>
      <c r="T841" s="12">
        <v>0</v>
      </c>
      <c r="U841" s="12">
        <v>0</v>
      </c>
      <c r="V841" s="12">
        <v>0</v>
      </c>
      <c r="W841" s="12">
        <v>0</v>
      </c>
      <c r="X841" s="12">
        <v>0</v>
      </c>
      <c r="Y841" s="12">
        <v>0</v>
      </c>
      <c r="Z841" s="12">
        <v>0</v>
      </c>
      <c r="AA841" s="12">
        <v>0</v>
      </c>
      <c r="AB841" s="12">
        <v>0</v>
      </c>
      <c r="AC841" s="12">
        <v>0</v>
      </c>
      <c r="AD841" s="12">
        <v>0</v>
      </c>
      <c r="AE841" s="12">
        <v>0</v>
      </c>
      <c r="AF841" s="12">
        <v>0</v>
      </c>
      <c r="AG841" s="12">
        <v>0</v>
      </c>
      <c r="AH841" s="12">
        <v>0</v>
      </c>
      <c r="AI841" s="12">
        <v>0</v>
      </c>
      <c r="AJ841" s="12">
        <v>0</v>
      </c>
      <c r="AK841" s="12">
        <v>0</v>
      </c>
      <c r="AL841" s="12">
        <v>0</v>
      </c>
      <c r="AM841" s="12">
        <v>0</v>
      </c>
      <c r="AN841" s="12">
        <v>0</v>
      </c>
      <c r="AO841" s="81">
        <v>0</v>
      </c>
      <c r="AP841">
        <v>0</v>
      </c>
      <c r="AQ841">
        <v>0</v>
      </c>
      <c r="AR841">
        <v>0</v>
      </c>
      <c r="AS841" t="s">
        <v>344</v>
      </c>
      <c r="AT841" t="s">
        <v>270</v>
      </c>
      <c r="AU841">
        <v>0</v>
      </c>
      <c r="AV841" s="12"/>
      <c r="AW841" s="12"/>
      <c r="AX841" s="12"/>
      <c r="AY841" s="12"/>
      <c r="AZ841" t="s">
        <v>296</v>
      </c>
    </row>
    <row r="842" spans="1:52" hidden="1" x14ac:dyDescent="0.35">
      <c r="A842" t="s">
        <v>61</v>
      </c>
      <c r="B842" t="s">
        <v>67</v>
      </c>
      <c r="C842" s="109">
        <v>0</v>
      </c>
      <c r="D842" s="12">
        <v>0</v>
      </c>
      <c r="E842" s="12">
        <v>0</v>
      </c>
      <c r="F842" s="12">
        <v>0</v>
      </c>
      <c r="G842" s="12">
        <v>0</v>
      </c>
      <c r="H842" s="12">
        <v>0</v>
      </c>
      <c r="I842" s="12">
        <v>0</v>
      </c>
      <c r="J842" s="12">
        <v>0</v>
      </c>
      <c r="K842" s="12">
        <v>0</v>
      </c>
      <c r="L842" s="12">
        <v>0</v>
      </c>
      <c r="M842" s="12">
        <v>0</v>
      </c>
      <c r="N842" s="12">
        <v>0</v>
      </c>
      <c r="O842" s="12">
        <v>0</v>
      </c>
      <c r="P842" s="12">
        <v>0</v>
      </c>
      <c r="Q842" s="12">
        <v>0</v>
      </c>
      <c r="R842" s="12">
        <v>0</v>
      </c>
      <c r="S842" s="12">
        <v>0</v>
      </c>
      <c r="T842" s="12">
        <v>0</v>
      </c>
      <c r="U842" s="12">
        <v>0</v>
      </c>
      <c r="V842" s="12">
        <v>0</v>
      </c>
      <c r="W842" s="12">
        <v>0</v>
      </c>
      <c r="X842" s="12">
        <v>0</v>
      </c>
      <c r="Y842" s="12">
        <v>0</v>
      </c>
      <c r="Z842" s="12">
        <v>0</v>
      </c>
      <c r="AA842" s="12">
        <v>0</v>
      </c>
      <c r="AB842" s="12">
        <v>0</v>
      </c>
      <c r="AC842" s="12">
        <v>0</v>
      </c>
      <c r="AD842" s="12">
        <v>0</v>
      </c>
      <c r="AE842" s="12">
        <v>0</v>
      </c>
      <c r="AF842" s="12">
        <v>0</v>
      </c>
      <c r="AG842" s="12">
        <v>0</v>
      </c>
      <c r="AH842" s="12">
        <v>0</v>
      </c>
      <c r="AI842" s="12">
        <v>0</v>
      </c>
      <c r="AJ842" s="12">
        <v>0</v>
      </c>
      <c r="AK842" s="12">
        <v>0</v>
      </c>
      <c r="AL842" s="12">
        <v>0</v>
      </c>
      <c r="AM842" s="12">
        <v>0</v>
      </c>
      <c r="AN842" s="12">
        <v>0</v>
      </c>
      <c r="AO842" s="81">
        <v>0</v>
      </c>
      <c r="AP842">
        <v>0</v>
      </c>
      <c r="AQ842">
        <v>0</v>
      </c>
      <c r="AR842">
        <v>0</v>
      </c>
      <c r="AS842" t="s">
        <v>344</v>
      </c>
      <c r="AT842" t="s">
        <v>270</v>
      </c>
      <c r="AU842">
        <v>0</v>
      </c>
      <c r="AV842" s="12"/>
      <c r="AW842" s="12"/>
      <c r="AX842" s="12"/>
      <c r="AY842" s="12"/>
      <c r="AZ842" t="s">
        <v>295</v>
      </c>
    </row>
    <row r="843" spans="1:52" hidden="1" x14ac:dyDescent="0.35">
      <c r="A843" t="s">
        <v>61</v>
      </c>
      <c r="B843" t="s">
        <v>85</v>
      </c>
      <c r="C843" s="109">
        <v>0</v>
      </c>
      <c r="D843" s="12">
        <v>0</v>
      </c>
      <c r="E843" s="12">
        <v>0</v>
      </c>
      <c r="F843" s="12">
        <v>0</v>
      </c>
      <c r="G843" s="12">
        <v>0</v>
      </c>
      <c r="H843" s="12">
        <v>0</v>
      </c>
      <c r="I843" s="12">
        <v>0</v>
      </c>
      <c r="J843" s="12">
        <v>0</v>
      </c>
      <c r="K843" s="12">
        <v>0</v>
      </c>
      <c r="L843" s="12">
        <v>0</v>
      </c>
      <c r="M843" s="12">
        <v>0</v>
      </c>
      <c r="N843" s="12">
        <v>0</v>
      </c>
      <c r="O843" s="12">
        <v>0</v>
      </c>
      <c r="P843" s="12">
        <v>0</v>
      </c>
      <c r="Q843" s="12">
        <v>0</v>
      </c>
      <c r="R843" s="12">
        <v>0</v>
      </c>
      <c r="S843" s="12">
        <v>0</v>
      </c>
      <c r="T843" s="12">
        <v>0</v>
      </c>
      <c r="U843" s="12">
        <v>0</v>
      </c>
      <c r="V843" s="12">
        <v>0</v>
      </c>
      <c r="W843" s="12">
        <v>0</v>
      </c>
      <c r="X843" s="12">
        <v>0</v>
      </c>
      <c r="Y843" s="12">
        <v>0</v>
      </c>
      <c r="Z843" s="12">
        <v>0</v>
      </c>
      <c r="AA843" s="12">
        <v>0</v>
      </c>
      <c r="AB843" s="12">
        <v>0</v>
      </c>
      <c r="AC843" s="12">
        <v>0</v>
      </c>
      <c r="AD843" s="12">
        <v>0</v>
      </c>
      <c r="AE843" s="12">
        <v>0</v>
      </c>
      <c r="AF843" s="12">
        <v>0</v>
      </c>
      <c r="AG843" s="12">
        <v>0</v>
      </c>
      <c r="AH843" s="12">
        <v>0</v>
      </c>
      <c r="AI843" s="12">
        <v>0</v>
      </c>
      <c r="AJ843" s="12">
        <v>0</v>
      </c>
      <c r="AK843" s="12">
        <v>0</v>
      </c>
      <c r="AL843" s="12">
        <v>0</v>
      </c>
      <c r="AM843" s="12">
        <v>0</v>
      </c>
      <c r="AN843" s="12">
        <v>0</v>
      </c>
      <c r="AO843" s="81">
        <v>0</v>
      </c>
      <c r="AP843">
        <v>0</v>
      </c>
      <c r="AQ843">
        <v>0</v>
      </c>
      <c r="AR843">
        <v>0</v>
      </c>
      <c r="AS843" t="s">
        <v>344</v>
      </c>
      <c r="AT843" t="s">
        <v>270</v>
      </c>
      <c r="AU843">
        <v>0</v>
      </c>
      <c r="AV843" s="12">
        <v>1818</v>
      </c>
      <c r="AW843" s="12"/>
      <c r="AX843" s="12"/>
      <c r="AY843" s="12"/>
      <c r="AZ843" t="s">
        <v>57</v>
      </c>
    </row>
    <row r="844" spans="1:52" hidden="1" x14ac:dyDescent="0.35">
      <c r="A844" t="s">
        <v>61</v>
      </c>
      <c r="B844" t="s">
        <v>85</v>
      </c>
      <c r="C844" s="109">
        <v>0</v>
      </c>
      <c r="D844" s="12">
        <v>0</v>
      </c>
      <c r="E844" s="12">
        <v>0</v>
      </c>
      <c r="F844" s="12">
        <v>0</v>
      </c>
      <c r="G844" s="12">
        <v>0</v>
      </c>
      <c r="H844" s="12">
        <v>0</v>
      </c>
      <c r="I844" s="12">
        <v>0</v>
      </c>
      <c r="J844" s="12">
        <v>0</v>
      </c>
      <c r="K844" s="12">
        <v>0</v>
      </c>
      <c r="L844" s="12">
        <v>0</v>
      </c>
      <c r="M844" s="12">
        <v>0</v>
      </c>
      <c r="N844" s="12">
        <v>0</v>
      </c>
      <c r="O844" s="12">
        <v>0</v>
      </c>
      <c r="P844" s="12">
        <v>0</v>
      </c>
      <c r="Q844" s="12">
        <v>0</v>
      </c>
      <c r="R844" s="12">
        <v>0</v>
      </c>
      <c r="S844" s="12">
        <v>0</v>
      </c>
      <c r="T844" s="12">
        <v>0</v>
      </c>
      <c r="U844" s="12">
        <v>0</v>
      </c>
      <c r="V844" s="12">
        <v>0</v>
      </c>
      <c r="W844" s="12">
        <v>0</v>
      </c>
      <c r="X844" s="12">
        <v>0</v>
      </c>
      <c r="Y844" s="12">
        <v>0</v>
      </c>
      <c r="Z844" s="12">
        <v>0</v>
      </c>
      <c r="AA844" s="12">
        <v>0</v>
      </c>
      <c r="AB844" s="12">
        <v>0</v>
      </c>
      <c r="AC844" s="12">
        <v>0</v>
      </c>
      <c r="AD844" s="12">
        <v>0</v>
      </c>
      <c r="AE844" s="12">
        <v>0</v>
      </c>
      <c r="AF844" s="12">
        <v>0</v>
      </c>
      <c r="AG844" s="12">
        <v>0</v>
      </c>
      <c r="AH844" s="12">
        <v>0</v>
      </c>
      <c r="AI844" s="12">
        <v>0</v>
      </c>
      <c r="AJ844" s="12">
        <v>0</v>
      </c>
      <c r="AK844" s="12">
        <v>0</v>
      </c>
      <c r="AL844" s="12">
        <v>0</v>
      </c>
      <c r="AM844" s="12">
        <v>0</v>
      </c>
      <c r="AN844" s="12">
        <v>0</v>
      </c>
      <c r="AO844" s="81">
        <v>0</v>
      </c>
      <c r="AP844">
        <v>0</v>
      </c>
      <c r="AQ844">
        <v>0</v>
      </c>
      <c r="AR844">
        <v>0</v>
      </c>
      <c r="AS844" t="s">
        <v>344</v>
      </c>
      <c r="AT844" t="s">
        <v>270</v>
      </c>
      <c r="AU844">
        <v>0</v>
      </c>
      <c r="AV844" s="12"/>
      <c r="AW844" s="12">
        <v>3</v>
      </c>
      <c r="AX844" s="12"/>
      <c r="AY844" s="12"/>
      <c r="AZ844" t="s">
        <v>295</v>
      </c>
    </row>
    <row r="845" spans="1:52" hidden="1" x14ac:dyDescent="0.35">
      <c r="A845" t="s">
        <v>61</v>
      </c>
      <c r="B845" t="s">
        <v>85</v>
      </c>
      <c r="C845" s="109">
        <v>0</v>
      </c>
      <c r="D845" s="12">
        <v>0</v>
      </c>
      <c r="E845" s="12">
        <v>0</v>
      </c>
      <c r="F845" s="12">
        <v>0</v>
      </c>
      <c r="G845" s="12">
        <v>0</v>
      </c>
      <c r="H845" s="12">
        <v>0</v>
      </c>
      <c r="I845" s="12">
        <v>0</v>
      </c>
      <c r="J845" s="12">
        <v>0</v>
      </c>
      <c r="K845" s="12">
        <v>0</v>
      </c>
      <c r="L845" s="12">
        <v>0</v>
      </c>
      <c r="M845" s="12">
        <v>0</v>
      </c>
      <c r="N845" s="12">
        <v>0</v>
      </c>
      <c r="O845" s="12">
        <v>0</v>
      </c>
      <c r="P845" s="12">
        <v>0</v>
      </c>
      <c r="Q845" s="12">
        <v>0</v>
      </c>
      <c r="R845" s="12">
        <v>0</v>
      </c>
      <c r="S845" s="12">
        <v>0</v>
      </c>
      <c r="T845" s="12">
        <v>0</v>
      </c>
      <c r="U845" s="12">
        <v>0</v>
      </c>
      <c r="V845" s="12">
        <v>0</v>
      </c>
      <c r="W845" s="12">
        <v>0</v>
      </c>
      <c r="X845" s="12">
        <v>0</v>
      </c>
      <c r="Y845" s="12">
        <v>0</v>
      </c>
      <c r="Z845" s="12">
        <v>0</v>
      </c>
      <c r="AA845" s="12">
        <v>0</v>
      </c>
      <c r="AB845" s="12">
        <v>0</v>
      </c>
      <c r="AC845" s="12">
        <v>0</v>
      </c>
      <c r="AD845" s="12">
        <v>0</v>
      </c>
      <c r="AE845" s="12">
        <v>0</v>
      </c>
      <c r="AF845" s="12">
        <v>0</v>
      </c>
      <c r="AG845" s="12">
        <v>0</v>
      </c>
      <c r="AH845" s="12">
        <v>0</v>
      </c>
      <c r="AI845" s="12">
        <v>0</v>
      </c>
      <c r="AJ845" s="12">
        <v>0</v>
      </c>
      <c r="AK845" s="12">
        <v>0</v>
      </c>
      <c r="AL845" s="12">
        <v>0</v>
      </c>
      <c r="AM845" s="12">
        <v>0</v>
      </c>
      <c r="AN845" s="12">
        <v>0</v>
      </c>
      <c r="AO845" s="81">
        <v>0</v>
      </c>
      <c r="AP845">
        <v>0</v>
      </c>
      <c r="AQ845">
        <v>0</v>
      </c>
      <c r="AR845">
        <v>0</v>
      </c>
      <c r="AS845" t="s">
        <v>344</v>
      </c>
      <c r="AT845" t="s">
        <v>270</v>
      </c>
      <c r="AU845">
        <v>0</v>
      </c>
      <c r="AV845" s="12"/>
      <c r="AW845" s="12">
        <v>12</v>
      </c>
      <c r="AX845" s="12"/>
      <c r="AY845" s="12"/>
      <c r="AZ845" t="s">
        <v>296</v>
      </c>
    </row>
    <row r="846" spans="1:52" hidden="1" x14ac:dyDescent="0.35">
      <c r="A846" t="s">
        <v>61</v>
      </c>
      <c r="B846" t="s">
        <v>85</v>
      </c>
      <c r="C846" s="109">
        <v>0</v>
      </c>
      <c r="D846" s="12">
        <v>0</v>
      </c>
      <c r="E846" s="12">
        <v>0</v>
      </c>
      <c r="F846" s="12">
        <v>0</v>
      </c>
      <c r="G846" s="12">
        <v>0</v>
      </c>
      <c r="H846" s="12">
        <v>0</v>
      </c>
      <c r="I846" s="12">
        <v>0</v>
      </c>
      <c r="J846" s="12">
        <v>0</v>
      </c>
      <c r="K846" s="12">
        <v>0</v>
      </c>
      <c r="L846" s="12">
        <v>0</v>
      </c>
      <c r="M846" s="12">
        <v>0</v>
      </c>
      <c r="N846" s="12">
        <v>0</v>
      </c>
      <c r="O846" s="12">
        <v>0</v>
      </c>
      <c r="P846" s="12">
        <v>0</v>
      </c>
      <c r="Q846" s="12">
        <v>0</v>
      </c>
      <c r="R846" s="12">
        <v>0</v>
      </c>
      <c r="S846" s="12">
        <v>0</v>
      </c>
      <c r="T846" s="12">
        <v>0</v>
      </c>
      <c r="U846" s="12">
        <v>0</v>
      </c>
      <c r="V846" s="12">
        <v>0</v>
      </c>
      <c r="W846" s="12">
        <v>0</v>
      </c>
      <c r="X846" s="12">
        <v>0</v>
      </c>
      <c r="Y846" s="12">
        <v>0</v>
      </c>
      <c r="Z846" s="12">
        <v>0</v>
      </c>
      <c r="AA846" s="12">
        <v>0</v>
      </c>
      <c r="AB846" s="12">
        <v>0</v>
      </c>
      <c r="AC846" s="12">
        <v>0</v>
      </c>
      <c r="AD846" s="12">
        <v>0</v>
      </c>
      <c r="AE846" s="12">
        <v>0</v>
      </c>
      <c r="AF846" s="12">
        <v>0</v>
      </c>
      <c r="AG846" s="12">
        <v>0</v>
      </c>
      <c r="AH846" s="12">
        <v>0</v>
      </c>
      <c r="AI846" s="12">
        <v>0</v>
      </c>
      <c r="AJ846" s="12">
        <v>0</v>
      </c>
      <c r="AK846" s="12">
        <v>0</v>
      </c>
      <c r="AL846" s="12">
        <v>0</v>
      </c>
      <c r="AM846" s="12">
        <v>0</v>
      </c>
      <c r="AN846" s="12">
        <v>0</v>
      </c>
      <c r="AO846" s="81">
        <v>0</v>
      </c>
      <c r="AP846">
        <v>0</v>
      </c>
      <c r="AQ846">
        <v>0</v>
      </c>
      <c r="AR846">
        <v>0</v>
      </c>
      <c r="AS846" t="s">
        <v>344</v>
      </c>
      <c r="AT846" t="s">
        <v>270</v>
      </c>
      <c r="AU846">
        <v>0</v>
      </c>
      <c r="AV846" s="12"/>
      <c r="AW846" s="12">
        <v>142</v>
      </c>
      <c r="AX846" s="12"/>
      <c r="AY846" s="12"/>
      <c r="AZ846" t="s">
        <v>57</v>
      </c>
    </row>
    <row r="847" spans="1:52" hidden="1" x14ac:dyDescent="0.35">
      <c r="A847" t="s">
        <v>61</v>
      </c>
      <c r="B847" t="s">
        <v>85</v>
      </c>
      <c r="C847" s="109">
        <v>0</v>
      </c>
      <c r="D847" s="12">
        <v>0</v>
      </c>
      <c r="E847" s="12">
        <v>0</v>
      </c>
      <c r="F847" s="12">
        <v>0</v>
      </c>
      <c r="G847" s="12">
        <v>0</v>
      </c>
      <c r="H847" s="12">
        <v>0</v>
      </c>
      <c r="I847" s="12">
        <v>0</v>
      </c>
      <c r="J847" s="12">
        <v>0</v>
      </c>
      <c r="K847" s="12">
        <v>0</v>
      </c>
      <c r="L847" s="12">
        <v>0</v>
      </c>
      <c r="M847" s="12">
        <v>0</v>
      </c>
      <c r="N847" s="12">
        <v>0</v>
      </c>
      <c r="O847" s="12">
        <v>0</v>
      </c>
      <c r="P847" s="12">
        <v>0</v>
      </c>
      <c r="Q847" s="12">
        <v>0</v>
      </c>
      <c r="R847" s="12">
        <v>0</v>
      </c>
      <c r="S847" s="12">
        <v>0</v>
      </c>
      <c r="T847" s="12">
        <v>0</v>
      </c>
      <c r="U847" s="12">
        <v>0</v>
      </c>
      <c r="V847" s="12">
        <v>0</v>
      </c>
      <c r="W847" s="12">
        <v>0</v>
      </c>
      <c r="X847" s="12">
        <v>0</v>
      </c>
      <c r="Y847" s="12">
        <v>0</v>
      </c>
      <c r="Z847" s="12">
        <v>0</v>
      </c>
      <c r="AA847" s="12">
        <v>0</v>
      </c>
      <c r="AB847" s="12">
        <v>0</v>
      </c>
      <c r="AC847" s="12">
        <v>0</v>
      </c>
      <c r="AD847" s="12">
        <v>0</v>
      </c>
      <c r="AE847" s="12">
        <v>0</v>
      </c>
      <c r="AF847" s="12">
        <v>0</v>
      </c>
      <c r="AG847" s="12">
        <v>0</v>
      </c>
      <c r="AH847" s="12">
        <v>0</v>
      </c>
      <c r="AI847" s="12">
        <v>0</v>
      </c>
      <c r="AJ847" s="12">
        <v>0</v>
      </c>
      <c r="AK847" s="12">
        <v>0</v>
      </c>
      <c r="AL847" s="12">
        <v>0</v>
      </c>
      <c r="AM847" s="12">
        <v>0</v>
      </c>
      <c r="AN847" s="12">
        <v>0</v>
      </c>
      <c r="AO847" s="81">
        <v>0</v>
      </c>
      <c r="AP847">
        <v>0</v>
      </c>
      <c r="AQ847">
        <v>0</v>
      </c>
      <c r="AR847">
        <v>0</v>
      </c>
      <c r="AS847" t="s">
        <v>344</v>
      </c>
      <c r="AT847" t="s">
        <v>270</v>
      </c>
      <c r="AU847">
        <v>0</v>
      </c>
      <c r="AV847" s="12"/>
      <c r="AW847" s="12"/>
      <c r="AX847" s="12">
        <v>2</v>
      </c>
      <c r="AY847" s="12"/>
      <c r="AZ847" t="s">
        <v>295</v>
      </c>
    </row>
    <row r="848" spans="1:52" hidden="1" x14ac:dyDescent="0.35">
      <c r="A848" t="s">
        <v>61</v>
      </c>
      <c r="B848" t="s">
        <v>85</v>
      </c>
      <c r="C848" s="109">
        <v>0</v>
      </c>
      <c r="D848" s="12">
        <v>0</v>
      </c>
      <c r="E848" s="12">
        <v>0</v>
      </c>
      <c r="F848" s="12">
        <v>0</v>
      </c>
      <c r="G848" s="12">
        <v>0</v>
      </c>
      <c r="H848" s="12">
        <v>0</v>
      </c>
      <c r="I848" s="12">
        <v>0</v>
      </c>
      <c r="J848" s="12">
        <v>0</v>
      </c>
      <c r="K848" s="12">
        <v>0</v>
      </c>
      <c r="L848" s="12">
        <v>0</v>
      </c>
      <c r="M848" s="12">
        <v>0</v>
      </c>
      <c r="N848" s="12">
        <v>0</v>
      </c>
      <c r="O848" s="12">
        <v>0</v>
      </c>
      <c r="P848" s="12">
        <v>0</v>
      </c>
      <c r="Q848" s="12">
        <v>0</v>
      </c>
      <c r="R848" s="12">
        <v>0</v>
      </c>
      <c r="S848" s="12">
        <v>0</v>
      </c>
      <c r="T848" s="12">
        <v>0</v>
      </c>
      <c r="U848" s="12">
        <v>0</v>
      </c>
      <c r="V848" s="12">
        <v>0</v>
      </c>
      <c r="W848" s="12">
        <v>0</v>
      </c>
      <c r="X848" s="12">
        <v>0</v>
      </c>
      <c r="Y848" s="12">
        <v>0</v>
      </c>
      <c r="Z848" s="12">
        <v>0</v>
      </c>
      <c r="AA848" s="12">
        <v>0</v>
      </c>
      <c r="AB848" s="12">
        <v>0</v>
      </c>
      <c r="AC848" s="12">
        <v>0</v>
      </c>
      <c r="AD848" s="12">
        <v>0</v>
      </c>
      <c r="AE848" s="12">
        <v>0</v>
      </c>
      <c r="AF848" s="12">
        <v>0</v>
      </c>
      <c r="AG848" s="12">
        <v>0</v>
      </c>
      <c r="AH848" s="12">
        <v>0</v>
      </c>
      <c r="AI848" s="12">
        <v>0</v>
      </c>
      <c r="AJ848" s="12">
        <v>0</v>
      </c>
      <c r="AK848" s="12">
        <v>0</v>
      </c>
      <c r="AL848" s="12">
        <v>0</v>
      </c>
      <c r="AM848" s="12">
        <v>0</v>
      </c>
      <c r="AN848" s="12">
        <v>0</v>
      </c>
      <c r="AO848" s="81">
        <v>0</v>
      </c>
      <c r="AP848">
        <v>0</v>
      </c>
      <c r="AQ848">
        <v>0</v>
      </c>
      <c r="AR848">
        <v>0</v>
      </c>
      <c r="AS848" t="s">
        <v>344</v>
      </c>
      <c r="AT848" t="s">
        <v>270</v>
      </c>
      <c r="AU848">
        <v>0</v>
      </c>
      <c r="AV848" s="12"/>
      <c r="AW848" s="12"/>
      <c r="AX848" s="12">
        <v>7</v>
      </c>
      <c r="AY848" s="12"/>
      <c r="AZ848" t="s">
        <v>296</v>
      </c>
    </row>
    <row r="849" spans="1:52" hidden="1" x14ac:dyDescent="0.35">
      <c r="A849" t="s">
        <v>61</v>
      </c>
      <c r="B849" t="s">
        <v>85</v>
      </c>
      <c r="C849" s="109">
        <v>0</v>
      </c>
      <c r="D849" s="12">
        <v>0</v>
      </c>
      <c r="E849" s="12">
        <v>0</v>
      </c>
      <c r="F849" s="12">
        <v>0</v>
      </c>
      <c r="G849" s="12">
        <v>0</v>
      </c>
      <c r="H849" s="12">
        <v>0</v>
      </c>
      <c r="I849" s="12">
        <v>0</v>
      </c>
      <c r="J849" s="12">
        <v>0</v>
      </c>
      <c r="K849" s="12">
        <v>0</v>
      </c>
      <c r="L849" s="12">
        <v>0</v>
      </c>
      <c r="M849" s="12">
        <v>0</v>
      </c>
      <c r="N849" s="12">
        <v>0</v>
      </c>
      <c r="O849" s="12">
        <v>0</v>
      </c>
      <c r="P849" s="12">
        <v>0</v>
      </c>
      <c r="Q849" s="12">
        <v>0</v>
      </c>
      <c r="R849" s="12">
        <v>0</v>
      </c>
      <c r="S849" s="12">
        <v>0</v>
      </c>
      <c r="T849" s="12">
        <v>0</v>
      </c>
      <c r="U849" s="12">
        <v>0</v>
      </c>
      <c r="V849" s="12">
        <v>0</v>
      </c>
      <c r="W849" s="12">
        <v>0</v>
      </c>
      <c r="X849" s="12">
        <v>0</v>
      </c>
      <c r="Y849" s="12">
        <v>0</v>
      </c>
      <c r="Z849" s="12">
        <v>0</v>
      </c>
      <c r="AA849" s="12">
        <v>0</v>
      </c>
      <c r="AB849" s="12">
        <v>0</v>
      </c>
      <c r="AC849" s="12">
        <v>0</v>
      </c>
      <c r="AD849" s="12">
        <v>0</v>
      </c>
      <c r="AE849" s="12">
        <v>0</v>
      </c>
      <c r="AF849" s="12">
        <v>0</v>
      </c>
      <c r="AG849" s="12">
        <v>0</v>
      </c>
      <c r="AH849" s="12">
        <v>0</v>
      </c>
      <c r="AI849" s="12">
        <v>0</v>
      </c>
      <c r="AJ849" s="12">
        <v>0</v>
      </c>
      <c r="AK849" s="12">
        <v>0</v>
      </c>
      <c r="AL849" s="12">
        <v>0</v>
      </c>
      <c r="AM849" s="12">
        <v>0</v>
      </c>
      <c r="AN849" s="12">
        <v>0</v>
      </c>
      <c r="AO849" s="81">
        <v>0</v>
      </c>
      <c r="AP849">
        <v>0</v>
      </c>
      <c r="AQ849">
        <v>0</v>
      </c>
      <c r="AR849">
        <v>0</v>
      </c>
      <c r="AS849" t="s">
        <v>344</v>
      </c>
      <c r="AT849" t="s">
        <v>270</v>
      </c>
      <c r="AU849">
        <v>0</v>
      </c>
      <c r="AV849" s="12"/>
      <c r="AW849" s="12"/>
      <c r="AX849" s="12">
        <v>83</v>
      </c>
      <c r="AY849" s="12"/>
      <c r="AZ849" t="s">
        <v>57</v>
      </c>
    </row>
    <row r="850" spans="1:52" hidden="1" x14ac:dyDescent="0.35">
      <c r="A850" t="s">
        <v>61</v>
      </c>
      <c r="B850" t="s">
        <v>85</v>
      </c>
      <c r="C850" s="109">
        <v>0</v>
      </c>
      <c r="D850" s="12">
        <v>0</v>
      </c>
      <c r="E850" s="12">
        <v>0</v>
      </c>
      <c r="F850" s="12">
        <v>0</v>
      </c>
      <c r="G850" s="12">
        <v>0</v>
      </c>
      <c r="H850" s="12">
        <v>0</v>
      </c>
      <c r="I850" s="12">
        <v>0</v>
      </c>
      <c r="J850" s="12">
        <v>0</v>
      </c>
      <c r="K850" s="12">
        <v>0</v>
      </c>
      <c r="L850" s="12">
        <v>0</v>
      </c>
      <c r="M850" s="12">
        <v>0</v>
      </c>
      <c r="N850" s="12">
        <v>0</v>
      </c>
      <c r="O850" s="12">
        <v>0</v>
      </c>
      <c r="P850" s="12">
        <v>0</v>
      </c>
      <c r="Q850" s="12">
        <v>0</v>
      </c>
      <c r="R850" s="12">
        <v>0</v>
      </c>
      <c r="S850" s="12">
        <v>0</v>
      </c>
      <c r="T850" s="12">
        <v>0</v>
      </c>
      <c r="U850" s="12">
        <v>0</v>
      </c>
      <c r="V850" s="12">
        <v>0</v>
      </c>
      <c r="W850" s="12">
        <v>0</v>
      </c>
      <c r="X850" s="12">
        <v>0</v>
      </c>
      <c r="Y850" s="12">
        <v>0</v>
      </c>
      <c r="Z850" s="12">
        <v>0</v>
      </c>
      <c r="AA850" s="12">
        <v>0</v>
      </c>
      <c r="AB850" s="12">
        <v>0</v>
      </c>
      <c r="AC850" s="12">
        <v>0</v>
      </c>
      <c r="AD850" s="12">
        <v>0</v>
      </c>
      <c r="AE850" s="12">
        <v>0</v>
      </c>
      <c r="AF850" s="12">
        <v>0</v>
      </c>
      <c r="AG850" s="12">
        <v>0</v>
      </c>
      <c r="AH850" s="12">
        <v>0</v>
      </c>
      <c r="AI850" s="12">
        <v>0</v>
      </c>
      <c r="AJ850" s="12">
        <v>0</v>
      </c>
      <c r="AK850" s="12">
        <v>0</v>
      </c>
      <c r="AL850" s="12">
        <v>0</v>
      </c>
      <c r="AM850" s="12">
        <v>0</v>
      </c>
      <c r="AN850" s="12">
        <v>0</v>
      </c>
      <c r="AO850" s="81">
        <v>0</v>
      </c>
      <c r="AP850">
        <v>0</v>
      </c>
      <c r="AQ850">
        <v>0</v>
      </c>
      <c r="AR850">
        <v>0</v>
      </c>
      <c r="AS850" t="s">
        <v>344</v>
      </c>
      <c r="AT850" t="s">
        <v>270</v>
      </c>
      <c r="AU850">
        <v>0</v>
      </c>
      <c r="AV850" s="12"/>
      <c r="AW850" s="12"/>
      <c r="AX850" s="12"/>
      <c r="AY850" s="12">
        <v>3</v>
      </c>
      <c r="AZ850" t="s">
        <v>295</v>
      </c>
    </row>
    <row r="851" spans="1:52" hidden="1" x14ac:dyDescent="0.35">
      <c r="A851" t="s">
        <v>61</v>
      </c>
      <c r="B851" t="s">
        <v>85</v>
      </c>
      <c r="C851" s="109">
        <v>0</v>
      </c>
      <c r="D851" s="12">
        <v>0</v>
      </c>
      <c r="E851" s="12">
        <v>0</v>
      </c>
      <c r="F851" s="12">
        <v>0</v>
      </c>
      <c r="G851" s="12">
        <v>0</v>
      </c>
      <c r="H851" s="12">
        <v>0</v>
      </c>
      <c r="I851" s="12">
        <v>0</v>
      </c>
      <c r="J851" s="12">
        <v>0</v>
      </c>
      <c r="K851" s="12">
        <v>0</v>
      </c>
      <c r="L851" s="12">
        <v>0</v>
      </c>
      <c r="M851" s="12">
        <v>0</v>
      </c>
      <c r="N851" s="12">
        <v>0</v>
      </c>
      <c r="O851" s="12">
        <v>0</v>
      </c>
      <c r="P851" s="12">
        <v>0</v>
      </c>
      <c r="Q851" s="12">
        <v>0</v>
      </c>
      <c r="R851" s="12">
        <v>0</v>
      </c>
      <c r="S851" s="12">
        <v>0</v>
      </c>
      <c r="T851" s="12">
        <v>0</v>
      </c>
      <c r="U851" s="12">
        <v>0</v>
      </c>
      <c r="V851" s="12">
        <v>0</v>
      </c>
      <c r="W851" s="12">
        <v>0</v>
      </c>
      <c r="X851" s="12">
        <v>0</v>
      </c>
      <c r="Y851" s="12">
        <v>0</v>
      </c>
      <c r="Z851" s="12">
        <v>0</v>
      </c>
      <c r="AA851" s="12">
        <v>0</v>
      </c>
      <c r="AB851" s="12">
        <v>0</v>
      </c>
      <c r="AC851" s="12">
        <v>0</v>
      </c>
      <c r="AD851" s="12">
        <v>0</v>
      </c>
      <c r="AE851" s="12">
        <v>0</v>
      </c>
      <c r="AF851" s="12">
        <v>0</v>
      </c>
      <c r="AG851" s="12">
        <v>0</v>
      </c>
      <c r="AH851" s="12">
        <v>0</v>
      </c>
      <c r="AI851" s="12">
        <v>0</v>
      </c>
      <c r="AJ851" s="12">
        <v>0</v>
      </c>
      <c r="AK851" s="12">
        <v>0</v>
      </c>
      <c r="AL851" s="12">
        <v>0</v>
      </c>
      <c r="AM851" s="12">
        <v>0</v>
      </c>
      <c r="AN851" s="12">
        <v>0</v>
      </c>
      <c r="AO851" s="81">
        <v>0</v>
      </c>
      <c r="AP851">
        <v>0</v>
      </c>
      <c r="AQ851">
        <v>0</v>
      </c>
      <c r="AR851">
        <v>0</v>
      </c>
      <c r="AS851" t="s">
        <v>344</v>
      </c>
      <c r="AT851" t="s">
        <v>270</v>
      </c>
      <c r="AU851">
        <v>0</v>
      </c>
      <c r="AV851" s="12"/>
      <c r="AW851" s="12"/>
      <c r="AX851" s="12"/>
      <c r="AY851" s="12">
        <v>11</v>
      </c>
      <c r="AZ851" t="s">
        <v>296</v>
      </c>
    </row>
    <row r="852" spans="1:52" hidden="1" x14ac:dyDescent="0.35">
      <c r="A852" t="s">
        <v>61</v>
      </c>
      <c r="B852" t="s">
        <v>85</v>
      </c>
      <c r="C852" s="109">
        <v>0</v>
      </c>
      <c r="D852" s="12">
        <v>0</v>
      </c>
      <c r="E852" s="12">
        <v>0</v>
      </c>
      <c r="F852" s="12">
        <v>0</v>
      </c>
      <c r="G852" s="12">
        <v>0</v>
      </c>
      <c r="H852" s="12">
        <v>0</v>
      </c>
      <c r="I852" s="12">
        <v>0</v>
      </c>
      <c r="J852" s="12">
        <v>0</v>
      </c>
      <c r="K852" s="12">
        <v>0</v>
      </c>
      <c r="L852" s="12">
        <v>0</v>
      </c>
      <c r="M852" s="12">
        <v>0</v>
      </c>
      <c r="N852" s="12">
        <v>0</v>
      </c>
      <c r="O852" s="12">
        <v>0</v>
      </c>
      <c r="P852" s="12">
        <v>0</v>
      </c>
      <c r="Q852" s="12">
        <v>0</v>
      </c>
      <c r="R852" s="12">
        <v>0</v>
      </c>
      <c r="S852" s="12">
        <v>0</v>
      </c>
      <c r="T852" s="12">
        <v>0</v>
      </c>
      <c r="U852" s="12">
        <v>0</v>
      </c>
      <c r="V852" s="12">
        <v>0</v>
      </c>
      <c r="W852" s="12">
        <v>0</v>
      </c>
      <c r="X852" s="12">
        <v>0</v>
      </c>
      <c r="Y852" s="12">
        <v>0</v>
      </c>
      <c r="Z852" s="12">
        <v>0</v>
      </c>
      <c r="AA852" s="12">
        <v>0</v>
      </c>
      <c r="AB852" s="12">
        <v>0</v>
      </c>
      <c r="AC852" s="12">
        <v>0</v>
      </c>
      <c r="AD852" s="12">
        <v>0</v>
      </c>
      <c r="AE852" s="12">
        <v>0</v>
      </c>
      <c r="AF852" s="12">
        <v>0</v>
      </c>
      <c r="AG852" s="12">
        <v>0</v>
      </c>
      <c r="AH852" s="12">
        <v>0</v>
      </c>
      <c r="AI852" s="12">
        <v>0</v>
      </c>
      <c r="AJ852" s="12">
        <v>0</v>
      </c>
      <c r="AK852" s="12">
        <v>0</v>
      </c>
      <c r="AL852" s="12">
        <v>0</v>
      </c>
      <c r="AM852" s="12">
        <v>0</v>
      </c>
      <c r="AN852" s="12">
        <v>0</v>
      </c>
      <c r="AO852" s="81">
        <v>0</v>
      </c>
      <c r="AP852">
        <v>0</v>
      </c>
      <c r="AQ852">
        <v>0</v>
      </c>
      <c r="AR852">
        <v>0</v>
      </c>
      <c r="AS852" t="s">
        <v>344</v>
      </c>
      <c r="AT852" t="s">
        <v>270</v>
      </c>
      <c r="AU852">
        <v>0</v>
      </c>
      <c r="AV852" s="12"/>
      <c r="AW852" s="12"/>
      <c r="AX852" s="12"/>
      <c r="AY852" s="12">
        <v>136</v>
      </c>
      <c r="AZ852" t="s">
        <v>57</v>
      </c>
    </row>
    <row r="853" spans="1:52" hidden="1" x14ac:dyDescent="0.35">
      <c r="A853" t="s">
        <v>61</v>
      </c>
      <c r="B853" t="s">
        <v>85</v>
      </c>
      <c r="C853" s="109">
        <v>0</v>
      </c>
      <c r="D853" s="12">
        <v>0</v>
      </c>
      <c r="E853" s="12">
        <v>0</v>
      </c>
      <c r="F853" s="12">
        <v>0</v>
      </c>
      <c r="G853" s="12">
        <v>0</v>
      </c>
      <c r="H853" s="12">
        <v>0</v>
      </c>
      <c r="I853" s="12">
        <v>0</v>
      </c>
      <c r="J853" s="12">
        <v>0</v>
      </c>
      <c r="K853" s="12">
        <v>0</v>
      </c>
      <c r="L853" s="12">
        <v>0</v>
      </c>
      <c r="M853" s="12">
        <v>0</v>
      </c>
      <c r="N853" s="12">
        <v>0</v>
      </c>
      <c r="O853" s="12">
        <v>0</v>
      </c>
      <c r="P853" s="12">
        <v>0</v>
      </c>
      <c r="Q853" s="12">
        <v>0</v>
      </c>
      <c r="R853" s="12">
        <v>0</v>
      </c>
      <c r="S853" s="12">
        <v>0</v>
      </c>
      <c r="T853" s="12">
        <v>0</v>
      </c>
      <c r="U853" s="12">
        <v>0</v>
      </c>
      <c r="V853" s="12">
        <v>0</v>
      </c>
      <c r="W853" s="12">
        <v>0</v>
      </c>
      <c r="X853" s="12">
        <v>0</v>
      </c>
      <c r="Y853" s="12">
        <v>0</v>
      </c>
      <c r="Z853" s="12">
        <v>0</v>
      </c>
      <c r="AA853" s="12">
        <v>0</v>
      </c>
      <c r="AB853" s="12">
        <v>0</v>
      </c>
      <c r="AC853" s="12">
        <v>0</v>
      </c>
      <c r="AD853" s="12">
        <v>0</v>
      </c>
      <c r="AE853" s="12">
        <v>0</v>
      </c>
      <c r="AF853" s="12">
        <v>0</v>
      </c>
      <c r="AG853" s="12">
        <v>0</v>
      </c>
      <c r="AH853" s="12">
        <v>0</v>
      </c>
      <c r="AI853" s="12">
        <v>0</v>
      </c>
      <c r="AJ853" s="12">
        <v>0</v>
      </c>
      <c r="AK853" s="12">
        <v>0</v>
      </c>
      <c r="AL853" s="12">
        <v>0</v>
      </c>
      <c r="AM853" s="12">
        <v>0</v>
      </c>
      <c r="AN853" s="12">
        <v>0</v>
      </c>
      <c r="AO853" s="81">
        <v>0</v>
      </c>
      <c r="AP853">
        <v>0</v>
      </c>
      <c r="AQ853">
        <v>0</v>
      </c>
      <c r="AR853">
        <v>0</v>
      </c>
      <c r="AS853" t="s">
        <v>344</v>
      </c>
      <c r="AT853" t="s">
        <v>270</v>
      </c>
      <c r="AU853">
        <v>0</v>
      </c>
      <c r="AV853" s="12"/>
      <c r="AW853" s="12"/>
      <c r="AX853" s="12"/>
      <c r="AY853" s="12"/>
      <c r="AZ853" t="s">
        <v>57</v>
      </c>
    </row>
    <row r="854" spans="1:52" hidden="1" x14ac:dyDescent="0.35">
      <c r="A854" t="s">
        <v>61</v>
      </c>
      <c r="B854" t="s">
        <v>85</v>
      </c>
      <c r="C854" s="109">
        <v>0</v>
      </c>
      <c r="D854" s="12">
        <v>0</v>
      </c>
      <c r="E854" s="12">
        <v>0</v>
      </c>
      <c r="F854" s="12">
        <v>0</v>
      </c>
      <c r="G854" s="12">
        <v>0</v>
      </c>
      <c r="H854" s="12">
        <v>0</v>
      </c>
      <c r="I854" s="12">
        <v>0</v>
      </c>
      <c r="J854" s="12">
        <v>0</v>
      </c>
      <c r="K854" s="12">
        <v>0</v>
      </c>
      <c r="L854" s="12">
        <v>0</v>
      </c>
      <c r="M854" s="12">
        <v>0</v>
      </c>
      <c r="N854" s="12">
        <v>0</v>
      </c>
      <c r="O854" s="12">
        <v>0</v>
      </c>
      <c r="P854" s="12">
        <v>0</v>
      </c>
      <c r="Q854" s="12">
        <v>0</v>
      </c>
      <c r="R854" s="12">
        <v>0</v>
      </c>
      <c r="S854" s="12">
        <v>0</v>
      </c>
      <c r="T854" s="12">
        <v>0</v>
      </c>
      <c r="U854" s="12">
        <v>0</v>
      </c>
      <c r="V854" s="12">
        <v>0</v>
      </c>
      <c r="W854" s="12">
        <v>0</v>
      </c>
      <c r="X854" s="12">
        <v>0</v>
      </c>
      <c r="Y854" s="12">
        <v>0</v>
      </c>
      <c r="Z854" s="12">
        <v>0</v>
      </c>
      <c r="AA854" s="12">
        <v>0</v>
      </c>
      <c r="AB854" s="12">
        <v>0</v>
      </c>
      <c r="AC854" s="12">
        <v>0</v>
      </c>
      <c r="AD854" s="12">
        <v>0</v>
      </c>
      <c r="AE854" s="12">
        <v>0</v>
      </c>
      <c r="AF854" s="12">
        <v>0</v>
      </c>
      <c r="AG854" s="12">
        <v>0</v>
      </c>
      <c r="AH854" s="12">
        <v>0</v>
      </c>
      <c r="AI854" s="12">
        <v>0</v>
      </c>
      <c r="AJ854" s="12">
        <v>0</v>
      </c>
      <c r="AK854" s="12">
        <v>0</v>
      </c>
      <c r="AL854" s="12">
        <v>0</v>
      </c>
      <c r="AM854" s="12">
        <v>0</v>
      </c>
      <c r="AN854" s="12">
        <v>0</v>
      </c>
      <c r="AO854" s="81">
        <v>0</v>
      </c>
      <c r="AP854">
        <v>0</v>
      </c>
      <c r="AQ854">
        <v>0</v>
      </c>
      <c r="AR854">
        <v>0</v>
      </c>
      <c r="AS854" t="s">
        <v>344</v>
      </c>
      <c r="AT854" t="s">
        <v>270</v>
      </c>
      <c r="AU854">
        <v>0</v>
      </c>
      <c r="AV854" s="12"/>
      <c r="AW854" s="12"/>
      <c r="AX854" s="12"/>
      <c r="AY854" s="12"/>
      <c r="AZ854" t="s">
        <v>296</v>
      </c>
    </row>
    <row r="855" spans="1:52" hidden="1" x14ac:dyDescent="0.35">
      <c r="A855" t="s">
        <v>61</v>
      </c>
      <c r="B855" t="s">
        <v>85</v>
      </c>
      <c r="C855" s="109">
        <v>0</v>
      </c>
      <c r="D855" s="12">
        <v>0</v>
      </c>
      <c r="E855" s="12">
        <v>0</v>
      </c>
      <c r="F855" s="12">
        <v>0</v>
      </c>
      <c r="G855" s="12">
        <v>0</v>
      </c>
      <c r="H855" s="12">
        <v>0</v>
      </c>
      <c r="I855" s="12">
        <v>0</v>
      </c>
      <c r="J855" s="12">
        <v>0</v>
      </c>
      <c r="K855" s="12">
        <v>0</v>
      </c>
      <c r="L855" s="12">
        <v>0</v>
      </c>
      <c r="M855" s="12">
        <v>0</v>
      </c>
      <c r="N855" s="12">
        <v>0</v>
      </c>
      <c r="O855" s="12">
        <v>0</v>
      </c>
      <c r="P855" s="12">
        <v>0</v>
      </c>
      <c r="Q855" s="12">
        <v>0</v>
      </c>
      <c r="R855" s="12">
        <v>0</v>
      </c>
      <c r="S855" s="12">
        <v>0</v>
      </c>
      <c r="T855" s="12">
        <v>0</v>
      </c>
      <c r="U855" s="12">
        <v>0</v>
      </c>
      <c r="V855" s="12">
        <v>0</v>
      </c>
      <c r="W855" s="12">
        <v>0</v>
      </c>
      <c r="X855" s="12">
        <v>0</v>
      </c>
      <c r="Y855" s="12">
        <v>0</v>
      </c>
      <c r="Z855" s="12">
        <v>0</v>
      </c>
      <c r="AA855" s="12">
        <v>0</v>
      </c>
      <c r="AB855" s="12">
        <v>0</v>
      </c>
      <c r="AC855" s="12">
        <v>0</v>
      </c>
      <c r="AD855" s="12">
        <v>0</v>
      </c>
      <c r="AE855" s="12">
        <v>0</v>
      </c>
      <c r="AF855" s="12">
        <v>0</v>
      </c>
      <c r="AG855" s="12">
        <v>0</v>
      </c>
      <c r="AH855" s="12">
        <v>0</v>
      </c>
      <c r="AI855" s="12">
        <v>0</v>
      </c>
      <c r="AJ855" s="12">
        <v>0</v>
      </c>
      <c r="AK855" s="12">
        <v>0</v>
      </c>
      <c r="AL855" s="12">
        <v>0</v>
      </c>
      <c r="AM855" s="12">
        <v>0</v>
      </c>
      <c r="AN855" s="12">
        <v>0</v>
      </c>
      <c r="AO855" s="81">
        <v>0</v>
      </c>
      <c r="AP855">
        <v>0</v>
      </c>
      <c r="AQ855">
        <v>0</v>
      </c>
      <c r="AR855">
        <v>0</v>
      </c>
      <c r="AS855" t="s">
        <v>344</v>
      </c>
      <c r="AT855" t="s">
        <v>270</v>
      </c>
      <c r="AU855">
        <v>0</v>
      </c>
      <c r="AV855" s="12"/>
      <c r="AW855" s="12"/>
      <c r="AX855" s="12"/>
      <c r="AY855" s="12"/>
      <c r="AZ855" t="s">
        <v>295</v>
      </c>
    </row>
    <row r="856" spans="1:52" hidden="1" x14ac:dyDescent="0.35">
      <c r="A856" t="s">
        <v>61</v>
      </c>
      <c r="B856" t="s">
        <v>116</v>
      </c>
      <c r="C856" s="109">
        <v>0</v>
      </c>
      <c r="D856" s="12">
        <v>0</v>
      </c>
      <c r="E856" s="12">
        <v>0</v>
      </c>
      <c r="F856" s="12">
        <v>0</v>
      </c>
      <c r="G856" s="12">
        <v>0</v>
      </c>
      <c r="H856" s="12">
        <v>0</v>
      </c>
      <c r="I856" s="12">
        <v>0</v>
      </c>
      <c r="J856" s="12">
        <v>0</v>
      </c>
      <c r="K856" s="12">
        <v>0</v>
      </c>
      <c r="L856" s="12">
        <v>0</v>
      </c>
      <c r="M856" s="12">
        <v>0</v>
      </c>
      <c r="N856" s="12">
        <v>0</v>
      </c>
      <c r="O856" s="12">
        <v>0</v>
      </c>
      <c r="P856" s="12">
        <v>0</v>
      </c>
      <c r="Q856" s="12">
        <v>0</v>
      </c>
      <c r="R856" s="12">
        <v>0</v>
      </c>
      <c r="S856" s="12">
        <v>0</v>
      </c>
      <c r="T856" s="12">
        <v>0</v>
      </c>
      <c r="U856" s="12">
        <v>0</v>
      </c>
      <c r="V856" s="12">
        <v>0</v>
      </c>
      <c r="W856" s="12">
        <v>0</v>
      </c>
      <c r="X856" s="12">
        <v>0</v>
      </c>
      <c r="Y856" s="12">
        <v>0</v>
      </c>
      <c r="Z856" s="12">
        <v>0</v>
      </c>
      <c r="AA856" s="12">
        <v>0</v>
      </c>
      <c r="AB856" s="12">
        <v>0</v>
      </c>
      <c r="AC856" s="12">
        <v>0</v>
      </c>
      <c r="AD856" s="12">
        <v>0</v>
      </c>
      <c r="AE856" s="12">
        <v>0</v>
      </c>
      <c r="AF856" s="12">
        <v>0</v>
      </c>
      <c r="AG856" s="12">
        <v>0</v>
      </c>
      <c r="AH856" s="12">
        <v>0</v>
      </c>
      <c r="AI856" s="12">
        <v>0</v>
      </c>
      <c r="AJ856" s="12">
        <v>0</v>
      </c>
      <c r="AK856" s="12">
        <v>0</v>
      </c>
      <c r="AL856" s="12">
        <v>0</v>
      </c>
      <c r="AM856" s="12">
        <v>0</v>
      </c>
      <c r="AN856" s="12">
        <v>0</v>
      </c>
      <c r="AO856" s="81">
        <v>0</v>
      </c>
      <c r="AP856">
        <v>0</v>
      </c>
      <c r="AQ856">
        <v>0</v>
      </c>
      <c r="AR856">
        <v>0</v>
      </c>
      <c r="AS856" t="s">
        <v>344</v>
      </c>
      <c r="AT856" t="s">
        <v>270</v>
      </c>
      <c r="AU856">
        <v>0</v>
      </c>
      <c r="AV856" s="12">
        <v>2626</v>
      </c>
      <c r="AW856" s="12"/>
      <c r="AX856" s="12"/>
      <c r="AY856" s="12"/>
      <c r="AZ856" t="s">
        <v>57</v>
      </c>
    </row>
    <row r="857" spans="1:52" hidden="1" x14ac:dyDescent="0.35">
      <c r="A857" t="s">
        <v>61</v>
      </c>
      <c r="B857" t="s">
        <v>116</v>
      </c>
      <c r="C857" s="109">
        <v>0</v>
      </c>
      <c r="D857" s="12">
        <v>0</v>
      </c>
      <c r="E857" s="12">
        <v>0</v>
      </c>
      <c r="F857" s="12">
        <v>0</v>
      </c>
      <c r="G857" s="12">
        <v>0</v>
      </c>
      <c r="H857" s="12">
        <v>0</v>
      </c>
      <c r="I857" s="12">
        <v>0</v>
      </c>
      <c r="J857" s="12">
        <v>0</v>
      </c>
      <c r="K857" s="12">
        <v>0</v>
      </c>
      <c r="L857" s="12">
        <v>0</v>
      </c>
      <c r="M857" s="12">
        <v>0</v>
      </c>
      <c r="N857" s="12">
        <v>0</v>
      </c>
      <c r="O857" s="12">
        <v>0</v>
      </c>
      <c r="P857" s="12">
        <v>0</v>
      </c>
      <c r="Q857" s="12">
        <v>0</v>
      </c>
      <c r="R857" s="12">
        <v>0</v>
      </c>
      <c r="S857" s="12">
        <v>0</v>
      </c>
      <c r="T857" s="12">
        <v>0</v>
      </c>
      <c r="U857" s="12">
        <v>0</v>
      </c>
      <c r="V857" s="12">
        <v>0</v>
      </c>
      <c r="W857" s="12">
        <v>0</v>
      </c>
      <c r="X857" s="12">
        <v>0</v>
      </c>
      <c r="Y857" s="12">
        <v>0</v>
      </c>
      <c r="Z857" s="12">
        <v>0</v>
      </c>
      <c r="AA857" s="12">
        <v>0</v>
      </c>
      <c r="AB857" s="12">
        <v>0</v>
      </c>
      <c r="AC857" s="12">
        <v>0</v>
      </c>
      <c r="AD857" s="12">
        <v>0</v>
      </c>
      <c r="AE857" s="12">
        <v>0</v>
      </c>
      <c r="AF857" s="12">
        <v>0</v>
      </c>
      <c r="AG857" s="12">
        <v>0</v>
      </c>
      <c r="AH857" s="12">
        <v>0</v>
      </c>
      <c r="AI857" s="12">
        <v>0</v>
      </c>
      <c r="AJ857" s="12">
        <v>0</v>
      </c>
      <c r="AK857" s="12">
        <v>0</v>
      </c>
      <c r="AL857" s="12">
        <v>0</v>
      </c>
      <c r="AM857" s="12">
        <v>0</v>
      </c>
      <c r="AN857" s="12">
        <v>0</v>
      </c>
      <c r="AO857" s="81">
        <v>0</v>
      </c>
      <c r="AP857">
        <v>0</v>
      </c>
      <c r="AQ857">
        <v>0</v>
      </c>
      <c r="AR857">
        <v>0</v>
      </c>
      <c r="AS857" t="s">
        <v>344</v>
      </c>
      <c r="AT857" t="s">
        <v>270</v>
      </c>
      <c r="AU857">
        <v>0</v>
      </c>
      <c r="AV857" s="12"/>
      <c r="AW857" s="12">
        <v>2</v>
      </c>
      <c r="AX857" s="12"/>
      <c r="AY857" s="12"/>
      <c r="AZ857" t="s">
        <v>295</v>
      </c>
    </row>
    <row r="858" spans="1:52" hidden="1" x14ac:dyDescent="0.35">
      <c r="A858" t="s">
        <v>61</v>
      </c>
      <c r="B858" t="s">
        <v>116</v>
      </c>
      <c r="C858" s="109">
        <v>0</v>
      </c>
      <c r="D858" s="12">
        <v>0</v>
      </c>
      <c r="E858" s="12">
        <v>0</v>
      </c>
      <c r="F858" s="12">
        <v>0</v>
      </c>
      <c r="G858" s="12">
        <v>0</v>
      </c>
      <c r="H858" s="12">
        <v>0</v>
      </c>
      <c r="I858" s="12">
        <v>0</v>
      </c>
      <c r="J858" s="12">
        <v>0</v>
      </c>
      <c r="K858" s="12">
        <v>0</v>
      </c>
      <c r="L858" s="12">
        <v>0</v>
      </c>
      <c r="M858" s="12">
        <v>0</v>
      </c>
      <c r="N858" s="12">
        <v>0</v>
      </c>
      <c r="O858" s="12">
        <v>0</v>
      </c>
      <c r="P858" s="12">
        <v>0</v>
      </c>
      <c r="Q858" s="12">
        <v>0</v>
      </c>
      <c r="R858" s="12">
        <v>0</v>
      </c>
      <c r="S858" s="12">
        <v>0</v>
      </c>
      <c r="T858" s="12">
        <v>0</v>
      </c>
      <c r="U858" s="12">
        <v>0</v>
      </c>
      <c r="V858" s="12">
        <v>0</v>
      </c>
      <c r="W858" s="12">
        <v>0</v>
      </c>
      <c r="X858" s="12">
        <v>0</v>
      </c>
      <c r="Y858" s="12">
        <v>0</v>
      </c>
      <c r="Z858" s="12">
        <v>0</v>
      </c>
      <c r="AA858" s="12">
        <v>0</v>
      </c>
      <c r="AB858" s="12">
        <v>0</v>
      </c>
      <c r="AC858" s="12">
        <v>0</v>
      </c>
      <c r="AD858" s="12">
        <v>0</v>
      </c>
      <c r="AE858" s="12">
        <v>0</v>
      </c>
      <c r="AF858" s="12">
        <v>0</v>
      </c>
      <c r="AG858" s="12">
        <v>0</v>
      </c>
      <c r="AH858" s="12">
        <v>0</v>
      </c>
      <c r="AI858" s="12">
        <v>0</v>
      </c>
      <c r="AJ858" s="12">
        <v>0</v>
      </c>
      <c r="AK858" s="12">
        <v>0</v>
      </c>
      <c r="AL858" s="12">
        <v>0</v>
      </c>
      <c r="AM858" s="12">
        <v>0</v>
      </c>
      <c r="AN858" s="12">
        <v>0</v>
      </c>
      <c r="AO858" s="81">
        <v>0</v>
      </c>
      <c r="AP858">
        <v>0</v>
      </c>
      <c r="AQ858">
        <v>0</v>
      </c>
      <c r="AR858">
        <v>0</v>
      </c>
      <c r="AS858" t="s">
        <v>344</v>
      </c>
      <c r="AT858" t="s">
        <v>270</v>
      </c>
      <c r="AU858">
        <v>0</v>
      </c>
      <c r="AV858" s="12"/>
      <c r="AW858" s="12">
        <v>10</v>
      </c>
      <c r="AX858" s="12"/>
      <c r="AY858" s="12"/>
      <c r="AZ858" t="s">
        <v>296</v>
      </c>
    </row>
    <row r="859" spans="1:52" hidden="1" x14ac:dyDescent="0.35">
      <c r="A859" t="s">
        <v>61</v>
      </c>
      <c r="B859" t="s">
        <v>116</v>
      </c>
      <c r="C859" s="109">
        <v>0</v>
      </c>
      <c r="D859" s="12">
        <v>0</v>
      </c>
      <c r="E859" s="12">
        <v>0</v>
      </c>
      <c r="F859" s="12">
        <v>0</v>
      </c>
      <c r="G859" s="12">
        <v>0</v>
      </c>
      <c r="H859" s="12">
        <v>0</v>
      </c>
      <c r="I859" s="12">
        <v>0</v>
      </c>
      <c r="J859" s="12">
        <v>0</v>
      </c>
      <c r="K859" s="12">
        <v>0</v>
      </c>
      <c r="L859" s="12">
        <v>0</v>
      </c>
      <c r="M859" s="12">
        <v>0</v>
      </c>
      <c r="N859" s="12">
        <v>0</v>
      </c>
      <c r="O859" s="12">
        <v>0</v>
      </c>
      <c r="P859" s="12">
        <v>0</v>
      </c>
      <c r="Q859" s="12">
        <v>0</v>
      </c>
      <c r="R859" s="12">
        <v>0</v>
      </c>
      <c r="S859" s="12">
        <v>0</v>
      </c>
      <c r="T859" s="12">
        <v>0</v>
      </c>
      <c r="U859" s="12">
        <v>0</v>
      </c>
      <c r="V859" s="12">
        <v>0</v>
      </c>
      <c r="W859" s="12">
        <v>0</v>
      </c>
      <c r="X859" s="12">
        <v>0</v>
      </c>
      <c r="Y859" s="12">
        <v>0</v>
      </c>
      <c r="Z859" s="12">
        <v>0</v>
      </c>
      <c r="AA859" s="12">
        <v>0</v>
      </c>
      <c r="AB859" s="12">
        <v>0</v>
      </c>
      <c r="AC859" s="12">
        <v>0</v>
      </c>
      <c r="AD859" s="12">
        <v>0</v>
      </c>
      <c r="AE859" s="12">
        <v>0</v>
      </c>
      <c r="AF859" s="12">
        <v>0</v>
      </c>
      <c r="AG859" s="12">
        <v>0</v>
      </c>
      <c r="AH859" s="12">
        <v>0</v>
      </c>
      <c r="AI859" s="12">
        <v>0</v>
      </c>
      <c r="AJ859" s="12">
        <v>0</v>
      </c>
      <c r="AK859" s="12">
        <v>0</v>
      </c>
      <c r="AL859" s="12">
        <v>0</v>
      </c>
      <c r="AM859" s="12">
        <v>0</v>
      </c>
      <c r="AN859" s="12">
        <v>0</v>
      </c>
      <c r="AO859" s="81">
        <v>0</v>
      </c>
      <c r="AP859">
        <v>0</v>
      </c>
      <c r="AQ859">
        <v>0</v>
      </c>
      <c r="AR859">
        <v>0</v>
      </c>
      <c r="AS859" t="s">
        <v>344</v>
      </c>
      <c r="AT859" t="s">
        <v>270</v>
      </c>
      <c r="AU859">
        <v>0</v>
      </c>
      <c r="AV859" s="12"/>
      <c r="AW859" s="12">
        <v>119</v>
      </c>
      <c r="AX859" s="12"/>
      <c r="AY859" s="12"/>
      <c r="AZ859" t="s">
        <v>57</v>
      </c>
    </row>
    <row r="860" spans="1:52" hidden="1" x14ac:dyDescent="0.35">
      <c r="A860" t="s">
        <v>61</v>
      </c>
      <c r="B860" t="s">
        <v>116</v>
      </c>
      <c r="C860" s="109">
        <v>0</v>
      </c>
      <c r="D860" s="12">
        <v>0</v>
      </c>
      <c r="E860" s="12">
        <v>0</v>
      </c>
      <c r="F860" s="12">
        <v>0</v>
      </c>
      <c r="G860" s="12">
        <v>0</v>
      </c>
      <c r="H860" s="12">
        <v>0</v>
      </c>
      <c r="I860" s="12">
        <v>0</v>
      </c>
      <c r="J860" s="12">
        <v>0</v>
      </c>
      <c r="K860" s="12">
        <v>0</v>
      </c>
      <c r="L860" s="12">
        <v>0</v>
      </c>
      <c r="M860" s="12">
        <v>0</v>
      </c>
      <c r="N860" s="12">
        <v>0</v>
      </c>
      <c r="O860" s="12">
        <v>0</v>
      </c>
      <c r="P860" s="12">
        <v>0</v>
      </c>
      <c r="Q860" s="12">
        <v>0</v>
      </c>
      <c r="R860" s="12">
        <v>0</v>
      </c>
      <c r="S860" s="12">
        <v>0</v>
      </c>
      <c r="T860" s="12">
        <v>0</v>
      </c>
      <c r="U860" s="12">
        <v>0</v>
      </c>
      <c r="V860" s="12">
        <v>0</v>
      </c>
      <c r="W860" s="12">
        <v>0</v>
      </c>
      <c r="X860" s="12">
        <v>0</v>
      </c>
      <c r="Y860" s="12">
        <v>0</v>
      </c>
      <c r="Z860" s="12">
        <v>0</v>
      </c>
      <c r="AA860" s="12">
        <v>0</v>
      </c>
      <c r="AB860" s="12">
        <v>0</v>
      </c>
      <c r="AC860" s="12">
        <v>0</v>
      </c>
      <c r="AD860" s="12">
        <v>0</v>
      </c>
      <c r="AE860" s="12">
        <v>0</v>
      </c>
      <c r="AF860" s="12">
        <v>0</v>
      </c>
      <c r="AG860" s="12">
        <v>0</v>
      </c>
      <c r="AH860" s="12">
        <v>0</v>
      </c>
      <c r="AI860" s="12">
        <v>0</v>
      </c>
      <c r="AJ860" s="12">
        <v>0</v>
      </c>
      <c r="AK860" s="12">
        <v>0</v>
      </c>
      <c r="AL860" s="12">
        <v>0</v>
      </c>
      <c r="AM860" s="12">
        <v>0</v>
      </c>
      <c r="AN860" s="12">
        <v>0</v>
      </c>
      <c r="AO860" s="81">
        <v>0</v>
      </c>
      <c r="AP860">
        <v>0</v>
      </c>
      <c r="AQ860">
        <v>0</v>
      </c>
      <c r="AR860">
        <v>0</v>
      </c>
      <c r="AS860" t="s">
        <v>344</v>
      </c>
      <c r="AT860" t="s">
        <v>270</v>
      </c>
      <c r="AU860">
        <v>0</v>
      </c>
      <c r="AV860" s="12"/>
      <c r="AW860" s="12"/>
      <c r="AX860" s="12">
        <v>1</v>
      </c>
      <c r="AY860" s="12"/>
      <c r="AZ860" t="s">
        <v>295</v>
      </c>
    </row>
    <row r="861" spans="1:52" hidden="1" x14ac:dyDescent="0.35">
      <c r="A861" t="s">
        <v>61</v>
      </c>
      <c r="B861" t="s">
        <v>116</v>
      </c>
      <c r="C861" s="109">
        <v>0</v>
      </c>
      <c r="D861" s="12">
        <v>0</v>
      </c>
      <c r="E861" s="12">
        <v>0</v>
      </c>
      <c r="F861" s="12">
        <v>0</v>
      </c>
      <c r="G861" s="12">
        <v>0</v>
      </c>
      <c r="H861" s="12">
        <v>0</v>
      </c>
      <c r="I861" s="12">
        <v>0</v>
      </c>
      <c r="J861" s="12">
        <v>0</v>
      </c>
      <c r="K861" s="12">
        <v>0</v>
      </c>
      <c r="L861" s="12">
        <v>0</v>
      </c>
      <c r="M861" s="12">
        <v>0</v>
      </c>
      <c r="N861" s="12">
        <v>0</v>
      </c>
      <c r="O861" s="12">
        <v>0</v>
      </c>
      <c r="P861" s="12">
        <v>0</v>
      </c>
      <c r="Q861" s="12">
        <v>0</v>
      </c>
      <c r="R861" s="12">
        <v>0</v>
      </c>
      <c r="S861" s="12">
        <v>0</v>
      </c>
      <c r="T861" s="12">
        <v>0</v>
      </c>
      <c r="U861" s="12">
        <v>0</v>
      </c>
      <c r="V861" s="12">
        <v>0</v>
      </c>
      <c r="W861" s="12">
        <v>0</v>
      </c>
      <c r="X861" s="12">
        <v>0</v>
      </c>
      <c r="Y861" s="12">
        <v>0</v>
      </c>
      <c r="Z861" s="12">
        <v>0</v>
      </c>
      <c r="AA861" s="12">
        <v>0</v>
      </c>
      <c r="AB861" s="12">
        <v>0</v>
      </c>
      <c r="AC861" s="12">
        <v>0</v>
      </c>
      <c r="AD861" s="12">
        <v>0</v>
      </c>
      <c r="AE861" s="12">
        <v>0</v>
      </c>
      <c r="AF861" s="12">
        <v>0</v>
      </c>
      <c r="AG861" s="12">
        <v>0</v>
      </c>
      <c r="AH861" s="12">
        <v>0</v>
      </c>
      <c r="AI861" s="12">
        <v>0</v>
      </c>
      <c r="AJ861" s="12">
        <v>0</v>
      </c>
      <c r="AK861" s="12">
        <v>0</v>
      </c>
      <c r="AL861" s="12">
        <v>0</v>
      </c>
      <c r="AM861" s="12">
        <v>0</v>
      </c>
      <c r="AN861" s="12">
        <v>0</v>
      </c>
      <c r="AO861" s="81">
        <v>0</v>
      </c>
      <c r="AP861">
        <v>0</v>
      </c>
      <c r="AQ861">
        <v>0</v>
      </c>
      <c r="AR861">
        <v>0</v>
      </c>
      <c r="AS861" t="s">
        <v>344</v>
      </c>
      <c r="AT861" t="s">
        <v>270</v>
      </c>
      <c r="AU861">
        <v>0</v>
      </c>
      <c r="AV861" s="12"/>
      <c r="AW861" s="12"/>
      <c r="AX861" s="12">
        <v>4</v>
      </c>
      <c r="AY861" s="12"/>
      <c r="AZ861" t="s">
        <v>296</v>
      </c>
    </row>
    <row r="862" spans="1:52" hidden="1" x14ac:dyDescent="0.35">
      <c r="A862" t="s">
        <v>61</v>
      </c>
      <c r="B862" t="s">
        <v>116</v>
      </c>
      <c r="C862" s="109">
        <v>0</v>
      </c>
      <c r="D862" s="12">
        <v>0</v>
      </c>
      <c r="E862" s="12">
        <v>0</v>
      </c>
      <c r="F862" s="12">
        <v>0</v>
      </c>
      <c r="G862" s="12">
        <v>0</v>
      </c>
      <c r="H862" s="12">
        <v>0</v>
      </c>
      <c r="I862" s="12">
        <v>0</v>
      </c>
      <c r="J862" s="12">
        <v>0</v>
      </c>
      <c r="K862" s="12">
        <v>0</v>
      </c>
      <c r="L862" s="12">
        <v>0</v>
      </c>
      <c r="M862" s="12">
        <v>0</v>
      </c>
      <c r="N862" s="12">
        <v>0</v>
      </c>
      <c r="O862" s="12">
        <v>0</v>
      </c>
      <c r="P862" s="12">
        <v>0</v>
      </c>
      <c r="Q862" s="12">
        <v>0</v>
      </c>
      <c r="R862" s="12">
        <v>0</v>
      </c>
      <c r="S862" s="12">
        <v>0</v>
      </c>
      <c r="T862" s="12">
        <v>0</v>
      </c>
      <c r="U862" s="12">
        <v>0</v>
      </c>
      <c r="V862" s="12">
        <v>0</v>
      </c>
      <c r="W862" s="12">
        <v>0</v>
      </c>
      <c r="X862" s="12">
        <v>0</v>
      </c>
      <c r="Y862" s="12">
        <v>0</v>
      </c>
      <c r="Z862" s="12">
        <v>0</v>
      </c>
      <c r="AA862" s="12">
        <v>0</v>
      </c>
      <c r="AB862" s="12">
        <v>0</v>
      </c>
      <c r="AC862" s="12">
        <v>0</v>
      </c>
      <c r="AD862" s="12">
        <v>0</v>
      </c>
      <c r="AE862" s="12">
        <v>0</v>
      </c>
      <c r="AF862" s="12">
        <v>0</v>
      </c>
      <c r="AG862" s="12">
        <v>0</v>
      </c>
      <c r="AH862" s="12">
        <v>0</v>
      </c>
      <c r="AI862" s="12">
        <v>0</v>
      </c>
      <c r="AJ862" s="12">
        <v>0</v>
      </c>
      <c r="AK862" s="12">
        <v>0</v>
      </c>
      <c r="AL862" s="12">
        <v>0</v>
      </c>
      <c r="AM862" s="12">
        <v>0</v>
      </c>
      <c r="AN862" s="12">
        <v>0</v>
      </c>
      <c r="AO862" s="81">
        <v>0</v>
      </c>
      <c r="AP862">
        <v>0</v>
      </c>
      <c r="AQ862">
        <v>0</v>
      </c>
      <c r="AR862">
        <v>0</v>
      </c>
      <c r="AS862" t="s">
        <v>344</v>
      </c>
      <c r="AT862" t="s">
        <v>270</v>
      </c>
      <c r="AU862">
        <v>0</v>
      </c>
      <c r="AV862" s="12"/>
      <c r="AW862" s="12"/>
      <c r="AX862" s="12">
        <v>45</v>
      </c>
      <c r="AY862" s="12"/>
      <c r="AZ862" t="s">
        <v>57</v>
      </c>
    </row>
    <row r="863" spans="1:52" hidden="1" x14ac:dyDescent="0.35">
      <c r="A863" t="s">
        <v>61</v>
      </c>
      <c r="B863" t="s">
        <v>116</v>
      </c>
      <c r="C863" s="109">
        <v>0</v>
      </c>
      <c r="D863" s="12">
        <v>0</v>
      </c>
      <c r="E863" s="12">
        <v>0</v>
      </c>
      <c r="F863" s="12">
        <v>0</v>
      </c>
      <c r="G863" s="12">
        <v>0</v>
      </c>
      <c r="H863" s="12">
        <v>0</v>
      </c>
      <c r="I863" s="12">
        <v>0</v>
      </c>
      <c r="J863" s="12">
        <v>0</v>
      </c>
      <c r="K863" s="12">
        <v>0</v>
      </c>
      <c r="L863" s="12">
        <v>0</v>
      </c>
      <c r="M863" s="12">
        <v>0</v>
      </c>
      <c r="N863" s="12">
        <v>0</v>
      </c>
      <c r="O863" s="12">
        <v>0</v>
      </c>
      <c r="P863" s="12">
        <v>0</v>
      </c>
      <c r="Q863" s="12">
        <v>0</v>
      </c>
      <c r="R863" s="12">
        <v>0</v>
      </c>
      <c r="S863" s="12">
        <v>0</v>
      </c>
      <c r="T863" s="12">
        <v>0</v>
      </c>
      <c r="U863" s="12">
        <v>0</v>
      </c>
      <c r="V863" s="12">
        <v>0</v>
      </c>
      <c r="W863" s="12">
        <v>0</v>
      </c>
      <c r="X863" s="12">
        <v>0</v>
      </c>
      <c r="Y863" s="12">
        <v>0</v>
      </c>
      <c r="Z863" s="12">
        <v>0</v>
      </c>
      <c r="AA863" s="12">
        <v>0</v>
      </c>
      <c r="AB863" s="12">
        <v>0</v>
      </c>
      <c r="AC863" s="12">
        <v>0</v>
      </c>
      <c r="AD863" s="12">
        <v>0</v>
      </c>
      <c r="AE863" s="12">
        <v>0</v>
      </c>
      <c r="AF863" s="12">
        <v>0</v>
      </c>
      <c r="AG863" s="12">
        <v>0</v>
      </c>
      <c r="AH863" s="12">
        <v>0</v>
      </c>
      <c r="AI863" s="12">
        <v>0</v>
      </c>
      <c r="AJ863" s="12">
        <v>0</v>
      </c>
      <c r="AK863" s="12">
        <v>0</v>
      </c>
      <c r="AL863" s="12">
        <v>0</v>
      </c>
      <c r="AM863" s="12">
        <v>0</v>
      </c>
      <c r="AN863" s="12">
        <v>0</v>
      </c>
      <c r="AO863" s="81">
        <v>0</v>
      </c>
      <c r="AP863">
        <v>0</v>
      </c>
      <c r="AQ863">
        <v>0</v>
      </c>
      <c r="AR863">
        <v>0</v>
      </c>
      <c r="AS863" t="s">
        <v>344</v>
      </c>
      <c r="AT863" t="s">
        <v>270</v>
      </c>
      <c r="AU863">
        <v>0</v>
      </c>
      <c r="AV863" s="12"/>
      <c r="AW863" s="12"/>
      <c r="AX863" s="12"/>
      <c r="AY863" s="12">
        <v>2</v>
      </c>
      <c r="AZ863" t="s">
        <v>295</v>
      </c>
    </row>
    <row r="864" spans="1:52" hidden="1" x14ac:dyDescent="0.35">
      <c r="A864" t="s">
        <v>61</v>
      </c>
      <c r="B864" t="s">
        <v>116</v>
      </c>
      <c r="C864" s="109">
        <v>0</v>
      </c>
      <c r="D864" s="12">
        <v>0</v>
      </c>
      <c r="E864" s="12">
        <v>0</v>
      </c>
      <c r="F864" s="12">
        <v>0</v>
      </c>
      <c r="G864" s="12">
        <v>0</v>
      </c>
      <c r="H864" s="12">
        <v>0</v>
      </c>
      <c r="I864" s="12">
        <v>0</v>
      </c>
      <c r="J864" s="12">
        <v>0</v>
      </c>
      <c r="K864" s="12">
        <v>0</v>
      </c>
      <c r="L864" s="12">
        <v>0</v>
      </c>
      <c r="M864" s="12">
        <v>0</v>
      </c>
      <c r="N864" s="12">
        <v>0</v>
      </c>
      <c r="O864" s="12">
        <v>0</v>
      </c>
      <c r="P864" s="12">
        <v>0</v>
      </c>
      <c r="Q864" s="12">
        <v>0</v>
      </c>
      <c r="R864" s="12">
        <v>0</v>
      </c>
      <c r="S864" s="12">
        <v>0</v>
      </c>
      <c r="T864" s="12">
        <v>0</v>
      </c>
      <c r="U864" s="12">
        <v>0</v>
      </c>
      <c r="V864" s="12">
        <v>0</v>
      </c>
      <c r="W864" s="12">
        <v>0</v>
      </c>
      <c r="X864" s="12">
        <v>0</v>
      </c>
      <c r="Y864" s="12">
        <v>0</v>
      </c>
      <c r="Z864" s="12">
        <v>0</v>
      </c>
      <c r="AA864" s="12">
        <v>0</v>
      </c>
      <c r="AB864" s="12">
        <v>0</v>
      </c>
      <c r="AC864" s="12">
        <v>0</v>
      </c>
      <c r="AD864" s="12">
        <v>0</v>
      </c>
      <c r="AE864" s="12">
        <v>0</v>
      </c>
      <c r="AF864" s="12">
        <v>0</v>
      </c>
      <c r="AG864" s="12">
        <v>0</v>
      </c>
      <c r="AH864" s="12">
        <v>0</v>
      </c>
      <c r="AI864" s="12">
        <v>0</v>
      </c>
      <c r="AJ864" s="12">
        <v>0</v>
      </c>
      <c r="AK864" s="12">
        <v>0</v>
      </c>
      <c r="AL864" s="12">
        <v>0</v>
      </c>
      <c r="AM864" s="12">
        <v>0</v>
      </c>
      <c r="AN864" s="12">
        <v>0</v>
      </c>
      <c r="AO864" s="81">
        <v>0</v>
      </c>
      <c r="AP864">
        <v>0</v>
      </c>
      <c r="AQ864">
        <v>0</v>
      </c>
      <c r="AR864">
        <v>0</v>
      </c>
      <c r="AS864" t="s">
        <v>344</v>
      </c>
      <c r="AT864" t="s">
        <v>270</v>
      </c>
      <c r="AU864">
        <v>0</v>
      </c>
      <c r="AV864" s="12"/>
      <c r="AW864" s="12"/>
      <c r="AX864" s="12"/>
      <c r="AY864" s="12">
        <v>10</v>
      </c>
      <c r="AZ864" t="s">
        <v>296</v>
      </c>
    </row>
    <row r="865" spans="1:52" hidden="1" x14ac:dyDescent="0.35">
      <c r="A865" t="s">
        <v>61</v>
      </c>
      <c r="B865" t="s">
        <v>116</v>
      </c>
      <c r="C865" s="109">
        <v>0</v>
      </c>
      <c r="D865" s="12">
        <v>0</v>
      </c>
      <c r="E865" s="12">
        <v>0</v>
      </c>
      <c r="F865" s="12">
        <v>0</v>
      </c>
      <c r="G865" s="12">
        <v>0</v>
      </c>
      <c r="H865" s="12">
        <v>0</v>
      </c>
      <c r="I865" s="12">
        <v>0</v>
      </c>
      <c r="J865" s="12">
        <v>0</v>
      </c>
      <c r="K865" s="12">
        <v>0</v>
      </c>
      <c r="L865" s="12">
        <v>0</v>
      </c>
      <c r="M865" s="12">
        <v>0</v>
      </c>
      <c r="N865" s="12">
        <v>0</v>
      </c>
      <c r="O865" s="12">
        <v>0</v>
      </c>
      <c r="P865" s="12">
        <v>0</v>
      </c>
      <c r="Q865" s="12">
        <v>0</v>
      </c>
      <c r="R865" s="12">
        <v>0</v>
      </c>
      <c r="S865" s="12">
        <v>0</v>
      </c>
      <c r="T865" s="12">
        <v>0</v>
      </c>
      <c r="U865" s="12">
        <v>0</v>
      </c>
      <c r="V865" s="12">
        <v>0</v>
      </c>
      <c r="W865" s="12">
        <v>0</v>
      </c>
      <c r="X865" s="12">
        <v>0</v>
      </c>
      <c r="Y865" s="12">
        <v>0</v>
      </c>
      <c r="Z865" s="12">
        <v>0</v>
      </c>
      <c r="AA865" s="12">
        <v>0</v>
      </c>
      <c r="AB865" s="12">
        <v>0</v>
      </c>
      <c r="AC865" s="12">
        <v>0</v>
      </c>
      <c r="AD865" s="12">
        <v>0</v>
      </c>
      <c r="AE865" s="12">
        <v>0</v>
      </c>
      <c r="AF865" s="12">
        <v>0</v>
      </c>
      <c r="AG865" s="12">
        <v>0</v>
      </c>
      <c r="AH865" s="12">
        <v>0</v>
      </c>
      <c r="AI865" s="12">
        <v>0</v>
      </c>
      <c r="AJ865" s="12">
        <v>0</v>
      </c>
      <c r="AK865" s="12">
        <v>0</v>
      </c>
      <c r="AL865" s="12">
        <v>0</v>
      </c>
      <c r="AM865" s="12">
        <v>0</v>
      </c>
      <c r="AN865" s="12">
        <v>0</v>
      </c>
      <c r="AO865" s="81">
        <v>0</v>
      </c>
      <c r="AP865">
        <v>0</v>
      </c>
      <c r="AQ865">
        <v>0</v>
      </c>
      <c r="AR865">
        <v>0</v>
      </c>
      <c r="AS865" t="s">
        <v>344</v>
      </c>
      <c r="AT865" t="s">
        <v>270</v>
      </c>
      <c r="AU865">
        <v>0</v>
      </c>
      <c r="AV865" s="12"/>
      <c r="AW865" s="12"/>
      <c r="AX865" s="12"/>
      <c r="AY865" s="12">
        <v>115</v>
      </c>
      <c r="AZ865" t="s">
        <v>57</v>
      </c>
    </row>
    <row r="866" spans="1:52" hidden="1" x14ac:dyDescent="0.35">
      <c r="A866" t="s">
        <v>61</v>
      </c>
      <c r="B866" t="s">
        <v>116</v>
      </c>
      <c r="C866" s="109">
        <v>0</v>
      </c>
      <c r="D866" s="12">
        <v>0</v>
      </c>
      <c r="E866" s="12">
        <v>0</v>
      </c>
      <c r="F866" s="12">
        <v>0</v>
      </c>
      <c r="G866" s="12">
        <v>0</v>
      </c>
      <c r="H866" s="12">
        <v>0</v>
      </c>
      <c r="I866" s="12">
        <v>0</v>
      </c>
      <c r="J866" s="12">
        <v>0</v>
      </c>
      <c r="K866" s="12">
        <v>0</v>
      </c>
      <c r="L866" s="12">
        <v>0</v>
      </c>
      <c r="M866" s="12">
        <v>0</v>
      </c>
      <c r="N866" s="12">
        <v>0</v>
      </c>
      <c r="O866" s="12">
        <v>0</v>
      </c>
      <c r="P866" s="12">
        <v>0</v>
      </c>
      <c r="Q866" s="12">
        <v>0</v>
      </c>
      <c r="R866" s="12">
        <v>0</v>
      </c>
      <c r="S866" s="12">
        <v>0</v>
      </c>
      <c r="T866" s="12">
        <v>0</v>
      </c>
      <c r="U866" s="12">
        <v>0</v>
      </c>
      <c r="V866" s="12">
        <v>0</v>
      </c>
      <c r="W866" s="12">
        <v>0</v>
      </c>
      <c r="X866" s="12">
        <v>0</v>
      </c>
      <c r="Y866" s="12">
        <v>0</v>
      </c>
      <c r="Z866" s="12">
        <v>0</v>
      </c>
      <c r="AA866" s="12">
        <v>0</v>
      </c>
      <c r="AB866" s="12">
        <v>0</v>
      </c>
      <c r="AC866" s="12">
        <v>0</v>
      </c>
      <c r="AD866" s="12">
        <v>0</v>
      </c>
      <c r="AE866" s="12">
        <v>0</v>
      </c>
      <c r="AF866" s="12">
        <v>0</v>
      </c>
      <c r="AG866" s="12">
        <v>0</v>
      </c>
      <c r="AH866" s="12">
        <v>0</v>
      </c>
      <c r="AI866" s="12">
        <v>0</v>
      </c>
      <c r="AJ866" s="12">
        <v>0</v>
      </c>
      <c r="AK866" s="12">
        <v>0</v>
      </c>
      <c r="AL866" s="12">
        <v>0</v>
      </c>
      <c r="AM866" s="12">
        <v>0</v>
      </c>
      <c r="AN866" s="12">
        <v>0</v>
      </c>
      <c r="AO866" s="81">
        <v>0</v>
      </c>
      <c r="AP866">
        <v>0</v>
      </c>
      <c r="AQ866">
        <v>0</v>
      </c>
      <c r="AR866">
        <v>0</v>
      </c>
      <c r="AS866" t="s">
        <v>344</v>
      </c>
      <c r="AT866" t="s">
        <v>270</v>
      </c>
      <c r="AU866">
        <v>0</v>
      </c>
      <c r="AV866" s="12"/>
      <c r="AW866" s="12"/>
      <c r="AX866" s="12"/>
      <c r="AY866" s="12"/>
      <c r="AZ866" t="s">
        <v>57</v>
      </c>
    </row>
    <row r="867" spans="1:52" hidden="1" x14ac:dyDescent="0.35">
      <c r="A867" t="s">
        <v>61</v>
      </c>
      <c r="B867" t="s">
        <v>116</v>
      </c>
      <c r="C867" s="109">
        <v>0</v>
      </c>
      <c r="D867" s="12">
        <v>0</v>
      </c>
      <c r="E867" s="12">
        <v>0</v>
      </c>
      <c r="F867" s="12">
        <v>0</v>
      </c>
      <c r="G867" s="12">
        <v>0</v>
      </c>
      <c r="H867" s="12">
        <v>0</v>
      </c>
      <c r="I867" s="12">
        <v>0</v>
      </c>
      <c r="J867" s="12">
        <v>0</v>
      </c>
      <c r="K867" s="12">
        <v>0</v>
      </c>
      <c r="L867" s="12">
        <v>0</v>
      </c>
      <c r="M867" s="12">
        <v>0</v>
      </c>
      <c r="N867" s="12">
        <v>0</v>
      </c>
      <c r="O867" s="12">
        <v>0</v>
      </c>
      <c r="P867" s="12">
        <v>0</v>
      </c>
      <c r="Q867" s="12">
        <v>0</v>
      </c>
      <c r="R867" s="12">
        <v>0</v>
      </c>
      <c r="S867" s="12">
        <v>0</v>
      </c>
      <c r="T867" s="12">
        <v>0</v>
      </c>
      <c r="U867" s="12">
        <v>0</v>
      </c>
      <c r="V867" s="12">
        <v>0</v>
      </c>
      <c r="W867" s="12">
        <v>0</v>
      </c>
      <c r="X867" s="12">
        <v>0</v>
      </c>
      <c r="Y867" s="12">
        <v>0</v>
      </c>
      <c r="Z867" s="12">
        <v>0</v>
      </c>
      <c r="AA867" s="12">
        <v>0</v>
      </c>
      <c r="AB867" s="12">
        <v>0</v>
      </c>
      <c r="AC867" s="12">
        <v>0</v>
      </c>
      <c r="AD867" s="12">
        <v>0</v>
      </c>
      <c r="AE867" s="12">
        <v>0</v>
      </c>
      <c r="AF867" s="12">
        <v>0</v>
      </c>
      <c r="AG867" s="12">
        <v>0</v>
      </c>
      <c r="AH867" s="12">
        <v>0</v>
      </c>
      <c r="AI867" s="12">
        <v>0</v>
      </c>
      <c r="AJ867" s="12">
        <v>0</v>
      </c>
      <c r="AK867" s="12">
        <v>0</v>
      </c>
      <c r="AL867" s="12">
        <v>0</v>
      </c>
      <c r="AM867" s="12">
        <v>0</v>
      </c>
      <c r="AN867" s="12">
        <v>0</v>
      </c>
      <c r="AO867" s="81">
        <v>0</v>
      </c>
      <c r="AP867">
        <v>0</v>
      </c>
      <c r="AQ867">
        <v>0</v>
      </c>
      <c r="AR867">
        <v>0</v>
      </c>
      <c r="AS867" t="s">
        <v>344</v>
      </c>
      <c r="AT867" t="s">
        <v>270</v>
      </c>
      <c r="AU867">
        <v>0</v>
      </c>
      <c r="AV867" s="12"/>
      <c r="AW867" s="12"/>
      <c r="AX867" s="12"/>
      <c r="AY867" s="12"/>
      <c r="AZ867" t="s">
        <v>296</v>
      </c>
    </row>
    <row r="868" spans="1:52" hidden="1" x14ac:dyDescent="0.35">
      <c r="A868" t="s">
        <v>61</v>
      </c>
      <c r="B868" t="s">
        <v>116</v>
      </c>
      <c r="C868" s="109">
        <v>0</v>
      </c>
      <c r="D868" s="12">
        <v>0</v>
      </c>
      <c r="E868" s="12">
        <v>0</v>
      </c>
      <c r="F868" s="12">
        <v>0</v>
      </c>
      <c r="G868" s="12">
        <v>0</v>
      </c>
      <c r="H868" s="12">
        <v>0</v>
      </c>
      <c r="I868" s="12">
        <v>0</v>
      </c>
      <c r="J868" s="12">
        <v>0</v>
      </c>
      <c r="K868" s="12">
        <v>0</v>
      </c>
      <c r="L868" s="12">
        <v>0</v>
      </c>
      <c r="M868" s="12">
        <v>0</v>
      </c>
      <c r="N868" s="12">
        <v>0</v>
      </c>
      <c r="O868" s="12">
        <v>0</v>
      </c>
      <c r="P868" s="12">
        <v>0</v>
      </c>
      <c r="Q868" s="12">
        <v>0</v>
      </c>
      <c r="R868" s="12">
        <v>0</v>
      </c>
      <c r="S868" s="12">
        <v>0</v>
      </c>
      <c r="T868" s="12">
        <v>0</v>
      </c>
      <c r="U868" s="12">
        <v>0</v>
      </c>
      <c r="V868" s="12">
        <v>0</v>
      </c>
      <c r="W868" s="12">
        <v>0</v>
      </c>
      <c r="X868" s="12">
        <v>0</v>
      </c>
      <c r="Y868" s="12">
        <v>0</v>
      </c>
      <c r="Z868" s="12">
        <v>0</v>
      </c>
      <c r="AA868" s="12">
        <v>0</v>
      </c>
      <c r="AB868" s="12">
        <v>0</v>
      </c>
      <c r="AC868" s="12">
        <v>0</v>
      </c>
      <c r="AD868" s="12">
        <v>0</v>
      </c>
      <c r="AE868" s="12">
        <v>0</v>
      </c>
      <c r="AF868" s="12">
        <v>0</v>
      </c>
      <c r="AG868" s="12">
        <v>0</v>
      </c>
      <c r="AH868" s="12">
        <v>0</v>
      </c>
      <c r="AI868" s="12">
        <v>0</v>
      </c>
      <c r="AJ868" s="12">
        <v>0</v>
      </c>
      <c r="AK868" s="12">
        <v>0</v>
      </c>
      <c r="AL868" s="12">
        <v>0</v>
      </c>
      <c r="AM868" s="12">
        <v>0</v>
      </c>
      <c r="AN868" s="12">
        <v>0</v>
      </c>
      <c r="AO868" s="81">
        <v>0</v>
      </c>
      <c r="AP868">
        <v>0</v>
      </c>
      <c r="AQ868">
        <v>0</v>
      </c>
      <c r="AR868">
        <v>0</v>
      </c>
      <c r="AS868" t="s">
        <v>344</v>
      </c>
      <c r="AT868" t="s">
        <v>270</v>
      </c>
      <c r="AU868">
        <v>0</v>
      </c>
      <c r="AV868" s="12"/>
      <c r="AW868" s="12"/>
      <c r="AX868" s="12"/>
      <c r="AY868" s="12"/>
      <c r="AZ868" t="s">
        <v>295</v>
      </c>
    </row>
    <row r="869" spans="1:52" hidden="1" x14ac:dyDescent="0.35">
      <c r="A869" t="s">
        <v>5</v>
      </c>
      <c r="B869" t="s">
        <v>277</v>
      </c>
      <c r="C869" s="109">
        <v>0</v>
      </c>
      <c r="D869" s="12">
        <v>0</v>
      </c>
      <c r="E869" s="12">
        <v>0</v>
      </c>
      <c r="F869" s="12">
        <v>0</v>
      </c>
      <c r="G869" s="12">
        <v>0</v>
      </c>
      <c r="H869" s="12">
        <v>0</v>
      </c>
      <c r="I869" s="12">
        <v>0</v>
      </c>
      <c r="J869" s="12">
        <v>0</v>
      </c>
      <c r="K869" s="12">
        <v>0</v>
      </c>
      <c r="L869" s="12">
        <v>0</v>
      </c>
      <c r="M869" s="12">
        <v>0</v>
      </c>
      <c r="N869" s="12">
        <v>0</v>
      </c>
      <c r="O869" s="12">
        <v>0</v>
      </c>
      <c r="P869" s="12">
        <v>0</v>
      </c>
      <c r="Q869" s="12">
        <v>0</v>
      </c>
      <c r="R869" s="12">
        <v>0</v>
      </c>
      <c r="S869" s="12">
        <v>0</v>
      </c>
      <c r="T869" s="12">
        <v>0</v>
      </c>
      <c r="U869" s="12">
        <v>0</v>
      </c>
      <c r="V869" s="12">
        <v>0</v>
      </c>
      <c r="W869" s="12">
        <v>0</v>
      </c>
      <c r="X869" s="12">
        <v>0</v>
      </c>
      <c r="Y869" s="12">
        <v>0</v>
      </c>
      <c r="Z869" s="12">
        <v>0</v>
      </c>
      <c r="AA869" s="12">
        <v>0</v>
      </c>
      <c r="AB869" s="12">
        <v>0</v>
      </c>
      <c r="AC869" s="12">
        <v>0</v>
      </c>
      <c r="AD869" s="12">
        <v>0</v>
      </c>
      <c r="AE869" s="12">
        <v>0</v>
      </c>
      <c r="AF869" s="12">
        <v>0</v>
      </c>
      <c r="AG869" s="12">
        <v>0</v>
      </c>
      <c r="AH869" s="12">
        <v>0</v>
      </c>
      <c r="AI869" s="12">
        <v>0</v>
      </c>
      <c r="AJ869" s="12">
        <v>0</v>
      </c>
      <c r="AK869" s="12">
        <v>0</v>
      </c>
      <c r="AL869" s="12">
        <v>0</v>
      </c>
      <c r="AM869" s="12">
        <v>0</v>
      </c>
      <c r="AN869" s="12">
        <v>0</v>
      </c>
      <c r="AO869" s="81">
        <v>0</v>
      </c>
      <c r="AP869">
        <v>0</v>
      </c>
      <c r="AQ869">
        <v>0</v>
      </c>
      <c r="AR869">
        <v>0</v>
      </c>
      <c r="AS869" t="s">
        <v>373</v>
      </c>
      <c r="AT869" t="s">
        <v>278</v>
      </c>
      <c r="AU869">
        <v>0</v>
      </c>
      <c r="AV869" s="12">
        <v>1337</v>
      </c>
      <c r="AW869" s="12"/>
      <c r="AX869" s="12"/>
      <c r="AY869" s="12"/>
      <c r="AZ869" t="s">
        <v>57</v>
      </c>
    </row>
    <row r="870" spans="1:52" hidden="1" x14ac:dyDescent="0.35">
      <c r="A870" t="s">
        <v>5</v>
      </c>
      <c r="B870" t="s">
        <v>277</v>
      </c>
      <c r="C870" s="109">
        <v>0</v>
      </c>
      <c r="D870" s="12">
        <v>0</v>
      </c>
      <c r="E870" s="12">
        <v>0</v>
      </c>
      <c r="F870" s="12">
        <v>0</v>
      </c>
      <c r="G870" s="12">
        <v>0</v>
      </c>
      <c r="H870" s="12">
        <v>0</v>
      </c>
      <c r="I870" s="12">
        <v>0</v>
      </c>
      <c r="J870" s="12">
        <v>0</v>
      </c>
      <c r="K870" s="12">
        <v>0</v>
      </c>
      <c r="L870" s="12">
        <v>0</v>
      </c>
      <c r="M870" s="12">
        <v>0</v>
      </c>
      <c r="N870" s="12">
        <v>0</v>
      </c>
      <c r="O870" s="12">
        <v>0</v>
      </c>
      <c r="P870" s="12">
        <v>0</v>
      </c>
      <c r="Q870" s="12">
        <v>0</v>
      </c>
      <c r="R870" s="12">
        <v>0</v>
      </c>
      <c r="S870" s="12">
        <v>0</v>
      </c>
      <c r="T870" s="12">
        <v>0</v>
      </c>
      <c r="U870" s="12">
        <v>0</v>
      </c>
      <c r="V870" s="12">
        <v>0</v>
      </c>
      <c r="W870" s="12">
        <v>0</v>
      </c>
      <c r="X870" s="12">
        <v>0</v>
      </c>
      <c r="Y870" s="12">
        <v>0</v>
      </c>
      <c r="Z870" s="12">
        <v>0</v>
      </c>
      <c r="AA870" s="12">
        <v>0</v>
      </c>
      <c r="AB870" s="12">
        <v>0</v>
      </c>
      <c r="AC870" s="12">
        <v>0</v>
      </c>
      <c r="AD870" s="12">
        <v>0</v>
      </c>
      <c r="AE870" s="12">
        <v>0</v>
      </c>
      <c r="AF870" s="12">
        <v>0</v>
      </c>
      <c r="AG870" s="12">
        <v>0</v>
      </c>
      <c r="AH870" s="12">
        <v>0</v>
      </c>
      <c r="AI870" s="12">
        <v>0</v>
      </c>
      <c r="AJ870" s="12">
        <v>0</v>
      </c>
      <c r="AK870" s="12">
        <v>0</v>
      </c>
      <c r="AL870" s="12">
        <v>0</v>
      </c>
      <c r="AM870" s="12">
        <v>0</v>
      </c>
      <c r="AN870" s="12">
        <v>0</v>
      </c>
      <c r="AO870" s="81">
        <v>0</v>
      </c>
      <c r="AP870">
        <v>0</v>
      </c>
      <c r="AQ870">
        <v>0</v>
      </c>
      <c r="AR870">
        <v>0</v>
      </c>
      <c r="AS870" t="s">
        <v>373</v>
      </c>
      <c r="AT870" t="s">
        <v>278</v>
      </c>
      <c r="AU870">
        <v>0</v>
      </c>
      <c r="AV870" s="12"/>
      <c r="AW870" s="12">
        <v>1</v>
      </c>
      <c r="AX870" s="12"/>
      <c r="AY870" s="12"/>
      <c r="AZ870" t="s">
        <v>295</v>
      </c>
    </row>
    <row r="871" spans="1:52" hidden="1" x14ac:dyDescent="0.35">
      <c r="A871" t="s">
        <v>5</v>
      </c>
      <c r="B871" t="s">
        <v>277</v>
      </c>
      <c r="C871" s="109">
        <v>0</v>
      </c>
      <c r="D871" s="12">
        <v>0</v>
      </c>
      <c r="E871" s="12">
        <v>0</v>
      </c>
      <c r="F871" s="12">
        <v>0</v>
      </c>
      <c r="G871" s="12">
        <v>0</v>
      </c>
      <c r="H871" s="12">
        <v>0</v>
      </c>
      <c r="I871" s="12">
        <v>0</v>
      </c>
      <c r="J871" s="12">
        <v>0</v>
      </c>
      <c r="K871" s="12">
        <v>0</v>
      </c>
      <c r="L871" s="12">
        <v>0</v>
      </c>
      <c r="M871" s="12">
        <v>0</v>
      </c>
      <c r="N871" s="12">
        <v>0</v>
      </c>
      <c r="O871" s="12">
        <v>0</v>
      </c>
      <c r="P871" s="12">
        <v>0</v>
      </c>
      <c r="Q871" s="12">
        <v>0</v>
      </c>
      <c r="R871" s="12">
        <v>0</v>
      </c>
      <c r="S871" s="12">
        <v>0</v>
      </c>
      <c r="T871" s="12">
        <v>0</v>
      </c>
      <c r="U871" s="12">
        <v>0</v>
      </c>
      <c r="V871" s="12">
        <v>0</v>
      </c>
      <c r="W871" s="12">
        <v>0</v>
      </c>
      <c r="X871" s="12">
        <v>0</v>
      </c>
      <c r="Y871" s="12">
        <v>0</v>
      </c>
      <c r="Z871" s="12">
        <v>0</v>
      </c>
      <c r="AA871" s="12">
        <v>0</v>
      </c>
      <c r="AB871" s="12">
        <v>0</v>
      </c>
      <c r="AC871" s="12">
        <v>0</v>
      </c>
      <c r="AD871" s="12">
        <v>0</v>
      </c>
      <c r="AE871" s="12">
        <v>0</v>
      </c>
      <c r="AF871" s="12">
        <v>0</v>
      </c>
      <c r="AG871" s="12">
        <v>0</v>
      </c>
      <c r="AH871" s="12">
        <v>0</v>
      </c>
      <c r="AI871" s="12">
        <v>0</v>
      </c>
      <c r="AJ871" s="12">
        <v>0</v>
      </c>
      <c r="AK871" s="12">
        <v>0</v>
      </c>
      <c r="AL871" s="12">
        <v>0</v>
      </c>
      <c r="AM871" s="12">
        <v>0</v>
      </c>
      <c r="AN871" s="12">
        <v>0</v>
      </c>
      <c r="AO871" s="81">
        <v>0</v>
      </c>
      <c r="AP871">
        <v>0</v>
      </c>
      <c r="AQ871">
        <v>0</v>
      </c>
      <c r="AR871">
        <v>0</v>
      </c>
      <c r="AS871" t="s">
        <v>373</v>
      </c>
      <c r="AT871" t="s">
        <v>278</v>
      </c>
      <c r="AU871">
        <v>0</v>
      </c>
      <c r="AV871" s="12"/>
      <c r="AW871" s="12">
        <v>4</v>
      </c>
      <c r="AX871" s="12"/>
      <c r="AY871" s="12"/>
      <c r="AZ871" t="s">
        <v>296</v>
      </c>
    </row>
    <row r="872" spans="1:52" hidden="1" x14ac:dyDescent="0.35">
      <c r="A872" t="s">
        <v>5</v>
      </c>
      <c r="B872" t="s">
        <v>277</v>
      </c>
      <c r="C872" s="109">
        <v>0</v>
      </c>
      <c r="D872" s="12">
        <v>0</v>
      </c>
      <c r="E872" s="12">
        <v>0</v>
      </c>
      <c r="F872" s="12">
        <v>0</v>
      </c>
      <c r="G872" s="12">
        <v>0</v>
      </c>
      <c r="H872" s="12">
        <v>0</v>
      </c>
      <c r="I872" s="12">
        <v>0</v>
      </c>
      <c r="J872" s="12">
        <v>0</v>
      </c>
      <c r="K872" s="12">
        <v>0</v>
      </c>
      <c r="L872" s="12">
        <v>0</v>
      </c>
      <c r="M872" s="12">
        <v>0</v>
      </c>
      <c r="N872" s="12">
        <v>0</v>
      </c>
      <c r="O872" s="12">
        <v>0</v>
      </c>
      <c r="P872" s="12">
        <v>0</v>
      </c>
      <c r="Q872" s="12">
        <v>0</v>
      </c>
      <c r="R872" s="12">
        <v>0</v>
      </c>
      <c r="S872" s="12">
        <v>0</v>
      </c>
      <c r="T872" s="12">
        <v>0</v>
      </c>
      <c r="U872" s="12">
        <v>0</v>
      </c>
      <c r="V872" s="12">
        <v>0</v>
      </c>
      <c r="W872" s="12">
        <v>0</v>
      </c>
      <c r="X872" s="12">
        <v>0</v>
      </c>
      <c r="Y872" s="12">
        <v>0</v>
      </c>
      <c r="Z872" s="12">
        <v>0</v>
      </c>
      <c r="AA872" s="12">
        <v>0</v>
      </c>
      <c r="AB872" s="12">
        <v>0</v>
      </c>
      <c r="AC872" s="12">
        <v>0</v>
      </c>
      <c r="AD872" s="12">
        <v>0</v>
      </c>
      <c r="AE872" s="12">
        <v>0</v>
      </c>
      <c r="AF872" s="12">
        <v>0</v>
      </c>
      <c r="AG872" s="12">
        <v>0</v>
      </c>
      <c r="AH872" s="12">
        <v>0</v>
      </c>
      <c r="AI872" s="12">
        <v>0</v>
      </c>
      <c r="AJ872" s="12">
        <v>0</v>
      </c>
      <c r="AK872" s="12">
        <v>0</v>
      </c>
      <c r="AL872" s="12">
        <v>0</v>
      </c>
      <c r="AM872" s="12">
        <v>0</v>
      </c>
      <c r="AN872" s="12">
        <v>0</v>
      </c>
      <c r="AO872" s="81">
        <v>0</v>
      </c>
      <c r="AP872">
        <v>0</v>
      </c>
      <c r="AQ872">
        <v>0</v>
      </c>
      <c r="AR872">
        <v>0</v>
      </c>
      <c r="AS872" t="s">
        <v>373</v>
      </c>
      <c r="AT872" t="s">
        <v>278</v>
      </c>
      <c r="AU872">
        <v>0</v>
      </c>
      <c r="AV872" s="12"/>
      <c r="AW872" s="12">
        <v>51</v>
      </c>
      <c r="AX872" s="12"/>
      <c r="AY872" s="12"/>
      <c r="AZ872" t="s">
        <v>57</v>
      </c>
    </row>
    <row r="873" spans="1:52" hidden="1" x14ac:dyDescent="0.35">
      <c r="A873" t="s">
        <v>5</v>
      </c>
      <c r="B873" t="s">
        <v>277</v>
      </c>
      <c r="C873" s="109">
        <v>0</v>
      </c>
      <c r="D873" s="12">
        <v>0</v>
      </c>
      <c r="E873" s="12">
        <v>0</v>
      </c>
      <c r="F873" s="12">
        <v>0</v>
      </c>
      <c r="G873" s="12">
        <v>0</v>
      </c>
      <c r="H873" s="12">
        <v>0</v>
      </c>
      <c r="I873" s="12">
        <v>0</v>
      </c>
      <c r="J873" s="12">
        <v>0</v>
      </c>
      <c r="K873" s="12">
        <v>0</v>
      </c>
      <c r="L873" s="12">
        <v>0</v>
      </c>
      <c r="M873" s="12">
        <v>0</v>
      </c>
      <c r="N873" s="12">
        <v>0</v>
      </c>
      <c r="O873" s="12">
        <v>0</v>
      </c>
      <c r="P873" s="12">
        <v>0</v>
      </c>
      <c r="Q873" s="12">
        <v>0</v>
      </c>
      <c r="R873" s="12">
        <v>0</v>
      </c>
      <c r="S873" s="12">
        <v>0</v>
      </c>
      <c r="T873" s="12">
        <v>0</v>
      </c>
      <c r="U873" s="12">
        <v>0</v>
      </c>
      <c r="V873" s="12">
        <v>0</v>
      </c>
      <c r="W873" s="12">
        <v>0</v>
      </c>
      <c r="X873" s="12">
        <v>0</v>
      </c>
      <c r="Y873" s="12">
        <v>0</v>
      </c>
      <c r="Z873" s="12">
        <v>0</v>
      </c>
      <c r="AA873" s="12">
        <v>0</v>
      </c>
      <c r="AB873" s="12">
        <v>0</v>
      </c>
      <c r="AC873" s="12">
        <v>0</v>
      </c>
      <c r="AD873" s="12">
        <v>0</v>
      </c>
      <c r="AE873" s="12">
        <v>0</v>
      </c>
      <c r="AF873" s="12">
        <v>0</v>
      </c>
      <c r="AG873" s="12">
        <v>0</v>
      </c>
      <c r="AH873" s="12">
        <v>0</v>
      </c>
      <c r="AI873" s="12">
        <v>0</v>
      </c>
      <c r="AJ873" s="12">
        <v>0</v>
      </c>
      <c r="AK873" s="12">
        <v>0</v>
      </c>
      <c r="AL873" s="12">
        <v>0</v>
      </c>
      <c r="AM873" s="12">
        <v>0</v>
      </c>
      <c r="AN873" s="12">
        <v>0</v>
      </c>
      <c r="AO873" s="81">
        <v>0</v>
      </c>
      <c r="AP873">
        <v>0</v>
      </c>
      <c r="AQ873">
        <v>0</v>
      </c>
      <c r="AR873">
        <v>0</v>
      </c>
      <c r="AS873" t="s">
        <v>373</v>
      </c>
      <c r="AT873" t="s">
        <v>278</v>
      </c>
      <c r="AU873">
        <v>0</v>
      </c>
      <c r="AV873" s="12"/>
      <c r="AW873" s="12"/>
      <c r="AX873" s="12"/>
      <c r="AY873" s="12">
        <v>1</v>
      </c>
      <c r="AZ873" t="s">
        <v>295</v>
      </c>
    </row>
    <row r="874" spans="1:52" hidden="1" x14ac:dyDescent="0.35">
      <c r="A874" t="s">
        <v>5</v>
      </c>
      <c r="B874" t="s">
        <v>277</v>
      </c>
      <c r="C874" s="109">
        <v>0</v>
      </c>
      <c r="D874" s="12">
        <v>0</v>
      </c>
      <c r="E874" s="12">
        <v>0</v>
      </c>
      <c r="F874" s="12">
        <v>0</v>
      </c>
      <c r="G874" s="12">
        <v>0</v>
      </c>
      <c r="H874" s="12">
        <v>0</v>
      </c>
      <c r="I874" s="12">
        <v>0</v>
      </c>
      <c r="J874" s="12">
        <v>0</v>
      </c>
      <c r="K874" s="12">
        <v>0</v>
      </c>
      <c r="L874" s="12">
        <v>0</v>
      </c>
      <c r="M874" s="12">
        <v>0</v>
      </c>
      <c r="N874" s="12">
        <v>0</v>
      </c>
      <c r="O874" s="12">
        <v>0</v>
      </c>
      <c r="P874" s="12">
        <v>0</v>
      </c>
      <c r="Q874" s="12">
        <v>0</v>
      </c>
      <c r="R874" s="12">
        <v>0</v>
      </c>
      <c r="S874" s="12">
        <v>0</v>
      </c>
      <c r="T874" s="12">
        <v>0</v>
      </c>
      <c r="U874" s="12">
        <v>0</v>
      </c>
      <c r="V874" s="12">
        <v>0</v>
      </c>
      <c r="W874" s="12">
        <v>0</v>
      </c>
      <c r="X874" s="12">
        <v>0</v>
      </c>
      <c r="Y874" s="12">
        <v>0</v>
      </c>
      <c r="Z874" s="12">
        <v>0</v>
      </c>
      <c r="AA874" s="12">
        <v>0</v>
      </c>
      <c r="AB874" s="12">
        <v>0</v>
      </c>
      <c r="AC874" s="12">
        <v>0</v>
      </c>
      <c r="AD874" s="12">
        <v>0</v>
      </c>
      <c r="AE874" s="12">
        <v>0</v>
      </c>
      <c r="AF874" s="12">
        <v>0</v>
      </c>
      <c r="AG874" s="12">
        <v>0</v>
      </c>
      <c r="AH874" s="12">
        <v>0</v>
      </c>
      <c r="AI874" s="12">
        <v>0</v>
      </c>
      <c r="AJ874" s="12">
        <v>0</v>
      </c>
      <c r="AK874" s="12">
        <v>0</v>
      </c>
      <c r="AL874" s="12">
        <v>0</v>
      </c>
      <c r="AM874" s="12">
        <v>0</v>
      </c>
      <c r="AN874" s="12">
        <v>0</v>
      </c>
      <c r="AO874" s="81">
        <v>0</v>
      </c>
      <c r="AP874">
        <v>0</v>
      </c>
      <c r="AQ874">
        <v>0</v>
      </c>
      <c r="AR874">
        <v>0</v>
      </c>
      <c r="AS874" t="s">
        <v>373</v>
      </c>
      <c r="AT874" t="s">
        <v>278</v>
      </c>
      <c r="AU874">
        <v>0</v>
      </c>
      <c r="AV874" s="12"/>
      <c r="AW874" s="12"/>
      <c r="AX874" s="12"/>
      <c r="AY874" s="12">
        <v>4</v>
      </c>
      <c r="AZ874" t="s">
        <v>296</v>
      </c>
    </row>
    <row r="875" spans="1:52" hidden="1" x14ac:dyDescent="0.35">
      <c r="A875" t="s">
        <v>5</v>
      </c>
      <c r="B875" t="s">
        <v>277</v>
      </c>
      <c r="C875" s="109">
        <v>0</v>
      </c>
      <c r="D875" s="12">
        <v>0</v>
      </c>
      <c r="E875" s="12">
        <v>0</v>
      </c>
      <c r="F875" s="12">
        <v>0</v>
      </c>
      <c r="G875" s="12">
        <v>0</v>
      </c>
      <c r="H875" s="12">
        <v>0</v>
      </c>
      <c r="I875" s="12">
        <v>0</v>
      </c>
      <c r="J875" s="12">
        <v>0</v>
      </c>
      <c r="K875" s="12">
        <v>0</v>
      </c>
      <c r="L875" s="12">
        <v>0</v>
      </c>
      <c r="M875" s="12">
        <v>0</v>
      </c>
      <c r="N875" s="12">
        <v>0</v>
      </c>
      <c r="O875" s="12">
        <v>0</v>
      </c>
      <c r="P875" s="12">
        <v>0</v>
      </c>
      <c r="Q875" s="12">
        <v>0</v>
      </c>
      <c r="R875" s="12">
        <v>0</v>
      </c>
      <c r="S875" s="12">
        <v>0</v>
      </c>
      <c r="T875" s="12">
        <v>0</v>
      </c>
      <c r="U875" s="12">
        <v>0</v>
      </c>
      <c r="V875" s="12">
        <v>0</v>
      </c>
      <c r="W875" s="12">
        <v>0</v>
      </c>
      <c r="X875" s="12">
        <v>0</v>
      </c>
      <c r="Y875" s="12">
        <v>0</v>
      </c>
      <c r="Z875" s="12">
        <v>0</v>
      </c>
      <c r="AA875" s="12">
        <v>0</v>
      </c>
      <c r="AB875" s="12">
        <v>0</v>
      </c>
      <c r="AC875" s="12">
        <v>0</v>
      </c>
      <c r="AD875" s="12">
        <v>0</v>
      </c>
      <c r="AE875" s="12">
        <v>0</v>
      </c>
      <c r="AF875" s="12">
        <v>0</v>
      </c>
      <c r="AG875" s="12">
        <v>0</v>
      </c>
      <c r="AH875" s="12">
        <v>0</v>
      </c>
      <c r="AI875" s="12">
        <v>0</v>
      </c>
      <c r="AJ875" s="12">
        <v>0</v>
      </c>
      <c r="AK875" s="12">
        <v>0</v>
      </c>
      <c r="AL875" s="12">
        <v>0</v>
      </c>
      <c r="AM875" s="12">
        <v>0</v>
      </c>
      <c r="AN875" s="12">
        <v>0</v>
      </c>
      <c r="AO875" s="81">
        <v>0</v>
      </c>
      <c r="AP875">
        <v>0</v>
      </c>
      <c r="AQ875">
        <v>0</v>
      </c>
      <c r="AR875">
        <v>0</v>
      </c>
      <c r="AS875" t="s">
        <v>373</v>
      </c>
      <c r="AT875" t="s">
        <v>278</v>
      </c>
      <c r="AU875">
        <v>0</v>
      </c>
      <c r="AV875" s="12"/>
      <c r="AW875" s="12"/>
      <c r="AX875" s="12"/>
      <c r="AY875" s="12">
        <v>66</v>
      </c>
      <c r="AZ875" t="s">
        <v>57</v>
      </c>
    </row>
    <row r="876" spans="1:52" hidden="1" x14ac:dyDescent="0.35">
      <c r="A876" t="s">
        <v>5</v>
      </c>
      <c r="B876" t="s">
        <v>277</v>
      </c>
      <c r="C876" s="109">
        <v>0</v>
      </c>
      <c r="D876" s="12">
        <v>0</v>
      </c>
      <c r="E876" s="12">
        <v>0</v>
      </c>
      <c r="F876" s="12">
        <v>0</v>
      </c>
      <c r="G876" s="12">
        <v>0</v>
      </c>
      <c r="H876" s="12">
        <v>0</v>
      </c>
      <c r="I876" s="12">
        <v>0</v>
      </c>
      <c r="J876" s="12">
        <v>0</v>
      </c>
      <c r="K876" s="12">
        <v>0</v>
      </c>
      <c r="L876" s="12">
        <v>0</v>
      </c>
      <c r="M876" s="12">
        <v>0</v>
      </c>
      <c r="N876" s="12">
        <v>0</v>
      </c>
      <c r="O876" s="12">
        <v>0</v>
      </c>
      <c r="P876" s="12">
        <v>0</v>
      </c>
      <c r="Q876" s="12">
        <v>0</v>
      </c>
      <c r="R876" s="12">
        <v>0</v>
      </c>
      <c r="S876" s="12">
        <v>0</v>
      </c>
      <c r="T876" s="12">
        <v>0</v>
      </c>
      <c r="U876" s="12">
        <v>0</v>
      </c>
      <c r="V876" s="12">
        <v>0</v>
      </c>
      <c r="W876" s="12">
        <v>0</v>
      </c>
      <c r="X876" s="12">
        <v>0</v>
      </c>
      <c r="Y876" s="12">
        <v>0</v>
      </c>
      <c r="Z876" s="12">
        <v>0</v>
      </c>
      <c r="AA876" s="12">
        <v>0</v>
      </c>
      <c r="AB876" s="12">
        <v>0</v>
      </c>
      <c r="AC876" s="12">
        <v>0</v>
      </c>
      <c r="AD876" s="12">
        <v>0</v>
      </c>
      <c r="AE876" s="12">
        <v>0</v>
      </c>
      <c r="AF876" s="12">
        <v>0</v>
      </c>
      <c r="AG876" s="12">
        <v>0</v>
      </c>
      <c r="AH876" s="12">
        <v>0</v>
      </c>
      <c r="AI876" s="12">
        <v>0</v>
      </c>
      <c r="AJ876" s="12">
        <v>0</v>
      </c>
      <c r="AK876" s="12">
        <v>0</v>
      </c>
      <c r="AL876" s="12">
        <v>0</v>
      </c>
      <c r="AM876" s="12">
        <v>0</v>
      </c>
      <c r="AN876" s="12">
        <v>0</v>
      </c>
      <c r="AO876" s="81">
        <v>0</v>
      </c>
      <c r="AP876">
        <v>0</v>
      </c>
      <c r="AQ876">
        <v>0</v>
      </c>
      <c r="AR876">
        <v>0</v>
      </c>
      <c r="AS876" t="s">
        <v>373</v>
      </c>
      <c r="AT876" t="s">
        <v>278</v>
      </c>
      <c r="AU876">
        <v>0</v>
      </c>
      <c r="AV876" s="12"/>
      <c r="AW876" s="12"/>
      <c r="AX876" s="12"/>
      <c r="AY876" s="12"/>
      <c r="AZ876" t="s">
        <v>57</v>
      </c>
    </row>
    <row r="877" spans="1:52" hidden="1" x14ac:dyDescent="0.35">
      <c r="A877" t="s">
        <v>5</v>
      </c>
      <c r="B877" t="s">
        <v>277</v>
      </c>
      <c r="C877" s="109">
        <v>0</v>
      </c>
      <c r="D877" s="12">
        <v>0</v>
      </c>
      <c r="E877" s="12">
        <v>0</v>
      </c>
      <c r="F877" s="12">
        <v>0</v>
      </c>
      <c r="G877" s="12">
        <v>0</v>
      </c>
      <c r="H877" s="12">
        <v>0</v>
      </c>
      <c r="I877" s="12">
        <v>0</v>
      </c>
      <c r="J877" s="12">
        <v>0</v>
      </c>
      <c r="K877" s="12">
        <v>0</v>
      </c>
      <c r="L877" s="12">
        <v>0</v>
      </c>
      <c r="M877" s="12">
        <v>0</v>
      </c>
      <c r="N877" s="12">
        <v>0</v>
      </c>
      <c r="O877" s="12">
        <v>0</v>
      </c>
      <c r="P877" s="12">
        <v>0</v>
      </c>
      <c r="Q877" s="12">
        <v>0</v>
      </c>
      <c r="R877" s="12">
        <v>0</v>
      </c>
      <c r="S877" s="12">
        <v>0</v>
      </c>
      <c r="T877" s="12">
        <v>0</v>
      </c>
      <c r="U877" s="12">
        <v>0</v>
      </c>
      <c r="V877" s="12">
        <v>0</v>
      </c>
      <c r="W877" s="12">
        <v>0</v>
      </c>
      <c r="X877" s="12">
        <v>0</v>
      </c>
      <c r="Y877" s="12">
        <v>0</v>
      </c>
      <c r="Z877" s="12">
        <v>0</v>
      </c>
      <c r="AA877" s="12">
        <v>0</v>
      </c>
      <c r="AB877" s="12">
        <v>0</v>
      </c>
      <c r="AC877" s="12">
        <v>0</v>
      </c>
      <c r="AD877" s="12">
        <v>0</v>
      </c>
      <c r="AE877" s="12">
        <v>0</v>
      </c>
      <c r="AF877" s="12">
        <v>0</v>
      </c>
      <c r="AG877" s="12">
        <v>0</v>
      </c>
      <c r="AH877" s="12">
        <v>0</v>
      </c>
      <c r="AI877" s="12">
        <v>0</v>
      </c>
      <c r="AJ877" s="12">
        <v>0</v>
      </c>
      <c r="AK877" s="12">
        <v>0</v>
      </c>
      <c r="AL877" s="12">
        <v>0</v>
      </c>
      <c r="AM877" s="12">
        <v>0</v>
      </c>
      <c r="AN877" s="12">
        <v>0</v>
      </c>
      <c r="AO877" s="81">
        <v>0</v>
      </c>
      <c r="AP877">
        <v>0</v>
      </c>
      <c r="AQ877">
        <v>0</v>
      </c>
      <c r="AR877">
        <v>0</v>
      </c>
      <c r="AS877" t="s">
        <v>373</v>
      </c>
      <c r="AT877" t="s">
        <v>278</v>
      </c>
      <c r="AU877">
        <v>0</v>
      </c>
      <c r="AV877" s="12"/>
      <c r="AW877" s="12"/>
      <c r="AX877" s="12"/>
      <c r="AY877" s="12"/>
      <c r="AZ877" t="s">
        <v>296</v>
      </c>
    </row>
    <row r="878" spans="1:52" hidden="1" x14ac:dyDescent="0.35">
      <c r="A878" t="s">
        <v>5</v>
      </c>
      <c r="B878" t="s">
        <v>277</v>
      </c>
      <c r="C878" s="109">
        <v>0</v>
      </c>
      <c r="D878" s="12">
        <v>0</v>
      </c>
      <c r="E878" s="12">
        <v>0</v>
      </c>
      <c r="F878" s="12">
        <v>0</v>
      </c>
      <c r="G878" s="12">
        <v>0</v>
      </c>
      <c r="H878" s="12">
        <v>0</v>
      </c>
      <c r="I878" s="12">
        <v>0</v>
      </c>
      <c r="J878" s="12">
        <v>0</v>
      </c>
      <c r="K878" s="12">
        <v>0</v>
      </c>
      <c r="L878" s="12">
        <v>0</v>
      </c>
      <c r="M878" s="12">
        <v>0</v>
      </c>
      <c r="N878" s="12">
        <v>0</v>
      </c>
      <c r="O878" s="12">
        <v>0</v>
      </c>
      <c r="P878" s="12">
        <v>0</v>
      </c>
      <c r="Q878" s="12">
        <v>0</v>
      </c>
      <c r="R878" s="12">
        <v>0</v>
      </c>
      <c r="S878" s="12">
        <v>0</v>
      </c>
      <c r="T878" s="12">
        <v>0</v>
      </c>
      <c r="U878" s="12">
        <v>0</v>
      </c>
      <c r="V878" s="12">
        <v>0</v>
      </c>
      <c r="W878" s="12">
        <v>0</v>
      </c>
      <c r="X878" s="12">
        <v>0</v>
      </c>
      <c r="Y878" s="12">
        <v>0</v>
      </c>
      <c r="Z878" s="12">
        <v>0</v>
      </c>
      <c r="AA878" s="12">
        <v>0</v>
      </c>
      <c r="AB878" s="12">
        <v>0</v>
      </c>
      <c r="AC878" s="12">
        <v>0</v>
      </c>
      <c r="AD878" s="12">
        <v>0</v>
      </c>
      <c r="AE878" s="12">
        <v>0</v>
      </c>
      <c r="AF878" s="12">
        <v>0</v>
      </c>
      <c r="AG878" s="12">
        <v>0</v>
      </c>
      <c r="AH878" s="12">
        <v>0</v>
      </c>
      <c r="AI878" s="12">
        <v>0</v>
      </c>
      <c r="AJ878" s="12">
        <v>0</v>
      </c>
      <c r="AK878" s="12">
        <v>0</v>
      </c>
      <c r="AL878" s="12">
        <v>0</v>
      </c>
      <c r="AM878" s="12">
        <v>0</v>
      </c>
      <c r="AN878" s="12">
        <v>0</v>
      </c>
      <c r="AO878" s="81">
        <v>0</v>
      </c>
      <c r="AP878">
        <v>0</v>
      </c>
      <c r="AQ878">
        <v>0</v>
      </c>
      <c r="AR878">
        <v>0</v>
      </c>
      <c r="AS878" t="s">
        <v>373</v>
      </c>
      <c r="AT878" t="s">
        <v>278</v>
      </c>
      <c r="AU878">
        <v>0</v>
      </c>
      <c r="AV878" s="12"/>
      <c r="AW878" s="12"/>
      <c r="AX878" s="12"/>
      <c r="AY878" s="12"/>
      <c r="AZ878" t="s">
        <v>295</v>
      </c>
    </row>
    <row r="879" spans="1:52" hidden="1" x14ac:dyDescent="0.35">
      <c r="A879" t="s">
        <v>5</v>
      </c>
      <c r="B879" t="s">
        <v>8</v>
      </c>
      <c r="C879" s="109">
        <v>0</v>
      </c>
      <c r="D879" s="12">
        <v>0</v>
      </c>
      <c r="E879" s="12">
        <v>0</v>
      </c>
      <c r="F879" s="12">
        <v>0</v>
      </c>
      <c r="G879" s="12">
        <v>0</v>
      </c>
      <c r="H879" s="12">
        <v>0</v>
      </c>
      <c r="I879" s="12">
        <v>0</v>
      </c>
      <c r="J879" s="12">
        <v>0</v>
      </c>
      <c r="K879" s="12">
        <v>0</v>
      </c>
      <c r="L879" s="12">
        <v>0</v>
      </c>
      <c r="M879" s="12">
        <v>0</v>
      </c>
      <c r="N879" s="12">
        <v>0</v>
      </c>
      <c r="O879" s="12">
        <v>0</v>
      </c>
      <c r="P879" s="12">
        <v>0</v>
      </c>
      <c r="Q879" s="12">
        <v>0</v>
      </c>
      <c r="R879" s="12">
        <v>0</v>
      </c>
      <c r="S879" s="12">
        <v>0</v>
      </c>
      <c r="T879" s="12">
        <v>0</v>
      </c>
      <c r="U879" s="12">
        <v>0</v>
      </c>
      <c r="V879" s="12">
        <v>0</v>
      </c>
      <c r="W879" s="12">
        <v>0</v>
      </c>
      <c r="X879" s="12">
        <v>0</v>
      </c>
      <c r="Y879" s="12">
        <v>0</v>
      </c>
      <c r="Z879" s="12">
        <v>0</v>
      </c>
      <c r="AA879" s="12">
        <v>0</v>
      </c>
      <c r="AB879" s="12">
        <v>0</v>
      </c>
      <c r="AC879" s="12">
        <v>0</v>
      </c>
      <c r="AD879" s="12">
        <v>0</v>
      </c>
      <c r="AE879" s="12">
        <v>0</v>
      </c>
      <c r="AF879" s="12">
        <v>0</v>
      </c>
      <c r="AG879" s="12">
        <v>0</v>
      </c>
      <c r="AH879" s="12">
        <v>0</v>
      </c>
      <c r="AI879" s="12">
        <v>0</v>
      </c>
      <c r="AJ879" s="12">
        <v>0</v>
      </c>
      <c r="AK879" s="12">
        <v>0</v>
      </c>
      <c r="AL879" s="12">
        <v>0</v>
      </c>
      <c r="AM879" s="12">
        <v>0</v>
      </c>
      <c r="AN879" s="12">
        <v>0</v>
      </c>
      <c r="AO879" s="81">
        <v>0</v>
      </c>
      <c r="AP879">
        <v>0</v>
      </c>
      <c r="AQ879">
        <v>0</v>
      </c>
      <c r="AR879">
        <v>0</v>
      </c>
      <c r="AS879" t="s">
        <v>345</v>
      </c>
      <c r="AT879" t="s">
        <v>278</v>
      </c>
      <c r="AU879">
        <v>0</v>
      </c>
      <c r="AV879" s="12">
        <v>2862</v>
      </c>
      <c r="AW879" s="12"/>
      <c r="AX879" s="12"/>
      <c r="AY879" s="12"/>
      <c r="AZ879" t="s">
        <v>57</v>
      </c>
    </row>
    <row r="880" spans="1:52" hidden="1" x14ac:dyDescent="0.35">
      <c r="A880" t="s">
        <v>5</v>
      </c>
      <c r="B880" t="s">
        <v>8</v>
      </c>
      <c r="C880" s="109">
        <v>0</v>
      </c>
      <c r="D880" s="12">
        <v>0</v>
      </c>
      <c r="E880" s="12">
        <v>0</v>
      </c>
      <c r="F880" s="12">
        <v>0</v>
      </c>
      <c r="G880" s="12">
        <v>0</v>
      </c>
      <c r="H880" s="12">
        <v>0</v>
      </c>
      <c r="I880" s="12">
        <v>0</v>
      </c>
      <c r="J880" s="12">
        <v>0</v>
      </c>
      <c r="K880" s="12">
        <v>0</v>
      </c>
      <c r="L880" s="12">
        <v>0</v>
      </c>
      <c r="M880" s="12">
        <v>0</v>
      </c>
      <c r="N880" s="12">
        <v>0</v>
      </c>
      <c r="O880" s="12">
        <v>0</v>
      </c>
      <c r="P880" s="12">
        <v>0</v>
      </c>
      <c r="Q880" s="12">
        <v>0</v>
      </c>
      <c r="R880" s="12">
        <v>0</v>
      </c>
      <c r="S880" s="12">
        <v>0</v>
      </c>
      <c r="T880" s="12">
        <v>0</v>
      </c>
      <c r="U880" s="12">
        <v>0</v>
      </c>
      <c r="V880" s="12">
        <v>0</v>
      </c>
      <c r="W880" s="12">
        <v>0</v>
      </c>
      <c r="X880" s="12">
        <v>0</v>
      </c>
      <c r="Y880" s="12">
        <v>0</v>
      </c>
      <c r="Z880" s="12">
        <v>0</v>
      </c>
      <c r="AA880" s="12">
        <v>0</v>
      </c>
      <c r="AB880" s="12">
        <v>0</v>
      </c>
      <c r="AC880" s="12">
        <v>0</v>
      </c>
      <c r="AD880" s="12">
        <v>0</v>
      </c>
      <c r="AE880" s="12">
        <v>0</v>
      </c>
      <c r="AF880" s="12">
        <v>0</v>
      </c>
      <c r="AG880" s="12">
        <v>0</v>
      </c>
      <c r="AH880" s="12">
        <v>0</v>
      </c>
      <c r="AI880" s="12">
        <v>0</v>
      </c>
      <c r="AJ880" s="12">
        <v>0</v>
      </c>
      <c r="AK880" s="12">
        <v>0</v>
      </c>
      <c r="AL880" s="12">
        <v>0</v>
      </c>
      <c r="AM880" s="12">
        <v>0</v>
      </c>
      <c r="AN880" s="12">
        <v>0</v>
      </c>
      <c r="AO880" s="81">
        <v>0</v>
      </c>
      <c r="AP880">
        <v>0</v>
      </c>
      <c r="AQ880">
        <v>0</v>
      </c>
      <c r="AR880">
        <v>0</v>
      </c>
      <c r="AS880" t="s">
        <v>345</v>
      </c>
      <c r="AT880" t="s">
        <v>278</v>
      </c>
      <c r="AU880">
        <v>0</v>
      </c>
      <c r="AV880" s="12"/>
      <c r="AW880" s="12">
        <v>6</v>
      </c>
      <c r="AX880" s="12"/>
      <c r="AY880" s="12"/>
      <c r="AZ880" t="s">
        <v>295</v>
      </c>
    </row>
    <row r="881" spans="1:52" hidden="1" x14ac:dyDescent="0.35">
      <c r="A881" t="s">
        <v>5</v>
      </c>
      <c r="B881" t="s">
        <v>8</v>
      </c>
      <c r="C881" s="109">
        <v>0</v>
      </c>
      <c r="D881" s="12">
        <v>0</v>
      </c>
      <c r="E881" s="12">
        <v>0</v>
      </c>
      <c r="F881" s="12">
        <v>0</v>
      </c>
      <c r="G881" s="12">
        <v>0</v>
      </c>
      <c r="H881" s="12">
        <v>0</v>
      </c>
      <c r="I881" s="12">
        <v>0</v>
      </c>
      <c r="J881" s="12">
        <v>0</v>
      </c>
      <c r="K881" s="12">
        <v>0</v>
      </c>
      <c r="L881" s="12">
        <v>0</v>
      </c>
      <c r="M881" s="12">
        <v>0</v>
      </c>
      <c r="N881" s="12">
        <v>0</v>
      </c>
      <c r="O881" s="12">
        <v>0</v>
      </c>
      <c r="P881" s="12">
        <v>0</v>
      </c>
      <c r="Q881" s="12">
        <v>0</v>
      </c>
      <c r="R881" s="12">
        <v>0</v>
      </c>
      <c r="S881" s="12">
        <v>0</v>
      </c>
      <c r="T881" s="12">
        <v>0</v>
      </c>
      <c r="U881" s="12">
        <v>0</v>
      </c>
      <c r="V881" s="12">
        <v>0</v>
      </c>
      <c r="W881" s="12">
        <v>0</v>
      </c>
      <c r="X881" s="12">
        <v>0</v>
      </c>
      <c r="Y881" s="12">
        <v>0</v>
      </c>
      <c r="Z881" s="12">
        <v>0</v>
      </c>
      <c r="AA881" s="12">
        <v>0</v>
      </c>
      <c r="AB881" s="12">
        <v>0</v>
      </c>
      <c r="AC881" s="12">
        <v>0</v>
      </c>
      <c r="AD881" s="12">
        <v>0</v>
      </c>
      <c r="AE881" s="12">
        <v>0</v>
      </c>
      <c r="AF881" s="12">
        <v>0</v>
      </c>
      <c r="AG881" s="12">
        <v>0</v>
      </c>
      <c r="AH881" s="12">
        <v>0</v>
      </c>
      <c r="AI881" s="12">
        <v>0</v>
      </c>
      <c r="AJ881" s="12">
        <v>0</v>
      </c>
      <c r="AK881" s="12">
        <v>0</v>
      </c>
      <c r="AL881" s="12">
        <v>0</v>
      </c>
      <c r="AM881" s="12">
        <v>0</v>
      </c>
      <c r="AN881" s="12">
        <v>0</v>
      </c>
      <c r="AO881" s="81">
        <v>0</v>
      </c>
      <c r="AP881">
        <v>0</v>
      </c>
      <c r="AQ881">
        <v>0</v>
      </c>
      <c r="AR881">
        <v>0</v>
      </c>
      <c r="AS881" t="s">
        <v>345</v>
      </c>
      <c r="AT881" t="s">
        <v>278</v>
      </c>
      <c r="AU881">
        <v>0</v>
      </c>
      <c r="AV881" s="12"/>
      <c r="AW881" s="12">
        <v>24</v>
      </c>
      <c r="AX881" s="12"/>
      <c r="AY881" s="12"/>
      <c r="AZ881" t="s">
        <v>296</v>
      </c>
    </row>
    <row r="882" spans="1:52" hidden="1" x14ac:dyDescent="0.35">
      <c r="A882" t="s">
        <v>5</v>
      </c>
      <c r="B882" t="s">
        <v>8</v>
      </c>
      <c r="C882" s="109">
        <v>0</v>
      </c>
      <c r="D882" s="12">
        <v>0</v>
      </c>
      <c r="E882" s="12">
        <v>0</v>
      </c>
      <c r="F882" s="12">
        <v>0</v>
      </c>
      <c r="G882" s="12">
        <v>0</v>
      </c>
      <c r="H882" s="12">
        <v>0</v>
      </c>
      <c r="I882" s="12">
        <v>0</v>
      </c>
      <c r="J882" s="12">
        <v>0</v>
      </c>
      <c r="K882" s="12">
        <v>0</v>
      </c>
      <c r="L882" s="12">
        <v>0</v>
      </c>
      <c r="M882" s="12">
        <v>0</v>
      </c>
      <c r="N882" s="12">
        <v>0</v>
      </c>
      <c r="O882" s="12">
        <v>0</v>
      </c>
      <c r="P882" s="12">
        <v>0</v>
      </c>
      <c r="Q882" s="12">
        <v>0</v>
      </c>
      <c r="R882" s="12">
        <v>0</v>
      </c>
      <c r="S882" s="12">
        <v>0</v>
      </c>
      <c r="T882" s="12">
        <v>0</v>
      </c>
      <c r="U882" s="12">
        <v>0</v>
      </c>
      <c r="V882" s="12">
        <v>0</v>
      </c>
      <c r="W882" s="12">
        <v>0</v>
      </c>
      <c r="X882" s="12">
        <v>0</v>
      </c>
      <c r="Y882" s="12">
        <v>0</v>
      </c>
      <c r="Z882" s="12">
        <v>0</v>
      </c>
      <c r="AA882" s="12">
        <v>0</v>
      </c>
      <c r="AB882" s="12">
        <v>0</v>
      </c>
      <c r="AC882" s="12">
        <v>0</v>
      </c>
      <c r="AD882" s="12">
        <v>0</v>
      </c>
      <c r="AE882" s="12">
        <v>0</v>
      </c>
      <c r="AF882" s="12">
        <v>0</v>
      </c>
      <c r="AG882" s="12">
        <v>0</v>
      </c>
      <c r="AH882" s="12">
        <v>0</v>
      </c>
      <c r="AI882" s="12">
        <v>0</v>
      </c>
      <c r="AJ882" s="12">
        <v>0</v>
      </c>
      <c r="AK882" s="12">
        <v>0</v>
      </c>
      <c r="AL882" s="12">
        <v>0</v>
      </c>
      <c r="AM882" s="12">
        <v>0</v>
      </c>
      <c r="AN882" s="12">
        <v>0</v>
      </c>
      <c r="AO882" s="81">
        <v>0</v>
      </c>
      <c r="AP882">
        <v>0</v>
      </c>
      <c r="AQ882">
        <v>0</v>
      </c>
      <c r="AR882">
        <v>0</v>
      </c>
      <c r="AS882" t="s">
        <v>345</v>
      </c>
      <c r="AT882" t="s">
        <v>278</v>
      </c>
      <c r="AU882">
        <v>0</v>
      </c>
      <c r="AV882" s="12"/>
      <c r="AW882" s="12">
        <v>287</v>
      </c>
      <c r="AX882" s="12"/>
      <c r="AY882" s="12"/>
      <c r="AZ882" t="s">
        <v>57</v>
      </c>
    </row>
    <row r="883" spans="1:52" hidden="1" x14ac:dyDescent="0.35">
      <c r="A883" t="s">
        <v>5</v>
      </c>
      <c r="B883" t="s">
        <v>8</v>
      </c>
      <c r="C883" s="109">
        <v>0</v>
      </c>
      <c r="D883" s="12">
        <v>0</v>
      </c>
      <c r="E883" s="12">
        <v>0</v>
      </c>
      <c r="F883" s="12">
        <v>0</v>
      </c>
      <c r="G883" s="12">
        <v>0</v>
      </c>
      <c r="H883" s="12">
        <v>0</v>
      </c>
      <c r="I883" s="12">
        <v>0</v>
      </c>
      <c r="J883" s="12">
        <v>0</v>
      </c>
      <c r="K883" s="12">
        <v>0</v>
      </c>
      <c r="L883" s="12">
        <v>0</v>
      </c>
      <c r="M883" s="12">
        <v>0</v>
      </c>
      <c r="N883" s="12">
        <v>0</v>
      </c>
      <c r="O883" s="12">
        <v>0</v>
      </c>
      <c r="P883" s="12">
        <v>0</v>
      </c>
      <c r="Q883" s="12">
        <v>0</v>
      </c>
      <c r="R883" s="12">
        <v>0</v>
      </c>
      <c r="S883" s="12">
        <v>0</v>
      </c>
      <c r="T883" s="12">
        <v>0</v>
      </c>
      <c r="U883" s="12">
        <v>0</v>
      </c>
      <c r="V883" s="12">
        <v>0</v>
      </c>
      <c r="W883" s="12">
        <v>0</v>
      </c>
      <c r="X883" s="12">
        <v>0</v>
      </c>
      <c r="Y883" s="12">
        <v>0</v>
      </c>
      <c r="Z883" s="12">
        <v>0</v>
      </c>
      <c r="AA883" s="12">
        <v>0</v>
      </c>
      <c r="AB883" s="12">
        <v>0</v>
      </c>
      <c r="AC883" s="12">
        <v>0</v>
      </c>
      <c r="AD883" s="12">
        <v>0</v>
      </c>
      <c r="AE883" s="12">
        <v>0</v>
      </c>
      <c r="AF883" s="12">
        <v>0</v>
      </c>
      <c r="AG883" s="12">
        <v>0</v>
      </c>
      <c r="AH883" s="12">
        <v>0</v>
      </c>
      <c r="AI883" s="12">
        <v>0</v>
      </c>
      <c r="AJ883" s="12">
        <v>0</v>
      </c>
      <c r="AK883" s="12">
        <v>0</v>
      </c>
      <c r="AL883" s="12">
        <v>0</v>
      </c>
      <c r="AM883" s="12">
        <v>0</v>
      </c>
      <c r="AN883" s="12">
        <v>0</v>
      </c>
      <c r="AO883" s="81">
        <v>0</v>
      </c>
      <c r="AP883">
        <v>0</v>
      </c>
      <c r="AQ883">
        <v>0</v>
      </c>
      <c r="AR883">
        <v>0</v>
      </c>
      <c r="AS883" t="s">
        <v>345</v>
      </c>
      <c r="AT883" t="s">
        <v>278</v>
      </c>
      <c r="AU883">
        <v>0</v>
      </c>
      <c r="AV883" s="12"/>
      <c r="AW883" s="12"/>
      <c r="AX883" s="12"/>
      <c r="AY883" s="12">
        <v>6</v>
      </c>
      <c r="AZ883" t="s">
        <v>295</v>
      </c>
    </row>
    <row r="884" spans="1:52" hidden="1" x14ac:dyDescent="0.35">
      <c r="A884" t="s">
        <v>5</v>
      </c>
      <c r="B884" t="s">
        <v>8</v>
      </c>
      <c r="C884" s="109">
        <v>0</v>
      </c>
      <c r="D884" s="12">
        <v>0</v>
      </c>
      <c r="E884" s="12">
        <v>0</v>
      </c>
      <c r="F884" s="12">
        <v>0</v>
      </c>
      <c r="G884" s="12">
        <v>0</v>
      </c>
      <c r="H884" s="12">
        <v>0</v>
      </c>
      <c r="I884" s="12">
        <v>0</v>
      </c>
      <c r="J884" s="12">
        <v>0</v>
      </c>
      <c r="K884" s="12">
        <v>0</v>
      </c>
      <c r="L884" s="12">
        <v>0</v>
      </c>
      <c r="M884" s="12">
        <v>0</v>
      </c>
      <c r="N884" s="12">
        <v>0</v>
      </c>
      <c r="O884" s="12">
        <v>0</v>
      </c>
      <c r="P884" s="12">
        <v>0</v>
      </c>
      <c r="Q884" s="12">
        <v>0</v>
      </c>
      <c r="R884" s="12">
        <v>0</v>
      </c>
      <c r="S884" s="12">
        <v>0</v>
      </c>
      <c r="T884" s="12">
        <v>0</v>
      </c>
      <c r="U884" s="12">
        <v>0</v>
      </c>
      <c r="V884" s="12">
        <v>0</v>
      </c>
      <c r="W884" s="12">
        <v>0</v>
      </c>
      <c r="X884" s="12">
        <v>0</v>
      </c>
      <c r="Y884" s="12">
        <v>0</v>
      </c>
      <c r="Z884" s="12">
        <v>0</v>
      </c>
      <c r="AA884" s="12">
        <v>0</v>
      </c>
      <c r="AB884" s="12">
        <v>0</v>
      </c>
      <c r="AC884" s="12">
        <v>0</v>
      </c>
      <c r="AD884" s="12">
        <v>0</v>
      </c>
      <c r="AE884" s="12">
        <v>0</v>
      </c>
      <c r="AF884" s="12">
        <v>0</v>
      </c>
      <c r="AG884" s="12">
        <v>0</v>
      </c>
      <c r="AH884" s="12">
        <v>0</v>
      </c>
      <c r="AI884" s="12">
        <v>0</v>
      </c>
      <c r="AJ884" s="12">
        <v>0</v>
      </c>
      <c r="AK884" s="12">
        <v>0</v>
      </c>
      <c r="AL884" s="12">
        <v>0</v>
      </c>
      <c r="AM884" s="12">
        <v>0</v>
      </c>
      <c r="AN884" s="12">
        <v>0</v>
      </c>
      <c r="AO884" s="81">
        <v>0</v>
      </c>
      <c r="AP884">
        <v>0</v>
      </c>
      <c r="AQ884">
        <v>0</v>
      </c>
      <c r="AR884">
        <v>0</v>
      </c>
      <c r="AS884" t="s">
        <v>345</v>
      </c>
      <c r="AT884" t="s">
        <v>278</v>
      </c>
      <c r="AU884">
        <v>0</v>
      </c>
      <c r="AV884" s="12"/>
      <c r="AW884" s="12"/>
      <c r="AX884" s="12"/>
      <c r="AY884" s="12">
        <v>13</v>
      </c>
      <c r="AZ884" t="s">
        <v>296</v>
      </c>
    </row>
    <row r="885" spans="1:52" hidden="1" x14ac:dyDescent="0.35">
      <c r="A885" t="s">
        <v>5</v>
      </c>
      <c r="B885" t="s">
        <v>8</v>
      </c>
      <c r="C885" s="109">
        <v>0</v>
      </c>
      <c r="D885" s="12">
        <v>0</v>
      </c>
      <c r="E885" s="12">
        <v>0</v>
      </c>
      <c r="F885" s="12">
        <v>0</v>
      </c>
      <c r="G885" s="12">
        <v>0</v>
      </c>
      <c r="H885" s="12">
        <v>0</v>
      </c>
      <c r="I885" s="12">
        <v>0</v>
      </c>
      <c r="J885" s="12">
        <v>0</v>
      </c>
      <c r="K885" s="12">
        <v>0</v>
      </c>
      <c r="L885" s="12">
        <v>0</v>
      </c>
      <c r="M885" s="12">
        <v>0</v>
      </c>
      <c r="N885" s="12">
        <v>0</v>
      </c>
      <c r="O885" s="12">
        <v>0</v>
      </c>
      <c r="P885" s="12">
        <v>0</v>
      </c>
      <c r="Q885" s="12">
        <v>0</v>
      </c>
      <c r="R885" s="12">
        <v>0</v>
      </c>
      <c r="S885" s="12">
        <v>0</v>
      </c>
      <c r="T885" s="12">
        <v>0</v>
      </c>
      <c r="U885" s="12">
        <v>0</v>
      </c>
      <c r="V885" s="12">
        <v>0</v>
      </c>
      <c r="W885" s="12">
        <v>0</v>
      </c>
      <c r="X885" s="12">
        <v>0</v>
      </c>
      <c r="Y885" s="12">
        <v>0</v>
      </c>
      <c r="Z885" s="12">
        <v>0</v>
      </c>
      <c r="AA885" s="12">
        <v>0</v>
      </c>
      <c r="AB885" s="12">
        <v>0</v>
      </c>
      <c r="AC885" s="12">
        <v>0</v>
      </c>
      <c r="AD885" s="12">
        <v>0</v>
      </c>
      <c r="AE885" s="12">
        <v>0</v>
      </c>
      <c r="AF885" s="12">
        <v>0</v>
      </c>
      <c r="AG885" s="12">
        <v>0</v>
      </c>
      <c r="AH885" s="12">
        <v>0</v>
      </c>
      <c r="AI885" s="12">
        <v>0</v>
      </c>
      <c r="AJ885" s="12">
        <v>0</v>
      </c>
      <c r="AK885" s="12">
        <v>0</v>
      </c>
      <c r="AL885" s="12">
        <v>0</v>
      </c>
      <c r="AM885" s="12">
        <v>0</v>
      </c>
      <c r="AN885" s="12">
        <v>0</v>
      </c>
      <c r="AO885" s="81">
        <v>0</v>
      </c>
      <c r="AP885">
        <v>0</v>
      </c>
      <c r="AQ885">
        <v>0</v>
      </c>
      <c r="AR885">
        <v>0</v>
      </c>
      <c r="AS885" t="s">
        <v>345</v>
      </c>
      <c r="AT885" t="s">
        <v>278</v>
      </c>
      <c r="AU885">
        <v>0</v>
      </c>
      <c r="AV885" s="12"/>
      <c r="AW885" s="12"/>
      <c r="AX885" s="12"/>
      <c r="AY885" s="12">
        <v>276</v>
      </c>
      <c r="AZ885" t="s">
        <v>57</v>
      </c>
    </row>
    <row r="886" spans="1:52" hidden="1" x14ac:dyDescent="0.35">
      <c r="A886" t="s">
        <v>5</v>
      </c>
      <c r="B886" t="s">
        <v>8</v>
      </c>
      <c r="C886" s="109">
        <v>0</v>
      </c>
      <c r="D886" s="12">
        <v>0</v>
      </c>
      <c r="E886" s="12">
        <v>0</v>
      </c>
      <c r="F886" s="12">
        <v>0</v>
      </c>
      <c r="G886" s="12">
        <v>0</v>
      </c>
      <c r="H886" s="12">
        <v>0</v>
      </c>
      <c r="I886" s="12">
        <v>0</v>
      </c>
      <c r="J886" s="12">
        <v>0</v>
      </c>
      <c r="K886" s="12">
        <v>0</v>
      </c>
      <c r="L886" s="12">
        <v>0</v>
      </c>
      <c r="M886" s="12">
        <v>0</v>
      </c>
      <c r="N886" s="12">
        <v>0</v>
      </c>
      <c r="O886" s="12">
        <v>0</v>
      </c>
      <c r="P886" s="12">
        <v>0</v>
      </c>
      <c r="Q886" s="12">
        <v>0</v>
      </c>
      <c r="R886" s="12">
        <v>0</v>
      </c>
      <c r="S886" s="12">
        <v>0</v>
      </c>
      <c r="T886" s="12">
        <v>0</v>
      </c>
      <c r="U886" s="12">
        <v>0</v>
      </c>
      <c r="V886" s="12">
        <v>0</v>
      </c>
      <c r="W886" s="12">
        <v>0</v>
      </c>
      <c r="X886" s="12">
        <v>0</v>
      </c>
      <c r="Y886" s="12">
        <v>0</v>
      </c>
      <c r="Z886" s="12">
        <v>0</v>
      </c>
      <c r="AA886" s="12">
        <v>0</v>
      </c>
      <c r="AB886" s="12">
        <v>0</v>
      </c>
      <c r="AC886" s="12">
        <v>0</v>
      </c>
      <c r="AD886" s="12">
        <v>0</v>
      </c>
      <c r="AE886" s="12">
        <v>0</v>
      </c>
      <c r="AF886" s="12">
        <v>0</v>
      </c>
      <c r="AG886" s="12">
        <v>0</v>
      </c>
      <c r="AH886" s="12">
        <v>0</v>
      </c>
      <c r="AI886" s="12">
        <v>0</v>
      </c>
      <c r="AJ886" s="12">
        <v>0</v>
      </c>
      <c r="AK886" s="12">
        <v>0</v>
      </c>
      <c r="AL886" s="12">
        <v>0</v>
      </c>
      <c r="AM886" s="12">
        <v>0</v>
      </c>
      <c r="AN886" s="12">
        <v>0</v>
      </c>
      <c r="AO886" s="81">
        <v>0</v>
      </c>
      <c r="AP886">
        <v>0</v>
      </c>
      <c r="AQ886">
        <v>0</v>
      </c>
      <c r="AR886">
        <v>0</v>
      </c>
      <c r="AS886" t="s">
        <v>345</v>
      </c>
      <c r="AT886" t="s">
        <v>278</v>
      </c>
      <c r="AU886">
        <v>0</v>
      </c>
      <c r="AV886" s="12"/>
      <c r="AW886" s="12"/>
      <c r="AX886" s="12"/>
      <c r="AY886" s="12"/>
      <c r="AZ886" t="s">
        <v>57</v>
      </c>
    </row>
    <row r="887" spans="1:52" hidden="1" x14ac:dyDescent="0.35">
      <c r="A887" t="s">
        <v>5</v>
      </c>
      <c r="B887" t="s">
        <v>8</v>
      </c>
      <c r="C887" s="109">
        <v>0</v>
      </c>
      <c r="D887" s="12">
        <v>0</v>
      </c>
      <c r="E887" s="12">
        <v>0</v>
      </c>
      <c r="F887" s="12">
        <v>0</v>
      </c>
      <c r="G887" s="12">
        <v>0</v>
      </c>
      <c r="H887" s="12">
        <v>0</v>
      </c>
      <c r="I887" s="12">
        <v>0</v>
      </c>
      <c r="J887" s="12">
        <v>0</v>
      </c>
      <c r="K887" s="12">
        <v>0</v>
      </c>
      <c r="L887" s="12">
        <v>0</v>
      </c>
      <c r="M887" s="12">
        <v>0</v>
      </c>
      <c r="N887" s="12">
        <v>0</v>
      </c>
      <c r="O887" s="12">
        <v>0</v>
      </c>
      <c r="P887" s="12">
        <v>0</v>
      </c>
      <c r="Q887" s="12">
        <v>0</v>
      </c>
      <c r="R887" s="12">
        <v>0</v>
      </c>
      <c r="S887" s="12">
        <v>0</v>
      </c>
      <c r="T887" s="12">
        <v>0</v>
      </c>
      <c r="U887" s="12">
        <v>0</v>
      </c>
      <c r="V887" s="12">
        <v>0</v>
      </c>
      <c r="W887" s="12">
        <v>0</v>
      </c>
      <c r="X887" s="12">
        <v>0</v>
      </c>
      <c r="Y887" s="12">
        <v>0</v>
      </c>
      <c r="Z887" s="12">
        <v>0</v>
      </c>
      <c r="AA887" s="12">
        <v>0</v>
      </c>
      <c r="AB887" s="12">
        <v>0</v>
      </c>
      <c r="AC887" s="12">
        <v>0</v>
      </c>
      <c r="AD887" s="12">
        <v>0</v>
      </c>
      <c r="AE887" s="12">
        <v>0</v>
      </c>
      <c r="AF887" s="12">
        <v>0</v>
      </c>
      <c r="AG887" s="12">
        <v>0</v>
      </c>
      <c r="AH887" s="12">
        <v>0</v>
      </c>
      <c r="AI887" s="12">
        <v>0</v>
      </c>
      <c r="AJ887" s="12">
        <v>0</v>
      </c>
      <c r="AK887" s="12">
        <v>0</v>
      </c>
      <c r="AL887" s="12">
        <v>0</v>
      </c>
      <c r="AM887" s="12">
        <v>0</v>
      </c>
      <c r="AN887" s="12">
        <v>0</v>
      </c>
      <c r="AO887" s="81">
        <v>0</v>
      </c>
      <c r="AP887">
        <v>0</v>
      </c>
      <c r="AQ887">
        <v>0</v>
      </c>
      <c r="AR887">
        <v>0</v>
      </c>
      <c r="AS887" t="s">
        <v>345</v>
      </c>
      <c r="AT887" t="s">
        <v>278</v>
      </c>
      <c r="AU887">
        <v>0</v>
      </c>
      <c r="AV887" s="12"/>
      <c r="AW887" s="12"/>
      <c r="AX887" s="12"/>
      <c r="AY887" s="12"/>
      <c r="AZ887" t="s">
        <v>296</v>
      </c>
    </row>
    <row r="888" spans="1:52" hidden="1" x14ac:dyDescent="0.35">
      <c r="A888" t="s">
        <v>5</v>
      </c>
      <c r="B888" t="s">
        <v>8</v>
      </c>
      <c r="C888" s="109">
        <v>0</v>
      </c>
      <c r="D888" s="12">
        <v>0</v>
      </c>
      <c r="E888" s="12">
        <v>0</v>
      </c>
      <c r="F888" s="12">
        <v>0</v>
      </c>
      <c r="G888" s="12">
        <v>0</v>
      </c>
      <c r="H888" s="12">
        <v>0</v>
      </c>
      <c r="I888" s="12">
        <v>0</v>
      </c>
      <c r="J888" s="12">
        <v>0</v>
      </c>
      <c r="K888" s="12">
        <v>0</v>
      </c>
      <c r="L888" s="12">
        <v>0</v>
      </c>
      <c r="M888" s="12">
        <v>0</v>
      </c>
      <c r="N888" s="12">
        <v>0</v>
      </c>
      <c r="O888" s="12">
        <v>0</v>
      </c>
      <c r="P888" s="12">
        <v>0</v>
      </c>
      <c r="Q888" s="12">
        <v>0</v>
      </c>
      <c r="R888" s="12">
        <v>0</v>
      </c>
      <c r="S888" s="12">
        <v>0</v>
      </c>
      <c r="T888" s="12">
        <v>0</v>
      </c>
      <c r="U888" s="12">
        <v>0</v>
      </c>
      <c r="V888" s="12">
        <v>0</v>
      </c>
      <c r="W888" s="12">
        <v>0</v>
      </c>
      <c r="X888" s="12">
        <v>0</v>
      </c>
      <c r="Y888" s="12">
        <v>0</v>
      </c>
      <c r="Z888" s="12">
        <v>0</v>
      </c>
      <c r="AA888" s="12">
        <v>0</v>
      </c>
      <c r="AB888" s="12">
        <v>0</v>
      </c>
      <c r="AC888" s="12">
        <v>0</v>
      </c>
      <c r="AD888" s="12">
        <v>0</v>
      </c>
      <c r="AE888" s="12">
        <v>0</v>
      </c>
      <c r="AF888" s="12">
        <v>0</v>
      </c>
      <c r="AG888" s="12">
        <v>0</v>
      </c>
      <c r="AH888" s="12">
        <v>0</v>
      </c>
      <c r="AI888" s="12">
        <v>0</v>
      </c>
      <c r="AJ888" s="12">
        <v>0</v>
      </c>
      <c r="AK888" s="12">
        <v>0</v>
      </c>
      <c r="AL888" s="12">
        <v>0</v>
      </c>
      <c r="AM888" s="12">
        <v>0</v>
      </c>
      <c r="AN888" s="12">
        <v>0</v>
      </c>
      <c r="AO888" s="81">
        <v>0</v>
      </c>
      <c r="AP888">
        <v>0</v>
      </c>
      <c r="AQ888">
        <v>0</v>
      </c>
      <c r="AR888">
        <v>0</v>
      </c>
      <c r="AS888" t="s">
        <v>345</v>
      </c>
      <c r="AT888" t="s">
        <v>278</v>
      </c>
      <c r="AU888">
        <v>0</v>
      </c>
      <c r="AV888" s="12"/>
      <c r="AW888" s="12"/>
      <c r="AX888" s="12"/>
      <c r="AY888" s="12"/>
      <c r="AZ888" t="s">
        <v>295</v>
      </c>
    </row>
    <row r="889" spans="1:52" hidden="1" x14ac:dyDescent="0.35">
      <c r="A889" t="s">
        <v>5</v>
      </c>
      <c r="B889" t="s">
        <v>6</v>
      </c>
      <c r="C889" s="109">
        <v>0</v>
      </c>
      <c r="D889" s="12">
        <v>0</v>
      </c>
      <c r="E889" s="12">
        <v>0</v>
      </c>
      <c r="F889" s="12">
        <v>0</v>
      </c>
      <c r="G889" s="12">
        <v>0</v>
      </c>
      <c r="H889" s="12">
        <v>0</v>
      </c>
      <c r="I889" s="12">
        <v>0</v>
      </c>
      <c r="J889" s="12">
        <v>0</v>
      </c>
      <c r="K889" s="12">
        <v>0</v>
      </c>
      <c r="L889" s="12">
        <v>0</v>
      </c>
      <c r="M889" s="12">
        <v>0</v>
      </c>
      <c r="N889" s="12">
        <v>0</v>
      </c>
      <c r="O889" s="12">
        <v>0</v>
      </c>
      <c r="P889" s="12">
        <v>0</v>
      </c>
      <c r="Q889" s="12">
        <v>0</v>
      </c>
      <c r="R889" s="12">
        <v>0</v>
      </c>
      <c r="S889" s="12">
        <v>0</v>
      </c>
      <c r="T889" s="12">
        <v>0</v>
      </c>
      <c r="U889" s="12">
        <v>0</v>
      </c>
      <c r="V889" s="12">
        <v>0</v>
      </c>
      <c r="W889" s="12">
        <v>0</v>
      </c>
      <c r="X889" s="12">
        <v>0</v>
      </c>
      <c r="Y889" s="12">
        <v>0</v>
      </c>
      <c r="Z889" s="12">
        <v>0</v>
      </c>
      <c r="AA889" s="12">
        <v>0</v>
      </c>
      <c r="AB889" s="12">
        <v>0</v>
      </c>
      <c r="AC889" s="12">
        <v>0</v>
      </c>
      <c r="AD889" s="12">
        <v>0</v>
      </c>
      <c r="AE889" s="12">
        <v>0</v>
      </c>
      <c r="AF889" s="12">
        <v>0</v>
      </c>
      <c r="AG889" s="12">
        <v>0</v>
      </c>
      <c r="AH889" s="12">
        <v>0</v>
      </c>
      <c r="AI889" s="12">
        <v>0</v>
      </c>
      <c r="AJ889" s="12">
        <v>0</v>
      </c>
      <c r="AK889" s="12">
        <v>0</v>
      </c>
      <c r="AL889" s="12">
        <v>0</v>
      </c>
      <c r="AM889" s="12">
        <v>0</v>
      </c>
      <c r="AN889" s="12">
        <v>0</v>
      </c>
      <c r="AO889" s="81">
        <v>0</v>
      </c>
      <c r="AP889">
        <v>0</v>
      </c>
      <c r="AQ889">
        <v>0</v>
      </c>
      <c r="AR889">
        <v>0</v>
      </c>
      <c r="AS889" t="s">
        <v>373</v>
      </c>
      <c r="AT889" t="s">
        <v>278</v>
      </c>
      <c r="AU889">
        <v>0</v>
      </c>
      <c r="AV889" s="12">
        <v>2360</v>
      </c>
      <c r="AW889" s="12"/>
      <c r="AX889" s="12"/>
      <c r="AY889" s="12"/>
      <c r="AZ889" t="s">
        <v>57</v>
      </c>
    </row>
    <row r="890" spans="1:52" hidden="1" x14ac:dyDescent="0.35">
      <c r="A890" t="s">
        <v>5</v>
      </c>
      <c r="B890" t="s">
        <v>6</v>
      </c>
      <c r="C890" s="109">
        <v>0</v>
      </c>
      <c r="D890" s="12">
        <v>0</v>
      </c>
      <c r="E890" s="12">
        <v>0</v>
      </c>
      <c r="F890" s="12">
        <v>0</v>
      </c>
      <c r="G890" s="12">
        <v>0</v>
      </c>
      <c r="H890" s="12">
        <v>0</v>
      </c>
      <c r="I890" s="12">
        <v>0</v>
      </c>
      <c r="J890" s="12">
        <v>0</v>
      </c>
      <c r="K890" s="12">
        <v>0</v>
      </c>
      <c r="L890" s="12">
        <v>0</v>
      </c>
      <c r="M890" s="12">
        <v>0</v>
      </c>
      <c r="N890" s="12">
        <v>0</v>
      </c>
      <c r="O890" s="12">
        <v>0</v>
      </c>
      <c r="P890" s="12">
        <v>0</v>
      </c>
      <c r="Q890" s="12">
        <v>0</v>
      </c>
      <c r="R890" s="12">
        <v>0</v>
      </c>
      <c r="S890" s="12">
        <v>0</v>
      </c>
      <c r="T890" s="12">
        <v>0</v>
      </c>
      <c r="U890" s="12">
        <v>0</v>
      </c>
      <c r="V890" s="12">
        <v>0</v>
      </c>
      <c r="W890" s="12">
        <v>0</v>
      </c>
      <c r="X890" s="12">
        <v>0</v>
      </c>
      <c r="Y890" s="12">
        <v>0</v>
      </c>
      <c r="Z890" s="12">
        <v>0</v>
      </c>
      <c r="AA890" s="12">
        <v>0</v>
      </c>
      <c r="AB890" s="12">
        <v>0</v>
      </c>
      <c r="AC890" s="12">
        <v>0</v>
      </c>
      <c r="AD890" s="12">
        <v>0</v>
      </c>
      <c r="AE890" s="12">
        <v>0</v>
      </c>
      <c r="AF890" s="12">
        <v>0</v>
      </c>
      <c r="AG890" s="12">
        <v>0</v>
      </c>
      <c r="AH890" s="12">
        <v>0</v>
      </c>
      <c r="AI890" s="12">
        <v>0</v>
      </c>
      <c r="AJ890" s="12">
        <v>0</v>
      </c>
      <c r="AK890" s="12">
        <v>0</v>
      </c>
      <c r="AL890" s="12">
        <v>0</v>
      </c>
      <c r="AM890" s="12">
        <v>0</v>
      </c>
      <c r="AN890" s="12">
        <v>0</v>
      </c>
      <c r="AO890" s="81">
        <v>0</v>
      </c>
      <c r="AP890">
        <v>0</v>
      </c>
      <c r="AQ890">
        <v>0</v>
      </c>
      <c r="AR890">
        <v>0</v>
      </c>
      <c r="AS890" t="s">
        <v>373</v>
      </c>
      <c r="AT890" t="s">
        <v>278</v>
      </c>
      <c r="AU890">
        <v>0</v>
      </c>
      <c r="AV890" s="12"/>
      <c r="AW890" s="12">
        <v>6</v>
      </c>
      <c r="AX890" s="12"/>
      <c r="AY890" s="12"/>
      <c r="AZ890" t="s">
        <v>295</v>
      </c>
    </row>
    <row r="891" spans="1:52" hidden="1" x14ac:dyDescent="0.35">
      <c r="A891" t="s">
        <v>5</v>
      </c>
      <c r="B891" t="s">
        <v>6</v>
      </c>
      <c r="C891" s="109">
        <v>0</v>
      </c>
      <c r="D891" s="12">
        <v>0</v>
      </c>
      <c r="E891" s="12">
        <v>0</v>
      </c>
      <c r="F891" s="12">
        <v>0</v>
      </c>
      <c r="G891" s="12">
        <v>0</v>
      </c>
      <c r="H891" s="12">
        <v>0</v>
      </c>
      <c r="I891" s="12">
        <v>0</v>
      </c>
      <c r="J891" s="12">
        <v>0</v>
      </c>
      <c r="K891" s="12">
        <v>0</v>
      </c>
      <c r="L891" s="12">
        <v>0</v>
      </c>
      <c r="M891" s="12">
        <v>0</v>
      </c>
      <c r="N891" s="12">
        <v>0</v>
      </c>
      <c r="O891" s="12">
        <v>0</v>
      </c>
      <c r="P891" s="12">
        <v>0</v>
      </c>
      <c r="Q891" s="12">
        <v>0</v>
      </c>
      <c r="R891" s="12">
        <v>0</v>
      </c>
      <c r="S891" s="12">
        <v>0</v>
      </c>
      <c r="T891" s="12">
        <v>0</v>
      </c>
      <c r="U891" s="12">
        <v>0</v>
      </c>
      <c r="V891" s="12">
        <v>0</v>
      </c>
      <c r="W891" s="12">
        <v>0</v>
      </c>
      <c r="X891" s="12">
        <v>0</v>
      </c>
      <c r="Y891" s="12">
        <v>0</v>
      </c>
      <c r="Z891" s="12">
        <v>0</v>
      </c>
      <c r="AA891" s="12">
        <v>0</v>
      </c>
      <c r="AB891" s="12">
        <v>0</v>
      </c>
      <c r="AC891" s="12">
        <v>0</v>
      </c>
      <c r="AD891" s="12">
        <v>0</v>
      </c>
      <c r="AE891" s="12">
        <v>0</v>
      </c>
      <c r="AF891" s="12">
        <v>0</v>
      </c>
      <c r="AG891" s="12">
        <v>0</v>
      </c>
      <c r="AH891" s="12">
        <v>0</v>
      </c>
      <c r="AI891" s="12">
        <v>0</v>
      </c>
      <c r="AJ891" s="12">
        <v>0</v>
      </c>
      <c r="AK891" s="12">
        <v>0</v>
      </c>
      <c r="AL891" s="12">
        <v>0</v>
      </c>
      <c r="AM891" s="12">
        <v>0</v>
      </c>
      <c r="AN891" s="12">
        <v>0</v>
      </c>
      <c r="AO891" s="81">
        <v>0</v>
      </c>
      <c r="AP891">
        <v>0</v>
      </c>
      <c r="AQ891">
        <v>0</v>
      </c>
      <c r="AR891">
        <v>0</v>
      </c>
      <c r="AS891" t="s">
        <v>373</v>
      </c>
      <c r="AT891" t="s">
        <v>278</v>
      </c>
      <c r="AU891">
        <v>0</v>
      </c>
      <c r="AV891" s="12"/>
      <c r="AW891" s="12">
        <v>29</v>
      </c>
      <c r="AX891" s="12"/>
      <c r="AY891" s="12"/>
      <c r="AZ891" t="s">
        <v>296</v>
      </c>
    </row>
    <row r="892" spans="1:52" hidden="1" x14ac:dyDescent="0.35">
      <c r="A892" t="s">
        <v>5</v>
      </c>
      <c r="B892" t="s">
        <v>6</v>
      </c>
      <c r="C892" s="109">
        <v>0</v>
      </c>
      <c r="D892" s="12">
        <v>0</v>
      </c>
      <c r="E892" s="12">
        <v>0</v>
      </c>
      <c r="F892" s="12">
        <v>0</v>
      </c>
      <c r="G892" s="12">
        <v>0</v>
      </c>
      <c r="H892" s="12">
        <v>0</v>
      </c>
      <c r="I892" s="12">
        <v>0</v>
      </c>
      <c r="J892" s="12">
        <v>0</v>
      </c>
      <c r="K892" s="12">
        <v>0</v>
      </c>
      <c r="L892" s="12">
        <v>0</v>
      </c>
      <c r="M892" s="12">
        <v>0</v>
      </c>
      <c r="N892" s="12">
        <v>0</v>
      </c>
      <c r="O892" s="12">
        <v>0</v>
      </c>
      <c r="P892" s="12">
        <v>0</v>
      </c>
      <c r="Q892" s="12">
        <v>0</v>
      </c>
      <c r="R892" s="12">
        <v>0</v>
      </c>
      <c r="S892" s="12">
        <v>0</v>
      </c>
      <c r="T892" s="12">
        <v>0</v>
      </c>
      <c r="U892" s="12">
        <v>0</v>
      </c>
      <c r="V892" s="12">
        <v>0</v>
      </c>
      <c r="W892" s="12">
        <v>0</v>
      </c>
      <c r="X892" s="12">
        <v>0</v>
      </c>
      <c r="Y892" s="12">
        <v>0</v>
      </c>
      <c r="Z892" s="12">
        <v>0</v>
      </c>
      <c r="AA892" s="12">
        <v>0</v>
      </c>
      <c r="AB892" s="12">
        <v>0</v>
      </c>
      <c r="AC892" s="12">
        <v>0</v>
      </c>
      <c r="AD892" s="12">
        <v>0</v>
      </c>
      <c r="AE892" s="12">
        <v>0</v>
      </c>
      <c r="AF892" s="12">
        <v>0</v>
      </c>
      <c r="AG892" s="12">
        <v>0</v>
      </c>
      <c r="AH892" s="12">
        <v>0</v>
      </c>
      <c r="AI892" s="12">
        <v>0</v>
      </c>
      <c r="AJ892" s="12">
        <v>0</v>
      </c>
      <c r="AK892" s="12">
        <v>0</v>
      </c>
      <c r="AL892" s="12">
        <v>0</v>
      </c>
      <c r="AM892" s="12">
        <v>0</v>
      </c>
      <c r="AN892" s="12">
        <v>0</v>
      </c>
      <c r="AO892" s="81">
        <v>0</v>
      </c>
      <c r="AP892">
        <v>0</v>
      </c>
      <c r="AQ892">
        <v>0</v>
      </c>
      <c r="AR892">
        <v>0</v>
      </c>
      <c r="AS892" t="s">
        <v>373</v>
      </c>
      <c r="AT892" t="s">
        <v>278</v>
      </c>
      <c r="AU892">
        <v>0</v>
      </c>
      <c r="AV892" s="12"/>
      <c r="AW892" s="12">
        <v>353</v>
      </c>
      <c r="AX892" s="12"/>
      <c r="AY892" s="12"/>
      <c r="AZ892" t="s">
        <v>57</v>
      </c>
    </row>
    <row r="893" spans="1:52" hidden="1" x14ac:dyDescent="0.35">
      <c r="A893" t="s">
        <v>5</v>
      </c>
      <c r="B893" t="s">
        <v>6</v>
      </c>
      <c r="C893" s="109">
        <v>0</v>
      </c>
      <c r="D893" s="12">
        <v>0</v>
      </c>
      <c r="E893" s="12">
        <v>0</v>
      </c>
      <c r="F893" s="12">
        <v>0</v>
      </c>
      <c r="G893" s="12">
        <v>0</v>
      </c>
      <c r="H893" s="12">
        <v>0</v>
      </c>
      <c r="I893" s="12">
        <v>0</v>
      </c>
      <c r="J893" s="12">
        <v>0</v>
      </c>
      <c r="K893" s="12">
        <v>0</v>
      </c>
      <c r="L893" s="12">
        <v>0</v>
      </c>
      <c r="M893" s="12">
        <v>0</v>
      </c>
      <c r="N893" s="12">
        <v>0</v>
      </c>
      <c r="O893" s="12">
        <v>0</v>
      </c>
      <c r="P893" s="12">
        <v>0</v>
      </c>
      <c r="Q893" s="12">
        <v>0</v>
      </c>
      <c r="R893" s="12">
        <v>0</v>
      </c>
      <c r="S893" s="12">
        <v>0</v>
      </c>
      <c r="T893" s="12">
        <v>0</v>
      </c>
      <c r="U893" s="12">
        <v>0</v>
      </c>
      <c r="V893" s="12">
        <v>0</v>
      </c>
      <c r="W893" s="12">
        <v>0</v>
      </c>
      <c r="X893" s="12">
        <v>0</v>
      </c>
      <c r="Y893" s="12">
        <v>0</v>
      </c>
      <c r="Z893" s="12">
        <v>0</v>
      </c>
      <c r="AA893" s="12">
        <v>0</v>
      </c>
      <c r="AB893" s="12">
        <v>0</v>
      </c>
      <c r="AC893" s="12">
        <v>0</v>
      </c>
      <c r="AD893" s="12">
        <v>0</v>
      </c>
      <c r="AE893" s="12">
        <v>0</v>
      </c>
      <c r="AF893" s="12">
        <v>0</v>
      </c>
      <c r="AG893" s="12">
        <v>0</v>
      </c>
      <c r="AH893" s="12">
        <v>0</v>
      </c>
      <c r="AI893" s="12">
        <v>0</v>
      </c>
      <c r="AJ893" s="12">
        <v>0</v>
      </c>
      <c r="AK893" s="12">
        <v>0</v>
      </c>
      <c r="AL893" s="12">
        <v>0</v>
      </c>
      <c r="AM893" s="12">
        <v>0</v>
      </c>
      <c r="AN893" s="12">
        <v>0</v>
      </c>
      <c r="AO893" s="81">
        <v>0</v>
      </c>
      <c r="AP893">
        <v>0</v>
      </c>
      <c r="AQ893">
        <v>0</v>
      </c>
      <c r="AR893">
        <v>0</v>
      </c>
      <c r="AS893" t="s">
        <v>373</v>
      </c>
      <c r="AT893" t="s">
        <v>278</v>
      </c>
      <c r="AU893">
        <v>0</v>
      </c>
      <c r="AV893" s="12"/>
      <c r="AW893" s="12"/>
      <c r="AX893" s="12">
        <v>3</v>
      </c>
      <c r="AY893" s="12"/>
      <c r="AZ893" t="s">
        <v>295</v>
      </c>
    </row>
    <row r="894" spans="1:52" hidden="1" x14ac:dyDescent="0.35">
      <c r="A894" t="s">
        <v>5</v>
      </c>
      <c r="B894" t="s">
        <v>6</v>
      </c>
      <c r="C894" s="109">
        <v>0</v>
      </c>
      <c r="D894" s="12">
        <v>0</v>
      </c>
      <c r="E894" s="12">
        <v>0</v>
      </c>
      <c r="F894" s="12">
        <v>0</v>
      </c>
      <c r="G894" s="12">
        <v>0</v>
      </c>
      <c r="H894" s="12">
        <v>0</v>
      </c>
      <c r="I894" s="12">
        <v>0</v>
      </c>
      <c r="J894" s="12">
        <v>0</v>
      </c>
      <c r="K894" s="12">
        <v>0</v>
      </c>
      <c r="L894" s="12">
        <v>0</v>
      </c>
      <c r="M894" s="12">
        <v>0</v>
      </c>
      <c r="N894" s="12">
        <v>0</v>
      </c>
      <c r="O894" s="12">
        <v>0</v>
      </c>
      <c r="P894" s="12">
        <v>0</v>
      </c>
      <c r="Q894" s="12">
        <v>0</v>
      </c>
      <c r="R894" s="12">
        <v>0</v>
      </c>
      <c r="S894" s="12">
        <v>0</v>
      </c>
      <c r="T894" s="12">
        <v>0</v>
      </c>
      <c r="U894" s="12">
        <v>0</v>
      </c>
      <c r="V894" s="12">
        <v>0</v>
      </c>
      <c r="W894" s="12">
        <v>0</v>
      </c>
      <c r="X894" s="12">
        <v>0</v>
      </c>
      <c r="Y894" s="12">
        <v>0</v>
      </c>
      <c r="Z894" s="12">
        <v>0</v>
      </c>
      <c r="AA894" s="12">
        <v>0</v>
      </c>
      <c r="AB894" s="12">
        <v>0</v>
      </c>
      <c r="AC894" s="12">
        <v>0</v>
      </c>
      <c r="AD894" s="12">
        <v>0</v>
      </c>
      <c r="AE894" s="12">
        <v>0</v>
      </c>
      <c r="AF894" s="12">
        <v>0</v>
      </c>
      <c r="AG894" s="12">
        <v>0</v>
      </c>
      <c r="AH894" s="12">
        <v>0</v>
      </c>
      <c r="AI894" s="12">
        <v>0</v>
      </c>
      <c r="AJ894" s="12">
        <v>0</v>
      </c>
      <c r="AK894" s="12">
        <v>0</v>
      </c>
      <c r="AL894" s="12">
        <v>0</v>
      </c>
      <c r="AM894" s="12">
        <v>0</v>
      </c>
      <c r="AN894" s="12">
        <v>0</v>
      </c>
      <c r="AO894" s="81">
        <v>0</v>
      </c>
      <c r="AP894">
        <v>0</v>
      </c>
      <c r="AQ894">
        <v>0</v>
      </c>
      <c r="AR894">
        <v>0</v>
      </c>
      <c r="AS894" t="s">
        <v>373</v>
      </c>
      <c r="AT894" t="s">
        <v>278</v>
      </c>
      <c r="AU894">
        <v>0</v>
      </c>
      <c r="AV894" s="12"/>
      <c r="AW894" s="12"/>
      <c r="AX894" s="12">
        <v>15</v>
      </c>
      <c r="AY894" s="12"/>
      <c r="AZ894" t="s">
        <v>296</v>
      </c>
    </row>
    <row r="895" spans="1:52" hidden="1" x14ac:dyDescent="0.35">
      <c r="A895" t="s">
        <v>5</v>
      </c>
      <c r="B895" t="s">
        <v>6</v>
      </c>
      <c r="C895" s="109">
        <v>0</v>
      </c>
      <c r="D895" s="12">
        <v>0</v>
      </c>
      <c r="E895" s="12">
        <v>0</v>
      </c>
      <c r="F895" s="12">
        <v>0</v>
      </c>
      <c r="G895" s="12">
        <v>0</v>
      </c>
      <c r="H895" s="12">
        <v>0</v>
      </c>
      <c r="I895" s="12">
        <v>0</v>
      </c>
      <c r="J895" s="12">
        <v>0</v>
      </c>
      <c r="K895" s="12">
        <v>0</v>
      </c>
      <c r="L895" s="12">
        <v>0</v>
      </c>
      <c r="M895" s="12">
        <v>0</v>
      </c>
      <c r="N895" s="12">
        <v>0</v>
      </c>
      <c r="O895" s="12">
        <v>0</v>
      </c>
      <c r="P895" s="12">
        <v>0</v>
      </c>
      <c r="Q895" s="12">
        <v>0</v>
      </c>
      <c r="R895" s="12">
        <v>0</v>
      </c>
      <c r="S895" s="12">
        <v>0</v>
      </c>
      <c r="T895" s="12">
        <v>0</v>
      </c>
      <c r="U895" s="12">
        <v>0</v>
      </c>
      <c r="V895" s="12">
        <v>0</v>
      </c>
      <c r="W895" s="12">
        <v>0</v>
      </c>
      <c r="X895" s="12">
        <v>0</v>
      </c>
      <c r="Y895" s="12">
        <v>0</v>
      </c>
      <c r="Z895" s="12">
        <v>0</v>
      </c>
      <c r="AA895" s="12">
        <v>0</v>
      </c>
      <c r="AB895" s="12">
        <v>0</v>
      </c>
      <c r="AC895" s="12">
        <v>0</v>
      </c>
      <c r="AD895" s="12">
        <v>0</v>
      </c>
      <c r="AE895" s="12">
        <v>0</v>
      </c>
      <c r="AF895" s="12">
        <v>0</v>
      </c>
      <c r="AG895" s="12">
        <v>0</v>
      </c>
      <c r="AH895" s="12">
        <v>0</v>
      </c>
      <c r="AI895" s="12">
        <v>0</v>
      </c>
      <c r="AJ895" s="12">
        <v>0</v>
      </c>
      <c r="AK895" s="12">
        <v>0</v>
      </c>
      <c r="AL895" s="12">
        <v>0</v>
      </c>
      <c r="AM895" s="12">
        <v>0</v>
      </c>
      <c r="AN895" s="12">
        <v>0</v>
      </c>
      <c r="AO895" s="81">
        <v>0</v>
      </c>
      <c r="AP895">
        <v>0</v>
      </c>
      <c r="AQ895">
        <v>0</v>
      </c>
      <c r="AR895">
        <v>0</v>
      </c>
      <c r="AS895" t="s">
        <v>373</v>
      </c>
      <c r="AT895" t="s">
        <v>278</v>
      </c>
      <c r="AU895">
        <v>0</v>
      </c>
      <c r="AV895" s="12"/>
      <c r="AW895" s="12"/>
      <c r="AX895" s="12"/>
      <c r="AY895" s="12">
        <v>3</v>
      </c>
      <c r="AZ895" t="s">
        <v>295</v>
      </c>
    </row>
    <row r="896" spans="1:52" hidden="1" x14ac:dyDescent="0.35">
      <c r="A896" t="s">
        <v>5</v>
      </c>
      <c r="B896" t="s">
        <v>6</v>
      </c>
      <c r="C896" s="109">
        <v>0</v>
      </c>
      <c r="D896" s="12">
        <v>0</v>
      </c>
      <c r="E896" s="12">
        <v>0</v>
      </c>
      <c r="F896" s="12">
        <v>0</v>
      </c>
      <c r="G896" s="12">
        <v>0</v>
      </c>
      <c r="H896" s="12">
        <v>0</v>
      </c>
      <c r="I896" s="12">
        <v>0</v>
      </c>
      <c r="J896" s="12">
        <v>0</v>
      </c>
      <c r="K896" s="12">
        <v>0</v>
      </c>
      <c r="L896" s="12">
        <v>0</v>
      </c>
      <c r="M896" s="12">
        <v>0</v>
      </c>
      <c r="N896" s="12">
        <v>0</v>
      </c>
      <c r="O896" s="12">
        <v>0</v>
      </c>
      <c r="P896" s="12">
        <v>0</v>
      </c>
      <c r="Q896" s="12">
        <v>0</v>
      </c>
      <c r="R896" s="12">
        <v>0</v>
      </c>
      <c r="S896" s="12">
        <v>0</v>
      </c>
      <c r="T896" s="12">
        <v>0</v>
      </c>
      <c r="U896" s="12">
        <v>0</v>
      </c>
      <c r="V896" s="12">
        <v>0</v>
      </c>
      <c r="W896" s="12">
        <v>0</v>
      </c>
      <c r="X896" s="12">
        <v>0</v>
      </c>
      <c r="Y896" s="12">
        <v>0</v>
      </c>
      <c r="Z896" s="12">
        <v>0</v>
      </c>
      <c r="AA896" s="12">
        <v>0</v>
      </c>
      <c r="AB896" s="12">
        <v>0</v>
      </c>
      <c r="AC896" s="12">
        <v>0</v>
      </c>
      <c r="AD896" s="12">
        <v>0</v>
      </c>
      <c r="AE896" s="12">
        <v>0</v>
      </c>
      <c r="AF896" s="12">
        <v>0</v>
      </c>
      <c r="AG896" s="12">
        <v>0</v>
      </c>
      <c r="AH896" s="12">
        <v>0</v>
      </c>
      <c r="AI896" s="12">
        <v>0</v>
      </c>
      <c r="AJ896" s="12">
        <v>0</v>
      </c>
      <c r="AK896" s="12">
        <v>0</v>
      </c>
      <c r="AL896" s="12">
        <v>0</v>
      </c>
      <c r="AM896" s="12">
        <v>0</v>
      </c>
      <c r="AN896" s="12">
        <v>0</v>
      </c>
      <c r="AO896" s="81">
        <v>0</v>
      </c>
      <c r="AP896">
        <v>0</v>
      </c>
      <c r="AQ896">
        <v>0</v>
      </c>
      <c r="AR896">
        <v>0</v>
      </c>
      <c r="AS896" t="s">
        <v>373</v>
      </c>
      <c r="AT896" t="s">
        <v>278</v>
      </c>
      <c r="AU896">
        <v>0</v>
      </c>
      <c r="AV896" s="12"/>
      <c r="AW896" s="12"/>
      <c r="AX896" s="12"/>
      <c r="AY896" s="12">
        <v>13</v>
      </c>
      <c r="AZ896" t="s">
        <v>296</v>
      </c>
    </row>
    <row r="897" spans="1:52" hidden="1" x14ac:dyDescent="0.35">
      <c r="A897" t="s">
        <v>5</v>
      </c>
      <c r="B897" t="s">
        <v>6</v>
      </c>
      <c r="C897" s="109">
        <v>0</v>
      </c>
      <c r="D897" s="12">
        <v>0</v>
      </c>
      <c r="E897" s="12">
        <v>0</v>
      </c>
      <c r="F897" s="12">
        <v>0</v>
      </c>
      <c r="G897" s="12">
        <v>0</v>
      </c>
      <c r="H897" s="12">
        <v>0</v>
      </c>
      <c r="I897" s="12">
        <v>0</v>
      </c>
      <c r="J897" s="12">
        <v>0</v>
      </c>
      <c r="K897" s="12">
        <v>0</v>
      </c>
      <c r="L897" s="12">
        <v>0</v>
      </c>
      <c r="M897" s="12">
        <v>0</v>
      </c>
      <c r="N897" s="12">
        <v>0</v>
      </c>
      <c r="O897" s="12">
        <v>0</v>
      </c>
      <c r="P897" s="12">
        <v>0</v>
      </c>
      <c r="Q897" s="12">
        <v>0</v>
      </c>
      <c r="R897" s="12">
        <v>0</v>
      </c>
      <c r="S897" s="12">
        <v>0</v>
      </c>
      <c r="T897" s="12">
        <v>0</v>
      </c>
      <c r="U897" s="12">
        <v>0</v>
      </c>
      <c r="V897" s="12">
        <v>0</v>
      </c>
      <c r="W897" s="12">
        <v>0</v>
      </c>
      <c r="X897" s="12">
        <v>0</v>
      </c>
      <c r="Y897" s="12">
        <v>0</v>
      </c>
      <c r="Z897" s="12">
        <v>0</v>
      </c>
      <c r="AA897" s="12">
        <v>0</v>
      </c>
      <c r="AB897" s="12">
        <v>0</v>
      </c>
      <c r="AC897" s="12">
        <v>0</v>
      </c>
      <c r="AD897" s="12">
        <v>0</v>
      </c>
      <c r="AE897" s="12">
        <v>0</v>
      </c>
      <c r="AF897" s="12">
        <v>0</v>
      </c>
      <c r="AG897" s="12">
        <v>0</v>
      </c>
      <c r="AH897" s="12">
        <v>0</v>
      </c>
      <c r="AI897" s="12">
        <v>0</v>
      </c>
      <c r="AJ897" s="12">
        <v>0</v>
      </c>
      <c r="AK897" s="12">
        <v>0</v>
      </c>
      <c r="AL897" s="12">
        <v>0</v>
      </c>
      <c r="AM897" s="12">
        <v>0</v>
      </c>
      <c r="AN897" s="12">
        <v>0</v>
      </c>
      <c r="AO897" s="81">
        <v>0</v>
      </c>
      <c r="AP897">
        <v>0</v>
      </c>
      <c r="AQ897">
        <v>0</v>
      </c>
      <c r="AR897">
        <v>0</v>
      </c>
      <c r="AS897" t="s">
        <v>373</v>
      </c>
      <c r="AT897" t="s">
        <v>278</v>
      </c>
      <c r="AU897">
        <v>0</v>
      </c>
      <c r="AV897" s="12"/>
      <c r="AW897" s="12"/>
      <c r="AX897" s="12"/>
      <c r="AY897" s="12">
        <v>159</v>
      </c>
      <c r="AZ897" t="s">
        <v>57</v>
      </c>
    </row>
    <row r="898" spans="1:52" hidden="1" x14ac:dyDescent="0.35">
      <c r="A898" t="s">
        <v>5</v>
      </c>
      <c r="B898" t="s">
        <v>6</v>
      </c>
      <c r="C898" s="109">
        <v>0</v>
      </c>
      <c r="D898" s="12">
        <v>0</v>
      </c>
      <c r="E898" s="12">
        <v>0</v>
      </c>
      <c r="F898" s="12">
        <v>0</v>
      </c>
      <c r="G898" s="12">
        <v>0</v>
      </c>
      <c r="H898" s="12">
        <v>0</v>
      </c>
      <c r="I898" s="12">
        <v>0</v>
      </c>
      <c r="J898" s="12">
        <v>0</v>
      </c>
      <c r="K898" s="12">
        <v>0</v>
      </c>
      <c r="L898" s="12">
        <v>0</v>
      </c>
      <c r="M898" s="12">
        <v>0</v>
      </c>
      <c r="N898" s="12">
        <v>0</v>
      </c>
      <c r="O898" s="12">
        <v>0</v>
      </c>
      <c r="P898" s="12">
        <v>0</v>
      </c>
      <c r="Q898" s="12">
        <v>0</v>
      </c>
      <c r="R898" s="12">
        <v>0</v>
      </c>
      <c r="S898" s="12">
        <v>0</v>
      </c>
      <c r="T898" s="12">
        <v>0</v>
      </c>
      <c r="U898" s="12">
        <v>0</v>
      </c>
      <c r="V898" s="12">
        <v>0</v>
      </c>
      <c r="W898" s="12">
        <v>0</v>
      </c>
      <c r="X898" s="12">
        <v>0</v>
      </c>
      <c r="Y898" s="12">
        <v>0</v>
      </c>
      <c r="Z898" s="12">
        <v>0</v>
      </c>
      <c r="AA898" s="12">
        <v>0</v>
      </c>
      <c r="AB898" s="12">
        <v>0</v>
      </c>
      <c r="AC898" s="12">
        <v>0</v>
      </c>
      <c r="AD898" s="12">
        <v>0</v>
      </c>
      <c r="AE898" s="12">
        <v>0</v>
      </c>
      <c r="AF898" s="12">
        <v>0</v>
      </c>
      <c r="AG898" s="12">
        <v>0</v>
      </c>
      <c r="AH898" s="12">
        <v>0</v>
      </c>
      <c r="AI898" s="12">
        <v>0</v>
      </c>
      <c r="AJ898" s="12">
        <v>0</v>
      </c>
      <c r="AK898" s="12">
        <v>0</v>
      </c>
      <c r="AL898" s="12">
        <v>0</v>
      </c>
      <c r="AM898" s="12">
        <v>0</v>
      </c>
      <c r="AN898" s="12">
        <v>0</v>
      </c>
      <c r="AO898" s="81">
        <v>0</v>
      </c>
      <c r="AP898">
        <v>0</v>
      </c>
      <c r="AQ898">
        <v>0</v>
      </c>
      <c r="AR898">
        <v>0</v>
      </c>
      <c r="AS898" t="s">
        <v>373</v>
      </c>
      <c r="AT898" t="s">
        <v>278</v>
      </c>
      <c r="AU898">
        <v>0</v>
      </c>
      <c r="AV898" s="12"/>
      <c r="AW898" s="12"/>
      <c r="AX898" s="12"/>
      <c r="AY898" s="12"/>
      <c r="AZ898" t="s">
        <v>57</v>
      </c>
    </row>
    <row r="899" spans="1:52" hidden="1" x14ac:dyDescent="0.35">
      <c r="A899" t="s">
        <v>5</v>
      </c>
      <c r="B899" t="s">
        <v>6</v>
      </c>
      <c r="C899" s="109">
        <v>0</v>
      </c>
      <c r="D899" s="12">
        <v>0</v>
      </c>
      <c r="E899" s="12">
        <v>0</v>
      </c>
      <c r="F899" s="12">
        <v>0</v>
      </c>
      <c r="G899" s="12">
        <v>0</v>
      </c>
      <c r="H899" s="12">
        <v>0</v>
      </c>
      <c r="I899" s="12">
        <v>0</v>
      </c>
      <c r="J899" s="12">
        <v>0</v>
      </c>
      <c r="K899" s="12">
        <v>0</v>
      </c>
      <c r="L899" s="12">
        <v>0</v>
      </c>
      <c r="M899" s="12">
        <v>0</v>
      </c>
      <c r="N899" s="12">
        <v>0</v>
      </c>
      <c r="O899" s="12">
        <v>0</v>
      </c>
      <c r="P899" s="12">
        <v>0</v>
      </c>
      <c r="Q899" s="12">
        <v>0</v>
      </c>
      <c r="R899" s="12">
        <v>0</v>
      </c>
      <c r="S899" s="12">
        <v>0</v>
      </c>
      <c r="T899" s="12">
        <v>0</v>
      </c>
      <c r="U899" s="12">
        <v>0</v>
      </c>
      <c r="V899" s="12">
        <v>0</v>
      </c>
      <c r="W899" s="12">
        <v>0</v>
      </c>
      <c r="X899" s="12">
        <v>0</v>
      </c>
      <c r="Y899" s="12">
        <v>0</v>
      </c>
      <c r="Z899" s="12">
        <v>0</v>
      </c>
      <c r="AA899" s="12">
        <v>0</v>
      </c>
      <c r="AB899" s="12">
        <v>0</v>
      </c>
      <c r="AC899" s="12">
        <v>0</v>
      </c>
      <c r="AD899" s="12">
        <v>0</v>
      </c>
      <c r="AE899" s="12">
        <v>0</v>
      </c>
      <c r="AF899" s="12">
        <v>0</v>
      </c>
      <c r="AG899" s="12">
        <v>0</v>
      </c>
      <c r="AH899" s="12">
        <v>0</v>
      </c>
      <c r="AI899" s="12">
        <v>0</v>
      </c>
      <c r="AJ899" s="12">
        <v>0</v>
      </c>
      <c r="AK899" s="12">
        <v>0</v>
      </c>
      <c r="AL899" s="12">
        <v>0</v>
      </c>
      <c r="AM899" s="12">
        <v>0</v>
      </c>
      <c r="AN899" s="12">
        <v>0</v>
      </c>
      <c r="AO899" s="81">
        <v>0</v>
      </c>
      <c r="AP899">
        <v>0</v>
      </c>
      <c r="AQ899">
        <v>0</v>
      </c>
      <c r="AR899">
        <v>0</v>
      </c>
      <c r="AS899" t="s">
        <v>373</v>
      </c>
      <c r="AT899" t="s">
        <v>278</v>
      </c>
      <c r="AU899">
        <v>0</v>
      </c>
      <c r="AV899" s="12"/>
      <c r="AW899" s="12"/>
      <c r="AX899" s="12"/>
      <c r="AY899" s="12"/>
      <c r="AZ899" t="s">
        <v>296</v>
      </c>
    </row>
    <row r="900" spans="1:52" hidden="1" x14ac:dyDescent="0.35">
      <c r="A900" t="s">
        <v>5</v>
      </c>
      <c r="B900" t="s">
        <v>6</v>
      </c>
      <c r="C900" s="109">
        <v>0</v>
      </c>
      <c r="D900" s="12">
        <v>0</v>
      </c>
      <c r="E900" s="12">
        <v>0</v>
      </c>
      <c r="F900" s="12">
        <v>0</v>
      </c>
      <c r="G900" s="12">
        <v>0</v>
      </c>
      <c r="H900" s="12">
        <v>0</v>
      </c>
      <c r="I900" s="12">
        <v>0</v>
      </c>
      <c r="J900" s="12">
        <v>0</v>
      </c>
      <c r="K900" s="12">
        <v>0</v>
      </c>
      <c r="L900" s="12">
        <v>0</v>
      </c>
      <c r="M900" s="12">
        <v>0</v>
      </c>
      <c r="N900" s="12">
        <v>0</v>
      </c>
      <c r="O900" s="12">
        <v>0</v>
      </c>
      <c r="P900" s="12">
        <v>0</v>
      </c>
      <c r="Q900" s="12">
        <v>0</v>
      </c>
      <c r="R900" s="12">
        <v>0</v>
      </c>
      <c r="S900" s="12">
        <v>0</v>
      </c>
      <c r="T900" s="12">
        <v>0</v>
      </c>
      <c r="U900" s="12">
        <v>0</v>
      </c>
      <c r="V900" s="12">
        <v>0</v>
      </c>
      <c r="W900" s="12">
        <v>0</v>
      </c>
      <c r="X900" s="12">
        <v>0</v>
      </c>
      <c r="Y900" s="12">
        <v>0</v>
      </c>
      <c r="Z900" s="12">
        <v>0</v>
      </c>
      <c r="AA900" s="12">
        <v>0</v>
      </c>
      <c r="AB900" s="12">
        <v>0</v>
      </c>
      <c r="AC900" s="12">
        <v>0</v>
      </c>
      <c r="AD900" s="12">
        <v>0</v>
      </c>
      <c r="AE900" s="12">
        <v>0</v>
      </c>
      <c r="AF900" s="12">
        <v>0</v>
      </c>
      <c r="AG900" s="12">
        <v>0</v>
      </c>
      <c r="AH900" s="12">
        <v>0</v>
      </c>
      <c r="AI900" s="12">
        <v>0</v>
      </c>
      <c r="AJ900" s="12">
        <v>0</v>
      </c>
      <c r="AK900" s="12">
        <v>0</v>
      </c>
      <c r="AL900" s="12">
        <v>0</v>
      </c>
      <c r="AM900" s="12">
        <v>0</v>
      </c>
      <c r="AN900" s="12">
        <v>0</v>
      </c>
      <c r="AO900" s="81">
        <v>0</v>
      </c>
      <c r="AP900">
        <v>0</v>
      </c>
      <c r="AQ900">
        <v>0</v>
      </c>
      <c r="AR900">
        <v>0</v>
      </c>
      <c r="AS900" t="s">
        <v>373</v>
      </c>
      <c r="AT900" t="s">
        <v>278</v>
      </c>
      <c r="AU900">
        <v>0</v>
      </c>
      <c r="AV900" s="12"/>
      <c r="AW900" s="12"/>
      <c r="AX900" s="12"/>
      <c r="AY900" s="12"/>
      <c r="AZ900" t="s">
        <v>295</v>
      </c>
    </row>
    <row r="901" spans="1:52" hidden="1" x14ac:dyDescent="0.35">
      <c r="A901" t="s">
        <v>132</v>
      </c>
      <c r="B901" t="s">
        <v>133</v>
      </c>
      <c r="C901" s="109">
        <v>0</v>
      </c>
      <c r="D901" s="12">
        <v>0</v>
      </c>
      <c r="E901" s="12">
        <v>0</v>
      </c>
      <c r="F901" s="12">
        <v>0</v>
      </c>
      <c r="G901" s="12">
        <v>0</v>
      </c>
      <c r="H901" s="12">
        <v>0</v>
      </c>
      <c r="I901" s="12">
        <v>0</v>
      </c>
      <c r="J901" s="12">
        <v>0</v>
      </c>
      <c r="K901" s="12">
        <v>0</v>
      </c>
      <c r="L901" s="12">
        <v>0</v>
      </c>
      <c r="M901" s="12">
        <v>0</v>
      </c>
      <c r="N901" s="12">
        <v>0</v>
      </c>
      <c r="O901" s="12">
        <v>0</v>
      </c>
      <c r="P901" s="12">
        <v>0</v>
      </c>
      <c r="Q901" s="12">
        <v>0</v>
      </c>
      <c r="R901" s="12">
        <v>0</v>
      </c>
      <c r="S901" s="12">
        <v>0</v>
      </c>
      <c r="T901" s="12">
        <v>0</v>
      </c>
      <c r="U901" s="12">
        <v>0</v>
      </c>
      <c r="V901" s="12">
        <v>0</v>
      </c>
      <c r="W901" s="12">
        <v>0</v>
      </c>
      <c r="X901" s="12">
        <v>0</v>
      </c>
      <c r="Y901" s="12">
        <v>0</v>
      </c>
      <c r="Z901" s="12">
        <v>0</v>
      </c>
      <c r="AA901" s="12">
        <v>0</v>
      </c>
      <c r="AB901" s="12">
        <v>0</v>
      </c>
      <c r="AC901" s="12">
        <v>0</v>
      </c>
      <c r="AD901" s="12">
        <v>0</v>
      </c>
      <c r="AE901" s="12">
        <v>0</v>
      </c>
      <c r="AF901" s="12">
        <v>0</v>
      </c>
      <c r="AG901" s="12">
        <v>0</v>
      </c>
      <c r="AH901" s="12">
        <v>0</v>
      </c>
      <c r="AI901" s="12">
        <v>0</v>
      </c>
      <c r="AJ901" s="12">
        <v>0</v>
      </c>
      <c r="AK901" s="12">
        <v>0</v>
      </c>
      <c r="AL901" s="12">
        <v>0</v>
      </c>
      <c r="AM901" s="12">
        <v>0</v>
      </c>
      <c r="AN901" s="12">
        <v>0</v>
      </c>
      <c r="AO901" s="81">
        <v>0</v>
      </c>
      <c r="AP901">
        <v>0</v>
      </c>
      <c r="AQ901">
        <v>0</v>
      </c>
      <c r="AR901">
        <v>0</v>
      </c>
      <c r="AS901" t="s">
        <v>347</v>
      </c>
      <c r="AT901" t="s">
        <v>276</v>
      </c>
      <c r="AU901">
        <v>0</v>
      </c>
      <c r="AV901" s="12">
        <v>2817</v>
      </c>
      <c r="AW901" s="12"/>
      <c r="AX901" s="12"/>
      <c r="AY901" s="12"/>
      <c r="AZ901" t="s">
        <v>57</v>
      </c>
    </row>
    <row r="902" spans="1:52" hidden="1" x14ac:dyDescent="0.35">
      <c r="A902" t="s">
        <v>132</v>
      </c>
      <c r="B902" t="s">
        <v>133</v>
      </c>
      <c r="C902" s="109">
        <v>0</v>
      </c>
      <c r="D902" s="12">
        <v>0</v>
      </c>
      <c r="E902" s="12">
        <v>0</v>
      </c>
      <c r="F902" s="12">
        <v>0</v>
      </c>
      <c r="G902" s="12">
        <v>0</v>
      </c>
      <c r="H902" s="12">
        <v>0</v>
      </c>
      <c r="I902" s="12">
        <v>0</v>
      </c>
      <c r="J902" s="12">
        <v>0</v>
      </c>
      <c r="K902" s="12">
        <v>0</v>
      </c>
      <c r="L902" s="12">
        <v>0</v>
      </c>
      <c r="M902" s="12">
        <v>0</v>
      </c>
      <c r="N902" s="12">
        <v>0</v>
      </c>
      <c r="O902" s="12">
        <v>0</v>
      </c>
      <c r="P902" s="12">
        <v>0</v>
      </c>
      <c r="Q902" s="12">
        <v>0</v>
      </c>
      <c r="R902" s="12">
        <v>0</v>
      </c>
      <c r="S902" s="12">
        <v>0</v>
      </c>
      <c r="T902" s="12">
        <v>0</v>
      </c>
      <c r="U902" s="12">
        <v>0</v>
      </c>
      <c r="V902" s="12">
        <v>0</v>
      </c>
      <c r="W902" s="12">
        <v>0</v>
      </c>
      <c r="X902" s="12">
        <v>0</v>
      </c>
      <c r="Y902" s="12">
        <v>0</v>
      </c>
      <c r="Z902" s="12">
        <v>0</v>
      </c>
      <c r="AA902" s="12">
        <v>0</v>
      </c>
      <c r="AB902" s="12">
        <v>0</v>
      </c>
      <c r="AC902" s="12">
        <v>0</v>
      </c>
      <c r="AD902" s="12">
        <v>0</v>
      </c>
      <c r="AE902" s="12">
        <v>0</v>
      </c>
      <c r="AF902" s="12">
        <v>0</v>
      </c>
      <c r="AG902" s="12">
        <v>0</v>
      </c>
      <c r="AH902" s="12">
        <v>0</v>
      </c>
      <c r="AI902" s="12">
        <v>0</v>
      </c>
      <c r="AJ902" s="12">
        <v>0</v>
      </c>
      <c r="AK902" s="12">
        <v>0</v>
      </c>
      <c r="AL902" s="12">
        <v>0</v>
      </c>
      <c r="AM902" s="12">
        <v>0</v>
      </c>
      <c r="AN902" s="12">
        <v>0</v>
      </c>
      <c r="AO902" s="81">
        <v>0</v>
      </c>
      <c r="AP902">
        <v>0</v>
      </c>
      <c r="AQ902">
        <v>0</v>
      </c>
      <c r="AR902">
        <v>0</v>
      </c>
      <c r="AS902" t="s">
        <v>347</v>
      </c>
      <c r="AT902" t="s">
        <v>276</v>
      </c>
      <c r="AU902">
        <v>0</v>
      </c>
      <c r="AV902" s="12"/>
      <c r="AW902" s="12">
        <v>3</v>
      </c>
      <c r="AX902" s="12"/>
      <c r="AY902" s="12"/>
      <c r="AZ902" t="s">
        <v>295</v>
      </c>
    </row>
    <row r="903" spans="1:52" hidden="1" x14ac:dyDescent="0.35">
      <c r="A903" t="s">
        <v>132</v>
      </c>
      <c r="B903" t="s">
        <v>133</v>
      </c>
      <c r="C903" s="109">
        <v>0</v>
      </c>
      <c r="D903" s="12">
        <v>0</v>
      </c>
      <c r="E903" s="12">
        <v>0</v>
      </c>
      <c r="F903" s="12">
        <v>0</v>
      </c>
      <c r="G903" s="12">
        <v>0</v>
      </c>
      <c r="H903" s="12">
        <v>0</v>
      </c>
      <c r="I903" s="12">
        <v>0</v>
      </c>
      <c r="J903" s="12">
        <v>0</v>
      </c>
      <c r="K903" s="12">
        <v>0</v>
      </c>
      <c r="L903" s="12">
        <v>0</v>
      </c>
      <c r="M903" s="12">
        <v>0</v>
      </c>
      <c r="N903" s="12">
        <v>0</v>
      </c>
      <c r="O903" s="12">
        <v>0</v>
      </c>
      <c r="P903" s="12">
        <v>0</v>
      </c>
      <c r="Q903" s="12">
        <v>0</v>
      </c>
      <c r="R903" s="12">
        <v>0</v>
      </c>
      <c r="S903" s="12">
        <v>0</v>
      </c>
      <c r="T903" s="12">
        <v>0</v>
      </c>
      <c r="U903" s="12">
        <v>0</v>
      </c>
      <c r="V903" s="12">
        <v>0</v>
      </c>
      <c r="W903" s="12">
        <v>0</v>
      </c>
      <c r="X903" s="12">
        <v>0</v>
      </c>
      <c r="Y903" s="12">
        <v>0</v>
      </c>
      <c r="Z903" s="12">
        <v>0</v>
      </c>
      <c r="AA903" s="12">
        <v>0</v>
      </c>
      <c r="AB903" s="12">
        <v>0</v>
      </c>
      <c r="AC903" s="12">
        <v>0</v>
      </c>
      <c r="AD903" s="12">
        <v>0</v>
      </c>
      <c r="AE903" s="12">
        <v>0</v>
      </c>
      <c r="AF903" s="12">
        <v>0</v>
      </c>
      <c r="AG903" s="12">
        <v>0</v>
      </c>
      <c r="AH903" s="12">
        <v>0</v>
      </c>
      <c r="AI903" s="12">
        <v>0</v>
      </c>
      <c r="AJ903" s="12">
        <v>0</v>
      </c>
      <c r="AK903" s="12">
        <v>0</v>
      </c>
      <c r="AL903" s="12">
        <v>0</v>
      </c>
      <c r="AM903" s="12">
        <v>0</v>
      </c>
      <c r="AN903" s="12">
        <v>0</v>
      </c>
      <c r="AO903" s="81">
        <v>0</v>
      </c>
      <c r="AP903">
        <v>0</v>
      </c>
      <c r="AQ903">
        <v>0</v>
      </c>
      <c r="AR903">
        <v>0</v>
      </c>
      <c r="AS903" t="s">
        <v>347</v>
      </c>
      <c r="AT903" t="s">
        <v>276</v>
      </c>
      <c r="AU903">
        <v>0</v>
      </c>
      <c r="AV903" s="12"/>
      <c r="AW903" s="12">
        <v>16</v>
      </c>
      <c r="AX903" s="12"/>
      <c r="AY903" s="12"/>
      <c r="AZ903" t="s">
        <v>296</v>
      </c>
    </row>
    <row r="904" spans="1:52" hidden="1" x14ac:dyDescent="0.35">
      <c r="A904" t="s">
        <v>132</v>
      </c>
      <c r="B904" t="s">
        <v>133</v>
      </c>
      <c r="C904" s="109">
        <v>0</v>
      </c>
      <c r="D904" s="12">
        <v>0</v>
      </c>
      <c r="E904" s="12">
        <v>0</v>
      </c>
      <c r="F904" s="12">
        <v>0</v>
      </c>
      <c r="G904" s="12">
        <v>0</v>
      </c>
      <c r="H904" s="12">
        <v>0</v>
      </c>
      <c r="I904" s="12">
        <v>0</v>
      </c>
      <c r="J904" s="12">
        <v>0</v>
      </c>
      <c r="K904" s="12">
        <v>0</v>
      </c>
      <c r="L904" s="12">
        <v>0</v>
      </c>
      <c r="M904" s="12">
        <v>0</v>
      </c>
      <c r="N904" s="12">
        <v>0</v>
      </c>
      <c r="O904" s="12">
        <v>0</v>
      </c>
      <c r="P904" s="12">
        <v>0</v>
      </c>
      <c r="Q904" s="12">
        <v>0</v>
      </c>
      <c r="R904" s="12">
        <v>0</v>
      </c>
      <c r="S904" s="12">
        <v>0</v>
      </c>
      <c r="T904" s="12">
        <v>0</v>
      </c>
      <c r="U904" s="12">
        <v>0</v>
      </c>
      <c r="V904" s="12">
        <v>0</v>
      </c>
      <c r="W904" s="12">
        <v>0</v>
      </c>
      <c r="X904" s="12">
        <v>0</v>
      </c>
      <c r="Y904" s="12">
        <v>0</v>
      </c>
      <c r="Z904" s="12">
        <v>0</v>
      </c>
      <c r="AA904" s="12">
        <v>0</v>
      </c>
      <c r="AB904" s="12">
        <v>0</v>
      </c>
      <c r="AC904" s="12">
        <v>0</v>
      </c>
      <c r="AD904" s="12">
        <v>0</v>
      </c>
      <c r="AE904" s="12">
        <v>0</v>
      </c>
      <c r="AF904" s="12">
        <v>0</v>
      </c>
      <c r="AG904" s="12">
        <v>0</v>
      </c>
      <c r="AH904" s="12">
        <v>0</v>
      </c>
      <c r="AI904" s="12">
        <v>0</v>
      </c>
      <c r="AJ904" s="12">
        <v>0</v>
      </c>
      <c r="AK904" s="12">
        <v>0</v>
      </c>
      <c r="AL904" s="12">
        <v>0</v>
      </c>
      <c r="AM904" s="12">
        <v>0</v>
      </c>
      <c r="AN904" s="12">
        <v>0</v>
      </c>
      <c r="AO904" s="81">
        <v>0</v>
      </c>
      <c r="AP904">
        <v>0</v>
      </c>
      <c r="AQ904">
        <v>0</v>
      </c>
      <c r="AR904">
        <v>0</v>
      </c>
      <c r="AS904" t="s">
        <v>347</v>
      </c>
      <c r="AT904" t="s">
        <v>276</v>
      </c>
      <c r="AU904">
        <v>0</v>
      </c>
      <c r="AV904" s="12"/>
      <c r="AW904" s="12">
        <v>186</v>
      </c>
      <c r="AX904" s="12"/>
      <c r="AY904" s="12"/>
      <c r="AZ904" t="s">
        <v>57</v>
      </c>
    </row>
    <row r="905" spans="1:52" hidden="1" x14ac:dyDescent="0.35">
      <c r="A905" t="s">
        <v>132</v>
      </c>
      <c r="B905" t="s">
        <v>133</v>
      </c>
      <c r="C905" s="109">
        <v>0</v>
      </c>
      <c r="D905" s="12">
        <v>0</v>
      </c>
      <c r="E905" s="12">
        <v>0</v>
      </c>
      <c r="F905" s="12">
        <v>0</v>
      </c>
      <c r="G905" s="12">
        <v>0</v>
      </c>
      <c r="H905" s="12">
        <v>0</v>
      </c>
      <c r="I905" s="12">
        <v>0</v>
      </c>
      <c r="J905" s="12">
        <v>0</v>
      </c>
      <c r="K905" s="12">
        <v>0</v>
      </c>
      <c r="L905" s="12">
        <v>0</v>
      </c>
      <c r="M905" s="12">
        <v>0</v>
      </c>
      <c r="N905" s="12">
        <v>0</v>
      </c>
      <c r="O905" s="12">
        <v>0</v>
      </c>
      <c r="P905" s="12">
        <v>0</v>
      </c>
      <c r="Q905" s="12">
        <v>0</v>
      </c>
      <c r="R905" s="12">
        <v>0</v>
      </c>
      <c r="S905" s="12">
        <v>0</v>
      </c>
      <c r="T905" s="12">
        <v>0</v>
      </c>
      <c r="U905" s="12">
        <v>0</v>
      </c>
      <c r="V905" s="12">
        <v>0</v>
      </c>
      <c r="W905" s="12">
        <v>0</v>
      </c>
      <c r="X905" s="12">
        <v>0</v>
      </c>
      <c r="Y905" s="12">
        <v>0</v>
      </c>
      <c r="Z905" s="12">
        <v>0</v>
      </c>
      <c r="AA905" s="12">
        <v>0</v>
      </c>
      <c r="AB905" s="12">
        <v>0</v>
      </c>
      <c r="AC905" s="12">
        <v>0</v>
      </c>
      <c r="AD905" s="12">
        <v>0</v>
      </c>
      <c r="AE905" s="12">
        <v>0</v>
      </c>
      <c r="AF905" s="12">
        <v>0</v>
      </c>
      <c r="AG905" s="12">
        <v>0</v>
      </c>
      <c r="AH905" s="12">
        <v>0</v>
      </c>
      <c r="AI905" s="12">
        <v>0</v>
      </c>
      <c r="AJ905" s="12">
        <v>0</v>
      </c>
      <c r="AK905" s="12">
        <v>0</v>
      </c>
      <c r="AL905" s="12">
        <v>0</v>
      </c>
      <c r="AM905" s="12">
        <v>0</v>
      </c>
      <c r="AN905" s="12">
        <v>0</v>
      </c>
      <c r="AO905" s="81">
        <v>0</v>
      </c>
      <c r="AP905">
        <v>0</v>
      </c>
      <c r="AQ905">
        <v>0</v>
      </c>
      <c r="AR905">
        <v>0</v>
      </c>
      <c r="AS905" t="s">
        <v>347</v>
      </c>
      <c r="AT905" t="s">
        <v>276</v>
      </c>
      <c r="AU905">
        <v>0</v>
      </c>
      <c r="AV905" s="12"/>
      <c r="AW905" s="12"/>
      <c r="AX905" s="12"/>
      <c r="AY905" s="12">
        <v>2</v>
      </c>
      <c r="AZ905" t="s">
        <v>295</v>
      </c>
    </row>
    <row r="906" spans="1:52" hidden="1" x14ac:dyDescent="0.35">
      <c r="A906" t="s">
        <v>132</v>
      </c>
      <c r="B906" t="s">
        <v>133</v>
      </c>
      <c r="C906" s="109">
        <v>0</v>
      </c>
      <c r="D906" s="12">
        <v>0</v>
      </c>
      <c r="E906" s="12">
        <v>0</v>
      </c>
      <c r="F906" s="12">
        <v>0</v>
      </c>
      <c r="G906" s="12">
        <v>0</v>
      </c>
      <c r="H906" s="12">
        <v>0</v>
      </c>
      <c r="I906" s="12">
        <v>0</v>
      </c>
      <c r="J906" s="12">
        <v>0</v>
      </c>
      <c r="K906" s="12">
        <v>0</v>
      </c>
      <c r="L906" s="12">
        <v>0</v>
      </c>
      <c r="M906" s="12">
        <v>0</v>
      </c>
      <c r="N906" s="12">
        <v>0</v>
      </c>
      <c r="O906" s="12">
        <v>0</v>
      </c>
      <c r="P906" s="12">
        <v>0</v>
      </c>
      <c r="Q906" s="12">
        <v>0</v>
      </c>
      <c r="R906" s="12">
        <v>0</v>
      </c>
      <c r="S906" s="12">
        <v>0</v>
      </c>
      <c r="T906" s="12">
        <v>0</v>
      </c>
      <c r="U906" s="12">
        <v>0</v>
      </c>
      <c r="V906" s="12">
        <v>0</v>
      </c>
      <c r="W906" s="12">
        <v>0</v>
      </c>
      <c r="X906" s="12">
        <v>0</v>
      </c>
      <c r="Y906" s="12">
        <v>0</v>
      </c>
      <c r="Z906" s="12">
        <v>0</v>
      </c>
      <c r="AA906" s="12">
        <v>0</v>
      </c>
      <c r="AB906" s="12">
        <v>0</v>
      </c>
      <c r="AC906" s="12">
        <v>0</v>
      </c>
      <c r="AD906" s="12">
        <v>0</v>
      </c>
      <c r="AE906" s="12">
        <v>0</v>
      </c>
      <c r="AF906" s="12">
        <v>0</v>
      </c>
      <c r="AG906" s="12">
        <v>0</v>
      </c>
      <c r="AH906" s="12">
        <v>0</v>
      </c>
      <c r="AI906" s="12">
        <v>0</v>
      </c>
      <c r="AJ906" s="12">
        <v>0</v>
      </c>
      <c r="AK906" s="12">
        <v>0</v>
      </c>
      <c r="AL906" s="12">
        <v>0</v>
      </c>
      <c r="AM906" s="12">
        <v>0</v>
      </c>
      <c r="AN906" s="12">
        <v>0</v>
      </c>
      <c r="AO906" s="81">
        <v>0</v>
      </c>
      <c r="AP906">
        <v>0</v>
      </c>
      <c r="AQ906">
        <v>0</v>
      </c>
      <c r="AR906">
        <v>0</v>
      </c>
      <c r="AS906" t="s">
        <v>347</v>
      </c>
      <c r="AT906" t="s">
        <v>276</v>
      </c>
      <c r="AU906">
        <v>0</v>
      </c>
      <c r="AV906" s="12"/>
      <c r="AW906" s="12"/>
      <c r="AX906" s="12"/>
      <c r="AY906" s="12">
        <v>9</v>
      </c>
      <c r="AZ906" t="s">
        <v>296</v>
      </c>
    </row>
    <row r="907" spans="1:52" hidden="1" x14ac:dyDescent="0.35">
      <c r="A907" t="s">
        <v>132</v>
      </c>
      <c r="B907" t="s">
        <v>133</v>
      </c>
      <c r="C907" s="109">
        <v>0</v>
      </c>
      <c r="D907" s="12">
        <v>0</v>
      </c>
      <c r="E907" s="12">
        <v>0</v>
      </c>
      <c r="F907" s="12">
        <v>0</v>
      </c>
      <c r="G907" s="12">
        <v>0</v>
      </c>
      <c r="H907" s="12">
        <v>0</v>
      </c>
      <c r="I907" s="12">
        <v>0</v>
      </c>
      <c r="J907" s="12">
        <v>0</v>
      </c>
      <c r="K907" s="12">
        <v>0</v>
      </c>
      <c r="L907" s="12">
        <v>0</v>
      </c>
      <c r="M907" s="12">
        <v>0</v>
      </c>
      <c r="N907" s="12">
        <v>0</v>
      </c>
      <c r="O907" s="12">
        <v>0</v>
      </c>
      <c r="P907" s="12">
        <v>0</v>
      </c>
      <c r="Q907" s="12">
        <v>0</v>
      </c>
      <c r="R907" s="12">
        <v>0</v>
      </c>
      <c r="S907" s="12">
        <v>0</v>
      </c>
      <c r="T907" s="12">
        <v>0</v>
      </c>
      <c r="U907" s="12">
        <v>0</v>
      </c>
      <c r="V907" s="12">
        <v>0</v>
      </c>
      <c r="W907" s="12">
        <v>0</v>
      </c>
      <c r="X907" s="12">
        <v>0</v>
      </c>
      <c r="Y907" s="12">
        <v>0</v>
      </c>
      <c r="Z907" s="12">
        <v>0</v>
      </c>
      <c r="AA907" s="12">
        <v>0</v>
      </c>
      <c r="AB907" s="12">
        <v>0</v>
      </c>
      <c r="AC907" s="12">
        <v>0</v>
      </c>
      <c r="AD907" s="12">
        <v>0</v>
      </c>
      <c r="AE907" s="12">
        <v>0</v>
      </c>
      <c r="AF907" s="12">
        <v>0</v>
      </c>
      <c r="AG907" s="12">
        <v>0</v>
      </c>
      <c r="AH907" s="12">
        <v>0</v>
      </c>
      <c r="AI907" s="12">
        <v>0</v>
      </c>
      <c r="AJ907" s="12">
        <v>0</v>
      </c>
      <c r="AK907" s="12">
        <v>0</v>
      </c>
      <c r="AL907" s="12">
        <v>0</v>
      </c>
      <c r="AM907" s="12">
        <v>0</v>
      </c>
      <c r="AN907" s="12">
        <v>0</v>
      </c>
      <c r="AO907" s="81">
        <v>0</v>
      </c>
      <c r="AP907">
        <v>0</v>
      </c>
      <c r="AQ907">
        <v>0</v>
      </c>
      <c r="AR907">
        <v>0</v>
      </c>
      <c r="AS907" t="s">
        <v>347</v>
      </c>
      <c r="AT907" t="s">
        <v>276</v>
      </c>
      <c r="AU907">
        <v>0</v>
      </c>
      <c r="AV907" s="12"/>
      <c r="AW907" s="12"/>
      <c r="AX907" s="12"/>
      <c r="AY907" s="12">
        <v>102</v>
      </c>
      <c r="AZ907" t="s">
        <v>57</v>
      </c>
    </row>
    <row r="908" spans="1:52" hidden="1" x14ac:dyDescent="0.35">
      <c r="A908" t="s">
        <v>132</v>
      </c>
      <c r="B908" t="s">
        <v>133</v>
      </c>
      <c r="C908" s="109">
        <v>0</v>
      </c>
      <c r="D908" s="12">
        <v>0</v>
      </c>
      <c r="E908" s="12">
        <v>0</v>
      </c>
      <c r="F908" s="12">
        <v>0</v>
      </c>
      <c r="G908" s="12">
        <v>0</v>
      </c>
      <c r="H908" s="12">
        <v>0</v>
      </c>
      <c r="I908" s="12">
        <v>0</v>
      </c>
      <c r="J908" s="12">
        <v>0</v>
      </c>
      <c r="K908" s="12">
        <v>0</v>
      </c>
      <c r="L908" s="12">
        <v>0</v>
      </c>
      <c r="M908" s="12">
        <v>0</v>
      </c>
      <c r="N908" s="12">
        <v>0</v>
      </c>
      <c r="O908" s="12">
        <v>0</v>
      </c>
      <c r="P908" s="12">
        <v>0</v>
      </c>
      <c r="Q908" s="12">
        <v>0</v>
      </c>
      <c r="R908" s="12">
        <v>0</v>
      </c>
      <c r="S908" s="12">
        <v>0</v>
      </c>
      <c r="T908" s="12">
        <v>0</v>
      </c>
      <c r="U908" s="12">
        <v>0</v>
      </c>
      <c r="V908" s="12">
        <v>0</v>
      </c>
      <c r="W908" s="12">
        <v>0</v>
      </c>
      <c r="X908" s="12">
        <v>0</v>
      </c>
      <c r="Y908" s="12">
        <v>0</v>
      </c>
      <c r="Z908" s="12">
        <v>0</v>
      </c>
      <c r="AA908" s="12">
        <v>0</v>
      </c>
      <c r="AB908" s="12">
        <v>0</v>
      </c>
      <c r="AC908" s="12">
        <v>0</v>
      </c>
      <c r="AD908" s="12">
        <v>0</v>
      </c>
      <c r="AE908" s="12">
        <v>0</v>
      </c>
      <c r="AF908" s="12">
        <v>0</v>
      </c>
      <c r="AG908" s="12">
        <v>0</v>
      </c>
      <c r="AH908" s="12">
        <v>0</v>
      </c>
      <c r="AI908" s="12">
        <v>0</v>
      </c>
      <c r="AJ908" s="12">
        <v>0</v>
      </c>
      <c r="AK908" s="12">
        <v>0</v>
      </c>
      <c r="AL908" s="12">
        <v>0</v>
      </c>
      <c r="AM908" s="12">
        <v>0</v>
      </c>
      <c r="AN908" s="12">
        <v>0</v>
      </c>
      <c r="AO908" s="81">
        <v>0</v>
      </c>
      <c r="AP908">
        <v>0</v>
      </c>
      <c r="AQ908">
        <v>0</v>
      </c>
      <c r="AR908">
        <v>0</v>
      </c>
      <c r="AS908" t="s">
        <v>347</v>
      </c>
      <c r="AT908" t="s">
        <v>276</v>
      </c>
      <c r="AU908">
        <v>0</v>
      </c>
      <c r="AV908" s="12"/>
      <c r="AW908" s="12"/>
      <c r="AX908" s="12"/>
      <c r="AY908" s="12"/>
      <c r="AZ908" t="s">
        <v>57</v>
      </c>
    </row>
    <row r="909" spans="1:52" hidden="1" x14ac:dyDescent="0.35">
      <c r="A909" t="s">
        <v>132</v>
      </c>
      <c r="B909" t="s">
        <v>133</v>
      </c>
      <c r="C909" s="109">
        <v>0</v>
      </c>
      <c r="D909" s="12">
        <v>0</v>
      </c>
      <c r="E909" s="12">
        <v>0</v>
      </c>
      <c r="F909" s="12">
        <v>0</v>
      </c>
      <c r="G909" s="12">
        <v>0</v>
      </c>
      <c r="H909" s="12">
        <v>0</v>
      </c>
      <c r="I909" s="12">
        <v>0</v>
      </c>
      <c r="J909" s="12">
        <v>0</v>
      </c>
      <c r="K909" s="12">
        <v>0</v>
      </c>
      <c r="L909" s="12">
        <v>0</v>
      </c>
      <c r="M909" s="12">
        <v>0</v>
      </c>
      <c r="N909" s="12">
        <v>0</v>
      </c>
      <c r="O909" s="12">
        <v>0</v>
      </c>
      <c r="P909" s="12">
        <v>0</v>
      </c>
      <c r="Q909" s="12">
        <v>0</v>
      </c>
      <c r="R909" s="12">
        <v>0</v>
      </c>
      <c r="S909" s="12">
        <v>0</v>
      </c>
      <c r="T909" s="12">
        <v>0</v>
      </c>
      <c r="U909" s="12">
        <v>0</v>
      </c>
      <c r="V909" s="12">
        <v>0</v>
      </c>
      <c r="W909" s="12">
        <v>0</v>
      </c>
      <c r="X909" s="12">
        <v>0</v>
      </c>
      <c r="Y909" s="12">
        <v>0</v>
      </c>
      <c r="Z909" s="12">
        <v>0</v>
      </c>
      <c r="AA909" s="12">
        <v>0</v>
      </c>
      <c r="AB909" s="12">
        <v>0</v>
      </c>
      <c r="AC909" s="12">
        <v>0</v>
      </c>
      <c r="AD909" s="12">
        <v>0</v>
      </c>
      <c r="AE909" s="12">
        <v>0</v>
      </c>
      <c r="AF909" s="12">
        <v>0</v>
      </c>
      <c r="AG909" s="12">
        <v>0</v>
      </c>
      <c r="AH909" s="12">
        <v>0</v>
      </c>
      <c r="AI909" s="12">
        <v>0</v>
      </c>
      <c r="AJ909" s="12">
        <v>0</v>
      </c>
      <c r="AK909" s="12">
        <v>0</v>
      </c>
      <c r="AL909" s="12">
        <v>0</v>
      </c>
      <c r="AM909" s="12">
        <v>0</v>
      </c>
      <c r="AN909" s="12">
        <v>0</v>
      </c>
      <c r="AO909" s="81">
        <v>0</v>
      </c>
      <c r="AP909">
        <v>0</v>
      </c>
      <c r="AQ909">
        <v>0</v>
      </c>
      <c r="AR909">
        <v>0</v>
      </c>
      <c r="AS909" t="s">
        <v>347</v>
      </c>
      <c r="AT909" t="s">
        <v>276</v>
      </c>
      <c r="AU909">
        <v>0</v>
      </c>
      <c r="AV909" s="12"/>
      <c r="AW909" s="12"/>
      <c r="AX909" s="12"/>
      <c r="AY909" s="12"/>
      <c r="AZ909" t="s">
        <v>296</v>
      </c>
    </row>
    <row r="910" spans="1:52" hidden="1" x14ac:dyDescent="0.35">
      <c r="A910" t="s">
        <v>132</v>
      </c>
      <c r="B910" t="s">
        <v>133</v>
      </c>
      <c r="C910" s="109">
        <v>0</v>
      </c>
      <c r="D910" s="12">
        <v>0</v>
      </c>
      <c r="E910" s="12">
        <v>0</v>
      </c>
      <c r="F910" s="12">
        <v>0</v>
      </c>
      <c r="G910" s="12">
        <v>0</v>
      </c>
      <c r="H910" s="12">
        <v>0</v>
      </c>
      <c r="I910" s="12">
        <v>0</v>
      </c>
      <c r="J910" s="12">
        <v>0</v>
      </c>
      <c r="K910" s="12">
        <v>0</v>
      </c>
      <c r="L910" s="12">
        <v>0</v>
      </c>
      <c r="M910" s="12">
        <v>0</v>
      </c>
      <c r="N910" s="12">
        <v>0</v>
      </c>
      <c r="O910" s="12">
        <v>0</v>
      </c>
      <c r="P910" s="12">
        <v>0</v>
      </c>
      <c r="Q910" s="12">
        <v>0</v>
      </c>
      <c r="R910" s="12">
        <v>0</v>
      </c>
      <c r="S910" s="12">
        <v>0</v>
      </c>
      <c r="T910" s="12">
        <v>0</v>
      </c>
      <c r="U910" s="12">
        <v>0</v>
      </c>
      <c r="V910" s="12">
        <v>0</v>
      </c>
      <c r="W910" s="12">
        <v>0</v>
      </c>
      <c r="X910" s="12">
        <v>0</v>
      </c>
      <c r="Y910" s="12">
        <v>0</v>
      </c>
      <c r="Z910" s="12">
        <v>0</v>
      </c>
      <c r="AA910" s="12">
        <v>0</v>
      </c>
      <c r="AB910" s="12">
        <v>0</v>
      </c>
      <c r="AC910" s="12">
        <v>0</v>
      </c>
      <c r="AD910" s="12">
        <v>0</v>
      </c>
      <c r="AE910" s="12">
        <v>0</v>
      </c>
      <c r="AF910" s="12">
        <v>0</v>
      </c>
      <c r="AG910" s="12">
        <v>0</v>
      </c>
      <c r="AH910" s="12">
        <v>0</v>
      </c>
      <c r="AI910" s="12">
        <v>0</v>
      </c>
      <c r="AJ910" s="12">
        <v>0</v>
      </c>
      <c r="AK910" s="12">
        <v>0</v>
      </c>
      <c r="AL910" s="12">
        <v>0</v>
      </c>
      <c r="AM910" s="12">
        <v>0</v>
      </c>
      <c r="AN910" s="12">
        <v>0</v>
      </c>
      <c r="AO910" s="81">
        <v>0</v>
      </c>
      <c r="AP910">
        <v>0</v>
      </c>
      <c r="AQ910">
        <v>0</v>
      </c>
      <c r="AR910">
        <v>0</v>
      </c>
      <c r="AS910" t="s">
        <v>347</v>
      </c>
      <c r="AT910" t="s">
        <v>276</v>
      </c>
      <c r="AU910">
        <v>0</v>
      </c>
      <c r="AV910" s="12"/>
      <c r="AW910" s="12"/>
      <c r="AX910" s="12"/>
      <c r="AY910" s="12"/>
      <c r="AZ910" t="s">
        <v>295</v>
      </c>
    </row>
    <row r="911" spans="1:52" hidden="1" x14ac:dyDescent="0.35">
      <c r="A911" t="s">
        <v>132</v>
      </c>
      <c r="B911" t="s">
        <v>134</v>
      </c>
      <c r="C911" s="109">
        <v>0</v>
      </c>
      <c r="D911" s="12">
        <v>0</v>
      </c>
      <c r="E911" s="12">
        <v>0</v>
      </c>
      <c r="F911" s="12">
        <v>0</v>
      </c>
      <c r="G911" s="12">
        <v>0</v>
      </c>
      <c r="H911" s="12">
        <v>0</v>
      </c>
      <c r="I911" s="12">
        <v>0</v>
      </c>
      <c r="J911" s="12">
        <v>0</v>
      </c>
      <c r="K911" s="12">
        <v>0</v>
      </c>
      <c r="L911" s="12">
        <v>0</v>
      </c>
      <c r="M911" s="12">
        <v>0</v>
      </c>
      <c r="N911" s="12">
        <v>0</v>
      </c>
      <c r="O911" s="12">
        <v>0</v>
      </c>
      <c r="P911" s="12">
        <v>0</v>
      </c>
      <c r="Q911" s="12">
        <v>0</v>
      </c>
      <c r="R911" s="12">
        <v>0</v>
      </c>
      <c r="S911" s="12">
        <v>0</v>
      </c>
      <c r="T911" s="12">
        <v>0</v>
      </c>
      <c r="U911" s="12">
        <v>0</v>
      </c>
      <c r="V911" s="12">
        <v>0</v>
      </c>
      <c r="W911" s="12">
        <v>0</v>
      </c>
      <c r="X911" s="12">
        <v>0</v>
      </c>
      <c r="Y911" s="12">
        <v>0</v>
      </c>
      <c r="Z911" s="12">
        <v>0</v>
      </c>
      <c r="AA911" s="12">
        <v>0</v>
      </c>
      <c r="AB911" s="12">
        <v>0</v>
      </c>
      <c r="AC911" s="12">
        <v>0</v>
      </c>
      <c r="AD911" s="12">
        <v>0</v>
      </c>
      <c r="AE911" s="12">
        <v>0</v>
      </c>
      <c r="AF911" s="12">
        <v>0</v>
      </c>
      <c r="AG911" s="12">
        <v>0</v>
      </c>
      <c r="AH911" s="12">
        <v>0</v>
      </c>
      <c r="AI911" s="12">
        <v>0</v>
      </c>
      <c r="AJ911" s="12">
        <v>0</v>
      </c>
      <c r="AK911" s="12">
        <v>0</v>
      </c>
      <c r="AL911" s="12">
        <v>0</v>
      </c>
      <c r="AM911" s="12">
        <v>0</v>
      </c>
      <c r="AN911" s="12">
        <v>0</v>
      </c>
      <c r="AO911" s="81">
        <v>0</v>
      </c>
      <c r="AP911">
        <v>0</v>
      </c>
      <c r="AQ911">
        <v>0</v>
      </c>
      <c r="AR911">
        <v>0</v>
      </c>
      <c r="AS911" t="s">
        <v>348</v>
      </c>
      <c r="AT911" t="s">
        <v>276</v>
      </c>
      <c r="AU911">
        <v>0</v>
      </c>
      <c r="AV911" s="12">
        <v>1855</v>
      </c>
      <c r="AW911" s="12"/>
      <c r="AX911" s="12"/>
      <c r="AY911" s="12"/>
      <c r="AZ911" t="s">
        <v>57</v>
      </c>
    </row>
    <row r="912" spans="1:52" hidden="1" x14ac:dyDescent="0.35">
      <c r="A912" t="s">
        <v>132</v>
      </c>
      <c r="B912" t="s">
        <v>134</v>
      </c>
      <c r="C912" s="109">
        <v>0</v>
      </c>
      <c r="D912" s="12">
        <v>0</v>
      </c>
      <c r="E912" s="12">
        <v>0</v>
      </c>
      <c r="F912" s="12">
        <v>0</v>
      </c>
      <c r="G912" s="12">
        <v>0</v>
      </c>
      <c r="H912" s="12">
        <v>0</v>
      </c>
      <c r="I912" s="12">
        <v>0</v>
      </c>
      <c r="J912" s="12">
        <v>0</v>
      </c>
      <c r="K912" s="12">
        <v>0</v>
      </c>
      <c r="L912" s="12">
        <v>0</v>
      </c>
      <c r="M912" s="12">
        <v>0</v>
      </c>
      <c r="N912" s="12">
        <v>0</v>
      </c>
      <c r="O912" s="12">
        <v>0</v>
      </c>
      <c r="P912" s="12">
        <v>0</v>
      </c>
      <c r="Q912" s="12">
        <v>0</v>
      </c>
      <c r="R912" s="12">
        <v>0</v>
      </c>
      <c r="S912" s="12">
        <v>0</v>
      </c>
      <c r="T912" s="12">
        <v>0</v>
      </c>
      <c r="U912" s="12">
        <v>0</v>
      </c>
      <c r="V912" s="12">
        <v>0</v>
      </c>
      <c r="W912" s="12">
        <v>0</v>
      </c>
      <c r="X912" s="12">
        <v>0</v>
      </c>
      <c r="Y912" s="12">
        <v>0</v>
      </c>
      <c r="Z912" s="12">
        <v>0</v>
      </c>
      <c r="AA912" s="12">
        <v>0</v>
      </c>
      <c r="AB912" s="12">
        <v>0</v>
      </c>
      <c r="AC912" s="12">
        <v>0</v>
      </c>
      <c r="AD912" s="12">
        <v>0</v>
      </c>
      <c r="AE912" s="12">
        <v>0</v>
      </c>
      <c r="AF912" s="12">
        <v>0</v>
      </c>
      <c r="AG912" s="12">
        <v>0</v>
      </c>
      <c r="AH912" s="12">
        <v>0</v>
      </c>
      <c r="AI912" s="12">
        <v>0</v>
      </c>
      <c r="AJ912" s="12">
        <v>0</v>
      </c>
      <c r="AK912" s="12">
        <v>0</v>
      </c>
      <c r="AL912" s="12">
        <v>0</v>
      </c>
      <c r="AM912" s="12">
        <v>0</v>
      </c>
      <c r="AN912" s="12">
        <v>0</v>
      </c>
      <c r="AO912" s="81">
        <v>0</v>
      </c>
      <c r="AP912">
        <v>0</v>
      </c>
      <c r="AQ912">
        <v>0</v>
      </c>
      <c r="AR912">
        <v>0</v>
      </c>
      <c r="AS912" t="s">
        <v>348</v>
      </c>
      <c r="AT912" t="s">
        <v>276</v>
      </c>
      <c r="AU912">
        <v>0</v>
      </c>
      <c r="AV912" s="12"/>
      <c r="AW912" s="12">
        <v>2</v>
      </c>
      <c r="AX912" s="12"/>
      <c r="AY912" s="12"/>
      <c r="AZ912" t="s">
        <v>295</v>
      </c>
    </row>
    <row r="913" spans="1:52" hidden="1" x14ac:dyDescent="0.35">
      <c r="A913" t="s">
        <v>132</v>
      </c>
      <c r="B913" t="s">
        <v>134</v>
      </c>
      <c r="C913" s="109">
        <v>0</v>
      </c>
      <c r="D913" s="12">
        <v>0</v>
      </c>
      <c r="E913" s="12">
        <v>0</v>
      </c>
      <c r="F913" s="12">
        <v>0</v>
      </c>
      <c r="G913" s="12">
        <v>0</v>
      </c>
      <c r="H913" s="12">
        <v>0</v>
      </c>
      <c r="I913" s="12">
        <v>0</v>
      </c>
      <c r="J913" s="12">
        <v>0</v>
      </c>
      <c r="K913" s="12">
        <v>0</v>
      </c>
      <c r="L913" s="12">
        <v>0</v>
      </c>
      <c r="M913" s="12">
        <v>0</v>
      </c>
      <c r="N913" s="12">
        <v>0</v>
      </c>
      <c r="O913" s="12">
        <v>0</v>
      </c>
      <c r="P913" s="12">
        <v>0</v>
      </c>
      <c r="Q913" s="12">
        <v>0</v>
      </c>
      <c r="R913" s="12">
        <v>0</v>
      </c>
      <c r="S913" s="12">
        <v>0</v>
      </c>
      <c r="T913" s="12">
        <v>0</v>
      </c>
      <c r="U913" s="12">
        <v>0</v>
      </c>
      <c r="V913" s="12">
        <v>0</v>
      </c>
      <c r="W913" s="12">
        <v>0</v>
      </c>
      <c r="X913" s="12">
        <v>0</v>
      </c>
      <c r="Y913" s="12">
        <v>0</v>
      </c>
      <c r="Z913" s="12">
        <v>0</v>
      </c>
      <c r="AA913" s="12">
        <v>0</v>
      </c>
      <c r="AB913" s="12">
        <v>0</v>
      </c>
      <c r="AC913" s="12">
        <v>0</v>
      </c>
      <c r="AD913" s="12">
        <v>0</v>
      </c>
      <c r="AE913" s="12">
        <v>0</v>
      </c>
      <c r="AF913" s="12">
        <v>0</v>
      </c>
      <c r="AG913" s="12">
        <v>0</v>
      </c>
      <c r="AH913" s="12">
        <v>0</v>
      </c>
      <c r="AI913" s="12">
        <v>0</v>
      </c>
      <c r="AJ913" s="12">
        <v>0</v>
      </c>
      <c r="AK913" s="12">
        <v>0</v>
      </c>
      <c r="AL913" s="12">
        <v>0</v>
      </c>
      <c r="AM913" s="12">
        <v>0</v>
      </c>
      <c r="AN913" s="12">
        <v>0</v>
      </c>
      <c r="AO913" s="81">
        <v>0</v>
      </c>
      <c r="AP913">
        <v>0</v>
      </c>
      <c r="AQ913">
        <v>0</v>
      </c>
      <c r="AR913">
        <v>0</v>
      </c>
      <c r="AS913" t="s">
        <v>348</v>
      </c>
      <c r="AT913" t="s">
        <v>276</v>
      </c>
      <c r="AU913">
        <v>0</v>
      </c>
      <c r="AV913" s="12"/>
      <c r="AW913" s="12">
        <v>10</v>
      </c>
      <c r="AX913" s="12"/>
      <c r="AY913" s="12"/>
      <c r="AZ913" t="s">
        <v>296</v>
      </c>
    </row>
    <row r="914" spans="1:52" hidden="1" x14ac:dyDescent="0.35">
      <c r="A914" t="s">
        <v>132</v>
      </c>
      <c r="B914" t="s">
        <v>134</v>
      </c>
      <c r="C914" s="109">
        <v>0</v>
      </c>
      <c r="D914" s="12">
        <v>0</v>
      </c>
      <c r="E914" s="12">
        <v>0</v>
      </c>
      <c r="F914" s="12">
        <v>0</v>
      </c>
      <c r="G914" s="12">
        <v>0</v>
      </c>
      <c r="H914" s="12">
        <v>0</v>
      </c>
      <c r="I914" s="12">
        <v>0</v>
      </c>
      <c r="J914" s="12">
        <v>0</v>
      </c>
      <c r="K914" s="12">
        <v>0</v>
      </c>
      <c r="L914" s="12">
        <v>0</v>
      </c>
      <c r="M914" s="12">
        <v>0</v>
      </c>
      <c r="N914" s="12">
        <v>0</v>
      </c>
      <c r="O914" s="12">
        <v>0</v>
      </c>
      <c r="P914" s="12">
        <v>0</v>
      </c>
      <c r="Q914" s="12">
        <v>0</v>
      </c>
      <c r="R914" s="12">
        <v>0</v>
      </c>
      <c r="S914" s="12">
        <v>0</v>
      </c>
      <c r="T914" s="12">
        <v>0</v>
      </c>
      <c r="U914" s="12">
        <v>0</v>
      </c>
      <c r="V914" s="12">
        <v>0</v>
      </c>
      <c r="W914" s="12">
        <v>0</v>
      </c>
      <c r="X914" s="12">
        <v>0</v>
      </c>
      <c r="Y914" s="12">
        <v>0</v>
      </c>
      <c r="Z914" s="12">
        <v>0</v>
      </c>
      <c r="AA914" s="12">
        <v>0</v>
      </c>
      <c r="AB914" s="12">
        <v>0</v>
      </c>
      <c r="AC914" s="12">
        <v>0</v>
      </c>
      <c r="AD914" s="12">
        <v>0</v>
      </c>
      <c r="AE914" s="12">
        <v>0</v>
      </c>
      <c r="AF914" s="12">
        <v>0</v>
      </c>
      <c r="AG914" s="12">
        <v>0</v>
      </c>
      <c r="AH914" s="12">
        <v>0</v>
      </c>
      <c r="AI914" s="12">
        <v>0</v>
      </c>
      <c r="AJ914" s="12">
        <v>0</v>
      </c>
      <c r="AK914" s="12">
        <v>0</v>
      </c>
      <c r="AL914" s="12">
        <v>0</v>
      </c>
      <c r="AM914" s="12">
        <v>0</v>
      </c>
      <c r="AN914" s="12">
        <v>0</v>
      </c>
      <c r="AO914" s="81">
        <v>0</v>
      </c>
      <c r="AP914">
        <v>0</v>
      </c>
      <c r="AQ914">
        <v>0</v>
      </c>
      <c r="AR914">
        <v>0</v>
      </c>
      <c r="AS914" t="s">
        <v>348</v>
      </c>
      <c r="AT914" t="s">
        <v>276</v>
      </c>
      <c r="AU914">
        <v>0</v>
      </c>
      <c r="AV914" s="12"/>
      <c r="AW914" s="12">
        <v>117</v>
      </c>
      <c r="AX914" s="12"/>
      <c r="AY914" s="12"/>
      <c r="AZ914" t="s">
        <v>57</v>
      </c>
    </row>
    <row r="915" spans="1:52" hidden="1" x14ac:dyDescent="0.35">
      <c r="A915" t="s">
        <v>132</v>
      </c>
      <c r="B915" t="s">
        <v>134</v>
      </c>
      <c r="C915" s="109">
        <v>0</v>
      </c>
      <c r="D915" s="12">
        <v>0</v>
      </c>
      <c r="E915" s="12">
        <v>0</v>
      </c>
      <c r="F915" s="12">
        <v>0</v>
      </c>
      <c r="G915" s="12">
        <v>0</v>
      </c>
      <c r="H915" s="12">
        <v>0</v>
      </c>
      <c r="I915" s="12">
        <v>0</v>
      </c>
      <c r="J915" s="12">
        <v>0</v>
      </c>
      <c r="K915" s="12">
        <v>0</v>
      </c>
      <c r="L915" s="12">
        <v>0</v>
      </c>
      <c r="M915" s="12">
        <v>0</v>
      </c>
      <c r="N915" s="12">
        <v>0</v>
      </c>
      <c r="O915" s="12">
        <v>0</v>
      </c>
      <c r="P915" s="12">
        <v>0</v>
      </c>
      <c r="Q915" s="12">
        <v>0</v>
      </c>
      <c r="R915" s="12">
        <v>0</v>
      </c>
      <c r="S915" s="12">
        <v>0</v>
      </c>
      <c r="T915" s="12">
        <v>0</v>
      </c>
      <c r="U915" s="12">
        <v>0</v>
      </c>
      <c r="V915" s="12">
        <v>0</v>
      </c>
      <c r="W915" s="12">
        <v>0</v>
      </c>
      <c r="X915" s="12">
        <v>0</v>
      </c>
      <c r="Y915" s="12">
        <v>0</v>
      </c>
      <c r="Z915" s="12">
        <v>0</v>
      </c>
      <c r="AA915" s="12">
        <v>0</v>
      </c>
      <c r="AB915" s="12">
        <v>0</v>
      </c>
      <c r="AC915" s="12">
        <v>0</v>
      </c>
      <c r="AD915" s="12">
        <v>0</v>
      </c>
      <c r="AE915" s="12">
        <v>0</v>
      </c>
      <c r="AF915" s="12">
        <v>0</v>
      </c>
      <c r="AG915" s="12">
        <v>0</v>
      </c>
      <c r="AH915" s="12">
        <v>0</v>
      </c>
      <c r="AI915" s="12">
        <v>0</v>
      </c>
      <c r="AJ915" s="12">
        <v>0</v>
      </c>
      <c r="AK915" s="12">
        <v>0</v>
      </c>
      <c r="AL915" s="12">
        <v>0</v>
      </c>
      <c r="AM915" s="12">
        <v>0</v>
      </c>
      <c r="AN915" s="12">
        <v>0</v>
      </c>
      <c r="AO915" s="81">
        <v>0</v>
      </c>
      <c r="AP915">
        <v>0</v>
      </c>
      <c r="AQ915">
        <v>0</v>
      </c>
      <c r="AR915">
        <v>0</v>
      </c>
      <c r="AS915" t="s">
        <v>348</v>
      </c>
      <c r="AT915" t="s">
        <v>276</v>
      </c>
      <c r="AU915">
        <v>0</v>
      </c>
      <c r="AV915" s="12"/>
      <c r="AW915" s="12"/>
      <c r="AX915" s="12"/>
      <c r="AY915" s="12">
        <v>2</v>
      </c>
      <c r="AZ915" t="s">
        <v>295</v>
      </c>
    </row>
    <row r="916" spans="1:52" hidden="1" x14ac:dyDescent="0.35">
      <c r="A916" t="s">
        <v>132</v>
      </c>
      <c r="B916" t="s">
        <v>134</v>
      </c>
      <c r="C916" s="109">
        <v>0</v>
      </c>
      <c r="D916" s="12">
        <v>0</v>
      </c>
      <c r="E916" s="12">
        <v>0</v>
      </c>
      <c r="F916" s="12">
        <v>0</v>
      </c>
      <c r="G916" s="12">
        <v>0</v>
      </c>
      <c r="H916" s="12">
        <v>0</v>
      </c>
      <c r="I916" s="12">
        <v>0</v>
      </c>
      <c r="J916" s="12">
        <v>0</v>
      </c>
      <c r="K916" s="12">
        <v>0</v>
      </c>
      <c r="L916" s="12">
        <v>0</v>
      </c>
      <c r="M916" s="12">
        <v>0</v>
      </c>
      <c r="N916" s="12">
        <v>0</v>
      </c>
      <c r="O916" s="12">
        <v>0</v>
      </c>
      <c r="P916" s="12">
        <v>0</v>
      </c>
      <c r="Q916" s="12">
        <v>0</v>
      </c>
      <c r="R916" s="12">
        <v>0</v>
      </c>
      <c r="S916" s="12">
        <v>0</v>
      </c>
      <c r="T916" s="12">
        <v>0</v>
      </c>
      <c r="U916" s="12">
        <v>0</v>
      </c>
      <c r="V916" s="12">
        <v>0</v>
      </c>
      <c r="W916" s="12">
        <v>0</v>
      </c>
      <c r="X916" s="12">
        <v>0</v>
      </c>
      <c r="Y916" s="12">
        <v>0</v>
      </c>
      <c r="Z916" s="12">
        <v>0</v>
      </c>
      <c r="AA916" s="12">
        <v>0</v>
      </c>
      <c r="AB916" s="12">
        <v>0</v>
      </c>
      <c r="AC916" s="12">
        <v>0</v>
      </c>
      <c r="AD916" s="12">
        <v>0</v>
      </c>
      <c r="AE916" s="12">
        <v>0</v>
      </c>
      <c r="AF916" s="12">
        <v>0</v>
      </c>
      <c r="AG916" s="12">
        <v>0</v>
      </c>
      <c r="AH916" s="12">
        <v>0</v>
      </c>
      <c r="AI916" s="12">
        <v>0</v>
      </c>
      <c r="AJ916" s="12">
        <v>0</v>
      </c>
      <c r="AK916" s="12">
        <v>0</v>
      </c>
      <c r="AL916" s="12">
        <v>0</v>
      </c>
      <c r="AM916" s="12">
        <v>0</v>
      </c>
      <c r="AN916" s="12">
        <v>0</v>
      </c>
      <c r="AO916" s="81">
        <v>0</v>
      </c>
      <c r="AP916">
        <v>0</v>
      </c>
      <c r="AQ916">
        <v>0</v>
      </c>
      <c r="AR916">
        <v>0</v>
      </c>
      <c r="AS916" t="s">
        <v>348</v>
      </c>
      <c r="AT916" t="s">
        <v>276</v>
      </c>
      <c r="AU916">
        <v>0</v>
      </c>
      <c r="AV916" s="12"/>
      <c r="AW916" s="12"/>
      <c r="AX916" s="12"/>
      <c r="AY916" s="12">
        <v>10</v>
      </c>
      <c r="AZ916" t="s">
        <v>296</v>
      </c>
    </row>
    <row r="917" spans="1:52" hidden="1" x14ac:dyDescent="0.35">
      <c r="A917" t="s">
        <v>132</v>
      </c>
      <c r="B917" t="s">
        <v>134</v>
      </c>
      <c r="C917" s="109">
        <v>0</v>
      </c>
      <c r="D917" s="12">
        <v>0</v>
      </c>
      <c r="E917" s="12">
        <v>0</v>
      </c>
      <c r="F917" s="12">
        <v>0</v>
      </c>
      <c r="G917" s="12">
        <v>0</v>
      </c>
      <c r="H917" s="12">
        <v>0</v>
      </c>
      <c r="I917" s="12">
        <v>0</v>
      </c>
      <c r="J917" s="12">
        <v>0</v>
      </c>
      <c r="K917" s="12">
        <v>0</v>
      </c>
      <c r="L917" s="12">
        <v>0</v>
      </c>
      <c r="M917" s="12">
        <v>0</v>
      </c>
      <c r="N917" s="12">
        <v>0</v>
      </c>
      <c r="O917" s="12">
        <v>0</v>
      </c>
      <c r="P917" s="12">
        <v>0</v>
      </c>
      <c r="Q917" s="12">
        <v>0</v>
      </c>
      <c r="R917" s="12">
        <v>0</v>
      </c>
      <c r="S917" s="12">
        <v>0</v>
      </c>
      <c r="T917" s="12">
        <v>0</v>
      </c>
      <c r="U917" s="12">
        <v>0</v>
      </c>
      <c r="V917" s="12">
        <v>0</v>
      </c>
      <c r="W917" s="12">
        <v>0</v>
      </c>
      <c r="X917" s="12">
        <v>0</v>
      </c>
      <c r="Y917" s="12">
        <v>0</v>
      </c>
      <c r="Z917" s="12">
        <v>0</v>
      </c>
      <c r="AA917" s="12">
        <v>0</v>
      </c>
      <c r="AB917" s="12">
        <v>0</v>
      </c>
      <c r="AC917" s="12">
        <v>0</v>
      </c>
      <c r="AD917" s="12">
        <v>0</v>
      </c>
      <c r="AE917" s="12">
        <v>0</v>
      </c>
      <c r="AF917" s="12">
        <v>0</v>
      </c>
      <c r="AG917" s="12">
        <v>0</v>
      </c>
      <c r="AH917" s="12">
        <v>0</v>
      </c>
      <c r="AI917" s="12">
        <v>0</v>
      </c>
      <c r="AJ917" s="12">
        <v>0</v>
      </c>
      <c r="AK917" s="12">
        <v>0</v>
      </c>
      <c r="AL917" s="12">
        <v>0</v>
      </c>
      <c r="AM917" s="12">
        <v>0</v>
      </c>
      <c r="AN917" s="12">
        <v>0</v>
      </c>
      <c r="AO917" s="81">
        <v>0</v>
      </c>
      <c r="AP917">
        <v>0</v>
      </c>
      <c r="AQ917">
        <v>0</v>
      </c>
      <c r="AR917">
        <v>0</v>
      </c>
      <c r="AS917" t="s">
        <v>348</v>
      </c>
      <c r="AT917" t="s">
        <v>276</v>
      </c>
      <c r="AU917">
        <v>0</v>
      </c>
      <c r="AV917" s="12"/>
      <c r="AW917" s="12"/>
      <c r="AX917" s="12"/>
      <c r="AY917" s="12">
        <v>122</v>
      </c>
      <c r="AZ917" t="s">
        <v>57</v>
      </c>
    </row>
    <row r="918" spans="1:52" hidden="1" x14ac:dyDescent="0.35">
      <c r="A918" t="s">
        <v>132</v>
      </c>
      <c r="B918" t="s">
        <v>134</v>
      </c>
      <c r="C918" s="109">
        <v>0</v>
      </c>
      <c r="D918" s="12">
        <v>0</v>
      </c>
      <c r="E918" s="12">
        <v>0</v>
      </c>
      <c r="F918" s="12">
        <v>0</v>
      </c>
      <c r="G918" s="12">
        <v>0</v>
      </c>
      <c r="H918" s="12">
        <v>0</v>
      </c>
      <c r="I918" s="12">
        <v>0</v>
      </c>
      <c r="J918" s="12">
        <v>0</v>
      </c>
      <c r="K918" s="12">
        <v>0</v>
      </c>
      <c r="L918" s="12">
        <v>0</v>
      </c>
      <c r="M918" s="12">
        <v>0</v>
      </c>
      <c r="N918" s="12">
        <v>0</v>
      </c>
      <c r="O918" s="12">
        <v>0</v>
      </c>
      <c r="P918" s="12">
        <v>0</v>
      </c>
      <c r="Q918" s="12">
        <v>0</v>
      </c>
      <c r="R918" s="12">
        <v>0</v>
      </c>
      <c r="S918" s="12">
        <v>0</v>
      </c>
      <c r="T918" s="12">
        <v>0</v>
      </c>
      <c r="U918" s="12">
        <v>0</v>
      </c>
      <c r="V918" s="12">
        <v>0</v>
      </c>
      <c r="W918" s="12">
        <v>0</v>
      </c>
      <c r="X918" s="12">
        <v>0</v>
      </c>
      <c r="Y918" s="12">
        <v>0</v>
      </c>
      <c r="Z918" s="12">
        <v>0</v>
      </c>
      <c r="AA918" s="12">
        <v>0</v>
      </c>
      <c r="AB918" s="12">
        <v>0</v>
      </c>
      <c r="AC918" s="12">
        <v>0</v>
      </c>
      <c r="AD918" s="12">
        <v>0</v>
      </c>
      <c r="AE918" s="12">
        <v>0</v>
      </c>
      <c r="AF918" s="12">
        <v>0</v>
      </c>
      <c r="AG918" s="12">
        <v>0</v>
      </c>
      <c r="AH918" s="12">
        <v>0</v>
      </c>
      <c r="AI918" s="12">
        <v>0</v>
      </c>
      <c r="AJ918" s="12">
        <v>0</v>
      </c>
      <c r="AK918" s="12">
        <v>0</v>
      </c>
      <c r="AL918" s="12">
        <v>0</v>
      </c>
      <c r="AM918" s="12">
        <v>0</v>
      </c>
      <c r="AN918" s="12">
        <v>0</v>
      </c>
      <c r="AO918" s="81">
        <v>0</v>
      </c>
      <c r="AP918">
        <v>0</v>
      </c>
      <c r="AQ918">
        <v>0</v>
      </c>
      <c r="AR918">
        <v>0</v>
      </c>
      <c r="AS918" t="s">
        <v>348</v>
      </c>
      <c r="AT918" t="s">
        <v>276</v>
      </c>
      <c r="AU918">
        <v>0</v>
      </c>
      <c r="AV918" s="12"/>
      <c r="AW918" s="12"/>
      <c r="AX918" s="12"/>
      <c r="AY918" s="12"/>
      <c r="AZ918" t="s">
        <v>57</v>
      </c>
    </row>
    <row r="919" spans="1:52" hidden="1" x14ac:dyDescent="0.35">
      <c r="A919" t="s">
        <v>132</v>
      </c>
      <c r="B919" t="s">
        <v>134</v>
      </c>
      <c r="C919" s="109">
        <v>0</v>
      </c>
      <c r="D919" s="12">
        <v>0</v>
      </c>
      <c r="E919" s="12">
        <v>0</v>
      </c>
      <c r="F919" s="12">
        <v>0</v>
      </c>
      <c r="G919" s="12">
        <v>0</v>
      </c>
      <c r="H919" s="12">
        <v>0</v>
      </c>
      <c r="I919" s="12">
        <v>0</v>
      </c>
      <c r="J919" s="12">
        <v>0</v>
      </c>
      <c r="K919" s="12">
        <v>0</v>
      </c>
      <c r="L919" s="12">
        <v>0</v>
      </c>
      <c r="M919" s="12">
        <v>0</v>
      </c>
      <c r="N919" s="12">
        <v>0</v>
      </c>
      <c r="O919" s="12">
        <v>0</v>
      </c>
      <c r="P919" s="12">
        <v>0</v>
      </c>
      <c r="Q919" s="12">
        <v>0</v>
      </c>
      <c r="R919" s="12">
        <v>0</v>
      </c>
      <c r="S919" s="12">
        <v>0</v>
      </c>
      <c r="T919" s="12">
        <v>0</v>
      </c>
      <c r="U919" s="12">
        <v>0</v>
      </c>
      <c r="V919" s="12">
        <v>0</v>
      </c>
      <c r="W919" s="12">
        <v>0</v>
      </c>
      <c r="X919" s="12">
        <v>0</v>
      </c>
      <c r="Y919" s="12">
        <v>0</v>
      </c>
      <c r="Z919" s="12">
        <v>0</v>
      </c>
      <c r="AA919" s="12">
        <v>0</v>
      </c>
      <c r="AB919" s="12">
        <v>0</v>
      </c>
      <c r="AC919" s="12">
        <v>0</v>
      </c>
      <c r="AD919" s="12">
        <v>0</v>
      </c>
      <c r="AE919" s="12">
        <v>0</v>
      </c>
      <c r="AF919" s="12">
        <v>0</v>
      </c>
      <c r="AG919" s="12">
        <v>0</v>
      </c>
      <c r="AH919" s="12">
        <v>0</v>
      </c>
      <c r="AI919" s="12">
        <v>0</v>
      </c>
      <c r="AJ919" s="12">
        <v>0</v>
      </c>
      <c r="AK919" s="12">
        <v>0</v>
      </c>
      <c r="AL919" s="12">
        <v>0</v>
      </c>
      <c r="AM919" s="12">
        <v>0</v>
      </c>
      <c r="AN919" s="12">
        <v>0</v>
      </c>
      <c r="AO919" s="81">
        <v>0</v>
      </c>
      <c r="AP919">
        <v>0</v>
      </c>
      <c r="AQ919">
        <v>0</v>
      </c>
      <c r="AR919">
        <v>0</v>
      </c>
      <c r="AS919" t="s">
        <v>348</v>
      </c>
      <c r="AT919" t="s">
        <v>276</v>
      </c>
      <c r="AU919">
        <v>0</v>
      </c>
      <c r="AV919" s="12"/>
      <c r="AW919" s="12"/>
      <c r="AX919" s="12"/>
      <c r="AY919" s="12"/>
      <c r="AZ919" t="s">
        <v>296</v>
      </c>
    </row>
    <row r="920" spans="1:52" hidden="1" x14ac:dyDescent="0.35">
      <c r="A920" t="s">
        <v>132</v>
      </c>
      <c r="B920" t="s">
        <v>134</v>
      </c>
      <c r="C920" s="109">
        <v>0</v>
      </c>
      <c r="D920" s="12">
        <v>0</v>
      </c>
      <c r="E920" s="12">
        <v>0</v>
      </c>
      <c r="F920" s="12">
        <v>0</v>
      </c>
      <c r="G920" s="12">
        <v>0</v>
      </c>
      <c r="H920" s="12">
        <v>0</v>
      </c>
      <c r="I920" s="12">
        <v>0</v>
      </c>
      <c r="J920" s="12">
        <v>0</v>
      </c>
      <c r="K920" s="12">
        <v>0</v>
      </c>
      <c r="L920" s="12">
        <v>0</v>
      </c>
      <c r="M920" s="12">
        <v>0</v>
      </c>
      <c r="N920" s="12">
        <v>0</v>
      </c>
      <c r="O920" s="12">
        <v>0</v>
      </c>
      <c r="P920" s="12">
        <v>0</v>
      </c>
      <c r="Q920" s="12">
        <v>0</v>
      </c>
      <c r="R920" s="12">
        <v>0</v>
      </c>
      <c r="S920" s="12">
        <v>0</v>
      </c>
      <c r="T920" s="12">
        <v>0</v>
      </c>
      <c r="U920" s="12">
        <v>0</v>
      </c>
      <c r="V920" s="12">
        <v>0</v>
      </c>
      <c r="W920" s="12">
        <v>0</v>
      </c>
      <c r="X920" s="12">
        <v>0</v>
      </c>
      <c r="Y920" s="12">
        <v>0</v>
      </c>
      <c r="Z920" s="12">
        <v>0</v>
      </c>
      <c r="AA920" s="12">
        <v>0</v>
      </c>
      <c r="AB920" s="12">
        <v>0</v>
      </c>
      <c r="AC920" s="12">
        <v>0</v>
      </c>
      <c r="AD920" s="12">
        <v>0</v>
      </c>
      <c r="AE920" s="12">
        <v>0</v>
      </c>
      <c r="AF920" s="12">
        <v>0</v>
      </c>
      <c r="AG920" s="12">
        <v>0</v>
      </c>
      <c r="AH920" s="12">
        <v>0</v>
      </c>
      <c r="AI920" s="12">
        <v>0</v>
      </c>
      <c r="AJ920" s="12">
        <v>0</v>
      </c>
      <c r="AK920" s="12">
        <v>0</v>
      </c>
      <c r="AL920" s="12">
        <v>0</v>
      </c>
      <c r="AM920" s="12">
        <v>0</v>
      </c>
      <c r="AN920" s="12">
        <v>0</v>
      </c>
      <c r="AO920" s="81">
        <v>0</v>
      </c>
      <c r="AP920">
        <v>0</v>
      </c>
      <c r="AQ920">
        <v>0</v>
      </c>
      <c r="AR920">
        <v>0</v>
      </c>
      <c r="AS920" t="s">
        <v>348</v>
      </c>
      <c r="AT920" t="s">
        <v>276</v>
      </c>
      <c r="AU920">
        <v>0</v>
      </c>
      <c r="AV920" s="12"/>
      <c r="AW920" s="12"/>
      <c r="AX920" s="12"/>
      <c r="AY920" s="12"/>
      <c r="AZ920" t="s">
        <v>295</v>
      </c>
    </row>
    <row r="921" spans="1:52" hidden="1" x14ac:dyDescent="0.35">
      <c r="A921" t="s">
        <v>132</v>
      </c>
      <c r="B921" t="s">
        <v>135</v>
      </c>
      <c r="C921" s="109">
        <v>0</v>
      </c>
      <c r="D921" s="12">
        <v>0</v>
      </c>
      <c r="E921" s="12">
        <v>0</v>
      </c>
      <c r="F921" s="12">
        <v>0</v>
      </c>
      <c r="G921" s="12">
        <v>0</v>
      </c>
      <c r="H921" s="12">
        <v>0</v>
      </c>
      <c r="I921" s="12">
        <v>0</v>
      </c>
      <c r="J921" s="12">
        <v>0</v>
      </c>
      <c r="K921" s="12">
        <v>0</v>
      </c>
      <c r="L921" s="12">
        <v>0</v>
      </c>
      <c r="M921" s="12">
        <v>0</v>
      </c>
      <c r="N921" s="12">
        <v>0</v>
      </c>
      <c r="O921" s="12">
        <v>0</v>
      </c>
      <c r="P921" s="12">
        <v>0</v>
      </c>
      <c r="Q921" s="12">
        <v>0</v>
      </c>
      <c r="R921" s="12">
        <v>0</v>
      </c>
      <c r="S921" s="12">
        <v>0</v>
      </c>
      <c r="T921" s="12">
        <v>0</v>
      </c>
      <c r="U921" s="12">
        <v>0</v>
      </c>
      <c r="V921" s="12">
        <v>0</v>
      </c>
      <c r="W921" s="12">
        <v>0</v>
      </c>
      <c r="X921" s="12">
        <v>0</v>
      </c>
      <c r="Y921" s="12">
        <v>0</v>
      </c>
      <c r="Z921" s="12">
        <v>0</v>
      </c>
      <c r="AA921" s="12">
        <v>0</v>
      </c>
      <c r="AB921" s="12">
        <v>0</v>
      </c>
      <c r="AC921" s="12">
        <v>0</v>
      </c>
      <c r="AD921" s="12">
        <v>0</v>
      </c>
      <c r="AE921" s="12">
        <v>0</v>
      </c>
      <c r="AF921" s="12">
        <v>0</v>
      </c>
      <c r="AG921" s="12">
        <v>0</v>
      </c>
      <c r="AH921" s="12">
        <v>0</v>
      </c>
      <c r="AI921" s="12">
        <v>0</v>
      </c>
      <c r="AJ921" s="12">
        <v>0</v>
      </c>
      <c r="AK921" s="12">
        <v>0</v>
      </c>
      <c r="AL921" s="12">
        <v>0</v>
      </c>
      <c r="AM921" s="12">
        <v>0</v>
      </c>
      <c r="AN921" s="12">
        <v>0</v>
      </c>
      <c r="AO921" s="81">
        <v>0</v>
      </c>
      <c r="AP921">
        <v>0</v>
      </c>
      <c r="AQ921">
        <v>0</v>
      </c>
      <c r="AR921">
        <v>0</v>
      </c>
      <c r="AS921" t="s">
        <v>350</v>
      </c>
      <c r="AT921" t="s">
        <v>276</v>
      </c>
      <c r="AU921">
        <v>0</v>
      </c>
      <c r="AV921" s="12">
        <v>3052</v>
      </c>
      <c r="AW921" s="12"/>
      <c r="AX921" s="12"/>
      <c r="AY921" s="12"/>
      <c r="AZ921" t="s">
        <v>57</v>
      </c>
    </row>
    <row r="922" spans="1:52" hidden="1" x14ac:dyDescent="0.35">
      <c r="A922" t="s">
        <v>132</v>
      </c>
      <c r="B922" t="s">
        <v>135</v>
      </c>
      <c r="C922" s="109">
        <v>0</v>
      </c>
      <c r="D922" s="12">
        <v>0</v>
      </c>
      <c r="E922" s="12">
        <v>0</v>
      </c>
      <c r="F922" s="12">
        <v>0</v>
      </c>
      <c r="G922" s="12">
        <v>0</v>
      </c>
      <c r="H922" s="12">
        <v>0</v>
      </c>
      <c r="I922" s="12">
        <v>0</v>
      </c>
      <c r="J922" s="12">
        <v>0</v>
      </c>
      <c r="K922" s="12">
        <v>0</v>
      </c>
      <c r="L922" s="12">
        <v>0</v>
      </c>
      <c r="M922" s="12">
        <v>0</v>
      </c>
      <c r="N922" s="12">
        <v>0</v>
      </c>
      <c r="O922" s="12">
        <v>0</v>
      </c>
      <c r="P922" s="12">
        <v>0</v>
      </c>
      <c r="Q922" s="12">
        <v>0</v>
      </c>
      <c r="R922" s="12">
        <v>0</v>
      </c>
      <c r="S922" s="12">
        <v>0</v>
      </c>
      <c r="T922" s="12">
        <v>0</v>
      </c>
      <c r="U922" s="12">
        <v>0</v>
      </c>
      <c r="V922" s="12">
        <v>0</v>
      </c>
      <c r="W922" s="12">
        <v>0</v>
      </c>
      <c r="X922" s="12">
        <v>0</v>
      </c>
      <c r="Y922" s="12">
        <v>0</v>
      </c>
      <c r="Z922" s="12">
        <v>0</v>
      </c>
      <c r="AA922" s="12">
        <v>0</v>
      </c>
      <c r="AB922" s="12">
        <v>0</v>
      </c>
      <c r="AC922" s="12">
        <v>0</v>
      </c>
      <c r="AD922" s="12">
        <v>0</v>
      </c>
      <c r="AE922" s="12">
        <v>0</v>
      </c>
      <c r="AF922" s="12">
        <v>0</v>
      </c>
      <c r="AG922" s="12">
        <v>0</v>
      </c>
      <c r="AH922" s="12">
        <v>0</v>
      </c>
      <c r="AI922" s="12">
        <v>0</v>
      </c>
      <c r="AJ922" s="12">
        <v>0</v>
      </c>
      <c r="AK922" s="12">
        <v>0</v>
      </c>
      <c r="AL922" s="12">
        <v>0</v>
      </c>
      <c r="AM922" s="12">
        <v>0</v>
      </c>
      <c r="AN922" s="12">
        <v>0</v>
      </c>
      <c r="AO922" s="81">
        <v>0</v>
      </c>
      <c r="AP922">
        <v>0</v>
      </c>
      <c r="AQ922">
        <v>0</v>
      </c>
      <c r="AR922">
        <v>0</v>
      </c>
      <c r="AS922" t="s">
        <v>350</v>
      </c>
      <c r="AT922" t="s">
        <v>276</v>
      </c>
      <c r="AU922">
        <v>0</v>
      </c>
      <c r="AV922" s="12"/>
      <c r="AW922" s="12">
        <v>2</v>
      </c>
      <c r="AX922" s="12"/>
      <c r="AY922" s="12"/>
      <c r="AZ922" t="s">
        <v>295</v>
      </c>
    </row>
    <row r="923" spans="1:52" hidden="1" x14ac:dyDescent="0.35">
      <c r="A923" t="s">
        <v>132</v>
      </c>
      <c r="B923" t="s">
        <v>135</v>
      </c>
      <c r="C923" s="109">
        <v>0</v>
      </c>
      <c r="D923" s="12">
        <v>0</v>
      </c>
      <c r="E923" s="12">
        <v>0</v>
      </c>
      <c r="F923" s="12">
        <v>0</v>
      </c>
      <c r="G923" s="12">
        <v>0</v>
      </c>
      <c r="H923" s="12">
        <v>0</v>
      </c>
      <c r="I923" s="12">
        <v>0</v>
      </c>
      <c r="J923" s="12">
        <v>0</v>
      </c>
      <c r="K923" s="12">
        <v>0</v>
      </c>
      <c r="L923" s="12">
        <v>0</v>
      </c>
      <c r="M923" s="12">
        <v>0</v>
      </c>
      <c r="N923" s="12">
        <v>0</v>
      </c>
      <c r="O923" s="12">
        <v>0</v>
      </c>
      <c r="P923" s="12">
        <v>0</v>
      </c>
      <c r="Q923" s="12">
        <v>0</v>
      </c>
      <c r="R923" s="12">
        <v>0</v>
      </c>
      <c r="S923" s="12">
        <v>0</v>
      </c>
      <c r="T923" s="12">
        <v>0</v>
      </c>
      <c r="U923" s="12">
        <v>0</v>
      </c>
      <c r="V923" s="12">
        <v>0</v>
      </c>
      <c r="W923" s="12">
        <v>0</v>
      </c>
      <c r="X923" s="12">
        <v>0</v>
      </c>
      <c r="Y923" s="12">
        <v>0</v>
      </c>
      <c r="Z923" s="12">
        <v>0</v>
      </c>
      <c r="AA923" s="12">
        <v>0</v>
      </c>
      <c r="AB923" s="12">
        <v>0</v>
      </c>
      <c r="AC923" s="12">
        <v>0</v>
      </c>
      <c r="AD923" s="12">
        <v>0</v>
      </c>
      <c r="AE923" s="12">
        <v>0</v>
      </c>
      <c r="AF923" s="12">
        <v>0</v>
      </c>
      <c r="AG923" s="12">
        <v>0</v>
      </c>
      <c r="AH923" s="12">
        <v>0</v>
      </c>
      <c r="AI923" s="12">
        <v>0</v>
      </c>
      <c r="AJ923" s="12">
        <v>0</v>
      </c>
      <c r="AK923" s="12">
        <v>0</v>
      </c>
      <c r="AL923" s="12">
        <v>0</v>
      </c>
      <c r="AM923" s="12">
        <v>0</v>
      </c>
      <c r="AN923" s="12">
        <v>0</v>
      </c>
      <c r="AO923" s="81">
        <v>0</v>
      </c>
      <c r="AP923">
        <v>0</v>
      </c>
      <c r="AQ923">
        <v>0</v>
      </c>
      <c r="AR923">
        <v>0</v>
      </c>
      <c r="AS923" t="s">
        <v>350</v>
      </c>
      <c r="AT923" t="s">
        <v>276</v>
      </c>
      <c r="AU923">
        <v>0</v>
      </c>
      <c r="AV923" s="12"/>
      <c r="AW923" s="12">
        <v>10</v>
      </c>
      <c r="AX923" s="12"/>
      <c r="AY923" s="12"/>
      <c r="AZ923" t="s">
        <v>296</v>
      </c>
    </row>
    <row r="924" spans="1:52" hidden="1" x14ac:dyDescent="0.35">
      <c r="A924" t="s">
        <v>132</v>
      </c>
      <c r="B924" t="s">
        <v>135</v>
      </c>
      <c r="C924" s="109">
        <v>0</v>
      </c>
      <c r="D924" s="12">
        <v>0</v>
      </c>
      <c r="E924" s="12">
        <v>0</v>
      </c>
      <c r="F924" s="12">
        <v>0</v>
      </c>
      <c r="G924" s="12">
        <v>0</v>
      </c>
      <c r="H924" s="12">
        <v>0</v>
      </c>
      <c r="I924" s="12">
        <v>0</v>
      </c>
      <c r="J924" s="12">
        <v>0</v>
      </c>
      <c r="K924" s="12">
        <v>0</v>
      </c>
      <c r="L924" s="12">
        <v>0</v>
      </c>
      <c r="M924" s="12">
        <v>0</v>
      </c>
      <c r="N924" s="12">
        <v>0</v>
      </c>
      <c r="O924" s="12">
        <v>0</v>
      </c>
      <c r="P924" s="12">
        <v>0</v>
      </c>
      <c r="Q924" s="12">
        <v>0</v>
      </c>
      <c r="R924" s="12">
        <v>0</v>
      </c>
      <c r="S924" s="12">
        <v>0</v>
      </c>
      <c r="T924" s="12">
        <v>0</v>
      </c>
      <c r="U924" s="12">
        <v>0</v>
      </c>
      <c r="V924" s="12">
        <v>0</v>
      </c>
      <c r="W924" s="12">
        <v>0</v>
      </c>
      <c r="X924" s="12">
        <v>0</v>
      </c>
      <c r="Y924" s="12">
        <v>0</v>
      </c>
      <c r="Z924" s="12">
        <v>0</v>
      </c>
      <c r="AA924" s="12">
        <v>0</v>
      </c>
      <c r="AB924" s="12">
        <v>0</v>
      </c>
      <c r="AC924" s="12">
        <v>0</v>
      </c>
      <c r="AD924" s="12">
        <v>0</v>
      </c>
      <c r="AE924" s="12">
        <v>0</v>
      </c>
      <c r="AF924" s="12">
        <v>0</v>
      </c>
      <c r="AG924" s="12">
        <v>0</v>
      </c>
      <c r="AH924" s="12">
        <v>0</v>
      </c>
      <c r="AI924" s="12">
        <v>0</v>
      </c>
      <c r="AJ924" s="12">
        <v>0</v>
      </c>
      <c r="AK924" s="12">
        <v>0</v>
      </c>
      <c r="AL924" s="12">
        <v>0</v>
      </c>
      <c r="AM924" s="12">
        <v>0</v>
      </c>
      <c r="AN924" s="12">
        <v>0</v>
      </c>
      <c r="AO924" s="81">
        <v>0</v>
      </c>
      <c r="AP924">
        <v>0</v>
      </c>
      <c r="AQ924">
        <v>0</v>
      </c>
      <c r="AR924">
        <v>0</v>
      </c>
      <c r="AS924" t="s">
        <v>350</v>
      </c>
      <c r="AT924" t="s">
        <v>276</v>
      </c>
      <c r="AU924">
        <v>0</v>
      </c>
      <c r="AV924" s="12"/>
      <c r="AW924" s="12">
        <v>123</v>
      </c>
      <c r="AX924" s="12"/>
      <c r="AY924" s="12"/>
      <c r="AZ924" t="s">
        <v>57</v>
      </c>
    </row>
    <row r="925" spans="1:52" hidden="1" x14ac:dyDescent="0.35">
      <c r="A925" t="s">
        <v>132</v>
      </c>
      <c r="B925" t="s">
        <v>135</v>
      </c>
      <c r="C925" s="109">
        <v>0</v>
      </c>
      <c r="D925" s="12">
        <v>0</v>
      </c>
      <c r="E925" s="12">
        <v>0</v>
      </c>
      <c r="F925" s="12">
        <v>0</v>
      </c>
      <c r="G925" s="12">
        <v>0</v>
      </c>
      <c r="H925" s="12">
        <v>0</v>
      </c>
      <c r="I925" s="12">
        <v>0</v>
      </c>
      <c r="J925" s="12">
        <v>0</v>
      </c>
      <c r="K925" s="12">
        <v>0</v>
      </c>
      <c r="L925" s="12">
        <v>0</v>
      </c>
      <c r="M925" s="12">
        <v>0</v>
      </c>
      <c r="N925" s="12">
        <v>0</v>
      </c>
      <c r="O925" s="12">
        <v>0</v>
      </c>
      <c r="P925" s="12">
        <v>0</v>
      </c>
      <c r="Q925" s="12">
        <v>0</v>
      </c>
      <c r="R925" s="12">
        <v>0</v>
      </c>
      <c r="S925" s="12">
        <v>0</v>
      </c>
      <c r="T925" s="12">
        <v>0</v>
      </c>
      <c r="U925" s="12">
        <v>0</v>
      </c>
      <c r="V925" s="12">
        <v>0</v>
      </c>
      <c r="W925" s="12">
        <v>0</v>
      </c>
      <c r="X925" s="12">
        <v>0</v>
      </c>
      <c r="Y925" s="12">
        <v>0</v>
      </c>
      <c r="Z925" s="12">
        <v>0</v>
      </c>
      <c r="AA925" s="12">
        <v>0</v>
      </c>
      <c r="AB925" s="12">
        <v>0</v>
      </c>
      <c r="AC925" s="12">
        <v>0</v>
      </c>
      <c r="AD925" s="12">
        <v>0</v>
      </c>
      <c r="AE925" s="12">
        <v>0</v>
      </c>
      <c r="AF925" s="12">
        <v>0</v>
      </c>
      <c r="AG925" s="12">
        <v>0</v>
      </c>
      <c r="AH925" s="12">
        <v>0</v>
      </c>
      <c r="AI925" s="12">
        <v>0</v>
      </c>
      <c r="AJ925" s="12">
        <v>0</v>
      </c>
      <c r="AK925" s="12">
        <v>0</v>
      </c>
      <c r="AL925" s="12">
        <v>0</v>
      </c>
      <c r="AM925" s="12">
        <v>0</v>
      </c>
      <c r="AN925" s="12">
        <v>0</v>
      </c>
      <c r="AO925" s="81">
        <v>0</v>
      </c>
      <c r="AP925">
        <v>0</v>
      </c>
      <c r="AQ925">
        <v>0</v>
      </c>
      <c r="AR925">
        <v>0</v>
      </c>
      <c r="AS925" t="s">
        <v>350</v>
      </c>
      <c r="AT925" t="s">
        <v>276</v>
      </c>
      <c r="AU925">
        <v>0</v>
      </c>
      <c r="AV925" s="12"/>
      <c r="AW925" s="12"/>
      <c r="AX925" s="12"/>
      <c r="AY925" s="12">
        <v>2</v>
      </c>
      <c r="AZ925" t="s">
        <v>295</v>
      </c>
    </row>
    <row r="926" spans="1:52" hidden="1" x14ac:dyDescent="0.35">
      <c r="A926" t="s">
        <v>132</v>
      </c>
      <c r="B926" t="s">
        <v>135</v>
      </c>
      <c r="C926" s="109">
        <v>0</v>
      </c>
      <c r="D926" s="12">
        <v>0</v>
      </c>
      <c r="E926" s="12">
        <v>0</v>
      </c>
      <c r="F926" s="12">
        <v>0</v>
      </c>
      <c r="G926" s="12">
        <v>0</v>
      </c>
      <c r="H926" s="12">
        <v>0</v>
      </c>
      <c r="I926" s="12">
        <v>0</v>
      </c>
      <c r="J926" s="12">
        <v>0</v>
      </c>
      <c r="K926" s="12">
        <v>0</v>
      </c>
      <c r="L926" s="12">
        <v>0</v>
      </c>
      <c r="M926" s="12">
        <v>0</v>
      </c>
      <c r="N926" s="12">
        <v>0</v>
      </c>
      <c r="O926" s="12">
        <v>0</v>
      </c>
      <c r="P926" s="12">
        <v>0</v>
      </c>
      <c r="Q926" s="12">
        <v>0</v>
      </c>
      <c r="R926" s="12">
        <v>0</v>
      </c>
      <c r="S926" s="12">
        <v>0</v>
      </c>
      <c r="T926" s="12">
        <v>0</v>
      </c>
      <c r="U926" s="12">
        <v>0</v>
      </c>
      <c r="V926" s="12">
        <v>0</v>
      </c>
      <c r="W926" s="12">
        <v>0</v>
      </c>
      <c r="X926" s="12">
        <v>0</v>
      </c>
      <c r="Y926" s="12">
        <v>0</v>
      </c>
      <c r="Z926" s="12">
        <v>0</v>
      </c>
      <c r="AA926" s="12">
        <v>0</v>
      </c>
      <c r="AB926" s="12">
        <v>0</v>
      </c>
      <c r="AC926" s="12">
        <v>0</v>
      </c>
      <c r="AD926" s="12">
        <v>0</v>
      </c>
      <c r="AE926" s="12">
        <v>0</v>
      </c>
      <c r="AF926" s="12">
        <v>0</v>
      </c>
      <c r="AG926" s="12">
        <v>0</v>
      </c>
      <c r="AH926" s="12">
        <v>0</v>
      </c>
      <c r="AI926" s="12">
        <v>0</v>
      </c>
      <c r="AJ926" s="12">
        <v>0</v>
      </c>
      <c r="AK926" s="12">
        <v>0</v>
      </c>
      <c r="AL926" s="12">
        <v>0</v>
      </c>
      <c r="AM926" s="12">
        <v>0</v>
      </c>
      <c r="AN926" s="12">
        <v>0</v>
      </c>
      <c r="AO926" s="81">
        <v>0</v>
      </c>
      <c r="AP926">
        <v>0</v>
      </c>
      <c r="AQ926">
        <v>0</v>
      </c>
      <c r="AR926">
        <v>0</v>
      </c>
      <c r="AS926" t="s">
        <v>350</v>
      </c>
      <c r="AT926" t="s">
        <v>276</v>
      </c>
      <c r="AU926">
        <v>0</v>
      </c>
      <c r="AV926" s="12"/>
      <c r="AW926" s="12"/>
      <c r="AX926" s="12"/>
      <c r="AY926" s="12">
        <v>12</v>
      </c>
      <c r="AZ926" t="s">
        <v>296</v>
      </c>
    </row>
    <row r="927" spans="1:52" hidden="1" x14ac:dyDescent="0.35">
      <c r="A927" t="s">
        <v>132</v>
      </c>
      <c r="B927" t="s">
        <v>135</v>
      </c>
      <c r="C927" s="109">
        <v>0</v>
      </c>
      <c r="D927" s="12">
        <v>0</v>
      </c>
      <c r="E927" s="12">
        <v>0</v>
      </c>
      <c r="F927" s="12">
        <v>0</v>
      </c>
      <c r="G927" s="12">
        <v>0</v>
      </c>
      <c r="H927" s="12">
        <v>0</v>
      </c>
      <c r="I927" s="12">
        <v>0</v>
      </c>
      <c r="J927" s="12">
        <v>0</v>
      </c>
      <c r="K927" s="12">
        <v>0</v>
      </c>
      <c r="L927" s="12">
        <v>0</v>
      </c>
      <c r="M927" s="12">
        <v>0</v>
      </c>
      <c r="N927" s="12">
        <v>0</v>
      </c>
      <c r="O927" s="12">
        <v>0</v>
      </c>
      <c r="P927" s="12">
        <v>0</v>
      </c>
      <c r="Q927" s="12">
        <v>0</v>
      </c>
      <c r="R927" s="12">
        <v>0</v>
      </c>
      <c r="S927" s="12">
        <v>0</v>
      </c>
      <c r="T927" s="12">
        <v>0</v>
      </c>
      <c r="U927" s="12">
        <v>0</v>
      </c>
      <c r="V927" s="12">
        <v>0</v>
      </c>
      <c r="W927" s="12">
        <v>0</v>
      </c>
      <c r="X927" s="12">
        <v>0</v>
      </c>
      <c r="Y927" s="12">
        <v>0</v>
      </c>
      <c r="Z927" s="12">
        <v>0</v>
      </c>
      <c r="AA927" s="12">
        <v>0</v>
      </c>
      <c r="AB927" s="12">
        <v>0</v>
      </c>
      <c r="AC927" s="12">
        <v>0</v>
      </c>
      <c r="AD927" s="12">
        <v>0</v>
      </c>
      <c r="AE927" s="12">
        <v>0</v>
      </c>
      <c r="AF927" s="12">
        <v>0</v>
      </c>
      <c r="AG927" s="12">
        <v>0</v>
      </c>
      <c r="AH927" s="12">
        <v>0</v>
      </c>
      <c r="AI927" s="12">
        <v>0</v>
      </c>
      <c r="AJ927" s="12">
        <v>0</v>
      </c>
      <c r="AK927" s="12">
        <v>0</v>
      </c>
      <c r="AL927" s="12">
        <v>0</v>
      </c>
      <c r="AM927" s="12">
        <v>0</v>
      </c>
      <c r="AN927" s="12">
        <v>0</v>
      </c>
      <c r="AO927" s="81">
        <v>0</v>
      </c>
      <c r="AP927">
        <v>0</v>
      </c>
      <c r="AQ927">
        <v>0</v>
      </c>
      <c r="AR927">
        <v>0</v>
      </c>
      <c r="AS927" t="s">
        <v>350</v>
      </c>
      <c r="AT927" t="s">
        <v>276</v>
      </c>
      <c r="AU927">
        <v>0</v>
      </c>
      <c r="AV927" s="12"/>
      <c r="AW927" s="12"/>
      <c r="AX927" s="12"/>
      <c r="AY927" s="12">
        <v>148</v>
      </c>
      <c r="AZ927" t="s">
        <v>57</v>
      </c>
    </row>
    <row r="928" spans="1:52" hidden="1" x14ac:dyDescent="0.35">
      <c r="A928" t="s">
        <v>132</v>
      </c>
      <c r="B928" t="s">
        <v>135</v>
      </c>
      <c r="C928" s="109">
        <v>0</v>
      </c>
      <c r="D928" s="12">
        <v>0</v>
      </c>
      <c r="E928" s="12">
        <v>0</v>
      </c>
      <c r="F928" s="12">
        <v>0</v>
      </c>
      <c r="G928" s="12">
        <v>0</v>
      </c>
      <c r="H928" s="12">
        <v>0</v>
      </c>
      <c r="I928" s="12">
        <v>0</v>
      </c>
      <c r="J928" s="12">
        <v>0</v>
      </c>
      <c r="K928" s="12">
        <v>0</v>
      </c>
      <c r="L928" s="12">
        <v>0</v>
      </c>
      <c r="M928" s="12">
        <v>0</v>
      </c>
      <c r="N928" s="12">
        <v>0</v>
      </c>
      <c r="O928" s="12">
        <v>0</v>
      </c>
      <c r="P928" s="12">
        <v>0</v>
      </c>
      <c r="Q928" s="12">
        <v>0</v>
      </c>
      <c r="R928" s="12">
        <v>0</v>
      </c>
      <c r="S928" s="12">
        <v>0</v>
      </c>
      <c r="T928" s="12">
        <v>0</v>
      </c>
      <c r="U928" s="12">
        <v>0</v>
      </c>
      <c r="V928" s="12">
        <v>0</v>
      </c>
      <c r="W928" s="12">
        <v>0</v>
      </c>
      <c r="X928" s="12">
        <v>0</v>
      </c>
      <c r="Y928" s="12">
        <v>0</v>
      </c>
      <c r="Z928" s="12">
        <v>0</v>
      </c>
      <c r="AA928" s="12">
        <v>0</v>
      </c>
      <c r="AB928" s="12">
        <v>0</v>
      </c>
      <c r="AC928" s="12">
        <v>0</v>
      </c>
      <c r="AD928" s="12">
        <v>0</v>
      </c>
      <c r="AE928" s="12">
        <v>0</v>
      </c>
      <c r="AF928" s="12">
        <v>0</v>
      </c>
      <c r="AG928" s="12">
        <v>0</v>
      </c>
      <c r="AH928" s="12">
        <v>0</v>
      </c>
      <c r="AI928" s="12">
        <v>0</v>
      </c>
      <c r="AJ928" s="12">
        <v>0</v>
      </c>
      <c r="AK928" s="12">
        <v>0</v>
      </c>
      <c r="AL928" s="12">
        <v>0</v>
      </c>
      <c r="AM928" s="12">
        <v>0</v>
      </c>
      <c r="AN928" s="12">
        <v>0</v>
      </c>
      <c r="AO928" s="81">
        <v>0</v>
      </c>
      <c r="AP928">
        <v>0</v>
      </c>
      <c r="AQ928">
        <v>0</v>
      </c>
      <c r="AR928">
        <v>0</v>
      </c>
      <c r="AS928" t="s">
        <v>350</v>
      </c>
      <c r="AT928" t="s">
        <v>276</v>
      </c>
      <c r="AU928">
        <v>0</v>
      </c>
      <c r="AV928" s="12"/>
      <c r="AW928" s="12"/>
      <c r="AX928" s="12"/>
      <c r="AY928" s="12"/>
      <c r="AZ928" t="s">
        <v>57</v>
      </c>
    </row>
    <row r="929" spans="1:52" hidden="1" x14ac:dyDescent="0.35">
      <c r="A929" t="s">
        <v>132</v>
      </c>
      <c r="B929" t="s">
        <v>135</v>
      </c>
      <c r="C929" s="109">
        <v>0</v>
      </c>
      <c r="D929" s="12">
        <v>0</v>
      </c>
      <c r="E929" s="12">
        <v>0</v>
      </c>
      <c r="F929" s="12">
        <v>0</v>
      </c>
      <c r="G929" s="12">
        <v>0</v>
      </c>
      <c r="H929" s="12">
        <v>0</v>
      </c>
      <c r="I929" s="12">
        <v>0</v>
      </c>
      <c r="J929" s="12">
        <v>0</v>
      </c>
      <c r="K929" s="12">
        <v>0</v>
      </c>
      <c r="L929" s="12">
        <v>0</v>
      </c>
      <c r="M929" s="12">
        <v>0</v>
      </c>
      <c r="N929" s="12">
        <v>0</v>
      </c>
      <c r="O929" s="12">
        <v>0</v>
      </c>
      <c r="P929" s="12">
        <v>0</v>
      </c>
      <c r="Q929" s="12">
        <v>0</v>
      </c>
      <c r="R929" s="12">
        <v>0</v>
      </c>
      <c r="S929" s="12">
        <v>0</v>
      </c>
      <c r="T929" s="12">
        <v>0</v>
      </c>
      <c r="U929" s="12">
        <v>0</v>
      </c>
      <c r="V929" s="12">
        <v>0</v>
      </c>
      <c r="W929" s="12">
        <v>0</v>
      </c>
      <c r="X929" s="12">
        <v>0</v>
      </c>
      <c r="Y929" s="12">
        <v>0</v>
      </c>
      <c r="Z929" s="12">
        <v>0</v>
      </c>
      <c r="AA929" s="12">
        <v>0</v>
      </c>
      <c r="AB929" s="12">
        <v>0</v>
      </c>
      <c r="AC929" s="12">
        <v>0</v>
      </c>
      <c r="AD929" s="12">
        <v>0</v>
      </c>
      <c r="AE929" s="12">
        <v>0</v>
      </c>
      <c r="AF929" s="12">
        <v>0</v>
      </c>
      <c r="AG929" s="12">
        <v>0</v>
      </c>
      <c r="AH929" s="12">
        <v>0</v>
      </c>
      <c r="AI929" s="12">
        <v>0</v>
      </c>
      <c r="AJ929" s="12">
        <v>0</v>
      </c>
      <c r="AK929" s="12">
        <v>0</v>
      </c>
      <c r="AL929" s="12">
        <v>0</v>
      </c>
      <c r="AM929" s="12">
        <v>0</v>
      </c>
      <c r="AN929" s="12">
        <v>0</v>
      </c>
      <c r="AO929" s="81">
        <v>0</v>
      </c>
      <c r="AP929">
        <v>0</v>
      </c>
      <c r="AQ929">
        <v>0</v>
      </c>
      <c r="AR929">
        <v>0</v>
      </c>
      <c r="AS929" t="s">
        <v>350</v>
      </c>
      <c r="AT929" t="s">
        <v>276</v>
      </c>
      <c r="AU929">
        <v>0</v>
      </c>
      <c r="AV929" s="12"/>
      <c r="AW929" s="12"/>
      <c r="AX929" s="12"/>
      <c r="AY929" s="12"/>
      <c r="AZ929" t="s">
        <v>296</v>
      </c>
    </row>
    <row r="930" spans="1:52" hidden="1" x14ac:dyDescent="0.35">
      <c r="A930" t="s">
        <v>132</v>
      </c>
      <c r="B930" t="s">
        <v>135</v>
      </c>
      <c r="C930" s="109">
        <v>0</v>
      </c>
      <c r="D930" s="12">
        <v>0</v>
      </c>
      <c r="E930" s="12">
        <v>0</v>
      </c>
      <c r="F930" s="12">
        <v>0</v>
      </c>
      <c r="G930" s="12">
        <v>0</v>
      </c>
      <c r="H930" s="12">
        <v>0</v>
      </c>
      <c r="I930" s="12">
        <v>0</v>
      </c>
      <c r="J930" s="12">
        <v>0</v>
      </c>
      <c r="K930" s="12">
        <v>0</v>
      </c>
      <c r="L930" s="12">
        <v>0</v>
      </c>
      <c r="M930" s="12">
        <v>0</v>
      </c>
      <c r="N930" s="12">
        <v>0</v>
      </c>
      <c r="O930" s="12">
        <v>0</v>
      </c>
      <c r="P930" s="12">
        <v>0</v>
      </c>
      <c r="Q930" s="12">
        <v>0</v>
      </c>
      <c r="R930" s="12">
        <v>0</v>
      </c>
      <c r="S930" s="12">
        <v>0</v>
      </c>
      <c r="T930" s="12">
        <v>0</v>
      </c>
      <c r="U930" s="12">
        <v>0</v>
      </c>
      <c r="V930" s="12">
        <v>0</v>
      </c>
      <c r="W930" s="12">
        <v>0</v>
      </c>
      <c r="X930" s="12">
        <v>0</v>
      </c>
      <c r="Y930" s="12">
        <v>0</v>
      </c>
      <c r="Z930" s="12">
        <v>0</v>
      </c>
      <c r="AA930" s="12">
        <v>0</v>
      </c>
      <c r="AB930" s="12">
        <v>0</v>
      </c>
      <c r="AC930" s="12">
        <v>0</v>
      </c>
      <c r="AD930" s="12">
        <v>0</v>
      </c>
      <c r="AE930" s="12">
        <v>0</v>
      </c>
      <c r="AF930" s="12">
        <v>0</v>
      </c>
      <c r="AG930" s="12">
        <v>0</v>
      </c>
      <c r="AH930" s="12">
        <v>0</v>
      </c>
      <c r="AI930" s="12">
        <v>0</v>
      </c>
      <c r="AJ930" s="12">
        <v>0</v>
      </c>
      <c r="AK930" s="12">
        <v>0</v>
      </c>
      <c r="AL930" s="12">
        <v>0</v>
      </c>
      <c r="AM930" s="12">
        <v>0</v>
      </c>
      <c r="AN930" s="12">
        <v>0</v>
      </c>
      <c r="AO930" s="81">
        <v>0</v>
      </c>
      <c r="AP930">
        <v>0</v>
      </c>
      <c r="AQ930">
        <v>0</v>
      </c>
      <c r="AR930">
        <v>0</v>
      </c>
      <c r="AS930" t="s">
        <v>350</v>
      </c>
      <c r="AT930" t="s">
        <v>276</v>
      </c>
      <c r="AU930">
        <v>0</v>
      </c>
      <c r="AV930" s="12"/>
      <c r="AW930" s="12"/>
      <c r="AX930" s="12"/>
      <c r="AY930" s="12"/>
      <c r="AZ930" t="s">
        <v>295</v>
      </c>
    </row>
    <row r="931" spans="1:52" hidden="1" x14ac:dyDescent="0.35">
      <c r="A931" t="s">
        <v>132</v>
      </c>
      <c r="B931" t="s">
        <v>136</v>
      </c>
      <c r="C931" s="109">
        <v>0</v>
      </c>
      <c r="D931" s="12">
        <v>0</v>
      </c>
      <c r="E931" s="12">
        <v>0</v>
      </c>
      <c r="F931" s="12">
        <v>0</v>
      </c>
      <c r="G931" s="12">
        <v>0</v>
      </c>
      <c r="H931" s="12">
        <v>0</v>
      </c>
      <c r="I931" s="12">
        <v>0</v>
      </c>
      <c r="J931" s="12">
        <v>0</v>
      </c>
      <c r="K931" s="12">
        <v>0</v>
      </c>
      <c r="L931" s="12">
        <v>0</v>
      </c>
      <c r="M931" s="12">
        <v>0</v>
      </c>
      <c r="N931" s="12">
        <v>0</v>
      </c>
      <c r="O931" s="12">
        <v>0</v>
      </c>
      <c r="P931" s="12">
        <v>0</v>
      </c>
      <c r="Q931" s="12">
        <v>0</v>
      </c>
      <c r="R931" s="12">
        <v>0</v>
      </c>
      <c r="S931" s="12">
        <v>0</v>
      </c>
      <c r="T931" s="12">
        <v>0</v>
      </c>
      <c r="U931" s="12">
        <v>0</v>
      </c>
      <c r="V931" s="12">
        <v>0</v>
      </c>
      <c r="W931" s="12">
        <v>0</v>
      </c>
      <c r="X931" s="12">
        <v>0</v>
      </c>
      <c r="Y931" s="12">
        <v>0</v>
      </c>
      <c r="Z931" s="12">
        <v>0</v>
      </c>
      <c r="AA931" s="12">
        <v>0</v>
      </c>
      <c r="AB931" s="12">
        <v>0</v>
      </c>
      <c r="AC931" s="12">
        <v>0</v>
      </c>
      <c r="AD931" s="12">
        <v>0</v>
      </c>
      <c r="AE931" s="12">
        <v>0</v>
      </c>
      <c r="AF931" s="12">
        <v>0</v>
      </c>
      <c r="AG931" s="12">
        <v>0</v>
      </c>
      <c r="AH931" s="12">
        <v>0</v>
      </c>
      <c r="AI931" s="12">
        <v>0</v>
      </c>
      <c r="AJ931" s="12">
        <v>0</v>
      </c>
      <c r="AK931" s="12">
        <v>0</v>
      </c>
      <c r="AL931" s="12">
        <v>0</v>
      </c>
      <c r="AM931" s="12">
        <v>0</v>
      </c>
      <c r="AN931" s="12">
        <v>0</v>
      </c>
      <c r="AO931" s="81">
        <v>0</v>
      </c>
      <c r="AP931">
        <v>0</v>
      </c>
      <c r="AQ931">
        <v>0</v>
      </c>
      <c r="AR931">
        <v>0</v>
      </c>
      <c r="AS931" t="s">
        <v>347</v>
      </c>
      <c r="AT931" t="s">
        <v>276</v>
      </c>
      <c r="AU931">
        <v>0</v>
      </c>
      <c r="AV931" s="12">
        <v>2112</v>
      </c>
      <c r="AW931" s="12"/>
      <c r="AX931" s="12"/>
      <c r="AY931" s="12"/>
      <c r="AZ931" t="s">
        <v>57</v>
      </c>
    </row>
    <row r="932" spans="1:52" hidden="1" x14ac:dyDescent="0.35">
      <c r="A932" t="s">
        <v>132</v>
      </c>
      <c r="B932" t="s">
        <v>136</v>
      </c>
      <c r="C932" s="109">
        <v>0</v>
      </c>
      <c r="D932" s="12">
        <v>0</v>
      </c>
      <c r="E932" s="12">
        <v>0</v>
      </c>
      <c r="F932" s="12">
        <v>0</v>
      </c>
      <c r="G932" s="12">
        <v>0</v>
      </c>
      <c r="H932" s="12">
        <v>0</v>
      </c>
      <c r="I932" s="12">
        <v>0</v>
      </c>
      <c r="J932" s="12">
        <v>0</v>
      </c>
      <c r="K932" s="12">
        <v>0</v>
      </c>
      <c r="L932" s="12">
        <v>0</v>
      </c>
      <c r="M932" s="12">
        <v>0</v>
      </c>
      <c r="N932" s="12">
        <v>0</v>
      </c>
      <c r="O932" s="12">
        <v>0</v>
      </c>
      <c r="P932" s="12">
        <v>0</v>
      </c>
      <c r="Q932" s="12">
        <v>0</v>
      </c>
      <c r="R932" s="12">
        <v>0</v>
      </c>
      <c r="S932" s="12">
        <v>0</v>
      </c>
      <c r="T932" s="12">
        <v>0</v>
      </c>
      <c r="U932" s="12">
        <v>0</v>
      </c>
      <c r="V932" s="12">
        <v>0</v>
      </c>
      <c r="W932" s="12">
        <v>0</v>
      </c>
      <c r="X932" s="12">
        <v>0</v>
      </c>
      <c r="Y932" s="12">
        <v>0</v>
      </c>
      <c r="Z932" s="12">
        <v>0</v>
      </c>
      <c r="AA932" s="12">
        <v>0</v>
      </c>
      <c r="AB932" s="12">
        <v>0</v>
      </c>
      <c r="AC932" s="12">
        <v>0</v>
      </c>
      <c r="AD932" s="12">
        <v>0</v>
      </c>
      <c r="AE932" s="12">
        <v>0</v>
      </c>
      <c r="AF932" s="12">
        <v>0</v>
      </c>
      <c r="AG932" s="12">
        <v>0</v>
      </c>
      <c r="AH932" s="12">
        <v>0</v>
      </c>
      <c r="AI932" s="12">
        <v>0</v>
      </c>
      <c r="AJ932" s="12">
        <v>0</v>
      </c>
      <c r="AK932" s="12">
        <v>0</v>
      </c>
      <c r="AL932" s="12">
        <v>0</v>
      </c>
      <c r="AM932" s="12">
        <v>0</v>
      </c>
      <c r="AN932" s="12">
        <v>0</v>
      </c>
      <c r="AO932" s="81">
        <v>0</v>
      </c>
      <c r="AP932">
        <v>0</v>
      </c>
      <c r="AQ932">
        <v>0</v>
      </c>
      <c r="AR932">
        <v>0</v>
      </c>
      <c r="AS932" t="s">
        <v>347</v>
      </c>
      <c r="AT932" t="s">
        <v>276</v>
      </c>
      <c r="AU932">
        <v>0</v>
      </c>
      <c r="AV932" s="12"/>
      <c r="AW932" s="12">
        <v>2</v>
      </c>
      <c r="AX932" s="12"/>
      <c r="AY932" s="12"/>
      <c r="AZ932" t="s">
        <v>295</v>
      </c>
    </row>
    <row r="933" spans="1:52" hidden="1" x14ac:dyDescent="0.35">
      <c r="A933" t="s">
        <v>132</v>
      </c>
      <c r="B933" t="s">
        <v>136</v>
      </c>
      <c r="C933" s="109">
        <v>0</v>
      </c>
      <c r="D933" s="12">
        <v>0</v>
      </c>
      <c r="E933" s="12">
        <v>0</v>
      </c>
      <c r="F933" s="12">
        <v>0</v>
      </c>
      <c r="G933" s="12">
        <v>0</v>
      </c>
      <c r="H933" s="12">
        <v>0</v>
      </c>
      <c r="I933" s="12">
        <v>0</v>
      </c>
      <c r="J933" s="12">
        <v>0</v>
      </c>
      <c r="K933" s="12">
        <v>0</v>
      </c>
      <c r="L933" s="12">
        <v>0</v>
      </c>
      <c r="M933" s="12">
        <v>0</v>
      </c>
      <c r="N933" s="12">
        <v>0</v>
      </c>
      <c r="O933" s="12">
        <v>0</v>
      </c>
      <c r="P933" s="12">
        <v>0</v>
      </c>
      <c r="Q933" s="12">
        <v>0</v>
      </c>
      <c r="R933" s="12">
        <v>0</v>
      </c>
      <c r="S933" s="12">
        <v>0</v>
      </c>
      <c r="T933" s="12">
        <v>0</v>
      </c>
      <c r="U933" s="12">
        <v>0</v>
      </c>
      <c r="V933" s="12">
        <v>0</v>
      </c>
      <c r="W933" s="12">
        <v>0</v>
      </c>
      <c r="X933" s="12">
        <v>0</v>
      </c>
      <c r="Y933" s="12">
        <v>0</v>
      </c>
      <c r="Z933" s="12">
        <v>0</v>
      </c>
      <c r="AA933" s="12">
        <v>0</v>
      </c>
      <c r="AB933" s="12">
        <v>0</v>
      </c>
      <c r="AC933" s="12">
        <v>0</v>
      </c>
      <c r="AD933" s="12">
        <v>0</v>
      </c>
      <c r="AE933" s="12">
        <v>0</v>
      </c>
      <c r="AF933" s="12">
        <v>0</v>
      </c>
      <c r="AG933" s="12">
        <v>0</v>
      </c>
      <c r="AH933" s="12">
        <v>0</v>
      </c>
      <c r="AI933" s="12">
        <v>0</v>
      </c>
      <c r="AJ933" s="12">
        <v>0</v>
      </c>
      <c r="AK933" s="12">
        <v>0</v>
      </c>
      <c r="AL933" s="12">
        <v>0</v>
      </c>
      <c r="AM933" s="12">
        <v>0</v>
      </c>
      <c r="AN933" s="12">
        <v>0</v>
      </c>
      <c r="AO933" s="81">
        <v>0</v>
      </c>
      <c r="AP933">
        <v>0</v>
      </c>
      <c r="AQ933">
        <v>0</v>
      </c>
      <c r="AR933">
        <v>0</v>
      </c>
      <c r="AS933" t="s">
        <v>347</v>
      </c>
      <c r="AT933" t="s">
        <v>276</v>
      </c>
      <c r="AU933">
        <v>0</v>
      </c>
      <c r="AV933" s="12"/>
      <c r="AW933" s="12">
        <v>8</v>
      </c>
      <c r="AX933" s="12"/>
      <c r="AY933" s="12"/>
      <c r="AZ933" t="s">
        <v>296</v>
      </c>
    </row>
    <row r="934" spans="1:52" hidden="1" x14ac:dyDescent="0.35">
      <c r="A934" t="s">
        <v>132</v>
      </c>
      <c r="B934" t="s">
        <v>136</v>
      </c>
      <c r="C934" s="109">
        <v>0</v>
      </c>
      <c r="D934" s="12">
        <v>0</v>
      </c>
      <c r="E934" s="12">
        <v>0</v>
      </c>
      <c r="F934" s="12">
        <v>0</v>
      </c>
      <c r="G934" s="12">
        <v>0</v>
      </c>
      <c r="H934" s="12">
        <v>0</v>
      </c>
      <c r="I934" s="12">
        <v>0</v>
      </c>
      <c r="J934" s="12">
        <v>0</v>
      </c>
      <c r="K934" s="12">
        <v>0</v>
      </c>
      <c r="L934" s="12">
        <v>0</v>
      </c>
      <c r="M934" s="12">
        <v>0</v>
      </c>
      <c r="N934" s="12">
        <v>0</v>
      </c>
      <c r="O934" s="12">
        <v>0</v>
      </c>
      <c r="P934" s="12">
        <v>0</v>
      </c>
      <c r="Q934" s="12">
        <v>0</v>
      </c>
      <c r="R934" s="12">
        <v>0</v>
      </c>
      <c r="S934" s="12">
        <v>0</v>
      </c>
      <c r="T934" s="12">
        <v>0</v>
      </c>
      <c r="U934" s="12">
        <v>0</v>
      </c>
      <c r="V934" s="12">
        <v>0</v>
      </c>
      <c r="W934" s="12">
        <v>0</v>
      </c>
      <c r="X934" s="12">
        <v>0</v>
      </c>
      <c r="Y934" s="12">
        <v>0</v>
      </c>
      <c r="Z934" s="12">
        <v>0</v>
      </c>
      <c r="AA934" s="12">
        <v>0</v>
      </c>
      <c r="AB934" s="12">
        <v>0</v>
      </c>
      <c r="AC934" s="12">
        <v>0</v>
      </c>
      <c r="AD934" s="12">
        <v>0</v>
      </c>
      <c r="AE934" s="12">
        <v>0</v>
      </c>
      <c r="AF934" s="12">
        <v>0</v>
      </c>
      <c r="AG934" s="12">
        <v>0</v>
      </c>
      <c r="AH934" s="12">
        <v>0</v>
      </c>
      <c r="AI934" s="12">
        <v>0</v>
      </c>
      <c r="AJ934" s="12">
        <v>0</v>
      </c>
      <c r="AK934" s="12">
        <v>0</v>
      </c>
      <c r="AL934" s="12">
        <v>0</v>
      </c>
      <c r="AM934" s="12">
        <v>0</v>
      </c>
      <c r="AN934" s="12">
        <v>0</v>
      </c>
      <c r="AO934" s="81">
        <v>0</v>
      </c>
      <c r="AP934">
        <v>0</v>
      </c>
      <c r="AQ934">
        <v>0</v>
      </c>
      <c r="AR934">
        <v>0</v>
      </c>
      <c r="AS934" t="s">
        <v>347</v>
      </c>
      <c r="AT934" t="s">
        <v>276</v>
      </c>
      <c r="AU934">
        <v>0</v>
      </c>
      <c r="AV934" s="12"/>
      <c r="AW934" s="12">
        <v>94</v>
      </c>
      <c r="AX934" s="12"/>
      <c r="AY934" s="12"/>
      <c r="AZ934" t="s">
        <v>57</v>
      </c>
    </row>
    <row r="935" spans="1:52" hidden="1" x14ac:dyDescent="0.35">
      <c r="A935" t="s">
        <v>132</v>
      </c>
      <c r="B935" t="s">
        <v>136</v>
      </c>
      <c r="C935" s="109">
        <v>0</v>
      </c>
      <c r="D935" s="12">
        <v>0</v>
      </c>
      <c r="E935" s="12">
        <v>0</v>
      </c>
      <c r="F935" s="12">
        <v>0</v>
      </c>
      <c r="G935" s="12">
        <v>0</v>
      </c>
      <c r="H935" s="12">
        <v>0</v>
      </c>
      <c r="I935" s="12">
        <v>0</v>
      </c>
      <c r="J935" s="12">
        <v>0</v>
      </c>
      <c r="K935" s="12">
        <v>0</v>
      </c>
      <c r="L935" s="12">
        <v>0</v>
      </c>
      <c r="M935" s="12">
        <v>0</v>
      </c>
      <c r="N935" s="12">
        <v>0</v>
      </c>
      <c r="O935" s="12">
        <v>0</v>
      </c>
      <c r="P935" s="12">
        <v>0</v>
      </c>
      <c r="Q935" s="12">
        <v>0</v>
      </c>
      <c r="R935" s="12">
        <v>0</v>
      </c>
      <c r="S935" s="12">
        <v>0</v>
      </c>
      <c r="T935" s="12">
        <v>0</v>
      </c>
      <c r="U935" s="12">
        <v>0</v>
      </c>
      <c r="V935" s="12">
        <v>0</v>
      </c>
      <c r="W935" s="12">
        <v>0</v>
      </c>
      <c r="X935" s="12">
        <v>0</v>
      </c>
      <c r="Y935" s="12">
        <v>0</v>
      </c>
      <c r="Z935" s="12">
        <v>0</v>
      </c>
      <c r="AA935" s="12">
        <v>0</v>
      </c>
      <c r="AB935" s="12">
        <v>0</v>
      </c>
      <c r="AC935" s="12">
        <v>0</v>
      </c>
      <c r="AD935" s="12">
        <v>0</v>
      </c>
      <c r="AE935" s="12">
        <v>0</v>
      </c>
      <c r="AF935" s="12">
        <v>0</v>
      </c>
      <c r="AG935" s="12">
        <v>0</v>
      </c>
      <c r="AH935" s="12">
        <v>0</v>
      </c>
      <c r="AI935" s="12">
        <v>0</v>
      </c>
      <c r="AJ935" s="12">
        <v>0</v>
      </c>
      <c r="AK935" s="12">
        <v>0</v>
      </c>
      <c r="AL935" s="12">
        <v>0</v>
      </c>
      <c r="AM935" s="12">
        <v>0</v>
      </c>
      <c r="AN935" s="12">
        <v>0</v>
      </c>
      <c r="AO935" s="81">
        <v>0</v>
      </c>
      <c r="AP935">
        <v>0</v>
      </c>
      <c r="AQ935">
        <v>0</v>
      </c>
      <c r="AR935">
        <v>0</v>
      </c>
      <c r="AS935" t="s">
        <v>347</v>
      </c>
      <c r="AT935" t="s">
        <v>276</v>
      </c>
      <c r="AU935">
        <v>0</v>
      </c>
      <c r="AV935" s="12"/>
      <c r="AW935" s="12"/>
      <c r="AX935" s="12"/>
      <c r="AY935" s="12">
        <v>1</v>
      </c>
      <c r="AZ935" t="s">
        <v>295</v>
      </c>
    </row>
    <row r="936" spans="1:52" hidden="1" x14ac:dyDescent="0.35">
      <c r="A936" t="s">
        <v>132</v>
      </c>
      <c r="B936" t="s">
        <v>136</v>
      </c>
      <c r="C936" s="109">
        <v>0</v>
      </c>
      <c r="D936" s="12">
        <v>0</v>
      </c>
      <c r="E936" s="12">
        <v>0</v>
      </c>
      <c r="F936" s="12">
        <v>0</v>
      </c>
      <c r="G936" s="12">
        <v>0</v>
      </c>
      <c r="H936" s="12">
        <v>0</v>
      </c>
      <c r="I936" s="12">
        <v>0</v>
      </c>
      <c r="J936" s="12">
        <v>0</v>
      </c>
      <c r="K936" s="12">
        <v>0</v>
      </c>
      <c r="L936" s="12">
        <v>0</v>
      </c>
      <c r="M936" s="12">
        <v>0</v>
      </c>
      <c r="N936" s="12">
        <v>0</v>
      </c>
      <c r="O936" s="12">
        <v>0</v>
      </c>
      <c r="P936" s="12">
        <v>0</v>
      </c>
      <c r="Q936" s="12">
        <v>0</v>
      </c>
      <c r="R936" s="12">
        <v>0</v>
      </c>
      <c r="S936" s="12">
        <v>0</v>
      </c>
      <c r="T936" s="12">
        <v>0</v>
      </c>
      <c r="U936" s="12">
        <v>0</v>
      </c>
      <c r="V936" s="12">
        <v>0</v>
      </c>
      <c r="W936" s="12">
        <v>0</v>
      </c>
      <c r="X936" s="12">
        <v>0</v>
      </c>
      <c r="Y936" s="12">
        <v>0</v>
      </c>
      <c r="Z936" s="12">
        <v>0</v>
      </c>
      <c r="AA936" s="12">
        <v>0</v>
      </c>
      <c r="AB936" s="12">
        <v>0</v>
      </c>
      <c r="AC936" s="12">
        <v>0</v>
      </c>
      <c r="AD936" s="12">
        <v>0</v>
      </c>
      <c r="AE936" s="12">
        <v>0</v>
      </c>
      <c r="AF936" s="12">
        <v>0</v>
      </c>
      <c r="AG936" s="12">
        <v>0</v>
      </c>
      <c r="AH936" s="12">
        <v>0</v>
      </c>
      <c r="AI936" s="12">
        <v>0</v>
      </c>
      <c r="AJ936" s="12">
        <v>0</v>
      </c>
      <c r="AK936" s="12">
        <v>0</v>
      </c>
      <c r="AL936" s="12">
        <v>0</v>
      </c>
      <c r="AM936" s="12">
        <v>0</v>
      </c>
      <c r="AN936" s="12">
        <v>0</v>
      </c>
      <c r="AO936" s="81">
        <v>0</v>
      </c>
      <c r="AP936">
        <v>0</v>
      </c>
      <c r="AQ936">
        <v>0</v>
      </c>
      <c r="AR936">
        <v>0</v>
      </c>
      <c r="AS936" t="s">
        <v>347</v>
      </c>
      <c r="AT936" t="s">
        <v>276</v>
      </c>
      <c r="AU936">
        <v>0</v>
      </c>
      <c r="AV936" s="12"/>
      <c r="AW936" s="12"/>
      <c r="AX936" s="12"/>
      <c r="AY936" s="12">
        <v>7</v>
      </c>
      <c r="AZ936" t="s">
        <v>296</v>
      </c>
    </row>
    <row r="937" spans="1:52" hidden="1" x14ac:dyDescent="0.35">
      <c r="A937" t="s">
        <v>132</v>
      </c>
      <c r="B937" t="s">
        <v>136</v>
      </c>
      <c r="C937" s="109">
        <v>0</v>
      </c>
      <c r="D937" s="12">
        <v>0</v>
      </c>
      <c r="E937" s="12">
        <v>0</v>
      </c>
      <c r="F937" s="12">
        <v>0</v>
      </c>
      <c r="G937" s="12">
        <v>0</v>
      </c>
      <c r="H937" s="12">
        <v>0</v>
      </c>
      <c r="I937" s="12">
        <v>0</v>
      </c>
      <c r="J937" s="12">
        <v>0</v>
      </c>
      <c r="K937" s="12">
        <v>0</v>
      </c>
      <c r="L937" s="12">
        <v>0</v>
      </c>
      <c r="M937" s="12">
        <v>0</v>
      </c>
      <c r="N937" s="12">
        <v>0</v>
      </c>
      <c r="O937" s="12">
        <v>0</v>
      </c>
      <c r="P937" s="12">
        <v>0</v>
      </c>
      <c r="Q937" s="12">
        <v>0</v>
      </c>
      <c r="R937" s="12">
        <v>0</v>
      </c>
      <c r="S937" s="12">
        <v>0</v>
      </c>
      <c r="T937" s="12">
        <v>0</v>
      </c>
      <c r="U937" s="12">
        <v>0</v>
      </c>
      <c r="V937" s="12">
        <v>0</v>
      </c>
      <c r="W937" s="12">
        <v>0</v>
      </c>
      <c r="X937" s="12">
        <v>0</v>
      </c>
      <c r="Y937" s="12">
        <v>0</v>
      </c>
      <c r="Z937" s="12">
        <v>0</v>
      </c>
      <c r="AA937" s="12">
        <v>0</v>
      </c>
      <c r="AB937" s="12">
        <v>0</v>
      </c>
      <c r="AC937" s="12">
        <v>0</v>
      </c>
      <c r="AD937" s="12">
        <v>0</v>
      </c>
      <c r="AE937" s="12">
        <v>0</v>
      </c>
      <c r="AF937" s="12">
        <v>0</v>
      </c>
      <c r="AG937" s="12">
        <v>0</v>
      </c>
      <c r="AH937" s="12">
        <v>0</v>
      </c>
      <c r="AI937" s="12">
        <v>0</v>
      </c>
      <c r="AJ937" s="12">
        <v>0</v>
      </c>
      <c r="AK937" s="12">
        <v>0</v>
      </c>
      <c r="AL937" s="12">
        <v>0</v>
      </c>
      <c r="AM937" s="12">
        <v>0</v>
      </c>
      <c r="AN937" s="12">
        <v>0</v>
      </c>
      <c r="AO937" s="81">
        <v>0</v>
      </c>
      <c r="AP937">
        <v>0</v>
      </c>
      <c r="AQ937">
        <v>0</v>
      </c>
      <c r="AR937">
        <v>0</v>
      </c>
      <c r="AS937" t="s">
        <v>347</v>
      </c>
      <c r="AT937" t="s">
        <v>276</v>
      </c>
      <c r="AU937">
        <v>0</v>
      </c>
      <c r="AV937" s="12"/>
      <c r="AW937" s="12"/>
      <c r="AX937" s="12"/>
      <c r="AY937" s="12">
        <v>79</v>
      </c>
      <c r="AZ937" t="s">
        <v>57</v>
      </c>
    </row>
    <row r="938" spans="1:52" hidden="1" x14ac:dyDescent="0.35">
      <c r="A938" t="s">
        <v>132</v>
      </c>
      <c r="B938" t="s">
        <v>136</v>
      </c>
      <c r="C938" s="109">
        <v>0</v>
      </c>
      <c r="D938" s="12">
        <v>0</v>
      </c>
      <c r="E938" s="12">
        <v>0</v>
      </c>
      <c r="F938" s="12">
        <v>0</v>
      </c>
      <c r="G938" s="12">
        <v>0</v>
      </c>
      <c r="H938" s="12">
        <v>0</v>
      </c>
      <c r="I938" s="12">
        <v>0</v>
      </c>
      <c r="J938" s="12">
        <v>0</v>
      </c>
      <c r="K938" s="12">
        <v>0</v>
      </c>
      <c r="L938" s="12">
        <v>0</v>
      </c>
      <c r="M938" s="12">
        <v>0</v>
      </c>
      <c r="N938" s="12">
        <v>0</v>
      </c>
      <c r="O938" s="12">
        <v>0</v>
      </c>
      <c r="P938" s="12">
        <v>0</v>
      </c>
      <c r="Q938" s="12">
        <v>0</v>
      </c>
      <c r="R938" s="12">
        <v>0</v>
      </c>
      <c r="S938" s="12">
        <v>0</v>
      </c>
      <c r="T938" s="12">
        <v>0</v>
      </c>
      <c r="U938" s="12">
        <v>0</v>
      </c>
      <c r="V938" s="12">
        <v>0</v>
      </c>
      <c r="W938" s="12">
        <v>0</v>
      </c>
      <c r="X938" s="12">
        <v>0</v>
      </c>
      <c r="Y938" s="12">
        <v>0</v>
      </c>
      <c r="Z938" s="12">
        <v>0</v>
      </c>
      <c r="AA938" s="12">
        <v>0</v>
      </c>
      <c r="AB938" s="12">
        <v>0</v>
      </c>
      <c r="AC938" s="12">
        <v>0</v>
      </c>
      <c r="AD938" s="12">
        <v>0</v>
      </c>
      <c r="AE938" s="12">
        <v>0</v>
      </c>
      <c r="AF938" s="12">
        <v>0</v>
      </c>
      <c r="AG938" s="12">
        <v>0</v>
      </c>
      <c r="AH938" s="12">
        <v>0</v>
      </c>
      <c r="AI938" s="12">
        <v>0</v>
      </c>
      <c r="AJ938" s="12">
        <v>0</v>
      </c>
      <c r="AK938" s="12">
        <v>0</v>
      </c>
      <c r="AL938" s="12">
        <v>0</v>
      </c>
      <c r="AM938" s="12">
        <v>0</v>
      </c>
      <c r="AN938" s="12">
        <v>0</v>
      </c>
      <c r="AO938" s="81">
        <v>0</v>
      </c>
      <c r="AP938">
        <v>0</v>
      </c>
      <c r="AQ938">
        <v>0</v>
      </c>
      <c r="AR938">
        <v>0</v>
      </c>
      <c r="AS938" t="s">
        <v>347</v>
      </c>
      <c r="AT938" t="s">
        <v>276</v>
      </c>
      <c r="AU938">
        <v>0</v>
      </c>
      <c r="AV938" s="12"/>
      <c r="AW938" s="12"/>
      <c r="AX938" s="12"/>
      <c r="AY938" s="12"/>
      <c r="AZ938" t="s">
        <v>57</v>
      </c>
    </row>
    <row r="939" spans="1:52" hidden="1" x14ac:dyDescent="0.35">
      <c r="A939" t="s">
        <v>132</v>
      </c>
      <c r="B939" t="s">
        <v>136</v>
      </c>
      <c r="C939" s="109">
        <v>0</v>
      </c>
      <c r="D939" s="12">
        <v>0</v>
      </c>
      <c r="E939" s="12">
        <v>0</v>
      </c>
      <c r="F939" s="12">
        <v>0</v>
      </c>
      <c r="G939" s="12">
        <v>0</v>
      </c>
      <c r="H939" s="12">
        <v>0</v>
      </c>
      <c r="I939" s="12">
        <v>0</v>
      </c>
      <c r="J939" s="12">
        <v>0</v>
      </c>
      <c r="K939" s="12">
        <v>0</v>
      </c>
      <c r="L939" s="12">
        <v>0</v>
      </c>
      <c r="M939" s="12">
        <v>0</v>
      </c>
      <c r="N939" s="12">
        <v>0</v>
      </c>
      <c r="O939" s="12">
        <v>0</v>
      </c>
      <c r="P939" s="12">
        <v>0</v>
      </c>
      <c r="Q939" s="12">
        <v>0</v>
      </c>
      <c r="R939" s="12">
        <v>0</v>
      </c>
      <c r="S939" s="12">
        <v>0</v>
      </c>
      <c r="T939" s="12">
        <v>0</v>
      </c>
      <c r="U939" s="12">
        <v>0</v>
      </c>
      <c r="V939" s="12">
        <v>0</v>
      </c>
      <c r="W939" s="12">
        <v>0</v>
      </c>
      <c r="X939" s="12">
        <v>0</v>
      </c>
      <c r="Y939" s="12">
        <v>0</v>
      </c>
      <c r="Z939" s="12">
        <v>0</v>
      </c>
      <c r="AA939" s="12">
        <v>0</v>
      </c>
      <c r="AB939" s="12">
        <v>0</v>
      </c>
      <c r="AC939" s="12">
        <v>0</v>
      </c>
      <c r="AD939" s="12">
        <v>0</v>
      </c>
      <c r="AE939" s="12">
        <v>0</v>
      </c>
      <c r="AF939" s="12">
        <v>0</v>
      </c>
      <c r="AG939" s="12">
        <v>0</v>
      </c>
      <c r="AH939" s="12">
        <v>0</v>
      </c>
      <c r="AI939" s="12">
        <v>0</v>
      </c>
      <c r="AJ939" s="12">
        <v>0</v>
      </c>
      <c r="AK939" s="12">
        <v>0</v>
      </c>
      <c r="AL939" s="12">
        <v>0</v>
      </c>
      <c r="AM939" s="12">
        <v>0</v>
      </c>
      <c r="AN939" s="12">
        <v>0</v>
      </c>
      <c r="AO939" s="81">
        <v>0</v>
      </c>
      <c r="AP939">
        <v>0</v>
      </c>
      <c r="AQ939">
        <v>0</v>
      </c>
      <c r="AR939">
        <v>0</v>
      </c>
      <c r="AS939" t="s">
        <v>347</v>
      </c>
      <c r="AT939" t="s">
        <v>276</v>
      </c>
      <c r="AU939">
        <v>0</v>
      </c>
      <c r="AV939" s="12"/>
      <c r="AW939" s="12"/>
      <c r="AX939" s="12"/>
      <c r="AY939" s="12"/>
      <c r="AZ939" t="s">
        <v>296</v>
      </c>
    </row>
    <row r="940" spans="1:52" hidden="1" x14ac:dyDescent="0.35">
      <c r="A940" t="s">
        <v>132</v>
      </c>
      <c r="B940" t="s">
        <v>136</v>
      </c>
      <c r="C940" s="109">
        <v>0</v>
      </c>
      <c r="D940" s="12">
        <v>0</v>
      </c>
      <c r="E940" s="12">
        <v>0</v>
      </c>
      <c r="F940" s="12">
        <v>0</v>
      </c>
      <c r="G940" s="12">
        <v>0</v>
      </c>
      <c r="H940" s="12">
        <v>0</v>
      </c>
      <c r="I940" s="12">
        <v>0</v>
      </c>
      <c r="J940" s="12">
        <v>0</v>
      </c>
      <c r="K940" s="12">
        <v>0</v>
      </c>
      <c r="L940" s="12">
        <v>0</v>
      </c>
      <c r="M940" s="12">
        <v>0</v>
      </c>
      <c r="N940" s="12">
        <v>0</v>
      </c>
      <c r="O940" s="12">
        <v>0</v>
      </c>
      <c r="P940" s="12">
        <v>0</v>
      </c>
      <c r="Q940" s="12">
        <v>0</v>
      </c>
      <c r="R940" s="12">
        <v>0</v>
      </c>
      <c r="S940" s="12">
        <v>0</v>
      </c>
      <c r="T940" s="12">
        <v>0</v>
      </c>
      <c r="U940" s="12">
        <v>0</v>
      </c>
      <c r="V940" s="12">
        <v>0</v>
      </c>
      <c r="W940" s="12">
        <v>0</v>
      </c>
      <c r="X940" s="12">
        <v>0</v>
      </c>
      <c r="Y940" s="12">
        <v>0</v>
      </c>
      <c r="Z940" s="12">
        <v>0</v>
      </c>
      <c r="AA940" s="12">
        <v>0</v>
      </c>
      <c r="AB940" s="12">
        <v>0</v>
      </c>
      <c r="AC940" s="12">
        <v>0</v>
      </c>
      <c r="AD940" s="12">
        <v>0</v>
      </c>
      <c r="AE940" s="12">
        <v>0</v>
      </c>
      <c r="AF940" s="12">
        <v>0</v>
      </c>
      <c r="AG940" s="12">
        <v>0</v>
      </c>
      <c r="AH940" s="12">
        <v>0</v>
      </c>
      <c r="AI940" s="12">
        <v>0</v>
      </c>
      <c r="AJ940" s="12">
        <v>0</v>
      </c>
      <c r="AK940" s="12">
        <v>0</v>
      </c>
      <c r="AL940" s="12">
        <v>0</v>
      </c>
      <c r="AM940" s="12">
        <v>0</v>
      </c>
      <c r="AN940" s="12">
        <v>0</v>
      </c>
      <c r="AO940" s="81">
        <v>0</v>
      </c>
      <c r="AP940">
        <v>0</v>
      </c>
      <c r="AQ940">
        <v>0</v>
      </c>
      <c r="AR940">
        <v>0</v>
      </c>
      <c r="AS940" t="s">
        <v>347</v>
      </c>
      <c r="AT940" t="s">
        <v>276</v>
      </c>
      <c r="AU940">
        <v>0</v>
      </c>
      <c r="AV940" s="12"/>
      <c r="AW940" s="12"/>
      <c r="AX940" s="12"/>
      <c r="AY940" s="12"/>
      <c r="AZ940" t="s">
        <v>295</v>
      </c>
    </row>
    <row r="941" spans="1:52" hidden="1" x14ac:dyDescent="0.35">
      <c r="A941" t="s">
        <v>132</v>
      </c>
      <c r="B941" t="s">
        <v>137</v>
      </c>
      <c r="C941" s="109">
        <v>0</v>
      </c>
      <c r="D941" s="12">
        <v>0</v>
      </c>
      <c r="E941" s="12">
        <v>0</v>
      </c>
      <c r="F941" s="12">
        <v>0</v>
      </c>
      <c r="G941" s="12">
        <v>0</v>
      </c>
      <c r="H941" s="12">
        <v>0</v>
      </c>
      <c r="I941" s="12">
        <v>0</v>
      </c>
      <c r="J941" s="12">
        <v>0</v>
      </c>
      <c r="K941" s="12">
        <v>0</v>
      </c>
      <c r="L941" s="12">
        <v>0</v>
      </c>
      <c r="M941" s="12">
        <v>0</v>
      </c>
      <c r="N941" s="12">
        <v>0</v>
      </c>
      <c r="O941" s="12">
        <v>0</v>
      </c>
      <c r="P941" s="12">
        <v>0</v>
      </c>
      <c r="Q941" s="12">
        <v>0</v>
      </c>
      <c r="R941" s="12">
        <v>0</v>
      </c>
      <c r="S941" s="12">
        <v>0</v>
      </c>
      <c r="T941" s="12">
        <v>0</v>
      </c>
      <c r="U941" s="12">
        <v>0</v>
      </c>
      <c r="V941" s="12">
        <v>0</v>
      </c>
      <c r="W941" s="12">
        <v>0</v>
      </c>
      <c r="X941" s="12">
        <v>0</v>
      </c>
      <c r="Y941" s="12">
        <v>0</v>
      </c>
      <c r="Z941" s="12">
        <v>0</v>
      </c>
      <c r="AA941" s="12">
        <v>0</v>
      </c>
      <c r="AB941" s="12">
        <v>0</v>
      </c>
      <c r="AC941" s="12">
        <v>0</v>
      </c>
      <c r="AD941" s="12">
        <v>0</v>
      </c>
      <c r="AE941" s="12">
        <v>0</v>
      </c>
      <c r="AF941" s="12">
        <v>0</v>
      </c>
      <c r="AG941" s="12">
        <v>0</v>
      </c>
      <c r="AH941" s="12">
        <v>0</v>
      </c>
      <c r="AI941" s="12">
        <v>0</v>
      </c>
      <c r="AJ941" s="12">
        <v>0</v>
      </c>
      <c r="AK941" s="12">
        <v>0</v>
      </c>
      <c r="AL941" s="12">
        <v>0</v>
      </c>
      <c r="AM941" s="12">
        <v>0</v>
      </c>
      <c r="AN941" s="12">
        <v>0</v>
      </c>
      <c r="AO941" s="81">
        <v>0</v>
      </c>
      <c r="AP941">
        <v>0</v>
      </c>
      <c r="AQ941">
        <v>0</v>
      </c>
      <c r="AR941">
        <v>0</v>
      </c>
      <c r="AS941" t="s">
        <v>349</v>
      </c>
      <c r="AT941" t="s">
        <v>276</v>
      </c>
      <c r="AU941">
        <v>0</v>
      </c>
      <c r="AV941" s="12">
        <v>5286</v>
      </c>
      <c r="AW941" s="12"/>
      <c r="AX941" s="12"/>
      <c r="AY941" s="12"/>
      <c r="AZ941" t="s">
        <v>57</v>
      </c>
    </row>
    <row r="942" spans="1:52" hidden="1" x14ac:dyDescent="0.35">
      <c r="A942" t="s">
        <v>132</v>
      </c>
      <c r="B942" t="s">
        <v>137</v>
      </c>
      <c r="C942" s="109">
        <v>0</v>
      </c>
      <c r="D942" s="12">
        <v>0</v>
      </c>
      <c r="E942" s="12">
        <v>0</v>
      </c>
      <c r="F942" s="12">
        <v>0</v>
      </c>
      <c r="G942" s="12">
        <v>0</v>
      </c>
      <c r="H942" s="12">
        <v>0</v>
      </c>
      <c r="I942" s="12">
        <v>0</v>
      </c>
      <c r="J942" s="12">
        <v>0</v>
      </c>
      <c r="K942" s="12">
        <v>0</v>
      </c>
      <c r="L942" s="12">
        <v>0</v>
      </c>
      <c r="M942" s="12">
        <v>0</v>
      </c>
      <c r="N942" s="12">
        <v>0</v>
      </c>
      <c r="O942" s="12">
        <v>0</v>
      </c>
      <c r="P942" s="12">
        <v>0</v>
      </c>
      <c r="Q942" s="12">
        <v>0</v>
      </c>
      <c r="R942" s="12">
        <v>0</v>
      </c>
      <c r="S942" s="12">
        <v>0</v>
      </c>
      <c r="T942" s="12">
        <v>0</v>
      </c>
      <c r="U942" s="12">
        <v>0</v>
      </c>
      <c r="V942" s="12">
        <v>0</v>
      </c>
      <c r="W942" s="12">
        <v>0</v>
      </c>
      <c r="X942" s="12">
        <v>0</v>
      </c>
      <c r="Y942" s="12">
        <v>0</v>
      </c>
      <c r="Z942" s="12">
        <v>0</v>
      </c>
      <c r="AA942" s="12">
        <v>0</v>
      </c>
      <c r="AB942" s="12">
        <v>0</v>
      </c>
      <c r="AC942" s="12">
        <v>0</v>
      </c>
      <c r="AD942" s="12">
        <v>0</v>
      </c>
      <c r="AE942" s="12">
        <v>0</v>
      </c>
      <c r="AF942" s="12">
        <v>0</v>
      </c>
      <c r="AG942" s="12">
        <v>0</v>
      </c>
      <c r="AH942" s="12">
        <v>0</v>
      </c>
      <c r="AI942" s="12">
        <v>0</v>
      </c>
      <c r="AJ942" s="12">
        <v>0</v>
      </c>
      <c r="AK942" s="12">
        <v>0</v>
      </c>
      <c r="AL942" s="12">
        <v>0</v>
      </c>
      <c r="AM942" s="12">
        <v>0</v>
      </c>
      <c r="AN942" s="12">
        <v>0</v>
      </c>
      <c r="AO942" s="81">
        <v>0</v>
      </c>
      <c r="AP942">
        <v>0</v>
      </c>
      <c r="AQ942">
        <v>0</v>
      </c>
      <c r="AR942">
        <v>0</v>
      </c>
      <c r="AS942" t="s">
        <v>349</v>
      </c>
      <c r="AT942" t="s">
        <v>276</v>
      </c>
      <c r="AU942">
        <v>0</v>
      </c>
      <c r="AV942" s="12"/>
      <c r="AW942" s="12">
        <v>3</v>
      </c>
      <c r="AX942" s="12"/>
      <c r="AY942" s="12"/>
      <c r="AZ942" t="s">
        <v>295</v>
      </c>
    </row>
    <row r="943" spans="1:52" hidden="1" x14ac:dyDescent="0.35">
      <c r="A943" t="s">
        <v>132</v>
      </c>
      <c r="B943" t="s">
        <v>137</v>
      </c>
      <c r="C943" s="109">
        <v>0</v>
      </c>
      <c r="D943" s="12">
        <v>0</v>
      </c>
      <c r="E943" s="12">
        <v>0</v>
      </c>
      <c r="F943" s="12">
        <v>0</v>
      </c>
      <c r="G943" s="12">
        <v>0</v>
      </c>
      <c r="H943" s="12">
        <v>0</v>
      </c>
      <c r="I943" s="12">
        <v>0</v>
      </c>
      <c r="J943" s="12">
        <v>0</v>
      </c>
      <c r="K943" s="12">
        <v>0</v>
      </c>
      <c r="L943" s="12">
        <v>0</v>
      </c>
      <c r="M943" s="12">
        <v>0</v>
      </c>
      <c r="N943" s="12">
        <v>0</v>
      </c>
      <c r="O943" s="12">
        <v>0</v>
      </c>
      <c r="P943" s="12">
        <v>0</v>
      </c>
      <c r="Q943" s="12">
        <v>0</v>
      </c>
      <c r="R943" s="12">
        <v>0</v>
      </c>
      <c r="S943" s="12">
        <v>0</v>
      </c>
      <c r="T943" s="12">
        <v>0</v>
      </c>
      <c r="U943" s="12">
        <v>0</v>
      </c>
      <c r="V943" s="12">
        <v>0</v>
      </c>
      <c r="W943" s="12">
        <v>0</v>
      </c>
      <c r="X943" s="12">
        <v>0</v>
      </c>
      <c r="Y943" s="12">
        <v>0</v>
      </c>
      <c r="Z943" s="12">
        <v>0</v>
      </c>
      <c r="AA943" s="12">
        <v>0</v>
      </c>
      <c r="AB943" s="12">
        <v>0</v>
      </c>
      <c r="AC943" s="12">
        <v>0</v>
      </c>
      <c r="AD943" s="12">
        <v>0</v>
      </c>
      <c r="AE943" s="12">
        <v>0</v>
      </c>
      <c r="AF943" s="12">
        <v>0</v>
      </c>
      <c r="AG943" s="12">
        <v>0</v>
      </c>
      <c r="AH943" s="12">
        <v>0</v>
      </c>
      <c r="AI943" s="12">
        <v>0</v>
      </c>
      <c r="AJ943" s="12">
        <v>0</v>
      </c>
      <c r="AK943" s="12">
        <v>0</v>
      </c>
      <c r="AL943" s="12">
        <v>0</v>
      </c>
      <c r="AM943" s="12">
        <v>0</v>
      </c>
      <c r="AN943" s="12">
        <v>0</v>
      </c>
      <c r="AO943" s="81">
        <v>0</v>
      </c>
      <c r="AP943">
        <v>0</v>
      </c>
      <c r="AQ943">
        <v>0</v>
      </c>
      <c r="AR943">
        <v>0</v>
      </c>
      <c r="AS943" t="s">
        <v>349</v>
      </c>
      <c r="AT943" t="s">
        <v>276</v>
      </c>
      <c r="AU943">
        <v>0</v>
      </c>
      <c r="AV943" s="12"/>
      <c r="AW943" s="12">
        <v>15</v>
      </c>
      <c r="AX943" s="12"/>
      <c r="AY943" s="12"/>
      <c r="AZ943" t="s">
        <v>296</v>
      </c>
    </row>
    <row r="944" spans="1:52" hidden="1" x14ac:dyDescent="0.35">
      <c r="A944" t="s">
        <v>132</v>
      </c>
      <c r="B944" t="s">
        <v>137</v>
      </c>
      <c r="C944" s="109">
        <v>0</v>
      </c>
      <c r="D944" s="12">
        <v>0</v>
      </c>
      <c r="E944" s="12">
        <v>0</v>
      </c>
      <c r="F944" s="12">
        <v>0</v>
      </c>
      <c r="G944" s="12">
        <v>0</v>
      </c>
      <c r="H944" s="12">
        <v>0</v>
      </c>
      <c r="I944" s="12">
        <v>0</v>
      </c>
      <c r="J944" s="12">
        <v>0</v>
      </c>
      <c r="K944" s="12">
        <v>0</v>
      </c>
      <c r="L944" s="12">
        <v>0</v>
      </c>
      <c r="M944" s="12">
        <v>0</v>
      </c>
      <c r="N944" s="12">
        <v>0</v>
      </c>
      <c r="O944" s="12">
        <v>0</v>
      </c>
      <c r="P944" s="12">
        <v>0</v>
      </c>
      <c r="Q944" s="12">
        <v>0</v>
      </c>
      <c r="R944" s="12">
        <v>0</v>
      </c>
      <c r="S944" s="12">
        <v>0</v>
      </c>
      <c r="T944" s="12">
        <v>0</v>
      </c>
      <c r="U944" s="12">
        <v>0</v>
      </c>
      <c r="V944" s="12">
        <v>0</v>
      </c>
      <c r="W944" s="12">
        <v>0</v>
      </c>
      <c r="X944" s="12">
        <v>0</v>
      </c>
      <c r="Y944" s="12">
        <v>0</v>
      </c>
      <c r="Z944" s="12">
        <v>0</v>
      </c>
      <c r="AA944" s="12">
        <v>0</v>
      </c>
      <c r="AB944" s="12">
        <v>0</v>
      </c>
      <c r="AC944" s="12">
        <v>0</v>
      </c>
      <c r="AD944" s="12">
        <v>0</v>
      </c>
      <c r="AE944" s="12">
        <v>0</v>
      </c>
      <c r="AF944" s="12">
        <v>0</v>
      </c>
      <c r="AG944" s="12">
        <v>0</v>
      </c>
      <c r="AH944" s="12">
        <v>0</v>
      </c>
      <c r="AI944" s="12">
        <v>0</v>
      </c>
      <c r="AJ944" s="12">
        <v>0</v>
      </c>
      <c r="AK944" s="12">
        <v>0</v>
      </c>
      <c r="AL944" s="12">
        <v>0</v>
      </c>
      <c r="AM944" s="12">
        <v>0</v>
      </c>
      <c r="AN944" s="12">
        <v>0</v>
      </c>
      <c r="AO944" s="81">
        <v>0</v>
      </c>
      <c r="AP944">
        <v>0</v>
      </c>
      <c r="AQ944">
        <v>0</v>
      </c>
      <c r="AR944">
        <v>0</v>
      </c>
      <c r="AS944" t="s">
        <v>349</v>
      </c>
      <c r="AT944" t="s">
        <v>276</v>
      </c>
      <c r="AU944">
        <v>0</v>
      </c>
      <c r="AV944" s="12"/>
      <c r="AW944" s="12">
        <v>177</v>
      </c>
      <c r="AX944" s="12"/>
      <c r="AY944" s="12"/>
      <c r="AZ944" t="s">
        <v>57</v>
      </c>
    </row>
    <row r="945" spans="1:52" hidden="1" x14ac:dyDescent="0.35">
      <c r="A945" t="s">
        <v>132</v>
      </c>
      <c r="B945" t="s">
        <v>137</v>
      </c>
      <c r="C945" s="109">
        <v>0</v>
      </c>
      <c r="D945" s="12">
        <v>0</v>
      </c>
      <c r="E945" s="12">
        <v>0</v>
      </c>
      <c r="F945" s="12">
        <v>0</v>
      </c>
      <c r="G945" s="12">
        <v>0</v>
      </c>
      <c r="H945" s="12">
        <v>0</v>
      </c>
      <c r="I945" s="12">
        <v>0</v>
      </c>
      <c r="J945" s="12">
        <v>0</v>
      </c>
      <c r="K945" s="12">
        <v>0</v>
      </c>
      <c r="L945" s="12">
        <v>0</v>
      </c>
      <c r="M945" s="12">
        <v>0</v>
      </c>
      <c r="N945" s="12">
        <v>0</v>
      </c>
      <c r="O945" s="12">
        <v>0</v>
      </c>
      <c r="P945" s="12">
        <v>0</v>
      </c>
      <c r="Q945" s="12">
        <v>0</v>
      </c>
      <c r="R945" s="12">
        <v>0</v>
      </c>
      <c r="S945" s="12">
        <v>0</v>
      </c>
      <c r="T945" s="12">
        <v>0</v>
      </c>
      <c r="U945" s="12">
        <v>0</v>
      </c>
      <c r="V945" s="12">
        <v>0</v>
      </c>
      <c r="W945" s="12">
        <v>0</v>
      </c>
      <c r="X945" s="12">
        <v>0</v>
      </c>
      <c r="Y945" s="12">
        <v>0</v>
      </c>
      <c r="Z945" s="12">
        <v>0</v>
      </c>
      <c r="AA945" s="12">
        <v>0</v>
      </c>
      <c r="AB945" s="12">
        <v>0</v>
      </c>
      <c r="AC945" s="12">
        <v>0</v>
      </c>
      <c r="AD945" s="12">
        <v>0</v>
      </c>
      <c r="AE945" s="12">
        <v>0</v>
      </c>
      <c r="AF945" s="12">
        <v>0</v>
      </c>
      <c r="AG945" s="12">
        <v>0</v>
      </c>
      <c r="AH945" s="12">
        <v>0</v>
      </c>
      <c r="AI945" s="12">
        <v>0</v>
      </c>
      <c r="AJ945" s="12">
        <v>0</v>
      </c>
      <c r="AK945" s="12">
        <v>0</v>
      </c>
      <c r="AL945" s="12">
        <v>0</v>
      </c>
      <c r="AM945" s="12">
        <v>0</v>
      </c>
      <c r="AN945" s="12">
        <v>0</v>
      </c>
      <c r="AO945" s="81">
        <v>0</v>
      </c>
      <c r="AP945">
        <v>0</v>
      </c>
      <c r="AQ945">
        <v>0</v>
      </c>
      <c r="AR945">
        <v>0</v>
      </c>
      <c r="AS945" t="s">
        <v>349</v>
      </c>
      <c r="AT945" t="s">
        <v>276</v>
      </c>
      <c r="AU945">
        <v>0</v>
      </c>
      <c r="AV945" s="12"/>
      <c r="AW945" s="12"/>
      <c r="AX945" s="12"/>
      <c r="AY945" s="12">
        <v>4</v>
      </c>
      <c r="AZ945" t="s">
        <v>295</v>
      </c>
    </row>
    <row r="946" spans="1:52" hidden="1" x14ac:dyDescent="0.35">
      <c r="A946" t="s">
        <v>132</v>
      </c>
      <c r="B946" t="s">
        <v>137</v>
      </c>
      <c r="C946" s="109">
        <v>0</v>
      </c>
      <c r="D946" s="12">
        <v>0</v>
      </c>
      <c r="E946" s="12">
        <v>0</v>
      </c>
      <c r="F946" s="12">
        <v>0</v>
      </c>
      <c r="G946" s="12">
        <v>0</v>
      </c>
      <c r="H946" s="12">
        <v>0</v>
      </c>
      <c r="I946" s="12">
        <v>0</v>
      </c>
      <c r="J946" s="12">
        <v>0</v>
      </c>
      <c r="K946" s="12">
        <v>0</v>
      </c>
      <c r="L946" s="12">
        <v>0</v>
      </c>
      <c r="M946" s="12">
        <v>0</v>
      </c>
      <c r="N946" s="12">
        <v>0</v>
      </c>
      <c r="O946" s="12">
        <v>0</v>
      </c>
      <c r="P946" s="12">
        <v>0</v>
      </c>
      <c r="Q946" s="12">
        <v>0</v>
      </c>
      <c r="R946" s="12">
        <v>0</v>
      </c>
      <c r="S946" s="12">
        <v>0</v>
      </c>
      <c r="T946" s="12">
        <v>0</v>
      </c>
      <c r="U946" s="12">
        <v>0</v>
      </c>
      <c r="V946" s="12">
        <v>0</v>
      </c>
      <c r="W946" s="12">
        <v>0</v>
      </c>
      <c r="X946" s="12">
        <v>0</v>
      </c>
      <c r="Y946" s="12">
        <v>0</v>
      </c>
      <c r="Z946" s="12">
        <v>0</v>
      </c>
      <c r="AA946" s="12">
        <v>0</v>
      </c>
      <c r="AB946" s="12">
        <v>0</v>
      </c>
      <c r="AC946" s="12">
        <v>0</v>
      </c>
      <c r="AD946" s="12">
        <v>0</v>
      </c>
      <c r="AE946" s="12">
        <v>0</v>
      </c>
      <c r="AF946" s="12">
        <v>0</v>
      </c>
      <c r="AG946" s="12">
        <v>0</v>
      </c>
      <c r="AH946" s="12">
        <v>0</v>
      </c>
      <c r="AI946" s="12">
        <v>0</v>
      </c>
      <c r="AJ946" s="12">
        <v>0</v>
      </c>
      <c r="AK946" s="12">
        <v>0</v>
      </c>
      <c r="AL946" s="12">
        <v>0</v>
      </c>
      <c r="AM946" s="12">
        <v>0</v>
      </c>
      <c r="AN946" s="12">
        <v>0</v>
      </c>
      <c r="AO946" s="81">
        <v>0</v>
      </c>
      <c r="AP946">
        <v>0</v>
      </c>
      <c r="AQ946">
        <v>0</v>
      </c>
      <c r="AR946">
        <v>0</v>
      </c>
      <c r="AS946" t="s">
        <v>349</v>
      </c>
      <c r="AT946" t="s">
        <v>276</v>
      </c>
      <c r="AU946">
        <v>0</v>
      </c>
      <c r="AV946" s="12"/>
      <c r="AW946" s="12"/>
      <c r="AX946" s="12"/>
      <c r="AY946" s="12">
        <v>19</v>
      </c>
      <c r="AZ946" t="s">
        <v>296</v>
      </c>
    </row>
    <row r="947" spans="1:52" hidden="1" x14ac:dyDescent="0.35">
      <c r="A947" t="s">
        <v>132</v>
      </c>
      <c r="B947" t="s">
        <v>137</v>
      </c>
      <c r="C947" s="109">
        <v>0</v>
      </c>
      <c r="D947" s="12">
        <v>0</v>
      </c>
      <c r="E947" s="12">
        <v>0</v>
      </c>
      <c r="F947" s="12">
        <v>0</v>
      </c>
      <c r="G947" s="12">
        <v>0</v>
      </c>
      <c r="H947" s="12">
        <v>0</v>
      </c>
      <c r="I947" s="12">
        <v>0</v>
      </c>
      <c r="J947" s="12">
        <v>0</v>
      </c>
      <c r="K947" s="12">
        <v>0</v>
      </c>
      <c r="L947" s="12">
        <v>0</v>
      </c>
      <c r="M947" s="12">
        <v>0</v>
      </c>
      <c r="N947" s="12">
        <v>0</v>
      </c>
      <c r="O947" s="12">
        <v>0</v>
      </c>
      <c r="P947" s="12">
        <v>0</v>
      </c>
      <c r="Q947" s="12">
        <v>0</v>
      </c>
      <c r="R947" s="12">
        <v>0</v>
      </c>
      <c r="S947" s="12">
        <v>0</v>
      </c>
      <c r="T947" s="12">
        <v>0</v>
      </c>
      <c r="U947" s="12">
        <v>0</v>
      </c>
      <c r="V947" s="12">
        <v>0</v>
      </c>
      <c r="W947" s="12">
        <v>0</v>
      </c>
      <c r="X947" s="12">
        <v>0</v>
      </c>
      <c r="Y947" s="12">
        <v>0</v>
      </c>
      <c r="Z947" s="12">
        <v>0</v>
      </c>
      <c r="AA947" s="12">
        <v>0</v>
      </c>
      <c r="AB947" s="12">
        <v>0</v>
      </c>
      <c r="AC947" s="12">
        <v>0</v>
      </c>
      <c r="AD947" s="12">
        <v>0</v>
      </c>
      <c r="AE947" s="12">
        <v>0</v>
      </c>
      <c r="AF947" s="12">
        <v>0</v>
      </c>
      <c r="AG947" s="12">
        <v>0</v>
      </c>
      <c r="AH947" s="12">
        <v>0</v>
      </c>
      <c r="AI947" s="12">
        <v>0</v>
      </c>
      <c r="AJ947" s="12">
        <v>0</v>
      </c>
      <c r="AK947" s="12">
        <v>0</v>
      </c>
      <c r="AL947" s="12">
        <v>0</v>
      </c>
      <c r="AM947" s="12">
        <v>0</v>
      </c>
      <c r="AN947" s="12">
        <v>0</v>
      </c>
      <c r="AO947" s="81">
        <v>0</v>
      </c>
      <c r="AP947">
        <v>0</v>
      </c>
      <c r="AQ947">
        <v>0</v>
      </c>
      <c r="AR947">
        <v>0</v>
      </c>
      <c r="AS947" t="s">
        <v>349</v>
      </c>
      <c r="AT947" t="s">
        <v>276</v>
      </c>
      <c r="AU947">
        <v>0</v>
      </c>
      <c r="AV947" s="12"/>
      <c r="AW947" s="12"/>
      <c r="AX947" s="12"/>
      <c r="AY947" s="12">
        <v>229</v>
      </c>
      <c r="AZ947" t="s">
        <v>57</v>
      </c>
    </row>
    <row r="948" spans="1:52" hidden="1" x14ac:dyDescent="0.35">
      <c r="A948" t="s">
        <v>132</v>
      </c>
      <c r="B948" t="s">
        <v>137</v>
      </c>
      <c r="C948" s="109">
        <v>0</v>
      </c>
      <c r="D948" s="12">
        <v>0</v>
      </c>
      <c r="E948" s="12">
        <v>0</v>
      </c>
      <c r="F948" s="12">
        <v>0</v>
      </c>
      <c r="G948" s="12">
        <v>0</v>
      </c>
      <c r="H948" s="12">
        <v>0</v>
      </c>
      <c r="I948" s="12">
        <v>0</v>
      </c>
      <c r="J948" s="12">
        <v>0</v>
      </c>
      <c r="K948" s="12">
        <v>0</v>
      </c>
      <c r="L948" s="12">
        <v>0</v>
      </c>
      <c r="M948" s="12">
        <v>0</v>
      </c>
      <c r="N948" s="12">
        <v>0</v>
      </c>
      <c r="O948" s="12">
        <v>0</v>
      </c>
      <c r="P948" s="12">
        <v>0</v>
      </c>
      <c r="Q948" s="12">
        <v>0</v>
      </c>
      <c r="R948" s="12">
        <v>0</v>
      </c>
      <c r="S948" s="12">
        <v>0</v>
      </c>
      <c r="T948" s="12">
        <v>0</v>
      </c>
      <c r="U948" s="12">
        <v>0</v>
      </c>
      <c r="V948" s="12">
        <v>0</v>
      </c>
      <c r="W948" s="12">
        <v>0</v>
      </c>
      <c r="X948" s="12">
        <v>0</v>
      </c>
      <c r="Y948" s="12">
        <v>0</v>
      </c>
      <c r="Z948" s="12">
        <v>0</v>
      </c>
      <c r="AA948" s="12">
        <v>0</v>
      </c>
      <c r="AB948" s="12">
        <v>0</v>
      </c>
      <c r="AC948" s="12">
        <v>0</v>
      </c>
      <c r="AD948" s="12">
        <v>0</v>
      </c>
      <c r="AE948" s="12">
        <v>0</v>
      </c>
      <c r="AF948" s="12">
        <v>0</v>
      </c>
      <c r="AG948" s="12">
        <v>0</v>
      </c>
      <c r="AH948" s="12">
        <v>0</v>
      </c>
      <c r="AI948" s="12">
        <v>0</v>
      </c>
      <c r="AJ948" s="12">
        <v>0</v>
      </c>
      <c r="AK948" s="12">
        <v>0</v>
      </c>
      <c r="AL948" s="12">
        <v>0</v>
      </c>
      <c r="AM948" s="12">
        <v>0</v>
      </c>
      <c r="AN948" s="12">
        <v>0</v>
      </c>
      <c r="AO948" s="81">
        <v>0</v>
      </c>
      <c r="AP948">
        <v>0</v>
      </c>
      <c r="AQ948">
        <v>0</v>
      </c>
      <c r="AR948">
        <v>0</v>
      </c>
      <c r="AS948" t="s">
        <v>349</v>
      </c>
      <c r="AT948" t="s">
        <v>276</v>
      </c>
      <c r="AU948">
        <v>0</v>
      </c>
      <c r="AV948" s="12"/>
      <c r="AW948" s="12"/>
      <c r="AX948" s="12"/>
      <c r="AY948" s="12"/>
      <c r="AZ948" t="s">
        <v>57</v>
      </c>
    </row>
    <row r="949" spans="1:52" hidden="1" x14ac:dyDescent="0.35">
      <c r="A949" t="s">
        <v>132</v>
      </c>
      <c r="B949" t="s">
        <v>137</v>
      </c>
      <c r="C949" s="109">
        <v>0</v>
      </c>
      <c r="D949" s="12">
        <v>0</v>
      </c>
      <c r="E949" s="12">
        <v>0</v>
      </c>
      <c r="F949" s="12">
        <v>0</v>
      </c>
      <c r="G949" s="12">
        <v>0</v>
      </c>
      <c r="H949" s="12">
        <v>0</v>
      </c>
      <c r="I949" s="12">
        <v>0</v>
      </c>
      <c r="J949" s="12">
        <v>0</v>
      </c>
      <c r="K949" s="12">
        <v>0</v>
      </c>
      <c r="L949" s="12">
        <v>0</v>
      </c>
      <c r="M949" s="12">
        <v>0</v>
      </c>
      <c r="N949" s="12">
        <v>0</v>
      </c>
      <c r="O949" s="12">
        <v>0</v>
      </c>
      <c r="P949" s="12">
        <v>0</v>
      </c>
      <c r="Q949" s="12">
        <v>0</v>
      </c>
      <c r="R949" s="12">
        <v>0</v>
      </c>
      <c r="S949" s="12">
        <v>0</v>
      </c>
      <c r="T949" s="12">
        <v>0</v>
      </c>
      <c r="U949" s="12">
        <v>0</v>
      </c>
      <c r="V949" s="12">
        <v>0</v>
      </c>
      <c r="W949" s="12">
        <v>0</v>
      </c>
      <c r="X949" s="12">
        <v>0</v>
      </c>
      <c r="Y949" s="12">
        <v>0</v>
      </c>
      <c r="Z949" s="12">
        <v>0</v>
      </c>
      <c r="AA949" s="12">
        <v>0</v>
      </c>
      <c r="AB949" s="12">
        <v>0</v>
      </c>
      <c r="AC949" s="12">
        <v>0</v>
      </c>
      <c r="AD949" s="12">
        <v>0</v>
      </c>
      <c r="AE949" s="12">
        <v>0</v>
      </c>
      <c r="AF949" s="12">
        <v>0</v>
      </c>
      <c r="AG949" s="12">
        <v>0</v>
      </c>
      <c r="AH949" s="12">
        <v>0</v>
      </c>
      <c r="AI949" s="12">
        <v>0</v>
      </c>
      <c r="AJ949" s="12">
        <v>0</v>
      </c>
      <c r="AK949" s="12">
        <v>0</v>
      </c>
      <c r="AL949" s="12">
        <v>0</v>
      </c>
      <c r="AM949" s="12">
        <v>0</v>
      </c>
      <c r="AN949" s="12">
        <v>0</v>
      </c>
      <c r="AO949" s="81">
        <v>0</v>
      </c>
      <c r="AP949">
        <v>0</v>
      </c>
      <c r="AQ949">
        <v>0</v>
      </c>
      <c r="AR949">
        <v>0</v>
      </c>
      <c r="AS949" t="s">
        <v>349</v>
      </c>
      <c r="AT949" t="s">
        <v>276</v>
      </c>
      <c r="AU949">
        <v>0</v>
      </c>
      <c r="AV949" s="12"/>
      <c r="AW949" s="12"/>
      <c r="AX949" s="12"/>
      <c r="AY949" s="12"/>
      <c r="AZ949" t="s">
        <v>296</v>
      </c>
    </row>
    <row r="950" spans="1:52" hidden="1" x14ac:dyDescent="0.35">
      <c r="A950" t="s">
        <v>132</v>
      </c>
      <c r="B950" t="s">
        <v>137</v>
      </c>
      <c r="C950" s="109">
        <v>0</v>
      </c>
      <c r="D950" s="12">
        <v>0</v>
      </c>
      <c r="E950" s="12">
        <v>0</v>
      </c>
      <c r="F950" s="12">
        <v>0</v>
      </c>
      <c r="G950" s="12">
        <v>0</v>
      </c>
      <c r="H950" s="12">
        <v>0</v>
      </c>
      <c r="I950" s="12">
        <v>0</v>
      </c>
      <c r="J950" s="12">
        <v>0</v>
      </c>
      <c r="K950" s="12">
        <v>0</v>
      </c>
      <c r="L950" s="12">
        <v>0</v>
      </c>
      <c r="M950" s="12">
        <v>0</v>
      </c>
      <c r="N950" s="12">
        <v>0</v>
      </c>
      <c r="O950" s="12">
        <v>0</v>
      </c>
      <c r="P950" s="12">
        <v>0</v>
      </c>
      <c r="Q950" s="12">
        <v>0</v>
      </c>
      <c r="R950" s="12">
        <v>0</v>
      </c>
      <c r="S950" s="12">
        <v>0</v>
      </c>
      <c r="T950" s="12">
        <v>0</v>
      </c>
      <c r="U950" s="12">
        <v>0</v>
      </c>
      <c r="V950" s="12">
        <v>0</v>
      </c>
      <c r="W950" s="12">
        <v>0</v>
      </c>
      <c r="X950" s="12">
        <v>0</v>
      </c>
      <c r="Y950" s="12">
        <v>0</v>
      </c>
      <c r="Z950" s="12">
        <v>0</v>
      </c>
      <c r="AA950" s="12">
        <v>0</v>
      </c>
      <c r="AB950" s="12">
        <v>0</v>
      </c>
      <c r="AC950" s="12">
        <v>0</v>
      </c>
      <c r="AD950" s="12">
        <v>0</v>
      </c>
      <c r="AE950" s="12">
        <v>0</v>
      </c>
      <c r="AF950" s="12">
        <v>0</v>
      </c>
      <c r="AG950" s="12">
        <v>0</v>
      </c>
      <c r="AH950" s="12">
        <v>0</v>
      </c>
      <c r="AI950" s="12">
        <v>0</v>
      </c>
      <c r="AJ950" s="12">
        <v>0</v>
      </c>
      <c r="AK950" s="12">
        <v>0</v>
      </c>
      <c r="AL950" s="12">
        <v>0</v>
      </c>
      <c r="AM950" s="12">
        <v>0</v>
      </c>
      <c r="AN950" s="12">
        <v>0</v>
      </c>
      <c r="AO950" s="81">
        <v>0</v>
      </c>
      <c r="AP950">
        <v>0</v>
      </c>
      <c r="AQ950">
        <v>0</v>
      </c>
      <c r="AR950">
        <v>0</v>
      </c>
      <c r="AS950" t="s">
        <v>349</v>
      </c>
      <c r="AT950" t="s">
        <v>276</v>
      </c>
      <c r="AU950">
        <v>0</v>
      </c>
      <c r="AV950" s="12"/>
      <c r="AW950" s="12"/>
      <c r="AX950" s="12"/>
      <c r="AY950" s="12"/>
      <c r="AZ950" t="s">
        <v>295</v>
      </c>
    </row>
    <row r="951" spans="1:52" hidden="1" x14ac:dyDescent="0.35">
      <c r="A951" t="s">
        <v>138</v>
      </c>
      <c r="B951" t="s">
        <v>280</v>
      </c>
      <c r="C951" s="109">
        <v>0</v>
      </c>
      <c r="D951" s="12">
        <v>0</v>
      </c>
      <c r="E951" s="12">
        <v>0</v>
      </c>
      <c r="F951" s="12">
        <v>0</v>
      </c>
      <c r="G951" s="12">
        <v>0</v>
      </c>
      <c r="H951" s="12">
        <v>0</v>
      </c>
      <c r="I951" s="12">
        <v>0</v>
      </c>
      <c r="J951" s="12">
        <v>0</v>
      </c>
      <c r="K951" s="12">
        <v>0</v>
      </c>
      <c r="L951" s="12">
        <v>0</v>
      </c>
      <c r="M951" s="12">
        <v>0</v>
      </c>
      <c r="N951" s="12">
        <v>0</v>
      </c>
      <c r="O951" s="12">
        <v>0</v>
      </c>
      <c r="P951" s="12">
        <v>0</v>
      </c>
      <c r="Q951" s="12">
        <v>0</v>
      </c>
      <c r="R951" s="12">
        <v>0</v>
      </c>
      <c r="S951" s="12">
        <v>0</v>
      </c>
      <c r="T951" s="12">
        <v>0</v>
      </c>
      <c r="U951" s="12">
        <v>0</v>
      </c>
      <c r="V951" s="12">
        <v>0</v>
      </c>
      <c r="W951" s="12">
        <v>0</v>
      </c>
      <c r="X951" s="12">
        <v>0</v>
      </c>
      <c r="Y951" s="12">
        <v>0</v>
      </c>
      <c r="Z951" s="12">
        <v>0</v>
      </c>
      <c r="AA951" s="12">
        <v>0</v>
      </c>
      <c r="AB951" s="12">
        <v>0</v>
      </c>
      <c r="AC951" s="12">
        <v>0</v>
      </c>
      <c r="AD951" s="12">
        <v>0</v>
      </c>
      <c r="AE951" s="12">
        <v>0</v>
      </c>
      <c r="AF951" s="12">
        <v>0</v>
      </c>
      <c r="AG951" s="12">
        <v>0</v>
      </c>
      <c r="AH951" s="12">
        <v>0</v>
      </c>
      <c r="AI951" s="12">
        <v>0</v>
      </c>
      <c r="AJ951" s="12">
        <v>0</v>
      </c>
      <c r="AK951" s="12">
        <v>0</v>
      </c>
      <c r="AL951" s="12">
        <v>0</v>
      </c>
      <c r="AM951" s="12">
        <v>0</v>
      </c>
      <c r="AN951" s="12">
        <v>0</v>
      </c>
      <c r="AO951" s="81">
        <v>0</v>
      </c>
      <c r="AP951">
        <v>0</v>
      </c>
      <c r="AQ951">
        <v>0</v>
      </c>
      <c r="AR951">
        <v>0</v>
      </c>
      <c r="AS951" t="s">
        <v>357</v>
      </c>
      <c r="AT951" t="s">
        <v>272</v>
      </c>
      <c r="AU951">
        <v>0</v>
      </c>
      <c r="AV951" s="12">
        <v>1633</v>
      </c>
      <c r="AW951" s="12"/>
      <c r="AX951" s="12"/>
      <c r="AY951" s="12"/>
      <c r="AZ951" t="s">
        <v>57</v>
      </c>
    </row>
    <row r="952" spans="1:52" hidden="1" x14ac:dyDescent="0.35">
      <c r="A952" t="s">
        <v>138</v>
      </c>
      <c r="B952" t="s">
        <v>280</v>
      </c>
      <c r="C952" s="109">
        <v>0</v>
      </c>
      <c r="D952" s="12">
        <v>0</v>
      </c>
      <c r="E952" s="12">
        <v>0</v>
      </c>
      <c r="F952" s="12">
        <v>0</v>
      </c>
      <c r="G952" s="12">
        <v>0</v>
      </c>
      <c r="H952" s="12">
        <v>0</v>
      </c>
      <c r="I952" s="12">
        <v>0</v>
      </c>
      <c r="J952" s="12">
        <v>0</v>
      </c>
      <c r="K952" s="12">
        <v>0</v>
      </c>
      <c r="L952" s="12">
        <v>0</v>
      </c>
      <c r="M952" s="12">
        <v>0</v>
      </c>
      <c r="N952" s="12">
        <v>0</v>
      </c>
      <c r="O952" s="12">
        <v>0</v>
      </c>
      <c r="P952" s="12">
        <v>0</v>
      </c>
      <c r="Q952" s="12">
        <v>0</v>
      </c>
      <c r="R952" s="12">
        <v>0</v>
      </c>
      <c r="S952" s="12">
        <v>0</v>
      </c>
      <c r="T952" s="12">
        <v>0</v>
      </c>
      <c r="U952" s="12">
        <v>0</v>
      </c>
      <c r="V952" s="12">
        <v>0</v>
      </c>
      <c r="W952" s="12">
        <v>0</v>
      </c>
      <c r="X952" s="12">
        <v>0</v>
      </c>
      <c r="Y952" s="12">
        <v>0</v>
      </c>
      <c r="Z952" s="12">
        <v>0</v>
      </c>
      <c r="AA952" s="12">
        <v>0</v>
      </c>
      <c r="AB952" s="12">
        <v>0</v>
      </c>
      <c r="AC952" s="12">
        <v>0</v>
      </c>
      <c r="AD952" s="12">
        <v>0</v>
      </c>
      <c r="AE952" s="12">
        <v>0</v>
      </c>
      <c r="AF952" s="12">
        <v>0</v>
      </c>
      <c r="AG952" s="12">
        <v>0</v>
      </c>
      <c r="AH952" s="12">
        <v>0</v>
      </c>
      <c r="AI952" s="12">
        <v>0</v>
      </c>
      <c r="AJ952" s="12">
        <v>0</v>
      </c>
      <c r="AK952" s="12">
        <v>0</v>
      </c>
      <c r="AL952" s="12">
        <v>0</v>
      </c>
      <c r="AM952" s="12">
        <v>0</v>
      </c>
      <c r="AN952" s="12">
        <v>0</v>
      </c>
      <c r="AO952" s="81">
        <v>0</v>
      </c>
      <c r="AP952">
        <v>0</v>
      </c>
      <c r="AQ952">
        <v>0</v>
      </c>
      <c r="AR952">
        <v>0</v>
      </c>
      <c r="AS952" t="s">
        <v>357</v>
      </c>
      <c r="AT952" t="s">
        <v>272</v>
      </c>
      <c r="AU952">
        <v>0</v>
      </c>
      <c r="AV952" s="12"/>
      <c r="AW952" s="12">
        <v>1</v>
      </c>
      <c r="AX952" s="12"/>
      <c r="AY952" s="12"/>
      <c r="AZ952" t="s">
        <v>295</v>
      </c>
    </row>
    <row r="953" spans="1:52" hidden="1" x14ac:dyDescent="0.35">
      <c r="A953" t="s">
        <v>138</v>
      </c>
      <c r="B953" t="s">
        <v>280</v>
      </c>
      <c r="C953" s="109">
        <v>0</v>
      </c>
      <c r="D953" s="12">
        <v>0</v>
      </c>
      <c r="E953" s="12">
        <v>0</v>
      </c>
      <c r="F953" s="12">
        <v>0</v>
      </c>
      <c r="G953" s="12">
        <v>0</v>
      </c>
      <c r="H953" s="12">
        <v>0</v>
      </c>
      <c r="I953" s="12">
        <v>0</v>
      </c>
      <c r="J953" s="12">
        <v>0</v>
      </c>
      <c r="K953" s="12">
        <v>0</v>
      </c>
      <c r="L953" s="12">
        <v>0</v>
      </c>
      <c r="M953" s="12">
        <v>0</v>
      </c>
      <c r="N953" s="12">
        <v>0</v>
      </c>
      <c r="O953" s="12">
        <v>0</v>
      </c>
      <c r="P953" s="12">
        <v>0</v>
      </c>
      <c r="Q953" s="12">
        <v>0</v>
      </c>
      <c r="R953" s="12">
        <v>0</v>
      </c>
      <c r="S953" s="12">
        <v>0</v>
      </c>
      <c r="T953" s="12">
        <v>0</v>
      </c>
      <c r="U953" s="12">
        <v>0</v>
      </c>
      <c r="V953" s="12">
        <v>0</v>
      </c>
      <c r="W953" s="12">
        <v>0</v>
      </c>
      <c r="X953" s="12">
        <v>0</v>
      </c>
      <c r="Y953" s="12">
        <v>0</v>
      </c>
      <c r="Z953" s="12">
        <v>0</v>
      </c>
      <c r="AA953" s="12">
        <v>0</v>
      </c>
      <c r="AB953" s="12">
        <v>0</v>
      </c>
      <c r="AC953" s="12">
        <v>0</v>
      </c>
      <c r="AD953" s="12">
        <v>0</v>
      </c>
      <c r="AE953" s="12">
        <v>0</v>
      </c>
      <c r="AF953" s="12">
        <v>0</v>
      </c>
      <c r="AG953" s="12">
        <v>0</v>
      </c>
      <c r="AH953" s="12">
        <v>0</v>
      </c>
      <c r="AI953" s="12">
        <v>0</v>
      </c>
      <c r="AJ953" s="12">
        <v>0</v>
      </c>
      <c r="AK953" s="12">
        <v>0</v>
      </c>
      <c r="AL953" s="12">
        <v>0</v>
      </c>
      <c r="AM953" s="12">
        <v>0</v>
      </c>
      <c r="AN953" s="12">
        <v>0</v>
      </c>
      <c r="AO953" s="81">
        <v>0</v>
      </c>
      <c r="AP953">
        <v>0</v>
      </c>
      <c r="AQ953">
        <v>0</v>
      </c>
      <c r="AR953">
        <v>0</v>
      </c>
      <c r="AS953" t="s">
        <v>357</v>
      </c>
      <c r="AT953" t="s">
        <v>272</v>
      </c>
      <c r="AU953">
        <v>0</v>
      </c>
      <c r="AV953" s="12"/>
      <c r="AW953" s="12">
        <v>5</v>
      </c>
      <c r="AX953" s="12"/>
      <c r="AY953" s="12"/>
      <c r="AZ953" t="s">
        <v>296</v>
      </c>
    </row>
    <row r="954" spans="1:52" hidden="1" x14ac:dyDescent="0.35">
      <c r="A954" t="s">
        <v>138</v>
      </c>
      <c r="B954" t="s">
        <v>280</v>
      </c>
      <c r="C954" s="109">
        <v>0</v>
      </c>
      <c r="D954" s="12">
        <v>0</v>
      </c>
      <c r="E954" s="12">
        <v>0</v>
      </c>
      <c r="F954" s="12">
        <v>0</v>
      </c>
      <c r="G954" s="12">
        <v>0</v>
      </c>
      <c r="H954" s="12">
        <v>0</v>
      </c>
      <c r="I954" s="12">
        <v>0</v>
      </c>
      <c r="J954" s="12">
        <v>0</v>
      </c>
      <c r="K954" s="12">
        <v>0</v>
      </c>
      <c r="L954" s="12">
        <v>0</v>
      </c>
      <c r="M954" s="12">
        <v>0</v>
      </c>
      <c r="N954" s="12">
        <v>0</v>
      </c>
      <c r="O954" s="12">
        <v>0</v>
      </c>
      <c r="P954" s="12">
        <v>0</v>
      </c>
      <c r="Q954" s="12">
        <v>0</v>
      </c>
      <c r="R954" s="12">
        <v>0</v>
      </c>
      <c r="S954" s="12">
        <v>0</v>
      </c>
      <c r="T954" s="12">
        <v>0</v>
      </c>
      <c r="U954" s="12">
        <v>0</v>
      </c>
      <c r="V954" s="12">
        <v>0</v>
      </c>
      <c r="W954" s="12">
        <v>0</v>
      </c>
      <c r="X954" s="12">
        <v>0</v>
      </c>
      <c r="Y954" s="12">
        <v>0</v>
      </c>
      <c r="Z954" s="12">
        <v>0</v>
      </c>
      <c r="AA954" s="12">
        <v>0</v>
      </c>
      <c r="AB954" s="12">
        <v>0</v>
      </c>
      <c r="AC954" s="12">
        <v>0</v>
      </c>
      <c r="AD954" s="12">
        <v>0</v>
      </c>
      <c r="AE954" s="12">
        <v>0</v>
      </c>
      <c r="AF954" s="12">
        <v>0</v>
      </c>
      <c r="AG954" s="12">
        <v>0</v>
      </c>
      <c r="AH954" s="12">
        <v>0</v>
      </c>
      <c r="AI954" s="12">
        <v>0</v>
      </c>
      <c r="AJ954" s="12">
        <v>0</v>
      </c>
      <c r="AK954" s="12">
        <v>0</v>
      </c>
      <c r="AL954" s="12">
        <v>0</v>
      </c>
      <c r="AM954" s="12">
        <v>0</v>
      </c>
      <c r="AN954" s="12">
        <v>0</v>
      </c>
      <c r="AO954" s="81">
        <v>0</v>
      </c>
      <c r="AP954">
        <v>0</v>
      </c>
      <c r="AQ954">
        <v>0</v>
      </c>
      <c r="AR954">
        <v>0</v>
      </c>
      <c r="AS954" t="s">
        <v>357</v>
      </c>
      <c r="AT954" t="s">
        <v>272</v>
      </c>
      <c r="AU954">
        <v>0</v>
      </c>
      <c r="AV954" s="12"/>
      <c r="AW954" s="12">
        <v>63</v>
      </c>
      <c r="AX954" s="12"/>
      <c r="AY954" s="12"/>
      <c r="AZ954" t="s">
        <v>57</v>
      </c>
    </row>
    <row r="955" spans="1:52" hidden="1" x14ac:dyDescent="0.35">
      <c r="A955" t="s">
        <v>138</v>
      </c>
      <c r="B955" t="s">
        <v>280</v>
      </c>
      <c r="C955" s="109">
        <v>0</v>
      </c>
      <c r="D955" s="12">
        <v>0</v>
      </c>
      <c r="E955" s="12">
        <v>0</v>
      </c>
      <c r="F955" s="12">
        <v>0</v>
      </c>
      <c r="G955" s="12">
        <v>0</v>
      </c>
      <c r="H955" s="12">
        <v>0</v>
      </c>
      <c r="I955" s="12">
        <v>0</v>
      </c>
      <c r="J955" s="12">
        <v>0</v>
      </c>
      <c r="K955" s="12">
        <v>0</v>
      </c>
      <c r="L955" s="12">
        <v>0</v>
      </c>
      <c r="M955" s="12">
        <v>0</v>
      </c>
      <c r="N955" s="12">
        <v>0</v>
      </c>
      <c r="O955" s="12">
        <v>0</v>
      </c>
      <c r="P955" s="12">
        <v>0</v>
      </c>
      <c r="Q955" s="12">
        <v>0</v>
      </c>
      <c r="R955" s="12">
        <v>0</v>
      </c>
      <c r="S955" s="12">
        <v>0</v>
      </c>
      <c r="T955" s="12">
        <v>0</v>
      </c>
      <c r="U955" s="12">
        <v>0</v>
      </c>
      <c r="V955" s="12">
        <v>0</v>
      </c>
      <c r="W955" s="12">
        <v>0</v>
      </c>
      <c r="X955" s="12">
        <v>0</v>
      </c>
      <c r="Y955" s="12">
        <v>0</v>
      </c>
      <c r="Z955" s="12">
        <v>0</v>
      </c>
      <c r="AA955" s="12">
        <v>0</v>
      </c>
      <c r="AB955" s="12">
        <v>0</v>
      </c>
      <c r="AC955" s="12">
        <v>0</v>
      </c>
      <c r="AD955" s="12">
        <v>0</v>
      </c>
      <c r="AE955" s="12">
        <v>0</v>
      </c>
      <c r="AF955" s="12">
        <v>0</v>
      </c>
      <c r="AG955" s="12">
        <v>0</v>
      </c>
      <c r="AH955" s="12">
        <v>0</v>
      </c>
      <c r="AI955" s="12">
        <v>0</v>
      </c>
      <c r="AJ955" s="12">
        <v>0</v>
      </c>
      <c r="AK955" s="12">
        <v>0</v>
      </c>
      <c r="AL955" s="12">
        <v>0</v>
      </c>
      <c r="AM955" s="12">
        <v>0</v>
      </c>
      <c r="AN955" s="12">
        <v>0</v>
      </c>
      <c r="AO955" s="81">
        <v>0</v>
      </c>
      <c r="AP955">
        <v>0</v>
      </c>
      <c r="AQ955">
        <v>0</v>
      </c>
      <c r="AR955">
        <v>0</v>
      </c>
      <c r="AS955" t="s">
        <v>357</v>
      </c>
      <c r="AT955" t="s">
        <v>272</v>
      </c>
      <c r="AU955">
        <v>0</v>
      </c>
      <c r="AV955" s="12"/>
      <c r="AW955" s="12"/>
      <c r="AX955" s="12"/>
      <c r="AY955" s="12">
        <v>1</v>
      </c>
      <c r="AZ955" t="s">
        <v>295</v>
      </c>
    </row>
    <row r="956" spans="1:52" hidden="1" x14ac:dyDescent="0.35">
      <c r="A956" t="s">
        <v>138</v>
      </c>
      <c r="B956" t="s">
        <v>280</v>
      </c>
      <c r="C956" s="109">
        <v>0</v>
      </c>
      <c r="D956" s="12">
        <v>0</v>
      </c>
      <c r="E956" s="12">
        <v>0</v>
      </c>
      <c r="F956" s="12">
        <v>0</v>
      </c>
      <c r="G956" s="12">
        <v>0</v>
      </c>
      <c r="H956" s="12">
        <v>0</v>
      </c>
      <c r="I956" s="12">
        <v>0</v>
      </c>
      <c r="J956" s="12">
        <v>0</v>
      </c>
      <c r="K956" s="12">
        <v>0</v>
      </c>
      <c r="L956" s="12">
        <v>0</v>
      </c>
      <c r="M956" s="12">
        <v>0</v>
      </c>
      <c r="N956" s="12">
        <v>0</v>
      </c>
      <c r="O956" s="12">
        <v>0</v>
      </c>
      <c r="P956" s="12">
        <v>0</v>
      </c>
      <c r="Q956" s="12">
        <v>0</v>
      </c>
      <c r="R956" s="12">
        <v>0</v>
      </c>
      <c r="S956" s="12">
        <v>0</v>
      </c>
      <c r="T956" s="12">
        <v>0</v>
      </c>
      <c r="U956" s="12">
        <v>0</v>
      </c>
      <c r="V956" s="12">
        <v>0</v>
      </c>
      <c r="W956" s="12">
        <v>0</v>
      </c>
      <c r="X956" s="12">
        <v>0</v>
      </c>
      <c r="Y956" s="12">
        <v>0</v>
      </c>
      <c r="Z956" s="12">
        <v>0</v>
      </c>
      <c r="AA956" s="12">
        <v>0</v>
      </c>
      <c r="AB956" s="12">
        <v>0</v>
      </c>
      <c r="AC956" s="12">
        <v>0</v>
      </c>
      <c r="AD956" s="12">
        <v>0</v>
      </c>
      <c r="AE956" s="12">
        <v>0</v>
      </c>
      <c r="AF956" s="12">
        <v>0</v>
      </c>
      <c r="AG956" s="12">
        <v>0</v>
      </c>
      <c r="AH956" s="12">
        <v>0</v>
      </c>
      <c r="AI956" s="12">
        <v>0</v>
      </c>
      <c r="AJ956" s="12">
        <v>0</v>
      </c>
      <c r="AK956" s="12">
        <v>0</v>
      </c>
      <c r="AL956" s="12">
        <v>0</v>
      </c>
      <c r="AM956" s="12">
        <v>0</v>
      </c>
      <c r="AN956" s="12">
        <v>0</v>
      </c>
      <c r="AO956" s="81">
        <v>0</v>
      </c>
      <c r="AP956">
        <v>0</v>
      </c>
      <c r="AQ956">
        <v>0</v>
      </c>
      <c r="AR956">
        <v>0</v>
      </c>
      <c r="AS956" t="s">
        <v>357</v>
      </c>
      <c r="AT956" t="s">
        <v>272</v>
      </c>
      <c r="AU956">
        <v>0</v>
      </c>
      <c r="AV956" s="12"/>
      <c r="AW956" s="12"/>
      <c r="AX956" s="12"/>
      <c r="AY956" s="12">
        <v>5</v>
      </c>
      <c r="AZ956" t="s">
        <v>296</v>
      </c>
    </row>
    <row r="957" spans="1:52" hidden="1" x14ac:dyDescent="0.35">
      <c r="A957" t="s">
        <v>138</v>
      </c>
      <c r="B957" t="s">
        <v>280</v>
      </c>
      <c r="C957" s="109">
        <v>0</v>
      </c>
      <c r="D957" s="12">
        <v>0</v>
      </c>
      <c r="E957" s="12">
        <v>0</v>
      </c>
      <c r="F957" s="12">
        <v>0</v>
      </c>
      <c r="G957" s="12">
        <v>0</v>
      </c>
      <c r="H957" s="12">
        <v>0</v>
      </c>
      <c r="I957" s="12">
        <v>0</v>
      </c>
      <c r="J957" s="12">
        <v>0</v>
      </c>
      <c r="K957" s="12">
        <v>0</v>
      </c>
      <c r="L957" s="12">
        <v>0</v>
      </c>
      <c r="M957" s="12">
        <v>0</v>
      </c>
      <c r="N957" s="12">
        <v>0</v>
      </c>
      <c r="O957" s="12">
        <v>0</v>
      </c>
      <c r="P957" s="12">
        <v>0</v>
      </c>
      <c r="Q957" s="12">
        <v>0</v>
      </c>
      <c r="R957" s="12">
        <v>0</v>
      </c>
      <c r="S957" s="12">
        <v>0</v>
      </c>
      <c r="T957" s="12">
        <v>0</v>
      </c>
      <c r="U957" s="12">
        <v>0</v>
      </c>
      <c r="V957" s="12">
        <v>0</v>
      </c>
      <c r="W957" s="12">
        <v>0</v>
      </c>
      <c r="X957" s="12">
        <v>0</v>
      </c>
      <c r="Y957" s="12">
        <v>0</v>
      </c>
      <c r="Z957" s="12">
        <v>0</v>
      </c>
      <c r="AA957" s="12">
        <v>0</v>
      </c>
      <c r="AB957" s="12">
        <v>0</v>
      </c>
      <c r="AC957" s="12">
        <v>0</v>
      </c>
      <c r="AD957" s="12">
        <v>0</v>
      </c>
      <c r="AE957" s="12">
        <v>0</v>
      </c>
      <c r="AF957" s="12">
        <v>0</v>
      </c>
      <c r="AG957" s="12">
        <v>0</v>
      </c>
      <c r="AH957" s="12">
        <v>0</v>
      </c>
      <c r="AI957" s="12">
        <v>0</v>
      </c>
      <c r="AJ957" s="12">
        <v>0</v>
      </c>
      <c r="AK957" s="12">
        <v>0</v>
      </c>
      <c r="AL957" s="12">
        <v>0</v>
      </c>
      <c r="AM957" s="12">
        <v>0</v>
      </c>
      <c r="AN957" s="12">
        <v>0</v>
      </c>
      <c r="AO957" s="81">
        <v>0</v>
      </c>
      <c r="AP957">
        <v>0</v>
      </c>
      <c r="AQ957">
        <v>0</v>
      </c>
      <c r="AR957">
        <v>0</v>
      </c>
      <c r="AS957" t="s">
        <v>357</v>
      </c>
      <c r="AT957" t="s">
        <v>272</v>
      </c>
      <c r="AU957">
        <v>0</v>
      </c>
      <c r="AV957" s="12"/>
      <c r="AW957" s="12"/>
      <c r="AX957" s="12"/>
      <c r="AY957" s="12">
        <v>61</v>
      </c>
      <c r="AZ957" t="s">
        <v>57</v>
      </c>
    </row>
    <row r="958" spans="1:52" hidden="1" x14ac:dyDescent="0.35">
      <c r="A958" t="s">
        <v>138</v>
      </c>
      <c r="B958" t="s">
        <v>280</v>
      </c>
      <c r="C958" s="109">
        <v>0</v>
      </c>
      <c r="D958" s="12">
        <v>0</v>
      </c>
      <c r="E958" s="12">
        <v>0</v>
      </c>
      <c r="F958" s="12">
        <v>0</v>
      </c>
      <c r="G958" s="12">
        <v>0</v>
      </c>
      <c r="H958" s="12">
        <v>0</v>
      </c>
      <c r="I958" s="12">
        <v>0</v>
      </c>
      <c r="J958" s="12">
        <v>0</v>
      </c>
      <c r="K958" s="12">
        <v>0</v>
      </c>
      <c r="L958" s="12">
        <v>0</v>
      </c>
      <c r="M958" s="12">
        <v>0</v>
      </c>
      <c r="N958" s="12">
        <v>0</v>
      </c>
      <c r="O958" s="12">
        <v>0</v>
      </c>
      <c r="P958" s="12">
        <v>0</v>
      </c>
      <c r="Q958" s="12">
        <v>0</v>
      </c>
      <c r="R958" s="12">
        <v>0</v>
      </c>
      <c r="S958" s="12">
        <v>0</v>
      </c>
      <c r="T958" s="12">
        <v>0</v>
      </c>
      <c r="U958" s="12">
        <v>0</v>
      </c>
      <c r="V958" s="12">
        <v>0</v>
      </c>
      <c r="W958" s="12">
        <v>0</v>
      </c>
      <c r="X958" s="12">
        <v>0</v>
      </c>
      <c r="Y958" s="12">
        <v>0</v>
      </c>
      <c r="Z958" s="12">
        <v>0</v>
      </c>
      <c r="AA958" s="12">
        <v>0</v>
      </c>
      <c r="AB958" s="12">
        <v>0</v>
      </c>
      <c r="AC958" s="12">
        <v>0</v>
      </c>
      <c r="AD958" s="12">
        <v>0</v>
      </c>
      <c r="AE958" s="12">
        <v>0</v>
      </c>
      <c r="AF958" s="12">
        <v>0</v>
      </c>
      <c r="AG958" s="12">
        <v>0</v>
      </c>
      <c r="AH958" s="12">
        <v>0</v>
      </c>
      <c r="AI958" s="12">
        <v>0</v>
      </c>
      <c r="AJ958" s="12">
        <v>0</v>
      </c>
      <c r="AK958" s="12">
        <v>0</v>
      </c>
      <c r="AL958" s="12">
        <v>0</v>
      </c>
      <c r="AM958" s="12">
        <v>0</v>
      </c>
      <c r="AN958" s="12">
        <v>0</v>
      </c>
      <c r="AO958" s="81">
        <v>0</v>
      </c>
      <c r="AP958">
        <v>0</v>
      </c>
      <c r="AQ958">
        <v>0</v>
      </c>
      <c r="AR958">
        <v>0</v>
      </c>
      <c r="AS958" t="s">
        <v>357</v>
      </c>
      <c r="AT958" t="s">
        <v>272</v>
      </c>
      <c r="AU958">
        <v>0</v>
      </c>
      <c r="AV958" s="12"/>
      <c r="AW958" s="12"/>
      <c r="AX958" s="12"/>
      <c r="AY958" s="12"/>
      <c r="AZ958" t="s">
        <v>57</v>
      </c>
    </row>
    <row r="959" spans="1:52" hidden="1" x14ac:dyDescent="0.35">
      <c r="A959" t="s">
        <v>138</v>
      </c>
      <c r="B959" t="s">
        <v>280</v>
      </c>
      <c r="C959" s="109">
        <v>0</v>
      </c>
      <c r="D959" s="12">
        <v>0</v>
      </c>
      <c r="E959" s="12">
        <v>0</v>
      </c>
      <c r="F959" s="12">
        <v>0</v>
      </c>
      <c r="G959" s="12">
        <v>0</v>
      </c>
      <c r="H959" s="12">
        <v>0</v>
      </c>
      <c r="I959" s="12">
        <v>0</v>
      </c>
      <c r="J959" s="12">
        <v>0</v>
      </c>
      <c r="K959" s="12">
        <v>0</v>
      </c>
      <c r="L959" s="12">
        <v>0</v>
      </c>
      <c r="M959" s="12">
        <v>0</v>
      </c>
      <c r="N959" s="12">
        <v>0</v>
      </c>
      <c r="O959" s="12">
        <v>0</v>
      </c>
      <c r="P959" s="12">
        <v>0</v>
      </c>
      <c r="Q959" s="12">
        <v>0</v>
      </c>
      <c r="R959" s="12">
        <v>0</v>
      </c>
      <c r="S959" s="12">
        <v>0</v>
      </c>
      <c r="T959" s="12">
        <v>0</v>
      </c>
      <c r="U959" s="12">
        <v>0</v>
      </c>
      <c r="V959" s="12">
        <v>0</v>
      </c>
      <c r="W959" s="12">
        <v>0</v>
      </c>
      <c r="X959" s="12">
        <v>0</v>
      </c>
      <c r="Y959" s="12">
        <v>0</v>
      </c>
      <c r="Z959" s="12">
        <v>0</v>
      </c>
      <c r="AA959" s="12">
        <v>0</v>
      </c>
      <c r="AB959" s="12">
        <v>0</v>
      </c>
      <c r="AC959" s="12">
        <v>0</v>
      </c>
      <c r="AD959" s="12">
        <v>0</v>
      </c>
      <c r="AE959" s="12">
        <v>0</v>
      </c>
      <c r="AF959" s="12">
        <v>0</v>
      </c>
      <c r="AG959" s="12">
        <v>0</v>
      </c>
      <c r="AH959" s="12">
        <v>0</v>
      </c>
      <c r="AI959" s="12">
        <v>0</v>
      </c>
      <c r="AJ959" s="12">
        <v>0</v>
      </c>
      <c r="AK959" s="12">
        <v>0</v>
      </c>
      <c r="AL959" s="12">
        <v>0</v>
      </c>
      <c r="AM959" s="12">
        <v>0</v>
      </c>
      <c r="AN959" s="12">
        <v>0</v>
      </c>
      <c r="AO959" s="81">
        <v>0</v>
      </c>
      <c r="AP959">
        <v>0</v>
      </c>
      <c r="AQ959">
        <v>0</v>
      </c>
      <c r="AR959">
        <v>0</v>
      </c>
      <c r="AS959" t="s">
        <v>357</v>
      </c>
      <c r="AT959" t="s">
        <v>272</v>
      </c>
      <c r="AU959">
        <v>0</v>
      </c>
      <c r="AV959" s="12"/>
      <c r="AW959" s="12"/>
      <c r="AX959" s="12"/>
      <c r="AY959" s="12"/>
      <c r="AZ959" t="s">
        <v>296</v>
      </c>
    </row>
    <row r="960" spans="1:52" hidden="1" x14ac:dyDescent="0.35">
      <c r="A960" t="s">
        <v>138</v>
      </c>
      <c r="B960" t="s">
        <v>280</v>
      </c>
      <c r="C960" s="109">
        <v>0</v>
      </c>
      <c r="D960" s="12">
        <v>0</v>
      </c>
      <c r="E960" s="12">
        <v>0</v>
      </c>
      <c r="F960" s="12">
        <v>0</v>
      </c>
      <c r="G960" s="12">
        <v>0</v>
      </c>
      <c r="H960" s="12">
        <v>0</v>
      </c>
      <c r="I960" s="12">
        <v>0</v>
      </c>
      <c r="J960" s="12">
        <v>0</v>
      </c>
      <c r="K960" s="12">
        <v>0</v>
      </c>
      <c r="L960" s="12">
        <v>0</v>
      </c>
      <c r="M960" s="12">
        <v>0</v>
      </c>
      <c r="N960" s="12">
        <v>0</v>
      </c>
      <c r="O960" s="12">
        <v>0</v>
      </c>
      <c r="P960" s="12">
        <v>0</v>
      </c>
      <c r="Q960" s="12">
        <v>0</v>
      </c>
      <c r="R960" s="12">
        <v>0</v>
      </c>
      <c r="S960" s="12">
        <v>0</v>
      </c>
      <c r="T960" s="12">
        <v>0</v>
      </c>
      <c r="U960" s="12">
        <v>0</v>
      </c>
      <c r="V960" s="12">
        <v>0</v>
      </c>
      <c r="W960" s="12">
        <v>0</v>
      </c>
      <c r="X960" s="12">
        <v>0</v>
      </c>
      <c r="Y960" s="12">
        <v>0</v>
      </c>
      <c r="Z960" s="12">
        <v>0</v>
      </c>
      <c r="AA960" s="12">
        <v>0</v>
      </c>
      <c r="AB960" s="12">
        <v>0</v>
      </c>
      <c r="AC960" s="12">
        <v>0</v>
      </c>
      <c r="AD960" s="12">
        <v>0</v>
      </c>
      <c r="AE960" s="12">
        <v>0</v>
      </c>
      <c r="AF960" s="12">
        <v>0</v>
      </c>
      <c r="AG960" s="12">
        <v>0</v>
      </c>
      <c r="AH960" s="12">
        <v>0</v>
      </c>
      <c r="AI960" s="12">
        <v>0</v>
      </c>
      <c r="AJ960" s="12">
        <v>0</v>
      </c>
      <c r="AK960" s="12">
        <v>0</v>
      </c>
      <c r="AL960" s="12">
        <v>0</v>
      </c>
      <c r="AM960" s="12">
        <v>0</v>
      </c>
      <c r="AN960" s="12">
        <v>0</v>
      </c>
      <c r="AO960" s="81">
        <v>0</v>
      </c>
      <c r="AP960">
        <v>0</v>
      </c>
      <c r="AQ960">
        <v>0</v>
      </c>
      <c r="AR960">
        <v>0</v>
      </c>
      <c r="AS960" t="s">
        <v>357</v>
      </c>
      <c r="AT960" t="s">
        <v>272</v>
      </c>
      <c r="AU960">
        <v>0</v>
      </c>
      <c r="AV960" s="12"/>
      <c r="AW960" s="12"/>
      <c r="AX960" s="12"/>
      <c r="AY960" s="12"/>
      <c r="AZ960" t="s">
        <v>295</v>
      </c>
    </row>
    <row r="961" spans="1:52" hidden="1" x14ac:dyDescent="0.35">
      <c r="A961" t="s">
        <v>138</v>
      </c>
      <c r="B961" t="s">
        <v>271</v>
      </c>
      <c r="C961" s="109">
        <v>0</v>
      </c>
      <c r="D961" s="12">
        <v>0</v>
      </c>
      <c r="E961" s="12">
        <v>0</v>
      </c>
      <c r="F961" s="12">
        <v>0</v>
      </c>
      <c r="G961" s="12">
        <v>0</v>
      </c>
      <c r="H961" s="12">
        <v>0</v>
      </c>
      <c r="I961" s="12">
        <v>0</v>
      </c>
      <c r="J961" s="12">
        <v>0</v>
      </c>
      <c r="K961" s="12">
        <v>0</v>
      </c>
      <c r="L961" s="12">
        <v>0</v>
      </c>
      <c r="M961" s="12">
        <v>0</v>
      </c>
      <c r="N961" s="12">
        <v>0</v>
      </c>
      <c r="O961" s="12">
        <v>0</v>
      </c>
      <c r="P961" s="12">
        <v>0</v>
      </c>
      <c r="Q961" s="12">
        <v>0</v>
      </c>
      <c r="R961" s="12">
        <v>0</v>
      </c>
      <c r="S961" s="12">
        <v>0</v>
      </c>
      <c r="T961" s="12">
        <v>0</v>
      </c>
      <c r="U961" s="12">
        <v>0</v>
      </c>
      <c r="V961" s="12">
        <v>0</v>
      </c>
      <c r="W961" s="12">
        <v>0</v>
      </c>
      <c r="X961" s="12">
        <v>0</v>
      </c>
      <c r="Y961" s="12">
        <v>0</v>
      </c>
      <c r="Z961" s="12">
        <v>0</v>
      </c>
      <c r="AA961" s="12">
        <v>0</v>
      </c>
      <c r="AB961" s="12">
        <v>0</v>
      </c>
      <c r="AC961" s="12">
        <v>0</v>
      </c>
      <c r="AD961" s="12">
        <v>0</v>
      </c>
      <c r="AE961" s="12">
        <v>0</v>
      </c>
      <c r="AF961" s="12">
        <v>0</v>
      </c>
      <c r="AG961" s="12">
        <v>0</v>
      </c>
      <c r="AH961" s="12">
        <v>0</v>
      </c>
      <c r="AI961" s="12">
        <v>0</v>
      </c>
      <c r="AJ961" s="12">
        <v>0</v>
      </c>
      <c r="AK961" s="12">
        <v>0</v>
      </c>
      <c r="AL961" s="12">
        <v>0</v>
      </c>
      <c r="AM961" s="12">
        <v>0</v>
      </c>
      <c r="AN961" s="12">
        <v>0</v>
      </c>
      <c r="AO961" s="81">
        <v>0</v>
      </c>
      <c r="AP961">
        <v>0</v>
      </c>
      <c r="AQ961">
        <v>0</v>
      </c>
      <c r="AR961">
        <v>0</v>
      </c>
      <c r="AS961" t="s">
        <v>356</v>
      </c>
      <c r="AT961" t="s">
        <v>272</v>
      </c>
      <c r="AU961">
        <v>0</v>
      </c>
      <c r="AV961" s="12">
        <v>518</v>
      </c>
      <c r="AW961" s="12"/>
      <c r="AX961" s="12"/>
      <c r="AY961" s="12"/>
      <c r="AZ961" t="s">
        <v>57</v>
      </c>
    </row>
    <row r="962" spans="1:52" hidden="1" x14ac:dyDescent="0.35">
      <c r="A962" t="s">
        <v>138</v>
      </c>
      <c r="B962" t="s">
        <v>271</v>
      </c>
      <c r="C962" s="109">
        <v>0</v>
      </c>
      <c r="D962" s="12">
        <v>0</v>
      </c>
      <c r="E962" s="12">
        <v>0</v>
      </c>
      <c r="F962" s="12">
        <v>0</v>
      </c>
      <c r="G962" s="12">
        <v>0</v>
      </c>
      <c r="H962" s="12">
        <v>0</v>
      </c>
      <c r="I962" s="12">
        <v>0</v>
      </c>
      <c r="J962" s="12">
        <v>0</v>
      </c>
      <c r="K962" s="12">
        <v>0</v>
      </c>
      <c r="L962" s="12">
        <v>0</v>
      </c>
      <c r="M962" s="12">
        <v>0</v>
      </c>
      <c r="N962" s="12">
        <v>0</v>
      </c>
      <c r="O962" s="12">
        <v>0</v>
      </c>
      <c r="P962" s="12">
        <v>0</v>
      </c>
      <c r="Q962" s="12">
        <v>0</v>
      </c>
      <c r="R962" s="12">
        <v>0</v>
      </c>
      <c r="S962" s="12">
        <v>0</v>
      </c>
      <c r="T962" s="12">
        <v>0</v>
      </c>
      <c r="U962" s="12">
        <v>0</v>
      </c>
      <c r="V962" s="12">
        <v>0</v>
      </c>
      <c r="W962" s="12">
        <v>0</v>
      </c>
      <c r="X962" s="12">
        <v>0</v>
      </c>
      <c r="Y962" s="12">
        <v>0</v>
      </c>
      <c r="Z962" s="12">
        <v>0</v>
      </c>
      <c r="AA962" s="12">
        <v>0</v>
      </c>
      <c r="AB962" s="12">
        <v>0</v>
      </c>
      <c r="AC962" s="12">
        <v>0</v>
      </c>
      <c r="AD962" s="12">
        <v>0</v>
      </c>
      <c r="AE962" s="12">
        <v>0</v>
      </c>
      <c r="AF962" s="12">
        <v>0</v>
      </c>
      <c r="AG962" s="12">
        <v>0</v>
      </c>
      <c r="AH962" s="12">
        <v>0</v>
      </c>
      <c r="AI962" s="12">
        <v>0</v>
      </c>
      <c r="AJ962" s="12">
        <v>0</v>
      </c>
      <c r="AK962" s="12">
        <v>0</v>
      </c>
      <c r="AL962" s="12">
        <v>0</v>
      </c>
      <c r="AM962" s="12">
        <v>0</v>
      </c>
      <c r="AN962" s="12">
        <v>0</v>
      </c>
      <c r="AO962" s="81">
        <v>0</v>
      </c>
      <c r="AP962">
        <v>0</v>
      </c>
      <c r="AQ962">
        <v>0</v>
      </c>
      <c r="AR962">
        <v>0</v>
      </c>
      <c r="AS962" t="s">
        <v>356</v>
      </c>
      <c r="AT962" t="s">
        <v>272</v>
      </c>
      <c r="AU962">
        <v>0</v>
      </c>
      <c r="AV962" s="12"/>
      <c r="AW962" s="12">
        <v>4</v>
      </c>
      <c r="AX962" s="12"/>
      <c r="AY962" s="12"/>
      <c r="AZ962" t="s">
        <v>295</v>
      </c>
    </row>
    <row r="963" spans="1:52" hidden="1" x14ac:dyDescent="0.35">
      <c r="A963" t="s">
        <v>138</v>
      </c>
      <c r="B963" t="s">
        <v>271</v>
      </c>
      <c r="C963" s="109">
        <v>0</v>
      </c>
      <c r="D963" s="12">
        <v>0</v>
      </c>
      <c r="E963" s="12">
        <v>0</v>
      </c>
      <c r="F963" s="12">
        <v>0</v>
      </c>
      <c r="G963" s="12">
        <v>0</v>
      </c>
      <c r="H963" s="12">
        <v>0</v>
      </c>
      <c r="I963" s="12">
        <v>0</v>
      </c>
      <c r="J963" s="12">
        <v>0</v>
      </c>
      <c r="K963" s="12">
        <v>0</v>
      </c>
      <c r="L963" s="12">
        <v>0</v>
      </c>
      <c r="M963" s="12">
        <v>0</v>
      </c>
      <c r="N963" s="12">
        <v>0</v>
      </c>
      <c r="O963" s="12">
        <v>0</v>
      </c>
      <c r="P963" s="12">
        <v>0</v>
      </c>
      <c r="Q963" s="12">
        <v>0</v>
      </c>
      <c r="R963" s="12">
        <v>0</v>
      </c>
      <c r="S963" s="12">
        <v>0</v>
      </c>
      <c r="T963" s="12">
        <v>0</v>
      </c>
      <c r="U963" s="12">
        <v>0</v>
      </c>
      <c r="V963" s="12">
        <v>0</v>
      </c>
      <c r="W963" s="12">
        <v>0</v>
      </c>
      <c r="X963" s="12">
        <v>0</v>
      </c>
      <c r="Y963" s="12">
        <v>0</v>
      </c>
      <c r="Z963" s="12">
        <v>0</v>
      </c>
      <c r="AA963" s="12">
        <v>0</v>
      </c>
      <c r="AB963" s="12">
        <v>0</v>
      </c>
      <c r="AC963" s="12">
        <v>0</v>
      </c>
      <c r="AD963" s="12">
        <v>0</v>
      </c>
      <c r="AE963" s="12">
        <v>0</v>
      </c>
      <c r="AF963" s="12">
        <v>0</v>
      </c>
      <c r="AG963" s="12">
        <v>0</v>
      </c>
      <c r="AH963" s="12">
        <v>0</v>
      </c>
      <c r="AI963" s="12">
        <v>0</v>
      </c>
      <c r="AJ963" s="12">
        <v>0</v>
      </c>
      <c r="AK963" s="12">
        <v>0</v>
      </c>
      <c r="AL963" s="12">
        <v>0</v>
      </c>
      <c r="AM963" s="12">
        <v>0</v>
      </c>
      <c r="AN963" s="12">
        <v>0</v>
      </c>
      <c r="AO963" s="81">
        <v>0</v>
      </c>
      <c r="AP963">
        <v>0</v>
      </c>
      <c r="AQ963">
        <v>0</v>
      </c>
      <c r="AR963">
        <v>0</v>
      </c>
      <c r="AS963" t="s">
        <v>356</v>
      </c>
      <c r="AT963" t="s">
        <v>272</v>
      </c>
      <c r="AU963">
        <v>0</v>
      </c>
      <c r="AV963" s="12"/>
      <c r="AW963" s="12">
        <v>16</v>
      </c>
      <c r="AX963" s="12"/>
      <c r="AY963" s="12"/>
      <c r="AZ963" t="s">
        <v>296</v>
      </c>
    </row>
    <row r="964" spans="1:52" hidden="1" x14ac:dyDescent="0.35">
      <c r="A964" t="s">
        <v>138</v>
      </c>
      <c r="B964" t="s">
        <v>271</v>
      </c>
      <c r="C964" s="109">
        <v>0</v>
      </c>
      <c r="D964" s="12">
        <v>0</v>
      </c>
      <c r="E964" s="12">
        <v>0</v>
      </c>
      <c r="F964" s="12">
        <v>0</v>
      </c>
      <c r="G964" s="12">
        <v>0</v>
      </c>
      <c r="H964" s="12">
        <v>0</v>
      </c>
      <c r="I964" s="12">
        <v>0</v>
      </c>
      <c r="J964" s="12">
        <v>0</v>
      </c>
      <c r="K964" s="12">
        <v>0</v>
      </c>
      <c r="L964" s="12">
        <v>0</v>
      </c>
      <c r="M964" s="12">
        <v>0</v>
      </c>
      <c r="N964" s="12">
        <v>0</v>
      </c>
      <c r="O964" s="12">
        <v>0</v>
      </c>
      <c r="P964" s="12">
        <v>0</v>
      </c>
      <c r="Q964" s="12">
        <v>0</v>
      </c>
      <c r="R964" s="12">
        <v>0</v>
      </c>
      <c r="S964" s="12">
        <v>0</v>
      </c>
      <c r="T964" s="12">
        <v>0</v>
      </c>
      <c r="U964" s="12">
        <v>0</v>
      </c>
      <c r="V964" s="12">
        <v>0</v>
      </c>
      <c r="W964" s="12">
        <v>0</v>
      </c>
      <c r="X964" s="12">
        <v>0</v>
      </c>
      <c r="Y964" s="12">
        <v>0</v>
      </c>
      <c r="Z964" s="12">
        <v>0</v>
      </c>
      <c r="AA964" s="12">
        <v>0</v>
      </c>
      <c r="AB964" s="12">
        <v>0</v>
      </c>
      <c r="AC964" s="12">
        <v>0</v>
      </c>
      <c r="AD964" s="12">
        <v>0</v>
      </c>
      <c r="AE964" s="12">
        <v>0</v>
      </c>
      <c r="AF964" s="12">
        <v>0</v>
      </c>
      <c r="AG964" s="12">
        <v>0</v>
      </c>
      <c r="AH964" s="12">
        <v>0</v>
      </c>
      <c r="AI964" s="12">
        <v>0</v>
      </c>
      <c r="AJ964" s="12">
        <v>0</v>
      </c>
      <c r="AK964" s="12">
        <v>0</v>
      </c>
      <c r="AL964" s="12">
        <v>0</v>
      </c>
      <c r="AM964" s="12">
        <v>0</v>
      </c>
      <c r="AN964" s="12">
        <v>0</v>
      </c>
      <c r="AO964" s="81">
        <v>0</v>
      </c>
      <c r="AP964">
        <v>0</v>
      </c>
      <c r="AQ964">
        <v>0</v>
      </c>
      <c r="AR964">
        <v>0</v>
      </c>
      <c r="AS964" t="s">
        <v>356</v>
      </c>
      <c r="AT964" t="s">
        <v>272</v>
      </c>
      <c r="AU964">
        <v>0</v>
      </c>
      <c r="AV964" s="12"/>
      <c r="AW964" s="12">
        <v>191</v>
      </c>
      <c r="AX964" s="12"/>
      <c r="AY964" s="12"/>
      <c r="AZ964" t="s">
        <v>57</v>
      </c>
    </row>
    <row r="965" spans="1:52" hidden="1" x14ac:dyDescent="0.35">
      <c r="A965" t="s">
        <v>138</v>
      </c>
      <c r="B965" t="s">
        <v>271</v>
      </c>
      <c r="C965" s="109">
        <v>0</v>
      </c>
      <c r="D965" s="12">
        <v>0</v>
      </c>
      <c r="E965" s="12">
        <v>0</v>
      </c>
      <c r="F965" s="12">
        <v>0</v>
      </c>
      <c r="G965" s="12">
        <v>0</v>
      </c>
      <c r="H965" s="12">
        <v>0</v>
      </c>
      <c r="I965" s="12">
        <v>0</v>
      </c>
      <c r="J965" s="12">
        <v>0</v>
      </c>
      <c r="K965" s="12">
        <v>0</v>
      </c>
      <c r="L965" s="12">
        <v>0</v>
      </c>
      <c r="M965" s="12">
        <v>0</v>
      </c>
      <c r="N965" s="12">
        <v>0</v>
      </c>
      <c r="O965" s="12">
        <v>0</v>
      </c>
      <c r="P965" s="12">
        <v>0</v>
      </c>
      <c r="Q965" s="12">
        <v>0</v>
      </c>
      <c r="R965" s="12">
        <v>0</v>
      </c>
      <c r="S965" s="12">
        <v>0</v>
      </c>
      <c r="T965" s="12">
        <v>0</v>
      </c>
      <c r="U965" s="12">
        <v>0</v>
      </c>
      <c r="V965" s="12">
        <v>0</v>
      </c>
      <c r="W965" s="12">
        <v>0</v>
      </c>
      <c r="X965" s="12">
        <v>0</v>
      </c>
      <c r="Y965" s="12">
        <v>0</v>
      </c>
      <c r="Z965" s="12">
        <v>0</v>
      </c>
      <c r="AA965" s="12">
        <v>0</v>
      </c>
      <c r="AB965" s="12">
        <v>0</v>
      </c>
      <c r="AC965" s="12">
        <v>0</v>
      </c>
      <c r="AD965" s="12">
        <v>0</v>
      </c>
      <c r="AE965" s="12">
        <v>0</v>
      </c>
      <c r="AF965" s="12">
        <v>0</v>
      </c>
      <c r="AG965" s="12">
        <v>0</v>
      </c>
      <c r="AH965" s="12">
        <v>0</v>
      </c>
      <c r="AI965" s="12">
        <v>0</v>
      </c>
      <c r="AJ965" s="12">
        <v>0</v>
      </c>
      <c r="AK965" s="12">
        <v>0</v>
      </c>
      <c r="AL965" s="12">
        <v>0</v>
      </c>
      <c r="AM965" s="12">
        <v>0</v>
      </c>
      <c r="AN965" s="12">
        <v>0</v>
      </c>
      <c r="AO965" s="81">
        <v>0</v>
      </c>
      <c r="AP965">
        <v>0</v>
      </c>
      <c r="AQ965">
        <v>0</v>
      </c>
      <c r="AR965">
        <v>0</v>
      </c>
      <c r="AS965" t="s">
        <v>356</v>
      </c>
      <c r="AT965" t="s">
        <v>272</v>
      </c>
      <c r="AU965">
        <v>0</v>
      </c>
      <c r="AV965" s="12"/>
      <c r="AW965" s="12"/>
      <c r="AX965" s="12"/>
      <c r="AY965" s="12">
        <v>4</v>
      </c>
      <c r="AZ965" t="s">
        <v>295</v>
      </c>
    </row>
    <row r="966" spans="1:52" hidden="1" x14ac:dyDescent="0.35">
      <c r="A966" t="s">
        <v>138</v>
      </c>
      <c r="B966" t="s">
        <v>271</v>
      </c>
      <c r="C966" s="109">
        <v>0</v>
      </c>
      <c r="D966" s="12">
        <v>0</v>
      </c>
      <c r="E966" s="12">
        <v>0</v>
      </c>
      <c r="F966" s="12">
        <v>0</v>
      </c>
      <c r="G966" s="12">
        <v>0</v>
      </c>
      <c r="H966" s="12">
        <v>0</v>
      </c>
      <c r="I966" s="12">
        <v>0</v>
      </c>
      <c r="J966" s="12">
        <v>0</v>
      </c>
      <c r="K966" s="12">
        <v>0</v>
      </c>
      <c r="L966" s="12">
        <v>0</v>
      </c>
      <c r="M966" s="12">
        <v>0</v>
      </c>
      <c r="N966" s="12">
        <v>0</v>
      </c>
      <c r="O966" s="12">
        <v>0</v>
      </c>
      <c r="P966" s="12">
        <v>0</v>
      </c>
      <c r="Q966" s="12">
        <v>0</v>
      </c>
      <c r="R966" s="12">
        <v>0</v>
      </c>
      <c r="S966" s="12">
        <v>0</v>
      </c>
      <c r="T966" s="12">
        <v>0</v>
      </c>
      <c r="U966" s="12">
        <v>0</v>
      </c>
      <c r="V966" s="12">
        <v>0</v>
      </c>
      <c r="W966" s="12">
        <v>0</v>
      </c>
      <c r="X966" s="12">
        <v>0</v>
      </c>
      <c r="Y966" s="12">
        <v>0</v>
      </c>
      <c r="Z966" s="12">
        <v>0</v>
      </c>
      <c r="AA966" s="12">
        <v>0</v>
      </c>
      <c r="AB966" s="12">
        <v>0</v>
      </c>
      <c r="AC966" s="12">
        <v>0</v>
      </c>
      <c r="AD966" s="12">
        <v>0</v>
      </c>
      <c r="AE966" s="12">
        <v>0</v>
      </c>
      <c r="AF966" s="12">
        <v>0</v>
      </c>
      <c r="AG966" s="12">
        <v>0</v>
      </c>
      <c r="AH966" s="12">
        <v>0</v>
      </c>
      <c r="AI966" s="12">
        <v>0</v>
      </c>
      <c r="AJ966" s="12">
        <v>0</v>
      </c>
      <c r="AK966" s="12">
        <v>0</v>
      </c>
      <c r="AL966" s="12">
        <v>0</v>
      </c>
      <c r="AM966" s="12">
        <v>0</v>
      </c>
      <c r="AN966" s="12">
        <v>0</v>
      </c>
      <c r="AO966" s="81">
        <v>0</v>
      </c>
      <c r="AP966">
        <v>0</v>
      </c>
      <c r="AQ966">
        <v>0</v>
      </c>
      <c r="AR966">
        <v>0</v>
      </c>
      <c r="AS966" t="s">
        <v>356</v>
      </c>
      <c r="AT966" t="s">
        <v>272</v>
      </c>
      <c r="AU966">
        <v>0</v>
      </c>
      <c r="AV966" s="12"/>
      <c r="AW966" s="12"/>
      <c r="AX966" s="12"/>
      <c r="AY966" s="12">
        <v>17</v>
      </c>
      <c r="AZ966" t="s">
        <v>296</v>
      </c>
    </row>
    <row r="967" spans="1:52" hidden="1" x14ac:dyDescent="0.35">
      <c r="A967" t="s">
        <v>138</v>
      </c>
      <c r="B967" t="s">
        <v>271</v>
      </c>
      <c r="C967" s="109">
        <v>0</v>
      </c>
      <c r="D967" s="12">
        <v>0</v>
      </c>
      <c r="E967" s="12">
        <v>0</v>
      </c>
      <c r="F967" s="12">
        <v>0</v>
      </c>
      <c r="G967" s="12">
        <v>0</v>
      </c>
      <c r="H967" s="12">
        <v>0</v>
      </c>
      <c r="I967" s="12">
        <v>0</v>
      </c>
      <c r="J967" s="12">
        <v>0</v>
      </c>
      <c r="K967" s="12">
        <v>0</v>
      </c>
      <c r="L967" s="12">
        <v>0</v>
      </c>
      <c r="M967" s="12">
        <v>0</v>
      </c>
      <c r="N967" s="12">
        <v>0</v>
      </c>
      <c r="O967" s="12">
        <v>0</v>
      </c>
      <c r="P967" s="12">
        <v>0</v>
      </c>
      <c r="Q967" s="12">
        <v>0</v>
      </c>
      <c r="R967" s="12">
        <v>0</v>
      </c>
      <c r="S967" s="12">
        <v>0</v>
      </c>
      <c r="T967" s="12">
        <v>0</v>
      </c>
      <c r="U967" s="12">
        <v>0</v>
      </c>
      <c r="V967" s="12">
        <v>0</v>
      </c>
      <c r="W967" s="12">
        <v>0</v>
      </c>
      <c r="X967" s="12">
        <v>0</v>
      </c>
      <c r="Y967" s="12">
        <v>0</v>
      </c>
      <c r="Z967" s="12">
        <v>0</v>
      </c>
      <c r="AA967" s="12">
        <v>0</v>
      </c>
      <c r="AB967" s="12">
        <v>0</v>
      </c>
      <c r="AC967" s="12">
        <v>0</v>
      </c>
      <c r="AD967" s="12">
        <v>0</v>
      </c>
      <c r="AE967" s="12">
        <v>0</v>
      </c>
      <c r="AF967" s="12">
        <v>0</v>
      </c>
      <c r="AG967" s="12">
        <v>0</v>
      </c>
      <c r="AH967" s="12">
        <v>0</v>
      </c>
      <c r="AI967" s="12">
        <v>0</v>
      </c>
      <c r="AJ967" s="12">
        <v>0</v>
      </c>
      <c r="AK967" s="12">
        <v>0</v>
      </c>
      <c r="AL967" s="12">
        <v>0</v>
      </c>
      <c r="AM967" s="12">
        <v>0</v>
      </c>
      <c r="AN967" s="12">
        <v>0</v>
      </c>
      <c r="AO967" s="81">
        <v>0</v>
      </c>
      <c r="AP967">
        <v>0</v>
      </c>
      <c r="AQ967">
        <v>0</v>
      </c>
      <c r="AR967">
        <v>0</v>
      </c>
      <c r="AS967" t="s">
        <v>356</v>
      </c>
      <c r="AT967" t="s">
        <v>272</v>
      </c>
      <c r="AU967">
        <v>0</v>
      </c>
      <c r="AV967" s="12"/>
      <c r="AW967" s="12"/>
      <c r="AX967" s="12"/>
      <c r="AY967" s="12">
        <v>203</v>
      </c>
      <c r="AZ967" t="s">
        <v>57</v>
      </c>
    </row>
    <row r="968" spans="1:52" hidden="1" x14ac:dyDescent="0.35">
      <c r="A968" t="s">
        <v>138</v>
      </c>
      <c r="B968" t="s">
        <v>271</v>
      </c>
      <c r="C968" s="109">
        <v>0</v>
      </c>
      <c r="D968" s="12">
        <v>0</v>
      </c>
      <c r="E968" s="12">
        <v>0</v>
      </c>
      <c r="F968" s="12">
        <v>0</v>
      </c>
      <c r="G968" s="12">
        <v>0</v>
      </c>
      <c r="H968" s="12">
        <v>0</v>
      </c>
      <c r="I968" s="12">
        <v>0</v>
      </c>
      <c r="J968" s="12">
        <v>0</v>
      </c>
      <c r="K968" s="12">
        <v>0</v>
      </c>
      <c r="L968" s="12">
        <v>0</v>
      </c>
      <c r="M968" s="12">
        <v>0</v>
      </c>
      <c r="N968" s="12">
        <v>0</v>
      </c>
      <c r="O968" s="12">
        <v>0</v>
      </c>
      <c r="P968" s="12">
        <v>0</v>
      </c>
      <c r="Q968" s="12">
        <v>0</v>
      </c>
      <c r="R968" s="12">
        <v>0</v>
      </c>
      <c r="S968" s="12">
        <v>0</v>
      </c>
      <c r="T968" s="12">
        <v>0</v>
      </c>
      <c r="U968" s="12">
        <v>0</v>
      </c>
      <c r="V968" s="12">
        <v>0</v>
      </c>
      <c r="W968" s="12">
        <v>0</v>
      </c>
      <c r="X968" s="12">
        <v>0</v>
      </c>
      <c r="Y968" s="12">
        <v>0</v>
      </c>
      <c r="Z968" s="12">
        <v>0</v>
      </c>
      <c r="AA968" s="12">
        <v>0</v>
      </c>
      <c r="AB968" s="12">
        <v>0</v>
      </c>
      <c r="AC968" s="12">
        <v>0</v>
      </c>
      <c r="AD968" s="12">
        <v>0</v>
      </c>
      <c r="AE968" s="12">
        <v>0</v>
      </c>
      <c r="AF968" s="12">
        <v>0</v>
      </c>
      <c r="AG968" s="12">
        <v>0</v>
      </c>
      <c r="AH968" s="12">
        <v>0</v>
      </c>
      <c r="AI968" s="12">
        <v>0</v>
      </c>
      <c r="AJ968" s="12">
        <v>0</v>
      </c>
      <c r="AK968" s="12">
        <v>0</v>
      </c>
      <c r="AL968" s="12">
        <v>0</v>
      </c>
      <c r="AM968" s="12">
        <v>0</v>
      </c>
      <c r="AN968" s="12">
        <v>0</v>
      </c>
      <c r="AO968" s="81">
        <v>0</v>
      </c>
      <c r="AP968">
        <v>0</v>
      </c>
      <c r="AQ968">
        <v>0</v>
      </c>
      <c r="AR968">
        <v>0</v>
      </c>
      <c r="AS968" t="s">
        <v>356</v>
      </c>
      <c r="AT968" t="s">
        <v>272</v>
      </c>
      <c r="AU968">
        <v>0</v>
      </c>
      <c r="AV968" s="12"/>
      <c r="AW968" s="12"/>
      <c r="AX968" s="12"/>
      <c r="AY968" s="12"/>
      <c r="AZ968" t="s">
        <v>57</v>
      </c>
    </row>
    <row r="969" spans="1:52" hidden="1" x14ac:dyDescent="0.35">
      <c r="A969" t="s">
        <v>138</v>
      </c>
      <c r="B969" t="s">
        <v>271</v>
      </c>
      <c r="C969" s="109">
        <v>0</v>
      </c>
      <c r="D969" s="12">
        <v>0</v>
      </c>
      <c r="E969" s="12">
        <v>0</v>
      </c>
      <c r="F969" s="12">
        <v>0</v>
      </c>
      <c r="G969" s="12">
        <v>0</v>
      </c>
      <c r="H969" s="12">
        <v>0</v>
      </c>
      <c r="I969" s="12">
        <v>0</v>
      </c>
      <c r="J969" s="12">
        <v>0</v>
      </c>
      <c r="K969" s="12">
        <v>0</v>
      </c>
      <c r="L969" s="12">
        <v>0</v>
      </c>
      <c r="M969" s="12">
        <v>0</v>
      </c>
      <c r="N969" s="12">
        <v>0</v>
      </c>
      <c r="O969" s="12">
        <v>0</v>
      </c>
      <c r="P969" s="12">
        <v>0</v>
      </c>
      <c r="Q969" s="12">
        <v>0</v>
      </c>
      <c r="R969" s="12">
        <v>0</v>
      </c>
      <c r="S969" s="12">
        <v>0</v>
      </c>
      <c r="T969" s="12">
        <v>0</v>
      </c>
      <c r="U969" s="12">
        <v>0</v>
      </c>
      <c r="V969" s="12">
        <v>0</v>
      </c>
      <c r="W969" s="12">
        <v>0</v>
      </c>
      <c r="X969" s="12">
        <v>0</v>
      </c>
      <c r="Y969" s="12">
        <v>0</v>
      </c>
      <c r="Z969" s="12">
        <v>0</v>
      </c>
      <c r="AA969" s="12">
        <v>0</v>
      </c>
      <c r="AB969" s="12">
        <v>0</v>
      </c>
      <c r="AC969" s="12">
        <v>0</v>
      </c>
      <c r="AD969" s="12">
        <v>0</v>
      </c>
      <c r="AE969" s="12">
        <v>0</v>
      </c>
      <c r="AF969" s="12">
        <v>0</v>
      </c>
      <c r="AG969" s="12">
        <v>0</v>
      </c>
      <c r="AH969" s="12">
        <v>0</v>
      </c>
      <c r="AI969" s="12">
        <v>0</v>
      </c>
      <c r="AJ969" s="12">
        <v>0</v>
      </c>
      <c r="AK969" s="12">
        <v>0</v>
      </c>
      <c r="AL969" s="12">
        <v>0</v>
      </c>
      <c r="AM969" s="12">
        <v>0</v>
      </c>
      <c r="AN969" s="12">
        <v>0</v>
      </c>
      <c r="AO969" s="81">
        <v>0</v>
      </c>
      <c r="AP969">
        <v>0</v>
      </c>
      <c r="AQ969">
        <v>0</v>
      </c>
      <c r="AR969">
        <v>0</v>
      </c>
      <c r="AS969" t="s">
        <v>356</v>
      </c>
      <c r="AT969" t="s">
        <v>272</v>
      </c>
      <c r="AU969">
        <v>0</v>
      </c>
      <c r="AV969" s="12"/>
      <c r="AW969" s="12"/>
      <c r="AX969" s="12"/>
      <c r="AY969" s="12"/>
      <c r="AZ969" t="s">
        <v>296</v>
      </c>
    </row>
    <row r="970" spans="1:52" hidden="1" x14ac:dyDescent="0.35">
      <c r="A970" t="s">
        <v>138</v>
      </c>
      <c r="B970" t="s">
        <v>271</v>
      </c>
      <c r="C970" s="109">
        <v>0</v>
      </c>
      <c r="D970" s="12">
        <v>0</v>
      </c>
      <c r="E970" s="12">
        <v>0</v>
      </c>
      <c r="F970" s="12">
        <v>0</v>
      </c>
      <c r="G970" s="12">
        <v>0</v>
      </c>
      <c r="H970" s="12">
        <v>0</v>
      </c>
      <c r="I970" s="12">
        <v>0</v>
      </c>
      <c r="J970" s="12">
        <v>0</v>
      </c>
      <c r="K970" s="12">
        <v>0</v>
      </c>
      <c r="L970" s="12">
        <v>0</v>
      </c>
      <c r="M970" s="12">
        <v>0</v>
      </c>
      <c r="N970" s="12">
        <v>0</v>
      </c>
      <c r="O970" s="12">
        <v>0</v>
      </c>
      <c r="P970" s="12">
        <v>0</v>
      </c>
      <c r="Q970" s="12">
        <v>0</v>
      </c>
      <c r="R970" s="12">
        <v>0</v>
      </c>
      <c r="S970" s="12">
        <v>0</v>
      </c>
      <c r="T970" s="12">
        <v>0</v>
      </c>
      <c r="U970" s="12">
        <v>0</v>
      </c>
      <c r="V970" s="12">
        <v>0</v>
      </c>
      <c r="W970" s="12">
        <v>0</v>
      </c>
      <c r="X970" s="12">
        <v>0</v>
      </c>
      <c r="Y970" s="12">
        <v>0</v>
      </c>
      <c r="Z970" s="12">
        <v>0</v>
      </c>
      <c r="AA970" s="12">
        <v>0</v>
      </c>
      <c r="AB970" s="12">
        <v>0</v>
      </c>
      <c r="AC970" s="12">
        <v>0</v>
      </c>
      <c r="AD970" s="12">
        <v>0</v>
      </c>
      <c r="AE970" s="12">
        <v>0</v>
      </c>
      <c r="AF970" s="12">
        <v>0</v>
      </c>
      <c r="AG970" s="12">
        <v>0</v>
      </c>
      <c r="AH970" s="12">
        <v>0</v>
      </c>
      <c r="AI970" s="12">
        <v>0</v>
      </c>
      <c r="AJ970" s="12">
        <v>0</v>
      </c>
      <c r="AK970" s="12">
        <v>0</v>
      </c>
      <c r="AL970" s="12">
        <v>0</v>
      </c>
      <c r="AM970" s="12">
        <v>0</v>
      </c>
      <c r="AN970" s="12">
        <v>0</v>
      </c>
      <c r="AO970" s="81">
        <v>0</v>
      </c>
      <c r="AP970">
        <v>0</v>
      </c>
      <c r="AQ970">
        <v>0</v>
      </c>
      <c r="AR970">
        <v>0</v>
      </c>
      <c r="AS970" t="s">
        <v>356</v>
      </c>
      <c r="AT970" t="s">
        <v>272</v>
      </c>
      <c r="AU970">
        <v>0</v>
      </c>
      <c r="AV970" s="12"/>
      <c r="AW970" s="12"/>
      <c r="AX970" s="12"/>
      <c r="AY970" s="12"/>
      <c r="AZ970" t="s">
        <v>295</v>
      </c>
    </row>
    <row r="971" spans="1:52" hidden="1" x14ac:dyDescent="0.35">
      <c r="A971" t="s">
        <v>138</v>
      </c>
      <c r="B971" t="s">
        <v>292</v>
      </c>
      <c r="C971" s="109">
        <v>0</v>
      </c>
      <c r="D971" s="12">
        <v>0</v>
      </c>
      <c r="E971" s="12">
        <v>0</v>
      </c>
      <c r="F971" s="12">
        <v>0</v>
      </c>
      <c r="G971" s="12">
        <v>0</v>
      </c>
      <c r="H971" s="12">
        <v>0</v>
      </c>
      <c r="I971" s="12">
        <v>0</v>
      </c>
      <c r="J971" s="12">
        <v>0</v>
      </c>
      <c r="K971" s="12">
        <v>0</v>
      </c>
      <c r="L971" s="12">
        <v>0</v>
      </c>
      <c r="M971" s="12">
        <v>0</v>
      </c>
      <c r="N971" s="12">
        <v>0</v>
      </c>
      <c r="O971" s="12">
        <v>0</v>
      </c>
      <c r="P971" s="12">
        <v>0</v>
      </c>
      <c r="Q971" s="12">
        <v>0</v>
      </c>
      <c r="R971" s="12">
        <v>0</v>
      </c>
      <c r="S971" s="12">
        <v>0</v>
      </c>
      <c r="T971" s="12">
        <v>0</v>
      </c>
      <c r="U971" s="12">
        <v>0</v>
      </c>
      <c r="V971" s="12">
        <v>0</v>
      </c>
      <c r="W971" s="12">
        <v>0</v>
      </c>
      <c r="X971" s="12">
        <v>0</v>
      </c>
      <c r="Y971" s="12">
        <v>0</v>
      </c>
      <c r="Z971" s="12">
        <v>0</v>
      </c>
      <c r="AA971" s="12">
        <v>0</v>
      </c>
      <c r="AB971" s="12">
        <v>0</v>
      </c>
      <c r="AC971" s="12">
        <v>0</v>
      </c>
      <c r="AD971" s="12">
        <v>0</v>
      </c>
      <c r="AE971" s="12">
        <v>0</v>
      </c>
      <c r="AF971" s="12">
        <v>0</v>
      </c>
      <c r="AG971" s="12">
        <v>0</v>
      </c>
      <c r="AH971" s="12">
        <v>0</v>
      </c>
      <c r="AI971" s="12">
        <v>0</v>
      </c>
      <c r="AJ971" s="12">
        <v>0</v>
      </c>
      <c r="AK971" s="12">
        <v>0</v>
      </c>
      <c r="AL971" s="12">
        <v>0</v>
      </c>
      <c r="AM971" s="12">
        <v>0</v>
      </c>
      <c r="AN971" s="12">
        <v>0</v>
      </c>
      <c r="AO971" s="81">
        <v>0</v>
      </c>
      <c r="AP971">
        <v>0</v>
      </c>
      <c r="AQ971">
        <v>0</v>
      </c>
      <c r="AR971">
        <v>0</v>
      </c>
      <c r="AS971" t="s">
        <v>354</v>
      </c>
      <c r="AT971" t="s">
        <v>272</v>
      </c>
      <c r="AU971">
        <v>0</v>
      </c>
      <c r="AV971" s="12">
        <v>791</v>
      </c>
      <c r="AW971" s="12"/>
      <c r="AX971" s="12"/>
      <c r="AY971" s="12"/>
      <c r="AZ971" t="s">
        <v>57</v>
      </c>
    </row>
    <row r="972" spans="1:52" hidden="1" x14ac:dyDescent="0.35">
      <c r="A972" t="s">
        <v>138</v>
      </c>
      <c r="B972" t="s">
        <v>292</v>
      </c>
      <c r="C972" s="109">
        <v>0</v>
      </c>
      <c r="D972" s="12">
        <v>0</v>
      </c>
      <c r="E972" s="12">
        <v>0</v>
      </c>
      <c r="F972" s="12">
        <v>0</v>
      </c>
      <c r="G972" s="12">
        <v>0</v>
      </c>
      <c r="H972" s="12">
        <v>0</v>
      </c>
      <c r="I972" s="12">
        <v>0</v>
      </c>
      <c r="J972" s="12">
        <v>0</v>
      </c>
      <c r="K972" s="12">
        <v>0</v>
      </c>
      <c r="L972" s="12">
        <v>0</v>
      </c>
      <c r="M972" s="12">
        <v>0</v>
      </c>
      <c r="N972" s="12">
        <v>0</v>
      </c>
      <c r="O972" s="12">
        <v>0</v>
      </c>
      <c r="P972" s="12">
        <v>0</v>
      </c>
      <c r="Q972" s="12">
        <v>0</v>
      </c>
      <c r="R972" s="12">
        <v>0</v>
      </c>
      <c r="S972" s="12">
        <v>0</v>
      </c>
      <c r="T972" s="12">
        <v>0</v>
      </c>
      <c r="U972" s="12">
        <v>0</v>
      </c>
      <c r="V972" s="12">
        <v>0</v>
      </c>
      <c r="W972" s="12">
        <v>0</v>
      </c>
      <c r="X972" s="12">
        <v>0</v>
      </c>
      <c r="Y972" s="12">
        <v>0</v>
      </c>
      <c r="Z972" s="12">
        <v>0</v>
      </c>
      <c r="AA972" s="12">
        <v>0</v>
      </c>
      <c r="AB972" s="12">
        <v>0</v>
      </c>
      <c r="AC972" s="12">
        <v>0</v>
      </c>
      <c r="AD972" s="12">
        <v>0</v>
      </c>
      <c r="AE972" s="12">
        <v>0</v>
      </c>
      <c r="AF972" s="12">
        <v>0</v>
      </c>
      <c r="AG972" s="12">
        <v>0</v>
      </c>
      <c r="AH972" s="12">
        <v>0</v>
      </c>
      <c r="AI972" s="12">
        <v>0</v>
      </c>
      <c r="AJ972" s="12">
        <v>0</v>
      </c>
      <c r="AK972" s="12">
        <v>0</v>
      </c>
      <c r="AL972" s="12">
        <v>0</v>
      </c>
      <c r="AM972" s="12">
        <v>0</v>
      </c>
      <c r="AN972" s="12">
        <v>0</v>
      </c>
      <c r="AO972" s="81">
        <v>0</v>
      </c>
      <c r="AP972">
        <v>0</v>
      </c>
      <c r="AQ972">
        <v>0</v>
      </c>
      <c r="AR972">
        <v>0</v>
      </c>
      <c r="AS972" t="s">
        <v>354</v>
      </c>
      <c r="AT972" t="s">
        <v>272</v>
      </c>
      <c r="AU972">
        <v>0</v>
      </c>
      <c r="AV972" s="12"/>
      <c r="AW972" s="12">
        <v>2</v>
      </c>
      <c r="AX972" s="12"/>
      <c r="AY972" s="12"/>
      <c r="AZ972" t="s">
        <v>295</v>
      </c>
    </row>
    <row r="973" spans="1:52" hidden="1" x14ac:dyDescent="0.35">
      <c r="A973" t="s">
        <v>138</v>
      </c>
      <c r="B973" t="s">
        <v>292</v>
      </c>
      <c r="C973" s="109">
        <v>0</v>
      </c>
      <c r="D973" s="12">
        <v>0</v>
      </c>
      <c r="E973" s="12">
        <v>0</v>
      </c>
      <c r="F973" s="12">
        <v>0</v>
      </c>
      <c r="G973" s="12">
        <v>0</v>
      </c>
      <c r="H973" s="12">
        <v>0</v>
      </c>
      <c r="I973" s="12">
        <v>0</v>
      </c>
      <c r="J973" s="12">
        <v>0</v>
      </c>
      <c r="K973" s="12">
        <v>0</v>
      </c>
      <c r="L973" s="12">
        <v>0</v>
      </c>
      <c r="M973" s="12">
        <v>0</v>
      </c>
      <c r="N973" s="12">
        <v>0</v>
      </c>
      <c r="O973" s="12">
        <v>0</v>
      </c>
      <c r="P973" s="12">
        <v>0</v>
      </c>
      <c r="Q973" s="12">
        <v>0</v>
      </c>
      <c r="R973" s="12">
        <v>0</v>
      </c>
      <c r="S973" s="12">
        <v>0</v>
      </c>
      <c r="T973" s="12">
        <v>0</v>
      </c>
      <c r="U973" s="12">
        <v>0</v>
      </c>
      <c r="V973" s="12">
        <v>0</v>
      </c>
      <c r="W973" s="12">
        <v>0</v>
      </c>
      <c r="X973" s="12">
        <v>0</v>
      </c>
      <c r="Y973" s="12">
        <v>0</v>
      </c>
      <c r="Z973" s="12">
        <v>0</v>
      </c>
      <c r="AA973" s="12">
        <v>0</v>
      </c>
      <c r="AB973" s="12">
        <v>0</v>
      </c>
      <c r="AC973" s="12">
        <v>0</v>
      </c>
      <c r="AD973" s="12">
        <v>0</v>
      </c>
      <c r="AE973" s="12">
        <v>0</v>
      </c>
      <c r="AF973" s="12">
        <v>0</v>
      </c>
      <c r="AG973" s="12">
        <v>0</v>
      </c>
      <c r="AH973" s="12">
        <v>0</v>
      </c>
      <c r="AI973" s="12">
        <v>0</v>
      </c>
      <c r="AJ973" s="12">
        <v>0</v>
      </c>
      <c r="AK973" s="12">
        <v>0</v>
      </c>
      <c r="AL973" s="12">
        <v>0</v>
      </c>
      <c r="AM973" s="12">
        <v>0</v>
      </c>
      <c r="AN973" s="12">
        <v>0</v>
      </c>
      <c r="AO973" s="81">
        <v>0</v>
      </c>
      <c r="AP973">
        <v>0</v>
      </c>
      <c r="AQ973">
        <v>0</v>
      </c>
      <c r="AR973">
        <v>0</v>
      </c>
      <c r="AS973" t="s">
        <v>354</v>
      </c>
      <c r="AT973" t="s">
        <v>272</v>
      </c>
      <c r="AU973">
        <v>0</v>
      </c>
      <c r="AV973" s="12"/>
      <c r="AW973" s="12">
        <v>10</v>
      </c>
      <c r="AX973" s="12"/>
      <c r="AY973" s="12"/>
      <c r="AZ973" t="s">
        <v>296</v>
      </c>
    </row>
    <row r="974" spans="1:52" hidden="1" x14ac:dyDescent="0.35">
      <c r="A974" t="s">
        <v>138</v>
      </c>
      <c r="B974" t="s">
        <v>292</v>
      </c>
      <c r="C974" s="109">
        <v>0</v>
      </c>
      <c r="D974" s="12">
        <v>0</v>
      </c>
      <c r="E974" s="12">
        <v>0</v>
      </c>
      <c r="F974" s="12">
        <v>0</v>
      </c>
      <c r="G974" s="12">
        <v>0</v>
      </c>
      <c r="H974" s="12">
        <v>0</v>
      </c>
      <c r="I974" s="12">
        <v>0</v>
      </c>
      <c r="J974" s="12">
        <v>0</v>
      </c>
      <c r="K974" s="12">
        <v>0</v>
      </c>
      <c r="L974" s="12">
        <v>0</v>
      </c>
      <c r="M974" s="12">
        <v>0</v>
      </c>
      <c r="N974" s="12">
        <v>0</v>
      </c>
      <c r="O974" s="12">
        <v>0</v>
      </c>
      <c r="P974" s="12">
        <v>0</v>
      </c>
      <c r="Q974" s="12">
        <v>0</v>
      </c>
      <c r="R974" s="12">
        <v>0</v>
      </c>
      <c r="S974" s="12">
        <v>0</v>
      </c>
      <c r="T974" s="12">
        <v>0</v>
      </c>
      <c r="U974" s="12">
        <v>0</v>
      </c>
      <c r="V974" s="12">
        <v>0</v>
      </c>
      <c r="W974" s="12">
        <v>0</v>
      </c>
      <c r="X974" s="12">
        <v>0</v>
      </c>
      <c r="Y974" s="12">
        <v>0</v>
      </c>
      <c r="Z974" s="12">
        <v>0</v>
      </c>
      <c r="AA974" s="12">
        <v>0</v>
      </c>
      <c r="AB974" s="12">
        <v>0</v>
      </c>
      <c r="AC974" s="12">
        <v>0</v>
      </c>
      <c r="AD974" s="12">
        <v>0</v>
      </c>
      <c r="AE974" s="12">
        <v>0</v>
      </c>
      <c r="AF974" s="12">
        <v>0</v>
      </c>
      <c r="AG974" s="12">
        <v>0</v>
      </c>
      <c r="AH974" s="12">
        <v>0</v>
      </c>
      <c r="AI974" s="12">
        <v>0</v>
      </c>
      <c r="AJ974" s="12">
        <v>0</v>
      </c>
      <c r="AK974" s="12">
        <v>0</v>
      </c>
      <c r="AL974" s="12">
        <v>0</v>
      </c>
      <c r="AM974" s="12">
        <v>0</v>
      </c>
      <c r="AN974" s="12">
        <v>0</v>
      </c>
      <c r="AO974" s="81">
        <v>0</v>
      </c>
      <c r="AP974">
        <v>0</v>
      </c>
      <c r="AQ974">
        <v>0</v>
      </c>
      <c r="AR974">
        <v>0</v>
      </c>
      <c r="AS974" t="s">
        <v>354</v>
      </c>
      <c r="AT974" t="s">
        <v>272</v>
      </c>
      <c r="AU974">
        <v>0</v>
      </c>
      <c r="AV974" s="12"/>
      <c r="AW974" s="12">
        <v>117</v>
      </c>
      <c r="AX974" s="12"/>
      <c r="AY974" s="12"/>
      <c r="AZ974" t="s">
        <v>57</v>
      </c>
    </row>
    <row r="975" spans="1:52" hidden="1" x14ac:dyDescent="0.35">
      <c r="A975" t="s">
        <v>138</v>
      </c>
      <c r="B975" t="s">
        <v>292</v>
      </c>
      <c r="C975" s="109">
        <v>0</v>
      </c>
      <c r="D975" s="12">
        <v>0</v>
      </c>
      <c r="E975" s="12">
        <v>0</v>
      </c>
      <c r="F975" s="12">
        <v>0</v>
      </c>
      <c r="G975" s="12">
        <v>0</v>
      </c>
      <c r="H975" s="12">
        <v>0</v>
      </c>
      <c r="I975" s="12">
        <v>0</v>
      </c>
      <c r="J975" s="12">
        <v>0</v>
      </c>
      <c r="K975" s="12">
        <v>0</v>
      </c>
      <c r="L975" s="12">
        <v>0</v>
      </c>
      <c r="M975" s="12">
        <v>0</v>
      </c>
      <c r="N975" s="12">
        <v>0</v>
      </c>
      <c r="O975" s="12">
        <v>0</v>
      </c>
      <c r="P975" s="12">
        <v>0</v>
      </c>
      <c r="Q975" s="12">
        <v>0</v>
      </c>
      <c r="R975" s="12">
        <v>0</v>
      </c>
      <c r="S975" s="12">
        <v>0</v>
      </c>
      <c r="T975" s="12">
        <v>0</v>
      </c>
      <c r="U975" s="12">
        <v>0</v>
      </c>
      <c r="V975" s="12">
        <v>0</v>
      </c>
      <c r="W975" s="12">
        <v>0</v>
      </c>
      <c r="X975" s="12">
        <v>0</v>
      </c>
      <c r="Y975" s="12">
        <v>0</v>
      </c>
      <c r="Z975" s="12">
        <v>0</v>
      </c>
      <c r="AA975" s="12">
        <v>0</v>
      </c>
      <c r="AB975" s="12">
        <v>0</v>
      </c>
      <c r="AC975" s="12">
        <v>0</v>
      </c>
      <c r="AD975" s="12">
        <v>0</v>
      </c>
      <c r="AE975" s="12">
        <v>0</v>
      </c>
      <c r="AF975" s="12">
        <v>0</v>
      </c>
      <c r="AG975" s="12">
        <v>0</v>
      </c>
      <c r="AH975" s="12">
        <v>0</v>
      </c>
      <c r="AI975" s="12">
        <v>0</v>
      </c>
      <c r="AJ975" s="12">
        <v>0</v>
      </c>
      <c r="AK975" s="12">
        <v>0</v>
      </c>
      <c r="AL975" s="12">
        <v>0</v>
      </c>
      <c r="AM975" s="12">
        <v>0</v>
      </c>
      <c r="AN975" s="12">
        <v>0</v>
      </c>
      <c r="AO975" s="81">
        <v>0</v>
      </c>
      <c r="AP975">
        <v>0</v>
      </c>
      <c r="AQ975">
        <v>0</v>
      </c>
      <c r="AR975">
        <v>0</v>
      </c>
      <c r="AS975" t="s">
        <v>354</v>
      </c>
      <c r="AT975" t="s">
        <v>272</v>
      </c>
      <c r="AU975">
        <v>0</v>
      </c>
      <c r="AV975" s="12"/>
      <c r="AW975" s="12"/>
      <c r="AX975" s="12"/>
      <c r="AY975" s="12">
        <v>2</v>
      </c>
      <c r="AZ975" t="s">
        <v>295</v>
      </c>
    </row>
    <row r="976" spans="1:52" hidden="1" x14ac:dyDescent="0.35">
      <c r="A976" t="s">
        <v>138</v>
      </c>
      <c r="B976" t="s">
        <v>292</v>
      </c>
      <c r="C976" s="109">
        <v>0</v>
      </c>
      <c r="D976" s="12">
        <v>0</v>
      </c>
      <c r="E976" s="12">
        <v>0</v>
      </c>
      <c r="F976" s="12">
        <v>0</v>
      </c>
      <c r="G976" s="12">
        <v>0</v>
      </c>
      <c r="H976" s="12">
        <v>0</v>
      </c>
      <c r="I976" s="12">
        <v>0</v>
      </c>
      <c r="J976" s="12">
        <v>0</v>
      </c>
      <c r="K976" s="12">
        <v>0</v>
      </c>
      <c r="L976" s="12">
        <v>0</v>
      </c>
      <c r="M976" s="12">
        <v>0</v>
      </c>
      <c r="N976" s="12">
        <v>0</v>
      </c>
      <c r="O976" s="12">
        <v>0</v>
      </c>
      <c r="P976" s="12">
        <v>0</v>
      </c>
      <c r="Q976" s="12">
        <v>0</v>
      </c>
      <c r="R976" s="12">
        <v>0</v>
      </c>
      <c r="S976" s="12">
        <v>0</v>
      </c>
      <c r="T976" s="12">
        <v>0</v>
      </c>
      <c r="U976" s="12">
        <v>0</v>
      </c>
      <c r="V976" s="12">
        <v>0</v>
      </c>
      <c r="W976" s="12">
        <v>0</v>
      </c>
      <c r="X976" s="12">
        <v>0</v>
      </c>
      <c r="Y976" s="12">
        <v>0</v>
      </c>
      <c r="Z976" s="12">
        <v>0</v>
      </c>
      <c r="AA976" s="12">
        <v>0</v>
      </c>
      <c r="AB976" s="12">
        <v>0</v>
      </c>
      <c r="AC976" s="12">
        <v>0</v>
      </c>
      <c r="AD976" s="12">
        <v>0</v>
      </c>
      <c r="AE976" s="12">
        <v>0</v>
      </c>
      <c r="AF976" s="12">
        <v>0</v>
      </c>
      <c r="AG976" s="12">
        <v>0</v>
      </c>
      <c r="AH976" s="12">
        <v>0</v>
      </c>
      <c r="AI976" s="12">
        <v>0</v>
      </c>
      <c r="AJ976" s="12">
        <v>0</v>
      </c>
      <c r="AK976" s="12">
        <v>0</v>
      </c>
      <c r="AL976" s="12">
        <v>0</v>
      </c>
      <c r="AM976" s="12">
        <v>0</v>
      </c>
      <c r="AN976" s="12">
        <v>0</v>
      </c>
      <c r="AO976" s="81">
        <v>0</v>
      </c>
      <c r="AP976">
        <v>0</v>
      </c>
      <c r="AQ976">
        <v>0</v>
      </c>
      <c r="AR976">
        <v>0</v>
      </c>
      <c r="AS976" t="s">
        <v>354</v>
      </c>
      <c r="AT976" t="s">
        <v>272</v>
      </c>
      <c r="AU976">
        <v>0</v>
      </c>
      <c r="AV976" s="12"/>
      <c r="AW976" s="12"/>
      <c r="AX976" s="12"/>
      <c r="AY976" s="12">
        <v>9</v>
      </c>
      <c r="AZ976" t="s">
        <v>296</v>
      </c>
    </row>
    <row r="977" spans="1:52" hidden="1" x14ac:dyDescent="0.35">
      <c r="A977" t="s">
        <v>138</v>
      </c>
      <c r="B977" t="s">
        <v>292</v>
      </c>
      <c r="C977" s="109">
        <v>0</v>
      </c>
      <c r="D977" s="12">
        <v>0</v>
      </c>
      <c r="E977" s="12">
        <v>0</v>
      </c>
      <c r="F977" s="12">
        <v>0</v>
      </c>
      <c r="G977" s="12">
        <v>0</v>
      </c>
      <c r="H977" s="12">
        <v>0</v>
      </c>
      <c r="I977" s="12">
        <v>0</v>
      </c>
      <c r="J977" s="12">
        <v>0</v>
      </c>
      <c r="K977" s="12">
        <v>0</v>
      </c>
      <c r="L977" s="12">
        <v>0</v>
      </c>
      <c r="M977" s="12">
        <v>0</v>
      </c>
      <c r="N977" s="12">
        <v>0</v>
      </c>
      <c r="O977" s="12">
        <v>0</v>
      </c>
      <c r="P977" s="12">
        <v>0</v>
      </c>
      <c r="Q977" s="12">
        <v>0</v>
      </c>
      <c r="R977" s="12">
        <v>0</v>
      </c>
      <c r="S977" s="12">
        <v>0</v>
      </c>
      <c r="T977" s="12">
        <v>0</v>
      </c>
      <c r="U977" s="12">
        <v>0</v>
      </c>
      <c r="V977" s="12">
        <v>0</v>
      </c>
      <c r="W977" s="12">
        <v>0</v>
      </c>
      <c r="X977" s="12">
        <v>0</v>
      </c>
      <c r="Y977" s="12">
        <v>0</v>
      </c>
      <c r="Z977" s="12">
        <v>0</v>
      </c>
      <c r="AA977" s="12">
        <v>0</v>
      </c>
      <c r="AB977" s="12">
        <v>0</v>
      </c>
      <c r="AC977" s="12">
        <v>0</v>
      </c>
      <c r="AD977" s="12">
        <v>0</v>
      </c>
      <c r="AE977" s="12">
        <v>0</v>
      </c>
      <c r="AF977" s="12">
        <v>0</v>
      </c>
      <c r="AG977" s="12">
        <v>0</v>
      </c>
      <c r="AH977" s="12">
        <v>0</v>
      </c>
      <c r="AI977" s="12">
        <v>0</v>
      </c>
      <c r="AJ977" s="12">
        <v>0</v>
      </c>
      <c r="AK977" s="12">
        <v>0</v>
      </c>
      <c r="AL977" s="12">
        <v>0</v>
      </c>
      <c r="AM977" s="12">
        <v>0</v>
      </c>
      <c r="AN977" s="12">
        <v>0</v>
      </c>
      <c r="AO977" s="81">
        <v>0</v>
      </c>
      <c r="AP977">
        <v>0</v>
      </c>
      <c r="AQ977">
        <v>0</v>
      </c>
      <c r="AR977">
        <v>0</v>
      </c>
      <c r="AS977" t="s">
        <v>354</v>
      </c>
      <c r="AT977" t="s">
        <v>272</v>
      </c>
      <c r="AU977">
        <v>0</v>
      </c>
      <c r="AV977" s="12"/>
      <c r="AW977" s="12"/>
      <c r="AX977" s="12"/>
      <c r="AY977" s="12">
        <v>110</v>
      </c>
      <c r="AZ977" t="s">
        <v>57</v>
      </c>
    </row>
    <row r="978" spans="1:52" hidden="1" x14ac:dyDescent="0.35">
      <c r="A978" t="s">
        <v>138</v>
      </c>
      <c r="B978" t="s">
        <v>292</v>
      </c>
      <c r="C978" s="109">
        <v>0</v>
      </c>
      <c r="D978" s="12">
        <v>0</v>
      </c>
      <c r="E978" s="12">
        <v>0</v>
      </c>
      <c r="F978" s="12">
        <v>0</v>
      </c>
      <c r="G978" s="12">
        <v>0</v>
      </c>
      <c r="H978" s="12">
        <v>0</v>
      </c>
      <c r="I978" s="12">
        <v>0</v>
      </c>
      <c r="J978" s="12">
        <v>0</v>
      </c>
      <c r="K978" s="12">
        <v>0</v>
      </c>
      <c r="L978" s="12">
        <v>0</v>
      </c>
      <c r="M978" s="12">
        <v>0</v>
      </c>
      <c r="N978" s="12">
        <v>0</v>
      </c>
      <c r="O978" s="12">
        <v>0</v>
      </c>
      <c r="P978" s="12">
        <v>0</v>
      </c>
      <c r="Q978" s="12">
        <v>0</v>
      </c>
      <c r="R978" s="12">
        <v>0</v>
      </c>
      <c r="S978" s="12">
        <v>0</v>
      </c>
      <c r="T978" s="12">
        <v>0</v>
      </c>
      <c r="U978" s="12">
        <v>0</v>
      </c>
      <c r="V978" s="12">
        <v>0</v>
      </c>
      <c r="W978" s="12">
        <v>0</v>
      </c>
      <c r="X978" s="12">
        <v>0</v>
      </c>
      <c r="Y978" s="12">
        <v>0</v>
      </c>
      <c r="Z978" s="12">
        <v>0</v>
      </c>
      <c r="AA978" s="12">
        <v>0</v>
      </c>
      <c r="AB978" s="12">
        <v>0</v>
      </c>
      <c r="AC978" s="12">
        <v>0</v>
      </c>
      <c r="AD978" s="12">
        <v>0</v>
      </c>
      <c r="AE978" s="12">
        <v>0</v>
      </c>
      <c r="AF978" s="12">
        <v>0</v>
      </c>
      <c r="AG978" s="12">
        <v>0</v>
      </c>
      <c r="AH978" s="12">
        <v>0</v>
      </c>
      <c r="AI978" s="12">
        <v>0</v>
      </c>
      <c r="AJ978" s="12">
        <v>0</v>
      </c>
      <c r="AK978" s="12">
        <v>0</v>
      </c>
      <c r="AL978" s="12">
        <v>0</v>
      </c>
      <c r="AM978" s="12">
        <v>0</v>
      </c>
      <c r="AN978" s="12">
        <v>0</v>
      </c>
      <c r="AO978" s="81">
        <v>0</v>
      </c>
      <c r="AP978">
        <v>0</v>
      </c>
      <c r="AQ978">
        <v>0</v>
      </c>
      <c r="AR978">
        <v>0</v>
      </c>
      <c r="AS978" t="s">
        <v>354</v>
      </c>
      <c r="AT978" t="s">
        <v>272</v>
      </c>
      <c r="AU978">
        <v>0</v>
      </c>
      <c r="AV978" s="12"/>
      <c r="AW978" s="12"/>
      <c r="AX978" s="12"/>
      <c r="AY978" s="12"/>
      <c r="AZ978" t="s">
        <v>57</v>
      </c>
    </row>
    <row r="979" spans="1:52" hidden="1" x14ac:dyDescent="0.35">
      <c r="A979" t="s">
        <v>138</v>
      </c>
      <c r="B979" t="s">
        <v>292</v>
      </c>
      <c r="C979" s="109">
        <v>0</v>
      </c>
      <c r="D979" s="12">
        <v>0</v>
      </c>
      <c r="E979" s="12">
        <v>0</v>
      </c>
      <c r="F979" s="12">
        <v>0</v>
      </c>
      <c r="G979" s="12">
        <v>0</v>
      </c>
      <c r="H979" s="12">
        <v>0</v>
      </c>
      <c r="I979" s="12">
        <v>0</v>
      </c>
      <c r="J979" s="12">
        <v>0</v>
      </c>
      <c r="K979" s="12">
        <v>0</v>
      </c>
      <c r="L979" s="12">
        <v>0</v>
      </c>
      <c r="M979" s="12">
        <v>0</v>
      </c>
      <c r="N979" s="12">
        <v>0</v>
      </c>
      <c r="O979" s="12">
        <v>0</v>
      </c>
      <c r="P979" s="12">
        <v>0</v>
      </c>
      <c r="Q979" s="12">
        <v>0</v>
      </c>
      <c r="R979" s="12">
        <v>0</v>
      </c>
      <c r="S979" s="12">
        <v>0</v>
      </c>
      <c r="T979" s="12">
        <v>0</v>
      </c>
      <c r="U979" s="12">
        <v>0</v>
      </c>
      <c r="V979" s="12">
        <v>0</v>
      </c>
      <c r="W979" s="12">
        <v>0</v>
      </c>
      <c r="X979" s="12">
        <v>0</v>
      </c>
      <c r="Y979" s="12">
        <v>0</v>
      </c>
      <c r="Z979" s="12">
        <v>0</v>
      </c>
      <c r="AA979" s="12">
        <v>0</v>
      </c>
      <c r="AB979" s="12">
        <v>0</v>
      </c>
      <c r="AC979" s="12">
        <v>0</v>
      </c>
      <c r="AD979" s="12">
        <v>0</v>
      </c>
      <c r="AE979" s="12">
        <v>0</v>
      </c>
      <c r="AF979" s="12">
        <v>0</v>
      </c>
      <c r="AG979" s="12">
        <v>0</v>
      </c>
      <c r="AH979" s="12">
        <v>0</v>
      </c>
      <c r="AI979" s="12">
        <v>0</v>
      </c>
      <c r="AJ979" s="12">
        <v>0</v>
      </c>
      <c r="AK979" s="12">
        <v>0</v>
      </c>
      <c r="AL979" s="12">
        <v>0</v>
      </c>
      <c r="AM979" s="12">
        <v>0</v>
      </c>
      <c r="AN979" s="12">
        <v>0</v>
      </c>
      <c r="AO979" s="81">
        <v>0</v>
      </c>
      <c r="AP979">
        <v>0</v>
      </c>
      <c r="AQ979">
        <v>0</v>
      </c>
      <c r="AR979">
        <v>0</v>
      </c>
      <c r="AS979" t="s">
        <v>354</v>
      </c>
      <c r="AT979" t="s">
        <v>272</v>
      </c>
      <c r="AU979">
        <v>0</v>
      </c>
      <c r="AV979" s="12"/>
      <c r="AW979" s="12"/>
      <c r="AX979" s="12"/>
      <c r="AY979" s="12"/>
      <c r="AZ979" t="s">
        <v>296</v>
      </c>
    </row>
    <row r="980" spans="1:52" hidden="1" x14ac:dyDescent="0.35">
      <c r="A980" t="s">
        <v>138</v>
      </c>
      <c r="B980" t="s">
        <v>292</v>
      </c>
      <c r="C980" s="109">
        <v>0</v>
      </c>
      <c r="D980" s="12">
        <v>0</v>
      </c>
      <c r="E980" s="12">
        <v>0</v>
      </c>
      <c r="F980" s="12">
        <v>0</v>
      </c>
      <c r="G980" s="12">
        <v>0</v>
      </c>
      <c r="H980" s="12">
        <v>0</v>
      </c>
      <c r="I980" s="12">
        <v>0</v>
      </c>
      <c r="J980" s="12">
        <v>0</v>
      </c>
      <c r="K980" s="12">
        <v>0</v>
      </c>
      <c r="L980" s="12">
        <v>0</v>
      </c>
      <c r="M980" s="12">
        <v>0</v>
      </c>
      <c r="N980" s="12">
        <v>0</v>
      </c>
      <c r="O980" s="12">
        <v>0</v>
      </c>
      <c r="P980" s="12">
        <v>0</v>
      </c>
      <c r="Q980" s="12">
        <v>0</v>
      </c>
      <c r="R980" s="12">
        <v>0</v>
      </c>
      <c r="S980" s="12">
        <v>0</v>
      </c>
      <c r="T980" s="12">
        <v>0</v>
      </c>
      <c r="U980" s="12">
        <v>0</v>
      </c>
      <c r="V980" s="12">
        <v>0</v>
      </c>
      <c r="W980" s="12">
        <v>0</v>
      </c>
      <c r="X980" s="12">
        <v>0</v>
      </c>
      <c r="Y980" s="12">
        <v>0</v>
      </c>
      <c r="Z980" s="12">
        <v>0</v>
      </c>
      <c r="AA980" s="12">
        <v>0</v>
      </c>
      <c r="AB980" s="12">
        <v>0</v>
      </c>
      <c r="AC980" s="12">
        <v>0</v>
      </c>
      <c r="AD980" s="12">
        <v>0</v>
      </c>
      <c r="AE980" s="12">
        <v>0</v>
      </c>
      <c r="AF980" s="12">
        <v>0</v>
      </c>
      <c r="AG980" s="12">
        <v>0</v>
      </c>
      <c r="AH980" s="12">
        <v>0</v>
      </c>
      <c r="AI980" s="12">
        <v>0</v>
      </c>
      <c r="AJ980" s="12">
        <v>0</v>
      </c>
      <c r="AK980" s="12">
        <v>0</v>
      </c>
      <c r="AL980" s="12">
        <v>0</v>
      </c>
      <c r="AM980" s="12">
        <v>0</v>
      </c>
      <c r="AN980" s="12">
        <v>0</v>
      </c>
      <c r="AO980" s="81">
        <v>0</v>
      </c>
      <c r="AP980">
        <v>0</v>
      </c>
      <c r="AQ980">
        <v>0</v>
      </c>
      <c r="AR980">
        <v>0</v>
      </c>
      <c r="AS980" t="s">
        <v>354</v>
      </c>
      <c r="AT980" t="s">
        <v>272</v>
      </c>
      <c r="AU980">
        <v>0</v>
      </c>
      <c r="AV980" s="12"/>
      <c r="AW980" s="12"/>
      <c r="AX980" s="12"/>
      <c r="AY980" s="12"/>
      <c r="AZ980" t="s">
        <v>295</v>
      </c>
    </row>
    <row r="981" spans="1:52" hidden="1" x14ac:dyDescent="0.35">
      <c r="A981" t="s">
        <v>138</v>
      </c>
      <c r="B981" t="s">
        <v>284</v>
      </c>
      <c r="C981" s="109">
        <v>0</v>
      </c>
      <c r="D981" s="12">
        <v>0</v>
      </c>
      <c r="E981" s="12">
        <v>0</v>
      </c>
      <c r="F981" s="12">
        <v>0</v>
      </c>
      <c r="G981" s="12">
        <v>0</v>
      </c>
      <c r="H981" s="12">
        <v>0</v>
      </c>
      <c r="I981" s="12">
        <v>0</v>
      </c>
      <c r="J981" s="12">
        <v>0</v>
      </c>
      <c r="K981" s="12">
        <v>0</v>
      </c>
      <c r="L981" s="12">
        <v>0</v>
      </c>
      <c r="M981" s="12">
        <v>0</v>
      </c>
      <c r="N981" s="12">
        <v>0</v>
      </c>
      <c r="O981" s="12">
        <v>0</v>
      </c>
      <c r="P981" s="12">
        <v>0</v>
      </c>
      <c r="Q981" s="12">
        <v>0</v>
      </c>
      <c r="R981" s="12">
        <v>0</v>
      </c>
      <c r="S981" s="12">
        <v>0</v>
      </c>
      <c r="T981" s="12">
        <v>0</v>
      </c>
      <c r="U981" s="12">
        <v>0</v>
      </c>
      <c r="V981" s="12">
        <v>0</v>
      </c>
      <c r="W981" s="12">
        <v>0</v>
      </c>
      <c r="X981" s="12">
        <v>0</v>
      </c>
      <c r="Y981" s="12">
        <v>0</v>
      </c>
      <c r="Z981" s="12">
        <v>0</v>
      </c>
      <c r="AA981" s="12">
        <v>0</v>
      </c>
      <c r="AB981" s="12">
        <v>0</v>
      </c>
      <c r="AC981" s="12">
        <v>0</v>
      </c>
      <c r="AD981" s="12">
        <v>0</v>
      </c>
      <c r="AE981" s="12">
        <v>0</v>
      </c>
      <c r="AF981" s="12">
        <v>0</v>
      </c>
      <c r="AG981" s="12">
        <v>0</v>
      </c>
      <c r="AH981" s="12">
        <v>0</v>
      </c>
      <c r="AI981" s="12">
        <v>0</v>
      </c>
      <c r="AJ981" s="12">
        <v>0</v>
      </c>
      <c r="AK981" s="12">
        <v>0</v>
      </c>
      <c r="AL981" s="12">
        <v>0</v>
      </c>
      <c r="AM981" s="12">
        <v>0</v>
      </c>
      <c r="AN981" s="12">
        <v>0</v>
      </c>
      <c r="AO981" s="81">
        <v>0</v>
      </c>
      <c r="AP981">
        <v>0</v>
      </c>
      <c r="AQ981">
        <v>0</v>
      </c>
      <c r="AR981">
        <v>0</v>
      </c>
      <c r="AS981" t="s">
        <v>353</v>
      </c>
      <c r="AT981" t="s">
        <v>272</v>
      </c>
      <c r="AU981">
        <v>0</v>
      </c>
      <c r="AV981" s="12">
        <v>1235</v>
      </c>
      <c r="AW981" s="12"/>
      <c r="AX981" s="12"/>
      <c r="AY981" s="12"/>
      <c r="AZ981" t="s">
        <v>57</v>
      </c>
    </row>
    <row r="982" spans="1:52" hidden="1" x14ac:dyDescent="0.35">
      <c r="A982" t="s">
        <v>138</v>
      </c>
      <c r="B982" t="s">
        <v>284</v>
      </c>
      <c r="C982" s="109">
        <v>0</v>
      </c>
      <c r="D982" s="12">
        <v>0</v>
      </c>
      <c r="E982" s="12">
        <v>0</v>
      </c>
      <c r="F982" s="12">
        <v>0</v>
      </c>
      <c r="G982" s="12">
        <v>0</v>
      </c>
      <c r="H982" s="12">
        <v>0</v>
      </c>
      <c r="I982" s="12">
        <v>0</v>
      </c>
      <c r="J982" s="12">
        <v>0</v>
      </c>
      <c r="K982" s="12">
        <v>0</v>
      </c>
      <c r="L982" s="12">
        <v>0</v>
      </c>
      <c r="M982" s="12">
        <v>0</v>
      </c>
      <c r="N982" s="12">
        <v>0</v>
      </c>
      <c r="O982" s="12">
        <v>0</v>
      </c>
      <c r="P982" s="12">
        <v>0</v>
      </c>
      <c r="Q982" s="12">
        <v>0</v>
      </c>
      <c r="R982" s="12">
        <v>0</v>
      </c>
      <c r="S982" s="12">
        <v>0</v>
      </c>
      <c r="T982" s="12">
        <v>0</v>
      </c>
      <c r="U982" s="12">
        <v>0</v>
      </c>
      <c r="V982" s="12">
        <v>0</v>
      </c>
      <c r="W982" s="12">
        <v>0</v>
      </c>
      <c r="X982" s="12">
        <v>0</v>
      </c>
      <c r="Y982" s="12">
        <v>0</v>
      </c>
      <c r="Z982" s="12">
        <v>0</v>
      </c>
      <c r="AA982" s="12">
        <v>0</v>
      </c>
      <c r="AB982" s="12">
        <v>0</v>
      </c>
      <c r="AC982" s="12">
        <v>0</v>
      </c>
      <c r="AD982" s="12">
        <v>0</v>
      </c>
      <c r="AE982" s="12">
        <v>0</v>
      </c>
      <c r="AF982" s="12">
        <v>0</v>
      </c>
      <c r="AG982" s="12">
        <v>0</v>
      </c>
      <c r="AH982" s="12">
        <v>0</v>
      </c>
      <c r="AI982" s="12">
        <v>0</v>
      </c>
      <c r="AJ982" s="12">
        <v>0</v>
      </c>
      <c r="AK982" s="12">
        <v>0</v>
      </c>
      <c r="AL982" s="12">
        <v>0</v>
      </c>
      <c r="AM982" s="12">
        <v>0</v>
      </c>
      <c r="AN982" s="12">
        <v>0</v>
      </c>
      <c r="AO982" s="81">
        <v>0</v>
      </c>
      <c r="AP982">
        <v>0</v>
      </c>
      <c r="AQ982">
        <v>0</v>
      </c>
      <c r="AR982">
        <v>0</v>
      </c>
      <c r="AS982" t="s">
        <v>353</v>
      </c>
      <c r="AT982" t="s">
        <v>272</v>
      </c>
      <c r="AU982">
        <v>0</v>
      </c>
      <c r="AV982" s="12"/>
      <c r="AW982" s="12">
        <v>3</v>
      </c>
      <c r="AX982" s="12"/>
      <c r="AY982" s="12"/>
      <c r="AZ982" t="s">
        <v>295</v>
      </c>
    </row>
    <row r="983" spans="1:52" hidden="1" x14ac:dyDescent="0.35">
      <c r="A983" t="s">
        <v>138</v>
      </c>
      <c r="B983" t="s">
        <v>284</v>
      </c>
      <c r="C983" s="109">
        <v>0</v>
      </c>
      <c r="D983" s="12">
        <v>0</v>
      </c>
      <c r="E983" s="12">
        <v>0</v>
      </c>
      <c r="F983" s="12">
        <v>0</v>
      </c>
      <c r="G983" s="12">
        <v>0</v>
      </c>
      <c r="H983" s="12">
        <v>0</v>
      </c>
      <c r="I983" s="12">
        <v>0</v>
      </c>
      <c r="J983" s="12">
        <v>0</v>
      </c>
      <c r="K983" s="12">
        <v>0</v>
      </c>
      <c r="L983" s="12">
        <v>0</v>
      </c>
      <c r="M983" s="12">
        <v>0</v>
      </c>
      <c r="N983" s="12">
        <v>0</v>
      </c>
      <c r="O983" s="12">
        <v>0</v>
      </c>
      <c r="P983" s="12">
        <v>0</v>
      </c>
      <c r="Q983" s="12">
        <v>0</v>
      </c>
      <c r="R983" s="12">
        <v>0</v>
      </c>
      <c r="S983" s="12">
        <v>0</v>
      </c>
      <c r="T983" s="12">
        <v>0</v>
      </c>
      <c r="U983" s="12">
        <v>0</v>
      </c>
      <c r="V983" s="12">
        <v>0</v>
      </c>
      <c r="W983" s="12">
        <v>0</v>
      </c>
      <c r="X983" s="12">
        <v>0</v>
      </c>
      <c r="Y983" s="12">
        <v>0</v>
      </c>
      <c r="Z983" s="12">
        <v>0</v>
      </c>
      <c r="AA983" s="12">
        <v>0</v>
      </c>
      <c r="AB983" s="12">
        <v>0</v>
      </c>
      <c r="AC983" s="12">
        <v>0</v>
      </c>
      <c r="AD983" s="12">
        <v>0</v>
      </c>
      <c r="AE983" s="12">
        <v>0</v>
      </c>
      <c r="AF983" s="12">
        <v>0</v>
      </c>
      <c r="AG983" s="12">
        <v>0</v>
      </c>
      <c r="AH983" s="12">
        <v>0</v>
      </c>
      <c r="AI983" s="12">
        <v>0</v>
      </c>
      <c r="AJ983" s="12">
        <v>0</v>
      </c>
      <c r="AK983" s="12">
        <v>0</v>
      </c>
      <c r="AL983" s="12">
        <v>0</v>
      </c>
      <c r="AM983" s="12">
        <v>0</v>
      </c>
      <c r="AN983" s="12">
        <v>0</v>
      </c>
      <c r="AO983" s="81">
        <v>0</v>
      </c>
      <c r="AP983">
        <v>0</v>
      </c>
      <c r="AQ983">
        <v>0</v>
      </c>
      <c r="AR983">
        <v>0</v>
      </c>
      <c r="AS983" t="s">
        <v>353</v>
      </c>
      <c r="AT983" t="s">
        <v>272</v>
      </c>
      <c r="AU983">
        <v>0</v>
      </c>
      <c r="AV983" s="12"/>
      <c r="AW983" s="12">
        <v>13</v>
      </c>
      <c r="AX983" s="12"/>
      <c r="AY983" s="12"/>
      <c r="AZ983" t="s">
        <v>296</v>
      </c>
    </row>
    <row r="984" spans="1:52" hidden="1" x14ac:dyDescent="0.35">
      <c r="A984" t="s">
        <v>138</v>
      </c>
      <c r="B984" t="s">
        <v>284</v>
      </c>
      <c r="C984" s="109">
        <v>0</v>
      </c>
      <c r="D984" s="12">
        <v>0</v>
      </c>
      <c r="E984" s="12">
        <v>0</v>
      </c>
      <c r="F984" s="12">
        <v>0</v>
      </c>
      <c r="G984" s="12">
        <v>0</v>
      </c>
      <c r="H984" s="12">
        <v>0</v>
      </c>
      <c r="I984" s="12">
        <v>0</v>
      </c>
      <c r="J984" s="12">
        <v>0</v>
      </c>
      <c r="K984" s="12">
        <v>0</v>
      </c>
      <c r="L984" s="12">
        <v>0</v>
      </c>
      <c r="M984" s="12">
        <v>0</v>
      </c>
      <c r="N984" s="12">
        <v>0</v>
      </c>
      <c r="O984" s="12">
        <v>0</v>
      </c>
      <c r="P984" s="12">
        <v>0</v>
      </c>
      <c r="Q984" s="12">
        <v>0</v>
      </c>
      <c r="R984" s="12">
        <v>0</v>
      </c>
      <c r="S984" s="12">
        <v>0</v>
      </c>
      <c r="T984" s="12">
        <v>0</v>
      </c>
      <c r="U984" s="12">
        <v>0</v>
      </c>
      <c r="V984" s="12">
        <v>0</v>
      </c>
      <c r="W984" s="12">
        <v>0</v>
      </c>
      <c r="X984" s="12">
        <v>0</v>
      </c>
      <c r="Y984" s="12">
        <v>0</v>
      </c>
      <c r="Z984" s="12">
        <v>0</v>
      </c>
      <c r="AA984" s="12">
        <v>0</v>
      </c>
      <c r="AB984" s="12">
        <v>0</v>
      </c>
      <c r="AC984" s="12">
        <v>0</v>
      </c>
      <c r="AD984" s="12">
        <v>0</v>
      </c>
      <c r="AE984" s="12">
        <v>0</v>
      </c>
      <c r="AF984" s="12">
        <v>0</v>
      </c>
      <c r="AG984" s="12">
        <v>0</v>
      </c>
      <c r="AH984" s="12">
        <v>0</v>
      </c>
      <c r="AI984" s="12">
        <v>0</v>
      </c>
      <c r="AJ984" s="12">
        <v>0</v>
      </c>
      <c r="AK984" s="12">
        <v>0</v>
      </c>
      <c r="AL984" s="12">
        <v>0</v>
      </c>
      <c r="AM984" s="12">
        <v>0</v>
      </c>
      <c r="AN984" s="12">
        <v>0</v>
      </c>
      <c r="AO984" s="81">
        <v>0</v>
      </c>
      <c r="AP984">
        <v>0</v>
      </c>
      <c r="AQ984">
        <v>0</v>
      </c>
      <c r="AR984">
        <v>0</v>
      </c>
      <c r="AS984" t="s">
        <v>353</v>
      </c>
      <c r="AT984" t="s">
        <v>272</v>
      </c>
      <c r="AU984">
        <v>0</v>
      </c>
      <c r="AV984" s="12"/>
      <c r="AW984" s="12">
        <v>151</v>
      </c>
      <c r="AX984" s="12"/>
      <c r="AY984" s="12"/>
      <c r="AZ984" t="s">
        <v>57</v>
      </c>
    </row>
    <row r="985" spans="1:52" hidden="1" x14ac:dyDescent="0.35">
      <c r="A985" t="s">
        <v>138</v>
      </c>
      <c r="B985" t="s">
        <v>284</v>
      </c>
      <c r="C985" s="109">
        <v>0</v>
      </c>
      <c r="D985" s="12">
        <v>0</v>
      </c>
      <c r="E985" s="12">
        <v>0</v>
      </c>
      <c r="F985" s="12">
        <v>0</v>
      </c>
      <c r="G985" s="12">
        <v>0</v>
      </c>
      <c r="H985" s="12">
        <v>0</v>
      </c>
      <c r="I985" s="12">
        <v>0</v>
      </c>
      <c r="J985" s="12">
        <v>0</v>
      </c>
      <c r="K985" s="12">
        <v>0</v>
      </c>
      <c r="L985" s="12">
        <v>0</v>
      </c>
      <c r="M985" s="12">
        <v>0</v>
      </c>
      <c r="N985" s="12">
        <v>0</v>
      </c>
      <c r="O985" s="12">
        <v>0</v>
      </c>
      <c r="P985" s="12">
        <v>0</v>
      </c>
      <c r="Q985" s="12">
        <v>0</v>
      </c>
      <c r="R985" s="12">
        <v>0</v>
      </c>
      <c r="S985" s="12">
        <v>0</v>
      </c>
      <c r="T985" s="12">
        <v>0</v>
      </c>
      <c r="U985" s="12">
        <v>0</v>
      </c>
      <c r="V985" s="12">
        <v>0</v>
      </c>
      <c r="W985" s="12">
        <v>0</v>
      </c>
      <c r="X985" s="12">
        <v>0</v>
      </c>
      <c r="Y985" s="12">
        <v>0</v>
      </c>
      <c r="Z985" s="12">
        <v>0</v>
      </c>
      <c r="AA985" s="12">
        <v>0</v>
      </c>
      <c r="AB985" s="12">
        <v>0</v>
      </c>
      <c r="AC985" s="12">
        <v>0</v>
      </c>
      <c r="AD985" s="12">
        <v>0</v>
      </c>
      <c r="AE985" s="12">
        <v>0</v>
      </c>
      <c r="AF985" s="12">
        <v>0</v>
      </c>
      <c r="AG985" s="12">
        <v>0</v>
      </c>
      <c r="AH985" s="12">
        <v>0</v>
      </c>
      <c r="AI985" s="12">
        <v>0</v>
      </c>
      <c r="AJ985" s="12">
        <v>0</v>
      </c>
      <c r="AK985" s="12">
        <v>0</v>
      </c>
      <c r="AL985" s="12">
        <v>0</v>
      </c>
      <c r="AM985" s="12">
        <v>0</v>
      </c>
      <c r="AN985" s="12">
        <v>0</v>
      </c>
      <c r="AO985" s="81">
        <v>0</v>
      </c>
      <c r="AP985">
        <v>0</v>
      </c>
      <c r="AQ985">
        <v>0</v>
      </c>
      <c r="AR985">
        <v>0</v>
      </c>
      <c r="AS985" t="s">
        <v>353</v>
      </c>
      <c r="AT985" t="s">
        <v>272</v>
      </c>
      <c r="AU985">
        <v>0</v>
      </c>
      <c r="AV985" s="12"/>
      <c r="AW985" s="12"/>
      <c r="AX985" s="12"/>
      <c r="AY985" s="12">
        <v>2</v>
      </c>
      <c r="AZ985" t="s">
        <v>295</v>
      </c>
    </row>
    <row r="986" spans="1:52" hidden="1" x14ac:dyDescent="0.35">
      <c r="A986" t="s">
        <v>138</v>
      </c>
      <c r="B986" t="s">
        <v>284</v>
      </c>
      <c r="C986" s="109">
        <v>0</v>
      </c>
      <c r="D986" s="12">
        <v>0</v>
      </c>
      <c r="E986" s="12">
        <v>0</v>
      </c>
      <c r="F986" s="12">
        <v>0</v>
      </c>
      <c r="G986" s="12">
        <v>0</v>
      </c>
      <c r="H986" s="12">
        <v>0</v>
      </c>
      <c r="I986" s="12">
        <v>0</v>
      </c>
      <c r="J986" s="12">
        <v>0</v>
      </c>
      <c r="K986" s="12">
        <v>0</v>
      </c>
      <c r="L986" s="12">
        <v>0</v>
      </c>
      <c r="M986" s="12">
        <v>0</v>
      </c>
      <c r="N986" s="12">
        <v>0</v>
      </c>
      <c r="O986" s="12">
        <v>0</v>
      </c>
      <c r="P986" s="12">
        <v>0</v>
      </c>
      <c r="Q986" s="12">
        <v>0</v>
      </c>
      <c r="R986" s="12">
        <v>0</v>
      </c>
      <c r="S986" s="12">
        <v>0</v>
      </c>
      <c r="T986" s="12">
        <v>0</v>
      </c>
      <c r="U986" s="12">
        <v>0</v>
      </c>
      <c r="V986" s="12">
        <v>0</v>
      </c>
      <c r="W986" s="12">
        <v>0</v>
      </c>
      <c r="X986" s="12">
        <v>0</v>
      </c>
      <c r="Y986" s="12">
        <v>0</v>
      </c>
      <c r="Z986" s="12">
        <v>0</v>
      </c>
      <c r="AA986" s="12">
        <v>0</v>
      </c>
      <c r="AB986" s="12">
        <v>0</v>
      </c>
      <c r="AC986" s="12">
        <v>0</v>
      </c>
      <c r="AD986" s="12">
        <v>0</v>
      </c>
      <c r="AE986" s="12">
        <v>0</v>
      </c>
      <c r="AF986" s="12">
        <v>0</v>
      </c>
      <c r="AG986" s="12">
        <v>0</v>
      </c>
      <c r="AH986" s="12">
        <v>0</v>
      </c>
      <c r="AI986" s="12">
        <v>0</v>
      </c>
      <c r="AJ986" s="12">
        <v>0</v>
      </c>
      <c r="AK986" s="12">
        <v>0</v>
      </c>
      <c r="AL986" s="12">
        <v>0</v>
      </c>
      <c r="AM986" s="12">
        <v>0</v>
      </c>
      <c r="AN986" s="12">
        <v>0</v>
      </c>
      <c r="AO986" s="81">
        <v>0</v>
      </c>
      <c r="AP986">
        <v>0</v>
      </c>
      <c r="AQ986">
        <v>0</v>
      </c>
      <c r="AR986">
        <v>0</v>
      </c>
      <c r="AS986" t="s">
        <v>353</v>
      </c>
      <c r="AT986" t="s">
        <v>272</v>
      </c>
      <c r="AU986">
        <v>0</v>
      </c>
      <c r="AV986" s="12"/>
      <c r="AW986" s="12"/>
      <c r="AX986" s="12"/>
      <c r="AY986" s="12">
        <v>10</v>
      </c>
      <c r="AZ986" t="s">
        <v>296</v>
      </c>
    </row>
    <row r="987" spans="1:52" hidden="1" x14ac:dyDescent="0.35">
      <c r="A987" t="s">
        <v>138</v>
      </c>
      <c r="B987" t="s">
        <v>284</v>
      </c>
      <c r="C987" s="109">
        <v>0</v>
      </c>
      <c r="D987" s="12">
        <v>0</v>
      </c>
      <c r="E987" s="12">
        <v>0</v>
      </c>
      <c r="F987" s="12">
        <v>0</v>
      </c>
      <c r="G987" s="12">
        <v>0</v>
      </c>
      <c r="H987" s="12">
        <v>0</v>
      </c>
      <c r="I987" s="12">
        <v>0</v>
      </c>
      <c r="J987" s="12">
        <v>0</v>
      </c>
      <c r="K987" s="12">
        <v>0</v>
      </c>
      <c r="L987" s="12">
        <v>0</v>
      </c>
      <c r="M987" s="12">
        <v>0</v>
      </c>
      <c r="N987" s="12">
        <v>0</v>
      </c>
      <c r="O987" s="12">
        <v>0</v>
      </c>
      <c r="P987" s="12">
        <v>0</v>
      </c>
      <c r="Q987" s="12">
        <v>0</v>
      </c>
      <c r="R987" s="12">
        <v>0</v>
      </c>
      <c r="S987" s="12">
        <v>0</v>
      </c>
      <c r="T987" s="12">
        <v>0</v>
      </c>
      <c r="U987" s="12">
        <v>0</v>
      </c>
      <c r="V987" s="12">
        <v>0</v>
      </c>
      <c r="W987" s="12">
        <v>0</v>
      </c>
      <c r="X987" s="12">
        <v>0</v>
      </c>
      <c r="Y987" s="12">
        <v>0</v>
      </c>
      <c r="Z987" s="12">
        <v>0</v>
      </c>
      <c r="AA987" s="12">
        <v>0</v>
      </c>
      <c r="AB987" s="12">
        <v>0</v>
      </c>
      <c r="AC987" s="12">
        <v>0</v>
      </c>
      <c r="AD987" s="12">
        <v>0</v>
      </c>
      <c r="AE987" s="12">
        <v>0</v>
      </c>
      <c r="AF987" s="12">
        <v>0</v>
      </c>
      <c r="AG987" s="12">
        <v>0</v>
      </c>
      <c r="AH987" s="12">
        <v>0</v>
      </c>
      <c r="AI987" s="12">
        <v>0</v>
      </c>
      <c r="AJ987" s="12">
        <v>0</v>
      </c>
      <c r="AK987" s="12">
        <v>0</v>
      </c>
      <c r="AL987" s="12">
        <v>0</v>
      </c>
      <c r="AM987" s="12">
        <v>0</v>
      </c>
      <c r="AN987" s="12">
        <v>0</v>
      </c>
      <c r="AO987" s="81">
        <v>0</v>
      </c>
      <c r="AP987">
        <v>0</v>
      </c>
      <c r="AQ987">
        <v>0</v>
      </c>
      <c r="AR987">
        <v>0</v>
      </c>
      <c r="AS987" t="s">
        <v>353</v>
      </c>
      <c r="AT987" t="s">
        <v>272</v>
      </c>
      <c r="AU987">
        <v>0</v>
      </c>
      <c r="AV987" s="12"/>
      <c r="AW987" s="12"/>
      <c r="AX987" s="12"/>
      <c r="AY987" s="12">
        <v>114</v>
      </c>
      <c r="AZ987" t="s">
        <v>57</v>
      </c>
    </row>
    <row r="988" spans="1:52" hidden="1" x14ac:dyDescent="0.35">
      <c r="A988" t="s">
        <v>138</v>
      </c>
      <c r="B988" t="s">
        <v>284</v>
      </c>
      <c r="C988" s="109">
        <v>0</v>
      </c>
      <c r="D988" s="12">
        <v>0</v>
      </c>
      <c r="E988" s="12">
        <v>0</v>
      </c>
      <c r="F988" s="12">
        <v>0</v>
      </c>
      <c r="G988" s="12">
        <v>0</v>
      </c>
      <c r="H988" s="12">
        <v>0</v>
      </c>
      <c r="I988" s="12">
        <v>0</v>
      </c>
      <c r="J988" s="12">
        <v>0</v>
      </c>
      <c r="K988" s="12">
        <v>0</v>
      </c>
      <c r="L988" s="12">
        <v>0</v>
      </c>
      <c r="M988" s="12">
        <v>0</v>
      </c>
      <c r="N988" s="12">
        <v>0</v>
      </c>
      <c r="O988" s="12">
        <v>0</v>
      </c>
      <c r="P988" s="12">
        <v>0</v>
      </c>
      <c r="Q988" s="12">
        <v>0</v>
      </c>
      <c r="R988" s="12">
        <v>0</v>
      </c>
      <c r="S988" s="12">
        <v>0</v>
      </c>
      <c r="T988" s="12">
        <v>0</v>
      </c>
      <c r="U988" s="12">
        <v>0</v>
      </c>
      <c r="V988" s="12">
        <v>0</v>
      </c>
      <c r="W988" s="12">
        <v>0</v>
      </c>
      <c r="X988" s="12">
        <v>0</v>
      </c>
      <c r="Y988" s="12">
        <v>0</v>
      </c>
      <c r="Z988" s="12">
        <v>0</v>
      </c>
      <c r="AA988" s="12">
        <v>0</v>
      </c>
      <c r="AB988" s="12">
        <v>0</v>
      </c>
      <c r="AC988" s="12">
        <v>0</v>
      </c>
      <c r="AD988" s="12">
        <v>0</v>
      </c>
      <c r="AE988" s="12">
        <v>0</v>
      </c>
      <c r="AF988" s="12">
        <v>0</v>
      </c>
      <c r="AG988" s="12">
        <v>0</v>
      </c>
      <c r="AH988" s="12">
        <v>0</v>
      </c>
      <c r="AI988" s="12">
        <v>0</v>
      </c>
      <c r="AJ988" s="12">
        <v>0</v>
      </c>
      <c r="AK988" s="12">
        <v>0</v>
      </c>
      <c r="AL988" s="12">
        <v>0</v>
      </c>
      <c r="AM988" s="12">
        <v>0</v>
      </c>
      <c r="AN988" s="12">
        <v>0</v>
      </c>
      <c r="AO988" s="81">
        <v>0</v>
      </c>
      <c r="AP988">
        <v>0</v>
      </c>
      <c r="AQ988">
        <v>0</v>
      </c>
      <c r="AR988">
        <v>0</v>
      </c>
      <c r="AS988" t="s">
        <v>353</v>
      </c>
      <c r="AT988" t="s">
        <v>272</v>
      </c>
      <c r="AU988">
        <v>0</v>
      </c>
      <c r="AV988" s="12"/>
      <c r="AW988" s="12"/>
      <c r="AX988" s="12"/>
      <c r="AY988" s="12"/>
      <c r="AZ988" t="s">
        <v>57</v>
      </c>
    </row>
    <row r="989" spans="1:52" hidden="1" x14ac:dyDescent="0.35">
      <c r="A989" t="s">
        <v>138</v>
      </c>
      <c r="B989" t="s">
        <v>284</v>
      </c>
      <c r="C989" s="109">
        <v>0</v>
      </c>
      <c r="D989" s="12">
        <v>0</v>
      </c>
      <c r="E989" s="12">
        <v>0</v>
      </c>
      <c r="F989" s="12">
        <v>0</v>
      </c>
      <c r="G989" s="12">
        <v>0</v>
      </c>
      <c r="H989" s="12">
        <v>0</v>
      </c>
      <c r="I989" s="12">
        <v>0</v>
      </c>
      <c r="J989" s="12">
        <v>0</v>
      </c>
      <c r="K989" s="12">
        <v>0</v>
      </c>
      <c r="L989" s="12">
        <v>0</v>
      </c>
      <c r="M989" s="12">
        <v>0</v>
      </c>
      <c r="N989" s="12">
        <v>0</v>
      </c>
      <c r="O989" s="12">
        <v>0</v>
      </c>
      <c r="P989" s="12">
        <v>0</v>
      </c>
      <c r="Q989" s="12">
        <v>0</v>
      </c>
      <c r="R989" s="12">
        <v>0</v>
      </c>
      <c r="S989" s="12">
        <v>0</v>
      </c>
      <c r="T989" s="12">
        <v>0</v>
      </c>
      <c r="U989" s="12">
        <v>0</v>
      </c>
      <c r="V989" s="12">
        <v>0</v>
      </c>
      <c r="W989" s="12">
        <v>0</v>
      </c>
      <c r="X989" s="12">
        <v>0</v>
      </c>
      <c r="Y989" s="12">
        <v>0</v>
      </c>
      <c r="Z989" s="12">
        <v>0</v>
      </c>
      <c r="AA989" s="12">
        <v>0</v>
      </c>
      <c r="AB989" s="12">
        <v>0</v>
      </c>
      <c r="AC989" s="12">
        <v>0</v>
      </c>
      <c r="AD989" s="12">
        <v>0</v>
      </c>
      <c r="AE989" s="12">
        <v>0</v>
      </c>
      <c r="AF989" s="12">
        <v>0</v>
      </c>
      <c r="AG989" s="12">
        <v>0</v>
      </c>
      <c r="AH989" s="12">
        <v>0</v>
      </c>
      <c r="AI989" s="12">
        <v>0</v>
      </c>
      <c r="AJ989" s="12">
        <v>0</v>
      </c>
      <c r="AK989" s="12">
        <v>0</v>
      </c>
      <c r="AL989" s="12">
        <v>0</v>
      </c>
      <c r="AM989" s="12">
        <v>0</v>
      </c>
      <c r="AN989" s="12">
        <v>0</v>
      </c>
      <c r="AO989" s="81">
        <v>0</v>
      </c>
      <c r="AP989">
        <v>0</v>
      </c>
      <c r="AQ989">
        <v>0</v>
      </c>
      <c r="AR989">
        <v>0</v>
      </c>
      <c r="AS989" t="s">
        <v>353</v>
      </c>
      <c r="AT989" t="s">
        <v>272</v>
      </c>
      <c r="AU989">
        <v>0</v>
      </c>
      <c r="AV989" s="12"/>
      <c r="AW989" s="12"/>
      <c r="AX989" s="12"/>
      <c r="AY989" s="12"/>
      <c r="AZ989" t="s">
        <v>296</v>
      </c>
    </row>
    <row r="990" spans="1:52" hidden="1" x14ac:dyDescent="0.35">
      <c r="A990" t="s">
        <v>138</v>
      </c>
      <c r="B990" t="s">
        <v>284</v>
      </c>
      <c r="C990" s="109">
        <v>0</v>
      </c>
      <c r="D990" s="12">
        <v>0</v>
      </c>
      <c r="E990" s="12">
        <v>0</v>
      </c>
      <c r="F990" s="12">
        <v>0</v>
      </c>
      <c r="G990" s="12">
        <v>0</v>
      </c>
      <c r="H990" s="12">
        <v>0</v>
      </c>
      <c r="I990" s="12">
        <v>0</v>
      </c>
      <c r="J990" s="12">
        <v>0</v>
      </c>
      <c r="K990" s="12">
        <v>0</v>
      </c>
      <c r="L990" s="12">
        <v>0</v>
      </c>
      <c r="M990" s="12">
        <v>0</v>
      </c>
      <c r="N990" s="12">
        <v>0</v>
      </c>
      <c r="O990" s="12">
        <v>0</v>
      </c>
      <c r="P990" s="12">
        <v>0</v>
      </c>
      <c r="Q990" s="12">
        <v>0</v>
      </c>
      <c r="R990" s="12">
        <v>0</v>
      </c>
      <c r="S990" s="12">
        <v>0</v>
      </c>
      <c r="T990" s="12">
        <v>0</v>
      </c>
      <c r="U990" s="12">
        <v>0</v>
      </c>
      <c r="V990" s="12">
        <v>0</v>
      </c>
      <c r="W990" s="12">
        <v>0</v>
      </c>
      <c r="X990" s="12">
        <v>0</v>
      </c>
      <c r="Y990" s="12">
        <v>0</v>
      </c>
      <c r="Z990" s="12">
        <v>0</v>
      </c>
      <c r="AA990" s="12">
        <v>0</v>
      </c>
      <c r="AB990" s="12">
        <v>0</v>
      </c>
      <c r="AC990" s="12">
        <v>0</v>
      </c>
      <c r="AD990" s="12">
        <v>0</v>
      </c>
      <c r="AE990" s="12">
        <v>0</v>
      </c>
      <c r="AF990" s="12">
        <v>0</v>
      </c>
      <c r="AG990" s="12">
        <v>0</v>
      </c>
      <c r="AH990" s="12">
        <v>0</v>
      </c>
      <c r="AI990" s="12">
        <v>0</v>
      </c>
      <c r="AJ990" s="12">
        <v>0</v>
      </c>
      <c r="AK990" s="12">
        <v>0</v>
      </c>
      <c r="AL990" s="12">
        <v>0</v>
      </c>
      <c r="AM990" s="12">
        <v>0</v>
      </c>
      <c r="AN990" s="12">
        <v>0</v>
      </c>
      <c r="AO990" s="81">
        <v>0</v>
      </c>
      <c r="AP990">
        <v>0</v>
      </c>
      <c r="AQ990">
        <v>0</v>
      </c>
      <c r="AR990">
        <v>0</v>
      </c>
      <c r="AS990" t="s">
        <v>353</v>
      </c>
      <c r="AT990" t="s">
        <v>272</v>
      </c>
      <c r="AU990">
        <v>0</v>
      </c>
      <c r="AV990" s="12"/>
      <c r="AW990" s="12"/>
      <c r="AX990" s="12"/>
      <c r="AY990" s="12"/>
      <c r="AZ990" t="s">
        <v>295</v>
      </c>
    </row>
    <row r="991" spans="1:52" hidden="1" x14ac:dyDescent="0.35">
      <c r="A991" t="s">
        <v>138</v>
      </c>
      <c r="B991" t="s">
        <v>290</v>
      </c>
      <c r="C991" s="109">
        <v>0</v>
      </c>
      <c r="D991" s="12">
        <v>0</v>
      </c>
      <c r="E991" s="12">
        <v>0</v>
      </c>
      <c r="F991" s="12">
        <v>0</v>
      </c>
      <c r="G991" s="12">
        <v>0</v>
      </c>
      <c r="H991" s="12">
        <v>0</v>
      </c>
      <c r="I991" s="12">
        <v>0</v>
      </c>
      <c r="J991" s="12">
        <v>0</v>
      </c>
      <c r="K991" s="12">
        <v>0</v>
      </c>
      <c r="L991" s="12">
        <v>0</v>
      </c>
      <c r="M991" s="12">
        <v>0</v>
      </c>
      <c r="N991" s="12">
        <v>0</v>
      </c>
      <c r="O991" s="12">
        <v>0</v>
      </c>
      <c r="P991" s="12">
        <v>0</v>
      </c>
      <c r="Q991" s="12">
        <v>0</v>
      </c>
      <c r="R991" s="12">
        <v>0</v>
      </c>
      <c r="S991" s="12">
        <v>0</v>
      </c>
      <c r="T991" s="12">
        <v>0</v>
      </c>
      <c r="U991" s="12">
        <v>0</v>
      </c>
      <c r="V991" s="12">
        <v>0</v>
      </c>
      <c r="W991" s="12">
        <v>0</v>
      </c>
      <c r="X991" s="12">
        <v>0</v>
      </c>
      <c r="Y991" s="12">
        <v>0</v>
      </c>
      <c r="Z991" s="12">
        <v>0</v>
      </c>
      <c r="AA991" s="12">
        <v>0</v>
      </c>
      <c r="AB991" s="12">
        <v>0</v>
      </c>
      <c r="AC991" s="12">
        <v>0</v>
      </c>
      <c r="AD991" s="12">
        <v>0</v>
      </c>
      <c r="AE991" s="12">
        <v>0</v>
      </c>
      <c r="AF991" s="12">
        <v>0</v>
      </c>
      <c r="AG991" s="12">
        <v>0</v>
      </c>
      <c r="AH991" s="12">
        <v>0</v>
      </c>
      <c r="AI991" s="12">
        <v>0</v>
      </c>
      <c r="AJ991" s="12">
        <v>0</v>
      </c>
      <c r="AK991" s="12">
        <v>0</v>
      </c>
      <c r="AL991" s="12">
        <v>0</v>
      </c>
      <c r="AM991" s="12">
        <v>0</v>
      </c>
      <c r="AN991" s="12">
        <v>0</v>
      </c>
      <c r="AO991" s="81">
        <v>0</v>
      </c>
      <c r="AP991">
        <v>0</v>
      </c>
      <c r="AQ991">
        <v>0</v>
      </c>
      <c r="AR991">
        <v>0</v>
      </c>
      <c r="AS991" t="s">
        <v>352</v>
      </c>
      <c r="AT991" t="s">
        <v>272</v>
      </c>
      <c r="AU991">
        <v>0</v>
      </c>
      <c r="AV991" s="12">
        <v>3139</v>
      </c>
      <c r="AW991" s="12"/>
      <c r="AX991" s="12"/>
      <c r="AY991" s="12"/>
      <c r="AZ991" t="s">
        <v>57</v>
      </c>
    </row>
    <row r="992" spans="1:52" hidden="1" x14ac:dyDescent="0.35">
      <c r="A992" t="s">
        <v>138</v>
      </c>
      <c r="B992" t="s">
        <v>290</v>
      </c>
      <c r="C992" s="109">
        <v>0</v>
      </c>
      <c r="D992" s="12">
        <v>0</v>
      </c>
      <c r="E992" s="12">
        <v>0</v>
      </c>
      <c r="F992" s="12">
        <v>0</v>
      </c>
      <c r="G992" s="12">
        <v>0</v>
      </c>
      <c r="H992" s="12">
        <v>0</v>
      </c>
      <c r="I992" s="12">
        <v>0</v>
      </c>
      <c r="J992" s="12">
        <v>0</v>
      </c>
      <c r="K992" s="12">
        <v>0</v>
      </c>
      <c r="L992" s="12">
        <v>0</v>
      </c>
      <c r="M992" s="12">
        <v>0</v>
      </c>
      <c r="N992" s="12">
        <v>0</v>
      </c>
      <c r="O992" s="12">
        <v>0</v>
      </c>
      <c r="P992" s="12">
        <v>0</v>
      </c>
      <c r="Q992" s="12">
        <v>0</v>
      </c>
      <c r="R992" s="12">
        <v>0</v>
      </c>
      <c r="S992" s="12">
        <v>0</v>
      </c>
      <c r="T992" s="12">
        <v>0</v>
      </c>
      <c r="U992" s="12">
        <v>0</v>
      </c>
      <c r="V992" s="12">
        <v>0</v>
      </c>
      <c r="W992" s="12">
        <v>0</v>
      </c>
      <c r="X992" s="12">
        <v>0</v>
      </c>
      <c r="Y992" s="12">
        <v>0</v>
      </c>
      <c r="Z992" s="12">
        <v>0</v>
      </c>
      <c r="AA992" s="12">
        <v>0</v>
      </c>
      <c r="AB992" s="12">
        <v>0</v>
      </c>
      <c r="AC992" s="12">
        <v>0</v>
      </c>
      <c r="AD992" s="12">
        <v>0</v>
      </c>
      <c r="AE992" s="12">
        <v>0</v>
      </c>
      <c r="AF992" s="12">
        <v>0</v>
      </c>
      <c r="AG992" s="12">
        <v>0</v>
      </c>
      <c r="AH992" s="12">
        <v>0</v>
      </c>
      <c r="AI992" s="12">
        <v>0</v>
      </c>
      <c r="AJ992" s="12">
        <v>0</v>
      </c>
      <c r="AK992" s="12">
        <v>0</v>
      </c>
      <c r="AL992" s="12">
        <v>0</v>
      </c>
      <c r="AM992" s="12">
        <v>0</v>
      </c>
      <c r="AN992" s="12">
        <v>0</v>
      </c>
      <c r="AO992" s="81">
        <v>0</v>
      </c>
      <c r="AP992">
        <v>0</v>
      </c>
      <c r="AQ992">
        <v>0</v>
      </c>
      <c r="AR992">
        <v>0</v>
      </c>
      <c r="AS992" t="s">
        <v>352</v>
      </c>
      <c r="AT992" t="s">
        <v>272</v>
      </c>
      <c r="AU992">
        <v>0</v>
      </c>
      <c r="AV992" s="12"/>
      <c r="AW992" s="12">
        <v>6</v>
      </c>
      <c r="AX992" s="12"/>
      <c r="AY992" s="12"/>
      <c r="AZ992" t="s">
        <v>295</v>
      </c>
    </row>
    <row r="993" spans="1:52" hidden="1" x14ac:dyDescent="0.35">
      <c r="A993" t="s">
        <v>138</v>
      </c>
      <c r="B993" t="s">
        <v>290</v>
      </c>
      <c r="C993" s="109">
        <v>0</v>
      </c>
      <c r="D993" s="12">
        <v>0</v>
      </c>
      <c r="E993" s="12">
        <v>0</v>
      </c>
      <c r="F993" s="12">
        <v>0</v>
      </c>
      <c r="G993" s="12">
        <v>0</v>
      </c>
      <c r="H993" s="12">
        <v>0</v>
      </c>
      <c r="I993" s="12">
        <v>0</v>
      </c>
      <c r="J993" s="12">
        <v>0</v>
      </c>
      <c r="K993" s="12">
        <v>0</v>
      </c>
      <c r="L993" s="12">
        <v>0</v>
      </c>
      <c r="M993" s="12">
        <v>0</v>
      </c>
      <c r="N993" s="12">
        <v>0</v>
      </c>
      <c r="O993" s="12">
        <v>0</v>
      </c>
      <c r="P993" s="12">
        <v>0</v>
      </c>
      <c r="Q993" s="12">
        <v>0</v>
      </c>
      <c r="R993" s="12">
        <v>0</v>
      </c>
      <c r="S993" s="12">
        <v>0</v>
      </c>
      <c r="T993" s="12">
        <v>0</v>
      </c>
      <c r="U993" s="12">
        <v>0</v>
      </c>
      <c r="V993" s="12">
        <v>0</v>
      </c>
      <c r="W993" s="12">
        <v>0</v>
      </c>
      <c r="X993" s="12">
        <v>0</v>
      </c>
      <c r="Y993" s="12">
        <v>0</v>
      </c>
      <c r="Z993" s="12">
        <v>0</v>
      </c>
      <c r="AA993" s="12">
        <v>0</v>
      </c>
      <c r="AB993" s="12">
        <v>0</v>
      </c>
      <c r="AC993" s="12">
        <v>0</v>
      </c>
      <c r="AD993" s="12">
        <v>0</v>
      </c>
      <c r="AE993" s="12">
        <v>0</v>
      </c>
      <c r="AF993" s="12">
        <v>0</v>
      </c>
      <c r="AG993" s="12">
        <v>0</v>
      </c>
      <c r="AH993" s="12">
        <v>0</v>
      </c>
      <c r="AI993" s="12">
        <v>0</v>
      </c>
      <c r="AJ993" s="12">
        <v>0</v>
      </c>
      <c r="AK993" s="12">
        <v>0</v>
      </c>
      <c r="AL993" s="12">
        <v>0</v>
      </c>
      <c r="AM993" s="12">
        <v>0</v>
      </c>
      <c r="AN993" s="12">
        <v>0</v>
      </c>
      <c r="AO993" s="81">
        <v>0</v>
      </c>
      <c r="AP993">
        <v>0</v>
      </c>
      <c r="AQ993">
        <v>0</v>
      </c>
      <c r="AR993">
        <v>0</v>
      </c>
      <c r="AS993" t="s">
        <v>352</v>
      </c>
      <c r="AT993" t="s">
        <v>272</v>
      </c>
      <c r="AU993">
        <v>0</v>
      </c>
      <c r="AV993" s="12"/>
      <c r="AW993" s="12">
        <v>23</v>
      </c>
      <c r="AX993" s="12"/>
      <c r="AY993" s="12"/>
      <c r="AZ993" t="s">
        <v>296</v>
      </c>
    </row>
    <row r="994" spans="1:52" hidden="1" x14ac:dyDescent="0.35">
      <c r="A994" t="s">
        <v>138</v>
      </c>
      <c r="B994" t="s">
        <v>290</v>
      </c>
      <c r="C994" s="109">
        <v>0</v>
      </c>
      <c r="D994" s="12">
        <v>0</v>
      </c>
      <c r="E994" s="12">
        <v>0</v>
      </c>
      <c r="F994" s="12">
        <v>0</v>
      </c>
      <c r="G994" s="12">
        <v>0</v>
      </c>
      <c r="H994" s="12">
        <v>0</v>
      </c>
      <c r="I994" s="12">
        <v>0</v>
      </c>
      <c r="J994" s="12">
        <v>0</v>
      </c>
      <c r="K994" s="12">
        <v>0</v>
      </c>
      <c r="L994" s="12">
        <v>0</v>
      </c>
      <c r="M994" s="12">
        <v>0</v>
      </c>
      <c r="N994" s="12">
        <v>0</v>
      </c>
      <c r="O994" s="12">
        <v>0</v>
      </c>
      <c r="P994" s="12">
        <v>0</v>
      </c>
      <c r="Q994" s="12">
        <v>0</v>
      </c>
      <c r="R994" s="12">
        <v>0</v>
      </c>
      <c r="S994" s="12">
        <v>0</v>
      </c>
      <c r="T994" s="12">
        <v>0</v>
      </c>
      <c r="U994" s="12">
        <v>0</v>
      </c>
      <c r="V994" s="12">
        <v>0</v>
      </c>
      <c r="W994" s="12">
        <v>0</v>
      </c>
      <c r="X994" s="12">
        <v>0</v>
      </c>
      <c r="Y994" s="12">
        <v>0</v>
      </c>
      <c r="Z994" s="12">
        <v>0</v>
      </c>
      <c r="AA994" s="12">
        <v>0</v>
      </c>
      <c r="AB994" s="12">
        <v>0</v>
      </c>
      <c r="AC994" s="12">
        <v>0</v>
      </c>
      <c r="AD994" s="12">
        <v>0</v>
      </c>
      <c r="AE994" s="12">
        <v>0</v>
      </c>
      <c r="AF994" s="12">
        <v>0</v>
      </c>
      <c r="AG994" s="12">
        <v>0</v>
      </c>
      <c r="AH994" s="12">
        <v>0</v>
      </c>
      <c r="AI994" s="12">
        <v>0</v>
      </c>
      <c r="AJ994" s="12">
        <v>0</v>
      </c>
      <c r="AK994" s="12">
        <v>0</v>
      </c>
      <c r="AL994" s="12">
        <v>0</v>
      </c>
      <c r="AM994" s="12">
        <v>0</v>
      </c>
      <c r="AN994" s="12">
        <v>0</v>
      </c>
      <c r="AO994" s="81">
        <v>0</v>
      </c>
      <c r="AP994">
        <v>0</v>
      </c>
      <c r="AQ994">
        <v>0</v>
      </c>
      <c r="AR994">
        <v>0</v>
      </c>
      <c r="AS994" t="s">
        <v>352</v>
      </c>
      <c r="AT994" t="s">
        <v>272</v>
      </c>
      <c r="AU994">
        <v>0</v>
      </c>
      <c r="AV994" s="12"/>
      <c r="AW994" s="12">
        <v>277</v>
      </c>
      <c r="AX994" s="12"/>
      <c r="AY994" s="12"/>
      <c r="AZ994" t="s">
        <v>57</v>
      </c>
    </row>
    <row r="995" spans="1:52" hidden="1" x14ac:dyDescent="0.35">
      <c r="A995" t="s">
        <v>138</v>
      </c>
      <c r="B995" t="s">
        <v>290</v>
      </c>
      <c r="C995" s="109">
        <v>0</v>
      </c>
      <c r="D995" s="12">
        <v>0</v>
      </c>
      <c r="E995" s="12">
        <v>0</v>
      </c>
      <c r="F995" s="12">
        <v>0</v>
      </c>
      <c r="G995" s="12">
        <v>0</v>
      </c>
      <c r="H995" s="12">
        <v>0</v>
      </c>
      <c r="I995" s="12">
        <v>0</v>
      </c>
      <c r="J995" s="12">
        <v>0</v>
      </c>
      <c r="K995" s="12">
        <v>0</v>
      </c>
      <c r="L995" s="12">
        <v>0</v>
      </c>
      <c r="M995" s="12">
        <v>0</v>
      </c>
      <c r="N995" s="12">
        <v>0</v>
      </c>
      <c r="O995" s="12">
        <v>0</v>
      </c>
      <c r="P995" s="12">
        <v>0</v>
      </c>
      <c r="Q995" s="12">
        <v>0</v>
      </c>
      <c r="R995" s="12">
        <v>0</v>
      </c>
      <c r="S995" s="12">
        <v>0</v>
      </c>
      <c r="T995" s="12">
        <v>0</v>
      </c>
      <c r="U995" s="12">
        <v>0</v>
      </c>
      <c r="V995" s="12">
        <v>0</v>
      </c>
      <c r="W995" s="12">
        <v>0</v>
      </c>
      <c r="X995" s="12">
        <v>0</v>
      </c>
      <c r="Y995" s="12">
        <v>0</v>
      </c>
      <c r="Z995" s="12">
        <v>0</v>
      </c>
      <c r="AA995" s="12">
        <v>0</v>
      </c>
      <c r="AB995" s="12">
        <v>0</v>
      </c>
      <c r="AC995" s="12">
        <v>0</v>
      </c>
      <c r="AD995" s="12">
        <v>0</v>
      </c>
      <c r="AE995" s="12">
        <v>0</v>
      </c>
      <c r="AF995" s="12">
        <v>0</v>
      </c>
      <c r="AG995" s="12">
        <v>0</v>
      </c>
      <c r="AH995" s="12">
        <v>0</v>
      </c>
      <c r="AI995" s="12">
        <v>0</v>
      </c>
      <c r="AJ995" s="12">
        <v>0</v>
      </c>
      <c r="AK995" s="12">
        <v>0</v>
      </c>
      <c r="AL995" s="12">
        <v>0</v>
      </c>
      <c r="AM995" s="12">
        <v>0</v>
      </c>
      <c r="AN995" s="12">
        <v>0</v>
      </c>
      <c r="AO995" s="81">
        <v>0</v>
      </c>
      <c r="AP995">
        <v>0</v>
      </c>
      <c r="AQ995">
        <v>0</v>
      </c>
      <c r="AR995">
        <v>0</v>
      </c>
      <c r="AS995" t="s">
        <v>352</v>
      </c>
      <c r="AT995" t="s">
        <v>272</v>
      </c>
      <c r="AU995">
        <v>0</v>
      </c>
      <c r="AV995" s="12"/>
      <c r="AW995" s="12"/>
      <c r="AX995" s="12"/>
      <c r="AY995" s="12">
        <v>4</v>
      </c>
      <c r="AZ995" t="s">
        <v>295</v>
      </c>
    </row>
    <row r="996" spans="1:52" hidden="1" x14ac:dyDescent="0.35">
      <c r="A996" t="s">
        <v>138</v>
      </c>
      <c r="B996" t="s">
        <v>290</v>
      </c>
      <c r="C996" s="109">
        <v>0</v>
      </c>
      <c r="D996" s="12">
        <v>0</v>
      </c>
      <c r="E996" s="12">
        <v>0</v>
      </c>
      <c r="F996" s="12">
        <v>0</v>
      </c>
      <c r="G996" s="12">
        <v>0</v>
      </c>
      <c r="H996" s="12">
        <v>0</v>
      </c>
      <c r="I996" s="12">
        <v>0</v>
      </c>
      <c r="J996" s="12">
        <v>0</v>
      </c>
      <c r="K996" s="12">
        <v>0</v>
      </c>
      <c r="L996" s="12">
        <v>0</v>
      </c>
      <c r="M996" s="12">
        <v>0</v>
      </c>
      <c r="N996" s="12">
        <v>0</v>
      </c>
      <c r="O996" s="12">
        <v>0</v>
      </c>
      <c r="P996" s="12">
        <v>0</v>
      </c>
      <c r="Q996" s="12">
        <v>0</v>
      </c>
      <c r="R996" s="12">
        <v>0</v>
      </c>
      <c r="S996" s="12">
        <v>0</v>
      </c>
      <c r="T996" s="12">
        <v>0</v>
      </c>
      <c r="U996" s="12">
        <v>0</v>
      </c>
      <c r="V996" s="12">
        <v>0</v>
      </c>
      <c r="W996" s="12">
        <v>0</v>
      </c>
      <c r="X996" s="12">
        <v>0</v>
      </c>
      <c r="Y996" s="12">
        <v>0</v>
      </c>
      <c r="Z996" s="12">
        <v>0</v>
      </c>
      <c r="AA996" s="12">
        <v>0</v>
      </c>
      <c r="AB996" s="12">
        <v>0</v>
      </c>
      <c r="AC996" s="12">
        <v>0</v>
      </c>
      <c r="AD996" s="12">
        <v>0</v>
      </c>
      <c r="AE996" s="12">
        <v>0</v>
      </c>
      <c r="AF996" s="12">
        <v>0</v>
      </c>
      <c r="AG996" s="12">
        <v>0</v>
      </c>
      <c r="AH996" s="12">
        <v>0</v>
      </c>
      <c r="AI996" s="12">
        <v>0</v>
      </c>
      <c r="AJ996" s="12">
        <v>0</v>
      </c>
      <c r="AK996" s="12">
        <v>0</v>
      </c>
      <c r="AL996" s="12">
        <v>0</v>
      </c>
      <c r="AM996" s="12">
        <v>0</v>
      </c>
      <c r="AN996" s="12">
        <v>0</v>
      </c>
      <c r="AO996" s="81">
        <v>0</v>
      </c>
      <c r="AP996">
        <v>0</v>
      </c>
      <c r="AQ996">
        <v>0</v>
      </c>
      <c r="AR996">
        <v>0</v>
      </c>
      <c r="AS996" t="s">
        <v>352</v>
      </c>
      <c r="AT996" t="s">
        <v>272</v>
      </c>
      <c r="AU996">
        <v>0</v>
      </c>
      <c r="AV996" s="12"/>
      <c r="AW996" s="12"/>
      <c r="AX996" s="12"/>
      <c r="AY996" s="12">
        <v>14</v>
      </c>
      <c r="AZ996" t="s">
        <v>296</v>
      </c>
    </row>
    <row r="997" spans="1:52" hidden="1" x14ac:dyDescent="0.35">
      <c r="A997" t="s">
        <v>138</v>
      </c>
      <c r="B997" t="s">
        <v>290</v>
      </c>
      <c r="C997" s="109">
        <v>0</v>
      </c>
      <c r="D997" s="12">
        <v>0</v>
      </c>
      <c r="E997" s="12">
        <v>0</v>
      </c>
      <c r="F997" s="12">
        <v>0</v>
      </c>
      <c r="G997" s="12">
        <v>0</v>
      </c>
      <c r="H997" s="12">
        <v>0</v>
      </c>
      <c r="I997" s="12">
        <v>0</v>
      </c>
      <c r="J997" s="12">
        <v>0</v>
      </c>
      <c r="K997" s="12">
        <v>0</v>
      </c>
      <c r="L997" s="12">
        <v>0</v>
      </c>
      <c r="M997" s="12">
        <v>0</v>
      </c>
      <c r="N997" s="12">
        <v>0</v>
      </c>
      <c r="O997" s="12">
        <v>0</v>
      </c>
      <c r="P997" s="12">
        <v>0</v>
      </c>
      <c r="Q997" s="12">
        <v>0</v>
      </c>
      <c r="R997" s="12">
        <v>0</v>
      </c>
      <c r="S997" s="12">
        <v>0</v>
      </c>
      <c r="T997" s="12">
        <v>0</v>
      </c>
      <c r="U997" s="12">
        <v>0</v>
      </c>
      <c r="V997" s="12">
        <v>0</v>
      </c>
      <c r="W997" s="12">
        <v>0</v>
      </c>
      <c r="X997" s="12">
        <v>0</v>
      </c>
      <c r="Y997" s="12">
        <v>0</v>
      </c>
      <c r="Z997" s="12">
        <v>0</v>
      </c>
      <c r="AA997" s="12">
        <v>0</v>
      </c>
      <c r="AB997" s="12">
        <v>0</v>
      </c>
      <c r="AC997" s="12">
        <v>0</v>
      </c>
      <c r="AD997" s="12">
        <v>0</v>
      </c>
      <c r="AE997" s="12">
        <v>0</v>
      </c>
      <c r="AF997" s="12">
        <v>0</v>
      </c>
      <c r="AG997" s="12">
        <v>0</v>
      </c>
      <c r="AH997" s="12">
        <v>0</v>
      </c>
      <c r="AI997" s="12">
        <v>0</v>
      </c>
      <c r="AJ997" s="12">
        <v>0</v>
      </c>
      <c r="AK997" s="12">
        <v>0</v>
      </c>
      <c r="AL997" s="12">
        <v>0</v>
      </c>
      <c r="AM997" s="12">
        <v>0</v>
      </c>
      <c r="AN997" s="12">
        <v>0</v>
      </c>
      <c r="AO997" s="81">
        <v>0</v>
      </c>
      <c r="AP997">
        <v>0</v>
      </c>
      <c r="AQ997">
        <v>0</v>
      </c>
      <c r="AR997">
        <v>0</v>
      </c>
      <c r="AS997" t="s">
        <v>352</v>
      </c>
      <c r="AT997" t="s">
        <v>272</v>
      </c>
      <c r="AU997">
        <v>0</v>
      </c>
      <c r="AV997" s="12"/>
      <c r="AW997" s="12"/>
      <c r="AX997" s="12"/>
      <c r="AY997" s="12">
        <v>171</v>
      </c>
      <c r="AZ997" t="s">
        <v>57</v>
      </c>
    </row>
    <row r="998" spans="1:52" hidden="1" x14ac:dyDescent="0.35">
      <c r="A998" t="s">
        <v>138</v>
      </c>
      <c r="B998" t="s">
        <v>290</v>
      </c>
      <c r="C998" s="109">
        <v>0</v>
      </c>
      <c r="D998" s="12">
        <v>0</v>
      </c>
      <c r="E998" s="12">
        <v>0</v>
      </c>
      <c r="F998" s="12">
        <v>0</v>
      </c>
      <c r="G998" s="12">
        <v>0</v>
      </c>
      <c r="H998" s="12">
        <v>0</v>
      </c>
      <c r="I998" s="12">
        <v>0</v>
      </c>
      <c r="J998" s="12">
        <v>0</v>
      </c>
      <c r="K998" s="12">
        <v>0</v>
      </c>
      <c r="L998" s="12">
        <v>0</v>
      </c>
      <c r="M998" s="12">
        <v>0</v>
      </c>
      <c r="N998" s="12">
        <v>0</v>
      </c>
      <c r="O998" s="12">
        <v>0</v>
      </c>
      <c r="P998" s="12">
        <v>0</v>
      </c>
      <c r="Q998" s="12">
        <v>0</v>
      </c>
      <c r="R998" s="12">
        <v>0</v>
      </c>
      <c r="S998" s="12">
        <v>0</v>
      </c>
      <c r="T998" s="12">
        <v>0</v>
      </c>
      <c r="U998" s="12">
        <v>0</v>
      </c>
      <c r="V998" s="12">
        <v>0</v>
      </c>
      <c r="W998" s="12">
        <v>0</v>
      </c>
      <c r="X998" s="12">
        <v>0</v>
      </c>
      <c r="Y998" s="12">
        <v>0</v>
      </c>
      <c r="Z998" s="12">
        <v>0</v>
      </c>
      <c r="AA998" s="12">
        <v>0</v>
      </c>
      <c r="AB998" s="12">
        <v>0</v>
      </c>
      <c r="AC998" s="12">
        <v>0</v>
      </c>
      <c r="AD998" s="12">
        <v>0</v>
      </c>
      <c r="AE998" s="12">
        <v>0</v>
      </c>
      <c r="AF998" s="12">
        <v>0</v>
      </c>
      <c r="AG998" s="12">
        <v>0</v>
      </c>
      <c r="AH998" s="12">
        <v>0</v>
      </c>
      <c r="AI998" s="12">
        <v>0</v>
      </c>
      <c r="AJ998" s="12">
        <v>0</v>
      </c>
      <c r="AK998" s="12">
        <v>0</v>
      </c>
      <c r="AL998" s="12">
        <v>0</v>
      </c>
      <c r="AM998" s="12">
        <v>0</v>
      </c>
      <c r="AN998" s="12">
        <v>0</v>
      </c>
      <c r="AO998" s="81">
        <v>0</v>
      </c>
      <c r="AP998">
        <v>0</v>
      </c>
      <c r="AQ998">
        <v>0</v>
      </c>
      <c r="AR998">
        <v>0</v>
      </c>
      <c r="AS998" t="s">
        <v>352</v>
      </c>
      <c r="AT998" t="s">
        <v>272</v>
      </c>
      <c r="AU998">
        <v>0</v>
      </c>
      <c r="AV998" s="12"/>
      <c r="AW998" s="12"/>
      <c r="AX998" s="12"/>
      <c r="AY998" s="12"/>
      <c r="AZ998" t="s">
        <v>57</v>
      </c>
    </row>
    <row r="999" spans="1:52" hidden="1" x14ac:dyDescent="0.35">
      <c r="A999" t="s">
        <v>138</v>
      </c>
      <c r="B999" t="s">
        <v>290</v>
      </c>
      <c r="C999" s="109">
        <v>0</v>
      </c>
      <c r="D999" s="12">
        <v>0</v>
      </c>
      <c r="E999" s="12">
        <v>0</v>
      </c>
      <c r="F999" s="12">
        <v>0</v>
      </c>
      <c r="G999" s="12">
        <v>0</v>
      </c>
      <c r="H999" s="12">
        <v>0</v>
      </c>
      <c r="I999" s="12">
        <v>0</v>
      </c>
      <c r="J999" s="12">
        <v>0</v>
      </c>
      <c r="K999" s="12">
        <v>0</v>
      </c>
      <c r="L999" s="12">
        <v>0</v>
      </c>
      <c r="M999" s="12">
        <v>0</v>
      </c>
      <c r="N999" s="12">
        <v>0</v>
      </c>
      <c r="O999" s="12">
        <v>0</v>
      </c>
      <c r="P999" s="12">
        <v>0</v>
      </c>
      <c r="Q999" s="12">
        <v>0</v>
      </c>
      <c r="R999" s="12">
        <v>0</v>
      </c>
      <c r="S999" s="12">
        <v>0</v>
      </c>
      <c r="T999" s="12">
        <v>0</v>
      </c>
      <c r="U999" s="12">
        <v>0</v>
      </c>
      <c r="V999" s="12">
        <v>0</v>
      </c>
      <c r="W999" s="12">
        <v>0</v>
      </c>
      <c r="X999" s="12">
        <v>0</v>
      </c>
      <c r="Y999" s="12">
        <v>0</v>
      </c>
      <c r="Z999" s="12">
        <v>0</v>
      </c>
      <c r="AA999" s="12">
        <v>0</v>
      </c>
      <c r="AB999" s="12">
        <v>0</v>
      </c>
      <c r="AC999" s="12">
        <v>0</v>
      </c>
      <c r="AD999" s="12">
        <v>0</v>
      </c>
      <c r="AE999" s="12">
        <v>0</v>
      </c>
      <c r="AF999" s="12">
        <v>0</v>
      </c>
      <c r="AG999" s="12">
        <v>0</v>
      </c>
      <c r="AH999" s="12">
        <v>0</v>
      </c>
      <c r="AI999" s="12">
        <v>0</v>
      </c>
      <c r="AJ999" s="12">
        <v>0</v>
      </c>
      <c r="AK999" s="12">
        <v>0</v>
      </c>
      <c r="AL999" s="12">
        <v>0</v>
      </c>
      <c r="AM999" s="12">
        <v>0</v>
      </c>
      <c r="AN999" s="12">
        <v>0</v>
      </c>
      <c r="AO999" s="81">
        <v>0</v>
      </c>
      <c r="AP999">
        <v>0</v>
      </c>
      <c r="AQ999">
        <v>0</v>
      </c>
      <c r="AR999">
        <v>0</v>
      </c>
      <c r="AS999" t="s">
        <v>352</v>
      </c>
      <c r="AT999" t="s">
        <v>272</v>
      </c>
      <c r="AU999">
        <v>0</v>
      </c>
      <c r="AV999" s="12"/>
      <c r="AW999" s="12"/>
      <c r="AX999" s="12"/>
      <c r="AY999" s="12"/>
      <c r="AZ999" t="s">
        <v>296</v>
      </c>
    </row>
    <row r="1000" spans="1:52" hidden="1" x14ac:dyDescent="0.35">
      <c r="A1000" t="s">
        <v>138</v>
      </c>
      <c r="B1000" t="s">
        <v>290</v>
      </c>
      <c r="C1000" s="109">
        <v>0</v>
      </c>
      <c r="D1000" s="12">
        <v>0</v>
      </c>
      <c r="E1000" s="12">
        <v>0</v>
      </c>
      <c r="F1000" s="12">
        <v>0</v>
      </c>
      <c r="G1000" s="12">
        <v>0</v>
      </c>
      <c r="H1000" s="12">
        <v>0</v>
      </c>
      <c r="I1000" s="12">
        <v>0</v>
      </c>
      <c r="J1000" s="12">
        <v>0</v>
      </c>
      <c r="K1000" s="12">
        <v>0</v>
      </c>
      <c r="L1000" s="12">
        <v>0</v>
      </c>
      <c r="M1000" s="12">
        <v>0</v>
      </c>
      <c r="N1000" s="12">
        <v>0</v>
      </c>
      <c r="O1000" s="12">
        <v>0</v>
      </c>
      <c r="P1000" s="12">
        <v>0</v>
      </c>
      <c r="Q1000" s="12">
        <v>0</v>
      </c>
      <c r="R1000" s="12">
        <v>0</v>
      </c>
      <c r="S1000" s="12">
        <v>0</v>
      </c>
      <c r="T1000" s="12">
        <v>0</v>
      </c>
      <c r="U1000" s="12">
        <v>0</v>
      </c>
      <c r="V1000" s="12">
        <v>0</v>
      </c>
      <c r="W1000" s="12">
        <v>0</v>
      </c>
      <c r="X1000" s="12">
        <v>0</v>
      </c>
      <c r="Y1000" s="12">
        <v>0</v>
      </c>
      <c r="Z1000" s="12">
        <v>0</v>
      </c>
      <c r="AA1000" s="12">
        <v>0</v>
      </c>
      <c r="AB1000" s="12">
        <v>0</v>
      </c>
      <c r="AC1000" s="12">
        <v>0</v>
      </c>
      <c r="AD1000" s="12">
        <v>0</v>
      </c>
      <c r="AE1000" s="12">
        <v>0</v>
      </c>
      <c r="AF1000" s="12">
        <v>0</v>
      </c>
      <c r="AG1000" s="12">
        <v>0</v>
      </c>
      <c r="AH1000" s="12">
        <v>0</v>
      </c>
      <c r="AI1000" s="12">
        <v>0</v>
      </c>
      <c r="AJ1000" s="12">
        <v>0</v>
      </c>
      <c r="AK1000" s="12">
        <v>0</v>
      </c>
      <c r="AL1000" s="12">
        <v>0</v>
      </c>
      <c r="AM1000" s="12">
        <v>0</v>
      </c>
      <c r="AN1000" s="12">
        <v>0</v>
      </c>
      <c r="AO1000" s="81">
        <v>0</v>
      </c>
      <c r="AP1000">
        <v>0</v>
      </c>
      <c r="AQ1000">
        <v>0</v>
      </c>
      <c r="AR1000">
        <v>0</v>
      </c>
      <c r="AS1000" t="s">
        <v>352</v>
      </c>
      <c r="AT1000" t="s">
        <v>272</v>
      </c>
      <c r="AU1000">
        <v>0</v>
      </c>
      <c r="AV1000" s="12"/>
      <c r="AW1000" s="12"/>
      <c r="AX1000" s="12"/>
      <c r="AY1000" s="12"/>
      <c r="AZ1000" t="s">
        <v>295</v>
      </c>
    </row>
    <row r="1001" spans="1:52" hidden="1" x14ac:dyDescent="0.35">
      <c r="A1001" t="s">
        <v>138</v>
      </c>
      <c r="B1001" t="s">
        <v>293</v>
      </c>
      <c r="C1001" s="109">
        <v>0</v>
      </c>
      <c r="D1001" s="12">
        <v>0</v>
      </c>
      <c r="E1001" s="12">
        <v>0</v>
      </c>
      <c r="F1001" s="12">
        <v>0</v>
      </c>
      <c r="G1001" s="12">
        <v>0</v>
      </c>
      <c r="H1001" s="12">
        <v>0</v>
      </c>
      <c r="I1001" s="12">
        <v>0</v>
      </c>
      <c r="J1001" s="12">
        <v>0</v>
      </c>
      <c r="K1001" s="12">
        <v>0</v>
      </c>
      <c r="L1001" s="12">
        <v>0</v>
      </c>
      <c r="M1001" s="12">
        <v>0</v>
      </c>
      <c r="N1001" s="12">
        <v>0</v>
      </c>
      <c r="O1001" s="12">
        <v>0</v>
      </c>
      <c r="P1001" s="12">
        <v>0</v>
      </c>
      <c r="Q1001" s="12">
        <v>0</v>
      </c>
      <c r="R1001" s="12">
        <v>0</v>
      </c>
      <c r="S1001" s="12">
        <v>0</v>
      </c>
      <c r="T1001" s="12">
        <v>0</v>
      </c>
      <c r="U1001" s="12">
        <v>0</v>
      </c>
      <c r="V1001" s="12">
        <v>0</v>
      </c>
      <c r="W1001" s="12">
        <v>0</v>
      </c>
      <c r="X1001" s="12">
        <v>0</v>
      </c>
      <c r="Y1001" s="12">
        <v>0</v>
      </c>
      <c r="Z1001" s="12">
        <v>0</v>
      </c>
      <c r="AA1001" s="12">
        <v>0</v>
      </c>
      <c r="AB1001" s="12">
        <v>0</v>
      </c>
      <c r="AC1001" s="12">
        <v>0</v>
      </c>
      <c r="AD1001" s="12">
        <v>0</v>
      </c>
      <c r="AE1001" s="12">
        <v>0</v>
      </c>
      <c r="AF1001" s="12">
        <v>0</v>
      </c>
      <c r="AG1001" s="12">
        <v>0</v>
      </c>
      <c r="AH1001" s="12">
        <v>0</v>
      </c>
      <c r="AI1001" s="12">
        <v>0</v>
      </c>
      <c r="AJ1001" s="12">
        <v>0</v>
      </c>
      <c r="AK1001" s="12">
        <v>0</v>
      </c>
      <c r="AL1001" s="12">
        <v>0</v>
      </c>
      <c r="AM1001" s="12">
        <v>0</v>
      </c>
      <c r="AN1001" s="12">
        <v>0</v>
      </c>
      <c r="AO1001" s="81">
        <v>0</v>
      </c>
      <c r="AP1001">
        <v>0</v>
      </c>
      <c r="AQ1001">
        <v>0</v>
      </c>
      <c r="AR1001">
        <v>0</v>
      </c>
      <c r="AS1001" t="s">
        <v>355</v>
      </c>
      <c r="AT1001" t="s">
        <v>272</v>
      </c>
      <c r="AU1001">
        <v>0</v>
      </c>
      <c r="AV1001" s="12">
        <v>1745</v>
      </c>
      <c r="AW1001" s="12"/>
      <c r="AX1001" s="12"/>
      <c r="AY1001" s="12"/>
      <c r="AZ1001" t="s">
        <v>57</v>
      </c>
    </row>
    <row r="1002" spans="1:52" hidden="1" x14ac:dyDescent="0.35">
      <c r="A1002" t="s">
        <v>138</v>
      </c>
      <c r="B1002" t="s">
        <v>293</v>
      </c>
      <c r="C1002" s="109">
        <v>0</v>
      </c>
      <c r="D1002" s="12">
        <v>0</v>
      </c>
      <c r="E1002" s="12">
        <v>0</v>
      </c>
      <c r="F1002" s="12">
        <v>0</v>
      </c>
      <c r="G1002" s="12">
        <v>0</v>
      </c>
      <c r="H1002" s="12">
        <v>0</v>
      </c>
      <c r="I1002" s="12">
        <v>0</v>
      </c>
      <c r="J1002" s="12">
        <v>0</v>
      </c>
      <c r="K1002" s="12">
        <v>0</v>
      </c>
      <c r="L1002" s="12">
        <v>0</v>
      </c>
      <c r="M1002" s="12">
        <v>0</v>
      </c>
      <c r="N1002" s="12">
        <v>0</v>
      </c>
      <c r="O1002" s="12">
        <v>0</v>
      </c>
      <c r="P1002" s="12">
        <v>0</v>
      </c>
      <c r="Q1002" s="12">
        <v>0</v>
      </c>
      <c r="R1002" s="12">
        <v>0</v>
      </c>
      <c r="S1002" s="12">
        <v>0</v>
      </c>
      <c r="T1002" s="12">
        <v>0</v>
      </c>
      <c r="U1002" s="12">
        <v>0</v>
      </c>
      <c r="V1002" s="12">
        <v>0</v>
      </c>
      <c r="W1002" s="12">
        <v>0</v>
      </c>
      <c r="X1002" s="12">
        <v>0</v>
      </c>
      <c r="Y1002" s="12">
        <v>0</v>
      </c>
      <c r="Z1002" s="12">
        <v>0</v>
      </c>
      <c r="AA1002" s="12">
        <v>0</v>
      </c>
      <c r="AB1002" s="12">
        <v>0</v>
      </c>
      <c r="AC1002" s="12">
        <v>0</v>
      </c>
      <c r="AD1002" s="12">
        <v>0</v>
      </c>
      <c r="AE1002" s="12">
        <v>0</v>
      </c>
      <c r="AF1002" s="12">
        <v>0</v>
      </c>
      <c r="AG1002" s="12">
        <v>0</v>
      </c>
      <c r="AH1002" s="12">
        <v>0</v>
      </c>
      <c r="AI1002" s="12">
        <v>0</v>
      </c>
      <c r="AJ1002" s="12">
        <v>0</v>
      </c>
      <c r="AK1002" s="12">
        <v>0</v>
      </c>
      <c r="AL1002" s="12">
        <v>0</v>
      </c>
      <c r="AM1002" s="12">
        <v>0</v>
      </c>
      <c r="AN1002" s="12">
        <v>0</v>
      </c>
      <c r="AO1002" s="81">
        <v>0</v>
      </c>
      <c r="AP1002">
        <v>0</v>
      </c>
      <c r="AQ1002">
        <v>0</v>
      </c>
      <c r="AR1002">
        <v>0</v>
      </c>
      <c r="AS1002" t="s">
        <v>355</v>
      </c>
      <c r="AT1002" t="s">
        <v>272</v>
      </c>
      <c r="AU1002">
        <v>0</v>
      </c>
      <c r="AV1002" s="12"/>
      <c r="AW1002" s="12">
        <v>2</v>
      </c>
      <c r="AX1002" s="12"/>
      <c r="AY1002" s="12"/>
      <c r="AZ1002" t="s">
        <v>295</v>
      </c>
    </row>
    <row r="1003" spans="1:52" hidden="1" x14ac:dyDescent="0.35">
      <c r="A1003" t="s">
        <v>138</v>
      </c>
      <c r="B1003" t="s">
        <v>293</v>
      </c>
      <c r="C1003" s="109">
        <v>0</v>
      </c>
      <c r="D1003" s="12">
        <v>0</v>
      </c>
      <c r="E1003" s="12">
        <v>0</v>
      </c>
      <c r="F1003" s="12">
        <v>0</v>
      </c>
      <c r="G1003" s="12">
        <v>0</v>
      </c>
      <c r="H1003" s="12">
        <v>0</v>
      </c>
      <c r="I1003" s="12">
        <v>0</v>
      </c>
      <c r="J1003" s="12">
        <v>0</v>
      </c>
      <c r="K1003" s="12">
        <v>0</v>
      </c>
      <c r="L1003" s="12">
        <v>0</v>
      </c>
      <c r="M1003" s="12">
        <v>0</v>
      </c>
      <c r="N1003" s="12">
        <v>0</v>
      </c>
      <c r="O1003" s="12">
        <v>0</v>
      </c>
      <c r="P1003" s="12">
        <v>0</v>
      </c>
      <c r="Q1003" s="12">
        <v>0</v>
      </c>
      <c r="R1003" s="12">
        <v>0</v>
      </c>
      <c r="S1003" s="12">
        <v>0</v>
      </c>
      <c r="T1003" s="12">
        <v>0</v>
      </c>
      <c r="U1003" s="12">
        <v>0</v>
      </c>
      <c r="V1003" s="12">
        <v>0</v>
      </c>
      <c r="W1003" s="12">
        <v>0</v>
      </c>
      <c r="X1003" s="12">
        <v>0</v>
      </c>
      <c r="Y1003" s="12">
        <v>0</v>
      </c>
      <c r="Z1003" s="12">
        <v>0</v>
      </c>
      <c r="AA1003" s="12">
        <v>0</v>
      </c>
      <c r="AB1003" s="12">
        <v>0</v>
      </c>
      <c r="AC1003" s="12">
        <v>0</v>
      </c>
      <c r="AD1003" s="12">
        <v>0</v>
      </c>
      <c r="AE1003" s="12">
        <v>0</v>
      </c>
      <c r="AF1003" s="12">
        <v>0</v>
      </c>
      <c r="AG1003" s="12">
        <v>0</v>
      </c>
      <c r="AH1003" s="12">
        <v>0</v>
      </c>
      <c r="AI1003" s="12">
        <v>0</v>
      </c>
      <c r="AJ1003" s="12">
        <v>0</v>
      </c>
      <c r="AK1003" s="12">
        <v>0</v>
      </c>
      <c r="AL1003" s="12">
        <v>0</v>
      </c>
      <c r="AM1003" s="12">
        <v>0</v>
      </c>
      <c r="AN1003" s="12">
        <v>0</v>
      </c>
      <c r="AO1003" s="81">
        <v>0</v>
      </c>
      <c r="AP1003">
        <v>0</v>
      </c>
      <c r="AQ1003">
        <v>0</v>
      </c>
      <c r="AR1003">
        <v>0</v>
      </c>
      <c r="AS1003" t="s">
        <v>355</v>
      </c>
      <c r="AT1003" t="s">
        <v>272</v>
      </c>
      <c r="AU1003">
        <v>0</v>
      </c>
      <c r="AV1003" s="12"/>
      <c r="AW1003" s="12">
        <v>9</v>
      </c>
      <c r="AX1003" s="12"/>
      <c r="AY1003" s="12"/>
      <c r="AZ1003" t="s">
        <v>296</v>
      </c>
    </row>
    <row r="1004" spans="1:52" hidden="1" x14ac:dyDescent="0.35">
      <c r="A1004" t="s">
        <v>138</v>
      </c>
      <c r="B1004" t="s">
        <v>293</v>
      </c>
      <c r="C1004" s="109">
        <v>0</v>
      </c>
      <c r="D1004" s="12">
        <v>0</v>
      </c>
      <c r="E1004" s="12">
        <v>0</v>
      </c>
      <c r="F1004" s="12">
        <v>0</v>
      </c>
      <c r="G1004" s="12">
        <v>0</v>
      </c>
      <c r="H1004" s="12">
        <v>0</v>
      </c>
      <c r="I1004" s="12">
        <v>0</v>
      </c>
      <c r="J1004" s="12">
        <v>0</v>
      </c>
      <c r="K1004" s="12">
        <v>0</v>
      </c>
      <c r="L1004" s="12">
        <v>0</v>
      </c>
      <c r="M1004" s="12">
        <v>0</v>
      </c>
      <c r="N1004" s="12">
        <v>0</v>
      </c>
      <c r="O1004" s="12">
        <v>0</v>
      </c>
      <c r="P1004" s="12">
        <v>0</v>
      </c>
      <c r="Q1004" s="12">
        <v>0</v>
      </c>
      <c r="R1004" s="12">
        <v>0</v>
      </c>
      <c r="S1004" s="12">
        <v>0</v>
      </c>
      <c r="T1004" s="12">
        <v>0</v>
      </c>
      <c r="U1004" s="12">
        <v>0</v>
      </c>
      <c r="V1004" s="12">
        <v>0</v>
      </c>
      <c r="W1004" s="12">
        <v>0</v>
      </c>
      <c r="X1004" s="12">
        <v>0</v>
      </c>
      <c r="Y1004" s="12">
        <v>0</v>
      </c>
      <c r="Z1004" s="12">
        <v>0</v>
      </c>
      <c r="AA1004" s="12">
        <v>0</v>
      </c>
      <c r="AB1004" s="12">
        <v>0</v>
      </c>
      <c r="AC1004" s="12">
        <v>0</v>
      </c>
      <c r="AD1004" s="12">
        <v>0</v>
      </c>
      <c r="AE1004" s="12">
        <v>0</v>
      </c>
      <c r="AF1004" s="12">
        <v>0</v>
      </c>
      <c r="AG1004" s="12">
        <v>0</v>
      </c>
      <c r="AH1004" s="12">
        <v>0</v>
      </c>
      <c r="AI1004" s="12">
        <v>0</v>
      </c>
      <c r="AJ1004" s="12">
        <v>0</v>
      </c>
      <c r="AK1004" s="12">
        <v>0</v>
      </c>
      <c r="AL1004" s="12">
        <v>0</v>
      </c>
      <c r="AM1004" s="12">
        <v>0</v>
      </c>
      <c r="AN1004" s="12">
        <v>0</v>
      </c>
      <c r="AO1004" s="81">
        <v>0</v>
      </c>
      <c r="AP1004">
        <v>0</v>
      </c>
      <c r="AQ1004">
        <v>0</v>
      </c>
      <c r="AR1004">
        <v>0</v>
      </c>
      <c r="AS1004" t="s">
        <v>355</v>
      </c>
      <c r="AT1004" t="s">
        <v>272</v>
      </c>
      <c r="AU1004">
        <v>0</v>
      </c>
      <c r="AV1004" s="12"/>
      <c r="AW1004" s="12">
        <v>111</v>
      </c>
      <c r="AX1004" s="12"/>
      <c r="AY1004" s="12"/>
      <c r="AZ1004" t="s">
        <v>57</v>
      </c>
    </row>
    <row r="1005" spans="1:52" hidden="1" x14ac:dyDescent="0.35">
      <c r="A1005" t="s">
        <v>138</v>
      </c>
      <c r="B1005" t="s">
        <v>293</v>
      </c>
      <c r="C1005" s="109">
        <v>0</v>
      </c>
      <c r="D1005" s="12">
        <v>0</v>
      </c>
      <c r="E1005" s="12">
        <v>0</v>
      </c>
      <c r="F1005" s="12">
        <v>0</v>
      </c>
      <c r="G1005" s="12">
        <v>0</v>
      </c>
      <c r="H1005" s="12">
        <v>0</v>
      </c>
      <c r="I1005" s="12">
        <v>0</v>
      </c>
      <c r="J1005" s="12">
        <v>0</v>
      </c>
      <c r="K1005" s="12">
        <v>0</v>
      </c>
      <c r="L1005" s="12">
        <v>0</v>
      </c>
      <c r="M1005" s="12">
        <v>0</v>
      </c>
      <c r="N1005" s="12">
        <v>0</v>
      </c>
      <c r="O1005" s="12">
        <v>0</v>
      </c>
      <c r="P1005" s="12">
        <v>0</v>
      </c>
      <c r="Q1005" s="12">
        <v>0</v>
      </c>
      <c r="R1005" s="12">
        <v>0</v>
      </c>
      <c r="S1005" s="12">
        <v>0</v>
      </c>
      <c r="T1005" s="12">
        <v>0</v>
      </c>
      <c r="U1005" s="12">
        <v>0</v>
      </c>
      <c r="V1005" s="12">
        <v>0</v>
      </c>
      <c r="W1005" s="12">
        <v>0</v>
      </c>
      <c r="X1005" s="12">
        <v>0</v>
      </c>
      <c r="Y1005" s="12">
        <v>0</v>
      </c>
      <c r="Z1005" s="12">
        <v>0</v>
      </c>
      <c r="AA1005" s="12">
        <v>0</v>
      </c>
      <c r="AB1005" s="12">
        <v>0</v>
      </c>
      <c r="AC1005" s="12">
        <v>0</v>
      </c>
      <c r="AD1005" s="12">
        <v>0</v>
      </c>
      <c r="AE1005" s="12">
        <v>0</v>
      </c>
      <c r="AF1005" s="12">
        <v>0</v>
      </c>
      <c r="AG1005" s="12">
        <v>0</v>
      </c>
      <c r="AH1005" s="12">
        <v>0</v>
      </c>
      <c r="AI1005" s="12">
        <v>0</v>
      </c>
      <c r="AJ1005" s="12">
        <v>0</v>
      </c>
      <c r="AK1005" s="12">
        <v>0</v>
      </c>
      <c r="AL1005" s="12">
        <v>0</v>
      </c>
      <c r="AM1005" s="12">
        <v>0</v>
      </c>
      <c r="AN1005" s="12">
        <v>0</v>
      </c>
      <c r="AO1005" s="81">
        <v>0</v>
      </c>
      <c r="AP1005">
        <v>0</v>
      </c>
      <c r="AQ1005">
        <v>0</v>
      </c>
      <c r="AR1005">
        <v>0</v>
      </c>
      <c r="AS1005" t="s">
        <v>355</v>
      </c>
      <c r="AT1005" t="s">
        <v>272</v>
      </c>
      <c r="AU1005">
        <v>0</v>
      </c>
      <c r="AV1005" s="12"/>
      <c r="AW1005" s="12"/>
      <c r="AX1005" s="12"/>
      <c r="AY1005" s="12">
        <v>2</v>
      </c>
      <c r="AZ1005" t="s">
        <v>295</v>
      </c>
    </row>
    <row r="1006" spans="1:52" hidden="1" x14ac:dyDescent="0.35">
      <c r="A1006" t="s">
        <v>138</v>
      </c>
      <c r="B1006" t="s">
        <v>293</v>
      </c>
      <c r="C1006" s="109">
        <v>0</v>
      </c>
      <c r="D1006" s="12">
        <v>0</v>
      </c>
      <c r="E1006" s="12">
        <v>0</v>
      </c>
      <c r="F1006" s="12">
        <v>0</v>
      </c>
      <c r="G1006" s="12">
        <v>0</v>
      </c>
      <c r="H1006" s="12">
        <v>0</v>
      </c>
      <c r="I1006" s="12">
        <v>0</v>
      </c>
      <c r="J1006" s="12">
        <v>0</v>
      </c>
      <c r="K1006" s="12">
        <v>0</v>
      </c>
      <c r="L1006" s="12">
        <v>0</v>
      </c>
      <c r="M1006" s="12">
        <v>0</v>
      </c>
      <c r="N1006" s="12">
        <v>0</v>
      </c>
      <c r="O1006" s="12">
        <v>0</v>
      </c>
      <c r="P1006" s="12">
        <v>0</v>
      </c>
      <c r="Q1006" s="12">
        <v>0</v>
      </c>
      <c r="R1006" s="12">
        <v>0</v>
      </c>
      <c r="S1006" s="12">
        <v>0</v>
      </c>
      <c r="T1006" s="12">
        <v>0</v>
      </c>
      <c r="U1006" s="12">
        <v>0</v>
      </c>
      <c r="V1006" s="12">
        <v>0</v>
      </c>
      <c r="W1006" s="12">
        <v>0</v>
      </c>
      <c r="X1006" s="12">
        <v>0</v>
      </c>
      <c r="Y1006" s="12">
        <v>0</v>
      </c>
      <c r="Z1006" s="12">
        <v>0</v>
      </c>
      <c r="AA1006" s="12">
        <v>0</v>
      </c>
      <c r="AB1006" s="12">
        <v>0</v>
      </c>
      <c r="AC1006" s="12">
        <v>0</v>
      </c>
      <c r="AD1006" s="12">
        <v>0</v>
      </c>
      <c r="AE1006" s="12">
        <v>0</v>
      </c>
      <c r="AF1006" s="12">
        <v>0</v>
      </c>
      <c r="AG1006" s="12">
        <v>0</v>
      </c>
      <c r="AH1006" s="12">
        <v>0</v>
      </c>
      <c r="AI1006" s="12">
        <v>0</v>
      </c>
      <c r="AJ1006" s="12">
        <v>0</v>
      </c>
      <c r="AK1006" s="12">
        <v>0</v>
      </c>
      <c r="AL1006" s="12">
        <v>0</v>
      </c>
      <c r="AM1006" s="12">
        <v>0</v>
      </c>
      <c r="AN1006" s="12">
        <v>0</v>
      </c>
      <c r="AO1006" s="81">
        <v>0</v>
      </c>
      <c r="AP1006">
        <v>0</v>
      </c>
      <c r="AQ1006">
        <v>0</v>
      </c>
      <c r="AR1006">
        <v>0</v>
      </c>
      <c r="AS1006" t="s">
        <v>355</v>
      </c>
      <c r="AT1006" t="s">
        <v>272</v>
      </c>
      <c r="AU1006">
        <v>0</v>
      </c>
      <c r="AV1006" s="12"/>
      <c r="AW1006" s="12"/>
      <c r="AX1006" s="12"/>
      <c r="AY1006" s="12">
        <v>9</v>
      </c>
      <c r="AZ1006" t="s">
        <v>296</v>
      </c>
    </row>
    <row r="1007" spans="1:52" hidden="1" x14ac:dyDescent="0.35">
      <c r="A1007" t="s">
        <v>138</v>
      </c>
      <c r="B1007" t="s">
        <v>293</v>
      </c>
      <c r="C1007" s="109">
        <v>0</v>
      </c>
      <c r="D1007" s="12">
        <v>0</v>
      </c>
      <c r="E1007" s="12">
        <v>0</v>
      </c>
      <c r="F1007" s="12">
        <v>0</v>
      </c>
      <c r="G1007" s="12">
        <v>0</v>
      </c>
      <c r="H1007" s="12">
        <v>0</v>
      </c>
      <c r="I1007" s="12">
        <v>0</v>
      </c>
      <c r="J1007" s="12">
        <v>0</v>
      </c>
      <c r="K1007" s="12">
        <v>0</v>
      </c>
      <c r="L1007" s="12">
        <v>0</v>
      </c>
      <c r="M1007" s="12">
        <v>0</v>
      </c>
      <c r="N1007" s="12">
        <v>0</v>
      </c>
      <c r="O1007" s="12">
        <v>0</v>
      </c>
      <c r="P1007" s="12">
        <v>0</v>
      </c>
      <c r="Q1007" s="12">
        <v>0</v>
      </c>
      <c r="R1007" s="12">
        <v>0</v>
      </c>
      <c r="S1007" s="12">
        <v>0</v>
      </c>
      <c r="T1007" s="12">
        <v>0</v>
      </c>
      <c r="U1007" s="12">
        <v>0</v>
      </c>
      <c r="V1007" s="12">
        <v>0</v>
      </c>
      <c r="W1007" s="12">
        <v>0</v>
      </c>
      <c r="X1007" s="12">
        <v>0</v>
      </c>
      <c r="Y1007" s="12">
        <v>0</v>
      </c>
      <c r="Z1007" s="12">
        <v>0</v>
      </c>
      <c r="AA1007" s="12">
        <v>0</v>
      </c>
      <c r="AB1007" s="12">
        <v>0</v>
      </c>
      <c r="AC1007" s="12">
        <v>0</v>
      </c>
      <c r="AD1007" s="12">
        <v>0</v>
      </c>
      <c r="AE1007" s="12">
        <v>0</v>
      </c>
      <c r="AF1007" s="12">
        <v>0</v>
      </c>
      <c r="AG1007" s="12">
        <v>0</v>
      </c>
      <c r="AH1007" s="12">
        <v>0</v>
      </c>
      <c r="AI1007" s="12">
        <v>0</v>
      </c>
      <c r="AJ1007" s="12">
        <v>0</v>
      </c>
      <c r="AK1007" s="12">
        <v>0</v>
      </c>
      <c r="AL1007" s="12">
        <v>0</v>
      </c>
      <c r="AM1007" s="12">
        <v>0</v>
      </c>
      <c r="AN1007" s="12">
        <v>0</v>
      </c>
      <c r="AO1007" s="81">
        <v>0</v>
      </c>
      <c r="AP1007">
        <v>0</v>
      </c>
      <c r="AQ1007">
        <v>0</v>
      </c>
      <c r="AR1007">
        <v>0</v>
      </c>
      <c r="AS1007" t="s">
        <v>355</v>
      </c>
      <c r="AT1007" t="s">
        <v>272</v>
      </c>
      <c r="AU1007">
        <v>0</v>
      </c>
      <c r="AV1007" s="12"/>
      <c r="AW1007" s="12"/>
      <c r="AX1007" s="12"/>
      <c r="AY1007" s="12">
        <v>105</v>
      </c>
      <c r="AZ1007" t="s">
        <v>57</v>
      </c>
    </row>
    <row r="1008" spans="1:52" hidden="1" x14ac:dyDescent="0.35">
      <c r="A1008" t="s">
        <v>138</v>
      </c>
      <c r="B1008" t="s">
        <v>293</v>
      </c>
      <c r="C1008" s="109">
        <v>0</v>
      </c>
      <c r="D1008" s="12">
        <v>0</v>
      </c>
      <c r="E1008" s="12">
        <v>0</v>
      </c>
      <c r="F1008" s="12">
        <v>0</v>
      </c>
      <c r="G1008" s="12">
        <v>0</v>
      </c>
      <c r="H1008" s="12">
        <v>0</v>
      </c>
      <c r="I1008" s="12">
        <v>0</v>
      </c>
      <c r="J1008" s="12">
        <v>0</v>
      </c>
      <c r="K1008" s="12">
        <v>0</v>
      </c>
      <c r="L1008" s="12">
        <v>0</v>
      </c>
      <c r="M1008" s="12">
        <v>0</v>
      </c>
      <c r="N1008" s="12">
        <v>0</v>
      </c>
      <c r="O1008" s="12">
        <v>0</v>
      </c>
      <c r="P1008" s="12">
        <v>0</v>
      </c>
      <c r="Q1008" s="12">
        <v>0</v>
      </c>
      <c r="R1008" s="12">
        <v>0</v>
      </c>
      <c r="S1008" s="12">
        <v>0</v>
      </c>
      <c r="T1008" s="12">
        <v>0</v>
      </c>
      <c r="U1008" s="12">
        <v>0</v>
      </c>
      <c r="V1008" s="12">
        <v>0</v>
      </c>
      <c r="W1008" s="12">
        <v>0</v>
      </c>
      <c r="X1008" s="12">
        <v>0</v>
      </c>
      <c r="Y1008" s="12">
        <v>0</v>
      </c>
      <c r="Z1008" s="12">
        <v>0</v>
      </c>
      <c r="AA1008" s="12">
        <v>0</v>
      </c>
      <c r="AB1008" s="12">
        <v>0</v>
      </c>
      <c r="AC1008" s="12">
        <v>0</v>
      </c>
      <c r="AD1008" s="12">
        <v>0</v>
      </c>
      <c r="AE1008" s="12">
        <v>0</v>
      </c>
      <c r="AF1008" s="12">
        <v>0</v>
      </c>
      <c r="AG1008" s="12">
        <v>0</v>
      </c>
      <c r="AH1008" s="12">
        <v>0</v>
      </c>
      <c r="AI1008" s="12">
        <v>0</v>
      </c>
      <c r="AJ1008" s="12">
        <v>0</v>
      </c>
      <c r="AK1008" s="12">
        <v>0</v>
      </c>
      <c r="AL1008" s="12">
        <v>0</v>
      </c>
      <c r="AM1008" s="12">
        <v>0</v>
      </c>
      <c r="AN1008" s="12">
        <v>0</v>
      </c>
      <c r="AO1008" s="81">
        <v>0</v>
      </c>
      <c r="AP1008">
        <v>0</v>
      </c>
      <c r="AQ1008">
        <v>0</v>
      </c>
      <c r="AR1008">
        <v>0</v>
      </c>
      <c r="AS1008" t="s">
        <v>355</v>
      </c>
      <c r="AT1008" t="s">
        <v>272</v>
      </c>
      <c r="AU1008">
        <v>0</v>
      </c>
      <c r="AV1008" s="12"/>
      <c r="AW1008" s="12"/>
      <c r="AX1008" s="12"/>
      <c r="AY1008" s="12"/>
      <c r="AZ1008" t="s">
        <v>57</v>
      </c>
    </row>
    <row r="1009" spans="1:52" hidden="1" x14ac:dyDescent="0.35">
      <c r="A1009" t="s">
        <v>138</v>
      </c>
      <c r="B1009" t="s">
        <v>293</v>
      </c>
      <c r="C1009" s="109">
        <v>0</v>
      </c>
      <c r="D1009" s="12">
        <v>0</v>
      </c>
      <c r="E1009" s="12">
        <v>0</v>
      </c>
      <c r="F1009" s="12">
        <v>0</v>
      </c>
      <c r="G1009" s="12">
        <v>0</v>
      </c>
      <c r="H1009" s="12">
        <v>0</v>
      </c>
      <c r="I1009" s="12">
        <v>0</v>
      </c>
      <c r="J1009" s="12">
        <v>0</v>
      </c>
      <c r="K1009" s="12">
        <v>0</v>
      </c>
      <c r="L1009" s="12">
        <v>0</v>
      </c>
      <c r="M1009" s="12">
        <v>0</v>
      </c>
      <c r="N1009" s="12">
        <v>0</v>
      </c>
      <c r="O1009" s="12">
        <v>0</v>
      </c>
      <c r="P1009" s="12">
        <v>0</v>
      </c>
      <c r="Q1009" s="12">
        <v>0</v>
      </c>
      <c r="R1009" s="12">
        <v>0</v>
      </c>
      <c r="S1009" s="12">
        <v>0</v>
      </c>
      <c r="T1009" s="12">
        <v>0</v>
      </c>
      <c r="U1009" s="12">
        <v>0</v>
      </c>
      <c r="V1009" s="12">
        <v>0</v>
      </c>
      <c r="W1009" s="12">
        <v>0</v>
      </c>
      <c r="X1009" s="12">
        <v>0</v>
      </c>
      <c r="Y1009" s="12">
        <v>0</v>
      </c>
      <c r="Z1009" s="12">
        <v>0</v>
      </c>
      <c r="AA1009" s="12">
        <v>0</v>
      </c>
      <c r="AB1009" s="12">
        <v>0</v>
      </c>
      <c r="AC1009" s="12">
        <v>0</v>
      </c>
      <c r="AD1009" s="12">
        <v>0</v>
      </c>
      <c r="AE1009" s="12">
        <v>0</v>
      </c>
      <c r="AF1009" s="12">
        <v>0</v>
      </c>
      <c r="AG1009" s="12">
        <v>0</v>
      </c>
      <c r="AH1009" s="12">
        <v>0</v>
      </c>
      <c r="AI1009" s="12">
        <v>0</v>
      </c>
      <c r="AJ1009" s="12">
        <v>0</v>
      </c>
      <c r="AK1009" s="12">
        <v>0</v>
      </c>
      <c r="AL1009" s="12">
        <v>0</v>
      </c>
      <c r="AM1009" s="12">
        <v>0</v>
      </c>
      <c r="AN1009" s="12">
        <v>0</v>
      </c>
      <c r="AO1009" s="81">
        <v>0</v>
      </c>
      <c r="AP1009">
        <v>0</v>
      </c>
      <c r="AQ1009">
        <v>0</v>
      </c>
      <c r="AR1009">
        <v>0</v>
      </c>
      <c r="AS1009" t="s">
        <v>355</v>
      </c>
      <c r="AT1009" t="s">
        <v>272</v>
      </c>
      <c r="AU1009">
        <v>0</v>
      </c>
      <c r="AV1009" s="12"/>
      <c r="AW1009" s="12"/>
      <c r="AX1009" s="12"/>
      <c r="AY1009" s="12"/>
      <c r="AZ1009" t="s">
        <v>296</v>
      </c>
    </row>
    <row r="1010" spans="1:52" hidden="1" x14ac:dyDescent="0.35">
      <c r="A1010" t="s">
        <v>138</v>
      </c>
      <c r="B1010" t="s">
        <v>293</v>
      </c>
      <c r="C1010" s="109">
        <v>0</v>
      </c>
      <c r="D1010" s="12">
        <v>0</v>
      </c>
      <c r="E1010" s="12">
        <v>0</v>
      </c>
      <c r="F1010" s="12">
        <v>0</v>
      </c>
      <c r="G1010" s="12">
        <v>0</v>
      </c>
      <c r="H1010" s="12">
        <v>0</v>
      </c>
      <c r="I1010" s="12">
        <v>0</v>
      </c>
      <c r="J1010" s="12">
        <v>0</v>
      </c>
      <c r="K1010" s="12">
        <v>0</v>
      </c>
      <c r="L1010" s="12">
        <v>0</v>
      </c>
      <c r="M1010" s="12">
        <v>0</v>
      </c>
      <c r="N1010" s="12">
        <v>0</v>
      </c>
      <c r="O1010" s="12">
        <v>0</v>
      </c>
      <c r="P1010" s="12">
        <v>0</v>
      </c>
      <c r="Q1010" s="12">
        <v>0</v>
      </c>
      <c r="R1010" s="12">
        <v>0</v>
      </c>
      <c r="S1010" s="12">
        <v>0</v>
      </c>
      <c r="T1010" s="12">
        <v>0</v>
      </c>
      <c r="U1010" s="12">
        <v>0</v>
      </c>
      <c r="V1010" s="12">
        <v>0</v>
      </c>
      <c r="W1010" s="12">
        <v>0</v>
      </c>
      <c r="X1010" s="12">
        <v>0</v>
      </c>
      <c r="Y1010" s="12">
        <v>0</v>
      </c>
      <c r="Z1010" s="12">
        <v>0</v>
      </c>
      <c r="AA1010" s="12">
        <v>0</v>
      </c>
      <c r="AB1010" s="12">
        <v>0</v>
      </c>
      <c r="AC1010" s="12">
        <v>0</v>
      </c>
      <c r="AD1010" s="12">
        <v>0</v>
      </c>
      <c r="AE1010" s="12">
        <v>0</v>
      </c>
      <c r="AF1010" s="12">
        <v>0</v>
      </c>
      <c r="AG1010" s="12">
        <v>0</v>
      </c>
      <c r="AH1010" s="12">
        <v>0</v>
      </c>
      <c r="AI1010" s="12">
        <v>0</v>
      </c>
      <c r="AJ1010" s="12">
        <v>0</v>
      </c>
      <c r="AK1010" s="12">
        <v>0</v>
      </c>
      <c r="AL1010" s="12">
        <v>0</v>
      </c>
      <c r="AM1010" s="12">
        <v>0</v>
      </c>
      <c r="AN1010" s="12">
        <v>0</v>
      </c>
      <c r="AO1010" s="81">
        <v>0</v>
      </c>
      <c r="AP1010">
        <v>0</v>
      </c>
      <c r="AQ1010">
        <v>0</v>
      </c>
      <c r="AR1010">
        <v>0</v>
      </c>
      <c r="AS1010" t="s">
        <v>355</v>
      </c>
      <c r="AT1010" t="s">
        <v>272</v>
      </c>
      <c r="AU1010">
        <v>0</v>
      </c>
      <c r="AV1010" s="12"/>
      <c r="AW1010" s="12"/>
      <c r="AX1010" s="12"/>
      <c r="AY1010" s="12"/>
      <c r="AZ1010" t="s">
        <v>295</v>
      </c>
    </row>
    <row r="1011" spans="1:52" hidden="1" x14ac:dyDescent="0.35">
      <c r="A1011" t="s">
        <v>43</v>
      </c>
      <c r="B1011" t="s">
        <v>298</v>
      </c>
      <c r="C1011" s="109">
        <v>0</v>
      </c>
      <c r="D1011" s="12">
        <v>0</v>
      </c>
      <c r="E1011" s="12">
        <v>0</v>
      </c>
      <c r="F1011" s="12">
        <v>0</v>
      </c>
      <c r="G1011" s="12">
        <v>0</v>
      </c>
      <c r="H1011" s="12">
        <v>0</v>
      </c>
      <c r="I1011" s="12">
        <v>0</v>
      </c>
      <c r="J1011" s="12">
        <v>0</v>
      </c>
      <c r="K1011" s="12">
        <v>0</v>
      </c>
      <c r="L1011" s="12">
        <v>0</v>
      </c>
      <c r="M1011" s="12">
        <v>0</v>
      </c>
      <c r="N1011" s="12">
        <v>0</v>
      </c>
      <c r="O1011" s="12">
        <v>0</v>
      </c>
      <c r="P1011" s="12">
        <v>0</v>
      </c>
      <c r="Q1011" s="12">
        <v>0</v>
      </c>
      <c r="R1011" s="12">
        <v>0</v>
      </c>
      <c r="S1011" s="12">
        <v>0</v>
      </c>
      <c r="T1011" s="12">
        <v>0</v>
      </c>
      <c r="U1011" s="12">
        <v>0</v>
      </c>
      <c r="V1011" s="12">
        <v>0</v>
      </c>
      <c r="W1011" s="12">
        <v>0</v>
      </c>
      <c r="X1011" s="12">
        <v>0</v>
      </c>
      <c r="Y1011" s="12">
        <v>0</v>
      </c>
      <c r="Z1011" s="12">
        <v>0</v>
      </c>
      <c r="AA1011" s="12">
        <v>0</v>
      </c>
      <c r="AB1011" s="12">
        <v>0</v>
      </c>
      <c r="AC1011" s="12">
        <v>0</v>
      </c>
      <c r="AD1011" s="12">
        <v>0</v>
      </c>
      <c r="AE1011" s="12">
        <v>0</v>
      </c>
      <c r="AF1011" s="12">
        <v>0</v>
      </c>
      <c r="AG1011" s="12">
        <v>0</v>
      </c>
      <c r="AH1011" s="12">
        <v>0</v>
      </c>
      <c r="AI1011" s="12">
        <v>0</v>
      </c>
      <c r="AJ1011" s="12">
        <v>0</v>
      </c>
      <c r="AK1011" s="12">
        <v>0</v>
      </c>
      <c r="AL1011" s="12">
        <v>0</v>
      </c>
      <c r="AM1011" s="12">
        <v>0</v>
      </c>
      <c r="AN1011" s="12">
        <v>0</v>
      </c>
      <c r="AO1011" s="81">
        <v>0</v>
      </c>
      <c r="AP1011">
        <v>0</v>
      </c>
      <c r="AQ1011">
        <v>0</v>
      </c>
      <c r="AR1011">
        <v>0</v>
      </c>
      <c r="AS1011" t="s">
        <v>359</v>
      </c>
      <c r="AT1011" t="s">
        <v>287</v>
      </c>
      <c r="AU1011">
        <v>0</v>
      </c>
      <c r="AV1011" s="12">
        <v>532</v>
      </c>
      <c r="AW1011" s="12"/>
      <c r="AX1011" s="12"/>
      <c r="AY1011" s="12"/>
      <c r="AZ1011" t="s">
        <v>57</v>
      </c>
    </row>
    <row r="1012" spans="1:52" hidden="1" x14ac:dyDescent="0.35">
      <c r="A1012" t="s">
        <v>43</v>
      </c>
      <c r="B1012" t="s">
        <v>298</v>
      </c>
      <c r="C1012" s="109">
        <v>0</v>
      </c>
      <c r="D1012" s="12">
        <v>0</v>
      </c>
      <c r="E1012" s="12">
        <v>0</v>
      </c>
      <c r="F1012" s="12">
        <v>0</v>
      </c>
      <c r="G1012" s="12">
        <v>0</v>
      </c>
      <c r="H1012" s="12">
        <v>0</v>
      </c>
      <c r="I1012" s="12">
        <v>0</v>
      </c>
      <c r="J1012" s="12">
        <v>0</v>
      </c>
      <c r="K1012" s="12">
        <v>0</v>
      </c>
      <c r="L1012" s="12">
        <v>0</v>
      </c>
      <c r="M1012" s="12">
        <v>0</v>
      </c>
      <c r="N1012" s="12">
        <v>0</v>
      </c>
      <c r="O1012" s="12">
        <v>0</v>
      </c>
      <c r="P1012" s="12">
        <v>0</v>
      </c>
      <c r="Q1012" s="12">
        <v>0</v>
      </c>
      <c r="R1012" s="12">
        <v>0</v>
      </c>
      <c r="S1012" s="12">
        <v>0</v>
      </c>
      <c r="T1012" s="12">
        <v>0</v>
      </c>
      <c r="U1012" s="12">
        <v>0</v>
      </c>
      <c r="V1012" s="12">
        <v>0</v>
      </c>
      <c r="W1012" s="12">
        <v>0</v>
      </c>
      <c r="X1012" s="12">
        <v>0</v>
      </c>
      <c r="Y1012" s="12">
        <v>0</v>
      </c>
      <c r="Z1012" s="12">
        <v>0</v>
      </c>
      <c r="AA1012" s="12">
        <v>0</v>
      </c>
      <c r="AB1012" s="12">
        <v>0</v>
      </c>
      <c r="AC1012" s="12">
        <v>0</v>
      </c>
      <c r="AD1012" s="12">
        <v>0</v>
      </c>
      <c r="AE1012" s="12">
        <v>0</v>
      </c>
      <c r="AF1012" s="12">
        <v>0</v>
      </c>
      <c r="AG1012" s="12">
        <v>0</v>
      </c>
      <c r="AH1012" s="12">
        <v>0</v>
      </c>
      <c r="AI1012" s="12">
        <v>0</v>
      </c>
      <c r="AJ1012" s="12">
        <v>0</v>
      </c>
      <c r="AK1012" s="12">
        <v>0</v>
      </c>
      <c r="AL1012" s="12">
        <v>0</v>
      </c>
      <c r="AM1012" s="12">
        <v>0</v>
      </c>
      <c r="AN1012" s="12">
        <v>0</v>
      </c>
      <c r="AO1012" s="81">
        <v>0</v>
      </c>
      <c r="AP1012">
        <v>0</v>
      </c>
      <c r="AQ1012">
        <v>0</v>
      </c>
      <c r="AR1012">
        <v>0</v>
      </c>
      <c r="AS1012" t="s">
        <v>359</v>
      </c>
      <c r="AT1012" t="s">
        <v>287</v>
      </c>
      <c r="AU1012">
        <v>0</v>
      </c>
      <c r="AV1012" s="12"/>
      <c r="AW1012" s="12">
        <v>1</v>
      </c>
      <c r="AX1012" s="12"/>
      <c r="AY1012" s="12"/>
      <c r="AZ1012" t="s">
        <v>295</v>
      </c>
    </row>
    <row r="1013" spans="1:52" hidden="1" x14ac:dyDescent="0.35">
      <c r="A1013" t="s">
        <v>43</v>
      </c>
      <c r="B1013" t="s">
        <v>298</v>
      </c>
      <c r="C1013" s="109">
        <v>0</v>
      </c>
      <c r="D1013" s="12">
        <v>0</v>
      </c>
      <c r="E1013" s="12">
        <v>0</v>
      </c>
      <c r="F1013" s="12">
        <v>0</v>
      </c>
      <c r="G1013" s="12">
        <v>0</v>
      </c>
      <c r="H1013" s="12">
        <v>0</v>
      </c>
      <c r="I1013" s="12">
        <v>0</v>
      </c>
      <c r="J1013" s="12">
        <v>0</v>
      </c>
      <c r="K1013" s="12">
        <v>0</v>
      </c>
      <c r="L1013" s="12">
        <v>0</v>
      </c>
      <c r="M1013" s="12">
        <v>0</v>
      </c>
      <c r="N1013" s="12">
        <v>0</v>
      </c>
      <c r="O1013" s="12">
        <v>0</v>
      </c>
      <c r="P1013" s="12">
        <v>0</v>
      </c>
      <c r="Q1013" s="12">
        <v>0</v>
      </c>
      <c r="R1013" s="12">
        <v>0</v>
      </c>
      <c r="S1013" s="12">
        <v>0</v>
      </c>
      <c r="T1013" s="12">
        <v>0</v>
      </c>
      <c r="U1013" s="12">
        <v>0</v>
      </c>
      <c r="V1013" s="12">
        <v>0</v>
      </c>
      <c r="W1013" s="12">
        <v>0</v>
      </c>
      <c r="X1013" s="12">
        <v>0</v>
      </c>
      <c r="Y1013" s="12">
        <v>0</v>
      </c>
      <c r="Z1013" s="12">
        <v>0</v>
      </c>
      <c r="AA1013" s="12">
        <v>0</v>
      </c>
      <c r="AB1013" s="12">
        <v>0</v>
      </c>
      <c r="AC1013" s="12">
        <v>0</v>
      </c>
      <c r="AD1013" s="12">
        <v>0</v>
      </c>
      <c r="AE1013" s="12">
        <v>0</v>
      </c>
      <c r="AF1013" s="12">
        <v>0</v>
      </c>
      <c r="AG1013" s="12">
        <v>0</v>
      </c>
      <c r="AH1013" s="12">
        <v>0</v>
      </c>
      <c r="AI1013" s="12">
        <v>0</v>
      </c>
      <c r="AJ1013" s="12">
        <v>0</v>
      </c>
      <c r="AK1013" s="12">
        <v>0</v>
      </c>
      <c r="AL1013" s="12">
        <v>0</v>
      </c>
      <c r="AM1013" s="12">
        <v>0</v>
      </c>
      <c r="AN1013" s="12">
        <v>0</v>
      </c>
      <c r="AO1013" s="81">
        <v>0</v>
      </c>
      <c r="AP1013">
        <v>0</v>
      </c>
      <c r="AQ1013">
        <v>0</v>
      </c>
      <c r="AR1013">
        <v>0</v>
      </c>
      <c r="AS1013" t="s">
        <v>359</v>
      </c>
      <c r="AT1013" t="s">
        <v>287</v>
      </c>
      <c r="AU1013">
        <v>0</v>
      </c>
      <c r="AV1013" s="12"/>
      <c r="AW1013" s="12">
        <v>7</v>
      </c>
      <c r="AX1013" s="12"/>
      <c r="AY1013" s="12"/>
      <c r="AZ1013" t="s">
        <v>296</v>
      </c>
    </row>
    <row r="1014" spans="1:52" hidden="1" x14ac:dyDescent="0.35">
      <c r="A1014" t="s">
        <v>43</v>
      </c>
      <c r="B1014" t="s">
        <v>298</v>
      </c>
      <c r="C1014" s="109">
        <v>0</v>
      </c>
      <c r="D1014" s="12">
        <v>0</v>
      </c>
      <c r="E1014" s="12">
        <v>0</v>
      </c>
      <c r="F1014" s="12">
        <v>0</v>
      </c>
      <c r="G1014" s="12">
        <v>0</v>
      </c>
      <c r="H1014" s="12">
        <v>0</v>
      </c>
      <c r="I1014" s="12">
        <v>0</v>
      </c>
      <c r="J1014" s="12">
        <v>0</v>
      </c>
      <c r="K1014" s="12">
        <v>0</v>
      </c>
      <c r="L1014" s="12">
        <v>0</v>
      </c>
      <c r="M1014" s="12">
        <v>0</v>
      </c>
      <c r="N1014" s="12">
        <v>0</v>
      </c>
      <c r="O1014" s="12">
        <v>0</v>
      </c>
      <c r="P1014" s="12">
        <v>0</v>
      </c>
      <c r="Q1014" s="12">
        <v>0</v>
      </c>
      <c r="R1014" s="12">
        <v>0</v>
      </c>
      <c r="S1014" s="12">
        <v>0</v>
      </c>
      <c r="T1014" s="12">
        <v>0</v>
      </c>
      <c r="U1014" s="12">
        <v>0</v>
      </c>
      <c r="V1014" s="12">
        <v>0</v>
      </c>
      <c r="W1014" s="12">
        <v>0</v>
      </c>
      <c r="X1014" s="12">
        <v>0</v>
      </c>
      <c r="Y1014" s="12">
        <v>0</v>
      </c>
      <c r="Z1014" s="12">
        <v>0</v>
      </c>
      <c r="AA1014" s="12">
        <v>0</v>
      </c>
      <c r="AB1014" s="12">
        <v>0</v>
      </c>
      <c r="AC1014" s="12">
        <v>0</v>
      </c>
      <c r="AD1014" s="12">
        <v>0</v>
      </c>
      <c r="AE1014" s="12">
        <v>0</v>
      </c>
      <c r="AF1014" s="12">
        <v>0</v>
      </c>
      <c r="AG1014" s="12">
        <v>0</v>
      </c>
      <c r="AH1014" s="12">
        <v>0</v>
      </c>
      <c r="AI1014" s="12">
        <v>0</v>
      </c>
      <c r="AJ1014" s="12">
        <v>0</v>
      </c>
      <c r="AK1014" s="12">
        <v>0</v>
      </c>
      <c r="AL1014" s="12">
        <v>0</v>
      </c>
      <c r="AM1014" s="12">
        <v>0</v>
      </c>
      <c r="AN1014" s="12">
        <v>0</v>
      </c>
      <c r="AO1014" s="81">
        <v>0</v>
      </c>
      <c r="AP1014">
        <v>0</v>
      </c>
      <c r="AQ1014">
        <v>0</v>
      </c>
      <c r="AR1014">
        <v>0</v>
      </c>
      <c r="AS1014" t="s">
        <v>359</v>
      </c>
      <c r="AT1014" t="s">
        <v>287</v>
      </c>
      <c r="AU1014">
        <v>0</v>
      </c>
      <c r="AV1014" s="12"/>
      <c r="AW1014" s="12">
        <v>80</v>
      </c>
      <c r="AX1014" s="12"/>
      <c r="AY1014" s="12"/>
      <c r="AZ1014" t="s">
        <v>57</v>
      </c>
    </row>
    <row r="1015" spans="1:52" hidden="1" x14ac:dyDescent="0.35">
      <c r="A1015" t="s">
        <v>43</v>
      </c>
      <c r="B1015" t="s">
        <v>298</v>
      </c>
      <c r="C1015" s="109">
        <v>0</v>
      </c>
      <c r="D1015" s="12">
        <v>0</v>
      </c>
      <c r="E1015" s="12">
        <v>0</v>
      </c>
      <c r="F1015" s="12">
        <v>0</v>
      </c>
      <c r="G1015" s="12">
        <v>0</v>
      </c>
      <c r="H1015" s="12">
        <v>0</v>
      </c>
      <c r="I1015" s="12">
        <v>0</v>
      </c>
      <c r="J1015" s="12">
        <v>0</v>
      </c>
      <c r="K1015" s="12">
        <v>0</v>
      </c>
      <c r="L1015" s="12">
        <v>0</v>
      </c>
      <c r="M1015" s="12">
        <v>0</v>
      </c>
      <c r="N1015" s="12">
        <v>0</v>
      </c>
      <c r="O1015" s="12">
        <v>0</v>
      </c>
      <c r="P1015" s="12">
        <v>0</v>
      </c>
      <c r="Q1015" s="12">
        <v>0</v>
      </c>
      <c r="R1015" s="12">
        <v>0</v>
      </c>
      <c r="S1015" s="12">
        <v>0</v>
      </c>
      <c r="T1015" s="12">
        <v>0</v>
      </c>
      <c r="U1015" s="12">
        <v>0</v>
      </c>
      <c r="V1015" s="12">
        <v>0</v>
      </c>
      <c r="W1015" s="12">
        <v>0</v>
      </c>
      <c r="X1015" s="12">
        <v>0</v>
      </c>
      <c r="Y1015" s="12">
        <v>0</v>
      </c>
      <c r="Z1015" s="12">
        <v>0</v>
      </c>
      <c r="AA1015" s="12">
        <v>0</v>
      </c>
      <c r="AB1015" s="12">
        <v>0</v>
      </c>
      <c r="AC1015" s="12">
        <v>0</v>
      </c>
      <c r="AD1015" s="12">
        <v>0</v>
      </c>
      <c r="AE1015" s="12">
        <v>0</v>
      </c>
      <c r="AF1015" s="12">
        <v>0</v>
      </c>
      <c r="AG1015" s="12">
        <v>0</v>
      </c>
      <c r="AH1015" s="12">
        <v>0</v>
      </c>
      <c r="AI1015" s="12">
        <v>0</v>
      </c>
      <c r="AJ1015" s="12">
        <v>0</v>
      </c>
      <c r="AK1015" s="12">
        <v>0</v>
      </c>
      <c r="AL1015" s="12">
        <v>0</v>
      </c>
      <c r="AM1015" s="12">
        <v>0</v>
      </c>
      <c r="AN1015" s="12">
        <v>0</v>
      </c>
      <c r="AO1015" s="81">
        <v>0</v>
      </c>
      <c r="AP1015">
        <v>0</v>
      </c>
      <c r="AQ1015">
        <v>0</v>
      </c>
      <c r="AR1015">
        <v>0</v>
      </c>
      <c r="AS1015" t="s">
        <v>359</v>
      </c>
      <c r="AT1015" t="s">
        <v>287</v>
      </c>
      <c r="AU1015">
        <v>0</v>
      </c>
      <c r="AV1015" s="12"/>
      <c r="AW1015" s="12"/>
      <c r="AX1015" s="12"/>
      <c r="AY1015" s="12">
        <v>1</v>
      </c>
      <c r="AZ1015" t="s">
        <v>295</v>
      </c>
    </row>
    <row r="1016" spans="1:52" hidden="1" x14ac:dyDescent="0.35">
      <c r="A1016" t="s">
        <v>43</v>
      </c>
      <c r="B1016" t="s">
        <v>298</v>
      </c>
      <c r="C1016" s="109">
        <v>0</v>
      </c>
      <c r="D1016" s="12">
        <v>0</v>
      </c>
      <c r="E1016" s="12">
        <v>0</v>
      </c>
      <c r="F1016" s="12">
        <v>0</v>
      </c>
      <c r="G1016" s="12">
        <v>0</v>
      </c>
      <c r="H1016" s="12">
        <v>0</v>
      </c>
      <c r="I1016" s="12">
        <v>0</v>
      </c>
      <c r="J1016" s="12">
        <v>0</v>
      </c>
      <c r="K1016" s="12">
        <v>0</v>
      </c>
      <c r="L1016" s="12">
        <v>0</v>
      </c>
      <c r="M1016" s="12">
        <v>0</v>
      </c>
      <c r="N1016" s="12">
        <v>0</v>
      </c>
      <c r="O1016" s="12">
        <v>0</v>
      </c>
      <c r="P1016" s="12">
        <v>0</v>
      </c>
      <c r="Q1016" s="12">
        <v>0</v>
      </c>
      <c r="R1016" s="12">
        <v>0</v>
      </c>
      <c r="S1016" s="12">
        <v>0</v>
      </c>
      <c r="T1016" s="12">
        <v>0</v>
      </c>
      <c r="U1016" s="12">
        <v>0</v>
      </c>
      <c r="V1016" s="12">
        <v>0</v>
      </c>
      <c r="W1016" s="12">
        <v>0</v>
      </c>
      <c r="X1016" s="12">
        <v>0</v>
      </c>
      <c r="Y1016" s="12">
        <v>0</v>
      </c>
      <c r="Z1016" s="12">
        <v>0</v>
      </c>
      <c r="AA1016" s="12">
        <v>0</v>
      </c>
      <c r="AB1016" s="12">
        <v>0</v>
      </c>
      <c r="AC1016" s="12">
        <v>0</v>
      </c>
      <c r="AD1016" s="12">
        <v>0</v>
      </c>
      <c r="AE1016" s="12">
        <v>0</v>
      </c>
      <c r="AF1016" s="12">
        <v>0</v>
      </c>
      <c r="AG1016" s="12">
        <v>0</v>
      </c>
      <c r="AH1016" s="12">
        <v>0</v>
      </c>
      <c r="AI1016" s="12">
        <v>0</v>
      </c>
      <c r="AJ1016" s="12">
        <v>0</v>
      </c>
      <c r="AK1016" s="12">
        <v>0</v>
      </c>
      <c r="AL1016" s="12">
        <v>0</v>
      </c>
      <c r="AM1016" s="12">
        <v>0</v>
      </c>
      <c r="AN1016" s="12">
        <v>0</v>
      </c>
      <c r="AO1016" s="81">
        <v>0</v>
      </c>
      <c r="AP1016">
        <v>0</v>
      </c>
      <c r="AQ1016">
        <v>0</v>
      </c>
      <c r="AR1016">
        <v>0</v>
      </c>
      <c r="AS1016" t="s">
        <v>359</v>
      </c>
      <c r="AT1016" t="s">
        <v>287</v>
      </c>
      <c r="AU1016">
        <v>0</v>
      </c>
      <c r="AV1016" s="12"/>
      <c r="AW1016" s="12"/>
      <c r="AX1016" s="12"/>
      <c r="AY1016" s="12">
        <v>4</v>
      </c>
      <c r="AZ1016" t="s">
        <v>296</v>
      </c>
    </row>
    <row r="1017" spans="1:52" hidden="1" x14ac:dyDescent="0.35">
      <c r="A1017" t="s">
        <v>43</v>
      </c>
      <c r="B1017" t="s">
        <v>298</v>
      </c>
      <c r="C1017" s="109">
        <v>0</v>
      </c>
      <c r="D1017" s="12">
        <v>0</v>
      </c>
      <c r="E1017" s="12">
        <v>0</v>
      </c>
      <c r="F1017" s="12">
        <v>0</v>
      </c>
      <c r="G1017" s="12">
        <v>0</v>
      </c>
      <c r="H1017" s="12">
        <v>0</v>
      </c>
      <c r="I1017" s="12">
        <v>0</v>
      </c>
      <c r="J1017" s="12">
        <v>0</v>
      </c>
      <c r="K1017" s="12">
        <v>0</v>
      </c>
      <c r="L1017" s="12">
        <v>0</v>
      </c>
      <c r="M1017" s="12">
        <v>0</v>
      </c>
      <c r="N1017" s="12">
        <v>0</v>
      </c>
      <c r="O1017" s="12">
        <v>0</v>
      </c>
      <c r="P1017" s="12">
        <v>0</v>
      </c>
      <c r="Q1017" s="12">
        <v>0</v>
      </c>
      <c r="R1017" s="12">
        <v>0</v>
      </c>
      <c r="S1017" s="12">
        <v>0</v>
      </c>
      <c r="T1017" s="12">
        <v>0</v>
      </c>
      <c r="U1017" s="12">
        <v>0</v>
      </c>
      <c r="V1017" s="12">
        <v>0</v>
      </c>
      <c r="W1017" s="12">
        <v>0</v>
      </c>
      <c r="X1017" s="12">
        <v>0</v>
      </c>
      <c r="Y1017" s="12">
        <v>0</v>
      </c>
      <c r="Z1017" s="12">
        <v>0</v>
      </c>
      <c r="AA1017" s="12">
        <v>0</v>
      </c>
      <c r="AB1017" s="12">
        <v>0</v>
      </c>
      <c r="AC1017" s="12">
        <v>0</v>
      </c>
      <c r="AD1017" s="12">
        <v>0</v>
      </c>
      <c r="AE1017" s="12">
        <v>0</v>
      </c>
      <c r="AF1017" s="12">
        <v>0</v>
      </c>
      <c r="AG1017" s="12">
        <v>0</v>
      </c>
      <c r="AH1017" s="12">
        <v>0</v>
      </c>
      <c r="AI1017" s="12">
        <v>0</v>
      </c>
      <c r="AJ1017" s="12">
        <v>0</v>
      </c>
      <c r="AK1017" s="12">
        <v>0</v>
      </c>
      <c r="AL1017" s="12">
        <v>0</v>
      </c>
      <c r="AM1017" s="12">
        <v>0</v>
      </c>
      <c r="AN1017" s="12">
        <v>0</v>
      </c>
      <c r="AO1017" s="81">
        <v>0</v>
      </c>
      <c r="AP1017">
        <v>0</v>
      </c>
      <c r="AQ1017">
        <v>0</v>
      </c>
      <c r="AR1017">
        <v>0</v>
      </c>
      <c r="AS1017" t="s">
        <v>359</v>
      </c>
      <c r="AT1017" t="s">
        <v>287</v>
      </c>
      <c r="AU1017">
        <v>0</v>
      </c>
      <c r="AV1017" s="12"/>
      <c r="AW1017" s="12"/>
      <c r="AX1017" s="12"/>
      <c r="AY1017" s="12">
        <v>52</v>
      </c>
      <c r="AZ1017" t="s">
        <v>57</v>
      </c>
    </row>
    <row r="1018" spans="1:52" hidden="1" x14ac:dyDescent="0.35">
      <c r="A1018" t="s">
        <v>43</v>
      </c>
      <c r="B1018" t="s">
        <v>298</v>
      </c>
      <c r="C1018" s="109">
        <v>0</v>
      </c>
      <c r="D1018" s="12">
        <v>0</v>
      </c>
      <c r="E1018" s="12">
        <v>0</v>
      </c>
      <c r="F1018" s="12">
        <v>0</v>
      </c>
      <c r="G1018" s="12">
        <v>0</v>
      </c>
      <c r="H1018" s="12">
        <v>0</v>
      </c>
      <c r="I1018" s="12">
        <v>0</v>
      </c>
      <c r="J1018" s="12">
        <v>0</v>
      </c>
      <c r="K1018" s="12">
        <v>0</v>
      </c>
      <c r="L1018" s="12">
        <v>0</v>
      </c>
      <c r="M1018" s="12">
        <v>0</v>
      </c>
      <c r="N1018" s="12">
        <v>0</v>
      </c>
      <c r="O1018" s="12">
        <v>0</v>
      </c>
      <c r="P1018" s="12">
        <v>0</v>
      </c>
      <c r="Q1018" s="12">
        <v>0</v>
      </c>
      <c r="R1018" s="12">
        <v>0</v>
      </c>
      <c r="S1018" s="12">
        <v>0</v>
      </c>
      <c r="T1018" s="12">
        <v>0</v>
      </c>
      <c r="U1018" s="12">
        <v>0</v>
      </c>
      <c r="V1018" s="12">
        <v>0</v>
      </c>
      <c r="W1018" s="12">
        <v>0</v>
      </c>
      <c r="X1018" s="12">
        <v>0</v>
      </c>
      <c r="Y1018" s="12">
        <v>0</v>
      </c>
      <c r="Z1018" s="12">
        <v>0</v>
      </c>
      <c r="AA1018" s="12">
        <v>0</v>
      </c>
      <c r="AB1018" s="12">
        <v>0</v>
      </c>
      <c r="AC1018" s="12">
        <v>0</v>
      </c>
      <c r="AD1018" s="12">
        <v>0</v>
      </c>
      <c r="AE1018" s="12">
        <v>0</v>
      </c>
      <c r="AF1018" s="12">
        <v>0</v>
      </c>
      <c r="AG1018" s="12">
        <v>0</v>
      </c>
      <c r="AH1018" s="12">
        <v>0</v>
      </c>
      <c r="AI1018" s="12">
        <v>0</v>
      </c>
      <c r="AJ1018" s="12">
        <v>0</v>
      </c>
      <c r="AK1018" s="12">
        <v>0</v>
      </c>
      <c r="AL1018" s="12">
        <v>0</v>
      </c>
      <c r="AM1018" s="12">
        <v>0</v>
      </c>
      <c r="AN1018" s="12">
        <v>0</v>
      </c>
      <c r="AO1018" s="81">
        <v>0</v>
      </c>
      <c r="AP1018">
        <v>0</v>
      </c>
      <c r="AQ1018">
        <v>0</v>
      </c>
      <c r="AR1018">
        <v>0</v>
      </c>
      <c r="AS1018" t="s">
        <v>359</v>
      </c>
      <c r="AT1018" t="s">
        <v>287</v>
      </c>
      <c r="AU1018">
        <v>0</v>
      </c>
      <c r="AV1018" s="12"/>
      <c r="AW1018" s="12"/>
      <c r="AX1018" s="12"/>
      <c r="AY1018" s="12"/>
      <c r="AZ1018" t="s">
        <v>57</v>
      </c>
    </row>
    <row r="1019" spans="1:52" hidden="1" x14ac:dyDescent="0.35">
      <c r="A1019" t="s">
        <v>43</v>
      </c>
      <c r="B1019" t="s">
        <v>298</v>
      </c>
      <c r="C1019" s="109">
        <v>0</v>
      </c>
      <c r="D1019" s="12">
        <v>0</v>
      </c>
      <c r="E1019" s="12">
        <v>0</v>
      </c>
      <c r="F1019" s="12">
        <v>0</v>
      </c>
      <c r="G1019" s="12">
        <v>0</v>
      </c>
      <c r="H1019" s="12">
        <v>0</v>
      </c>
      <c r="I1019" s="12">
        <v>0</v>
      </c>
      <c r="J1019" s="12">
        <v>0</v>
      </c>
      <c r="K1019" s="12">
        <v>0</v>
      </c>
      <c r="L1019" s="12">
        <v>0</v>
      </c>
      <c r="M1019" s="12">
        <v>0</v>
      </c>
      <c r="N1019" s="12">
        <v>0</v>
      </c>
      <c r="O1019" s="12">
        <v>0</v>
      </c>
      <c r="P1019" s="12">
        <v>0</v>
      </c>
      <c r="Q1019" s="12">
        <v>0</v>
      </c>
      <c r="R1019" s="12">
        <v>0</v>
      </c>
      <c r="S1019" s="12">
        <v>0</v>
      </c>
      <c r="T1019" s="12">
        <v>0</v>
      </c>
      <c r="U1019" s="12">
        <v>0</v>
      </c>
      <c r="V1019" s="12">
        <v>0</v>
      </c>
      <c r="W1019" s="12">
        <v>0</v>
      </c>
      <c r="X1019" s="12">
        <v>0</v>
      </c>
      <c r="Y1019" s="12">
        <v>0</v>
      </c>
      <c r="Z1019" s="12">
        <v>0</v>
      </c>
      <c r="AA1019" s="12">
        <v>0</v>
      </c>
      <c r="AB1019" s="12">
        <v>0</v>
      </c>
      <c r="AC1019" s="12">
        <v>0</v>
      </c>
      <c r="AD1019" s="12">
        <v>0</v>
      </c>
      <c r="AE1019" s="12">
        <v>0</v>
      </c>
      <c r="AF1019" s="12">
        <v>0</v>
      </c>
      <c r="AG1019" s="12">
        <v>0</v>
      </c>
      <c r="AH1019" s="12">
        <v>0</v>
      </c>
      <c r="AI1019" s="12">
        <v>0</v>
      </c>
      <c r="AJ1019" s="12">
        <v>0</v>
      </c>
      <c r="AK1019" s="12">
        <v>0</v>
      </c>
      <c r="AL1019" s="12">
        <v>0</v>
      </c>
      <c r="AM1019" s="12">
        <v>0</v>
      </c>
      <c r="AN1019" s="12">
        <v>0</v>
      </c>
      <c r="AO1019" s="81">
        <v>0</v>
      </c>
      <c r="AP1019">
        <v>0</v>
      </c>
      <c r="AQ1019">
        <v>0</v>
      </c>
      <c r="AR1019">
        <v>0</v>
      </c>
      <c r="AS1019" t="s">
        <v>359</v>
      </c>
      <c r="AT1019" t="s">
        <v>287</v>
      </c>
      <c r="AU1019">
        <v>0</v>
      </c>
      <c r="AV1019" s="12"/>
      <c r="AW1019" s="12"/>
      <c r="AX1019" s="12"/>
      <c r="AY1019" s="12"/>
      <c r="AZ1019" t="s">
        <v>296</v>
      </c>
    </row>
    <row r="1020" spans="1:52" hidden="1" x14ac:dyDescent="0.35">
      <c r="A1020" t="s">
        <v>43</v>
      </c>
      <c r="B1020" t="s">
        <v>298</v>
      </c>
      <c r="C1020" s="109">
        <v>0</v>
      </c>
      <c r="D1020" s="12">
        <v>0</v>
      </c>
      <c r="E1020" s="12">
        <v>0</v>
      </c>
      <c r="F1020" s="12">
        <v>0</v>
      </c>
      <c r="G1020" s="12">
        <v>0</v>
      </c>
      <c r="H1020" s="12">
        <v>0</v>
      </c>
      <c r="I1020" s="12">
        <v>0</v>
      </c>
      <c r="J1020" s="12">
        <v>0</v>
      </c>
      <c r="K1020" s="12">
        <v>0</v>
      </c>
      <c r="L1020" s="12">
        <v>0</v>
      </c>
      <c r="M1020" s="12">
        <v>0</v>
      </c>
      <c r="N1020" s="12">
        <v>0</v>
      </c>
      <c r="O1020" s="12">
        <v>0</v>
      </c>
      <c r="P1020" s="12">
        <v>0</v>
      </c>
      <c r="Q1020" s="12">
        <v>0</v>
      </c>
      <c r="R1020" s="12">
        <v>0</v>
      </c>
      <c r="S1020" s="12">
        <v>0</v>
      </c>
      <c r="T1020" s="12">
        <v>0</v>
      </c>
      <c r="U1020" s="12">
        <v>0</v>
      </c>
      <c r="V1020" s="12">
        <v>0</v>
      </c>
      <c r="W1020" s="12">
        <v>0</v>
      </c>
      <c r="X1020" s="12">
        <v>0</v>
      </c>
      <c r="Y1020" s="12">
        <v>0</v>
      </c>
      <c r="Z1020" s="12">
        <v>0</v>
      </c>
      <c r="AA1020" s="12">
        <v>0</v>
      </c>
      <c r="AB1020" s="12">
        <v>0</v>
      </c>
      <c r="AC1020" s="12">
        <v>0</v>
      </c>
      <c r="AD1020" s="12">
        <v>0</v>
      </c>
      <c r="AE1020" s="12">
        <v>0</v>
      </c>
      <c r="AF1020" s="12">
        <v>0</v>
      </c>
      <c r="AG1020" s="12">
        <v>0</v>
      </c>
      <c r="AH1020" s="12">
        <v>0</v>
      </c>
      <c r="AI1020" s="12">
        <v>0</v>
      </c>
      <c r="AJ1020" s="12">
        <v>0</v>
      </c>
      <c r="AK1020" s="12">
        <v>0</v>
      </c>
      <c r="AL1020" s="12">
        <v>0</v>
      </c>
      <c r="AM1020" s="12">
        <v>0</v>
      </c>
      <c r="AN1020" s="12">
        <v>0</v>
      </c>
      <c r="AO1020" s="81">
        <v>0</v>
      </c>
      <c r="AP1020">
        <v>0</v>
      </c>
      <c r="AQ1020">
        <v>0</v>
      </c>
      <c r="AR1020">
        <v>0</v>
      </c>
      <c r="AS1020" t="s">
        <v>359</v>
      </c>
      <c r="AT1020" t="s">
        <v>287</v>
      </c>
      <c r="AU1020">
        <v>0</v>
      </c>
      <c r="AV1020" s="12"/>
      <c r="AW1020" s="12"/>
      <c r="AX1020" s="12"/>
      <c r="AY1020" s="12"/>
      <c r="AZ1020" t="s">
        <v>295</v>
      </c>
    </row>
    <row r="1021" spans="1:52" hidden="1" x14ac:dyDescent="0.35">
      <c r="A1021" t="s">
        <v>43</v>
      </c>
      <c r="B1021" t="s">
        <v>146</v>
      </c>
      <c r="C1021" s="109">
        <v>0</v>
      </c>
      <c r="D1021" s="12">
        <v>0</v>
      </c>
      <c r="E1021" s="12">
        <v>0</v>
      </c>
      <c r="F1021" s="12">
        <v>0</v>
      </c>
      <c r="G1021" s="12">
        <v>0</v>
      </c>
      <c r="H1021" s="12">
        <v>0</v>
      </c>
      <c r="I1021" s="12">
        <v>0</v>
      </c>
      <c r="J1021" s="12">
        <v>0</v>
      </c>
      <c r="K1021" s="12">
        <v>0</v>
      </c>
      <c r="L1021" s="12">
        <v>0</v>
      </c>
      <c r="M1021" s="12">
        <v>0</v>
      </c>
      <c r="N1021" s="12">
        <v>0</v>
      </c>
      <c r="O1021" s="12">
        <v>0</v>
      </c>
      <c r="P1021" s="12">
        <v>0</v>
      </c>
      <c r="Q1021" s="12">
        <v>0</v>
      </c>
      <c r="R1021" s="12">
        <v>0</v>
      </c>
      <c r="S1021" s="12">
        <v>0</v>
      </c>
      <c r="T1021" s="12">
        <v>0</v>
      </c>
      <c r="U1021" s="12">
        <v>0</v>
      </c>
      <c r="V1021" s="12">
        <v>0</v>
      </c>
      <c r="W1021" s="12">
        <v>0</v>
      </c>
      <c r="X1021" s="12">
        <v>0</v>
      </c>
      <c r="Y1021" s="12">
        <v>0</v>
      </c>
      <c r="Z1021" s="12">
        <v>0</v>
      </c>
      <c r="AA1021" s="12">
        <v>0</v>
      </c>
      <c r="AB1021" s="12">
        <v>0</v>
      </c>
      <c r="AC1021" s="12">
        <v>0</v>
      </c>
      <c r="AD1021" s="12">
        <v>0</v>
      </c>
      <c r="AE1021" s="12">
        <v>0</v>
      </c>
      <c r="AF1021" s="12">
        <v>0</v>
      </c>
      <c r="AG1021" s="12">
        <v>0</v>
      </c>
      <c r="AH1021" s="12">
        <v>0</v>
      </c>
      <c r="AI1021" s="12">
        <v>0</v>
      </c>
      <c r="AJ1021" s="12">
        <v>0</v>
      </c>
      <c r="AK1021" s="12">
        <v>0</v>
      </c>
      <c r="AL1021" s="12">
        <v>0</v>
      </c>
      <c r="AM1021" s="12">
        <v>0</v>
      </c>
      <c r="AN1021" s="12">
        <v>0</v>
      </c>
      <c r="AO1021" s="81">
        <v>0</v>
      </c>
      <c r="AP1021">
        <v>0</v>
      </c>
      <c r="AQ1021">
        <v>0</v>
      </c>
      <c r="AR1021">
        <v>0</v>
      </c>
      <c r="AS1021" t="s">
        <v>361</v>
      </c>
      <c r="AT1021" t="s">
        <v>287</v>
      </c>
      <c r="AU1021">
        <v>0</v>
      </c>
      <c r="AV1021" s="12">
        <v>2451</v>
      </c>
      <c r="AW1021" s="12"/>
      <c r="AX1021" s="12"/>
      <c r="AY1021" s="12"/>
      <c r="AZ1021" t="s">
        <v>57</v>
      </c>
    </row>
    <row r="1022" spans="1:52" hidden="1" x14ac:dyDescent="0.35">
      <c r="A1022" t="s">
        <v>43</v>
      </c>
      <c r="B1022" t="s">
        <v>146</v>
      </c>
      <c r="C1022" s="109">
        <v>0</v>
      </c>
      <c r="D1022" s="12">
        <v>0</v>
      </c>
      <c r="E1022" s="12">
        <v>0</v>
      </c>
      <c r="F1022" s="12">
        <v>0</v>
      </c>
      <c r="G1022" s="12">
        <v>0</v>
      </c>
      <c r="H1022" s="12">
        <v>0</v>
      </c>
      <c r="I1022" s="12">
        <v>0</v>
      </c>
      <c r="J1022" s="12">
        <v>0</v>
      </c>
      <c r="K1022" s="12">
        <v>0</v>
      </c>
      <c r="L1022" s="12">
        <v>0</v>
      </c>
      <c r="M1022" s="12">
        <v>0</v>
      </c>
      <c r="N1022" s="12">
        <v>0</v>
      </c>
      <c r="O1022" s="12">
        <v>0</v>
      </c>
      <c r="P1022" s="12">
        <v>0</v>
      </c>
      <c r="Q1022" s="12">
        <v>0</v>
      </c>
      <c r="R1022" s="12">
        <v>0</v>
      </c>
      <c r="S1022" s="12">
        <v>0</v>
      </c>
      <c r="T1022" s="12">
        <v>0</v>
      </c>
      <c r="U1022" s="12">
        <v>0</v>
      </c>
      <c r="V1022" s="12">
        <v>0</v>
      </c>
      <c r="W1022" s="12">
        <v>0</v>
      </c>
      <c r="X1022" s="12">
        <v>0</v>
      </c>
      <c r="Y1022" s="12">
        <v>0</v>
      </c>
      <c r="Z1022" s="12">
        <v>0</v>
      </c>
      <c r="AA1022" s="12">
        <v>0</v>
      </c>
      <c r="AB1022" s="12">
        <v>0</v>
      </c>
      <c r="AC1022" s="12">
        <v>0</v>
      </c>
      <c r="AD1022" s="12">
        <v>0</v>
      </c>
      <c r="AE1022" s="12">
        <v>0</v>
      </c>
      <c r="AF1022" s="12">
        <v>0</v>
      </c>
      <c r="AG1022" s="12">
        <v>0</v>
      </c>
      <c r="AH1022" s="12">
        <v>0</v>
      </c>
      <c r="AI1022" s="12">
        <v>0</v>
      </c>
      <c r="AJ1022" s="12">
        <v>0</v>
      </c>
      <c r="AK1022" s="12">
        <v>0</v>
      </c>
      <c r="AL1022" s="12">
        <v>0</v>
      </c>
      <c r="AM1022" s="12">
        <v>0</v>
      </c>
      <c r="AN1022" s="12">
        <v>0</v>
      </c>
      <c r="AO1022" s="81">
        <v>0</v>
      </c>
      <c r="AP1022">
        <v>0</v>
      </c>
      <c r="AQ1022">
        <v>0</v>
      </c>
      <c r="AR1022">
        <v>0</v>
      </c>
      <c r="AS1022" t="s">
        <v>361</v>
      </c>
      <c r="AT1022" t="s">
        <v>287</v>
      </c>
      <c r="AU1022">
        <v>0</v>
      </c>
      <c r="AV1022" s="12"/>
      <c r="AW1022" s="12">
        <v>2</v>
      </c>
      <c r="AX1022" s="12"/>
      <c r="AY1022" s="12"/>
      <c r="AZ1022" t="s">
        <v>295</v>
      </c>
    </row>
    <row r="1023" spans="1:52" hidden="1" x14ac:dyDescent="0.35">
      <c r="A1023" t="s">
        <v>43</v>
      </c>
      <c r="B1023" t="s">
        <v>146</v>
      </c>
      <c r="C1023" s="109">
        <v>0</v>
      </c>
      <c r="D1023" s="12">
        <v>0</v>
      </c>
      <c r="E1023" s="12">
        <v>0</v>
      </c>
      <c r="F1023" s="12">
        <v>0</v>
      </c>
      <c r="G1023" s="12">
        <v>0</v>
      </c>
      <c r="H1023" s="12">
        <v>0</v>
      </c>
      <c r="I1023" s="12">
        <v>0</v>
      </c>
      <c r="J1023" s="12">
        <v>0</v>
      </c>
      <c r="K1023" s="12">
        <v>0</v>
      </c>
      <c r="L1023" s="12">
        <v>0</v>
      </c>
      <c r="M1023" s="12">
        <v>0</v>
      </c>
      <c r="N1023" s="12">
        <v>0</v>
      </c>
      <c r="O1023" s="12">
        <v>0</v>
      </c>
      <c r="P1023" s="12">
        <v>0</v>
      </c>
      <c r="Q1023" s="12">
        <v>0</v>
      </c>
      <c r="R1023" s="12">
        <v>0</v>
      </c>
      <c r="S1023" s="12">
        <v>0</v>
      </c>
      <c r="T1023" s="12">
        <v>0</v>
      </c>
      <c r="U1023" s="12">
        <v>0</v>
      </c>
      <c r="V1023" s="12">
        <v>0</v>
      </c>
      <c r="W1023" s="12">
        <v>0</v>
      </c>
      <c r="X1023" s="12">
        <v>0</v>
      </c>
      <c r="Y1023" s="12">
        <v>0</v>
      </c>
      <c r="Z1023" s="12">
        <v>0</v>
      </c>
      <c r="AA1023" s="12">
        <v>0</v>
      </c>
      <c r="AB1023" s="12">
        <v>0</v>
      </c>
      <c r="AC1023" s="12">
        <v>0</v>
      </c>
      <c r="AD1023" s="12">
        <v>0</v>
      </c>
      <c r="AE1023" s="12">
        <v>0</v>
      </c>
      <c r="AF1023" s="12">
        <v>0</v>
      </c>
      <c r="AG1023" s="12">
        <v>0</v>
      </c>
      <c r="AH1023" s="12">
        <v>0</v>
      </c>
      <c r="AI1023" s="12">
        <v>0</v>
      </c>
      <c r="AJ1023" s="12">
        <v>0</v>
      </c>
      <c r="AK1023" s="12">
        <v>0</v>
      </c>
      <c r="AL1023" s="12">
        <v>0</v>
      </c>
      <c r="AM1023" s="12">
        <v>0</v>
      </c>
      <c r="AN1023" s="12">
        <v>0</v>
      </c>
      <c r="AO1023" s="81">
        <v>0</v>
      </c>
      <c r="AP1023">
        <v>0</v>
      </c>
      <c r="AQ1023">
        <v>0</v>
      </c>
      <c r="AR1023">
        <v>0</v>
      </c>
      <c r="AS1023" t="s">
        <v>361</v>
      </c>
      <c r="AT1023" t="s">
        <v>287</v>
      </c>
      <c r="AU1023">
        <v>0</v>
      </c>
      <c r="AV1023" s="12"/>
      <c r="AW1023" s="12">
        <v>12</v>
      </c>
      <c r="AX1023" s="12"/>
      <c r="AY1023" s="12"/>
      <c r="AZ1023" t="s">
        <v>296</v>
      </c>
    </row>
    <row r="1024" spans="1:52" hidden="1" x14ac:dyDescent="0.35">
      <c r="A1024" t="s">
        <v>43</v>
      </c>
      <c r="B1024" t="s">
        <v>146</v>
      </c>
      <c r="C1024" s="109">
        <v>0</v>
      </c>
      <c r="D1024" s="12">
        <v>0</v>
      </c>
      <c r="E1024" s="12">
        <v>0</v>
      </c>
      <c r="F1024" s="12">
        <v>0</v>
      </c>
      <c r="G1024" s="12">
        <v>0</v>
      </c>
      <c r="H1024" s="12">
        <v>0</v>
      </c>
      <c r="I1024" s="12">
        <v>0</v>
      </c>
      <c r="J1024" s="12">
        <v>0</v>
      </c>
      <c r="K1024" s="12">
        <v>0</v>
      </c>
      <c r="L1024" s="12">
        <v>0</v>
      </c>
      <c r="M1024" s="12">
        <v>0</v>
      </c>
      <c r="N1024" s="12">
        <v>0</v>
      </c>
      <c r="O1024" s="12">
        <v>0</v>
      </c>
      <c r="P1024" s="12">
        <v>0</v>
      </c>
      <c r="Q1024" s="12">
        <v>0</v>
      </c>
      <c r="R1024" s="12">
        <v>0</v>
      </c>
      <c r="S1024" s="12">
        <v>0</v>
      </c>
      <c r="T1024" s="12">
        <v>0</v>
      </c>
      <c r="U1024" s="12">
        <v>0</v>
      </c>
      <c r="V1024" s="12">
        <v>0</v>
      </c>
      <c r="W1024" s="12">
        <v>0</v>
      </c>
      <c r="X1024" s="12">
        <v>0</v>
      </c>
      <c r="Y1024" s="12">
        <v>0</v>
      </c>
      <c r="Z1024" s="12">
        <v>0</v>
      </c>
      <c r="AA1024" s="12">
        <v>0</v>
      </c>
      <c r="AB1024" s="12">
        <v>0</v>
      </c>
      <c r="AC1024" s="12">
        <v>0</v>
      </c>
      <c r="AD1024" s="12">
        <v>0</v>
      </c>
      <c r="AE1024" s="12">
        <v>0</v>
      </c>
      <c r="AF1024" s="12">
        <v>0</v>
      </c>
      <c r="AG1024" s="12">
        <v>0</v>
      </c>
      <c r="AH1024" s="12">
        <v>0</v>
      </c>
      <c r="AI1024" s="12">
        <v>0</v>
      </c>
      <c r="AJ1024" s="12">
        <v>0</v>
      </c>
      <c r="AK1024" s="12">
        <v>0</v>
      </c>
      <c r="AL1024" s="12">
        <v>0</v>
      </c>
      <c r="AM1024" s="12">
        <v>0</v>
      </c>
      <c r="AN1024" s="12">
        <v>0</v>
      </c>
      <c r="AO1024" s="81">
        <v>0</v>
      </c>
      <c r="AP1024">
        <v>0</v>
      </c>
      <c r="AQ1024">
        <v>0</v>
      </c>
      <c r="AR1024">
        <v>0</v>
      </c>
      <c r="AS1024" t="s">
        <v>361</v>
      </c>
      <c r="AT1024" t="s">
        <v>287</v>
      </c>
      <c r="AU1024">
        <v>0</v>
      </c>
      <c r="AV1024" s="12"/>
      <c r="AW1024" s="12">
        <v>147</v>
      </c>
      <c r="AX1024" s="12"/>
      <c r="AY1024" s="12"/>
      <c r="AZ1024" t="s">
        <v>57</v>
      </c>
    </row>
    <row r="1025" spans="1:52" hidden="1" x14ac:dyDescent="0.35">
      <c r="A1025" t="s">
        <v>43</v>
      </c>
      <c r="B1025" t="s">
        <v>146</v>
      </c>
      <c r="C1025" s="109">
        <v>0</v>
      </c>
      <c r="D1025" s="12">
        <v>0</v>
      </c>
      <c r="E1025" s="12">
        <v>0</v>
      </c>
      <c r="F1025" s="12">
        <v>0</v>
      </c>
      <c r="G1025" s="12">
        <v>0</v>
      </c>
      <c r="H1025" s="12">
        <v>0</v>
      </c>
      <c r="I1025" s="12">
        <v>0</v>
      </c>
      <c r="J1025" s="12">
        <v>0</v>
      </c>
      <c r="K1025" s="12">
        <v>0</v>
      </c>
      <c r="L1025" s="12">
        <v>0</v>
      </c>
      <c r="M1025" s="12">
        <v>0</v>
      </c>
      <c r="N1025" s="12">
        <v>0</v>
      </c>
      <c r="O1025" s="12">
        <v>0</v>
      </c>
      <c r="P1025" s="12">
        <v>0</v>
      </c>
      <c r="Q1025" s="12">
        <v>0</v>
      </c>
      <c r="R1025" s="12">
        <v>0</v>
      </c>
      <c r="S1025" s="12">
        <v>0</v>
      </c>
      <c r="T1025" s="12">
        <v>0</v>
      </c>
      <c r="U1025" s="12">
        <v>0</v>
      </c>
      <c r="V1025" s="12">
        <v>0</v>
      </c>
      <c r="W1025" s="12">
        <v>0</v>
      </c>
      <c r="X1025" s="12">
        <v>0</v>
      </c>
      <c r="Y1025" s="12">
        <v>0</v>
      </c>
      <c r="Z1025" s="12">
        <v>0</v>
      </c>
      <c r="AA1025" s="12">
        <v>0</v>
      </c>
      <c r="AB1025" s="12">
        <v>0</v>
      </c>
      <c r="AC1025" s="12">
        <v>0</v>
      </c>
      <c r="AD1025" s="12">
        <v>0</v>
      </c>
      <c r="AE1025" s="12">
        <v>0</v>
      </c>
      <c r="AF1025" s="12">
        <v>0</v>
      </c>
      <c r="AG1025" s="12">
        <v>0</v>
      </c>
      <c r="AH1025" s="12">
        <v>0</v>
      </c>
      <c r="AI1025" s="12">
        <v>0</v>
      </c>
      <c r="AJ1025" s="12">
        <v>0</v>
      </c>
      <c r="AK1025" s="12">
        <v>0</v>
      </c>
      <c r="AL1025" s="12">
        <v>0</v>
      </c>
      <c r="AM1025" s="12">
        <v>0</v>
      </c>
      <c r="AN1025" s="12">
        <v>0</v>
      </c>
      <c r="AO1025" s="81">
        <v>0</v>
      </c>
      <c r="AP1025">
        <v>0</v>
      </c>
      <c r="AQ1025">
        <v>0</v>
      </c>
      <c r="AR1025">
        <v>0</v>
      </c>
      <c r="AS1025" t="s">
        <v>361</v>
      </c>
      <c r="AT1025" t="s">
        <v>287</v>
      </c>
      <c r="AU1025">
        <v>0</v>
      </c>
      <c r="AV1025" s="12"/>
      <c r="AW1025" s="12"/>
      <c r="AX1025" s="12"/>
      <c r="AY1025" s="12">
        <v>3</v>
      </c>
      <c r="AZ1025" t="s">
        <v>295</v>
      </c>
    </row>
    <row r="1026" spans="1:52" hidden="1" x14ac:dyDescent="0.35">
      <c r="A1026" t="s">
        <v>43</v>
      </c>
      <c r="B1026" t="s">
        <v>146</v>
      </c>
      <c r="C1026" s="109">
        <v>0</v>
      </c>
      <c r="D1026" s="12">
        <v>0</v>
      </c>
      <c r="E1026" s="12">
        <v>0</v>
      </c>
      <c r="F1026" s="12">
        <v>0</v>
      </c>
      <c r="G1026" s="12">
        <v>0</v>
      </c>
      <c r="H1026" s="12">
        <v>0</v>
      </c>
      <c r="I1026" s="12">
        <v>0</v>
      </c>
      <c r="J1026" s="12">
        <v>0</v>
      </c>
      <c r="K1026" s="12">
        <v>0</v>
      </c>
      <c r="L1026" s="12">
        <v>0</v>
      </c>
      <c r="M1026" s="12">
        <v>0</v>
      </c>
      <c r="N1026" s="12">
        <v>0</v>
      </c>
      <c r="O1026" s="12">
        <v>0</v>
      </c>
      <c r="P1026" s="12">
        <v>0</v>
      </c>
      <c r="Q1026" s="12">
        <v>0</v>
      </c>
      <c r="R1026" s="12">
        <v>0</v>
      </c>
      <c r="S1026" s="12">
        <v>0</v>
      </c>
      <c r="T1026" s="12">
        <v>0</v>
      </c>
      <c r="U1026" s="12">
        <v>0</v>
      </c>
      <c r="V1026" s="12">
        <v>0</v>
      </c>
      <c r="W1026" s="12">
        <v>0</v>
      </c>
      <c r="X1026" s="12">
        <v>0</v>
      </c>
      <c r="Y1026" s="12">
        <v>0</v>
      </c>
      <c r="Z1026" s="12">
        <v>0</v>
      </c>
      <c r="AA1026" s="12">
        <v>0</v>
      </c>
      <c r="AB1026" s="12">
        <v>0</v>
      </c>
      <c r="AC1026" s="12">
        <v>0</v>
      </c>
      <c r="AD1026" s="12">
        <v>0</v>
      </c>
      <c r="AE1026" s="12">
        <v>0</v>
      </c>
      <c r="AF1026" s="12">
        <v>0</v>
      </c>
      <c r="AG1026" s="12">
        <v>0</v>
      </c>
      <c r="AH1026" s="12">
        <v>0</v>
      </c>
      <c r="AI1026" s="12">
        <v>0</v>
      </c>
      <c r="AJ1026" s="12">
        <v>0</v>
      </c>
      <c r="AK1026" s="12">
        <v>0</v>
      </c>
      <c r="AL1026" s="12">
        <v>0</v>
      </c>
      <c r="AM1026" s="12">
        <v>0</v>
      </c>
      <c r="AN1026" s="12">
        <v>0</v>
      </c>
      <c r="AO1026" s="81">
        <v>0</v>
      </c>
      <c r="AP1026">
        <v>0</v>
      </c>
      <c r="AQ1026">
        <v>0</v>
      </c>
      <c r="AR1026">
        <v>0</v>
      </c>
      <c r="AS1026" t="s">
        <v>361</v>
      </c>
      <c r="AT1026" t="s">
        <v>287</v>
      </c>
      <c r="AU1026">
        <v>0</v>
      </c>
      <c r="AV1026" s="12"/>
      <c r="AW1026" s="12"/>
      <c r="AX1026" s="12"/>
      <c r="AY1026" s="12">
        <v>14</v>
      </c>
      <c r="AZ1026" t="s">
        <v>296</v>
      </c>
    </row>
    <row r="1027" spans="1:52" hidden="1" x14ac:dyDescent="0.35">
      <c r="A1027" t="s">
        <v>43</v>
      </c>
      <c r="B1027" t="s">
        <v>146</v>
      </c>
      <c r="C1027" s="109">
        <v>0</v>
      </c>
      <c r="D1027" s="12">
        <v>0</v>
      </c>
      <c r="E1027" s="12">
        <v>0</v>
      </c>
      <c r="F1027" s="12">
        <v>0</v>
      </c>
      <c r="G1027" s="12">
        <v>0</v>
      </c>
      <c r="H1027" s="12">
        <v>0</v>
      </c>
      <c r="I1027" s="12">
        <v>0</v>
      </c>
      <c r="J1027" s="12">
        <v>0</v>
      </c>
      <c r="K1027" s="12">
        <v>0</v>
      </c>
      <c r="L1027" s="12">
        <v>0</v>
      </c>
      <c r="M1027" s="12">
        <v>0</v>
      </c>
      <c r="N1027" s="12">
        <v>0</v>
      </c>
      <c r="O1027" s="12">
        <v>0</v>
      </c>
      <c r="P1027" s="12">
        <v>0</v>
      </c>
      <c r="Q1027" s="12">
        <v>0</v>
      </c>
      <c r="R1027" s="12">
        <v>0</v>
      </c>
      <c r="S1027" s="12">
        <v>0</v>
      </c>
      <c r="T1027" s="12">
        <v>0</v>
      </c>
      <c r="U1027" s="12">
        <v>0</v>
      </c>
      <c r="V1027" s="12">
        <v>0</v>
      </c>
      <c r="W1027" s="12">
        <v>0</v>
      </c>
      <c r="X1027" s="12">
        <v>0</v>
      </c>
      <c r="Y1027" s="12">
        <v>0</v>
      </c>
      <c r="Z1027" s="12">
        <v>0</v>
      </c>
      <c r="AA1027" s="12">
        <v>0</v>
      </c>
      <c r="AB1027" s="12">
        <v>0</v>
      </c>
      <c r="AC1027" s="12">
        <v>0</v>
      </c>
      <c r="AD1027" s="12">
        <v>0</v>
      </c>
      <c r="AE1027" s="12">
        <v>0</v>
      </c>
      <c r="AF1027" s="12">
        <v>0</v>
      </c>
      <c r="AG1027" s="12">
        <v>0</v>
      </c>
      <c r="AH1027" s="12">
        <v>0</v>
      </c>
      <c r="AI1027" s="12">
        <v>0</v>
      </c>
      <c r="AJ1027" s="12">
        <v>0</v>
      </c>
      <c r="AK1027" s="12">
        <v>0</v>
      </c>
      <c r="AL1027" s="12">
        <v>0</v>
      </c>
      <c r="AM1027" s="12">
        <v>0</v>
      </c>
      <c r="AN1027" s="12">
        <v>0</v>
      </c>
      <c r="AO1027" s="81">
        <v>0</v>
      </c>
      <c r="AP1027">
        <v>0</v>
      </c>
      <c r="AQ1027">
        <v>0</v>
      </c>
      <c r="AR1027">
        <v>0</v>
      </c>
      <c r="AS1027" t="s">
        <v>361</v>
      </c>
      <c r="AT1027" t="s">
        <v>287</v>
      </c>
      <c r="AU1027">
        <v>0</v>
      </c>
      <c r="AV1027" s="12"/>
      <c r="AW1027" s="12"/>
      <c r="AX1027" s="12"/>
      <c r="AY1027" s="12">
        <v>172</v>
      </c>
      <c r="AZ1027" t="s">
        <v>57</v>
      </c>
    </row>
    <row r="1028" spans="1:52" hidden="1" x14ac:dyDescent="0.35">
      <c r="A1028" t="s">
        <v>43</v>
      </c>
      <c r="B1028" t="s">
        <v>146</v>
      </c>
      <c r="C1028" s="109">
        <v>0</v>
      </c>
      <c r="D1028" s="12">
        <v>0</v>
      </c>
      <c r="E1028" s="12">
        <v>0</v>
      </c>
      <c r="F1028" s="12">
        <v>0</v>
      </c>
      <c r="G1028" s="12">
        <v>0</v>
      </c>
      <c r="H1028" s="12">
        <v>0</v>
      </c>
      <c r="I1028" s="12">
        <v>0</v>
      </c>
      <c r="J1028" s="12">
        <v>0</v>
      </c>
      <c r="K1028" s="12">
        <v>0</v>
      </c>
      <c r="L1028" s="12">
        <v>0</v>
      </c>
      <c r="M1028" s="12">
        <v>0</v>
      </c>
      <c r="N1028" s="12">
        <v>0</v>
      </c>
      <c r="O1028" s="12">
        <v>0</v>
      </c>
      <c r="P1028" s="12">
        <v>0</v>
      </c>
      <c r="Q1028" s="12">
        <v>0</v>
      </c>
      <c r="R1028" s="12">
        <v>0</v>
      </c>
      <c r="S1028" s="12">
        <v>0</v>
      </c>
      <c r="T1028" s="12">
        <v>0</v>
      </c>
      <c r="U1028" s="12">
        <v>0</v>
      </c>
      <c r="V1028" s="12">
        <v>0</v>
      </c>
      <c r="W1028" s="12">
        <v>0</v>
      </c>
      <c r="X1028" s="12">
        <v>0</v>
      </c>
      <c r="Y1028" s="12">
        <v>0</v>
      </c>
      <c r="Z1028" s="12">
        <v>0</v>
      </c>
      <c r="AA1028" s="12">
        <v>0</v>
      </c>
      <c r="AB1028" s="12">
        <v>0</v>
      </c>
      <c r="AC1028" s="12">
        <v>0</v>
      </c>
      <c r="AD1028" s="12">
        <v>0</v>
      </c>
      <c r="AE1028" s="12">
        <v>0</v>
      </c>
      <c r="AF1028" s="12">
        <v>0</v>
      </c>
      <c r="AG1028" s="12">
        <v>0</v>
      </c>
      <c r="AH1028" s="12">
        <v>0</v>
      </c>
      <c r="AI1028" s="12">
        <v>0</v>
      </c>
      <c r="AJ1028" s="12">
        <v>0</v>
      </c>
      <c r="AK1028" s="12">
        <v>0</v>
      </c>
      <c r="AL1028" s="12">
        <v>0</v>
      </c>
      <c r="AM1028" s="12">
        <v>0</v>
      </c>
      <c r="AN1028" s="12">
        <v>0</v>
      </c>
      <c r="AO1028" s="81">
        <v>0</v>
      </c>
      <c r="AP1028">
        <v>0</v>
      </c>
      <c r="AQ1028">
        <v>0</v>
      </c>
      <c r="AR1028">
        <v>0</v>
      </c>
      <c r="AS1028" t="s">
        <v>361</v>
      </c>
      <c r="AT1028" t="s">
        <v>287</v>
      </c>
      <c r="AU1028">
        <v>0</v>
      </c>
      <c r="AV1028" s="12"/>
      <c r="AW1028" s="12"/>
      <c r="AX1028" s="12"/>
      <c r="AY1028" s="12"/>
      <c r="AZ1028" t="s">
        <v>57</v>
      </c>
    </row>
    <row r="1029" spans="1:52" hidden="1" x14ac:dyDescent="0.35">
      <c r="A1029" t="s">
        <v>43</v>
      </c>
      <c r="B1029" t="s">
        <v>146</v>
      </c>
      <c r="C1029" s="109">
        <v>0</v>
      </c>
      <c r="D1029" s="12">
        <v>0</v>
      </c>
      <c r="E1029" s="12">
        <v>0</v>
      </c>
      <c r="F1029" s="12">
        <v>0</v>
      </c>
      <c r="G1029" s="12">
        <v>0</v>
      </c>
      <c r="H1029" s="12">
        <v>0</v>
      </c>
      <c r="I1029" s="12">
        <v>0</v>
      </c>
      <c r="J1029" s="12">
        <v>0</v>
      </c>
      <c r="K1029" s="12">
        <v>0</v>
      </c>
      <c r="L1029" s="12">
        <v>0</v>
      </c>
      <c r="M1029" s="12">
        <v>0</v>
      </c>
      <c r="N1029" s="12">
        <v>0</v>
      </c>
      <c r="O1029" s="12">
        <v>0</v>
      </c>
      <c r="P1029" s="12">
        <v>0</v>
      </c>
      <c r="Q1029" s="12">
        <v>0</v>
      </c>
      <c r="R1029" s="12">
        <v>0</v>
      </c>
      <c r="S1029" s="12">
        <v>0</v>
      </c>
      <c r="T1029" s="12">
        <v>0</v>
      </c>
      <c r="U1029" s="12">
        <v>0</v>
      </c>
      <c r="V1029" s="12">
        <v>0</v>
      </c>
      <c r="W1029" s="12">
        <v>0</v>
      </c>
      <c r="X1029" s="12">
        <v>0</v>
      </c>
      <c r="Y1029" s="12">
        <v>0</v>
      </c>
      <c r="Z1029" s="12">
        <v>0</v>
      </c>
      <c r="AA1029" s="12">
        <v>0</v>
      </c>
      <c r="AB1029" s="12">
        <v>0</v>
      </c>
      <c r="AC1029" s="12">
        <v>0</v>
      </c>
      <c r="AD1029" s="12">
        <v>0</v>
      </c>
      <c r="AE1029" s="12">
        <v>0</v>
      </c>
      <c r="AF1029" s="12">
        <v>0</v>
      </c>
      <c r="AG1029" s="12">
        <v>0</v>
      </c>
      <c r="AH1029" s="12">
        <v>0</v>
      </c>
      <c r="AI1029" s="12">
        <v>0</v>
      </c>
      <c r="AJ1029" s="12">
        <v>0</v>
      </c>
      <c r="AK1029" s="12">
        <v>0</v>
      </c>
      <c r="AL1029" s="12">
        <v>0</v>
      </c>
      <c r="AM1029" s="12">
        <v>0</v>
      </c>
      <c r="AN1029" s="12">
        <v>0</v>
      </c>
      <c r="AO1029" s="81">
        <v>0</v>
      </c>
      <c r="AP1029">
        <v>0</v>
      </c>
      <c r="AQ1029">
        <v>0</v>
      </c>
      <c r="AR1029">
        <v>0</v>
      </c>
      <c r="AS1029" t="s">
        <v>361</v>
      </c>
      <c r="AT1029" t="s">
        <v>287</v>
      </c>
      <c r="AU1029">
        <v>0</v>
      </c>
      <c r="AV1029" s="12"/>
      <c r="AW1029" s="12"/>
      <c r="AX1029" s="12"/>
      <c r="AY1029" s="12"/>
      <c r="AZ1029" t="s">
        <v>296</v>
      </c>
    </row>
    <row r="1030" spans="1:52" hidden="1" x14ac:dyDescent="0.35">
      <c r="A1030" t="s">
        <v>43</v>
      </c>
      <c r="B1030" t="s">
        <v>146</v>
      </c>
      <c r="C1030" s="109">
        <v>0</v>
      </c>
      <c r="D1030" s="12">
        <v>0</v>
      </c>
      <c r="E1030" s="12">
        <v>0</v>
      </c>
      <c r="F1030" s="12">
        <v>0</v>
      </c>
      <c r="G1030" s="12">
        <v>0</v>
      </c>
      <c r="H1030" s="12">
        <v>0</v>
      </c>
      <c r="I1030" s="12">
        <v>0</v>
      </c>
      <c r="J1030" s="12">
        <v>0</v>
      </c>
      <c r="K1030" s="12">
        <v>0</v>
      </c>
      <c r="L1030" s="12">
        <v>0</v>
      </c>
      <c r="M1030" s="12">
        <v>0</v>
      </c>
      <c r="N1030" s="12">
        <v>0</v>
      </c>
      <c r="O1030" s="12">
        <v>0</v>
      </c>
      <c r="P1030" s="12">
        <v>0</v>
      </c>
      <c r="Q1030" s="12">
        <v>0</v>
      </c>
      <c r="R1030" s="12">
        <v>0</v>
      </c>
      <c r="S1030" s="12">
        <v>0</v>
      </c>
      <c r="T1030" s="12">
        <v>0</v>
      </c>
      <c r="U1030" s="12">
        <v>0</v>
      </c>
      <c r="V1030" s="12">
        <v>0</v>
      </c>
      <c r="W1030" s="12">
        <v>0</v>
      </c>
      <c r="X1030" s="12">
        <v>0</v>
      </c>
      <c r="Y1030" s="12">
        <v>0</v>
      </c>
      <c r="Z1030" s="12">
        <v>0</v>
      </c>
      <c r="AA1030" s="12">
        <v>0</v>
      </c>
      <c r="AB1030" s="12">
        <v>0</v>
      </c>
      <c r="AC1030" s="12">
        <v>0</v>
      </c>
      <c r="AD1030" s="12">
        <v>0</v>
      </c>
      <c r="AE1030" s="12">
        <v>0</v>
      </c>
      <c r="AF1030" s="12">
        <v>0</v>
      </c>
      <c r="AG1030" s="12">
        <v>0</v>
      </c>
      <c r="AH1030" s="12">
        <v>0</v>
      </c>
      <c r="AI1030" s="12">
        <v>0</v>
      </c>
      <c r="AJ1030" s="12">
        <v>0</v>
      </c>
      <c r="AK1030" s="12">
        <v>0</v>
      </c>
      <c r="AL1030" s="12">
        <v>0</v>
      </c>
      <c r="AM1030" s="12">
        <v>0</v>
      </c>
      <c r="AN1030" s="12">
        <v>0</v>
      </c>
      <c r="AO1030" s="81">
        <v>0</v>
      </c>
      <c r="AP1030">
        <v>0</v>
      </c>
      <c r="AQ1030">
        <v>0</v>
      </c>
      <c r="AR1030">
        <v>0</v>
      </c>
      <c r="AS1030" t="s">
        <v>361</v>
      </c>
      <c r="AT1030" t="s">
        <v>287</v>
      </c>
      <c r="AU1030">
        <v>0</v>
      </c>
      <c r="AV1030" s="12"/>
      <c r="AW1030" s="12"/>
      <c r="AX1030" s="12"/>
      <c r="AY1030" s="12"/>
      <c r="AZ1030" t="s">
        <v>295</v>
      </c>
    </row>
    <row r="1031" spans="1:52" hidden="1" x14ac:dyDescent="0.35">
      <c r="A1031" t="s">
        <v>43</v>
      </c>
      <c r="B1031" t="s">
        <v>145</v>
      </c>
      <c r="C1031" s="109">
        <v>0</v>
      </c>
      <c r="D1031" s="12">
        <v>0</v>
      </c>
      <c r="E1031" s="12">
        <v>0</v>
      </c>
      <c r="F1031" s="12">
        <v>0</v>
      </c>
      <c r="G1031" s="12">
        <v>0</v>
      </c>
      <c r="H1031" s="12">
        <v>0</v>
      </c>
      <c r="I1031" s="12">
        <v>0</v>
      </c>
      <c r="J1031" s="12">
        <v>0</v>
      </c>
      <c r="K1031" s="12">
        <v>0</v>
      </c>
      <c r="L1031" s="12">
        <v>0</v>
      </c>
      <c r="M1031" s="12">
        <v>0</v>
      </c>
      <c r="N1031" s="12">
        <v>0</v>
      </c>
      <c r="O1031" s="12">
        <v>0</v>
      </c>
      <c r="P1031" s="12">
        <v>0</v>
      </c>
      <c r="Q1031" s="12">
        <v>0</v>
      </c>
      <c r="R1031" s="12">
        <v>0</v>
      </c>
      <c r="S1031" s="12">
        <v>0</v>
      </c>
      <c r="T1031" s="12">
        <v>0</v>
      </c>
      <c r="U1031" s="12">
        <v>0</v>
      </c>
      <c r="V1031" s="12">
        <v>0</v>
      </c>
      <c r="W1031" s="12">
        <v>0</v>
      </c>
      <c r="X1031" s="12">
        <v>0</v>
      </c>
      <c r="Y1031" s="12">
        <v>0</v>
      </c>
      <c r="Z1031" s="12">
        <v>0</v>
      </c>
      <c r="AA1031" s="12">
        <v>0</v>
      </c>
      <c r="AB1031" s="12">
        <v>0</v>
      </c>
      <c r="AC1031" s="12">
        <v>0</v>
      </c>
      <c r="AD1031" s="12">
        <v>0</v>
      </c>
      <c r="AE1031" s="12">
        <v>0</v>
      </c>
      <c r="AF1031" s="12">
        <v>0</v>
      </c>
      <c r="AG1031" s="12">
        <v>0</v>
      </c>
      <c r="AH1031" s="12">
        <v>0</v>
      </c>
      <c r="AI1031" s="12">
        <v>0</v>
      </c>
      <c r="AJ1031" s="12">
        <v>0</v>
      </c>
      <c r="AK1031" s="12">
        <v>0</v>
      </c>
      <c r="AL1031" s="12">
        <v>0</v>
      </c>
      <c r="AM1031" s="12">
        <v>0</v>
      </c>
      <c r="AN1031" s="12">
        <v>0</v>
      </c>
      <c r="AO1031" s="81">
        <v>0</v>
      </c>
      <c r="AP1031">
        <v>0</v>
      </c>
      <c r="AQ1031">
        <v>0</v>
      </c>
      <c r="AR1031">
        <v>0</v>
      </c>
      <c r="AS1031" t="s">
        <v>358</v>
      </c>
      <c r="AT1031" t="s">
        <v>287</v>
      </c>
      <c r="AU1031">
        <v>0</v>
      </c>
      <c r="AV1031" s="12">
        <v>3225</v>
      </c>
      <c r="AW1031" s="12"/>
      <c r="AX1031" s="12"/>
      <c r="AY1031" s="12"/>
      <c r="AZ1031" t="s">
        <v>57</v>
      </c>
    </row>
    <row r="1032" spans="1:52" hidden="1" x14ac:dyDescent="0.35">
      <c r="A1032" t="s">
        <v>43</v>
      </c>
      <c r="B1032" t="s">
        <v>145</v>
      </c>
      <c r="C1032" s="109">
        <v>0</v>
      </c>
      <c r="D1032" s="12">
        <v>0</v>
      </c>
      <c r="E1032" s="12">
        <v>0</v>
      </c>
      <c r="F1032" s="12">
        <v>0</v>
      </c>
      <c r="G1032" s="12">
        <v>0</v>
      </c>
      <c r="H1032" s="12">
        <v>0</v>
      </c>
      <c r="I1032" s="12">
        <v>0</v>
      </c>
      <c r="J1032" s="12">
        <v>0</v>
      </c>
      <c r="K1032" s="12">
        <v>0</v>
      </c>
      <c r="L1032" s="12">
        <v>0</v>
      </c>
      <c r="M1032" s="12">
        <v>0</v>
      </c>
      <c r="N1032" s="12">
        <v>0</v>
      </c>
      <c r="O1032" s="12">
        <v>0</v>
      </c>
      <c r="P1032" s="12">
        <v>0</v>
      </c>
      <c r="Q1032" s="12">
        <v>0</v>
      </c>
      <c r="R1032" s="12">
        <v>0</v>
      </c>
      <c r="S1032" s="12">
        <v>0</v>
      </c>
      <c r="T1032" s="12">
        <v>0</v>
      </c>
      <c r="U1032" s="12">
        <v>0</v>
      </c>
      <c r="V1032" s="12">
        <v>0</v>
      </c>
      <c r="W1032" s="12">
        <v>0</v>
      </c>
      <c r="X1032" s="12">
        <v>0</v>
      </c>
      <c r="Y1032" s="12">
        <v>0</v>
      </c>
      <c r="Z1032" s="12">
        <v>0</v>
      </c>
      <c r="AA1032" s="12">
        <v>0</v>
      </c>
      <c r="AB1032" s="12">
        <v>0</v>
      </c>
      <c r="AC1032" s="12">
        <v>0</v>
      </c>
      <c r="AD1032" s="12">
        <v>0</v>
      </c>
      <c r="AE1032" s="12">
        <v>0</v>
      </c>
      <c r="AF1032" s="12">
        <v>0</v>
      </c>
      <c r="AG1032" s="12">
        <v>0</v>
      </c>
      <c r="AH1032" s="12">
        <v>0</v>
      </c>
      <c r="AI1032" s="12">
        <v>0</v>
      </c>
      <c r="AJ1032" s="12">
        <v>0</v>
      </c>
      <c r="AK1032" s="12">
        <v>0</v>
      </c>
      <c r="AL1032" s="12">
        <v>0</v>
      </c>
      <c r="AM1032" s="12">
        <v>0</v>
      </c>
      <c r="AN1032" s="12">
        <v>0</v>
      </c>
      <c r="AO1032" s="81">
        <v>0</v>
      </c>
      <c r="AP1032">
        <v>0</v>
      </c>
      <c r="AQ1032">
        <v>0</v>
      </c>
      <c r="AR1032">
        <v>0</v>
      </c>
      <c r="AS1032" t="s">
        <v>358</v>
      </c>
      <c r="AT1032" t="s">
        <v>287</v>
      </c>
      <c r="AU1032">
        <v>0</v>
      </c>
      <c r="AV1032" s="12"/>
      <c r="AW1032" s="12">
        <v>3</v>
      </c>
      <c r="AX1032" s="12"/>
      <c r="AY1032" s="12"/>
      <c r="AZ1032" t="s">
        <v>295</v>
      </c>
    </row>
    <row r="1033" spans="1:52" hidden="1" x14ac:dyDescent="0.35">
      <c r="A1033" t="s">
        <v>43</v>
      </c>
      <c r="B1033" t="s">
        <v>145</v>
      </c>
      <c r="C1033" s="109">
        <v>0</v>
      </c>
      <c r="D1033" s="12">
        <v>0</v>
      </c>
      <c r="E1033" s="12">
        <v>0</v>
      </c>
      <c r="F1033" s="12">
        <v>0</v>
      </c>
      <c r="G1033" s="12">
        <v>0</v>
      </c>
      <c r="H1033" s="12">
        <v>0</v>
      </c>
      <c r="I1033" s="12">
        <v>0</v>
      </c>
      <c r="J1033" s="12">
        <v>0</v>
      </c>
      <c r="K1033" s="12">
        <v>0</v>
      </c>
      <c r="L1033" s="12">
        <v>0</v>
      </c>
      <c r="M1033" s="12">
        <v>0</v>
      </c>
      <c r="N1033" s="12">
        <v>0</v>
      </c>
      <c r="O1033" s="12">
        <v>0</v>
      </c>
      <c r="P1033" s="12">
        <v>0</v>
      </c>
      <c r="Q1033" s="12">
        <v>0</v>
      </c>
      <c r="R1033" s="12">
        <v>0</v>
      </c>
      <c r="S1033" s="12">
        <v>0</v>
      </c>
      <c r="T1033" s="12">
        <v>0</v>
      </c>
      <c r="U1033" s="12">
        <v>0</v>
      </c>
      <c r="V1033" s="12">
        <v>0</v>
      </c>
      <c r="W1033" s="12">
        <v>0</v>
      </c>
      <c r="X1033" s="12">
        <v>0</v>
      </c>
      <c r="Y1033" s="12">
        <v>0</v>
      </c>
      <c r="Z1033" s="12">
        <v>0</v>
      </c>
      <c r="AA1033" s="12">
        <v>0</v>
      </c>
      <c r="AB1033" s="12">
        <v>0</v>
      </c>
      <c r="AC1033" s="12">
        <v>0</v>
      </c>
      <c r="AD1033" s="12">
        <v>0</v>
      </c>
      <c r="AE1033" s="12">
        <v>0</v>
      </c>
      <c r="AF1033" s="12">
        <v>0</v>
      </c>
      <c r="AG1033" s="12">
        <v>0</v>
      </c>
      <c r="AH1033" s="12">
        <v>0</v>
      </c>
      <c r="AI1033" s="12">
        <v>0</v>
      </c>
      <c r="AJ1033" s="12">
        <v>0</v>
      </c>
      <c r="AK1033" s="12">
        <v>0</v>
      </c>
      <c r="AL1033" s="12">
        <v>0</v>
      </c>
      <c r="AM1033" s="12">
        <v>0</v>
      </c>
      <c r="AN1033" s="12">
        <v>0</v>
      </c>
      <c r="AO1033" s="81">
        <v>0</v>
      </c>
      <c r="AP1033">
        <v>0</v>
      </c>
      <c r="AQ1033">
        <v>0</v>
      </c>
      <c r="AR1033">
        <v>0</v>
      </c>
      <c r="AS1033" t="s">
        <v>358</v>
      </c>
      <c r="AT1033" t="s">
        <v>287</v>
      </c>
      <c r="AU1033">
        <v>0</v>
      </c>
      <c r="AV1033" s="12"/>
      <c r="AW1033" s="12">
        <v>16</v>
      </c>
      <c r="AX1033" s="12"/>
      <c r="AY1033" s="12"/>
      <c r="AZ1033" t="s">
        <v>296</v>
      </c>
    </row>
    <row r="1034" spans="1:52" hidden="1" x14ac:dyDescent="0.35">
      <c r="A1034" t="s">
        <v>43</v>
      </c>
      <c r="B1034" t="s">
        <v>145</v>
      </c>
      <c r="C1034" s="109">
        <v>0</v>
      </c>
      <c r="D1034" s="12">
        <v>0</v>
      </c>
      <c r="E1034" s="12">
        <v>0</v>
      </c>
      <c r="F1034" s="12">
        <v>0</v>
      </c>
      <c r="G1034" s="12">
        <v>0</v>
      </c>
      <c r="H1034" s="12">
        <v>0</v>
      </c>
      <c r="I1034" s="12">
        <v>0</v>
      </c>
      <c r="J1034" s="12">
        <v>0</v>
      </c>
      <c r="K1034" s="12">
        <v>0</v>
      </c>
      <c r="L1034" s="12">
        <v>0</v>
      </c>
      <c r="M1034" s="12">
        <v>0</v>
      </c>
      <c r="N1034" s="12">
        <v>0</v>
      </c>
      <c r="O1034" s="12">
        <v>0</v>
      </c>
      <c r="P1034" s="12">
        <v>0</v>
      </c>
      <c r="Q1034" s="12">
        <v>0</v>
      </c>
      <c r="R1034" s="12">
        <v>0</v>
      </c>
      <c r="S1034" s="12">
        <v>0</v>
      </c>
      <c r="T1034" s="12">
        <v>0</v>
      </c>
      <c r="U1034" s="12">
        <v>0</v>
      </c>
      <c r="V1034" s="12">
        <v>0</v>
      </c>
      <c r="W1034" s="12">
        <v>0</v>
      </c>
      <c r="X1034" s="12">
        <v>0</v>
      </c>
      <c r="Y1034" s="12">
        <v>0</v>
      </c>
      <c r="Z1034" s="12">
        <v>0</v>
      </c>
      <c r="AA1034" s="12">
        <v>0</v>
      </c>
      <c r="AB1034" s="12">
        <v>0</v>
      </c>
      <c r="AC1034" s="12">
        <v>0</v>
      </c>
      <c r="AD1034" s="12">
        <v>0</v>
      </c>
      <c r="AE1034" s="12">
        <v>0</v>
      </c>
      <c r="AF1034" s="12">
        <v>0</v>
      </c>
      <c r="AG1034" s="12">
        <v>0</v>
      </c>
      <c r="AH1034" s="12">
        <v>0</v>
      </c>
      <c r="AI1034" s="12">
        <v>0</v>
      </c>
      <c r="AJ1034" s="12">
        <v>0</v>
      </c>
      <c r="AK1034" s="12">
        <v>0</v>
      </c>
      <c r="AL1034" s="12">
        <v>0</v>
      </c>
      <c r="AM1034" s="12">
        <v>0</v>
      </c>
      <c r="AN1034" s="12">
        <v>0</v>
      </c>
      <c r="AO1034" s="81">
        <v>0</v>
      </c>
      <c r="AP1034">
        <v>0</v>
      </c>
      <c r="AQ1034">
        <v>0</v>
      </c>
      <c r="AR1034">
        <v>0</v>
      </c>
      <c r="AS1034" t="s">
        <v>358</v>
      </c>
      <c r="AT1034" t="s">
        <v>287</v>
      </c>
      <c r="AU1034">
        <v>0</v>
      </c>
      <c r="AV1034" s="12"/>
      <c r="AW1034" s="12">
        <v>195</v>
      </c>
      <c r="AX1034" s="12"/>
      <c r="AY1034" s="12"/>
      <c r="AZ1034" t="s">
        <v>57</v>
      </c>
    </row>
    <row r="1035" spans="1:52" hidden="1" x14ac:dyDescent="0.35">
      <c r="A1035" t="s">
        <v>43</v>
      </c>
      <c r="B1035" t="s">
        <v>145</v>
      </c>
      <c r="C1035" s="109">
        <v>0</v>
      </c>
      <c r="D1035" s="12">
        <v>0</v>
      </c>
      <c r="E1035" s="12">
        <v>0</v>
      </c>
      <c r="F1035" s="12">
        <v>0</v>
      </c>
      <c r="G1035" s="12">
        <v>0</v>
      </c>
      <c r="H1035" s="12">
        <v>0</v>
      </c>
      <c r="I1035" s="12">
        <v>0</v>
      </c>
      <c r="J1035" s="12">
        <v>0</v>
      </c>
      <c r="K1035" s="12">
        <v>0</v>
      </c>
      <c r="L1035" s="12">
        <v>0</v>
      </c>
      <c r="M1035" s="12">
        <v>0</v>
      </c>
      <c r="N1035" s="12">
        <v>0</v>
      </c>
      <c r="O1035" s="12">
        <v>0</v>
      </c>
      <c r="P1035" s="12">
        <v>0</v>
      </c>
      <c r="Q1035" s="12">
        <v>0</v>
      </c>
      <c r="R1035" s="12">
        <v>0</v>
      </c>
      <c r="S1035" s="12">
        <v>0</v>
      </c>
      <c r="T1035" s="12">
        <v>0</v>
      </c>
      <c r="U1035" s="12">
        <v>0</v>
      </c>
      <c r="V1035" s="12">
        <v>0</v>
      </c>
      <c r="W1035" s="12">
        <v>0</v>
      </c>
      <c r="X1035" s="12">
        <v>0</v>
      </c>
      <c r="Y1035" s="12">
        <v>0</v>
      </c>
      <c r="Z1035" s="12">
        <v>0</v>
      </c>
      <c r="AA1035" s="12">
        <v>0</v>
      </c>
      <c r="AB1035" s="12">
        <v>0</v>
      </c>
      <c r="AC1035" s="12">
        <v>0</v>
      </c>
      <c r="AD1035" s="12">
        <v>0</v>
      </c>
      <c r="AE1035" s="12">
        <v>0</v>
      </c>
      <c r="AF1035" s="12">
        <v>0</v>
      </c>
      <c r="AG1035" s="12">
        <v>0</v>
      </c>
      <c r="AH1035" s="12">
        <v>0</v>
      </c>
      <c r="AI1035" s="12">
        <v>0</v>
      </c>
      <c r="AJ1035" s="12">
        <v>0</v>
      </c>
      <c r="AK1035" s="12">
        <v>0</v>
      </c>
      <c r="AL1035" s="12">
        <v>0</v>
      </c>
      <c r="AM1035" s="12">
        <v>0</v>
      </c>
      <c r="AN1035" s="12">
        <v>0</v>
      </c>
      <c r="AO1035" s="81">
        <v>0</v>
      </c>
      <c r="AP1035">
        <v>0</v>
      </c>
      <c r="AQ1035">
        <v>0</v>
      </c>
      <c r="AR1035">
        <v>0</v>
      </c>
      <c r="AS1035" t="s">
        <v>358</v>
      </c>
      <c r="AT1035" t="s">
        <v>287</v>
      </c>
      <c r="AU1035">
        <v>0</v>
      </c>
      <c r="AV1035" s="12"/>
      <c r="AW1035" s="12"/>
      <c r="AX1035" s="12"/>
      <c r="AY1035" s="12">
        <v>3</v>
      </c>
      <c r="AZ1035" t="s">
        <v>295</v>
      </c>
    </row>
    <row r="1036" spans="1:52" hidden="1" x14ac:dyDescent="0.35">
      <c r="A1036" t="s">
        <v>43</v>
      </c>
      <c r="B1036" t="s">
        <v>145</v>
      </c>
      <c r="C1036" s="109">
        <v>0</v>
      </c>
      <c r="D1036" s="12">
        <v>0</v>
      </c>
      <c r="E1036" s="12">
        <v>0</v>
      </c>
      <c r="F1036" s="12">
        <v>0</v>
      </c>
      <c r="G1036" s="12">
        <v>0</v>
      </c>
      <c r="H1036" s="12">
        <v>0</v>
      </c>
      <c r="I1036" s="12">
        <v>0</v>
      </c>
      <c r="J1036" s="12">
        <v>0</v>
      </c>
      <c r="K1036" s="12">
        <v>0</v>
      </c>
      <c r="L1036" s="12">
        <v>0</v>
      </c>
      <c r="M1036" s="12">
        <v>0</v>
      </c>
      <c r="N1036" s="12">
        <v>0</v>
      </c>
      <c r="O1036" s="12">
        <v>0</v>
      </c>
      <c r="P1036" s="12">
        <v>0</v>
      </c>
      <c r="Q1036" s="12">
        <v>0</v>
      </c>
      <c r="R1036" s="12">
        <v>0</v>
      </c>
      <c r="S1036" s="12">
        <v>0</v>
      </c>
      <c r="T1036" s="12">
        <v>0</v>
      </c>
      <c r="U1036" s="12">
        <v>0</v>
      </c>
      <c r="V1036" s="12">
        <v>0</v>
      </c>
      <c r="W1036" s="12">
        <v>0</v>
      </c>
      <c r="X1036" s="12">
        <v>0</v>
      </c>
      <c r="Y1036" s="12">
        <v>0</v>
      </c>
      <c r="Z1036" s="12">
        <v>0</v>
      </c>
      <c r="AA1036" s="12">
        <v>0</v>
      </c>
      <c r="AB1036" s="12">
        <v>0</v>
      </c>
      <c r="AC1036" s="12">
        <v>0</v>
      </c>
      <c r="AD1036" s="12">
        <v>0</v>
      </c>
      <c r="AE1036" s="12">
        <v>0</v>
      </c>
      <c r="AF1036" s="12">
        <v>0</v>
      </c>
      <c r="AG1036" s="12">
        <v>0</v>
      </c>
      <c r="AH1036" s="12">
        <v>0</v>
      </c>
      <c r="AI1036" s="12">
        <v>0</v>
      </c>
      <c r="AJ1036" s="12">
        <v>0</v>
      </c>
      <c r="AK1036" s="12">
        <v>0</v>
      </c>
      <c r="AL1036" s="12">
        <v>0</v>
      </c>
      <c r="AM1036" s="12">
        <v>0</v>
      </c>
      <c r="AN1036" s="12">
        <v>0</v>
      </c>
      <c r="AO1036" s="81">
        <v>0</v>
      </c>
      <c r="AP1036">
        <v>0</v>
      </c>
      <c r="AQ1036">
        <v>0</v>
      </c>
      <c r="AR1036">
        <v>0</v>
      </c>
      <c r="AS1036" t="s">
        <v>358</v>
      </c>
      <c r="AT1036" t="s">
        <v>287</v>
      </c>
      <c r="AU1036">
        <v>0</v>
      </c>
      <c r="AV1036" s="12"/>
      <c r="AW1036" s="12"/>
      <c r="AX1036" s="12"/>
      <c r="AY1036" s="12">
        <v>14</v>
      </c>
      <c r="AZ1036" t="s">
        <v>296</v>
      </c>
    </row>
    <row r="1037" spans="1:52" hidden="1" x14ac:dyDescent="0.35">
      <c r="A1037" t="s">
        <v>43</v>
      </c>
      <c r="B1037" t="s">
        <v>145</v>
      </c>
      <c r="C1037" s="109">
        <v>0</v>
      </c>
      <c r="D1037" s="12">
        <v>0</v>
      </c>
      <c r="E1037" s="12">
        <v>0</v>
      </c>
      <c r="F1037" s="12">
        <v>0</v>
      </c>
      <c r="G1037" s="12">
        <v>0</v>
      </c>
      <c r="H1037" s="12">
        <v>0</v>
      </c>
      <c r="I1037" s="12">
        <v>0</v>
      </c>
      <c r="J1037" s="12">
        <v>0</v>
      </c>
      <c r="K1037" s="12">
        <v>0</v>
      </c>
      <c r="L1037" s="12">
        <v>0</v>
      </c>
      <c r="M1037" s="12">
        <v>0</v>
      </c>
      <c r="N1037" s="12">
        <v>0</v>
      </c>
      <c r="O1037" s="12">
        <v>0</v>
      </c>
      <c r="P1037" s="12">
        <v>0</v>
      </c>
      <c r="Q1037" s="12">
        <v>0</v>
      </c>
      <c r="R1037" s="12">
        <v>0</v>
      </c>
      <c r="S1037" s="12">
        <v>0</v>
      </c>
      <c r="T1037" s="12">
        <v>0</v>
      </c>
      <c r="U1037" s="12">
        <v>0</v>
      </c>
      <c r="V1037" s="12">
        <v>0</v>
      </c>
      <c r="W1037" s="12">
        <v>0</v>
      </c>
      <c r="X1037" s="12">
        <v>0</v>
      </c>
      <c r="Y1037" s="12">
        <v>0</v>
      </c>
      <c r="Z1037" s="12">
        <v>0</v>
      </c>
      <c r="AA1037" s="12">
        <v>0</v>
      </c>
      <c r="AB1037" s="12">
        <v>0</v>
      </c>
      <c r="AC1037" s="12">
        <v>0</v>
      </c>
      <c r="AD1037" s="12">
        <v>0</v>
      </c>
      <c r="AE1037" s="12">
        <v>0</v>
      </c>
      <c r="AF1037" s="12">
        <v>0</v>
      </c>
      <c r="AG1037" s="12">
        <v>0</v>
      </c>
      <c r="AH1037" s="12">
        <v>0</v>
      </c>
      <c r="AI1037" s="12">
        <v>0</v>
      </c>
      <c r="AJ1037" s="12">
        <v>0</v>
      </c>
      <c r="AK1037" s="12">
        <v>0</v>
      </c>
      <c r="AL1037" s="12">
        <v>0</v>
      </c>
      <c r="AM1037" s="12">
        <v>0</v>
      </c>
      <c r="AN1037" s="12">
        <v>0</v>
      </c>
      <c r="AO1037" s="81">
        <v>0</v>
      </c>
      <c r="AP1037">
        <v>0</v>
      </c>
      <c r="AQ1037">
        <v>0</v>
      </c>
      <c r="AR1037">
        <v>0</v>
      </c>
      <c r="AS1037" t="s">
        <v>358</v>
      </c>
      <c r="AT1037" t="s">
        <v>287</v>
      </c>
      <c r="AU1037">
        <v>0</v>
      </c>
      <c r="AV1037" s="12"/>
      <c r="AW1037" s="12"/>
      <c r="AX1037" s="12"/>
      <c r="AY1037" s="12">
        <v>164</v>
      </c>
      <c r="AZ1037" t="s">
        <v>57</v>
      </c>
    </row>
    <row r="1038" spans="1:52" hidden="1" x14ac:dyDescent="0.35">
      <c r="A1038" t="s">
        <v>43</v>
      </c>
      <c r="B1038" t="s">
        <v>145</v>
      </c>
      <c r="C1038" s="109">
        <v>0</v>
      </c>
      <c r="D1038" s="12">
        <v>0</v>
      </c>
      <c r="E1038" s="12">
        <v>0</v>
      </c>
      <c r="F1038" s="12">
        <v>0</v>
      </c>
      <c r="G1038" s="12">
        <v>0</v>
      </c>
      <c r="H1038" s="12">
        <v>0</v>
      </c>
      <c r="I1038" s="12">
        <v>0</v>
      </c>
      <c r="J1038" s="12">
        <v>0</v>
      </c>
      <c r="K1038" s="12">
        <v>0</v>
      </c>
      <c r="L1038" s="12">
        <v>0</v>
      </c>
      <c r="M1038" s="12">
        <v>0</v>
      </c>
      <c r="N1038" s="12">
        <v>0</v>
      </c>
      <c r="O1038" s="12">
        <v>0</v>
      </c>
      <c r="P1038" s="12">
        <v>0</v>
      </c>
      <c r="Q1038" s="12">
        <v>0</v>
      </c>
      <c r="R1038" s="12">
        <v>0</v>
      </c>
      <c r="S1038" s="12">
        <v>0</v>
      </c>
      <c r="T1038" s="12">
        <v>0</v>
      </c>
      <c r="U1038" s="12">
        <v>0</v>
      </c>
      <c r="V1038" s="12">
        <v>0</v>
      </c>
      <c r="W1038" s="12">
        <v>0</v>
      </c>
      <c r="X1038" s="12">
        <v>0</v>
      </c>
      <c r="Y1038" s="12">
        <v>0</v>
      </c>
      <c r="Z1038" s="12">
        <v>0</v>
      </c>
      <c r="AA1038" s="12">
        <v>0</v>
      </c>
      <c r="AB1038" s="12">
        <v>0</v>
      </c>
      <c r="AC1038" s="12">
        <v>0</v>
      </c>
      <c r="AD1038" s="12">
        <v>0</v>
      </c>
      <c r="AE1038" s="12">
        <v>0</v>
      </c>
      <c r="AF1038" s="12">
        <v>0</v>
      </c>
      <c r="AG1038" s="12">
        <v>0</v>
      </c>
      <c r="AH1038" s="12">
        <v>0</v>
      </c>
      <c r="AI1038" s="12">
        <v>0</v>
      </c>
      <c r="AJ1038" s="12">
        <v>0</v>
      </c>
      <c r="AK1038" s="12">
        <v>0</v>
      </c>
      <c r="AL1038" s="12">
        <v>0</v>
      </c>
      <c r="AM1038" s="12">
        <v>0</v>
      </c>
      <c r="AN1038" s="12">
        <v>0</v>
      </c>
      <c r="AO1038" s="81">
        <v>0</v>
      </c>
      <c r="AP1038">
        <v>0</v>
      </c>
      <c r="AQ1038">
        <v>0</v>
      </c>
      <c r="AR1038">
        <v>0</v>
      </c>
      <c r="AS1038" t="s">
        <v>358</v>
      </c>
      <c r="AT1038" t="s">
        <v>287</v>
      </c>
      <c r="AU1038">
        <v>0</v>
      </c>
      <c r="AV1038" s="12"/>
      <c r="AW1038" s="12"/>
      <c r="AX1038" s="12"/>
      <c r="AY1038" s="12"/>
      <c r="AZ1038" t="s">
        <v>57</v>
      </c>
    </row>
    <row r="1039" spans="1:52" hidden="1" x14ac:dyDescent="0.35">
      <c r="A1039" t="s">
        <v>43</v>
      </c>
      <c r="B1039" t="s">
        <v>145</v>
      </c>
      <c r="C1039" s="109">
        <v>0</v>
      </c>
      <c r="D1039" s="12">
        <v>0</v>
      </c>
      <c r="E1039" s="12">
        <v>0</v>
      </c>
      <c r="F1039" s="12">
        <v>0</v>
      </c>
      <c r="G1039" s="12">
        <v>0</v>
      </c>
      <c r="H1039" s="12">
        <v>0</v>
      </c>
      <c r="I1039" s="12">
        <v>0</v>
      </c>
      <c r="J1039" s="12">
        <v>0</v>
      </c>
      <c r="K1039" s="12">
        <v>0</v>
      </c>
      <c r="L1039" s="12">
        <v>0</v>
      </c>
      <c r="M1039" s="12">
        <v>0</v>
      </c>
      <c r="N1039" s="12">
        <v>0</v>
      </c>
      <c r="O1039" s="12">
        <v>0</v>
      </c>
      <c r="P1039" s="12">
        <v>0</v>
      </c>
      <c r="Q1039" s="12">
        <v>0</v>
      </c>
      <c r="R1039" s="12">
        <v>0</v>
      </c>
      <c r="S1039" s="12">
        <v>0</v>
      </c>
      <c r="T1039" s="12">
        <v>0</v>
      </c>
      <c r="U1039" s="12">
        <v>0</v>
      </c>
      <c r="V1039" s="12">
        <v>0</v>
      </c>
      <c r="W1039" s="12">
        <v>0</v>
      </c>
      <c r="X1039" s="12">
        <v>0</v>
      </c>
      <c r="Y1039" s="12">
        <v>0</v>
      </c>
      <c r="Z1039" s="12">
        <v>0</v>
      </c>
      <c r="AA1039" s="12">
        <v>0</v>
      </c>
      <c r="AB1039" s="12">
        <v>0</v>
      </c>
      <c r="AC1039" s="12">
        <v>0</v>
      </c>
      <c r="AD1039" s="12">
        <v>0</v>
      </c>
      <c r="AE1039" s="12">
        <v>0</v>
      </c>
      <c r="AF1039" s="12">
        <v>0</v>
      </c>
      <c r="AG1039" s="12">
        <v>0</v>
      </c>
      <c r="AH1039" s="12">
        <v>0</v>
      </c>
      <c r="AI1039" s="12">
        <v>0</v>
      </c>
      <c r="AJ1039" s="12">
        <v>0</v>
      </c>
      <c r="AK1039" s="12">
        <v>0</v>
      </c>
      <c r="AL1039" s="12">
        <v>0</v>
      </c>
      <c r="AM1039" s="12">
        <v>0</v>
      </c>
      <c r="AN1039" s="12">
        <v>0</v>
      </c>
      <c r="AO1039" s="81">
        <v>0</v>
      </c>
      <c r="AP1039">
        <v>0</v>
      </c>
      <c r="AQ1039">
        <v>0</v>
      </c>
      <c r="AR1039">
        <v>0</v>
      </c>
      <c r="AS1039" t="s">
        <v>358</v>
      </c>
      <c r="AT1039" t="s">
        <v>287</v>
      </c>
      <c r="AU1039">
        <v>0</v>
      </c>
      <c r="AV1039" s="12"/>
      <c r="AW1039" s="12"/>
      <c r="AX1039" s="12"/>
      <c r="AY1039" s="12"/>
      <c r="AZ1039" t="s">
        <v>296</v>
      </c>
    </row>
    <row r="1040" spans="1:52" hidden="1" x14ac:dyDescent="0.35">
      <c r="A1040" t="s">
        <v>43</v>
      </c>
      <c r="B1040" t="s">
        <v>145</v>
      </c>
      <c r="C1040" s="109">
        <v>0</v>
      </c>
      <c r="D1040" s="12">
        <v>0</v>
      </c>
      <c r="E1040" s="12">
        <v>0</v>
      </c>
      <c r="F1040" s="12">
        <v>0</v>
      </c>
      <c r="G1040" s="12">
        <v>0</v>
      </c>
      <c r="H1040" s="12">
        <v>0</v>
      </c>
      <c r="I1040" s="12">
        <v>0</v>
      </c>
      <c r="J1040" s="12">
        <v>0</v>
      </c>
      <c r="K1040" s="12">
        <v>0</v>
      </c>
      <c r="L1040" s="12">
        <v>0</v>
      </c>
      <c r="M1040" s="12">
        <v>0</v>
      </c>
      <c r="N1040" s="12">
        <v>0</v>
      </c>
      <c r="O1040" s="12">
        <v>0</v>
      </c>
      <c r="P1040" s="12">
        <v>0</v>
      </c>
      <c r="Q1040" s="12">
        <v>0</v>
      </c>
      <c r="R1040" s="12">
        <v>0</v>
      </c>
      <c r="S1040" s="12">
        <v>0</v>
      </c>
      <c r="T1040" s="12">
        <v>0</v>
      </c>
      <c r="U1040" s="12">
        <v>0</v>
      </c>
      <c r="V1040" s="12">
        <v>0</v>
      </c>
      <c r="W1040" s="12">
        <v>0</v>
      </c>
      <c r="X1040" s="12">
        <v>0</v>
      </c>
      <c r="Y1040" s="12">
        <v>0</v>
      </c>
      <c r="Z1040" s="12">
        <v>0</v>
      </c>
      <c r="AA1040" s="12">
        <v>0</v>
      </c>
      <c r="AB1040" s="12">
        <v>0</v>
      </c>
      <c r="AC1040" s="12">
        <v>0</v>
      </c>
      <c r="AD1040" s="12">
        <v>0</v>
      </c>
      <c r="AE1040" s="12">
        <v>0</v>
      </c>
      <c r="AF1040" s="12">
        <v>0</v>
      </c>
      <c r="AG1040" s="12">
        <v>0</v>
      </c>
      <c r="AH1040" s="12">
        <v>0</v>
      </c>
      <c r="AI1040" s="12">
        <v>0</v>
      </c>
      <c r="AJ1040" s="12">
        <v>0</v>
      </c>
      <c r="AK1040" s="12">
        <v>0</v>
      </c>
      <c r="AL1040" s="12">
        <v>0</v>
      </c>
      <c r="AM1040" s="12">
        <v>0</v>
      </c>
      <c r="AN1040" s="12">
        <v>0</v>
      </c>
      <c r="AO1040" s="81">
        <v>0</v>
      </c>
      <c r="AP1040">
        <v>0</v>
      </c>
      <c r="AQ1040">
        <v>0</v>
      </c>
      <c r="AR1040">
        <v>0</v>
      </c>
      <c r="AS1040" t="s">
        <v>358</v>
      </c>
      <c r="AT1040" t="s">
        <v>287</v>
      </c>
      <c r="AU1040">
        <v>0</v>
      </c>
      <c r="AV1040" s="12"/>
      <c r="AW1040" s="12"/>
      <c r="AX1040" s="12"/>
      <c r="AY1040" s="12"/>
      <c r="AZ1040" t="s">
        <v>295</v>
      </c>
    </row>
    <row r="1041" spans="1:52" hidden="1" x14ac:dyDescent="0.35">
      <c r="A1041" t="s">
        <v>43</v>
      </c>
      <c r="B1041" t="s">
        <v>44</v>
      </c>
      <c r="C1041" s="109">
        <v>0</v>
      </c>
      <c r="D1041" s="12">
        <v>0</v>
      </c>
      <c r="E1041" s="12">
        <v>0</v>
      </c>
      <c r="F1041" s="12">
        <v>0</v>
      </c>
      <c r="G1041" s="12">
        <v>0</v>
      </c>
      <c r="H1041" s="12">
        <v>0</v>
      </c>
      <c r="I1041" s="12">
        <v>0</v>
      </c>
      <c r="J1041" s="12">
        <v>0</v>
      </c>
      <c r="K1041" s="12">
        <v>0</v>
      </c>
      <c r="L1041" s="12">
        <v>0</v>
      </c>
      <c r="M1041" s="12">
        <v>0</v>
      </c>
      <c r="N1041" s="12">
        <v>0</v>
      </c>
      <c r="O1041" s="12">
        <v>0</v>
      </c>
      <c r="P1041" s="12">
        <v>0</v>
      </c>
      <c r="Q1041" s="12">
        <v>0</v>
      </c>
      <c r="R1041" s="12">
        <v>0</v>
      </c>
      <c r="S1041" s="12">
        <v>0</v>
      </c>
      <c r="T1041" s="12">
        <v>0</v>
      </c>
      <c r="U1041" s="12">
        <v>0</v>
      </c>
      <c r="V1041" s="12">
        <v>0</v>
      </c>
      <c r="W1041" s="12">
        <v>0</v>
      </c>
      <c r="X1041" s="12">
        <v>0</v>
      </c>
      <c r="Y1041" s="12">
        <v>0</v>
      </c>
      <c r="Z1041" s="12">
        <v>0</v>
      </c>
      <c r="AA1041" s="12">
        <v>0</v>
      </c>
      <c r="AB1041" s="12">
        <v>0</v>
      </c>
      <c r="AC1041" s="12">
        <v>0</v>
      </c>
      <c r="AD1041" s="12">
        <v>0</v>
      </c>
      <c r="AE1041" s="12">
        <v>0</v>
      </c>
      <c r="AF1041" s="12">
        <v>0</v>
      </c>
      <c r="AG1041" s="12">
        <v>0</v>
      </c>
      <c r="AH1041" s="12">
        <v>0</v>
      </c>
      <c r="AI1041" s="12">
        <v>0</v>
      </c>
      <c r="AJ1041" s="12">
        <v>0</v>
      </c>
      <c r="AK1041" s="12">
        <v>0</v>
      </c>
      <c r="AL1041" s="12">
        <v>0</v>
      </c>
      <c r="AM1041" s="12">
        <v>0</v>
      </c>
      <c r="AN1041" s="12">
        <v>0</v>
      </c>
      <c r="AO1041" s="81">
        <v>0</v>
      </c>
      <c r="AP1041">
        <v>0</v>
      </c>
      <c r="AQ1041">
        <v>0</v>
      </c>
      <c r="AR1041">
        <v>0</v>
      </c>
      <c r="AS1041" t="s">
        <v>360</v>
      </c>
      <c r="AT1041" t="s">
        <v>287</v>
      </c>
      <c r="AU1041">
        <v>0</v>
      </c>
      <c r="AV1041" s="12">
        <v>844</v>
      </c>
      <c r="AW1041" s="12"/>
      <c r="AX1041" s="12"/>
      <c r="AY1041" s="12"/>
      <c r="AZ1041" t="s">
        <v>57</v>
      </c>
    </row>
    <row r="1042" spans="1:52" hidden="1" x14ac:dyDescent="0.35">
      <c r="A1042" t="s">
        <v>43</v>
      </c>
      <c r="B1042" t="s">
        <v>44</v>
      </c>
      <c r="C1042" s="109">
        <v>0</v>
      </c>
      <c r="D1042" s="12">
        <v>0</v>
      </c>
      <c r="E1042" s="12">
        <v>0</v>
      </c>
      <c r="F1042" s="12">
        <v>0</v>
      </c>
      <c r="G1042" s="12">
        <v>0</v>
      </c>
      <c r="H1042" s="12">
        <v>0</v>
      </c>
      <c r="I1042" s="12">
        <v>0</v>
      </c>
      <c r="J1042" s="12">
        <v>0</v>
      </c>
      <c r="K1042" s="12">
        <v>0</v>
      </c>
      <c r="L1042" s="12">
        <v>0</v>
      </c>
      <c r="M1042" s="12">
        <v>0</v>
      </c>
      <c r="N1042" s="12">
        <v>0</v>
      </c>
      <c r="O1042" s="12">
        <v>0</v>
      </c>
      <c r="P1042" s="12">
        <v>0</v>
      </c>
      <c r="Q1042" s="12">
        <v>0</v>
      </c>
      <c r="R1042" s="12">
        <v>0</v>
      </c>
      <c r="S1042" s="12">
        <v>0</v>
      </c>
      <c r="T1042" s="12">
        <v>0</v>
      </c>
      <c r="U1042" s="12">
        <v>0</v>
      </c>
      <c r="V1042" s="12">
        <v>0</v>
      </c>
      <c r="W1042" s="12">
        <v>0</v>
      </c>
      <c r="X1042" s="12">
        <v>0</v>
      </c>
      <c r="Y1042" s="12">
        <v>0</v>
      </c>
      <c r="Z1042" s="12">
        <v>0</v>
      </c>
      <c r="AA1042" s="12">
        <v>0</v>
      </c>
      <c r="AB1042" s="12">
        <v>0</v>
      </c>
      <c r="AC1042" s="12">
        <v>0</v>
      </c>
      <c r="AD1042" s="12">
        <v>0</v>
      </c>
      <c r="AE1042" s="12">
        <v>0</v>
      </c>
      <c r="AF1042" s="12">
        <v>0</v>
      </c>
      <c r="AG1042" s="12">
        <v>0</v>
      </c>
      <c r="AH1042" s="12">
        <v>0</v>
      </c>
      <c r="AI1042" s="12">
        <v>0</v>
      </c>
      <c r="AJ1042" s="12">
        <v>0</v>
      </c>
      <c r="AK1042" s="12">
        <v>0</v>
      </c>
      <c r="AL1042" s="12">
        <v>0</v>
      </c>
      <c r="AM1042" s="12">
        <v>0</v>
      </c>
      <c r="AN1042" s="12">
        <v>0</v>
      </c>
      <c r="AO1042" s="81">
        <v>0</v>
      </c>
      <c r="AP1042">
        <v>0</v>
      </c>
      <c r="AQ1042">
        <v>0</v>
      </c>
      <c r="AR1042">
        <v>0</v>
      </c>
      <c r="AS1042" t="s">
        <v>360</v>
      </c>
      <c r="AT1042" t="s">
        <v>287</v>
      </c>
      <c r="AU1042">
        <v>0</v>
      </c>
      <c r="AV1042" s="12"/>
      <c r="AW1042" s="12">
        <v>1</v>
      </c>
      <c r="AX1042" s="12"/>
      <c r="AY1042" s="12"/>
      <c r="AZ1042" t="s">
        <v>295</v>
      </c>
    </row>
    <row r="1043" spans="1:52" hidden="1" x14ac:dyDescent="0.35">
      <c r="A1043" t="s">
        <v>43</v>
      </c>
      <c r="B1043" t="s">
        <v>44</v>
      </c>
      <c r="C1043" s="109">
        <v>0</v>
      </c>
      <c r="D1043" s="12">
        <v>0</v>
      </c>
      <c r="E1043" s="12">
        <v>0</v>
      </c>
      <c r="F1043" s="12">
        <v>0</v>
      </c>
      <c r="G1043" s="12">
        <v>0</v>
      </c>
      <c r="H1043" s="12">
        <v>0</v>
      </c>
      <c r="I1043" s="12">
        <v>0</v>
      </c>
      <c r="J1043" s="12">
        <v>0</v>
      </c>
      <c r="K1043" s="12">
        <v>0</v>
      </c>
      <c r="L1043" s="12">
        <v>0</v>
      </c>
      <c r="M1043" s="12">
        <v>0</v>
      </c>
      <c r="N1043" s="12">
        <v>0</v>
      </c>
      <c r="O1043" s="12">
        <v>0</v>
      </c>
      <c r="P1043" s="12">
        <v>0</v>
      </c>
      <c r="Q1043" s="12">
        <v>0</v>
      </c>
      <c r="R1043" s="12">
        <v>0</v>
      </c>
      <c r="S1043" s="12">
        <v>0</v>
      </c>
      <c r="T1043" s="12">
        <v>0</v>
      </c>
      <c r="U1043" s="12">
        <v>0</v>
      </c>
      <c r="V1043" s="12">
        <v>0</v>
      </c>
      <c r="W1043" s="12">
        <v>0</v>
      </c>
      <c r="X1043" s="12">
        <v>0</v>
      </c>
      <c r="Y1043" s="12">
        <v>0</v>
      </c>
      <c r="Z1043" s="12">
        <v>0</v>
      </c>
      <c r="AA1043" s="12">
        <v>0</v>
      </c>
      <c r="AB1043" s="12">
        <v>0</v>
      </c>
      <c r="AC1043" s="12">
        <v>0</v>
      </c>
      <c r="AD1043" s="12">
        <v>0</v>
      </c>
      <c r="AE1043" s="12">
        <v>0</v>
      </c>
      <c r="AF1043" s="12">
        <v>0</v>
      </c>
      <c r="AG1043" s="12">
        <v>0</v>
      </c>
      <c r="AH1043" s="12">
        <v>0</v>
      </c>
      <c r="AI1043" s="12">
        <v>0</v>
      </c>
      <c r="AJ1043" s="12">
        <v>0</v>
      </c>
      <c r="AK1043" s="12">
        <v>0</v>
      </c>
      <c r="AL1043" s="12">
        <v>0</v>
      </c>
      <c r="AM1043" s="12">
        <v>0</v>
      </c>
      <c r="AN1043" s="12">
        <v>0</v>
      </c>
      <c r="AO1043" s="81">
        <v>0</v>
      </c>
      <c r="AP1043">
        <v>0</v>
      </c>
      <c r="AQ1043">
        <v>0</v>
      </c>
      <c r="AR1043">
        <v>0</v>
      </c>
      <c r="AS1043" t="s">
        <v>360</v>
      </c>
      <c r="AT1043" t="s">
        <v>287</v>
      </c>
      <c r="AU1043">
        <v>0</v>
      </c>
      <c r="AV1043" s="12"/>
      <c r="AW1043" s="12">
        <v>4</v>
      </c>
      <c r="AX1043" s="12"/>
      <c r="AY1043" s="12"/>
      <c r="AZ1043" t="s">
        <v>296</v>
      </c>
    </row>
    <row r="1044" spans="1:52" hidden="1" x14ac:dyDescent="0.35">
      <c r="A1044" t="s">
        <v>43</v>
      </c>
      <c r="B1044" t="s">
        <v>44</v>
      </c>
      <c r="C1044" s="109">
        <v>0</v>
      </c>
      <c r="D1044" s="12">
        <v>0</v>
      </c>
      <c r="E1044" s="12">
        <v>0</v>
      </c>
      <c r="F1044" s="12">
        <v>0</v>
      </c>
      <c r="G1044" s="12">
        <v>0</v>
      </c>
      <c r="H1044" s="12">
        <v>0</v>
      </c>
      <c r="I1044" s="12">
        <v>0</v>
      </c>
      <c r="J1044" s="12">
        <v>0</v>
      </c>
      <c r="K1044" s="12">
        <v>0</v>
      </c>
      <c r="L1044" s="12">
        <v>0</v>
      </c>
      <c r="M1044" s="12">
        <v>0</v>
      </c>
      <c r="N1044" s="12">
        <v>0</v>
      </c>
      <c r="O1044" s="12">
        <v>0</v>
      </c>
      <c r="P1044" s="12">
        <v>0</v>
      </c>
      <c r="Q1044" s="12">
        <v>0</v>
      </c>
      <c r="R1044" s="12">
        <v>0</v>
      </c>
      <c r="S1044" s="12">
        <v>0</v>
      </c>
      <c r="T1044" s="12">
        <v>0</v>
      </c>
      <c r="U1044" s="12">
        <v>0</v>
      </c>
      <c r="V1044" s="12">
        <v>0</v>
      </c>
      <c r="W1044" s="12">
        <v>0</v>
      </c>
      <c r="X1044" s="12">
        <v>0</v>
      </c>
      <c r="Y1044" s="12">
        <v>0</v>
      </c>
      <c r="Z1044" s="12">
        <v>0</v>
      </c>
      <c r="AA1044" s="12">
        <v>0</v>
      </c>
      <c r="AB1044" s="12">
        <v>0</v>
      </c>
      <c r="AC1044" s="12">
        <v>0</v>
      </c>
      <c r="AD1044" s="12">
        <v>0</v>
      </c>
      <c r="AE1044" s="12">
        <v>0</v>
      </c>
      <c r="AF1044" s="12">
        <v>0</v>
      </c>
      <c r="AG1044" s="12">
        <v>0</v>
      </c>
      <c r="AH1044" s="12">
        <v>0</v>
      </c>
      <c r="AI1044" s="12">
        <v>0</v>
      </c>
      <c r="AJ1044" s="12">
        <v>0</v>
      </c>
      <c r="AK1044" s="12">
        <v>0</v>
      </c>
      <c r="AL1044" s="12">
        <v>0</v>
      </c>
      <c r="AM1044" s="12">
        <v>0</v>
      </c>
      <c r="AN1044" s="12">
        <v>0</v>
      </c>
      <c r="AO1044" s="81">
        <v>0</v>
      </c>
      <c r="AP1044">
        <v>0</v>
      </c>
      <c r="AQ1044">
        <v>0</v>
      </c>
      <c r="AR1044">
        <v>0</v>
      </c>
      <c r="AS1044" t="s">
        <v>360</v>
      </c>
      <c r="AT1044" t="s">
        <v>287</v>
      </c>
      <c r="AU1044">
        <v>0</v>
      </c>
      <c r="AV1044" s="12"/>
      <c r="AW1044" s="12">
        <v>46</v>
      </c>
      <c r="AX1044" s="12"/>
      <c r="AY1044" s="12"/>
      <c r="AZ1044" t="s">
        <v>57</v>
      </c>
    </row>
    <row r="1045" spans="1:52" hidden="1" x14ac:dyDescent="0.35">
      <c r="A1045" t="s">
        <v>43</v>
      </c>
      <c r="B1045" t="s">
        <v>44</v>
      </c>
      <c r="C1045" s="109">
        <v>0</v>
      </c>
      <c r="D1045" s="12">
        <v>0</v>
      </c>
      <c r="E1045" s="12">
        <v>0</v>
      </c>
      <c r="F1045" s="12">
        <v>0</v>
      </c>
      <c r="G1045" s="12">
        <v>0</v>
      </c>
      <c r="H1045" s="12">
        <v>0</v>
      </c>
      <c r="I1045" s="12">
        <v>0</v>
      </c>
      <c r="J1045" s="12">
        <v>0</v>
      </c>
      <c r="K1045" s="12">
        <v>0</v>
      </c>
      <c r="L1045" s="12">
        <v>0</v>
      </c>
      <c r="M1045" s="12">
        <v>0</v>
      </c>
      <c r="N1045" s="12">
        <v>0</v>
      </c>
      <c r="O1045" s="12">
        <v>0</v>
      </c>
      <c r="P1045" s="12">
        <v>0</v>
      </c>
      <c r="Q1045" s="12">
        <v>0</v>
      </c>
      <c r="R1045" s="12">
        <v>0</v>
      </c>
      <c r="S1045" s="12">
        <v>0</v>
      </c>
      <c r="T1045" s="12">
        <v>0</v>
      </c>
      <c r="U1045" s="12">
        <v>0</v>
      </c>
      <c r="V1045" s="12">
        <v>0</v>
      </c>
      <c r="W1045" s="12">
        <v>0</v>
      </c>
      <c r="X1045" s="12">
        <v>0</v>
      </c>
      <c r="Y1045" s="12">
        <v>0</v>
      </c>
      <c r="Z1045" s="12">
        <v>0</v>
      </c>
      <c r="AA1045" s="12">
        <v>0</v>
      </c>
      <c r="AB1045" s="12">
        <v>0</v>
      </c>
      <c r="AC1045" s="12">
        <v>0</v>
      </c>
      <c r="AD1045" s="12">
        <v>0</v>
      </c>
      <c r="AE1045" s="12">
        <v>0</v>
      </c>
      <c r="AF1045" s="12">
        <v>0</v>
      </c>
      <c r="AG1045" s="12">
        <v>0</v>
      </c>
      <c r="AH1045" s="12">
        <v>0</v>
      </c>
      <c r="AI1045" s="12">
        <v>0</v>
      </c>
      <c r="AJ1045" s="12">
        <v>0</v>
      </c>
      <c r="AK1045" s="12">
        <v>0</v>
      </c>
      <c r="AL1045" s="12">
        <v>0</v>
      </c>
      <c r="AM1045" s="12">
        <v>0</v>
      </c>
      <c r="AN1045" s="12">
        <v>0</v>
      </c>
      <c r="AO1045" s="81">
        <v>0</v>
      </c>
      <c r="AP1045">
        <v>0</v>
      </c>
      <c r="AQ1045">
        <v>0</v>
      </c>
      <c r="AR1045">
        <v>0</v>
      </c>
      <c r="AS1045" t="s">
        <v>360</v>
      </c>
      <c r="AT1045" t="s">
        <v>287</v>
      </c>
      <c r="AU1045">
        <v>0</v>
      </c>
      <c r="AV1045" s="12"/>
      <c r="AW1045" s="12"/>
      <c r="AX1045" s="12"/>
      <c r="AY1045" s="12">
        <v>1</v>
      </c>
      <c r="AZ1045" t="s">
        <v>295</v>
      </c>
    </row>
    <row r="1046" spans="1:52" hidden="1" x14ac:dyDescent="0.35">
      <c r="A1046" t="s">
        <v>43</v>
      </c>
      <c r="B1046" t="s">
        <v>44</v>
      </c>
      <c r="C1046" s="109">
        <v>0</v>
      </c>
      <c r="D1046" s="12">
        <v>0</v>
      </c>
      <c r="E1046" s="12">
        <v>0</v>
      </c>
      <c r="F1046" s="12">
        <v>0</v>
      </c>
      <c r="G1046" s="12">
        <v>0</v>
      </c>
      <c r="H1046" s="12">
        <v>0</v>
      </c>
      <c r="I1046" s="12">
        <v>0</v>
      </c>
      <c r="J1046" s="12">
        <v>0</v>
      </c>
      <c r="K1046" s="12">
        <v>0</v>
      </c>
      <c r="L1046" s="12">
        <v>0</v>
      </c>
      <c r="M1046" s="12">
        <v>0</v>
      </c>
      <c r="N1046" s="12">
        <v>0</v>
      </c>
      <c r="O1046" s="12">
        <v>0</v>
      </c>
      <c r="P1046" s="12">
        <v>0</v>
      </c>
      <c r="Q1046" s="12">
        <v>0</v>
      </c>
      <c r="R1046" s="12">
        <v>0</v>
      </c>
      <c r="S1046" s="12">
        <v>0</v>
      </c>
      <c r="T1046" s="12">
        <v>0</v>
      </c>
      <c r="U1046" s="12">
        <v>0</v>
      </c>
      <c r="V1046" s="12">
        <v>0</v>
      </c>
      <c r="W1046" s="12">
        <v>0</v>
      </c>
      <c r="X1046" s="12">
        <v>0</v>
      </c>
      <c r="Y1046" s="12">
        <v>0</v>
      </c>
      <c r="Z1046" s="12">
        <v>0</v>
      </c>
      <c r="AA1046" s="12">
        <v>0</v>
      </c>
      <c r="AB1046" s="12">
        <v>0</v>
      </c>
      <c r="AC1046" s="12">
        <v>0</v>
      </c>
      <c r="AD1046" s="12">
        <v>0</v>
      </c>
      <c r="AE1046" s="12">
        <v>0</v>
      </c>
      <c r="AF1046" s="12">
        <v>0</v>
      </c>
      <c r="AG1046" s="12">
        <v>0</v>
      </c>
      <c r="AH1046" s="12">
        <v>0</v>
      </c>
      <c r="AI1046" s="12">
        <v>0</v>
      </c>
      <c r="AJ1046" s="12">
        <v>0</v>
      </c>
      <c r="AK1046" s="12">
        <v>0</v>
      </c>
      <c r="AL1046" s="12">
        <v>0</v>
      </c>
      <c r="AM1046" s="12">
        <v>0</v>
      </c>
      <c r="AN1046" s="12">
        <v>0</v>
      </c>
      <c r="AO1046" s="81">
        <v>0</v>
      </c>
      <c r="AP1046">
        <v>0</v>
      </c>
      <c r="AQ1046">
        <v>0</v>
      </c>
      <c r="AR1046">
        <v>0</v>
      </c>
      <c r="AS1046" t="s">
        <v>360</v>
      </c>
      <c r="AT1046" t="s">
        <v>287</v>
      </c>
      <c r="AU1046">
        <v>0</v>
      </c>
      <c r="AV1046" s="12"/>
      <c r="AW1046" s="12"/>
      <c r="AX1046" s="12"/>
      <c r="AY1046" s="12">
        <v>3</v>
      </c>
      <c r="AZ1046" t="s">
        <v>296</v>
      </c>
    </row>
    <row r="1047" spans="1:52" hidden="1" x14ac:dyDescent="0.35">
      <c r="A1047" t="s">
        <v>43</v>
      </c>
      <c r="B1047" t="s">
        <v>44</v>
      </c>
      <c r="C1047" s="109">
        <v>0</v>
      </c>
      <c r="D1047" s="12">
        <v>0</v>
      </c>
      <c r="E1047" s="12">
        <v>0</v>
      </c>
      <c r="F1047" s="12">
        <v>0</v>
      </c>
      <c r="G1047" s="12">
        <v>0</v>
      </c>
      <c r="H1047" s="12">
        <v>0</v>
      </c>
      <c r="I1047" s="12">
        <v>0</v>
      </c>
      <c r="J1047" s="12">
        <v>0</v>
      </c>
      <c r="K1047" s="12">
        <v>0</v>
      </c>
      <c r="L1047" s="12">
        <v>0</v>
      </c>
      <c r="M1047" s="12">
        <v>0</v>
      </c>
      <c r="N1047" s="12">
        <v>0</v>
      </c>
      <c r="O1047" s="12">
        <v>0</v>
      </c>
      <c r="P1047" s="12">
        <v>0</v>
      </c>
      <c r="Q1047" s="12">
        <v>0</v>
      </c>
      <c r="R1047" s="12">
        <v>0</v>
      </c>
      <c r="S1047" s="12">
        <v>0</v>
      </c>
      <c r="T1047" s="12">
        <v>0</v>
      </c>
      <c r="U1047" s="12">
        <v>0</v>
      </c>
      <c r="V1047" s="12">
        <v>0</v>
      </c>
      <c r="W1047" s="12">
        <v>0</v>
      </c>
      <c r="X1047" s="12">
        <v>0</v>
      </c>
      <c r="Y1047" s="12">
        <v>0</v>
      </c>
      <c r="Z1047" s="12">
        <v>0</v>
      </c>
      <c r="AA1047" s="12">
        <v>0</v>
      </c>
      <c r="AB1047" s="12">
        <v>0</v>
      </c>
      <c r="AC1047" s="12">
        <v>0</v>
      </c>
      <c r="AD1047" s="12">
        <v>0</v>
      </c>
      <c r="AE1047" s="12">
        <v>0</v>
      </c>
      <c r="AF1047" s="12">
        <v>0</v>
      </c>
      <c r="AG1047" s="12">
        <v>0</v>
      </c>
      <c r="AH1047" s="12">
        <v>0</v>
      </c>
      <c r="AI1047" s="12">
        <v>0</v>
      </c>
      <c r="AJ1047" s="12">
        <v>0</v>
      </c>
      <c r="AK1047" s="12">
        <v>0</v>
      </c>
      <c r="AL1047" s="12">
        <v>0</v>
      </c>
      <c r="AM1047" s="12">
        <v>0</v>
      </c>
      <c r="AN1047" s="12">
        <v>0</v>
      </c>
      <c r="AO1047" s="81">
        <v>0</v>
      </c>
      <c r="AP1047">
        <v>0</v>
      </c>
      <c r="AQ1047">
        <v>0</v>
      </c>
      <c r="AR1047">
        <v>0</v>
      </c>
      <c r="AS1047" t="s">
        <v>360</v>
      </c>
      <c r="AT1047" t="s">
        <v>287</v>
      </c>
      <c r="AU1047">
        <v>0</v>
      </c>
      <c r="AV1047" s="12"/>
      <c r="AW1047" s="12"/>
      <c r="AX1047" s="12"/>
      <c r="AY1047" s="12">
        <v>30</v>
      </c>
      <c r="AZ1047" t="s">
        <v>57</v>
      </c>
    </row>
    <row r="1048" spans="1:52" hidden="1" x14ac:dyDescent="0.35">
      <c r="A1048" t="s">
        <v>43</v>
      </c>
      <c r="B1048" t="s">
        <v>44</v>
      </c>
      <c r="C1048" s="109">
        <v>0</v>
      </c>
      <c r="D1048" s="12">
        <v>0</v>
      </c>
      <c r="E1048" s="12">
        <v>0</v>
      </c>
      <c r="F1048" s="12">
        <v>0</v>
      </c>
      <c r="G1048" s="12">
        <v>0</v>
      </c>
      <c r="H1048" s="12">
        <v>0</v>
      </c>
      <c r="I1048" s="12">
        <v>0</v>
      </c>
      <c r="J1048" s="12">
        <v>0</v>
      </c>
      <c r="K1048" s="12">
        <v>0</v>
      </c>
      <c r="L1048" s="12">
        <v>0</v>
      </c>
      <c r="M1048" s="12">
        <v>0</v>
      </c>
      <c r="N1048" s="12">
        <v>0</v>
      </c>
      <c r="O1048" s="12">
        <v>0</v>
      </c>
      <c r="P1048" s="12">
        <v>0</v>
      </c>
      <c r="Q1048" s="12">
        <v>0</v>
      </c>
      <c r="R1048" s="12">
        <v>0</v>
      </c>
      <c r="S1048" s="12">
        <v>0</v>
      </c>
      <c r="T1048" s="12">
        <v>0</v>
      </c>
      <c r="U1048" s="12">
        <v>0</v>
      </c>
      <c r="V1048" s="12">
        <v>0</v>
      </c>
      <c r="W1048" s="12">
        <v>0</v>
      </c>
      <c r="X1048" s="12">
        <v>0</v>
      </c>
      <c r="Y1048" s="12">
        <v>0</v>
      </c>
      <c r="Z1048" s="12">
        <v>0</v>
      </c>
      <c r="AA1048" s="12">
        <v>0</v>
      </c>
      <c r="AB1048" s="12">
        <v>0</v>
      </c>
      <c r="AC1048" s="12">
        <v>0</v>
      </c>
      <c r="AD1048" s="12">
        <v>0</v>
      </c>
      <c r="AE1048" s="12">
        <v>0</v>
      </c>
      <c r="AF1048" s="12">
        <v>0</v>
      </c>
      <c r="AG1048" s="12">
        <v>0</v>
      </c>
      <c r="AH1048" s="12">
        <v>0</v>
      </c>
      <c r="AI1048" s="12">
        <v>0</v>
      </c>
      <c r="AJ1048" s="12">
        <v>0</v>
      </c>
      <c r="AK1048" s="12">
        <v>0</v>
      </c>
      <c r="AL1048" s="12">
        <v>0</v>
      </c>
      <c r="AM1048" s="12">
        <v>0</v>
      </c>
      <c r="AN1048" s="12">
        <v>0</v>
      </c>
      <c r="AO1048" s="81">
        <v>0</v>
      </c>
      <c r="AP1048">
        <v>0</v>
      </c>
      <c r="AQ1048">
        <v>0</v>
      </c>
      <c r="AR1048">
        <v>0</v>
      </c>
      <c r="AS1048" t="s">
        <v>360</v>
      </c>
      <c r="AT1048" t="s">
        <v>287</v>
      </c>
      <c r="AU1048">
        <v>0</v>
      </c>
      <c r="AV1048" s="12"/>
      <c r="AW1048" s="12"/>
      <c r="AX1048" s="12"/>
      <c r="AY1048" s="12"/>
      <c r="AZ1048" t="s">
        <v>57</v>
      </c>
    </row>
    <row r="1049" spans="1:52" hidden="1" x14ac:dyDescent="0.35">
      <c r="A1049" t="s">
        <v>43</v>
      </c>
      <c r="B1049" t="s">
        <v>44</v>
      </c>
      <c r="C1049" s="109">
        <v>0</v>
      </c>
      <c r="D1049" s="12">
        <v>0</v>
      </c>
      <c r="E1049" s="12">
        <v>0</v>
      </c>
      <c r="F1049" s="12">
        <v>0</v>
      </c>
      <c r="G1049" s="12">
        <v>0</v>
      </c>
      <c r="H1049" s="12">
        <v>0</v>
      </c>
      <c r="I1049" s="12">
        <v>0</v>
      </c>
      <c r="J1049" s="12">
        <v>0</v>
      </c>
      <c r="K1049" s="12">
        <v>0</v>
      </c>
      <c r="L1049" s="12">
        <v>0</v>
      </c>
      <c r="M1049" s="12">
        <v>0</v>
      </c>
      <c r="N1049" s="12">
        <v>0</v>
      </c>
      <c r="O1049" s="12">
        <v>0</v>
      </c>
      <c r="P1049" s="12">
        <v>0</v>
      </c>
      <c r="Q1049" s="12">
        <v>0</v>
      </c>
      <c r="R1049" s="12">
        <v>0</v>
      </c>
      <c r="S1049" s="12">
        <v>0</v>
      </c>
      <c r="T1049" s="12">
        <v>0</v>
      </c>
      <c r="U1049" s="12">
        <v>0</v>
      </c>
      <c r="V1049" s="12">
        <v>0</v>
      </c>
      <c r="W1049" s="12">
        <v>0</v>
      </c>
      <c r="X1049" s="12">
        <v>0</v>
      </c>
      <c r="Y1049" s="12">
        <v>0</v>
      </c>
      <c r="Z1049" s="12">
        <v>0</v>
      </c>
      <c r="AA1049" s="12">
        <v>0</v>
      </c>
      <c r="AB1049" s="12">
        <v>0</v>
      </c>
      <c r="AC1049" s="12">
        <v>0</v>
      </c>
      <c r="AD1049" s="12">
        <v>0</v>
      </c>
      <c r="AE1049" s="12">
        <v>0</v>
      </c>
      <c r="AF1049" s="12">
        <v>0</v>
      </c>
      <c r="AG1049" s="12">
        <v>0</v>
      </c>
      <c r="AH1049" s="12">
        <v>0</v>
      </c>
      <c r="AI1049" s="12">
        <v>0</v>
      </c>
      <c r="AJ1049" s="12">
        <v>0</v>
      </c>
      <c r="AK1049" s="12">
        <v>0</v>
      </c>
      <c r="AL1049" s="12">
        <v>0</v>
      </c>
      <c r="AM1049" s="12">
        <v>0</v>
      </c>
      <c r="AN1049" s="12">
        <v>0</v>
      </c>
      <c r="AO1049" s="81">
        <v>0</v>
      </c>
      <c r="AP1049">
        <v>0</v>
      </c>
      <c r="AQ1049">
        <v>0</v>
      </c>
      <c r="AR1049">
        <v>0</v>
      </c>
      <c r="AS1049" t="s">
        <v>360</v>
      </c>
      <c r="AT1049" t="s">
        <v>287</v>
      </c>
      <c r="AU1049">
        <v>0</v>
      </c>
      <c r="AV1049" s="12"/>
      <c r="AW1049" s="12"/>
      <c r="AX1049" s="12"/>
      <c r="AY1049" s="12"/>
      <c r="AZ1049" t="s">
        <v>296</v>
      </c>
    </row>
    <row r="1050" spans="1:52" hidden="1" x14ac:dyDescent="0.35">
      <c r="A1050" t="s">
        <v>43</v>
      </c>
      <c r="B1050" t="s">
        <v>44</v>
      </c>
      <c r="C1050" s="109">
        <v>0</v>
      </c>
      <c r="D1050" s="12">
        <v>0</v>
      </c>
      <c r="E1050" s="12">
        <v>0</v>
      </c>
      <c r="F1050" s="12">
        <v>0</v>
      </c>
      <c r="G1050" s="12">
        <v>0</v>
      </c>
      <c r="H1050" s="12">
        <v>0</v>
      </c>
      <c r="I1050" s="12">
        <v>0</v>
      </c>
      <c r="J1050" s="12">
        <v>0</v>
      </c>
      <c r="K1050" s="12">
        <v>0</v>
      </c>
      <c r="L1050" s="12">
        <v>0</v>
      </c>
      <c r="M1050" s="12">
        <v>0</v>
      </c>
      <c r="N1050" s="12">
        <v>0</v>
      </c>
      <c r="O1050" s="12">
        <v>0</v>
      </c>
      <c r="P1050" s="12">
        <v>0</v>
      </c>
      <c r="Q1050" s="12">
        <v>0</v>
      </c>
      <c r="R1050" s="12">
        <v>0</v>
      </c>
      <c r="S1050" s="12">
        <v>0</v>
      </c>
      <c r="T1050" s="12">
        <v>0</v>
      </c>
      <c r="U1050" s="12">
        <v>0</v>
      </c>
      <c r="V1050" s="12">
        <v>0</v>
      </c>
      <c r="W1050" s="12">
        <v>0</v>
      </c>
      <c r="X1050" s="12">
        <v>0</v>
      </c>
      <c r="Y1050" s="12">
        <v>0</v>
      </c>
      <c r="Z1050" s="12">
        <v>0</v>
      </c>
      <c r="AA1050" s="12">
        <v>0</v>
      </c>
      <c r="AB1050" s="12">
        <v>0</v>
      </c>
      <c r="AC1050" s="12">
        <v>0</v>
      </c>
      <c r="AD1050" s="12">
        <v>0</v>
      </c>
      <c r="AE1050" s="12">
        <v>0</v>
      </c>
      <c r="AF1050" s="12">
        <v>0</v>
      </c>
      <c r="AG1050" s="12">
        <v>0</v>
      </c>
      <c r="AH1050" s="12">
        <v>0</v>
      </c>
      <c r="AI1050" s="12">
        <v>0</v>
      </c>
      <c r="AJ1050" s="12">
        <v>0</v>
      </c>
      <c r="AK1050" s="12">
        <v>0</v>
      </c>
      <c r="AL1050" s="12">
        <v>0</v>
      </c>
      <c r="AM1050" s="12">
        <v>0</v>
      </c>
      <c r="AN1050" s="12">
        <v>0</v>
      </c>
      <c r="AO1050" s="81">
        <v>0</v>
      </c>
      <c r="AP1050">
        <v>0</v>
      </c>
      <c r="AQ1050">
        <v>0</v>
      </c>
      <c r="AR1050">
        <v>0</v>
      </c>
      <c r="AS1050" t="s">
        <v>360</v>
      </c>
      <c r="AT1050" t="s">
        <v>287</v>
      </c>
      <c r="AU1050">
        <v>0</v>
      </c>
      <c r="AV1050" s="12"/>
      <c r="AW1050" s="12"/>
      <c r="AX1050" s="12"/>
      <c r="AY1050" s="12"/>
      <c r="AZ1050" t="s">
        <v>295</v>
      </c>
    </row>
    <row r="1051" spans="1:52" hidden="1" x14ac:dyDescent="0.35">
      <c r="A1051" t="s">
        <v>148</v>
      </c>
      <c r="B1051" t="s">
        <v>150</v>
      </c>
      <c r="C1051" s="109">
        <v>0</v>
      </c>
      <c r="D1051" s="12">
        <v>0</v>
      </c>
      <c r="E1051" s="12">
        <v>0</v>
      </c>
      <c r="F1051" s="12">
        <v>0</v>
      </c>
      <c r="G1051" s="12">
        <v>0</v>
      </c>
      <c r="H1051" s="12">
        <v>0</v>
      </c>
      <c r="I1051" s="12">
        <v>0</v>
      </c>
      <c r="J1051" s="12">
        <v>0</v>
      </c>
      <c r="K1051" s="12">
        <v>0</v>
      </c>
      <c r="L1051" s="12">
        <v>0</v>
      </c>
      <c r="M1051" s="12">
        <v>0</v>
      </c>
      <c r="N1051" s="12">
        <v>0</v>
      </c>
      <c r="O1051" s="12">
        <v>0</v>
      </c>
      <c r="P1051" s="12">
        <v>0</v>
      </c>
      <c r="Q1051" s="12">
        <v>0</v>
      </c>
      <c r="R1051" s="12">
        <v>0</v>
      </c>
      <c r="S1051" s="12">
        <v>0</v>
      </c>
      <c r="T1051" s="12">
        <v>0</v>
      </c>
      <c r="U1051" s="12">
        <v>0</v>
      </c>
      <c r="V1051" s="12">
        <v>0</v>
      </c>
      <c r="W1051" s="12">
        <v>0</v>
      </c>
      <c r="X1051" s="12">
        <v>0</v>
      </c>
      <c r="Y1051" s="12">
        <v>0</v>
      </c>
      <c r="Z1051" s="12">
        <v>0</v>
      </c>
      <c r="AA1051" s="12">
        <v>0</v>
      </c>
      <c r="AB1051" s="12">
        <v>0</v>
      </c>
      <c r="AC1051" s="12">
        <v>0</v>
      </c>
      <c r="AD1051" s="12">
        <v>0</v>
      </c>
      <c r="AE1051" s="12">
        <v>0</v>
      </c>
      <c r="AF1051" s="12">
        <v>0</v>
      </c>
      <c r="AG1051" s="12">
        <v>0</v>
      </c>
      <c r="AH1051" s="12">
        <v>0</v>
      </c>
      <c r="AI1051" s="12">
        <v>0</v>
      </c>
      <c r="AJ1051" s="12">
        <v>0</v>
      </c>
      <c r="AK1051" s="12">
        <v>0</v>
      </c>
      <c r="AL1051" s="12">
        <v>0</v>
      </c>
      <c r="AM1051" s="12">
        <v>0</v>
      </c>
      <c r="AN1051" s="12">
        <v>0</v>
      </c>
      <c r="AO1051" s="81">
        <v>0</v>
      </c>
      <c r="AP1051">
        <v>0</v>
      </c>
      <c r="AQ1051">
        <v>0</v>
      </c>
      <c r="AR1051">
        <v>0</v>
      </c>
      <c r="AS1051" t="s">
        <v>362</v>
      </c>
      <c r="AT1051" t="s">
        <v>267</v>
      </c>
      <c r="AU1051">
        <v>0</v>
      </c>
      <c r="AV1051" s="12">
        <v>6587</v>
      </c>
      <c r="AW1051" s="12"/>
      <c r="AX1051" s="12"/>
      <c r="AY1051" s="12"/>
      <c r="AZ1051" t="s">
        <v>57</v>
      </c>
    </row>
    <row r="1052" spans="1:52" hidden="1" x14ac:dyDescent="0.35">
      <c r="A1052" t="s">
        <v>148</v>
      </c>
      <c r="B1052" t="s">
        <v>150</v>
      </c>
      <c r="C1052" s="109">
        <v>0</v>
      </c>
      <c r="D1052" s="12">
        <v>0</v>
      </c>
      <c r="E1052" s="12">
        <v>0</v>
      </c>
      <c r="F1052" s="12">
        <v>0</v>
      </c>
      <c r="G1052" s="12">
        <v>0</v>
      </c>
      <c r="H1052" s="12">
        <v>0</v>
      </c>
      <c r="I1052" s="12">
        <v>0</v>
      </c>
      <c r="J1052" s="12">
        <v>0</v>
      </c>
      <c r="K1052" s="12">
        <v>0</v>
      </c>
      <c r="L1052" s="12">
        <v>0</v>
      </c>
      <c r="M1052" s="12">
        <v>0</v>
      </c>
      <c r="N1052" s="12">
        <v>0</v>
      </c>
      <c r="O1052" s="12">
        <v>0</v>
      </c>
      <c r="P1052" s="12">
        <v>0</v>
      </c>
      <c r="Q1052" s="12">
        <v>0</v>
      </c>
      <c r="R1052" s="12">
        <v>0</v>
      </c>
      <c r="S1052" s="12">
        <v>0</v>
      </c>
      <c r="T1052" s="12">
        <v>0</v>
      </c>
      <c r="U1052" s="12">
        <v>0</v>
      </c>
      <c r="V1052" s="12">
        <v>0</v>
      </c>
      <c r="W1052" s="12">
        <v>0</v>
      </c>
      <c r="X1052" s="12">
        <v>0</v>
      </c>
      <c r="Y1052" s="12">
        <v>0</v>
      </c>
      <c r="Z1052" s="12">
        <v>0</v>
      </c>
      <c r="AA1052" s="12">
        <v>0</v>
      </c>
      <c r="AB1052" s="12">
        <v>0</v>
      </c>
      <c r="AC1052" s="12">
        <v>0</v>
      </c>
      <c r="AD1052" s="12">
        <v>0</v>
      </c>
      <c r="AE1052" s="12">
        <v>0</v>
      </c>
      <c r="AF1052" s="12">
        <v>0</v>
      </c>
      <c r="AG1052" s="12">
        <v>0</v>
      </c>
      <c r="AH1052" s="12">
        <v>0</v>
      </c>
      <c r="AI1052" s="12">
        <v>0</v>
      </c>
      <c r="AJ1052" s="12">
        <v>0</v>
      </c>
      <c r="AK1052" s="12">
        <v>0</v>
      </c>
      <c r="AL1052" s="12">
        <v>0</v>
      </c>
      <c r="AM1052" s="12">
        <v>0</v>
      </c>
      <c r="AN1052" s="12">
        <v>0</v>
      </c>
      <c r="AO1052" s="81">
        <v>0</v>
      </c>
      <c r="AP1052">
        <v>0</v>
      </c>
      <c r="AQ1052">
        <v>0</v>
      </c>
      <c r="AR1052">
        <v>0</v>
      </c>
      <c r="AS1052" t="s">
        <v>362</v>
      </c>
      <c r="AT1052" t="s">
        <v>267</v>
      </c>
      <c r="AU1052">
        <v>0</v>
      </c>
      <c r="AV1052" s="12"/>
      <c r="AW1052" s="12">
        <v>6</v>
      </c>
      <c r="AX1052" s="12"/>
      <c r="AY1052" s="12"/>
      <c r="AZ1052" t="s">
        <v>295</v>
      </c>
    </row>
    <row r="1053" spans="1:52" hidden="1" x14ac:dyDescent="0.35">
      <c r="A1053" t="s">
        <v>148</v>
      </c>
      <c r="B1053" t="s">
        <v>150</v>
      </c>
      <c r="C1053" s="109">
        <v>0</v>
      </c>
      <c r="D1053" s="12">
        <v>0</v>
      </c>
      <c r="E1053" s="12">
        <v>0</v>
      </c>
      <c r="F1053" s="12">
        <v>0</v>
      </c>
      <c r="G1053" s="12">
        <v>0</v>
      </c>
      <c r="H1053" s="12">
        <v>0</v>
      </c>
      <c r="I1053" s="12">
        <v>0</v>
      </c>
      <c r="J1053" s="12">
        <v>0</v>
      </c>
      <c r="K1053" s="12">
        <v>0</v>
      </c>
      <c r="L1053" s="12">
        <v>0</v>
      </c>
      <c r="M1053" s="12">
        <v>0</v>
      </c>
      <c r="N1053" s="12">
        <v>0</v>
      </c>
      <c r="O1053" s="12">
        <v>0</v>
      </c>
      <c r="P1053" s="12">
        <v>0</v>
      </c>
      <c r="Q1053" s="12">
        <v>0</v>
      </c>
      <c r="R1053" s="12">
        <v>0</v>
      </c>
      <c r="S1053" s="12">
        <v>0</v>
      </c>
      <c r="T1053" s="12">
        <v>0</v>
      </c>
      <c r="U1053" s="12">
        <v>0</v>
      </c>
      <c r="V1053" s="12">
        <v>0</v>
      </c>
      <c r="W1053" s="12">
        <v>0</v>
      </c>
      <c r="X1053" s="12">
        <v>0</v>
      </c>
      <c r="Y1053" s="12">
        <v>0</v>
      </c>
      <c r="Z1053" s="12">
        <v>0</v>
      </c>
      <c r="AA1053" s="12">
        <v>0</v>
      </c>
      <c r="AB1053" s="12">
        <v>0</v>
      </c>
      <c r="AC1053" s="12">
        <v>0</v>
      </c>
      <c r="AD1053" s="12">
        <v>0</v>
      </c>
      <c r="AE1053" s="12">
        <v>0</v>
      </c>
      <c r="AF1053" s="12">
        <v>0</v>
      </c>
      <c r="AG1053" s="12">
        <v>0</v>
      </c>
      <c r="AH1053" s="12">
        <v>0</v>
      </c>
      <c r="AI1053" s="12">
        <v>0</v>
      </c>
      <c r="AJ1053" s="12">
        <v>0</v>
      </c>
      <c r="AK1053" s="12">
        <v>0</v>
      </c>
      <c r="AL1053" s="12">
        <v>0</v>
      </c>
      <c r="AM1053" s="12">
        <v>0</v>
      </c>
      <c r="AN1053" s="12">
        <v>0</v>
      </c>
      <c r="AO1053" s="81">
        <v>0</v>
      </c>
      <c r="AP1053">
        <v>0</v>
      </c>
      <c r="AQ1053">
        <v>0</v>
      </c>
      <c r="AR1053">
        <v>0</v>
      </c>
      <c r="AS1053" t="s">
        <v>362</v>
      </c>
      <c r="AT1053" t="s">
        <v>267</v>
      </c>
      <c r="AU1053">
        <v>0</v>
      </c>
      <c r="AV1053" s="12"/>
      <c r="AW1053" s="12">
        <v>24</v>
      </c>
      <c r="AX1053" s="12"/>
      <c r="AY1053" s="12"/>
      <c r="AZ1053" t="s">
        <v>296</v>
      </c>
    </row>
    <row r="1054" spans="1:52" hidden="1" x14ac:dyDescent="0.35">
      <c r="A1054" t="s">
        <v>148</v>
      </c>
      <c r="B1054" t="s">
        <v>150</v>
      </c>
      <c r="C1054" s="109">
        <v>0</v>
      </c>
      <c r="D1054" s="12">
        <v>0</v>
      </c>
      <c r="E1054" s="12">
        <v>0</v>
      </c>
      <c r="F1054" s="12">
        <v>0</v>
      </c>
      <c r="G1054" s="12">
        <v>0</v>
      </c>
      <c r="H1054" s="12">
        <v>0</v>
      </c>
      <c r="I1054" s="12">
        <v>0</v>
      </c>
      <c r="J1054" s="12">
        <v>0</v>
      </c>
      <c r="K1054" s="12">
        <v>0</v>
      </c>
      <c r="L1054" s="12">
        <v>0</v>
      </c>
      <c r="M1054" s="12">
        <v>0</v>
      </c>
      <c r="N1054" s="12">
        <v>0</v>
      </c>
      <c r="O1054" s="12">
        <v>0</v>
      </c>
      <c r="P1054" s="12">
        <v>0</v>
      </c>
      <c r="Q1054" s="12">
        <v>0</v>
      </c>
      <c r="R1054" s="12">
        <v>0</v>
      </c>
      <c r="S1054" s="12">
        <v>0</v>
      </c>
      <c r="T1054" s="12">
        <v>0</v>
      </c>
      <c r="U1054" s="12">
        <v>0</v>
      </c>
      <c r="V1054" s="12">
        <v>0</v>
      </c>
      <c r="W1054" s="12">
        <v>0</v>
      </c>
      <c r="X1054" s="12">
        <v>0</v>
      </c>
      <c r="Y1054" s="12">
        <v>0</v>
      </c>
      <c r="Z1054" s="12">
        <v>0</v>
      </c>
      <c r="AA1054" s="12">
        <v>0</v>
      </c>
      <c r="AB1054" s="12">
        <v>0</v>
      </c>
      <c r="AC1054" s="12">
        <v>0</v>
      </c>
      <c r="AD1054" s="12">
        <v>0</v>
      </c>
      <c r="AE1054" s="12">
        <v>0</v>
      </c>
      <c r="AF1054" s="12">
        <v>0</v>
      </c>
      <c r="AG1054" s="12">
        <v>0</v>
      </c>
      <c r="AH1054" s="12">
        <v>0</v>
      </c>
      <c r="AI1054" s="12">
        <v>0</v>
      </c>
      <c r="AJ1054" s="12">
        <v>0</v>
      </c>
      <c r="AK1054" s="12">
        <v>0</v>
      </c>
      <c r="AL1054" s="12">
        <v>0</v>
      </c>
      <c r="AM1054" s="12">
        <v>0</v>
      </c>
      <c r="AN1054" s="12">
        <v>0</v>
      </c>
      <c r="AO1054" s="81">
        <v>0</v>
      </c>
      <c r="AP1054">
        <v>0</v>
      </c>
      <c r="AQ1054">
        <v>0</v>
      </c>
      <c r="AR1054">
        <v>0</v>
      </c>
      <c r="AS1054" t="s">
        <v>362</v>
      </c>
      <c r="AT1054" t="s">
        <v>267</v>
      </c>
      <c r="AU1054">
        <v>0</v>
      </c>
      <c r="AV1054" s="12"/>
      <c r="AW1054" s="12">
        <v>286</v>
      </c>
      <c r="AX1054" s="12"/>
      <c r="AY1054" s="12"/>
      <c r="AZ1054" t="s">
        <v>57</v>
      </c>
    </row>
    <row r="1055" spans="1:52" hidden="1" x14ac:dyDescent="0.35">
      <c r="A1055" t="s">
        <v>148</v>
      </c>
      <c r="B1055" t="s">
        <v>150</v>
      </c>
      <c r="C1055" s="109">
        <v>0</v>
      </c>
      <c r="D1055" s="12">
        <v>0</v>
      </c>
      <c r="E1055" s="12">
        <v>0</v>
      </c>
      <c r="F1055" s="12">
        <v>0</v>
      </c>
      <c r="G1055" s="12">
        <v>0</v>
      </c>
      <c r="H1055" s="12">
        <v>0</v>
      </c>
      <c r="I1055" s="12">
        <v>0</v>
      </c>
      <c r="J1055" s="12">
        <v>0</v>
      </c>
      <c r="K1055" s="12">
        <v>0</v>
      </c>
      <c r="L1055" s="12">
        <v>0</v>
      </c>
      <c r="M1055" s="12">
        <v>0</v>
      </c>
      <c r="N1055" s="12">
        <v>0</v>
      </c>
      <c r="O1055" s="12">
        <v>0</v>
      </c>
      <c r="P1055" s="12">
        <v>0</v>
      </c>
      <c r="Q1055" s="12">
        <v>0</v>
      </c>
      <c r="R1055" s="12">
        <v>0</v>
      </c>
      <c r="S1055" s="12">
        <v>0</v>
      </c>
      <c r="T1055" s="12">
        <v>0</v>
      </c>
      <c r="U1055" s="12">
        <v>0</v>
      </c>
      <c r="V1055" s="12">
        <v>0</v>
      </c>
      <c r="W1055" s="12">
        <v>0</v>
      </c>
      <c r="X1055" s="12">
        <v>0</v>
      </c>
      <c r="Y1055" s="12">
        <v>0</v>
      </c>
      <c r="Z1055" s="12">
        <v>0</v>
      </c>
      <c r="AA1055" s="12">
        <v>0</v>
      </c>
      <c r="AB1055" s="12">
        <v>0</v>
      </c>
      <c r="AC1055" s="12">
        <v>0</v>
      </c>
      <c r="AD1055" s="12">
        <v>0</v>
      </c>
      <c r="AE1055" s="12">
        <v>0</v>
      </c>
      <c r="AF1055" s="12">
        <v>0</v>
      </c>
      <c r="AG1055" s="12">
        <v>0</v>
      </c>
      <c r="AH1055" s="12">
        <v>0</v>
      </c>
      <c r="AI1055" s="12">
        <v>0</v>
      </c>
      <c r="AJ1055" s="12">
        <v>0</v>
      </c>
      <c r="AK1055" s="12">
        <v>0</v>
      </c>
      <c r="AL1055" s="12">
        <v>0</v>
      </c>
      <c r="AM1055" s="12">
        <v>0</v>
      </c>
      <c r="AN1055" s="12">
        <v>0</v>
      </c>
      <c r="AO1055" s="81">
        <v>0</v>
      </c>
      <c r="AP1055">
        <v>0</v>
      </c>
      <c r="AQ1055">
        <v>0</v>
      </c>
      <c r="AR1055">
        <v>0</v>
      </c>
      <c r="AS1055" t="s">
        <v>362</v>
      </c>
      <c r="AT1055" t="s">
        <v>267</v>
      </c>
      <c r="AU1055">
        <v>0</v>
      </c>
      <c r="AV1055" s="12"/>
      <c r="AW1055" s="12"/>
      <c r="AX1055" s="12">
        <v>35</v>
      </c>
      <c r="AY1055" s="12"/>
      <c r="AZ1055" t="s">
        <v>295</v>
      </c>
    </row>
    <row r="1056" spans="1:52" hidden="1" x14ac:dyDescent="0.35">
      <c r="A1056" t="s">
        <v>148</v>
      </c>
      <c r="B1056" t="s">
        <v>150</v>
      </c>
      <c r="C1056" s="109">
        <v>0</v>
      </c>
      <c r="D1056" s="12">
        <v>0</v>
      </c>
      <c r="E1056" s="12">
        <v>0</v>
      </c>
      <c r="F1056" s="12">
        <v>0</v>
      </c>
      <c r="G1056" s="12">
        <v>0</v>
      </c>
      <c r="H1056" s="12">
        <v>0</v>
      </c>
      <c r="I1056" s="12">
        <v>0</v>
      </c>
      <c r="J1056" s="12">
        <v>0</v>
      </c>
      <c r="K1056" s="12">
        <v>0</v>
      </c>
      <c r="L1056" s="12">
        <v>0</v>
      </c>
      <c r="M1056" s="12">
        <v>0</v>
      </c>
      <c r="N1056" s="12">
        <v>0</v>
      </c>
      <c r="O1056" s="12">
        <v>0</v>
      </c>
      <c r="P1056" s="12">
        <v>0</v>
      </c>
      <c r="Q1056" s="12">
        <v>0</v>
      </c>
      <c r="R1056" s="12">
        <v>0</v>
      </c>
      <c r="S1056" s="12">
        <v>0</v>
      </c>
      <c r="T1056" s="12">
        <v>0</v>
      </c>
      <c r="U1056" s="12">
        <v>0</v>
      </c>
      <c r="V1056" s="12">
        <v>0</v>
      </c>
      <c r="W1056" s="12">
        <v>0</v>
      </c>
      <c r="X1056" s="12">
        <v>0</v>
      </c>
      <c r="Y1056" s="12">
        <v>0</v>
      </c>
      <c r="Z1056" s="12">
        <v>0</v>
      </c>
      <c r="AA1056" s="12">
        <v>0</v>
      </c>
      <c r="AB1056" s="12">
        <v>0</v>
      </c>
      <c r="AC1056" s="12">
        <v>0</v>
      </c>
      <c r="AD1056" s="12">
        <v>0</v>
      </c>
      <c r="AE1056" s="12">
        <v>0</v>
      </c>
      <c r="AF1056" s="12">
        <v>0</v>
      </c>
      <c r="AG1056" s="12">
        <v>0</v>
      </c>
      <c r="AH1056" s="12">
        <v>0</v>
      </c>
      <c r="AI1056" s="12">
        <v>0</v>
      </c>
      <c r="AJ1056" s="12">
        <v>0</v>
      </c>
      <c r="AK1056" s="12">
        <v>0</v>
      </c>
      <c r="AL1056" s="12">
        <v>0</v>
      </c>
      <c r="AM1056" s="12">
        <v>0</v>
      </c>
      <c r="AN1056" s="12">
        <v>0</v>
      </c>
      <c r="AO1056" s="81">
        <v>0</v>
      </c>
      <c r="AP1056">
        <v>0</v>
      </c>
      <c r="AQ1056">
        <v>0</v>
      </c>
      <c r="AR1056">
        <v>0</v>
      </c>
      <c r="AS1056" t="s">
        <v>362</v>
      </c>
      <c r="AT1056" t="s">
        <v>267</v>
      </c>
      <c r="AU1056">
        <v>0</v>
      </c>
      <c r="AV1056" s="12"/>
      <c r="AW1056" s="12"/>
      <c r="AX1056" s="12">
        <v>151</v>
      </c>
      <c r="AY1056" s="12"/>
      <c r="AZ1056" t="s">
        <v>296</v>
      </c>
    </row>
    <row r="1057" spans="1:52" hidden="1" x14ac:dyDescent="0.35">
      <c r="A1057" t="s">
        <v>148</v>
      </c>
      <c r="B1057" t="s">
        <v>150</v>
      </c>
      <c r="C1057" s="109">
        <v>0</v>
      </c>
      <c r="D1057" s="12">
        <v>0</v>
      </c>
      <c r="E1057" s="12">
        <v>0</v>
      </c>
      <c r="F1057" s="12">
        <v>0</v>
      </c>
      <c r="G1057" s="12">
        <v>0</v>
      </c>
      <c r="H1057" s="12">
        <v>0</v>
      </c>
      <c r="I1057" s="12">
        <v>0</v>
      </c>
      <c r="J1057" s="12">
        <v>0</v>
      </c>
      <c r="K1057" s="12">
        <v>0</v>
      </c>
      <c r="L1057" s="12">
        <v>0</v>
      </c>
      <c r="M1057" s="12">
        <v>0</v>
      </c>
      <c r="N1057" s="12">
        <v>0</v>
      </c>
      <c r="O1057" s="12">
        <v>0</v>
      </c>
      <c r="P1057" s="12">
        <v>0</v>
      </c>
      <c r="Q1057" s="12">
        <v>0</v>
      </c>
      <c r="R1057" s="12">
        <v>0</v>
      </c>
      <c r="S1057" s="12">
        <v>0</v>
      </c>
      <c r="T1057" s="12">
        <v>0</v>
      </c>
      <c r="U1057" s="12">
        <v>0</v>
      </c>
      <c r="V1057" s="12">
        <v>0</v>
      </c>
      <c r="W1057" s="12">
        <v>0</v>
      </c>
      <c r="X1057" s="12">
        <v>0</v>
      </c>
      <c r="Y1057" s="12">
        <v>0</v>
      </c>
      <c r="Z1057" s="12">
        <v>0</v>
      </c>
      <c r="AA1057" s="12">
        <v>0</v>
      </c>
      <c r="AB1057" s="12">
        <v>0</v>
      </c>
      <c r="AC1057" s="12">
        <v>0</v>
      </c>
      <c r="AD1057" s="12">
        <v>0</v>
      </c>
      <c r="AE1057" s="12">
        <v>0</v>
      </c>
      <c r="AF1057" s="12">
        <v>0</v>
      </c>
      <c r="AG1057" s="12">
        <v>0</v>
      </c>
      <c r="AH1057" s="12">
        <v>0</v>
      </c>
      <c r="AI1057" s="12">
        <v>0</v>
      </c>
      <c r="AJ1057" s="12">
        <v>0</v>
      </c>
      <c r="AK1057" s="12">
        <v>0</v>
      </c>
      <c r="AL1057" s="12">
        <v>0</v>
      </c>
      <c r="AM1057" s="12">
        <v>0</v>
      </c>
      <c r="AN1057" s="12">
        <v>0</v>
      </c>
      <c r="AO1057" s="81">
        <v>0</v>
      </c>
      <c r="AP1057">
        <v>0</v>
      </c>
      <c r="AQ1057">
        <v>0</v>
      </c>
      <c r="AR1057">
        <v>0</v>
      </c>
      <c r="AS1057" t="s">
        <v>362</v>
      </c>
      <c r="AT1057" t="s">
        <v>267</v>
      </c>
      <c r="AU1057">
        <v>0</v>
      </c>
      <c r="AV1057" s="12"/>
      <c r="AW1057" s="12"/>
      <c r="AX1057" s="12">
        <v>1815</v>
      </c>
      <c r="AY1057" s="12"/>
      <c r="AZ1057" t="s">
        <v>57</v>
      </c>
    </row>
    <row r="1058" spans="1:52" hidden="1" x14ac:dyDescent="0.35">
      <c r="A1058" t="s">
        <v>148</v>
      </c>
      <c r="B1058" t="s">
        <v>150</v>
      </c>
      <c r="C1058" s="109">
        <v>0</v>
      </c>
      <c r="D1058" s="12">
        <v>0</v>
      </c>
      <c r="E1058" s="12">
        <v>0</v>
      </c>
      <c r="F1058" s="12">
        <v>0</v>
      </c>
      <c r="G1058" s="12">
        <v>0</v>
      </c>
      <c r="H1058" s="12">
        <v>0</v>
      </c>
      <c r="I1058" s="12">
        <v>0</v>
      </c>
      <c r="J1058" s="12">
        <v>0</v>
      </c>
      <c r="K1058" s="12">
        <v>0</v>
      </c>
      <c r="L1058" s="12">
        <v>0</v>
      </c>
      <c r="M1058" s="12">
        <v>0</v>
      </c>
      <c r="N1058" s="12">
        <v>0</v>
      </c>
      <c r="O1058" s="12">
        <v>0</v>
      </c>
      <c r="P1058" s="12">
        <v>0</v>
      </c>
      <c r="Q1058" s="12">
        <v>0</v>
      </c>
      <c r="R1058" s="12">
        <v>0</v>
      </c>
      <c r="S1058" s="12">
        <v>0</v>
      </c>
      <c r="T1058" s="12">
        <v>0</v>
      </c>
      <c r="U1058" s="12">
        <v>0</v>
      </c>
      <c r="V1058" s="12">
        <v>0</v>
      </c>
      <c r="W1058" s="12">
        <v>0</v>
      </c>
      <c r="X1058" s="12">
        <v>0</v>
      </c>
      <c r="Y1058" s="12">
        <v>0</v>
      </c>
      <c r="Z1058" s="12">
        <v>0</v>
      </c>
      <c r="AA1058" s="12">
        <v>0</v>
      </c>
      <c r="AB1058" s="12">
        <v>0</v>
      </c>
      <c r="AC1058" s="12">
        <v>0</v>
      </c>
      <c r="AD1058" s="12">
        <v>0</v>
      </c>
      <c r="AE1058" s="12">
        <v>0</v>
      </c>
      <c r="AF1058" s="12">
        <v>0</v>
      </c>
      <c r="AG1058" s="12">
        <v>0</v>
      </c>
      <c r="AH1058" s="12">
        <v>0</v>
      </c>
      <c r="AI1058" s="12">
        <v>0</v>
      </c>
      <c r="AJ1058" s="12">
        <v>0</v>
      </c>
      <c r="AK1058" s="12">
        <v>0</v>
      </c>
      <c r="AL1058" s="12">
        <v>0</v>
      </c>
      <c r="AM1058" s="12">
        <v>0</v>
      </c>
      <c r="AN1058" s="12">
        <v>0</v>
      </c>
      <c r="AO1058" s="81">
        <v>0</v>
      </c>
      <c r="AP1058">
        <v>0</v>
      </c>
      <c r="AQ1058">
        <v>0</v>
      </c>
      <c r="AR1058">
        <v>0</v>
      </c>
      <c r="AS1058" t="s">
        <v>362</v>
      </c>
      <c r="AT1058" t="s">
        <v>267</v>
      </c>
      <c r="AU1058">
        <v>0</v>
      </c>
      <c r="AV1058" s="12"/>
      <c r="AW1058" s="12"/>
      <c r="AX1058" s="12"/>
      <c r="AY1058" s="12">
        <v>2</v>
      </c>
      <c r="AZ1058" t="s">
        <v>295</v>
      </c>
    </row>
    <row r="1059" spans="1:52" hidden="1" x14ac:dyDescent="0.35">
      <c r="A1059" t="s">
        <v>148</v>
      </c>
      <c r="B1059" t="s">
        <v>150</v>
      </c>
      <c r="C1059" s="109">
        <v>0</v>
      </c>
      <c r="D1059" s="12">
        <v>0</v>
      </c>
      <c r="E1059" s="12">
        <v>0</v>
      </c>
      <c r="F1059" s="12">
        <v>0</v>
      </c>
      <c r="G1059" s="12">
        <v>0</v>
      </c>
      <c r="H1059" s="12">
        <v>0</v>
      </c>
      <c r="I1059" s="12">
        <v>0</v>
      </c>
      <c r="J1059" s="12">
        <v>0</v>
      </c>
      <c r="K1059" s="12">
        <v>0</v>
      </c>
      <c r="L1059" s="12">
        <v>0</v>
      </c>
      <c r="M1059" s="12">
        <v>0</v>
      </c>
      <c r="N1059" s="12">
        <v>0</v>
      </c>
      <c r="O1059" s="12">
        <v>0</v>
      </c>
      <c r="P1059" s="12">
        <v>0</v>
      </c>
      <c r="Q1059" s="12">
        <v>0</v>
      </c>
      <c r="R1059" s="12">
        <v>0</v>
      </c>
      <c r="S1059" s="12">
        <v>0</v>
      </c>
      <c r="T1059" s="12">
        <v>0</v>
      </c>
      <c r="U1059" s="12">
        <v>0</v>
      </c>
      <c r="V1059" s="12">
        <v>0</v>
      </c>
      <c r="W1059" s="12">
        <v>0</v>
      </c>
      <c r="X1059" s="12">
        <v>0</v>
      </c>
      <c r="Y1059" s="12">
        <v>0</v>
      </c>
      <c r="Z1059" s="12">
        <v>0</v>
      </c>
      <c r="AA1059" s="12">
        <v>0</v>
      </c>
      <c r="AB1059" s="12">
        <v>0</v>
      </c>
      <c r="AC1059" s="12">
        <v>0</v>
      </c>
      <c r="AD1059" s="12">
        <v>0</v>
      </c>
      <c r="AE1059" s="12">
        <v>0</v>
      </c>
      <c r="AF1059" s="12">
        <v>0</v>
      </c>
      <c r="AG1059" s="12">
        <v>0</v>
      </c>
      <c r="AH1059" s="12">
        <v>0</v>
      </c>
      <c r="AI1059" s="12">
        <v>0</v>
      </c>
      <c r="AJ1059" s="12">
        <v>0</v>
      </c>
      <c r="AK1059" s="12">
        <v>0</v>
      </c>
      <c r="AL1059" s="12">
        <v>0</v>
      </c>
      <c r="AM1059" s="12">
        <v>0</v>
      </c>
      <c r="AN1059" s="12">
        <v>0</v>
      </c>
      <c r="AO1059" s="81">
        <v>0</v>
      </c>
      <c r="AP1059">
        <v>0</v>
      </c>
      <c r="AQ1059">
        <v>0</v>
      </c>
      <c r="AR1059">
        <v>0</v>
      </c>
      <c r="AS1059" t="s">
        <v>362</v>
      </c>
      <c r="AT1059" t="s">
        <v>267</v>
      </c>
      <c r="AU1059">
        <v>0</v>
      </c>
      <c r="AV1059" s="12"/>
      <c r="AW1059" s="12"/>
      <c r="AX1059" s="12"/>
      <c r="AY1059" s="12">
        <v>10</v>
      </c>
      <c r="AZ1059" t="s">
        <v>296</v>
      </c>
    </row>
    <row r="1060" spans="1:52" hidden="1" x14ac:dyDescent="0.35">
      <c r="A1060" t="s">
        <v>148</v>
      </c>
      <c r="B1060" t="s">
        <v>150</v>
      </c>
      <c r="C1060" s="109">
        <v>0</v>
      </c>
      <c r="D1060" s="12">
        <v>0</v>
      </c>
      <c r="E1060" s="12">
        <v>0</v>
      </c>
      <c r="F1060" s="12">
        <v>0</v>
      </c>
      <c r="G1060" s="12">
        <v>0</v>
      </c>
      <c r="H1060" s="12">
        <v>0</v>
      </c>
      <c r="I1060" s="12">
        <v>0</v>
      </c>
      <c r="J1060" s="12">
        <v>0</v>
      </c>
      <c r="K1060" s="12">
        <v>0</v>
      </c>
      <c r="L1060" s="12">
        <v>0</v>
      </c>
      <c r="M1060" s="12">
        <v>0</v>
      </c>
      <c r="N1060" s="12">
        <v>0</v>
      </c>
      <c r="O1060" s="12">
        <v>0</v>
      </c>
      <c r="P1060" s="12">
        <v>0</v>
      </c>
      <c r="Q1060" s="12">
        <v>0</v>
      </c>
      <c r="R1060" s="12">
        <v>0</v>
      </c>
      <c r="S1060" s="12">
        <v>0</v>
      </c>
      <c r="T1060" s="12">
        <v>0</v>
      </c>
      <c r="U1060" s="12">
        <v>0</v>
      </c>
      <c r="V1060" s="12">
        <v>0</v>
      </c>
      <c r="W1060" s="12">
        <v>0</v>
      </c>
      <c r="X1060" s="12">
        <v>0</v>
      </c>
      <c r="Y1060" s="12">
        <v>0</v>
      </c>
      <c r="Z1060" s="12">
        <v>0</v>
      </c>
      <c r="AA1060" s="12">
        <v>0</v>
      </c>
      <c r="AB1060" s="12">
        <v>0</v>
      </c>
      <c r="AC1060" s="12">
        <v>0</v>
      </c>
      <c r="AD1060" s="12">
        <v>0</v>
      </c>
      <c r="AE1060" s="12">
        <v>0</v>
      </c>
      <c r="AF1060" s="12">
        <v>0</v>
      </c>
      <c r="AG1060" s="12">
        <v>0</v>
      </c>
      <c r="AH1060" s="12">
        <v>0</v>
      </c>
      <c r="AI1060" s="12">
        <v>0</v>
      </c>
      <c r="AJ1060" s="12">
        <v>0</v>
      </c>
      <c r="AK1060" s="12">
        <v>0</v>
      </c>
      <c r="AL1060" s="12">
        <v>0</v>
      </c>
      <c r="AM1060" s="12">
        <v>0</v>
      </c>
      <c r="AN1060" s="12">
        <v>0</v>
      </c>
      <c r="AO1060" s="81">
        <v>0</v>
      </c>
      <c r="AP1060">
        <v>0</v>
      </c>
      <c r="AQ1060">
        <v>0</v>
      </c>
      <c r="AR1060">
        <v>0</v>
      </c>
      <c r="AS1060" t="s">
        <v>362</v>
      </c>
      <c r="AT1060" t="s">
        <v>267</v>
      </c>
      <c r="AU1060">
        <v>0</v>
      </c>
      <c r="AV1060" s="12"/>
      <c r="AW1060" s="12"/>
      <c r="AX1060" s="12"/>
      <c r="AY1060" s="12">
        <v>121</v>
      </c>
      <c r="AZ1060" t="s">
        <v>57</v>
      </c>
    </row>
    <row r="1061" spans="1:52" hidden="1" x14ac:dyDescent="0.35">
      <c r="A1061" t="s">
        <v>148</v>
      </c>
      <c r="B1061" t="s">
        <v>150</v>
      </c>
      <c r="C1061" s="109">
        <v>0</v>
      </c>
      <c r="D1061" s="12">
        <v>0</v>
      </c>
      <c r="E1061" s="12">
        <v>0</v>
      </c>
      <c r="F1061" s="12">
        <v>0</v>
      </c>
      <c r="G1061" s="12">
        <v>0</v>
      </c>
      <c r="H1061" s="12">
        <v>0</v>
      </c>
      <c r="I1061" s="12">
        <v>0</v>
      </c>
      <c r="J1061" s="12">
        <v>0</v>
      </c>
      <c r="K1061" s="12">
        <v>0</v>
      </c>
      <c r="L1061" s="12">
        <v>0</v>
      </c>
      <c r="M1061" s="12">
        <v>0</v>
      </c>
      <c r="N1061" s="12">
        <v>0</v>
      </c>
      <c r="O1061" s="12">
        <v>0</v>
      </c>
      <c r="P1061" s="12">
        <v>0</v>
      </c>
      <c r="Q1061" s="12">
        <v>0</v>
      </c>
      <c r="R1061" s="12">
        <v>0</v>
      </c>
      <c r="S1061" s="12">
        <v>0</v>
      </c>
      <c r="T1061" s="12">
        <v>0</v>
      </c>
      <c r="U1061" s="12">
        <v>0</v>
      </c>
      <c r="V1061" s="12">
        <v>0</v>
      </c>
      <c r="W1061" s="12">
        <v>0</v>
      </c>
      <c r="X1061" s="12">
        <v>0</v>
      </c>
      <c r="Y1061" s="12">
        <v>0</v>
      </c>
      <c r="Z1061" s="12">
        <v>0</v>
      </c>
      <c r="AA1061" s="12">
        <v>0</v>
      </c>
      <c r="AB1061" s="12">
        <v>0</v>
      </c>
      <c r="AC1061" s="12">
        <v>0</v>
      </c>
      <c r="AD1061" s="12">
        <v>0</v>
      </c>
      <c r="AE1061" s="12">
        <v>0</v>
      </c>
      <c r="AF1061" s="12">
        <v>0</v>
      </c>
      <c r="AG1061" s="12">
        <v>0</v>
      </c>
      <c r="AH1061" s="12">
        <v>0</v>
      </c>
      <c r="AI1061" s="12">
        <v>0</v>
      </c>
      <c r="AJ1061" s="12">
        <v>0</v>
      </c>
      <c r="AK1061" s="12">
        <v>0</v>
      </c>
      <c r="AL1061" s="12">
        <v>0</v>
      </c>
      <c r="AM1061" s="12">
        <v>0</v>
      </c>
      <c r="AN1061" s="12">
        <v>0</v>
      </c>
      <c r="AO1061" s="81">
        <v>0</v>
      </c>
      <c r="AP1061">
        <v>0</v>
      </c>
      <c r="AQ1061">
        <v>0</v>
      </c>
      <c r="AR1061">
        <v>0</v>
      </c>
      <c r="AS1061" t="s">
        <v>362</v>
      </c>
      <c r="AT1061" t="s">
        <v>267</v>
      </c>
      <c r="AU1061">
        <v>0</v>
      </c>
      <c r="AV1061" s="12"/>
      <c r="AW1061" s="12"/>
      <c r="AX1061" s="12"/>
      <c r="AY1061" s="12"/>
      <c r="AZ1061" t="s">
        <v>57</v>
      </c>
    </row>
    <row r="1062" spans="1:52" hidden="1" x14ac:dyDescent="0.35">
      <c r="A1062" t="s">
        <v>148</v>
      </c>
      <c r="B1062" t="s">
        <v>150</v>
      </c>
      <c r="C1062" s="109">
        <v>0</v>
      </c>
      <c r="D1062" s="12">
        <v>0</v>
      </c>
      <c r="E1062" s="12">
        <v>0</v>
      </c>
      <c r="F1062" s="12">
        <v>0</v>
      </c>
      <c r="G1062" s="12">
        <v>0</v>
      </c>
      <c r="H1062" s="12">
        <v>0</v>
      </c>
      <c r="I1062" s="12">
        <v>0</v>
      </c>
      <c r="J1062" s="12">
        <v>0</v>
      </c>
      <c r="K1062" s="12">
        <v>0</v>
      </c>
      <c r="L1062" s="12">
        <v>0</v>
      </c>
      <c r="M1062" s="12">
        <v>0</v>
      </c>
      <c r="N1062" s="12">
        <v>0</v>
      </c>
      <c r="O1062" s="12">
        <v>0</v>
      </c>
      <c r="P1062" s="12">
        <v>0</v>
      </c>
      <c r="Q1062" s="12">
        <v>0</v>
      </c>
      <c r="R1062" s="12">
        <v>0</v>
      </c>
      <c r="S1062" s="12">
        <v>0</v>
      </c>
      <c r="T1062" s="12">
        <v>0</v>
      </c>
      <c r="U1062" s="12">
        <v>0</v>
      </c>
      <c r="V1062" s="12">
        <v>0</v>
      </c>
      <c r="W1062" s="12">
        <v>0</v>
      </c>
      <c r="X1062" s="12">
        <v>0</v>
      </c>
      <c r="Y1062" s="12">
        <v>0</v>
      </c>
      <c r="Z1062" s="12">
        <v>0</v>
      </c>
      <c r="AA1062" s="12">
        <v>0</v>
      </c>
      <c r="AB1062" s="12">
        <v>0</v>
      </c>
      <c r="AC1062" s="12">
        <v>0</v>
      </c>
      <c r="AD1062" s="12">
        <v>0</v>
      </c>
      <c r="AE1062" s="12">
        <v>0</v>
      </c>
      <c r="AF1062" s="12">
        <v>0</v>
      </c>
      <c r="AG1062" s="12">
        <v>0</v>
      </c>
      <c r="AH1062" s="12">
        <v>0</v>
      </c>
      <c r="AI1062" s="12">
        <v>0</v>
      </c>
      <c r="AJ1062" s="12">
        <v>0</v>
      </c>
      <c r="AK1062" s="12">
        <v>0</v>
      </c>
      <c r="AL1062" s="12">
        <v>0</v>
      </c>
      <c r="AM1062" s="12">
        <v>0</v>
      </c>
      <c r="AN1062" s="12">
        <v>0</v>
      </c>
      <c r="AO1062" s="81">
        <v>0</v>
      </c>
      <c r="AP1062">
        <v>0</v>
      </c>
      <c r="AQ1062">
        <v>0</v>
      </c>
      <c r="AR1062">
        <v>0</v>
      </c>
      <c r="AS1062" t="s">
        <v>362</v>
      </c>
      <c r="AT1062" t="s">
        <v>267</v>
      </c>
      <c r="AU1062">
        <v>0</v>
      </c>
      <c r="AV1062" s="12"/>
      <c r="AW1062" s="12"/>
      <c r="AX1062" s="12"/>
      <c r="AY1062" s="12"/>
      <c r="AZ1062" t="s">
        <v>296</v>
      </c>
    </row>
    <row r="1063" spans="1:52" hidden="1" x14ac:dyDescent="0.35">
      <c r="A1063" t="s">
        <v>148</v>
      </c>
      <c r="B1063" t="s">
        <v>150</v>
      </c>
      <c r="C1063" s="109">
        <v>0</v>
      </c>
      <c r="D1063" s="12">
        <v>0</v>
      </c>
      <c r="E1063" s="12">
        <v>0</v>
      </c>
      <c r="F1063" s="12">
        <v>0</v>
      </c>
      <c r="G1063" s="12">
        <v>0</v>
      </c>
      <c r="H1063" s="12">
        <v>0</v>
      </c>
      <c r="I1063" s="12">
        <v>0</v>
      </c>
      <c r="J1063" s="12">
        <v>0</v>
      </c>
      <c r="K1063" s="12">
        <v>0</v>
      </c>
      <c r="L1063" s="12">
        <v>0</v>
      </c>
      <c r="M1063" s="12">
        <v>0</v>
      </c>
      <c r="N1063" s="12">
        <v>0</v>
      </c>
      <c r="O1063" s="12">
        <v>0</v>
      </c>
      <c r="P1063" s="12">
        <v>0</v>
      </c>
      <c r="Q1063" s="12">
        <v>0</v>
      </c>
      <c r="R1063" s="12">
        <v>0</v>
      </c>
      <c r="S1063" s="12">
        <v>0</v>
      </c>
      <c r="T1063" s="12">
        <v>0</v>
      </c>
      <c r="U1063" s="12">
        <v>0</v>
      </c>
      <c r="V1063" s="12">
        <v>0</v>
      </c>
      <c r="W1063" s="12">
        <v>0</v>
      </c>
      <c r="X1063" s="12">
        <v>0</v>
      </c>
      <c r="Y1063" s="12">
        <v>0</v>
      </c>
      <c r="Z1063" s="12">
        <v>0</v>
      </c>
      <c r="AA1063" s="12">
        <v>0</v>
      </c>
      <c r="AB1063" s="12">
        <v>0</v>
      </c>
      <c r="AC1063" s="12">
        <v>0</v>
      </c>
      <c r="AD1063" s="12">
        <v>0</v>
      </c>
      <c r="AE1063" s="12">
        <v>0</v>
      </c>
      <c r="AF1063" s="12">
        <v>0</v>
      </c>
      <c r="AG1063" s="12">
        <v>0</v>
      </c>
      <c r="AH1063" s="12">
        <v>0</v>
      </c>
      <c r="AI1063" s="12">
        <v>0</v>
      </c>
      <c r="AJ1063" s="12">
        <v>0</v>
      </c>
      <c r="AK1063" s="12">
        <v>0</v>
      </c>
      <c r="AL1063" s="12">
        <v>0</v>
      </c>
      <c r="AM1063" s="12">
        <v>0</v>
      </c>
      <c r="AN1063" s="12">
        <v>0</v>
      </c>
      <c r="AO1063" s="81">
        <v>0</v>
      </c>
      <c r="AP1063">
        <v>0</v>
      </c>
      <c r="AQ1063">
        <v>0</v>
      </c>
      <c r="AR1063">
        <v>0</v>
      </c>
      <c r="AS1063" t="s">
        <v>362</v>
      </c>
      <c r="AT1063" t="s">
        <v>267</v>
      </c>
      <c r="AU1063">
        <v>0</v>
      </c>
      <c r="AV1063" s="12"/>
      <c r="AW1063" s="12"/>
      <c r="AX1063" s="12"/>
      <c r="AY1063" s="12"/>
      <c r="AZ1063" t="s">
        <v>295</v>
      </c>
    </row>
    <row r="1064" spans="1:52" hidden="1" x14ac:dyDescent="0.35">
      <c r="A1064" t="s">
        <v>148</v>
      </c>
      <c r="B1064" t="s">
        <v>152</v>
      </c>
      <c r="C1064" s="109">
        <v>0</v>
      </c>
      <c r="D1064" s="12">
        <v>0</v>
      </c>
      <c r="E1064" s="12">
        <v>0</v>
      </c>
      <c r="F1064" s="12">
        <v>0</v>
      </c>
      <c r="G1064" s="12">
        <v>0</v>
      </c>
      <c r="H1064" s="12">
        <v>0</v>
      </c>
      <c r="I1064" s="12">
        <v>0</v>
      </c>
      <c r="J1064" s="12">
        <v>0</v>
      </c>
      <c r="K1064" s="12">
        <v>0</v>
      </c>
      <c r="L1064" s="12">
        <v>0</v>
      </c>
      <c r="M1064" s="12">
        <v>0</v>
      </c>
      <c r="N1064" s="12">
        <v>0</v>
      </c>
      <c r="O1064" s="12">
        <v>0</v>
      </c>
      <c r="P1064" s="12">
        <v>0</v>
      </c>
      <c r="Q1064" s="12">
        <v>0</v>
      </c>
      <c r="R1064" s="12">
        <v>0</v>
      </c>
      <c r="S1064" s="12">
        <v>0</v>
      </c>
      <c r="T1064" s="12">
        <v>0</v>
      </c>
      <c r="U1064" s="12">
        <v>0</v>
      </c>
      <c r="V1064" s="12">
        <v>0</v>
      </c>
      <c r="W1064" s="12">
        <v>0</v>
      </c>
      <c r="X1064" s="12">
        <v>0</v>
      </c>
      <c r="Y1064" s="12">
        <v>0</v>
      </c>
      <c r="Z1064" s="12">
        <v>0</v>
      </c>
      <c r="AA1064" s="12">
        <v>0</v>
      </c>
      <c r="AB1064" s="12">
        <v>0</v>
      </c>
      <c r="AC1064" s="12">
        <v>0</v>
      </c>
      <c r="AD1064" s="12">
        <v>0</v>
      </c>
      <c r="AE1064" s="12">
        <v>0</v>
      </c>
      <c r="AF1064" s="12">
        <v>0</v>
      </c>
      <c r="AG1064" s="12">
        <v>0</v>
      </c>
      <c r="AH1064" s="12">
        <v>0</v>
      </c>
      <c r="AI1064" s="12">
        <v>0</v>
      </c>
      <c r="AJ1064" s="12">
        <v>0</v>
      </c>
      <c r="AK1064" s="12">
        <v>0</v>
      </c>
      <c r="AL1064" s="12">
        <v>0</v>
      </c>
      <c r="AM1064" s="12">
        <v>0</v>
      </c>
      <c r="AN1064" s="12">
        <v>0</v>
      </c>
      <c r="AO1064" s="81">
        <v>0</v>
      </c>
      <c r="AP1064">
        <v>0</v>
      </c>
      <c r="AQ1064">
        <v>0</v>
      </c>
      <c r="AR1064">
        <v>0</v>
      </c>
      <c r="AS1064" t="s">
        <v>364</v>
      </c>
      <c r="AT1064" t="s">
        <v>267</v>
      </c>
      <c r="AU1064">
        <v>0</v>
      </c>
      <c r="AV1064" s="12">
        <v>2260</v>
      </c>
      <c r="AW1064" s="12"/>
      <c r="AX1064" s="12"/>
      <c r="AY1064" s="12"/>
      <c r="AZ1064" t="s">
        <v>57</v>
      </c>
    </row>
    <row r="1065" spans="1:52" hidden="1" x14ac:dyDescent="0.35">
      <c r="A1065" t="s">
        <v>148</v>
      </c>
      <c r="B1065" t="s">
        <v>152</v>
      </c>
      <c r="C1065" s="109">
        <v>0</v>
      </c>
      <c r="D1065" s="12">
        <v>0</v>
      </c>
      <c r="E1065" s="12">
        <v>0</v>
      </c>
      <c r="F1065" s="12">
        <v>0</v>
      </c>
      <c r="G1065" s="12">
        <v>0</v>
      </c>
      <c r="H1065" s="12">
        <v>0</v>
      </c>
      <c r="I1065" s="12">
        <v>0</v>
      </c>
      <c r="J1065" s="12">
        <v>0</v>
      </c>
      <c r="K1065" s="12">
        <v>0</v>
      </c>
      <c r="L1065" s="12">
        <v>0</v>
      </c>
      <c r="M1065" s="12">
        <v>0</v>
      </c>
      <c r="N1065" s="12">
        <v>0</v>
      </c>
      <c r="O1065" s="12">
        <v>0</v>
      </c>
      <c r="P1065" s="12">
        <v>0</v>
      </c>
      <c r="Q1065" s="12">
        <v>0</v>
      </c>
      <c r="R1065" s="12">
        <v>0</v>
      </c>
      <c r="S1065" s="12">
        <v>0</v>
      </c>
      <c r="T1065" s="12">
        <v>0</v>
      </c>
      <c r="U1065" s="12">
        <v>0</v>
      </c>
      <c r="V1065" s="12">
        <v>0</v>
      </c>
      <c r="W1065" s="12">
        <v>0</v>
      </c>
      <c r="X1065" s="12">
        <v>0</v>
      </c>
      <c r="Y1065" s="12">
        <v>0</v>
      </c>
      <c r="Z1065" s="12">
        <v>0</v>
      </c>
      <c r="AA1065" s="12">
        <v>0</v>
      </c>
      <c r="AB1065" s="12">
        <v>0</v>
      </c>
      <c r="AC1065" s="12">
        <v>0</v>
      </c>
      <c r="AD1065" s="12">
        <v>0</v>
      </c>
      <c r="AE1065" s="12">
        <v>0</v>
      </c>
      <c r="AF1065" s="12">
        <v>0</v>
      </c>
      <c r="AG1065" s="12">
        <v>0</v>
      </c>
      <c r="AH1065" s="12">
        <v>0</v>
      </c>
      <c r="AI1065" s="12">
        <v>0</v>
      </c>
      <c r="AJ1065" s="12">
        <v>0</v>
      </c>
      <c r="AK1065" s="12">
        <v>0</v>
      </c>
      <c r="AL1065" s="12">
        <v>0</v>
      </c>
      <c r="AM1065" s="12">
        <v>0</v>
      </c>
      <c r="AN1065" s="12">
        <v>0</v>
      </c>
      <c r="AO1065" s="81">
        <v>0</v>
      </c>
      <c r="AP1065">
        <v>0</v>
      </c>
      <c r="AQ1065">
        <v>0</v>
      </c>
      <c r="AR1065">
        <v>0</v>
      </c>
      <c r="AS1065" t="s">
        <v>364</v>
      </c>
      <c r="AT1065" t="s">
        <v>267</v>
      </c>
      <c r="AU1065">
        <v>0</v>
      </c>
      <c r="AV1065" s="12"/>
      <c r="AW1065" s="12">
        <v>1</v>
      </c>
      <c r="AX1065" s="12"/>
      <c r="AY1065" s="12"/>
      <c r="AZ1065" t="s">
        <v>295</v>
      </c>
    </row>
    <row r="1066" spans="1:52" hidden="1" x14ac:dyDescent="0.35">
      <c r="A1066" t="s">
        <v>148</v>
      </c>
      <c r="B1066" t="s">
        <v>152</v>
      </c>
      <c r="C1066" s="109">
        <v>0</v>
      </c>
      <c r="D1066" s="12">
        <v>0</v>
      </c>
      <c r="E1066" s="12">
        <v>0</v>
      </c>
      <c r="F1066" s="12">
        <v>0</v>
      </c>
      <c r="G1066" s="12">
        <v>0</v>
      </c>
      <c r="H1066" s="12">
        <v>0</v>
      </c>
      <c r="I1066" s="12">
        <v>0</v>
      </c>
      <c r="J1066" s="12">
        <v>0</v>
      </c>
      <c r="K1066" s="12">
        <v>0</v>
      </c>
      <c r="L1066" s="12">
        <v>0</v>
      </c>
      <c r="M1066" s="12">
        <v>0</v>
      </c>
      <c r="N1066" s="12">
        <v>0</v>
      </c>
      <c r="O1066" s="12">
        <v>0</v>
      </c>
      <c r="P1066" s="12">
        <v>0</v>
      </c>
      <c r="Q1066" s="12">
        <v>0</v>
      </c>
      <c r="R1066" s="12">
        <v>0</v>
      </c>
      <c r="S1066" s="12">
        <v>0</v>
      </c>
      <c r="T1066" s="12">
        <v>0</v>
      </c>
      <c r="U1066" s="12">
        <v>0</v>
      </c>
      <c r="V1066" s="12">
        <v>0</v>
      </c>
      <c r="W1066" s="12">
        <v>0</v>
      </c>
      <c r="X1066" s="12">
        <v>0</v>
      </c>
      <c r="Y1066" s="12">
        <v>0</v>
      </c>
      <c r="Z1066" s="12">
        <v>0</v>
      </c>
      <c r="AA1066" s="12">
        <v>0</v>
      </c>
      <c r="AB1066" s="12">
        <v>0</v>
      </c>
      <c r="AC1066" s="12">
        <v>0</v>
      </c>
      <c r="AD1066" s="12">
        <v>0</v>
      </c>
      <c r="AE1066" s="12">
        <v>0</v>
      </c>
      <c r="AF1066" s="12">
        <v>0</v>
      </c>
      <c r="AG1066" s="12">
        <v>0</v>
      </c>
      <c r="AH1066" s="12">
        <v>0</v>
      </c>
      <c r="AI1066" s="12">
        <v>0</v>
      </c>
      <c r="AJ1066" s="12">
        <v>0</v>
      </c>
      <c r="AK1066" s="12">
        <v>0</v>
      </c>
      <c r="AL1066" s="12">
        <v>0</v>
      </c>
      <c r="AM1066" s="12">
        <v>0</v>
      </c>
      <c r="AN1066" s="12">
        <v>0</v>
      </c>
      <c r="AO1066" s="81">
        <v>0</v>
      </c>
      <c r="AP1066">
        <v>0</v>
      </c>
      <c r="AQ1066">
        <v>0</v>
      </c>
      <c r="AR1066">
        <v>0</v>
      </c>
      <c r="AS1066" t="s">
        <v>364</v>
      </c>
      <c r="AT1066" t="s">
        <v>267</v>
      </c>
      <c r="AU1066">
        <v>0</v>
      </c>
      <c r="AV1066" s="12"/>
      <c r="AW1066" s="12">
        <v>6</v>
      </c>
      <c r="AX1066" s="12"/>
      <c r="AY1066" s="12"/>
      <c r="AZ1066" t="s">
        <v>296</v>
      </c>
    </row>
    <row r="1067" spans="1:52" hidden="1" x14ac:dyDescent="0.35">
      <c r="A1067" t="s">
        <v>148</v>
      </c>
      <c r="B1067" t="s">
        <v>152</v>
      </c>
      <c r="C1067" s="109">
        <v>0</v>
      </c>
      <c r="D1067" s="12">
        <v>0</v>
      </c>
      <c r="E1067" s="12">
        <v>0</v>
      </c>
      <c r="F1067" s="12">
        <v>0</v>
      </c>
      <c r="G1067" s="12">
        <v>0</v>
      </c>
      <c r="H1067" s="12">
        <v>0</v>
      </c>
      <c r="I1067" s="12">
        <v>0</v>
      </c>
      <c r="J1067" s="12">
        <v>0</v>
      </c>
      <c r="K1067" s="12">
        <v>0</v>
      </c>
      <c r="L1067" s="12">
        <v>0</v>
      </c>
      <c r="M1067" s="12">
        <v>0</v>
      </c>
      <c r="N1067" s="12">
        <v>0</v>
      </c>
      <c r="O1067" s="12">
        <v>0</v>
      </c>
      <c r="P1067" s="12">
        <v>0</v>
      </c>
      <c r="Q1067" s="12">
        <v>0</v>
      </c>
      <c r="R1067" s="12">
        <v>0</v>
      </c>
      <c r="S1067" s="12">
        <v>0</v>
      </c>
      <c r="T1067" s="12">
        <v>0</v>
      </c>
      <c r="U1067" s="12">
        <v>0</v>
      </c>
      <c r="V1067" s="12">
        <v>0</v>
      </c>
      <c r="W1067" s="12">
        <v>0</v>
      </c>
      <c r="X1067" s="12">
        <v>0</v>
      </c>
      <c r="Y1067" s="12">
        <v>0</v>
      </c>
      <c r="Z1067" s="12">
        <v>0</v>
      </c>
      <c r="AA1067" s="12">
        <v>0</v>
      </c>
      <c r="AB1067" s="12">
        <v>0</v>
      </c>
      <c r="AC1067" s="12">
        <v>0</v>
      </c>
      <c r="AD1067" s="12">
        <v>0</v>
      </c>
      <c r="AE1067" s="12">
        <v>0</v>
      </c>
      <c r="AF1067" s="12">
        <v>0</v>
      </c>
      <c r="AG1067" s="12">
        <v>0</v>
      </c>
      <c r="AH1067" s="12">
        <v>0</v>
      </c>
      <c r="AI1067" s="12">
        <v>0</v>
      </c>
      <c r="AJ1067" s="12">
        <v>0</v>
      </c>
      <c r="AK1067" s="12">
        <v>0</v>
      </c>
      <c r="AL1067" s="12">
        <v>0</v>
      </c>
      <c r="AM1067" s="12">
        <v>0</v>
      </c>
      <c r="AN1067" s="12">
        <v>0</v>
      </c>
      <c r="AO1067" s="81">
        <v>0</v>
      </c>
      <c r="AP1067">
        <v>0</v>
      </c>
      <c r="AQ1067">
        <v>0</v>
      </c>
      <c r="AR1067">
        <v>0</v>
      </c>
      <c r="AS1067" t="s">
        <v>364</v>
      </c>
      <c r="AT1067" t="s">
        <v>267</v>
      </c>
      <c r="AU1067">
        <v>0</v>
      </c>
      <c r="AV1067" s="12"/>
      <c r="AW1067" s="12">
        <v>75</v>
      </c>
      <c r="AX1067" s="12"/>
      <c r="AY1067" s="12"/>
      <c r="AZ1067" t="s">
        <v>57</v>
      </c>
    </row>
    <row r="1068" spans="1:52" hidden="1" x14ac:dyDescent="0.35">
      <c r="A1068" t="s">
        <v>148</v>
      </c>
      <c r="B1068" t="s">
        <v>152</v>
      </c>
      <c r="C1068" s="109">
        <v>0</v>
      </c>
      <c r="D1068" s="12">
        <v>0</v>
      </c>
      <c r="E1068" s="12">
        <v>0</v>
      </c>
      <c r="F1068" s="12">
        <v>0</v>
      </c>
      <c r="G1068" s="12">
        <v>0</v>
      </c>
      <c r="H1068" s="12">
        <v>0</v>
      </c>
      <c r="I1068" s="12">
        <v>0</v>
      </c>
      <c r="J1068" s="12">
        <v>0</v>
      </c>
      <c r="K1068" s="12">
        <v>0</v>
      </c>
      <c r="L1068" s="12">
        <v>0</v>
      </c>
      <c r="M1068" s="12">
        <v>0</v>
      </c>
      <c r="N1068" s="12">
        <v>0</v>
      </c>
      <c r="O1068" s="12">
        <v>0</v>
      </c>
      <c r="P1068" s="12">
        <v>0</v>
      </c>
      <c r="Q1068" s="12">
        <v>0</v>
      </c>
      <c r="R1068" s="12">
        <v>0</v>
      </c>
      <c r="S1068" s="12">
        <v>0</v>
      </c>
      <c r="T1068" s="12">
        <v>0</v>
      </c>
      <c r="U1068" s="12">
        <v>0</v>
      </c>
      <c r="V1068" s="12">
        <v>0</v>
      </c>
      <c r="W1068" s="12">
        <v>0</v>
      </c>
      <c r="X1068" s="12">
        <v>0</v>
      </c>
      <c r="Y1068" s="12">
        <v>0</v>
      </c>
      <c r="Z1068" s="12">
        <v>0</v>
      </c>
      <c r="AA1068" s="12">
        <v>0</v>
      </c>
      <c r="AB1068" s="12">
        <v>0</v>
      </c>
      <c r="AC1068" s="12">
        <v>0</v>
      </c>
      <c r="AD1068" s="12">
        <v>0</v>
      </c>
      <c r="AE1068" s="12">
        <v>0</v>
      </c>
      <c r="AF1068" s="12">
        <v>0</v>
      </c>
      <c r="AG1068" s="12">
        <v>0</v>
      </c>
      <c r="AH1068" s="12">
        <v>0</v>
      </c>
      <c r="AI1068" s="12">
        <v>0</v>
      </c>
      <c r="AJ1068" s="12">
        <v>0</v>
      </c>
      <c r="AK1068" s="12">
        <v>0</v>
      </c>
      <c r="AL1068" s="12">
        <v>0</v>
      </c>
      <c r="AM1068" s="12">
        <v>0</v>
      </c>
      <c r="AN1068" s="12">
        <v>0</v>
      </c>
      <c r="AO1068" s="81">
        <v>0</v>
      </c>
      <c r="AP1068">
        <v>0</v>
      </c>
      <c r="AQ1068">
        <v>0</v>
      </c>
      <c r="AR1068">
        <v>0</v>
      </c>
      <c r="AS1068" t="s">
        <v>364</v>
      </c>
      <c r="AT1068" t="s">
        <v>267</v>
      </c>
      <c r="AU1068">
        <v>0</v>
      </c>
      <c r="AV1068" s="12"/>
      <c r="AW1068" s="12"/>
      <c r="AX1068" s="12">
        <v>12</v>
      </c>
      <c r="AY1068" s="12"/>
      <c r="AZ1068" t="s">
        <v>295</v>
      </c>
    </row>
    <row r="1069" spans="1:52" hidden="1" x14ac:dyDescent="0.35">
      <c r="A1069" t="s">
        <v>148</v>
      </c>
      <c r="B1069" t="s">
        <v>152</v>
      </c>
      <c r="C1069" s="109">
        <v>0</v>
      </c>
      <c r="D1069" s="12">
        <v>0</v>
      </c>
      <c r="E1069" s="12">
        <v>0</v>
      </c>
      <c r="F1069" s="12">
        <v>0</v>
      </c>
      <c r="G1069" s="12">
        <v>0</v>
      </c>
      <c r="H1069" s="12">
        <v>0</v>
      </c>
      <c r="I1069" s="12">
        <v>0</v>
      </c>
      <c r="J1069" s="12">
        <v>0</v>
      </c>
      <c r="K1069" s="12">
        <v>0</v>
      </c>
      <c r="L1069" s="12">
        <v>0</v>
      </c>
      <c r="M1069" s="12">
        <v>0</v>
      </c>
      <c r="N1069" s="12">
        <v>0</v>
      </c>
      <c r="O1069" s="12">
        <v>0</v>
      </c>
      <c r="P1069" s="12">
        <v>0</v>
      </c>
      <c r="Q1069" s="12">
        <v>0</v>
      </c>
      <c r="R1069" s="12">
        <v>0</v>
      </c>
      <c r="S1069" s="12">
        <v>0</v>
      </c>
      <c r="T1069" s="12">
        <v>0</v>
      </c>
      <c r="U1069" s="12">
        <v>0</v>
      </c>
      <c r="V1069" s="12">
        <v>0</v>
      </c>
      <c r="W1069" s="12">
        <v>0</v>
      </c>
      <c r="X1069" s="12">
        <v>0</v>
      </c>
      <c r="Y1069" s="12">
        <v>0</v>
      </c>
      <c r="Z1069" s="12">
        <v>0</v>
      </c>
      <c r="AA1069" s="12">
        <v>0</v>
      </c>
      <c r="AB1069" s="12">
        <v>0</v>
      </c>
      <c r="AC1069" s="12">
        <v>0</v>
      </c>
      <c r="AD1069" s="12">
        <v>0</v>
      </c>
      <c r="AE1069" s="12">
        <v>0</v>
      </c>
      <c r="AF1069" s="12">
        <v>0</v>
      </c>
      <c r="AG1069" s="12">
        <v>0</v>
      </c>
      <c r="AH1069" s="12">
        <v>0</v>
      </c>
      <c r="AI1069" s="12">
        <v>0</v>
      </c>
      <c r="AJ1069" s="12">
        <v>0</v>
      </c>
      <c r="AK1069" s="12">
        <v>0</v>
      </c>
      <c r="AL1069" s="12">
        <v>0</v>
      </c>
      <c r="AM1069" s="12">
        <v>0</v>
      </c>
      <c r="AN1069" s="12">
        <v>0</v>
      </c>
      <c r="AO1069" s="81">
        <v>0</v>
      </c>
      <c r="AP1069">
        <v>0</v>
      </c>
      <c r="AQ1069">
        <v>0</v>
      </c>
      <c r="AR1069">
        <v>0</v>
      </c>
      <c r="AS1069" t="s">
        <v>364</v>
      </c>
      <c r="AT1069" t="s">
        <v>267</v>
      </c>
      <c r="AU1069">
        <v>0</v>
      </c>
      <c r="AV1069" s="12"/>
      <c r="AW1069" s="12"/>
      <c r="AX1069" s="12">
        <v>54</v>
      </c>
      <c r="AY1069" s="12"/>
      <c r="AZ1069" t="s">
        <v>296</v>
      </c>
    </row>
    <row r="1070" spans="1:52" hidden="1" x14ac:dyDescent="0.35">
      <c r="A1070" t="s">
        <v>148</v>
      </c>
      <c r="B1070" t="s">
        <v>152</v>
      </c>
      <c r="C1070" s="109">
        <v>0</v>
      </c>
      <c r="D1070" s="12">
        <v>0</v>
      </c>
      <c r="E1070" s="12">
        <v>0</v>
      </c>
      <c r="F1070" s="12">
        <v>0</v>
      </c>
      <c r="G1070" s="12">
        <v>0</v>
      </c>
      <c r="H1070" s="12">
        <v>0</v>
      </c>
      <c r="I1070" s="12">
        <v>0</v>
      </c>
      <c r="J1070" s="12">
        <v>0</v>
      </c>
      <c r="K1070" s="12">
        <v>0</v>
      </c>
      <c r="L1070" s="12">
        <v>0</v>
      </c>
      <c r="M1070" s="12">
        <v>0</v>
      </c>
      <c r="N1070" s="12">
        <v>0</v>
      </c>
      <c r="O1070" s="12">
        <v>0</v>
      </c>
      <c r="P1070" s="12">
        <v>0</v>
      </c>
      <c r="Q1070" s="12">
        <v>0</v>
      </c>
      <c r="R1070" s="12">
        <v>0</v>
      </c>
      <c r="S1070" s="12">
        <v>0</v>
      </c>
      <c r="T1070" s="12">
        <v>0</v>
      </c>
      <c r="U1070" s="12">
        <v>0</v>
      </c>
      <c r="V1070" s="12">
        <v>0</v>
      </c>
      <c r="W1070" s="12">
        <v>0</v>
      </c>
      <c r="X1070" s="12">
        <v>0</v>
      </c>
      <c r="Y1070" s="12">
        <v>0</v>
      </c>
      <c r="Z1070" s="12">
        <v>0</v>
      </c>
      <c r="AA1070" s="12">
        <v>0</v>
      </c>
      <c r="AB1070" s="12">
        <v>0</v>
      </c>
      <c r="AC1070" s="12">
        <v>0</v>
      </c>
      <c r="AD1070" s="12">
        <v>0</v>
      </c>
      <c r="AE1070" s="12">
        <v>0</v>
      </c>
      <c r="AF1070" s="12">
        <v>0</v>
      </c>
      <c r="AG1070" s="12">
        <v>0</v>
      </c>
      <c r="AH1070" s="12">
        <v>0</v>
      </c>
      <c r="AI1070" s="12">
        <v>0</v>
      </c>
      <c r="AJ1070" s="12">
        <v>0</v>
      </c>
      <c r="AK1070" s="12">
        <v>0</v>
      </c>
      <c r="AL1070" s="12">
        <v>0</v>
      </c>
      <c r="AM1070" s="12">
        <v>0</v>
      </c>
      <c r="AN1070" s="12">
        <v>0</v>
      </c>
      <c r="AO1070" s="81">
        <v>0</v>
      </c>
      <c r="AP1070">
        <v>0</v>
      </c>
      <c r="AQ1070">
        <v>0</v>
      </c>
      <c r="AR1070">
        <v>0</v>
      </c>
      <c r="AS1070" t="s">
        <v>364</v>
      </c>
      <c r="AT1070" t="s">
        <v>267</v>
      </c>
      <c r="AU1070">
        <v>0</v>
      </c>
      <c r="AV1070" s="12"/>
      <c r="AW1070" s="12"/>
      <c r="AX1070" s="12">
        <v>645</v>
      </c>
      <c r="AY1070" s="12"/>
      <c r="AZ1070" t="s">
        <v>57</v>
      </c>
    </row>
    <row r="1071" spans="1:52" hidden="1" x14ac:dyDescent="0.35">
      <c r="A1071" t="s">
        <v>148</v>
      </c>
      <c r="B1071" t="s">
        <v>152</v>
      </c>
      <c r="C1071" s="109">
        <v>0</v>
      </c>
      <c r="D1071" s="12">
        <v>0</v>
      </c>
      <c r="E1071" s="12">
        <v>0</v>
      </c>
      <c r="F1071" s="12">
        <v>0</v>
      </c>
      <c r="G1071" s="12">
        <v>0</v>
      </c>
      <c r="H1071" s="12">
        <v>0</v>
      </c>
      <c r="I1071" s="12">
        <v>0</v>
      </c>
      <c r="J1071" s="12">
        <v>0</v>
      </c>
      <c r="K1071" s="12">
        <v>0</v>
      </c>
      <c r="L1071" s="12">
        <v>0</v>
      </c>
      <c r="M1071" s="12">
        <v>0</v>
      </c>
      <c r="N1071" s="12">
        <v>0</v>
      </c>
      <c r="O1071" s="12">
        <v>0</v>
      </c>
      <c r="P1071" s="12">
        <v>0</v>
      </c>
      <c r="Q1071" s="12">
        <v>0</v>
      </c>
      <c r="R1071" s="12">
        <v>0</v>
      </c>
      <c r="S1071" s="12">
        <v>0</v>
      </c>
      <c r="T1071" s="12">
        <v>0</v>
      </c>
      <c r="U1071" s="12">
        <v>0</v>
      </c>
      <c r="V1071" s="12">
        <v>0</v>
      </c>
      <c r="W1071" s="12">
        <v>0</v>
      </c>
      <c r="X1071" s="12">
        <v>0</v>
      </c>
      <c r="Y1071" s="12">
        <v>0</v>
      </c>
      <c r="Z1071" s="12">
        <v>0</v>
      </c>
      <c r="AA1071" s="12">
        <v>0</v>
      </c>
      <c r="AB1071" s="12">
        <v>0</v>
      </c>
      <c r="AC1071" s="12">
        <v>0</v>
      </c>
      <c r="AD1071" s="12">
        <v>0</v>
      </c>
      <c r="AE1071" s="12">
        <v>0</v>
      </c>
      <c r="AF1071" s="12">
        <v>0</v>
      </c>
      <c r="AG1071" s="12">
        <v>0</v>
      </c>
      <c r="AH1071" s="12">
        <v>0</v>
      </c>
      <c r="AI1071" s="12">
        <v>0</v>
      </c>
      <c r="AJ1071" s="12">
        <v>0</v>
      </c>
      <c r="AK1071" s="12">
        <v>0</v>
      </c>
      <c r="AL1071" s="12">
        <v>0</v>
      </c>
      <c r="AM1071" s="12">
        <v>0</v>
      </c>
      <c r="AN1071" s="12">
        <v>0</v>
      </c>
      <c r="AO1071" s="81">
        <v>0</v>
      </c>
      <c r="AP1071">
        <v>0</v>
      </c>
      <c r="AQ1071">
        <v>0</v>
      </c>
      <c r="AR1071">
        <v>0</v>
      </c>
      <c r="AS1071" t="s">
        <v>364</v>
      </c>
      <c r="AT1071" t="s">
        <v>267</v>
      </c>
      <c r="AU1071">
        <v>0</v>
      </c>
      <c r="AV1071" s="12"/>
      <c r="AW1071" s="12"/>
      <c r="AX1071" s="12"/>
      <c r="AY1071" s="12">
        <v>2</v>
      </c>
      <c r="AZ1071" t="s">
        <v>295</v>
      </c>
    </row>
    <row r="1072" spans="1:52" hidden="1" x14ac:dyDescent="0.35">
      <c r="A1072" t="s">
        <v>148</v>
      </c>
      <c r="B1072" t="s">
        <v>152</v>
      </c>
      <c r="C1072" s="109">
        <v>0</v>
      </c>
      <c r="D1072" s="12">
        <v>0</v>
      </c>
      <c r="E1072" s="12">
        <v>0</v>
      </c>
      <c r="F1072" s="12">
        <v>0</v>
      </c>
      <c r="G1072" s="12">
        <v>0</v>
      </c>
      <c r="H1072" s="12">
        <v>0</v>
      </c>
      <c r="I1072" s="12">
        <v>0</v>
      </c>
      <c r="J1072" s="12">
        <v>0</v>
      </c>
      <c r="K1072" s="12">
        <v>0</v>
      </c>
      <c r="L1072" s="12">
        <v>0</v>
      </c>
      <c r="M1072" s="12">
        <v>0</v>
      </c>
      <c r="N1072" s="12">
        <v>0</v>
      </c>
      <c r="O1072" s="12">
        <v>0</v>
      </c>
      <c r="P1072" s="12">
        <v>0</v>
      </c>
      <c r="Q1072" s="12">
        <v>0</v>
      </c>
      <c r="R1072" s="12">
        <v>0</v>
      </c>
      <c r="S1072" s="12">
        <v>0</v>
      </c>
      <c r="T1072" s="12">
        <v>0</v>
      </c>
      <c r="U1072" s="12">
        <v>0</v>
      </c>
      <c r="V1072" s="12">
        <v>0</v>
      </c>
      <c r="W1072" s="12">
        <v>0</v>
      </c>
      <c r="X1072" s="12">
        <v>0</v>
      </c>
      <c r="Y1072" s="12">
        <v>0</v>
      </c>
      <c r="Z1072" s="12">
        <v>0</v>
      </c>
      <c r="AA1072" s="12">
        <v>0</v>
      </c>
      <c r="AB1072" s="12">
        <v>0</v>
      </c>
      <c r="AC1072" s="12">
        <v>0</v>
      </c>
      <c r="AD1072" s="12">
        <v>0</v>
      </c>
      <c r="AE1072" s="12">
        <v>0</v>
      </c>
      <c r="AF1072" s="12">
        <v>0</v>
      </c>
      <c r="AG1072" s="12">
        <v>0</v>
      </c>
      <c r="AH1072" s="12">
        <v>0</v>
      </c>
      <c r="AI1072" s="12">
        <v>0</v>
      </c>
      <c r="AJ1072" s="12">
        <v>0</v>
      </c>
      <c r="AK1072" s="12">
        <v>0</v>
      </c>
      <c r="AL1072" s="12">
        <v>0</v>
      </c>
      <c r="AM1072" s="12">
        <v>0</v>
      </c>
      <c r="AN1072" s="12">
        <v>0</v>
      </c>
      <c r="AO1072" s="81">
        <v>0</v>
      </c>
      <c r="AP1072">
        <v>0</v>
      </c>
      <c r="AQ1072">
        <v>0</v>
      </c>
      <c r="AR1072">
        <v>0</v>
      </c>
      <c r="AS1072" t="s">
        <v>364</v>
      </c>
      <c r="AT1072" t="s">
        <v>267</v>
      </c>
      <c r="AU1072">
        <v>0</v>
      </c>
      <c r="AV1072" s="12"/>
      <c r="AW1072" s="12"/>
      <c r="AX1072" s="12"/>
      <c r="AY1072" s="12">
        <v>11</v>
      </c>
      <c r="AZ1072" t="s">
        <v>296</v>
      </c>
    </row>
    <row r="1073" spans="1:52" hidden="1" x14ac:dyDescent="0.35">
      <c r="A1073" t="s">
        <v>148</v>
      </c>
      <c r="B1073" t="s">
        <v>152</v>
      </c>
      <c r="C1073" s="109">
        <v>0</v>
      </c>
      <c r="D1073" s="12">
        <v>0</v>
      </c>
      <c r="E1073" s="12">
        <v>0</v>
      </c>
      <c r="F1073" s="12">
        <v>0</v>
      </c>
      <c r="G1073" s="12">
        <v>0</v>
      </c>
      <c r="H1073" s="12">
        <v>0</v>
      </c>
      <c r="I1073" s="12">
        <v>0</v>
      </c>
      <c r="J1073" s="12">
        <v>0</v>
      </c>
      <c r="K1073" s="12">
        <v>0</v>
      </c>
      <c r="L1073" s="12">
        <v>0</v>
      </c>
      <c r="M1073" s="12">
        <v>0</v>
      </c>
      <c r="N1073" s="12">
        <v>0</v>
      </c>
      <c r="O1073" s="12">
        <v>0</v>
      </c>
      <c r="P1073" s="12">
        <v>0</v>
      </c>
      <c r="Q1073" s="12">
        <v>0</v>
      </c>
      <c r="R1073" s="12">
        <v>0</v>
      </c>
      <c r="S1073" s="12">
        <v>0</v>
      </c>
      <c r="T1073" s="12">
        <v>0</v>
      </c>
      <c r="U1073" s="12">
        <v>0</v>
      </c>
      <c r="V1073" s="12">
        <v>0</v>
      </c>
      <c r="W1073" s="12">
        <v>0</v>
      </c>
      <c r="X1073" s="12">
        <v>0</v>
      </c>
      <c r="Y1073" s="12">
        <v>0</v>
      </c>
      <c r="Z1073" s="12">
        <v>0</v>
      </c>
      <c r="AA1073" s="12">
        <v>0</v>
      </c>
      <c r="AB1073" s="12">
        <v>0</v>
      </c>
      <c r="AC1073" s="12">
        <v>0</v>
      </c>
      <c r="AD1073" s="12">
        <v>0</v>
      </c>
      <c r="AE1073" s="12">
        <v>0</v>
      </c>
      <c r="AF1073" s="12">
        <v>0</v>
      </c>
      <c r="AG1073" s="12">
        <v>0</v>
      </c>
      <c r="AH1073" s="12">
        <v>0</v>
      </c>
      <c r="AI1073" s="12">
        <v>0</v>
      </c>
      <c r="AJ1073" s="12">
        <v>0</v>
      </c>
      <c r="AK1073" s="12">
        <v>0</v>
      </c>
      <c r="AL1073" s="12">
        <v>0</v>
      </c>
      <c r="AM1073" s="12">
        <v>0</v>
      </c>
      <c r="AN1073" s="12">
        <v>0</v>
      </c>
      <c r="AO1073" s="81">
        <v>0</v>
      </c>
      <c r="AP1073">
        <v>0</v>
      </c>
      <c r="AQ1073">
        <v>0</v>
      </c>
      <c r="AR1073">
        <v>0</v>
      </c>
      <c r="AS1073" t="s">
        <v>364</v>
      </c>
      <c r="AT1073" t="s">
        <v>267</v>
      </c>
      <c r="AU1073">
        <v>0</v>
      </c>
      <c r="AV1073" s="12"/>
      <c r="AW1073" s="12"/>
      <c r="AX1073" s="12"/>
      <c r="AY1073" s="12">
        <v>129</v>
      </c>
      <c r="AZ1073" t="s">
        <v>57</v>
      </c>
    </row>
    <row r="1074" spans="1:52" hidden="1" x14ac:dyDescent="0.35">
      <c r="A1074" t="s">
        <v>148</v>
      </c>
      <c r="B1074" t="s">
        <v>152</v>
      </c>
      <c r="C1074" s="109">
        <v>0</v>
      </c>
      <c r="D1074" s="12">
        <v>0</v>
      </c>
      <c r="E1074" s="12">
        <v>0</v>
      </c>
      <c r="F1074" s="12">
        <v>0</v>
      </c>
      <c r="G1074" s="12">
        <v>0</v>
      </c>
      <c r="H1074" s="12">
        <v>0</v>
      </c>
      <c r="I1074" s="12">
        <v>0</v>
      </c>
      <c r="J1074" s="12">
        <v>0</v>
      </c>
      <c r="K1074" s="12">
        <v>0</v>
      </c>
      <c r="L1074" s="12">
        <v>0</v>
      </c>
      <c r="M1074" s="12">
        <v>0</v>
      </c>
      <c r="N1074" s="12">
        <v>0</v>
      </c>
      <c r="O1074" s="12">
        <v>0</v>
      </c>
      <c r="P1074" s="12">
        <v>0</v>
      </c>
      <c r="Q1074" s="12">
        <v>0</v>
      </c>
      <c r="R1074" s="12">
        <v>0</v>
      </c>
      <c r="S1074" s="12">
        <v>0</v>
      </c>
      <c r="T1074" s="12">
        <v>0</v>
      </c>
      <c r="U1074" s="12">
        <v>0</v>
      </c>
      <c r="V1074" s="12">
        <v>0</v>
      </c>
      <c r="W1074" s="12">
        <v>0</v>
      </c>
      <c r="X1074" s="12">
        <v>0</v>
      </c>
      <c r="Y1074" s="12">
        <v>0</v>
      </c>
      <c r="Z1074" s="12">
        <v>0</v>
      </c>
      <c r="AA1074" s="12">
        <v>0</v>
      </c>
      <c r="AB1074" s="12">
        <v>0</v>
      </c>
      <c r="AC1074" s="12">
        <v>0</v>
      </c>
      <c r="AD1074" s="12">
        <v>0</v>
      </c>
      <c r="AE1074" s="12">
        <v>0</v>
      </c>
      <c r="AF1074" s="12">
        <v>0</v>
      </c>
      <c r="AG1074" s="12">
        <v>0</v>
      </c>
      <c r="AH1074" s="12">
        <v>0</v>
      </c>
      <c r="AI1074" s="12">
        <v>0</v>
      </c>
      <c r="AJ1074" s="12">
        <v>0</v>
      </c>
      <c r="AK1074" s="12">
        <v>0</v>
      </c>
      <c r="AL1074" s="12">
        <v>0</v>
      </c>
      <c r="AM1074" s="12">
        <v>0</v>
      </c>
      <c r="AN1074" s="12">
        <v>0</v>
      </c>
      <c r="AO1074" s="81">
        <v>0</v>
      </c>
      <c r="AP1074">
        <v>0</v>
      </c>
      <c r="AQ1074">
        <v>0</v>
      </c>
      <c r="AR1074">
        <v>0</v>
      </c>
      <c r="AS1074" t="s">
        <v>364</v>
      </c>
      <c r="AT1074" t="s">
        <v>267</v>
      </c>
      <c r="AU1074">
        <v>0</v>
      </c>
      <c r="AV1074" s="12"/>
      <c r="AW1074" s="12"/>
      <c r="AX1074" s="12"/>
      <c r="AY1074" s="12"/>
      <c r="AZ1074" t="s">
        <v>57</v>
      </c>
    </row>
    <row r="1075" spans="1:52" hidden="1" x14ac:dyDescent="0.35">
      <c r="A1075" t="s">
        <v>148</v>
      </c>
      <c r="B1075" t="s">
        <v>152</v>
      </c>
      <c r="C1075" s="109">
        <v>0</v>
      </c>
      <c r="D1075" s="12">
        <v>0</v>
      </c>
      <c r="E1075" s="12">
        <v>0</v>
      </c>
      <c r="F1075" s="12">
        <v>0</v>
      </c>
      <c r="G1075" s="12">
        <v>0</v>
      </c>
      <c r="H1075" s="12">
        <v>0</v>
      </c>
      <c r="I1075" s="12">
        <v>0</v>
      </c>
      <c r="J1075" s="12">
        <v>0</v>
      </c>
      <c r="K1075" s="12">
        <v>0</v>
      </c>
      <c r="L1075" s="12">
        <v>0</v>
      </c>
      <c r="M1075" s="12">
        <v>0</v>
      </c>
      <c r="N1075" s="12">
        <v>0</v>
      </c>
      <c r="O1075" s="12">
        <v>0</v>
      </c>
      <c r="P1075" s="12">
        <v>0</v>
      </c>
      <c r="Q1075" s="12">
        <v>0</v>
      </c>
      <c r="R1075" s="12">
        <v>0</v>
      </c>
      <c r="S1075" s="12">
        <v>0</v>
      </c>
      <c r="T1075" s="12">
        <v>0</v>
      </c>
      <c r="U1075" s="12">
        <v>0</v>
      </c>
      <c r="V1075" s="12">
        <v>0</v>
      </c>
      <c r="W1075" s="12">
        <v>0</v>
      </c>
      <c r="X1075" s="12">
        <v>0</v>
      </c>
      <c r="Y1075" s="12">
        <v>0</v>
      </c>
      <c r="Z1075" s="12">
        <v>0</v>
      </c>
      <c r="AA1075" s="12">
        <v>0</v>
      </c>
      <c r="AB1075" s="12">
        <v>0</v>
      </c>
      <c r="AC1075" s="12">
        <v>0</v>
      </c>
      <c r="AD1075" s="12">
        <v>0</v>
      </c>
      <c r="AE1075" s="12">
        <v>0</v>
      </c>
      <c r="AF1075" s="12">
        <v>0</v>
      </c>
      <c r="AG1075" s="12">
        <v>0</v>
      </c>
      <c r="AH1075" s="12">
        <v>0</v>
      </c>
      <c r="AI1075" s="12">
        <v>0</v>
      </c>
      <c r="AJ1075" s="12">
        <v>0</v>
      </c>
      <c r="AK1075" s="12">
        <v>0</v>
      </c>
      <c r="AL1075" s="12">
        <v>0</v>
      </c>
      <c r="AM1075" s="12">
        <v>0</v>
      </c>
      <c r="AN1075" s="12">
        <v>0</v>
      </c>
      <c r="AO1075" s="81">
        <v>0</v>
      </c>
      <c r="AP1075">
        <v>0</v>
      </c>
      <c r="AQ1075">
        <v>0</v>
      </c>
      <c r="AR1075">
        <v>0</v>
      </c>
      <c r="AS1075" t="s">
        <v>364</v>
      </c>
      <c r="AT1075" t="s">
        <v>267</v>
      </c>
      <c r="AU1075">
        <v>0</v>
      </c>
      <c r="AV1075" s="12"/>
      <c r="AW1075" s="12"/>
      <c r="AX1075" s="12"/>
      <c r="AY1075" s="12"/>
      <c r="AZ1075" t="s">
        <v>296</v>
      </c>
    </row>
    <row r="1076" spans="1:52" hidden="1" x14ac:dyDescent="0.35">
      <c r="A1076" t="s">
        <v>148</v>
      </c>
      <c r="B1076" t="s">
        <v>152</v>
      </c>
      <c r="C1076" s="109">
        <v>0</v>
      </c>
      <c r="D1076" s="12">
        <v>0</v>
      </c>
      <c r="E1076" s="12">
        <v>0</v>
      </c>
      <c r="F1076" s="12">
        <v>0</v>
      </c>
      <c r="G1076" s="12">
        <v>0</v>
      </c>
      <c r="H1076" s="12">
        <v>0</v>
      </c>
      <c r="I1076" s="12">
        <v>0</v>
      </c>
      <c r="J1076" s="12">
        <v>0</v>
      </c>
      <c r="K1076" s="12">
        <v>0</v>
      </c>
      <c r="L1076" s="12">
        <v>0</v>
      </c>
      <c r="M1076" s="12">
        <v>0</v>
      </c>
      <c r="N1076" s="12">
        <v>0</v>
      </c>
      <c r="O1076" s="12">
        <v>0</v>
      </c>
      <c r="P1076" s="12">
        <v>0</v>
      </c>
      <c r="Q1076" s="12">
        <v>0</v>
      </c>
      <c r="R1076" s="12">
        <v>0</v>
      </c>
      <c r="S1076" s="12">
        <v>0</v>
      </c>
      <c r="T1076" s="12">
        <v>0</v>
      </c>
      <c r="U1076" s="12">
        <v>0</v>
      </c>
      <c r="V1076" s="12">
        <v>0</v>
      </c>
      <c r="W1076" s="12">
        <v>0</v>
      </c>
      <c r="X1076" s="12">
        <v>0</v>
      </c>
      <c r="Y1076" s="12">
        <v>0</v>
      </c>
      <c r="Z1076" s="12">
        <v>0</v>
      </c>
      <c r="AA1076" s="12">
        <v>0</v>
      </c>
      <c r="AB1076" s="12">
        <v>0</v>
      </c>
      <c r="AC1076" s="12">
        <v>0</v>
      </c>
      <c r="AD1076" s="12">
        <v>0</v>
      </c>
      <c r="AE1076" s="12">
        <v>0</v>
      </c>
      <c r="AF1076" s="12">
        <v>0</v>
      </c>
      <c r="AG1076" s="12">
        <v>0</v>
      </c>
      <c r="AH1076" s="12">
        <v>0</v>
      </c>
      <c r="AI1076" s="12">
        <v>0</v>
      </c>
      <c r="AJ1076" s="12">
        <v>0</v>
      </c>
      <c r="AK1076" s="12">
        <v>0</v>
      </c>
      <c r="AL1076" s="12">
        <v>0</v>
      </c>
      <c r="AM1076" s="12">
        <v>0</v>
      </c>
      <c r="AN1076" s="12">
        <v>0</v>
      </c>
      <c r="AO1076" s="81">
        <v>0</v>
      </c>
      <c r="AP1076">
        <v>0</v>
      </c>
      <c r="AQ1076">
        <v>0</v>
      </c>
      <c r="AR1076">
        <v>0</v>
      </c>
      <c r="AS1076" t="s">
        <v>364</v>
      </c>
      <c r="AT1076" t="s">
        <v>267</v>
      </c>
      <c r="AU1076">
        <v>0</v>
      </c>
      <c r="AV1076" s="12"/>
      <c r="AW1076" s="12"/>
      <c r="AX1076" s="12"/>
      <c r="AY1076" s="12"/>
      <c r="AZ1076" t="s">
        <v>295</v>
      </c>
    </row>
    <row r="1077" spans="1:52" hidden="1" x14ac:dyDescent="0.35">
      <c r="A1077" t="s">
        <v>148</v>
      </c>
      <c r="B1077" t="s">
        <v>151</v>
      </c>
      <c r="C1077" s="109">
        <v>0</v>
      </c>
      <c r="D1077" s="12">
        <v>0</v>
      </c>
      <c r="E1077" s="12">
        <v>0</v>
      </c>
      <c r="F1077" s="12">
        <v>0</v>
      </c>
      <c r="G1077" s="12">
        <v>0</v>
      </c>
      <c r="H1077" s="12">
        <v>0</v>
      </c>
      <c r="I1077" s="12">
        <v>0</v>
      </c>
      <c r="J1077" s="12">
        <v>0</v>
      </c>
      <c r="K1077" s="12">
        <v>0</v>
      </c>
      <c r="L1077" s="12">
        <v>0</v>
      </c>
      <c r="M1077" s="12">
        <v>0</v>
      </c>
      <c r="N1077" s="12">
        <v>0</v>
      </c>
      <c r="O1077" s="12">
        <v>0</v>
      </c>
      <c r="P1077" s="12">
        <v>0</v>
      </c>
      <c r="Q1077" s="12">
        <v>0</v>
      </c>
      <c r="R1077" s="12">
        <v>0</v>
      </c>
      <c r="S1077" s="12">
        <v>0</v>
      </c>
      <c r="T1077" s="12">
        <v>0</v>
      </c>
      <c r="U1077" s="12">
        <v>0</v>
      </c>
      <c r="V1077" s="12">
        <v>0</v>
      </c>
      <c r="W1077" s="12">
        <v>0</v>
      </c>
      <c r="X1077" s="12">
        <v>0</v>
      </c>
      <c r="Y1077" s="12">
        <v>0</v>
      </c>
      <c r="Z1077" s="12">
        <v>0</v>
      </c>
      <c r="AA1077" s="12">
        <v>0</v>
      </c>
      <c r="AB1077" s="12">
        <v>0</v>
      </c>
      <c r="AC1077" s="12">
        <v>0</v>
      </c>
      <c r="AD1077" s="12">
        <v>0</v>
      </c>
      <c r="AE1077" s="12">
        <v>0</v>
      </c>
      <c r="AF1077" s="12">
        <v>0</v>
      </c>
      <c r="AG1077" s="12">
        <v>0</v>
      </c>
      <c r="AH1077" s="12">
        <v>0</v>
      </c>
      <c r="AI1077" s="12">
        <v>0</v>
      </c>
      <c r="AJ1077" s="12">
        <v>0</v>
      </c>
      <c r="AK1077" s="12">
        <v>0</v>
      </c>
      <c r="AL1077" s="12">
        <v>0</v>
      </c>
      <c r="AM1077" s="12">
        <v>0</v>
      </c>
      <c r="AN1077" s="12">
        <v>0</v>
      </c>
      <c r="AO1077" s="81">
        <v>0</v>
      </c>
      <c r="AP1077">
        <v>0</v>
      </c>
      <c r="AQ1077">
        <v>0</v>
      </c>
      <c r="AR1077">
        <v>0</v>
      </c>
      <c r="AS1077" t="s">
        <v>363</v>
      </c>
      <c r="AT1077" t="s">
        <v>267</v>
      </c>
      <c r="AU1077">
        <v>0</v>
      </c>
      <c r="AV1077" s="12">
        <v>1726</v>
      </c>
      <c r="AW1077" s="12"/>
      <c r="AX1077" s="12"/>
      <c r="AY1077" s="12"/>
      <c r="AZ1077" t="s">
        <v>57</v>
      </c>
    </row>
    <row r="1078" spans="1:52" hidden="1" x14ac:dyDescent="0.35">
      <c r="A1078" t="s">
        <v>148</v>
      </c>
      <c r="B1078" t="s">
        <v>151</v>
      </c>
      <c r="C1078" s="109">
        <v>0</v>
      </c>
      <c r="D1078" s="12">
        <v>0</v>
      </c>
      <c r="E1078" s="12">
        <v>0</v>
      </c>
      <c r="F1078" s="12">
        <v>0</v>
      </c>
      <c r="G1078" s="12">
        <v>0</v>
      </c>
      <c r="H1078" s="12">
        <v>0</v>
      </c>
      <c r="I1078" s="12">
        <v>0</v>
      </c>
      <c r="J1078" s="12">
        <v>0</v>
      </c>
      <c r="K1078" s="12">
        <v>0</v>
      </c>
      <c r="L1078" s="12">
        <v>0</v>
      </c>
      <c r="M1078" s="12">
        <v>0</v>
      </c>
      <c r="N1078" s="12">
        <v>0</v>
      </c>
      <c r="O1078" s="12">
        <v>0</v>
      </c>
      <c r="P1078" s="12">
        <v>0</v>
      </c>
      <c r="Q1078" s="12">
        <v>0</v>
      </c>
      <c r="R1078" s="12">
        <v>0</v>
      </c>
      <c r="S1078" s="12">
        <v>0</v>
      </c>
      <c r="T1078" s="12">
        <v>0</v>
      </c>
      <c r="U1078" s="12">
        <v>0</v>
      </c>
      <c r="V1078" s="12">
        <v>0</v>
      </c>
      <c r="W1078" s="12">
        <v>0</v>
      </c>
      <c r="X1078" s="12">
        <v>0</v>
      </c>
      <c r="Y1078" s="12">
        <v>0</v>
      </c>
      <c r="Z1078" s="12">
        <v>0</v>
      </c>
      <c r="AA1078" s="12">
        <v>0</v>
      </c>
      <c r="AB1078" s="12">
        <v>0</v>
      </c>
      <c r="AC1078" s="12">
        <v>0</v>
      </c>
      <c r="AD1078" s="12">
        <v>0</v>
      </c>
      <c r="AE1078" s="12">
        <v>0</v>
      </c>
      <c r="AF1078" s="12">
        <v>0</v>
      </c>
      <c r="AG1078" s="12">
        <v>0</v>
      </c>
      <c r="AH1078" s="12">
        <v>0</v>
      </c>
      <c r="AI1078" s="12">
        <v>0</v>
      </c>
      <c r="AJ1078" s="12">
        <v>0</v>
      </c>
      <c r="AK1078" s="12">
        <v>0</v>
      </c>
      <c r="AL1078" s="12">
        <v>0</v>
      </c>
      <c r="AM1078" s="12">
        <v>0</v>
      </c>
      <c r="AN1078" s="12">
        <v>0</v>
      </c>
      <c r="AO1078" s="81">
        <v>0</v>
      </c>
      <c r="AP1078">
        <v>0</v>
      </c>
      <c r="AQ1078">
        <v>0</v>
      </c>
      <c r="AR1078">
        <v>0</v>
      </c>
      <c r="AS1078" t="s">
        <v>363</v>
      </c>
      <c r="AT1078" t="s">
        <v>267</v>
      </c>
      <c r="AU1078">
        <v>0</v>
      </c>
      <c r="AV1078" s="12"/>
      <c r="AW1078" s="12">
        <v>3</v>
      </c>
      <c r="AX1078" s="12"/>
      <c r="AY1078" s="12"/>
      <c r="AZ1078" t="s">
        <v>295</v>
      </c>
    </row>
    <row r="1079" spans="1:52" hidden="1" x14ac:dyDescent="0.35">
      <c r="A1079" t="s">
        <v>148</v>
      </c>
      <c r="B1079" t="s">
        <v>151</v>
      </c>
      <c r="C1079" s="109">
        <v>0</v>
      </c>
      <c r="D1079" s="12">
        <v>0</v>
      </c>
      <c r="E1079" s="12">
        <v>0</v>
      </c>
      <c r="F1079" s="12">
        <v>0</v>
      </c>
      <c r="G1079" s="12">
        <v>0</v>
      </c>
      <c r="H1079" s="12">
        <v>0</v>
      </c>
      <c r="I1079" s="12">
        <v>0</v>
      </c>
      <c r="J1079" s="12">
        <v>0</v>
      </c>
      <c r="K1079" s="12">
        <v>0</v>
      </c>
      <c r="L1079" s="12">
        <v>0</v>
      </c>
      <c r="M1079" s="12">
        <v>0</v>
      </c>
      <c r="N1079" s="12">
        <v>0</v>
      </c>
      <c r="O1079" s="12">
        <v>0</v>
      </c>
      <c r="P1079" s="12">
        <v>0</v>
      </c>
      <c r="Q1079" s="12">
        <v>0</v>
      </c>
      <c r="R1079" s="12">
        <v>0</v>
      </c>
      <c r="S1079" s="12">
        <v>0</v>
      </c>
      <c r="T1079" s="12">
        <v>0</v>
      </c>
      <c r="U1079" s="12">
        <v>0</v>
      </c>
      <c r="V1079" s="12">
        <v>0</v>
      </c>
      <c r="W1079" s="12">
        <v>0</v>
      </c>
      <c r="X1079" s="12">
        <v>0</v>
      </c>
      <c r="Y1079" s="12">
        <v>0</v>
      </c>
      <c r="Z1079" s="12">
        <v>0</v>
      </c>
      <c r="AA1079" s="12">
        <v>0</v>
      </c>
      <c r="AB1079" s="12">
        <v>0</v>
      </c>
      <c r="AC1079" s="12">
        <v>0</v>
      </c>
      <c r="AD1079" s="12">
        <v>0</v>
      </c>
      <c r="AE1079" s="12">
        <v>0</v>
      </c>
      <c r="AF1079" s="12">
        <v>0</v>
      </c>
      <c r="AG1079" s="12">
        <v>0</v>
      </c>
      <c r="AH1079" s="12">
        <v>0</v>
      </c>
      <c r="AI1079" s="12">
        <v>0</v>
      </c>
      <c r="AJ1079" s="12">
        <v>0</v>
      </c>
      <c r="AK1079" s="12">
        <v>0</v>
      </c>
      <c r="AL1079" s="12">
        <v>0</v>
      </c>
      <c r="AM1079" s="12">
        <v>0</v>
      </c>
      <c r="AN1079" s="12">
        <v>0</v>
      </c>
      <c r="AO1079" s="81">
        <v>0</v>
      </c>
      <c r="AP1079">
        <v>0</v>
      </c>
      <c r="AQ1079">
        <v>0</v>
      </c>
      <c r="AR1079">
        <v>0</v>
      </c>
      <c r="AS1079" t="s">
        <v>363</v>
      </c>
      <c r="AT1079" t="s">
        <v>267</v>
      </c>
      <c r="AU1079">
        <v>0</v>
      </c>
      <c r="AV1079" s="12"/>
      <c r="AW1079" s="12">
        <v>11</v>
      </c>
      <c r="AX1079" s="12"/>
      <c r="AY1079" s="12"/>
      <c r="AZ1079" t="s">
        <v>296</v>
      </c>
    </row>
    <row r="1080" spans="1:52" hidden="1" x14ac:dyDescent="0.35">
      <c r="A1080" t="s">
        <v>148</v>
      </c>
      <c r="B1080" t="s">
        <v>151</v>
      </c>
      <c r="C1080" s="109">
        <v>0</v>
      </c>
      <c r="D1080" s="12">
        <v>0</v>
      </c>
      <c r="E1080" s="12">
        <v>0</v>
      </c>
      <c r="F1080" s="12">
        <v>0</v>
      </c>
      <c r="G1080" s="12">
        <v>0</v>
      </c>
      <c r="H1080" s="12">
        <v>0</v>
      </c>
      <c r="I1080" s="12">
        <v>0</v>
      </c>
      <c r="J1080" s="12">
        <v>0</v>
      </c>
      <c r="K1080" s="12">
        <v>0</v>
      </c>
      <c r="L1080" s="12">
        <v>0</v>
      </c>
      <c r="M1080" s="12">
        <v>0</v>
      </c>
      <c r="N1080" s="12">
        <v>0</v>
      </c>
      <c r="O1080" s="12">
        <v>0</v>
      </c>
      <c r="P1080" s="12">
        <v>0</v>
      </c>
      <c r="Q1080" s="12">
        <v>0</v>
      </c>
      <c r="R1080" s="12">
        <v>0</v>
      </c>
      <c r="S1080" s="12">
        <v>0</v>
      </c>
      <c r="T1080" s="12">
        <v>0</v>
      </c>
      <c r="U1080" s="12">
        <v>0</v>
      </c>
      <c r="V1080" s="12">
        <v>0</v>
      </c>
      <c r="W1080" s="12">
        <v>0</v>
      </c>
      <c r="X1080" s="12">
        <v>0</v>
      </c>
      <c r="Y1080" s="12">
        <v>0</v>
      </c>
      <c r="Z1080" s="12">
        <v>0</v>
      </c>
      <c r="AA1080" s="12">
        <v>0</v>
      </c>
      <c r="AB1080" s="12">
        <v>0</v>
      </c>
      <c r="AC1080" s="12">
        <v>0</v>
      </c>
      <c r="AD1080" s="12">
        <v>0</v>
      </c>
      <c r="AE1080" s="12">
        <v>0</v>
      </c>
      <c r="AF1080" s="12">
        <v>0</v>
      </c>
      <c r="AG1080" s="12">
        <v>0</v>
      </c>
      <c r="AH1080" s="12">
        <v>0</v>
      </c>
      <c r="AI1080" s="12">
        <v>0</v>
      </c>
      <c r="AJ1080" s="12">
        <v>0</v>
      </c>
      <c r="AK1080" s="12">
        <v>0</v>
      </c>
      <c r="AL1080" s="12">
        <v>0</v>
      </c>
      <c r="AM1080" s="12">
        <v>0</v>
      </c>
      <c r="AN1080" s="12">
        <v>0</v>
      </c>
      <c r="AO1080" s="81">
        <v>0</v>
      </c>
      <c r="AP1080">
        <v>0</v>
      </c>
      <c r="AQ1080">
        <v>0</v>
      </c>
      <c r="AR1080">
        <v>0</v>
      </c>
      <c r="AS1080" t="s">
        <v>363</v>
      </c>
      <c r="AT1080" t="s">
        <v>267</v>
      </c>
      <c r="AU1080">
        <v>0</v>
      </c>
      <c r="AV1080" s="12"/>
      <c r="AW1080" s="12">
        <v>137</v>
      </c>
      <c r="AX1080" s="12"/>
      <c r="AY1080" s="12"/>
      <c r="AZ1080" t="s">
        <v>57</v>
      </c>
    </row>
    <row r="1081" spans="1:52" hidden="1" x14ac:dyDescent="0.35">
      <c r="A1081" t="s">
        <v>148</v>
      </c>
      <c r="B1081" t="s">
        <v>151</v>
      </c>
      <c r="C1081" s="109">
        <v>0</v>
      </c>
      <c r="D1081" s="12">
        <v>0</v>
      </c>
      <c r="E1081" s="12">
        <v>0</v>
      </c>
      <c r="F1081" s="12">
        <v>0</v>
      </c>
      <c r="G1081" s="12">
        <v>0</v>
      </c>
      <c r="H1081" s="12">
        <v>0</v>
      </c>
      <c r="I1081" s="12">
        <v>0</v>
      </c>
      <c r="J1081" s="12">
        <v>0</v>
      </c>
      <c r="K1081" s="12">
        <v>0</v>
      </c>
      <c r="L1081" s="12">
        <v>0</v>
      </c>
      <c r="M1081" s="12">
        <v>0</v>
      </c>
      <c r="N1081" s="12">
        <v>0</v>
      </c>
      <c r="O1081" s="12">
        <v>0</v>
      </c>
      <c r="P1081" s="12">
        <v>0</v>
      </c>
      <c r="Q1081" s="12">
        <v>0</v>
      </c>
      <c r="R1081" s="12">
        <v>0</v>
      </c>
      <c r="S1081" s="12">
        <v>0</v>
      </c>
      <c r="T1081" s="12">
        <v>0</v>
      </c>
      <c r="U1081" s="12">
        <v>0</v>
      </c>
      <c r="V1081" s="12">
        <v>0</v>
      </c>
      <c r="W1081" s="12">
        <v>0</v>
      </c>
      <c r="X1081" s="12">
        <v>0</v>
      </c>
      <c r="Y1081" s="12">
        <v>0</v>
      </c>
      <c r="Z1081" s="12">
        <v>0</v>
      </c>
      <c r="AA1081" s="12">
        <v>0</v>
      </c>
      <c r="AB1081" s="12">
        <v>0</v>
      </c>
      <c r="AC1081" s="12">
        <v>0</v>
      </c>
      <c r="AD1081" s="12">
        <v>0</v>
      </c>
      <c r="AE1081" s="12">
        <v>0</v>
      </c>
      <c r="AF1081" s="12">
        <v>0</v>
      </c>
      <c r="AG1081" s="12">
        <v>0</v>
      </c>
      <c r="AH1081" s="12">
        <v>0</v>
      </c>
      <c r="AI1081" s="12">
        <v>0</v>
      </c>
      <c r="AJ1081" s="12">
        <v>0</v>
      </c>
      <c r="AK1081" s="12">
        <v>0</v>
      </c>
      <c r="AL1081" s="12">
        <v>0</v>
      </c>
      <c r="AM1081" s="12">
        <v>0</v>
      </c>
      <c r="AN1081" s="12">
        <v>0</v>
      </c>
      <c r="AO1081" s="81">
        <v>0</v>
      </c>
      <c r="AP1081">
        <v>0</v>
      </c>
      <c r="AQ1081">
        <v>0</v>
      </c>
      <c r="AR1081">
        <v>0</v>
      </c>
      <c r="AS1081" t="s">
        <v>363</v>
      </c>
      <c r="AT1081" t="s">
        <v>267</v>
      </c>
      <c r="AU1081">
        <v>0</v>
      </c>
      <c r="AV1081" s="12"/>
      <c r="AW1081" s="12"/>
      <c r="AX1081" s="12">
        <v>15</v>
      </c>
      <c r="AY1081" s="12"/>
      <c r="AZ1081" t="s">
        <v>295</v>
      </c>
    </row>
    <row r="1082" spans="1:52" hidden="1" x14ac:dyDescent="0.35">
      <c r="A1082" t="s">
        <v>148</v>
      </c>
      <c r="B1082" t="s">
        <v>151</v>
      </c>
      <c r="C1082" s="109">
        <v>0</v>
      </c>
      <c r="D1082" s="12">
        <v>0</v>
      </c>
      <c r="E1082" s="12">
        <v>0</v>
      </c>
      <c r="F1082" s="12">
        <v>0</v>
      </c>
      <c r="G1082" s="12">
        <v>0</v>
      </c>
      <c r="H1082" s="12">
        <v>0</v>
      </c>
      <c r="I1082" s="12">
        <v>0</v>
      </c>
      <c r="J1082" s="12">
        <v>0</v>
      </c>
      <c r="K1082" s="12">
        <v>0</v>
      </c>
      <c r="L1082" s="12">
        <v>0</v>
      </c>
      <c r="M1082" s="12">
        <v>0</v>
      </c>
      <c r="N1082" s="12">
        <v>0</v>
      </c>
      <c r="O1082" s="12">
        <v>0</v>
      </c>
      <c r="P1082" s="12">
        <v>0</v>
      </c>
      <c r="Q1082" s="12">
        <v>0</v>
      </c>
      <c r="R1082" s="12">
        <v>0</v>
      </c>
      <c r="S1082" s="12">
        <v>0</v>
      </c>
      <c r="T1082" s="12">
        <v>0</v>
      </c>
      <c r="U1082" s="12">
        <v>0</v>
      </c>
      <c r="V1082" s="12">
        <v>0</v>
      </c>
      <c r="W1082" s="12">
        <v>0</v>
      </c>
      <c r="X1082" s="12">
        <v>0</v>
      </c>
      <c r="Y1082" s="12">
        <v>0</v>
      </c>
      <c r="Z1082" s="12">
        <v>0</v>
      </c>
      <c r="AA1082" s="12">
        <v>0</v>
      </c>
      <c r="AB1082" s="12">
        <v>0</v>
      </c>
      <c r="AC1082" s="12">
        <v>0</v>
      </c>
      <c r="AD1082" s="12">
        <v>0</v>
      </c>
      <c r="AE1082" s="12">
        <v>0</v>
      </c>
      <c r="AF1082" s="12">
        <v>0</v>
      </c>
      <c r="AG1082" s="12">
        <v>0</v>
      </c>
      <c r="AH1082" s="12">
        <v>0</v>
      </c>
      <c r="AI1082" s="12">
        <v>0</v>
      </c>
      <c r="AJ1082" s="12">
        <v>0</v>
      </c>
      <c r="AK1082" s="12">
        <v>0</v>
      </c>
      <c r="AL1082" s="12">
        <v>0</v>
      </c>
      <c r="AM1082" s="12">
        <v>0</v>
      </c>
      <c r="AN1082" s="12">
        <v>0</v>
      </c>
      <c r="AO1082" s="81">
        <v>0</v>
      </c>
      <c r="AP1082">
        <v>0</v>
      </c>
      <c r="AQ1082">
        <v>0</v>
      </c>
      <c r="AR1082">
        <v>0</v>
      </c>
      <c r="AS1082" t="s">
        <v>363</v>
      </c>
      <c r="AT1082" t="s">
        <v>267</v>
      </c>
      <c r="AU1082">
        <v>0</v>
      </c>
      <c r="AV1082" s="12"/>
      <c r="AW1082" s="12"/>
      <c r="AX1082" s="12">
        <v>66</v>
      </c>
      <c r="AY1082" s="12"/>
      <c r="AZ1082" t="s">
        <v>296</v>
      </c>
    </row>
    <row r="1083" spans="1:52" hidden="1" x14ac:dyDescent="0.35">
      <c r="A1083" t="s">
        <v>148</v>
      </c>
      <c r="B1083" t="s">
        <v>151</v>
      </c>
      <c r="C1083" s="109">
        <v>0</v>
      </c>
      <c r="D1083" s="12">
        <v>0</v>
      </c>
      <c r="E1083" s="12">
        <v>0</v>
      </c>
      <c r="F1083" s="12">
        <v>0</v>
      </c>
      <c r="G1083" s="12">
        <v>0</v>
      </c>
      <c r="H1083" s="12">
        <v>0</v>
      </c>
      <c r="I1083" s="12">
        <v>0</v>
      </c>
      <c r="J1083" s="12">
        <v>0</v>
      </c>
      <c r="K1083" s="12">
        <v>0</v>
      </c>
      <c r="L1083" s="12">
        <v>0</v>
      </c>
      <c r="M1083" s="12">
        <v>0</v>
      </c>
      <c r="N1083" s="12">
        <v>0</v>
      </c>
      <c r="O1083" s="12">
        <v>0</v>
      </c>
      <c r="P1083" s="12">
        <v>0</v>
      </c>
      <c r="Q1083" s="12">
        <v>0</v>
      </c>
      <c r="R1083" s="12">
        <v>0</v>
      </c>
      <c r="S1083" s="12">
        <v>0</v>
      </c>
      <c r="T1083" s="12">
        <v>0</v>
      </c>
      <c r="U1083" s="12">
        <v>0</v>
      </c>
      <c r="V1083" s="12">
        <v>0</v>
      </c>
      <c r="W1083" s="12">
        <v>0</v>
      </c>
      <c r="X1083" s="12">
        <v>0</v>
      </c>
      <c r="Y1083" s="12">
        <v>0</v>
      </c>
      <c r="Z1083" s="12">
        <v>0</v>
      </c>
      <c r="AA1083" s="12">
        <v>0</v>
      </c>
      <c r="AB1083" s="12">
        <v>0</v>
      </c>
      <c r="AC1083" s="12">
        <v>0</v>
      </c>
      <c r="AD1083" s="12">
        <v>0</v>
      </c>
      <c r="AE1083" s="12">
        <v>0</v>
      </c>
      <c r="AF1083" s="12">
        <v>0</v>
      </c>
      <c r="AG1083" s="12">
        <v>0</v>
      </c>
      <c r="AH1083" s="12">
        <v>0</v>
      </c>
      <c r="AI1083" s="12">
        <v>0</v>
      </c>
      <c r="AJ1083" s="12">
        <v>0</v>
      </c>
      <c r="AK1083" s="12">
        <v>0</v>
      </c>
      <c r="AL1083" s="12">
        <v>0</v>
      </c>
      <c r="AM1083" s="12">
        <v>0</v>
      </c>
      <c r="AN1083" s="12">
        <v>0</v>
      </c>
      <c r="AO1083" s="81">
        <v>0</v>
      </c>
      <c r="AP1083">
        <v>0</v>
      </c>
      <c r="AQ1083">
        <v>0</v>
      </c>
      <c r="AR1083">
        <v>0</v>
      </c>
      <c r="AS1083" t="s">
        <v>363</v>
      </c>
      <c r="AT1083" t="s">
        <v>267</v>
      </c>
      <c r="AU1083">
        <v>0</v>
      </c>
      <c r="AV1083" s="12"/>
      <c r="AW1083" s="12"/>
      <c r="AX1083" s="12">
        <v>792</v>
      </c>
      <c r="AY1083" s="12"/>
      <c r="AZ1083" t="s">
        <v>57</v>
      </c>
    </row>
    <row r="1084" spans="1:52" hidden="1" x14ac:dyDescent="0.35">
      <c r="A1084" t="s">
        <v>148</v>
      </c>
      <c r="B1084" t="s">
        <v>151</v>
      </c>
      <c r="C1084" s="109">
        <v>0</v>
      </c>
      <c r="D1084" s="12">
        <v>0</v>
      </c>
      <c r="E1084" s="12">
        <v>0</v>
      </c>
      <c r="F1084" s="12">
        <v>0</v>
      </c>
      <c r="G1084" s="12">
        <v>0</v>
      </c>
      <c r="H1084" s="12">
        <v>0</v>
      </c>
      <c r="I1084" s="12">
        <v>0</v>
      </c>
      <c r="J1084" s="12">
        <v>0</v>
      </c>
      <c r="K1084" s="12">
        <v>0</v>
      </c>
      <c r="L1084" s="12">
        <v>0</v>
      </c>
      <c r="M1084" s="12">
        <v>0</v>
      </c>
      <c r="N1084" s="12">
        <v>0</v>
      </c>
      <c r="O1084" s="12">
        <v>0</v>
      </c>
      <c r="P1084" s="12">
        <v>0</v>
      </c>
      <c r="Q1084" s="12">
        <v>0</v>
      </c>
      <c r="R1084" s="12">
        <v>0</v>
      </c>
      <c r="S1084" s="12">
        <v>0</v>
      </c>
      <c r="T1084" s="12">
        <v>0</v>
      </c>
      <c r="U1084" s="12">
        <v>0</v>
      </c>
      <c r="V1084" s="12">
        <v>0</v>
      </c>
      <c r="W1084" s="12">
        <v>0</v>
      </c>
      <c r="X1084" s="12">
        <v>0</v>
      </c>
      <c r="Y1084" s="12">
        <v>0</v>
      </c>
      <c r="Z1084" s="12">
        <v>0</v>
      </c>
      <c r="AA1084" s="12">
        <v>0</v>
      </c>
      <c r="AB1084" s="12">
        <v>0</v>
      </c>
      <c r="AC1084" s="12">
        <v>0</v>
      </c>
      <c r="AD1084" s="12">
        <v>0</v>
      </c>
      <c r="AE1084" s="12">
        <v>0</v>
      </c>
      <c r="AF1084" s="12">
        <v>0</v>
      </c>
      <c r="AG1084" s="12">
        <v>0</v>
      </c>
      <c r="AH1084" s="12">
        <v>0</v>
      </c>
      <c r="AI1084" s="12">
        <v>0</v>
      </c>
      <c r="AJ1084" s="12">
        <v>0</v>
      </c>
      <c r="AK1084" s="12">
        <v>0</v>
      </c>
      <c r="AL1084" s="12">
        <v>0</v>
      </c>
      <c r="AM1084" s="12">
        <v>0</v>
      </c>
      <c r="AN1084" s="12">
        <v>0</v>
      </c>
      <c r="AO1084" s="81">
        <v>0</v>
      </c>
      <c r="AP1084">
        <v>0</v>
      </c>
      <c r="AQ1084">
        <v>0</v>
      </c>
      <c r="AR1084">
        <v>0</v>
      </c>
      <c r="AS1084" t="s">
        <v>363</v>
      </c>
      <c r="AT1084" t="s">
        <v>267</v>
      </c>
      <c r="AU1084">
        <v>0</v>
      </c>
      <c r="AV1084" s="12"/>
      <c r="AW1084" s="12"/>
      <c r="AX1084" s="12"/>
      <c r="AY1084" s="12">
        <v>3</v>
      </c>
      <c r="AZ1084" t="s">
        <v>295</v>
      </c>
    </row>
    <row r="1085" spans="1:52" hidden="1" x14ac:dyDescent="0.35">
      <c r="A1085" t="s">
        <v>148</v>
      </c>
      <c r="B1085" t="s">
        <v>151</v>
      </c>
      <c r="C1085" s="109">
        <v>0</v>
      </c>
      <c r="D1085" s="12">
        <v>0</v>
      </c>
      <c r="E1085" s="12">
        <v>0</v>
      </c>
      <c r="F1085" s="12">
        <v>0</v>
      </c>
      <c r="G1085" s="12">
        <v>0</v>
      </c>
      <c r="H1085" s="12">
        <v>0</v>
      </c>
      <c r="I1085" s="12">
        <v>0</v>
      </c>
      <c r="J1085" s="12">
        <v>0</v>
      </c>
      <c r="K1085" s="12">
        <v>0</v>
      </c>
      <c r="L1085" s="12">
        <v>0</v>
      </c>
      <c r="M1085" s="12">
        <v>0</v>
      </c>
      <c r="N1085" s="12">
        <v>0</v>
      </c>
      <c r="O1085" s="12">
        <v>0</v>
      </c>
      <c r="P1085" s="12">
        <v>0</v>
      </c>
      <c r="Q1085" s="12">
        <v>0</v>
      </c>
      <c r="R1085" s="12">
        <v>0</v>
      </c>
      <c r="S1085" s="12">
        <v>0</v>
      </c>
      <c r="T1085" s="12">
        <v>0</v>
      </c>
      <c r="U1085" s="12">
        <v>0</v>
      </c>
      <c r="V1085" s="12">
        <v>0</v>
      </c>
      <c r="W1085" s="12">
        <v>0</v>
      </c>
      <c r="X1085" s="12">
        <v>0</v>
      </c>
      <c r="Y1085" s="12">
        <v>0</v>
      </c>
      <c r="Z1085" s="12">
        <v>0</v>
      </c>
      <c r="AA1085" s="12">
        <v>0</v>
      </c>
      <c r="AB1085" s="12">
        <v>0</v>
      </c>
      <c r="AC1085" s="12">
        <v>0</v>
      </c>
      <c r="AD1085" s="12">
        <v>0</v>
      </c>
      <c r="AE1085" s="12">
        <v>0</v>
      </c>
      <c r="AF1085" s="12">
        <v>0</v>
      </c>
      <c r="AG1085" s="12">
        <v>0</v>
      </c>
      <c r="AH1085" s="12">
        <v>0</v>
      </c>
      <c r="AI1085" s="12">
        <v>0</v>
      </c>
      <c r="AJ1085" s="12">
        <v>0</v>
      </c>
      <c r="AK1085" s="12">
        <v>0</v>
      </c>
      <c r="AL1085" s="12">
        <v>0</v>
      </c>
      <c r="AM1085" s="12">
        <v>0</v>
      </c>
      <c r="AN1085" s="12">
        <v>0</v>
      </c>
      <c r="AO1085" s="81">
        <v>0</v>
      </c>
      <c r="AP1085">
        <v>0</v>
      </c>
      <c r="AQ1085">
        <v>0</v>
      </c>
      <c r="AR1085">
        <v>0</v>
      </c>
      <c r="AS1085" t="s">
        <v>363</v>
      </c>
      <c r="AT1085" t="s">
        <v>267</v>
      </c>
      <c r="AU1085">
        <v>0</v>
      </c>
      <c r="AV1085" s="12"/>
      <c r="AW1085" s="12"/>
      <c r="AX1085" s="12"/>
      <c r="AY1085" s="12">
        <v>16</v>
      </c>
      <c r="AZ1085" t="s">
        <v>296</v>
      </c>
    </row>
    <row r="1086" spans="1:52" hidden="1" x14ac:dyDescent="0.35">
      <c r="A1086" t="s">
        <v>148</v>
      </c>
      <c r="B1086" t="s">
        <v>151</v>
      </c>
      <c r="C1086" s="109">
        <v>0</v>
      </c>
      <c r="D1086" s="12">
        <v>0</v>
      </c>
      <c r="E1086" s="12">
        <v>0</v>
      </c>
      <c r="F1086" s="12">
        <v>0</v>
      </c>
      <c r="G1086" s="12">
        <v>0</v>
      </c>
      <c r="H1086" s="12">
        <v>0</v>
      </c>
      <c r="I1086" s="12">
        <v>0</v>
      </c>
      <c r="J1086" s="12">
        <v>0</v>
      </c>
      <c r="K1086" s="12">
        <v>0</v>
      </c>
      <c r="L1086" s="12">
        <v>0</v>
      </c>
      <c r="M1086" s="12">
        <v>0</v>
      </c>
      <c r="N1086" s="12">
        <v>0</v>
      </c>
      <c r="O1086" s="12">
        <v>0</v>
      </c>
      <c r="P1086" s="12">
        <v>0</v>
      </c>
      <c r="Q1086" s="12">
        <v>0</v>
      </c>
      <c r="R1086" s="12">
        <v>0</v>
      </c>
      <c r="S1086" s="12">
        <v>0</v>
      </c>
      <c r="T1086" s="12">
        <v>0</v>
      </c>
      <c r="U1086" s="12">
        <v>0</v>
      </c>
      <c r="V1086" s="12">
        <v>0</v>
      </c>
      <c r="W1086" s="12">
        <v>0</v>
      </c>
      <c r="X1086" s="12">
        <v>0</v>
      </c>
      <c r="Y1086" s="12">
        <v>0</v>
      </c>
      <c r="Z1086" s="12">
        <v>0</v>
      </c>
      <c r="AA1086" s="12">
        <v>0</v>
      </c>
      <c r="AB1086" s="12">
        <v>0</v>
      </c>
      <c r="AC1086" s="12">
        <v>0</v>
      </c>
      <c r="AD1086" s="12">
        <v>0</v>
      </c>
      <c r="AE1086" s="12">
        <v>0</v>
      </c>
      <c r="AF1086" s="12">
        <v>0</v>
      </c>
      <c r="AG1086" s="12">
        <v>0</v>
      </c>
      <c r="AH1086" s="12">
        <v>0</v>
      </c>
      <c r="AI1086" s="12">
        <v>0</v>
      </c>
      <c r="AJ1086" s="12">
        <v>0</v>
      </c>
      <c r="AK1086" s="12">
        <v>0</v>
      </c>
      <c r="AL1086" s="12">
        <v>0</v>
      </c>
      <c r="AM1086" s="12">
        <v>0</v>
      </c>
      <c r="AN1086" s="12">
        <v>0</v>
      </c>
      <c r="AO1086" s="81">
        <v>0</v>
      </c>
      <c r="AP1086">
        <v>0</v>
      </c>
      <c r="AQ1086">
        <v>0</v>
      </c>
      <c r="AR1086">
        <v>0</v>
      </c>
      <c r="AS1086" t="s">
        <v>363</v>
      </c>
      <c r="AT1086" t="s">
        <v>267</v>
      </c>
      <c r="AU1086">
        <v>0</v>
      </c>
      <c r="AV1086" s="12"/>
      <c r="AW1086" s="12"/>
      <c r="AX1086" s="12"/>
      <c r="AY1086" s="12">
        <v>189</v>
      </c>
      <c r="AZ1086" t="s">
        <v>57</v>
      </c>
    </row>
    <row r="1087" spans="1:52" hidden="1" x14ac:dyDescent="0.35">
      <c r="A1087" t="s">
        <v>148</v>
      </c>
      <c r="B1087" t="s">
        <v>151</v>
      </c>
      <c r="C1087" s="109">
        <v>0</v>
      </c>
      <c r="D1087" s="12">
        <v>0</v>
      </c>
      <c r="E1087" s="12">
        <v>0</v>
      </c>
      <c r="F1087" s="12">
        <v>0</v>
      </c>
      <c r="G1087" s="12">
        <v>0</v>
      </c>
      <c r="H1087" s="12">
        <v>0</v>
      </c>
      <c r="I1087" s="12">
        <v>0</v>
      </c>
      <c r="J1087" s="12">
        <v>0</v>
      </c>
      <c r="K1087" s="12">
        <v>0</v>
      </c>
      <c r="L1087" s="12">
        <v>0</v>
      </c>
      <c r="M1087" s="12">
        <v>0</v>
      </c>
      <c r="N1087" s="12">
        <v>0</v>
      </c>
      <c r="O1087" s="12">
        <v>0</v>
      </c>
      <c r="P1087" s="12">
        <v>0</v>
      </c>
      <c r="Q1087" s="12">
        <v>0</v>
      </c>
      <c r="R1087" s="12">
        <v>0</v>
      </c>
      <c r="S1087" s="12">
        <v>0</v>
      </c>
      <c r="T1087" s="12">
        <v>0</v>
      </c>
      <c r="U1087" s="12">
        <v>0</v>
      </c>
      <c r="V1087" s="12">
        <v>0</v>
      </c>
      <c r="W1087" s="12">
        <v>0</v>
      </c>
      <c r="X1087" s="12">
        <v>0</v>
      </c>
      <c r="Y1087" s="12">
        <v>0</v>
      </c>
      <c r="Z1087" s="12">
        <v>0</v>
      </c>
      <c r="AA1087" s="12">
        <v>0</v>
      </c>
      <c r="AB1087" s="12">
        <v>0</v>
      </c>
      <c r="AC1087" s="12">
        <v>0</v>
      </c>
      <c r="AD1087" s="12">
        <v>0</v>
      </c>
      <c r="AE1087" s="12">
        <v>0</v>
      </c>
      <c r="AF1087" s="12">
        <v>0</v>
      </c>
      <c r="AG1087" s="12">
        <v>0</v>
      </c>
      <c r="AH1087" s="12">
        <v>0</v>
      </c>
      <c r="AI1087" s="12">
        <v>0</v>
      </c>
      <c r="AJ1087" s="12">
        <v>0</v>
      </c>
      <c r="AK1087" s="12">
        <v>0</v>
      </c>
      <c r="AL1087" s="12">
        <v>0</v>
      </c>
      <c r="AM1087" s="12">
        <v>0</v>
      </c>
      <c r="AN1087" s="12">
        <v>0</v>
      </c>
      <c r="AO1087" s="81">
        <v>0</v>
      </c>
      <c r="AP1087">
        <v>0</v>
      </c>
      <c r="AQ1087">
        <v>0</v>
      </c>
      <c r="AR1087">
        <v>0</v>
      </c>
      <c r="AS1087" t="s">
        <v>363</v>
      </c>
      <c r="AT1087" t="s">
        <v>267</v>
      </c>
      <c r="AU1087">
        <v>0</v>
      </c>
      <c r="AV1087" s="12"/>
      <c r="AW1087" s="12"/>
      <c r="AX1087" s="12"/>
      <c r="AY1087" s="12"/>
      <c r="AZ1087" t="s">
        <v>57</v>
      </c>
    </row>
    <row r="1088" spans="1:52" hidden="1" x14ac:dyDescent="0.35">
      <c r="A1088" t="s">
        <v>148</v>
      </c>
      <c r="B1088" t="s">
        <v>151</v>
      </c>
      <c r="C1088" s="109">
        <v>0</v>
      </c>
      <c r="D1088" s="12">
        <v>0</v>
      </c>
      <c r="E1088" s="12">
        <v>0</v>
      </c>
      <c r="F1088" s="12">
        <v>0</v>
      </c>
      <c r="G1088" s="12">
        <v>0</v>
      </c>
      <c r="H1088" s="12">
        <v>0</v>
      </c>
      <c r="I1088" s="12">
        <v>0</v>
      </c>
      <c r="J1088" s="12">
        <v>0</v>
      </c>
      <c r="K1088" s="12">
        <v>0</v>
      </c>
      <c r="L1088" s="12">
        <v>0</v>
      </c>
      <c r="M1088" s="12">
        <v>0</v>
      </c>
      <c r="N1088" s="12">
        <v>0</v>
      </c>
      <c r="O1088" s="12">
        <v>0</v>
      </c>
      <c r="P1088" s="12">
        <v>0</v>
      </c>
      <c r="Q1088" s="12">
        <v>0</v>
      </c>
      <c r="R1088" s="12">
        <v>0</v>
      </c>
      <c r="S1088" s="12">
        <v>0</v>
      </c>
      <c r="T1088" s="12">
        <v>0</v>
      </c>
      <c r="U1088" s="12">
        <v>0</v>
      </c>
      <c r="V1088" s="12">
        <v>0</v>
      </c>
      <c r="W1088" s="12">
        <v>0</v>
      </c>
      <c r="X1088" s="12">
        <v>0</v>
      </c>
      <c r="Y1088" s="12">
        <v>0</v>
      </c>
      <c r="Z1088" s="12">
        <v>0</v>
      </c>
      <c r="AA1088" s="12">
        <v>0</v>
      </c>
      <c r="AB1088" s="12">
        <v>0</v>
      </c>
      <c r="AC1088" s="12">
        <v>0</v>
      </c>
      <c r="AD1088" s="12">
        <v>0</v>
      </c>
      <c r="AE1088" s="12">
        <v>0</v>
      </c>
      <c r="AF1088" s="12">
        <v>0</v>
      </c>
      <c r="AG1088" s="12">
        <v>0</v>
      </c>
      <c r="AH1088" s="12">
        <v>0</v>
      </c>
      <c r="AI1088" s="12">
        <v>0</v>
      </c>
      <c r="AJ1088" s="12">
        <v>0</v>
      </c>
      <c r="AK1088" s="12">
        <v>0</v>
      </c>
      <c r="AL1088" s="12">
        <v>0</v>
      </c>
      <c r="AM1088" s="12">
        <v>0</v>
      </c>
      <c r="AN1088" s="12">
        <v>0</v>
      </c>
      <c r="AO1088" s="81">
        <v>0</v>
      </c>
      <c r="AP1088">
        <v>0</v>
      </c>
      <c r="AQ1088">
        <v>0</v>
      </c>
      <c r="AR1088">
        <v>0</v>
      </c>
      <c r="AS1088" t="s">
        <v>363</v>
      </c>
      <c r="AT1088" t="s">
        <v>267</v>
      </c>
      <c r="AU1088">
        <v>0</v>
      </c>
      <c r="AV1088" s="12"/>
      <c r="AW1088" s="12"/>
      <c r="AX1088" s="12"/>
      <c r="AY1088" s="12"/>
      <c r="AZ1088" t="s">
        <v>296</v>
      </c>
    </row>
    <row r="1089" spans="1:52" hidden="1" x14ac:dyDescent="0.35">
      <c r="A1089" t="s">
        <v>148</v>
      </c>
      <c r="B1089" t="s">
        <v>151</v>
      </c>
      <c r="C1089" s="109">
        <v>0</v>
      </c>
      <c r="D1089" s="12">
        <v>0</v>
      </c>
      <c r="E1089" s="12">
        <v>0</v>
      </c>
      <c r="F1089" s="12">
        <v>0</v>
      </c>
      <c r="G1089" s="12">
        <v>0</v>
      </c>
      <c r="H1089" s="12">
        <v>0</v>
      </c>
      <c r="I1089" s="12">
        <v>0</v>
      </c>
      <c r="J1089" s="12">
        <v>0</v>
      </c>
      <c r="K1089" s="12">
        <v>0</v>
      </c>
      <c r="L1089" s="12">
        <v>0</v>
      </c>
      <c r="M1089" s="12">
        <v>0</v>
      </c>
      <c r="N1089" s="12">
        <v>0</v>
      </c>
      <c r="O1089" s="12">
        <v>0</v>
      </c>
      <c r="P1089" s="12">
        <v>0</v>
      </c>
      <c r="Q1089" s="12">
        <v>0</v>
      </c>
      <c r="R1089" s="12">
        <v>0</v>
      </c>
      <c r="S1089" s="12">
        <v>0</v>
      </c>
      <c r="T1089" s="12">
        <v>0</v>
      </c>
      <c r="U1089" s="12">
        <v>0</v>
      </c>
      <c r="V1089" s="12">
        <v>0</v>
      </c>
      <c r="W1089" s="12">
        <v>0</v>
      </c>
      <c r="X1089" s="12">
        <v>0</v>
      </c>
      <c r="Y1089" s="12">
        <v>0</v>
      </c>
      <c r="Z1089" s="12">
        <v>0</v>
      </c>
      <c r="AA1089" s="12">
        <v>0</v>
      </c>
      <c r="AB1089" s="12">
        <v>0</v>
      </c>
      <c r="AC1089" s="12">
        <v>0</v>
      </c>
      <c r="AD1089" s="12">
        <v>0</v>
      </c>
      <c r="AE1089" s="12">
        <v>0</v>
      </c>
      <c r="AF1089" s="12">
        <v>0</v>
      </c>
      <c r="AG1089" s="12">
        <v>0</v>
      </c>
      <c r="AH1089" s="12">
        <v>0</v>
      </c>
      <c r="AI1089" s="12">
        <v>0</v>
      </c>
      <c r="AJ1089" s="12">
        <v>0</v>
      </c>
      <c r="AK1089" s="12">
        <v>0</v>
      </c>
      <c r="AL1089" s="12">
        <v>0</v>
      </c>
      <c r="AM1089" s="12">
        <v>0</v>
      </c>
      <c r="AN1089" s="12">
        <v>0</v>
      </c>
      <c r="AO1089" s="81">
        <v>0</v>
      </c>
      <c r="AP1089">
        <v>0</v>
      </c>
      <c r="AQ1089">
        <v>0</v>
      </c>
      <c r="AR1089">
        <v>0</v>
      </c>
      <c r="AS1089" t="s">
        <v>363</v>
      </c>
      <c r="AT1089" t="s">
        <v>267</v>
      </c>
      <c r="AU1089">
        <v>0</v>
      </c>
      <c r="AV1089" s="12"/>
      <c r="AW1089" s="12"/>
      <c r="AX1089" s="12"/>
      <c r="AY1089" s="12"/>
      <c r="AZ1089" t="s">
        <v>295</v>
      </c>
    </row>
    <row r="1090" spans="1:52" hidden="1" x14ac:dyDescent="0.35">
      <c r="A1090" t="s">
        <v>148</v>
      </c>
      <c r="B1090" t="s">
        <v>149</v>
      </c>
      <c r="C1090" s="109">
        <v>0</v>
      </c>
      <c r="D1090" s="12">
        <v>0</v>
      </c>
      <c r="E1090" s="12">
        <v>0</v>
      </c>
      <c r="F1090" s="12">
        <v>0</v>
      </c>
      <c r="G1090" s="12">
        <v>0</v>
      </c>
      <c r="H1090" s="12">
        <v>0</v>
      </c>
      <c r="I1090" s="12">
        <v>0</v>
      </c>
      <c r="J1090" s="12">
        <v>0</v>
      </c>
      <c r="K1090" s="12">
        <v>0</v>
      </c>
      <c r="L1090" s="12">
        <v>0</v>
      </c>
      <c r="M1090" s="12">
        <v>0</v>
      </c>
      <c r="N1090" s="12">
        <v>0</v>
      </c>
      <c r="O1090" s="12">
        <v>0</v>
      </c>
      <c r="P1090" s="12">
        <v>0</v>
      </c>
      <c r="Q1090" s="12">
        <v>0</v>
      </c>
      <c r="R1090" s="12">
        <v>0</v>
      </c>
      <c r="S1090" s="12">
        <v>0</v>
      </c>
      <c r="T1090" s="12">
        <v>0</v>
      </c>
      <c r="U1090" s="12">
        <v>0</v>
      </c>
      <c r="V1090" s="12">
        <v>0</v>
      </c>
      <c r="W1090" s="12">
        <v>0</v>
      </c>
      <c r="X1090" s="12">
        <v>0</v>
      </c>
      <c r="Y1090" s="12">
        <v>0</v>
      </c>
      <c r="Z1090" s="12">
        <v>0</v>
      </c>
      <c r="AA1090" s="12">
        <v>0</v>
      </c>
      <c r="AB1090" s="12">
        <v>0</v>
      </c>
      <c r="AC1090" s="12">
        <v>0</v>
      </c>
      <c r="AD1090" s="12">
        <v>0</v>
      </c>
      <c r="AE1090" s="12">
        <v>0</v>
      </c>
      <c r="AF1090" s="12">
        <v>0</v>
      </c>
      <c r="AG1090" s="12">
        <v>0</v>
      </c>
      <c r="AH1090" s="12">
        <v>0</v>
      </c>
      <c r="AI1090" s="12">
        <v>0</v>
      </c>
      <c r="AJ1090" s="12">
        <v>0</v>
      </c>
      <c r="AK1090" s="12">
        <v>0</v>
      </c>
      <c r="AL1090" s="12">
        <v>0</v>
      </c>
      <c r="AM1090" s="12">
        <v>0</v>
      </c>
      <c r="AN1090" s="12">
        <v>0</v>
      </c>
      <c r="AO1090" s="81">
        <v>0</v>
      </c>
      <c r="AP1090">
        <v>0</v>
      </c>
      <c r="AQ1090">
        <v>0</v>
      </c>
      <c r="AR1090">
        <v>0</v>
      </c>
      <c r="AS1090" t="s">
        <v>362</v>
      </c>
      <c r="AT1090" t="s">
        <v>267</v>
      </c>
      <c r="AU1090">
        <v>0</v>
      </c>
      <c r="AV1090" s="12">
        <v>10589</v>
      </c>
      <c r="AW1090" s="12"/>
      <c r="AX1090" s="12"/>
      <c r="AY1090" s="12"/>
      <c r="AZ1090" t="s">
        <v>57</v>
      </c>
    </row>
    <row r="1091" spans="1:52" hidden="1" x14ac:dyDescent="0.35">
      <c r="A1091" t="s">
        <v>148</v>
      </c>
      <c r="B1091" t="s">
        <v>149</v>
      </c>
      <c r="C1091" s="109">
        <v>0</v>
      </c>
      <c r="D1091" s="12">
        <v>0</v>
      </c>
      <c r="E1091" s="12">
        <v>0</v>
      </c>
      <c r="F1091" s="12">
        <v>0</v>
      </c>
      <c r="G1091" s="12">
        <v>0</v>
      </c>
      <c r="H1091" s="12">
        <v>0</v>
      </c>
      <c r="I1091" s="12">
        <v>0</v>
      </c>
      <c r="J1091" s="12">
        <v>0</v>
      </c>
      <c r="K1091" s="12">
        <v>0</v>
      </c>
      <c r="L1091" s="12">
        <v>0</v>
      </c>
      <c r="M1091" s="12">
        <v>0</v>
      </c>
      <c r="N1091" s="12">
        <v>0</v>
      </c>
      <c r="O1091" s="12">
        <v>0</v>
      </c>
      <c r="P1091" s="12">
        <v>0</v>
      </c>
      <c r="Q1091" s="12">
        <v>0</v>
      </c>
      <c r="R1091" s="12">
        <v>0</v>
      </c>
      <c r="S1091" s="12">
        <v>0</v>
      </c>
      <c r="T1091" s="12">
        <v>0</v>
      </c>
      <c r="U1091" s="12">
        <v>0</v>
      </c>
      <c r="V1091" s="12">
        <v>0</v>
      </c>
      <c r="W1091" s="12">
        <v>0</v>
      </c>
      <c r="X1091" s="12">
        <v>0</v>
      </c>
      <c r="Y1091" s="12">
        <v>0</v>
      </c>
      <c r="Z1091" s="12">
        <v>0</v>
      </c>
      <c r="AA1091" s="12">
        <v>0</v>
      </c>
      <c r="AB1091" s="12">
        <v>0</v>
      </c>
      <c r="AC1091" s="12">
        <v>0</v>
      </c>
      <c r="AD1091" s="12">
        <v>0</v>
      </c>
      <c r="AE1091" s="12">
        <v>0</v>
      </c>
      <c r="AF1091" s="12">
        <v>0</v>
      </c>
      <c r="AG1091" s="12">
        <v>0</v>
      </c>
      <c r="AH1091" s="12">
        <v>0</v>
      </c>
      <c r="AI1091" s="12">
        <v>0</v>
      </c>
      <c r="AJ1091" s="12">
        <v>0</v>
      </c>
      <c r="AK1091" s="12">
        <v>0</v>
      </c>
      <c r="AL1091" s="12">
        <v>0</v>
      </c>
      <c r="AM1091" s="12">
        <v>0</v>
      </c>
      <c r="AN1091" s="12">
        <v>0</v>
      </c>
      <c r="AO1091" s="81">
        <v>0</v>
      </c>
      <c r="AP1091">
        <v>0</v>
      </c>
      <c r="AQ1091">
        <v>0</v>
      </c>
      <c r="AR1091">
        <v>0</v>
      </c>
      <c r="AS1091" t="s">
        <v>362</v>
      </c>
      <c r="AT1091" t="s">
        <v>267</v>
      </c>
      <c r="AU1091">
        <v>0</v>
      </c>
      <c r="AV1091" s="12"/>
      <c r="AW1091" s="12">
        <v>6</v>
      </c>
      <c r="AX1091" s="12"/>
      <c r="AY1091" s="12"/>
      <c r="AZ1091" t="s">
        <v>295</v>
      </c>
    </row>
    <row r="1092" spans="1:52" hidden="1" x14ac:dyDescent="0.35">
      <c r="A1092" t="s">
        <v>148</v>
      </c>
      <c r="B1092" t="s">
        <v>149</v>
      </c>
      <c r="C1092" s="109">
        <v>0</v>
      </c>
      <c r="D1092" s="12">
        <v>0</v>
      </c>
      <c r="E1092" s="12">
        <v>0</v>
      </c>
      <c r="F1092" s="12">
        <v>0</v>
      </c>
      <c r="G1092" s="12">
        <v>0</v>
      </c>
      <c r="H1092" s="12">
        <v>0</v>
      </c>
      <c r="I1092" s="12">
        <v>0</v>
      </c>
      <c r="J1092" s="12">
        <v>0</v>
      </c>
      <c r="K1092" s="12">
        <v>0</v>
      </c>
      <c r="L1092" s="12">
        <v>0</v>
      </c>
      <c r="M1092" s="12">
        <v>0</v>
      </c>
      <c r="N1092" s="12">
        <v>0</v>
      </c>
      <c r="O1092" s="12">
        <v>0</v>
      </c>
      <c r="P1092" s="12">
        <v>0</v>
      </c>
      <c r="Q1092" s="12">
        <v>0</v>
      </c>
      <c r="R1092" s="12">
        <v>0</v>
      </c>
      <c r="S1092" s="12">
        <v>0</v>
      </c>
      <c r="T1092" s="12">
        <v>0</v>
      </c>
      <c r="U1092" s="12">
        <v>0</v>
      </c>
      <c r="V1092" s="12">
        <v>0</v>
      </c>
      <c r="W1092" s="12">
        <v>0</v>
      </c>
      <c r="X1092" s="12">
        <v>0</v>
      </c>
      <c r="Y1092" s="12">
        <v>0</v>
      </c>
      <c r="Z1092" s="12">
        <v>0</v>
      </c>
      <c r="AA1092" s="12">
        <v>0</v>
      </c>
      <c r="AB1092" s="12">
        <v>0</v>
      </c>
      <c r="AC1092" s="12">
        <v>0</v>
      </c>
      <c r="AD1092" s="12">
        <v>0</v>
      </c>
      <c r="AE1092" s="12">
        <v>0</v>
      </c>
      <c r="AF1092" s="12">
        <v>0</v>
      </c>
      <c r="AG1092" s="12">
        <v>0</v>
      </c>
      <c r="AH1092" s="12">
        <v>0</v>
      </c>
      <c r="AI1092" s="12">
        <v>0</v>
      </c>
      <c r="AJ1092" s="12">
        <v>0</v>
      </c>
      <c r="AK1092" s="12">
        <v>0</v>
      </c>
      <c r="AL1092" s="12">
        <v>0</v>
      </c>
      <c r="AM1092" s="12">
        <v>0</v>
      </c>
      <c r="AN1092" s="12">
        <v>0</v>
      </c>
      <c r="AO1092" s="81">
        <v>0</v>
      </c>
      <c r="AP1092">
        <v>0</v>
      </c>
      <c r="AQ1092">
        <v>0</v>
      </c>
      <c r="AR1092">
        <v>0</v>
      </c>
      <c r="AS1092" t="s">
        <v>362</v>
      </c>
      <c r="AT1092" t="s">
        <v>267</v>
      </c>
      <c r="AU1092">
        <v>0</v>
      </c>
      <c r="AV1092" s="12"/>
      <c r="AW1092" s="12">
        <v>25</v>
      </c>
      <c r="AX1092" s="12"/>
      <c r="AY1092" s="12"/>
      <c r="AZ1092" t="s">
        <v>296</v>
      </c>
    </row>
    <row r="1093" spans="1:52" hidden="1" x14ac:dyDescent="0.35">
      <c r="A1093" t="s">
        <v>148</v>
      </c>
      <c r="B1093" t="s">
        <v>149</v>
      </c>
      <c r="C1093" s="109">
        <v>0</v>
      </c>
      <c r="D1093" s="12">
        <v>0</v>
      </c>
      <c r="E1093" s="12">
        <v>0</v>
      </c>
      <c r="F1093" s="12">
        <v>0</v>
      </c>
      <c r="G1093" s="12">
        <v>0</v>
      </c>
      <c r="H1093" s="12">
        <v>0</v>
      </c>
      <c r="I1093" s="12">
        <v>0</v>
      </c>
      <c r="J1093" s="12">
        <v>0</v>
      </c>
      <c r="K1093" s="12">
        <v>0</v>
      </c>
      <c r="L1093" s="12">
        <v>0</v>
      </c>
      <c r="M1093" s="12">
        <v>0</v>
      </c>
      <c r="N1093" s="12">
        <v>0</v>
      </c>
      <c r="O1093" s="12">
        <v>0</v>
      </c>
      <c r="P1093" s="12">
        <v>0</v>
      </c>
      <c r="Q1093" s="12">
        <v>0</v>
      </c>
      <c r="R1093" s="12">
        <v>0</v>
      </c>
      <c r="S1093" s="12">
        <v>0</v>
      </c>
      <c r="T1093" s="12">
        <v>0</v>
      </c>
      <c r="U1093" s="12">
        <v>0</v>
      </c>
      <c r="V1093" s="12">
        <v>0</v>
      </c>
      <c r="W1093" s="12">
        <v>0</v>
      </c>
      <c r="X1093" s="12">
        <v>0</v>
      </c>
      <c r="Y1093" s="12">
        <v>0</v>
      </c>
      <c r="Z1093" s="12">
        <v>0</v>
      </c>
      <c r="AA1093" s="12">
        <v>0</v>
      </c>
      <c r="AB1093" s="12">
        <v>0</v>
      </c>
      <c r="AC1093" s="12">
        <v>0</v>
      </c>
      <c r="AD1093" s="12">
        <v>0</v>
      </c>
      <c r="AE1093" s="12">
        <v>0</v>
      </c>
      <c r="AF1093" s="12">
        <v>0</v>
      </c>
      <c r="AG1093" s="12">
        <v>0</v>
      </c>
      <c r="AH1093" s="12">
        <v>0</v>
      </c>
      <c r="AI1093" s="12">
        <v>0</v>
      </c>
      <c r="AJ1093" s="12">
        <v>0</v>
      </c>
      <c r="AK1093" s="12">
        <v>0</v>
      </c>
      <c r="AL1093" s="12">
        <v>0</v>
      </c>
      <c r="AM1093" s="12">
        <v>0</v>
      </c>
      <c r="AN1093" s="12">
        <v>0</v>
      </c>
      <c r="AO1093" s="81">
        <v>0</v>
      </c>
      <c r="AP1093">
        <v>0</v>
      </c>
      <c r="AQ1093">
        <v>0</v>
      </c>
      <c r="AR1093">
        <v>0</v>
      </c>
      <c r="AS1093" t="s">
        <v>362</v>
      </c>
      <c r="AT1093" t="s">
        <v>267</v>
      </c>
      <c r="AU1093">
        <v>0</v>
      </c>
      <c r="AV1093" s="12"/>
      <c r="AW1093" s="12">
        <v>305</v>
      </c>
      <c r="AX1093" s="12"/>
      <c r="AY1093" s="12"/>
      <c r="AZ1093" t="s">
        <v>57</v>
      </c>
    </row>
    <row r="1094" spans="1:52" hidden="1" x14ac:dyDescent="0.35">
      <c r="A1094" t="s">
        <v>148</v>
      </c>
      <c r="B1094" t="s">
        <v>149</v>
      </c>
      <c r="C1094" s="109">
        <v>0</v>
      </c>
      <c r="D1094" s="12">
        <v>0</v>
      </c>
      <c r="E1094" s="12">
        <v>0</v>
      </c>
      <c r="F1094" s="12">
        <v>0</v>
      </c>
      <c r="G1094" s="12">
        <v>0</v>
      </c>
      <c r="H1094" s="12">
        <v>0</v>
      </c>
      <c r="I1094" s="12">
        <v>0</v>
      </c>
      <c r="J1094" s="12">
        <v>0</v>
      </c>
      <c r="K1094" s="12">
        <v>0</v>
      </c>
      <c r="L1094" s="12">
        <v>0</v>
      </c>
      <c r="M1094" s="12">
        <v>0</v>
      </c>
      <c r="N1094" s="12">
        <v>0</v>
      </c>
      <c r="O1094" s="12">
        <v>0</v>
      </c>
      <c r="P1094" s="12">
        <v>0</v>
      </c>
      <c r="Q1094" s="12">
        <v>0</v>
      </c>
      <c r="R1094" s="12">
        <v>0</v>
      </c>
      <c r="S1094" s="12">
        <v>0</v>
      </c>
      <c r="T1094" s="12">
        <v>0</v>
      </c>
      <c r="U1094" s="12">
        <v>0</v>
      </c>
      <c r="V1094" s="12">
        <v>0</v>
      </c>
      <c r="W1094" s="12">
        <v>0</v>
      </c>
      <c r="X1094" s="12">
        <v>0</v>
      </c>
      <c r="Y1094" s="12">
        <v>0</v>
      </c>
      <c r="Z1094" s="12">
        <v>0</v>
      </c>
      <c r="AA1094" s="12">
        <v>0</v>
      </c>
      <c r="AB1094" s="12">
        <v>0</v>
      </c>
      <c r="AC1094" s="12">
        <v>0</v>
      </c>
      <c r="AD1094" s="12">
        <v>0</v>
      </c>
      <c r="AE1094" s="12">
        <v>0</v>
      </c>
      <c r="AF1094" s="12">
        <v>0</v>
      </c>
      <c r="AG1094" s="12">
        <v>0</v>
      </c>
      <c r="AH1094" s="12">
        <v>0</v>
      </c>
      <c r="AI1094" s="12">
        <v>0</v>
      </c>
      <c r="AJ1094" s="12">
        <v>0</v>
      </c>
      <c r="AK1094" s="12">
        <v>0</v>
      </c>
      <c r="AL1094" s="12">
        <v>0</v>
      </c>
      <c r="AM1094" s="12">
        <v>0</v>
      </c>
      <c r="AN1094" s="12">
        <v>0</v>
      </c>
      <c r="AO1094" s="81">
        <v>0</v>
      </c>
      <c r="AP1094">
        <v>0</v>
      </c>
      <c r="AQ1094">
        <v>0</v>
      </c>
      <c r="AR1094">
        <v>0</v>
      </c>
      <c r="AS1094" t="s">
        <v>362</v>
      </c>
      <c r="AT1094" t="s">
        <v>267</v>
      </c>
      <c r="AU1094">
        <v>0</v>
      </c>
      <c r="AV1094" s="12"/>
      <c r="AW1094" s="12"/>
      <c r="AX1094" s="12">
        <v>44</v>
      </c>
      <c r="AY1094" s="12"/>
      <c r="AZ1094" t="s">
        <v>295</v>
      </c>
    </row>
    <row r="1095" spans="1:52" hidden="1" x14ac:dyDescent="0.35">
      <c r="A1095" t="s">
        <v>148</v>
      </c>
      <c r="B1095" t="s">
        <v>149</v>
      </c>
      <c r="C1095" s="109">
        <v>0</v>
      </c>
      <c r="D1095" s="12">
        <v>0</v>
      </c>
      <c r="E1095" s="12">
        <v>0</v>
      </c>
      <c r="F1095" s="12">
        <v>0</v>
      </c>
      <c r="G1095" s="12">
        <v>0</v>
      </c>
      <c r="H1095" s="12">
        <v>0</v>
      </c>
      <c r="I1095" s="12">
        <v>0</v>
      </c>
      <c r="J1095" s="12">
        <v>0</v>
      </c>
      <c r="K1095" s="12">
        <v>0</v>
      </c>
      <c r="L1095" s="12">
        <v>0</v>
      </c>
      <c r="M1095" s="12">
        <v>0</v>
      </c>
      <c r="N1095" s="12">
        <v>0</v>
      </c>
      <c r="O1095" s="12">
        <v>0</v>
      </c>
      <c r="P1095" s="12">
        <v>0</v>
      </c>
      <c r="Q1095" s="12">
        <v>0</v>
      </c>
      <c r="R1095" s="12">
        <v>0</v>
      </c>
      <c r="S1095" s="12">
        <v>0</v>
      </c>
      <c r="T1095" s="12">
        <v>0</v>
      </c>
      <c r="U1095" s="12">
        <v>0</v>
      </c>
      <c r="V1095" s="12">
        <v>0</v>
      </c>
      <c r="W1095" s="12">
        <v>0</v>
      </c>
      <c r="X1095" s="12">
        <v>0</v>
      </c>
      <c r="Y1095" s="12">
        <v>0</v>
      </c>
      <c r="Z1095" s="12">
        <v>0</v>
      </c>
      <c r="AA1095" s="12">
        <v>0</v>
      </c>
      <c r="AB1095" s="12">
        <v>0</v>
      </c>
      <c r="AC1095" s="12">
        <v>0</v>
      </c>
      <c r="AD1095" s="12">
        <v>0</v>
      </c>
      <c r="AE1095" s="12">
        <v>0</v>
      </c>
      <c r="AF1095" s="12">
        <v>0</v>
      </c>
      <c r="AG1095" s="12">
        <v>0</v>
      </c>
      <c r="AH1095" s="12">
        <v>0</v>
      </c>
      <c r="AI1095" s="12">
        <v>0</v>
      </c>
      <c r="AJ1095" s="12">
        <v>0</v>
      </c>
      <c r="AK1095" s="12">
        <v>0</v>
      </c>
      <c r="AL1095" s="12">
        <v>0</v>
      </c>
      <c r="AM1095" s="12">
        <v>0</v>
      </c>
      <c r="AN1095" s="12">
        <v>0</v>
      </c>
      <c r="AO1095" s="81">
        <v>0</v>
      </c>
      <c r="AP1095">
        <v>0</v>
      </c>
      <c r="AQ1095">
        <v>0</v>
      </c>
      <c r="AR1095">
        <v>0</v>
      </c>
      <c r="AS1095" t="s">
        <v>362</v>
      </c>
      <c r="AT1095" t="s">
        <v>267</v>
      </c>
      <c r="AU1095">
        <v>0</v>
      </c>
      <c r="AV1095" s="12"/>
      <c r="AW1095" s="12"/>
      <c r="AX1095" s="12">
        <v>190</v>
      </c>
      <c r="AY1095" s="12"/>
      <c r="AZ1095" t="s">
        <v>296</v>
      </c>
    </row>
    <row r="1096" spans="1:52" hidden="1" x14ac:dyDescent="0.35">
      <c r="A1096" t="s">
        <v>148</v>
      </c>
      <c r="B1096" t="s">
        <v>149</v>
      </c>
      <c r="C1096" s="109">
        <v>0</v>
      </c>
      <c r="D1096" s="12">
        <v>0</v>
      </c>
      <c r="E1096" s="12">
        <v>0</v>
      </c>
      <c r="F1096" s="12">
        <v>0</v>
      </c>
      <c r="G1096" s="12">
        <v>0</v>
      </c>
      <c r="H1096" s="12">
        <v>0</v>
      </c>
      <c r="I1096" s="12">
        <v>0</v>
      </c>
      <c r="J1096" s="12">
        <v>0</v>
      </c>
      <c r="K1096" s="12">
        <v>0</v>
      </c>
      <c r="L1096" s="12">
        <v>0</v>
      </c>
      <c r="M1096" s="12">
        <v>0</v>
      </c>
      <c r="N1096" s="12">
        <v>0</v>
      </c>
      <c r="O1096" s="12">
        <v>0</v>
      </c>
      <c r="P1096" s="12">
        <v>0</v>
      </c>
      <c r="Q1096" s="12">
        <v>0</v>
      </c>
      <c r="R1096" s="12">
        <v>0</v>
      </c>
      <c r="S1096" s="12">
        <v>0</v>
      </c>
      <c r="T1096" s="12">
        <v>0</v>
      </c>
      <c r="U1096" s="12">
        <v>0</v>
      </c>
      <c r="V1096" s="12">
        <v>0</v>
      </c>
      <c r="W1096" s="12">
        <v>0</v>
      </c>
      <c r="X1096" s="12">
        <v>0</v>
      </c>
      <c r="Y1096" s="12">
        <v>0</v>
      </c>
      <c r="Z1096" s="12">
        <v>0</v>
      </c>
      <c r="AA1096" s="12">
        <v>0</v>
      </c>
      <c r="AB1096" s="12">
        <v>0</v>
      </c>
      <c r="AC1096" s="12">
        <v>0</v>
      </c>
      <c r="AD1096" s="12">
        <v>0</v>
      </c>
      <c r="AE1096" s="12">
        <v>0</v>
      </c>
      <c r="AF1096" s="12">
        <v>0</v>
      </c>
      <c r="AG1096" s="12">
        <v>0</v>
      </c>
      <c r="AH1096" s="12">
        <v>0</v>
      </c>
      <c r="AI1096" s="12">
        <v>0</v>
      </c>
      <c r="AJ1096" s="12">
        <v>0</v>
      </c>
      <c r="AK1096" s="12">
        <v>0</v>
      </c>
      <c r="AL1096" s="12">
        <v>0</v>
      </c>
      <c r="AM1096" s="12">
        <v>0</v>
      </c>
      <c r="AN1096" s="12">
        <v>0</v>
      </c>
      <c r="AO1096" s="81">
        <v>0</v>
      </c>
      <c r="AP1096">
        <v>0</v>
      </c>
      <c r="AQ1096">
        <v>0</v>
      </c>
      <c r="AR1096">
        <v>0</v>
      </c>
      <c r="AS1096" t="s">
        <v>362</v>
      </c>
      <c r="AT1096" t="s">
        <v>267</v>
      </c>
      <c r="AU1096">
        <v>0</v>
      </c>
      <c r="AV1096" s="12"/>
      <c r="AW1096" s="12"/>
      <c r="AX1096" s="12">
        <v>2280</v>
      </c>
      <c r="AY1096" s="12"/>
      <c r="AZ1096" t="s">
        <v>57</v>
      </c>
    </row>
    <row r="1097" spans="1:52" hidden="1" x14ac:dyDescent="0.35">
      <c r="A1097" t="s">
        <v>148</v>
      </c>
      <c r="B1097" t="s">
        <v>149</v>
      </c>
      <c r="C1097" s="109">
        <v>0</v>
      </c>
      <c r="D1097" s="12">
        <v>0</v>
      </c>
      <c r="E1097" s="12">
        <v>0</v>
      </c>
      <c r="F1097" s="12">
        <v>0</v>
      </c>
      <c r="G1097" s="12">
        <v>0</v>
      </c>
      <c r="H1097" s="12">
        <v>0</v>
      </c>
      <c r="I1097" s="12">
        <v>0</v>
      </c>
      <c r="J1097" s="12">
        <v>0</v>
      </c>
      <c r="K1097" s="12">
        <v>0</v>
      </c>
      <c r="L1097" s="12">
        <v>0</v>
      </c>
      <c r="M1097" s="12">
        <v>0</v>
      </c>
      <c r="N1097" s="12">
        <v>0</v>
      </c>
      <c r="O1097" s="12">
        <v>0</v>
      </c>
      <c r="P1097" s="12">
        <v>0</v>
      </c>
      <c r="Q1097" s="12">
        <v>0</v>
      </c>
      <c r="R1097" s="12">
        <v>0</v>
      </c>
      <c r="S1097" s="12">
        <v>0</v>
      </c>
      <c r="T1097" s="12">
        <v>0</v>
      </c>
      <c r="U1097" s="12">
        <v>0</v>
      </c>
      <c r="V1097" s="12">
        <v>0</v>
      </c>
      <c r="W1097" s="12">
        <v>0</v>
      </c>
      <c r="X1097" s="12">
        <v>0</v>
      </c>
      <c r="Y1097" s="12">
        <v>0</v>
      </c>
      <c r="Z1097" s="12">
        <v>0</v>
      </c>
      <c r="AA1097" s="12">
        <v>0</v>
      </c>
      <c r="AB1097" s="12">
        <v>0</v>
      </c>
      <c r="AC1097" s="12">
        <v>0</v>
      </c>
      <c r="AD1097" s="12">
        <v>0</v>
      </c>
      <c r="AE1097" s="12">
        <v>0</v>
      </c>
      <c r="AF1097" s="12">
        <v>0</v>
      </c>
      <c r="AG1097" s="12">
        <v>0</v>
      </c>
      <c r="AH1097" s="12">
        <v>0</v>
      </c>
      <c r="AI1097" s="12">
        <v>0</v>
      </c>
      <c r="AJ1097" s="12">
        <v>0</v>
      </c>
      <c r="AK1097" s="12">
        <v>0</v>
      </c>
      <c r="AL1097" s="12">
        <v>0</v>
      </c>
      <c r="AM1097" s="12">
        <v>0</v>
      </c>
      <c r="AN1097" s="12">
        <v>0</v>
      </c>
      <c r="AO1097" s="81">
        <v>0</v>
      </c>
      <c r="AP1097">
        <v>0</v>
      </c>
      <c r="AQ1097">
        <v>0</v>
      </c>
      <c r="AR1097">
        <v>0</v>
      </c>
      <c r="AS1097" t="s">
        <v>362</v>
      </c>
      <c r="AT1097" t="s">
        <v>267</v>
      </c>
      <c r="AU1097">
        <v>0</v>
      </c>
      <c r="AV1097" s="12"/>
      <c r="AW1097" s="12"/>
      <c r="AX1097" s="12"/>
      <c r="AY1097" s="12">
        <v>5</v>
      </c>
      <c r="AZ1097" t="s">
        <v>295</v>
      </c>
    </row>
    <row r="1098" spans="1:52" hidden="1" x14ac:dyDescent="0.35">
      <c r="A1098" t="s">
        <v>148</v>
      </c>
      <c r="B1098" t="s">
        <v>149</v>
      </c>
      <c r="C1098" s="109">
        <v>0</v>
      </c>
      <c r="D1098" s="12">
        <v>0</v>
      </c>
      <c r="E1098" s="12">
        <v>0</v>
      </c>
      <c r="F1098" s="12">
        <v>0</v>
      </c>
      <c r="G1098" s="12">
        <v>0</v>
      </c>
      <c r="H1098" s="12">
        <v>0</v>
      </c>
      <c r="I1098" s="12">
        <v>0</v>
      </c>
      <c r="J1098" s="12">
        <v>0</v>
      </c>
      <c r="K1098" s="12">
        <v>0</v>
      </c>
      <c r="L1098" s="12">
        <v>0</v>
      </c>
      <c r="M1098" s="12">
        <v>0</v>
      </c>
      <c r="N1098" s="12">
        <v>0</v>
      </c>
      <c r="O1098" s="12">
        <v>0</v>
      </c>
      <c r="P1098" s="12">
        <v>0</v>
      </c>
      <c r="Q1098" s="12">
        <v>0</v>
      </c>
      <c r="R1098" s="12">
        <v>0</v>
      </c>
      <c r="S1098" s="12">
        <v>0</v>
      </c>
      <c r="T1098" s="12">
        <v>0</v>
      </c>
      <c r="U1098" s="12">
        <v>0</v>
      </c>
      <c r="V1098" s="12">
        <v>0</v>
      </c>
      <c r="W1098" s="12">
        <v>0</v>
      </c>
      <c r="X1098" s="12">
        <v>0</v>
      </c>
      <c r="Y1098" s="12">
        <v>0</v>
      </c>
      <c r="Z1098" s="12">
        <v>0</v>
      </c>
      <c r="AA1098" s="12">
        <v>0</v>
      </c>
      <c r="AB1098" s="12">
        <v>0</v>
      </c>
      <c r="AC1098" s="12">
        <v>0</v>
      </c>
      <c r="AD1098" s="12">
        <v>0</v>
      </c>
      <c r="AE1098" s="12">
        <v>0</v>
      </c>
      <c r="AF1098" s="12">
        <v>0</v>
      </c>
      <c r="AG1098" s="12">
        <v>0</v>
      </c>
      <c r="AH1098" s="12">
        <v>0</v>
      </c>
      <c r="AI1098" s="12">
        <v>0</v>
      </c>
      <c r="AJ1098" s="12">
        <v>0</v>
      </c>
      <c r="AK1098" s="12">
        <v>0</v>
      </c>
      <c r="AL1098" s="12">
        <v>0</v>
      </c>
      <c r="AM1098" s="12">
        <v>0</v>
      </c>
      <c r="AN1098" s="12">
        <v>0</v>
      </c>
      <c r="AO1098" s="81">
        <v>0</v>
      </c>
      <c r="AP1098">
        <v>0</v>
      </c>
      <c r="AQ1098">
        <v>0</v>
      </c>
      <c r="AR1098">
        <v>0</v>
      </c>
      <c r="AS1098" t="s">
        <v>362</v>
      </c>
      <c r="AT1098" t="s">
        <v>267</v>
      </c>
      <c r="AU1098">
        <v>0</v>
      </c>
      <c r="AV1098" s="12"/>
      <c r="AW1098" s="12"/>
      <c r="AX1098" s="12"/>
      <c r="AY1098" s="12">
        <v>23</v>
      </c>
      <c r="AZ1098" t="s">
        <v>296</v>
      </c>
    </row>
    <row r="1099" spans="1:52" hidden="1" x14ac:dyDescent="0.35">
      <c r="A1099" t="s">
        <v>148</v>
      </c>
      <c r="B1099" t="s">
        <v>149</v>
      </c>
      <c r="C1099" s="109">
        <v>0</v>
      </c>
      <c r="D1099" s="12">
        <v>0</v>
      </c>
      <c r="E1099" s="12">
        <v>0</v>
      </c>
      <c r="F1099" s="12">
        <v>0</v>
      </c>
      <c r="G1099" s="12">
        <v>0</v>
      </c>
      <c r="H1099" s="12">
        <v>0</v>
      </c>
      <c r="I1099" s="12">
        <v>0</v>
      </c>
      <c r="J1099" s="12">
        <v>0</v>
      </c>
      <c r="K1099" s="12">
        <v>0</v>
      </c>
      <c r="L1099" s="12">
        <v>0</v>
      </c>
      <c r="M1099" s="12">
        <v>0</v>
      </c>
      <c r="N1099" s="12">
        <v>0</v>
      </c>
      <c r="O1099" s="12">
        <v>0</v>
      </c>
      <c r="P1099" s="12">
        <v>0</v>
      </c>
      <c r="Q1099" s="12">
        <v>0</v>
      </c>
      <c r="R1099" s="12">
        <v>0</v>
      </c>
      <c r="S1099" s="12">
        <v>0</v>
      </c>
      <c r="T1099" s="12">
        <v>0</v>
      </c>
      <c r="U1099" s="12">
        <v>0</v>
      </c>
      <c r="V1099" s="12">
        <v>0</v>
      </c>
      <c r="W1099" s="12">
        <v>0</v>
      </c>
      <c r="X1099" s="12">
        <v>0</v>
      </c>
      <c r="Y1099" s="12">
        <v>0</v>
      </c>
      <c r="Z1099" s="12">
        <v>0</v>
      </c>
      <c r="AA1099" s="12">
        <v>0</v>
      </c>
      <c r="AB1099" s="12">
        <v>0</v>
      </c>
      <c r="AC1099" s="12">
        <v>0</v>
      </c>
      <c r="AD1099" s="12">
        <v>0</v>
      </c>
      <c r="AE1099" s="12">
        <v>0</v>
      </c>
      <c r="AF1099" s="12">
        <v>0</v>
      </c>
      <c r="AG1099" s="12">
        <v>0</v>
      </c>
      <c r="AH1099" s="12">
        <v>0</v>
      </c>
      <c r="AI1099" s="12">
        <v>0</v>
      </c>
      <c r="AJ1099" s="12">
        <v>0</v>
      </c>
      <c r="AK1099" s="12">
        <v>0</v>
      </c>
      <c r="AL1099" s="12">
        <v>0</v>
      </c>
      <c r="AM1099" s="12">
        <v>0</v>
      </c>
      <c r="AN1099" s="12">
        <v>0</v>
      </c>
      <c r="AO1099" s="81">
        <v>0</v>
      </c>
      <c r="AP1099">
        <v>0</v>
      </c>
      <c r="AQ1099">
        <v>0</v>
      </c>
      <c r="AR1099">
        <v>0</v>
      </c>
      <c r="AS1099" t="s">
        <v>362</v>
      </c>
      <c r="AT1099" t="s">
        <v>267</v>
      </c>
      <c r="AU1099">
        <v>0</v>
      </c>
      <c r="AV1099" s="12"/>
      <c r="AW1099" s="12"/>
      <c r="AX1099" s="12"/>
      <c r="AY1099" s="12">
        <v>275</v>
      </c>
      <c r="AZ1099" t="s">
        <v>57</v>
      </c>
    </row>
    <row r="1100" spans="1:52" hidden="1" x14ac:dyDescent="0.35">
      <c r="A1100" t="s">
        <v>148</v>
      </c>
      <c r="B1100" t="s">
        <v>149</v>
      </c>
      <c r="C1100" s="109">
        <v>0</v>
      </c>
      <c r="D1100" s="12">
        <v>0</v>
      </c>
      <c r="E1100" s="12">
        <v>0</v>
      </c>
      <c r="F1100" s="12">
        <v>0</v>
      </c>
      <c r="G1100" s="12">
        <v>0</v>
      </c>
      <c r="H1100" s="12">
        <v>0</v>
      </c>
      <c r="I1100" s="12">
        <v>0</v>
      </c>
      <c r="J1100" s="12">
        <v>0</v>
      </c>
      <c r="K1100" s="12">
        <v>0</v>
      </c>
      <c r="L1100" s="12">
        <v>0</v>
      </c>
      <c r="M1100" s="12">
        <v>0</v>
      </c>
      <c r="N1100" s="12">
        <v>0</v>
      </c>
      <c r="O1100" s="12">
        <v>0</v>
      </c>
      <c r="P1100" s="12">
        <v>0</v>
      </c>
      <c r="Q1100" s="12">
        <v>0</v>
      </c>
      <c r="R1100" s="12">
        <v>0</v>
      </c>
      <c r="S1100" s="12">
        <v>0</v>
      </c>
      <c r="T1100" s="12">
        <v>0</v>
      </c>
      <c r="U1100" s="12">
        <v>0</v>
      </c>
      <c r="V1100" s="12">
        <v>0</v>
      </c>
      <c r="W1100" s="12">
        <v>0</v>
      </c>
      <c r="X1100" s="12">
        <v>0</v>
      </c>
      <c r="Y1100" s="12">
        <v>0</v>
      </c>
      <c r="Z1100" s="12">
        <v>0</v>
      </c>
      <c r="AA1100" s="12">
        <v>0</v>
      </c>
      <c r="AB1100" s="12">
        <v>0</v>
      </c>
      <c r="AC1100" s="12">
        <v>0</v>
      </c>
      <c r="AD1100" s="12">
        <v>0</v>
      </c>
      <c r="AE1100" s="12">
        <v>0</v>
      </c>
      <c r="AF1100" s="12">
        <v>0</v>
      </c>
      <c r="AG1100" s="12">
        <v>0</v>
      </c>
      <c r="AH1100" s="12">
        <v>0</v>
      </c>
      <c r="AI1100" s="12">
        <v>0</v>
      </c>
      <c r="AJ1100" s="12">
        <v>0</v>
      </c>
      <c r="AK1100" s="12">
        <v>0</v>
      </c>
      <c r="AL1100" s="12">
        <v>0</v>
      </c>
      <c r="AM1100" s="12">
        <v>0</v>
      </c>
      <c r="AN1100" s="12">
        <v>0</v>
      </c>
      <c r="AO1100" s="81">
        <v>0</v>
      </c>
      <c r="AP1100">
        <v>0</v>
      </c>
      <c r="AQ1100">
        <v>0</v>
      </c>
      <c r="AR1100">
        <v>0</v>
      </c>
      <c r="AS1100" t="s">
        <v>362</v>
      </c>
      <c r="AT1100" t="s">
        <v>267</v>
      </c>
      <c r="AU1100">
        <v>0</v>
      </c>
      <c r="AV1100" s="12"/>
      <c r="AW1100" s="12"/>
      <c r="AX1100" s="12"/>
      <c r="AY1100" s="12"/>
      <c r="AZ1100" t="s">
        <v>57</v>
      </c>
    </row>
    <row r="1101" spans="1:52" hidden="1" x14ac:dyDescent="0.35">
      <c r="A1101" t="s">
        <v>148</v>
      </c>
      <c r="B1101" t="s">
        <v>149</v>
      </c>
      <c r="C1101" s="109">
        <v>0</v>
      </c>
      <c r="D1101" s="12">
        <v>0</v>
      </c>
      <c r="E1101" s="12">
        <v>0</v>
      </c>
      <c r="F1101" s="12">
        <v>0</v>
      </c>
      <c r="G1101" s="12">
        <v>0</v>
      </c>
      <c r="H1101" s="12">
        <v>0</v>
      </c>
      <c r="I1101" s="12">
        <v>0</v>
      </c>
      <c r="J1101" s="12">
        <v>0</v>
      </c>
      <c r="K1101" s="12">
        <v>0</v>
      </c>
      <c r="L1101" s="12">
        <v>0</v>
      </c>
      <c r="M1101" s="12">
        <v>0</v>
      </c>
      <c r="N1101" s="12">
        <v>0</v>
      </c>
      <c r="O1101" s="12">
        <v>0</v>
      </c>
      <c r="P1101" s="12">
        <v>0</v>
      </c>
      <c r="Q1101" s="12">
        <v>0</v>
      </c>
      <c r="R1101" s="12">
        <v>0</v>
      </c>
      <c r="S1101" s="12">
        <v>0</v>
      </c>
      <c r="T1101" s="12">
        <v>0</v>
      </c>
      <c r="U1101" s="12">
        <v>0</v>
      </c>
      <c r="V1101" s="12">
        <v>0</v>
      </c>
      <c r="W1101" s="12">
        <v>0</v>
      </c>
      <c r="X1101" s="12">
        <v>0</v>
      </c>
      <c r="Y1101" s="12">
        <v>0</v>
      </c>
      <c r="Z1101" s="12">
        <v>0</v>
      </c>
      <c r="AA1101" s="12">
        <v>0</v>
      </c>
      <c r="AB1101" s="12">
        <v>0</v>
      </c>
      <c r="AC1101" s="12">
        <v>0</v>
      </c>
      <c r="AD1101" s="12">
        <v>0</v>
      </c>
      <c r="AE1101" s="12">
        <v>0</v>
      </c>
      <c r="AF1101" s="12">
        <v>0</v>
      </c>
      <c r="AG1101" s="12">
        <v>0</v>
      </c>
      <c r="AH1101" s="12">
        <v>0</v>
      </c>
      <c r="AI1101" s="12">
        <v>0</v>
      </c>
      <c r="AJ1101" s="12">
        <v>0</v>
      </c>
      <c r="AK1101" s="12">
        <v>0</v>
      </c>
      <c r="AL1101" s="12">
        <v>0</v>
      </c>
      <c r="AM1101" s="12">
        <v>0</v>
      </c>
      <c r="AN1101" s="12">
        <v>0</v>
      </c>
      <c r="AO1101" s="81">
        <v>0</v>
      </c>
      <c r="AP1101">
        <v>0</v>
      </c>
      <c r="AQ1101">
        <v>0</v>
      </c>
      <c r="AR1101">
        <v>0</v>
      </c>
      <c r="AS1101" t="s">
        <v>362</v>
      </c>
      <c r="AT1101" t="s">
        <v>267</v>
      </c>
      <c r="AU1101">
        <v>0</v>
      </c>
      <c r="AV1101" s="12"/>
      <c r="AW1101" s="12"/>
      <c r="AX1101" s="12"/>
      <c r="AY1101" s="12"/>
      <c r="AZ1101" t="s">
        <v>296</v>
      </c>
    </row>
    <row r="1102" spans="1:52" hidden="1" x14ac:dyDescent="0.35">
      <c r="A1102" t="s">
        <v>148</v>
      </c>
      <c r="B1102" t="s">
        <v>149</v>
      </c>
      <c r="C1102" s="109">
        <v>0</v>
      </c>
      <c r="D1102" s="12">
        <v>0</v>
      </c>
      <c r="E1102" s="12">
        <v>0</v>
      </c>
      <c r="F1102" s="12">
        <v>0</v>
      </c>
      <c r="G1102" s="12">
        <v>0</v>
      </c>
      <c r="H1102" s="12">
        <v>0</v>
      </c>
      <c r="I1102" s="12">
        <v>0</v>
      </c>
      <c r="J1102" s="12">
        <v>0</v>
      </c>
      <c r="K1102" s="12">
        <v>0</v>
      </c>
      <c r="L1102" s="12">
        <v>0</v>
      </c>
      <c r="M1102" s="12">
        <v>0</v>
      </c>
      <c r="N1102" s="12">
        <v>0</v>
      </c>
      <c r="O1102" s="12">
        <v>0</v>
      </c>
      <c r="P1102" s="12">
        <v>0</v>
      </c>
      <c r="Q1102" s="12">
        <v>0</v>
      </c>
      <c r="R1102" s="12">
        <v>0</v>
      </c>
      <c r="S1102" s="12">
        <v>0</v>
      </c>
      <c r="T1102" s="12">
        <v>0</v>
      </c>
      <c r="U1102" s="12">
        <v>0</v>
      </c>
      <c r="V1102" s="12">
        <v>0</v>
      </c>
      <c r="W1102" s="12">
        <v>0</v>
      </c>
      <c r="X1102" s="12">
        <v>0</v>
      </c>
      <c r="Y1102" s="12">
        <v>0</v>
      </c>
      <c r="Z1102" s="12">
        <v>0</v>
      </c>
      <c r="AA1102" s="12">
        <v>0</v>
      </c>
      <c r="AB1102" s="12">
        <v>0</v>
      </c>
      <c r="AC1102" s="12">
        <v>0</v>
      </c>
      <c r="AD1102" s="12">
        <v>0</v>
      </c>
      <c r="AE1102" s="12">
        <v>0</v>
      </c>
      <c r="AF1102" s="12">
        <v>0</v>
      </c>
      <c r="AG1102" s="12">
        <v>0</v>
      </c>
      <c r="AH1102" s="12">
        <v>0</v>
      </c>
      <c r="AI1102" s="12">
        <v>0</v>
      </c>
      <c r="AJ1102" s="12">
        <v>0</v>
      </c>
      <c r="AK1102" s="12">
        <v>0</v>
      </c>
      <c r="AL1102" s="12">
        <v>0</v>
      </c>
      <c r="AM1102" s="12">
        <v>0</v>
      </c>
      <c r="AN1102" s="12">
        <v>0</v>
      </c>
      <c r="AO1102" s="81">
        <v>0</v>
      </c>
      <c r="AP1102">
        <v>0</v>
      </c>
      <c r="AQ1102">
        <v>0</v>
      </c>
      <c r="AR1102">
        <v>0</v>
      </c>
      <c r="AS1102" t="s">
        <v>362</v>
      </c>
      <c r="AT1102" t="s">
        <v>267</v>
      </c>
      <c r="AU1102">
        <v>0</v>
      </c>
      <c r="AV1102" s="12"/>
      <c r="AW1102" s="12"/>
      <c r="AX1102" s="12"/>
      <c r="AY1102" s="12"/>
      <c r="AZ1102" t="s">
        <v>295</v>
      </c>
    </row>
    <row r="1103" spans="1:52" hidden="1" x14ac:dyDescent="0.35">
      <c r="A1103" t="s">
        <v>10</v>
      </c>
      <c r="B1103" t="s">
        <v>156</v>
      </c>
      <c r="C1103" s="109">
        <v>0</v>
      </c>
      <c r="D1103" s="12">
        <v>0</v>
      </c>
      <c r="E1103" s="12">
        <v>0</v>
      </c>
      <c r="F1103" s="12">
        <v>0</v>
      </c>
      <c r="G1103" s="12">
        <v>0</v>
      </c>
      <c r="H1103" s="12">
        <v>0</v>
      </c>
      <c r="I1103" s="12">
        <v>0</v>
      </c>
      <c r="J1103" s="12">
        <v>0</v>
      </c>
      <c r="K1103" s="12">
        <v>0</v>
      </c>
      <c r="L1103" s="12">
        <v>0</v>
      </c>
      <c r="M1103" s="12">
        <v>0</v>
      </c>
      <c r="N1103" s="12">
        <v>0</v>
      </c>
      <c r="O1103" s="12">
        <v>0</v>
      </c>
      <c r="P1103" s="12">
        <v>0</v>
      </c>
      <c r="Q1103" s="12">
        <v>0</v>
      </c>
      <c r="R1103" s="12">
        <v>0</v>
      </c>
      <c r="S1103" s="12">
        <v>0</v>
      </c>
      <c r="T1103" s="12">
        <v>0</v>
      </c>
      <c r="U1103" s="12">
        <v>0</v>
      </c>
      <c r="V1103" s="12">
        <v>0</v>
      </c>
      <c r="W1103" s="12">
        <v>0</v>
      </c>
      <c r="X1103" s="12">
        <v>0</v>
      </c>
      <c r="Y1103" s="12">
        <v>0</v>
      </c>
      <c r="Z1103" s="12">
        <v>0</v>
      </c>
      <c r="AA1103" s="12">
        <v>0</v>
      </c>
      <c r="AB1103" s="12">
        <v>0</v>
      </c>
      <c r="AC1103" s="12">
        <v>0</v>
      </c>
      <c r="AD1103" s="12">
        <v>0</v>
      </c>
      <c r="AE1103" s="12">
        <v>0</v>
      </c>
      <c r="AF1103" s="12">
        <v>0</v>
      </c>
      <c r="AG1103" s="12">
        <v>0</v>
      </c>
      <c r="AH1103" s="12">
        <v>0</v>
      </c>
      <c r="AI1103" s="12">
        <v>0</v>
      </c>
      <c r="AJ1103" s="12">
        <v>0</v>
      </c>
      <c r="AK1103" s="12">
        <v>0</v>
      </c>
      <c r="AL1103" s="12">
        <v>0</v>
      </c>
      <c r="AM1103" s="12">
        <v>0</v>
      </c>
      <c r="AN1103" s="12">
        <v>0</v>
      </c>
      <c r="AO1103" s="81">
        <v>0</v>
      </c>
      <c r="AP1103">
        <v>0</v>
      </c>
      <c r="AQ1103">
        <v>0</v>
      </c>
      <c r="AR1103">
        <v>0</v>
      </c>
      <c r="AS1103" t="s">
        <v>365</v>
      </c>
      <c r="AT1103" t="s">
        <v>273</v>
      </c>
      <c r="AU1103">
        <v>0</v>
      </c>
      <c r="AV1103" s="12">
        <v>4263</v>
      </c>
      <c r="AW1103" s="12"/>
      <c r="AX1103" s="12"/>
      <c r="AY1103" s="12"/>
      <c r="AZ1103" t="s">
        <v>57</v>
      </c>
    </row>
    <row r="1104" spans="1:52" hidden="1" x14ac:dyDescent="0.35">
      <c r="A1104" t="s">
        <v>10</v>
      </c>
      <c r="B1104" t="s">
        <v>156</v>
      </c>
      <c r="C1104" s="109">
        <v>0</v>
      </c>
      <c r="D1104" s="12">
        <v>0</v>
      </c>
      <c r="E1104" s="12">
        <v>0</v>
      </c>
      <c r="F1104" s="12">
        <v>0</v>
      </c>
      <c r="G1104" s="12">
        <v>0</v>
      </c>
      <c r="H1104" s="12">
        <v>0</v>
      </c>
      <c r="I1104" s="12">
        <v>0</v>
      </c>
      <c r="J1104" s="12">
        <v>0</v>
      </c>
      <c r="K1104" s="12">
        <v>0</v>
      </c>
      <c r="L1104" s="12">
        <v>0</v>
      </c>
      <c r="M1104" s="12">
        <v>0</v>
      </c>
      <c r="N1104" s="12">
        <v>0</v>
      </c>
      <c r="O1104" s="12">
        <v>0</v>
      </c>
      <c r="P1104" s="12">
        <v>0</v>
      </c>
      <c r="Q1104" s="12">
        <v>0</v>
      </c>
      <c r="R1104" s="12">
        <v>0</v>
      </c>
      <c r="S1104" s="12">
        <v>0</v>
      </c>
      <c r="T1104" s="12">
        <v>0</v>
      </c>
      <c r="U1104" s="12">
        <v>0</v>
      </c>
      <c r="V1104" s="12">
        <v>0</v>
      </c>
      <c r="W1104" s="12">
        <v>0</v>
      </c>
      <c r="X1104" s="12">
        <v>0</v>
      </c>
      <c r="Y1104" s="12">
        <v>0</v>
      </c>
      <c r="Z1104" s="12">
        <v>0</v>
      </c>
      <c r="AA1104" s="12">
        <v>0</v>
      </c>
      <c r="AB1104" s="12">
        <v>0</v>
      </c>
      <c r="AC1104" s="12">
        <v>0</v>
      </c>
      <c r="AD1104" s="12">
        <v>0</v>
      </c>
      <c r="AE1104" s="12">
        <v>0</v>
      </c>
      <c r="AF1104" s="12">
        <v>0</v>
      </c>
      <c r="AG1104" s="12">
        <v>0</v>
      </c>
      <c r="AH1104" s="12">
        <v>0</v>
      </c>
      <c r="AI1104" s="12">
        <v>0</v>
      </c>
      <c r="AJ1104" s="12">
        <v>0</v>
      </c>
      <c r="AK1104" s="12">
        <v>0</v>
      </c>
      <c r="AL1104" s="12">
        <v>0</v>
      </c>
      <c r="AM1104" s="12">
        <v>0</v>
      </c>
      <c r="AN1104" s="12">
        <v>0</v>
      </c>
      <c r="AO1104" s="81">
        <v>0</v>
      </c>
      <c r="AP1104">
        <v>0</v>
      </c>
      <c r="AQ1104">
        <v>0</v>
      </c>
      <c r="AR1104">
        <v>0</v>
      </c>
      <c r="AS1104" t="s">
        <v>365</v>
      </c>
      <c r="AT1104" t="s">
        <v>273</v>
      </c>
      <c r="AU1104">
        <v>0</v>
      </c>
      <c r="AV1104" s="12"/>
      <c r="AW1104" s="12">
        <v>4</v>
      </c>
      <c r="AX1104" s="12"/>
      <c r="AY1104" s="12"/>
      <c r="AZ1104" t="s">
        <v>295</v>
      </c>
    </row>
    <row r="1105" spans="1:52" hidden="1" x14ac:dyDescent="0.35">
      <c r="A1105" t="s">
        <v>10</v>
      </c>
      <c r="B1105" t="s">
        <v>156</v>
      </c>
      <c r="C1105" s="109">
        <v>0</v>
      </c>
      <c r="D1105" s="12">
        <v>0</v>
      </c>
      <c r="E1105" s="12">
        <v>0</v>
      </c>
      <c r="F1105" s="12">
        <v>0</v>
      </c>
      <c r="G1105" s="12">
        <v>0</v>
      </c>
      <c r="H1105" s="12">
        <v>0</v>
      </c>
      <c r="I1105" s="12">
        <v>0</v>
      </c>
      <c r="J1105" s="12">
        <v>0</v>
      </c>
      <c r="K1105" s="12">
        <v>0</v>
      </c>
      <c r="L1105" s="12">
        <v>0</v>
      </c>
      <c r="M1105" s="12">
        <v>0</v>
      </c>
      <c r="N1105" s="12">
        <v>0</v>
      </c>
      <c r="O1105" s="12">
        <v>0</v>
      </c>
      <c r="P1105" s="12">
        <v>0</v>
      </c>
      <c r="Q1105" s="12">
        <v>0</v>
      </c>
      <c r="R1105" s="12">
        <v>0</v>
      </c>
      <c r="S1105" s="12">
        <v>0</v>
      </c>
      <c r="T1105" s="12">
        <v>0</v>
      </c>
      <c r="U1105" s="12">
        <v>0</v>
      </c>
      <c r="V1105" s="12">
        <v>0</v>
      </c>
      <c r="W1105" s="12">
        <v>0</v>
      </c>
      <c r="X1105" s="12">
        <v>0</v>
      </c>
      <c r="Y1105" s="12">
        <v>0</v>
      </c>
      <c r="Z1105" s="12">
        <v>0</v>
      </c>
      <c r="AA1105" s="12">
        <v>0</v>
      </c>
      <c r="AB1105" s="12">
        <v>0</v>
      </c>
      <c r="AC1105" s="12">
        <v>0</v>
      </c>
      <c r="AD1105" s="12">
        <v>0</v>
      </c>
      <c r="AE1105" s="12">
        <v>0</v>
      </c>
      <c r="AF1105" s="12">
        <v>0</v>
      </c>
      <c r="AG1105" s="12">
        <v>0</v>
      </c>
      <c r="AH1105" s="12">
        <v>0</v>
      </c>
      <c r="AI1105" s="12">
        <v>0</v>
      </c>
      <c r="AJ1105" s="12">
        <v>0</v>
      </c>
      <c r="AK1105" s="12">
        <v>0</v>
      </c>
      <c r="AL1105" s="12">
        <v>0</v>
      </c>
      <c r="AM1105" s="12">
        <v>0</v>
      </c>
      <c r="AN1105" s="12">
        <v>0</v>
      </c>
      <c r="AO1105" s="81">
        <v>0</v>
      </c>
      <c r="AP1105">
        <v>0</v>
      </c>
      <c r="AQ1105">
        <v>0</v>
      </c>
      <c r="AR1105">
        <v>0</v>
      </c>
      <c r="AS1105" t="s">
        <v>365</v>
      </c>
      <c r="AT1105" t="s">
        <v>273</v>
      </c>
      <c r="AU1105">
        <v>0</v>
      </c>
      <c r="AV1105" s="12"/>
      <c r="AW1105" s="12">
        <v>17</v>
      </c>
      <c r="AX1105" s="12"/>
      <c r="AY1105" s="12"/>
      <c r="AZ1105" t="s">
        <v>296</v>
      </c>
    </row>
    <row r="1106" spans="1:52" hidden="1" x14ac:dyDescent="0.35">
      <c r="A1106" t="s">
        <v>10</v>
      </c>
      <c r="B1106" t="s">
        <v>156</v>
      </c>
      <c r="C1106" s="109">
        <v>0</v>
      </c>
      <c r="D1106" s="12">
        <v>0</v>
      </c>
      <c r="E1106" s="12">
        <v>0</v>
      </c>
      <c r="F1106" s="12">
        <v>0</v>
      </c>
      <c r="G1106" s="12">
        <v>0</v>
      </c>
      <c r="H1106" s="12">
        <v>0</v>
      </c>
      <c r="I1106" s="12">
        <v>0</v>
      </c>
      <c r="J1106" s="12">
        <v>0</v>
      </c>
      <c r="K1106" s="12">
        <v>0</v>
      </c>
      <c r="L1106" s="12">
        <v>0</v>
      </c>
      <c r="M1106" s="12">
        <v>0</v>
      </c>
      <c r="N1106" s="12">
        <v>0</v>
      </c>
      <c r="O1106" s="12">
        <v>0</v>
      </c>
      <c r="P1106" s="12">
        <v>0</v>
      </c>
      <c r="Q1106" s="12">
        <v>0</v>
      </c>
      <c r="R1106" s="12">
        <v>0</v>
      </c>
      <c r="S1106" s="12">
        <v>0</v>
      </c>
      <c r="T1106" s="12">
        <v>0</v>
      </c>
      <c r="U1106" s="12">
        <v>0</v>
      </c>
      <c r="V1106" s="12">
        <v>0</v>
      </c>
      <c r="W1106" s="12">
        <v>0</v>
      </c>
      <c r="X1106" s="12">
        <v>0</v>
      </c>
      <c r="Y1106" s="12">
        <v>0</v>
      </c>
      <c r="Z1106" s="12">
        <v>0</v>
      </c>
      <c r="AA1106" s="12">
        <v>0</v>
      </c>
      <c r="AB1106" s="12">
        <v>0</v>
      </c>
      <c r="AC1106" s="12">
        <v>0</v>
      </c>
      <c r="AD1106" s="12">
        <v>0</v>
      </c>
      <c r="AE1106" s="12">
        <v>0</v>
      </c>
      <c r="AF1106" s="12">
        <v>0</v>
      </c>
      <c r="AG1106" s="12">
        <v>0</v>
      </c>
      <c r="AH1106" s="12">
        <v>0</v>
      </c>
      <c r="AI1106" s="12">
        <v>0</v>
      </c>
      <c r="AJ1106" s="12">
        <v>0</v>
      </c>
      <c r="AK1106" s="12">
        <v>0</v>
      </c>
      <c r="AL1106" s="12">
        <v>0</v>
      </c>
      <c r="AM1106" s="12">
        <v>0</v>
      </c>
      <c r="AN1106" s="12">
        <v>0</v>
      </c>
      <c r="AO1106" s="81">
        <v>0</v>
      </c>
      <c r="AP1106">
        <v>0</v>
      </c>
      <c r="AQ1106">
        <v>0</v>
      </c>
      <c r="AR1106">
        <v>0</v>
      </c>
      <c r="AS1106" t="s">
        <v>365</v>
      </c>
      <c r="AT1106" t="s">
        <v>273</v>
      </c>
      <c r="AU1106">
        <v>0</v>
      </c>
      <c r="AV1106" s="12"/>
      <c r="AW1106" s="12">
        <v>198</v>
      </c>
      <c r="AX1106" s="12"/>
      <c r="AY1106" s="12"/>
      <c r="AZ1106" t="s">
        <v>57</v>
      </c>
    </row>
    <row r="1107" spans="1:52" hidden="1" x14ac:dyDescent="0.35">
      <c r="A1107" t="s">
        <v>10</v>
      </c>
      <c r="B1107" t="s">
        <v>156</v>
      </c>
      <c r="C1107" s="109">
        <v>0</v>
      </c>
      <c r="D1107" s="12">
        <v>0</v>
      </c>
      <c r="E1107" s="12">
        <v>0</v>
      </c>
      <c r="F1107" s="12">
        <v>0</v>
      </c>
      <c r="G1107" s="12">
        <v>0</v>
      </c>
      <c r="H1107" s="12">
        <v>0</v>
      </c>
      <c r="I1107" s="12">
        <v>0</v>
      </c>
      <c r="J1107" s="12">
        <v>0</v>
      </c>
      <c r="K1107" s="12">
        <v>0</v>
      </c>
      <c r="L1107" s="12">
        <v>0</v>
      </c>
      <c r="M1107" s="12">
        <v>0</v>
      </c>
      <c r="N1107" s="12">
        <v>0</v>
      </c>
      <c r="O1107" s="12">
        <v>0</v>
      </c>
      <c r="P1107" s="12">
        <v>0</v>
      </c>
      <c r="Q1107" s="12">
        <v>0</v>
      </c>
      <c r="R1107" s="12">
        <v>0</v>
      </c>
      <c r="S1107" s="12">
        <v>0</v>
      </c>
      <c r="T1107" s="12">
        <v>0</v>
      </c>
      <c r="U1107" s="12">
        <v>0</v>
      </c>
      <c r="V1107" s="12">
        <v>0</v>
      </c>
      <c r="W1107" s="12">
        <v>0</v>
      </c>
      <c r="X1107" s="12">
        <v>0</v>
      </c>
      <c r="Y1107" s="12">
        <v>0</v>
      </c>
      <c r="Z1107" s="12">
        <v>0</v>
      </c>
      <c r="AA1107" s="12">
        <v>0</v>
      </c>
      <c r="AB1107" s="12">
        <v>0</v>
      </c>
      <c r="AC1107" s="12">
        <v>0</v>
      </c>
      <c r="AD1107" s="12">
        <v>0</v>
      </c>
      <c r="AE1107" s="12">
        <v>0</v>
      </c>
      <c r="AF1107" s="12">
        <v>0</v>
      </c>
      <c r="AG1107" s="12">
        <v>0</v>
      </c>
      <c r="AH1107" s="12">
        <v>0</v>
      </c>
      <c r="AI1107" s="12">
        <v>0</v>
      </c>
      <c r="AJ1107" s="12">
        <v>0</v>
      </c>
      <c r="AK1107" s="12">
        <v>0</v>
      </c>
      <c r="AL1107" s="12">
        <v>0</v>
      </c>
      <c r="AM1107" s="12">
        <v>0</v>
      </c>
      <c r="AN1107" s="12">
        <v>0</v>
      </c>
      <c r="AO1107" s="81">
        <v>0</v>
      </c>
      <c r="AP1107">
        <v>0</v>
      </c>
      <c r="AQ1107">
        <v>0</v>
      </c>
      <c r="AR1107">
        <v>0</v>
      </c>
      <c r="AS1107" t="s">
        <v>365</v>
      </c>
      <c r="AT1107" t="s">
        <v>273</v>
      </c>
      <c r="AU1107">
        <v>0</v>
      </c>
      <c r="AV1107" s="12"/>
      <c r="AW1107" s="12"/>
      <c r="AX1107" s="12"/>
      <c r="AY1107" s="12">
        <v>7</v>
      </c>
      <c r="AZ1107" t="s">
        <v>295</v>
      </c>
    </row>
    <row r="1108" spans="1:52" hidden="1" x14ac:dyDescent="0.35">
      <c r="A1108" t="s">
        <v>10</v>
      </c>
      <c r="B1108" t="s">
        <v>156</v>
      </c>
      <c r="C1108" s="109">
        <v>0</v>
      </c>
      <c r="D1108" s="12">
        <v>0</v>
      </c>
      <c r="E1108" s="12">
        <v>0</v>
      </c>
      <c r="F1108" s="12">
        <v>0</v>
      </c>
      <c r="G1108" s="12">
        <v>0</v>
      </c>
      <c r="H1108" s="12">
        <v>0</v>
      </c>
      <c r="I1108" s="12">
        <v>0</v>
      </c>
      <c r="J1108" s="12">
        <v>0</v>
      </c>
      <c r="K1108" s="12">
        <v>0</v>
      </c>
      <c r="L1108" s="12">
        <v>0</v>
      </c>
      <c r="M1108" s="12">
        <v>0</v>
      </c>
      <c r="N1108" s="12">
        <v>0</v>
      </c>
      <c r="O1108" s="12">
        <v>0</v>
      </c>
      <c r="P1108" s="12">
        <v>0</v>
      </c>
      <c r="Q1108" s="12">
        <v>0</v>
      </c>
      <c r="R1108" s="12">
        <v>0</v>
      </c>
      <c r="S1108" s="12">
        <v>0</v>
      </c>
      <c r="T1108" s="12">
        <v>0</v>
      </c>
      <c r="U1108" s="12">
        <v>0</v>
      </c>
      <c r="V1108" s="12">
        <v>0</v>
      </c>
      <c r="W1108" s="12">
        <v>0</v>
      </c>
      <c r="X1108" s="12">
        <v>0</v>
      </c>
      <c r="Y1108" s="12">
        <v>0</v>
      </c>
      <c r="Z1108" s="12">
        <v>0</v>
      </c>
      <c r="AA1108" s="12">
        <v>0</v>
      </c>
      <c r="AB1108" s="12">
        <v>0</v>
      </c>
      <c r="AC1108" s="12">
        <v>0</v>
      </c>
      <c r="AD1108" s="12">
        <v>0</v>
      </c>
      <c r="AE1108" s="12">
        <v>0</v>
      </c>
      <c r="AF1108" s="12">
        <v>0</v>
      </c>
      <c r="AG1108" s="12">
        <v>0</v>
      </c>
      <c r="AH1108" s="12">
        <v>0</v>
      </c>
      <c r="AI1108" s="12">
        <v>0</v>
      </c>
      <c r="AJ1108" s="12">
        <v>0</v>
      </c>
      <c r="AK1108" s="12">
        <v>0</v>
      </c>
      <c r="AL1108" s="12">
        <v>0</v>
      </c>
      <c r="AM1108" s="12">
        <v>0</v>
      </c>
      <c r="AN1108" s="12">
        <v>0</v>
      </c>
      <c r="AO1108" s="81">
        <v>0</v>
      </c>
      <c r="AP1108">
        <v>0</v>
      </c>
      <c r="AQ1108">
        <v>0</v>
      </c>
      <c r="AR1108">
        <v>0</v>
      </c>
      <c r="AS1108" t="s">
        <v>365</v>
      </c>
      <c r="AT1108" t="s">
        <v>273</v>
      </c>
      <c r="AU1108">
        <v>0</v>
      </c>
      <c r="AV1108" s="12"/>
      <c r="AW1108" s="12"/>
      <c r="AX1108" s="12"/>
      <c r="AY1108" s="12">
        <v>26</v>
      </c>
      <c r="AZ1108" t="s">
        <v>296</v>
      </c>
    </row>
    <row r="1109" spans="1:52" hidden="1" x14ac:dyDescent="0.35">
      <c r="A1109" t="s">
        <v>10</v>
      </c>
      <c r="B1109" t="s">
        <v>156</v>
      </c>
      <c r="C1109" s="109">
        <v>0</v>
      </c>
      <c r="D1109" s="12">
        <v>0</v>
      </c>
      <c r="E1109" s="12">
        <v>0</v>
      </c>
      <c r="F1109" s="12">
        <v>0</v>
      </c>
      <c r="G1109" s="12">
        <v>0</v>
      </c>
      <c r="H1109" s="12">
        <v>0</v>
      </c>
      <c r="I1109" s="12">
        <v>0</v>
      </c>
      <c r="J1109" s="12">
        <v>0</v>
      </c>
      <c r="K1109" s="12">
        <v>0</v>
      </c>
      <c r="L1109" s="12">
        <v>0</v>
      </c>
      <c r="M1109" s="12">
        <v>0</v>
      </c>
      <c r="N1109" s="12">
        <v>0</v>
      </c>
      <c r="O1109" s="12">
        <v>0</v>
      </c>
      <c r="P1109" s="12">
        <v>0</v>
      </c>
      <c r="Q1109" s="12">
        <v>0</v>
      </c>
      <c r="R1109" s="12">
        <v>0</v>
      </c>
      <c r="S1109" s="12">
        <v>0</v>
      </c>
      <c r="T1109" s="12">
        <v>0</v>
      </c>
      <c r="U1109" s="12">
        <v>0</v>
      </c>
      <c r="V1109" s="12">
        <v>0</v>
      </c>
      <c r="W1109" s="12">
        <v>0</v>
      </c>
      <c r="X1109" s="12">
        <v>0</v>
      </c>
      <c r="Y1109" s="12">
        <v>0</v>
      </c>
      <c r="Z1109" s="12">
        <v>0</v>
      </c>
      <c r="AA1109" s="12">
        <v>0</v>
      </c>
      <c r="AB1109" s="12">
        <v>0</v>
      </c>
      <c r="AC1109" s="12">
        <v>0</v>
      </c>
      <c r="AD1109" s="12">
        <v>0</v>
      </c>
      <c r="AE1109" s="12">
        <v>0</v>
      </c>
      <c r="AF1109" s="12">
        <v>0</v>
      </c>
      <c r="AG1109" s="12">
        <v>0</v>
      </c>
      <c r="AH1109" s="12">
        <v>0</v>
      </c>
      <c r="AI1109" s="12">
        <v>0</v>
      </c>
      <c r="AJ1109" s="12">
        <v>0</v>
      </c>
      <c r="AK1109" s="12">
        <v>0</v>
      </c>
      <c r="AL1109" s="12">
        <v>0</v>
      </c>
      <c r="AM1109" s="12">
        <v>0</v>
      </c>
      <c r="AN1109" s="12">
        <v>0</v>
      </c>
      <c r="AO1109" s="81">
        <v>0</v>
      </c>
      <c r="AP1109">
        <v>0</v>
      </c>
      <c r="AQ1109">
        <v>0</v>
      </c>
      <c r="AR1109">
        <v>0</v>
      </c>
      <c r="AS1109" t="s">
        <v>365</v>
      </c>
      <c r="AT1109" t="s">
        <v>273</v>
      </c>
      <c r="AU1109">
        <v>0</v>
      </c>
      <c r="AV1109" s="12"/>
      <c r="AW1109" s="12"/>
      <c r="AX1109" s="12"/>
      <c r="AY1109" s="12">
        <v>316</v>
      </c>
      <c r="AZ1109" t="s">
        <v>57</v>
      </c>
    </row>
    <row r="1110" spans="1:52" hidden="1" x14ac:dyDescent="0.35">
      <c r="A1110" t="s">
        <v>10</v>
      </c>
      <c r="B1110" t="s">
        <v>156</v>
      </c>
      <c r="C1110" s="109">
        <v>0</v>
      </c>
      <c r="D1110" s="12">
        <v>0</v>
      </c>
      <c r="E1110" s="12">
        <v>0</v>
      </c>
      <c r="F1110" s="12">
        <v>0</v>
      </c>
      <c r="G1110" s="12">
        <v>0</v>
      </c>
      <c r="H1110" s="12">
        <v>0</v>
      </c>
      <c r="I1110" s="12">
        <v>0</v>
      </c>
      <c r="J1110" s="12">
        <v>0</v>
      </c>
      <c r="K1110" s="12">
        <v>0</v>
      </c>
      <c r="L1110" s="12">
        <v>0</v>
      </c>
      <c r="M1110" s="12">
        <v>0</v>
      </c>
      <c r="N1110" s="12">
        <v>0</v>
      </c>
      <c r="O1110" s="12">
        <v>0</v>
      </c>
      <c r="P1110" s="12">
        <v>0</v>
      </c>
      <c r="Q1110" s="12">
        <v>0</v>
      </c>
      <c r="R1110" s="12">
        <v>0</v>
      </c>
      <c r="S1110" s="12">
        <v>0</v>
      </c>
      <c r="T1110" s="12">
        <v>0</v>
      </c>
      <c r="U1110" s="12">
        <v>0</v>
      </c>
      <c r="V1110" s="12">
        <v>0</v>
      </c>
      <c r="W1110" s="12">
        <v>0</v>
      </c>
      <c r="X1110" s="12">
        <v>0</v>
      </c>
      <c r="Y1110" s="12">
        <v>0</v>
      </c>
      <c r="Z1110" s="12">
        <v>0</v>
      </c>
      <c r="AA1110" s="12">
        <v>0</v>
      </c>
      <c r="AB1110" s="12">
        <v>0</v>
      </c>
      <c r="AC1110" s="12">
        <v>0</v>
      </c>
      <c r="AD1110" s="12">
        <v>0</v>
      </c>
      <c r="AE1110" s="12">
        <v>0</v>
      </c>
      <c r="AF1110" s="12">
        <v>0</v>
      </c>
      <c r="AG1110" s="12">
        <v>0</v>
      </c>
      <c r="AH1110" s="12">
        <v>0</v>
      </c>
      <c r="AI1110" s="12">
        <v>0</v>
      </c>
      <c r="AJ1110" s="12">
        <v>0</v>
      </c>
      <c r="AK1110" s="12">
        <v>0</v>
      </c>
      <c r="AL1110" s="12">
        <v>0</v>
      </c>
      <c r="AM1110" s="12">
        <v>0</v>
      </c>
      <c r="AN1110" s="12">
        <v>0</v>
      </c>
      <c r="AO1110" s="81">
        <v>0</v>
      </c>
      <c r="AP1110">
        <v>0</v>
      </c>
      <c r="AQ1110">
        <v>0</v>
      </c>
      <c r="AR1110">
        <v>0</v>
      </c>
      <c r="AS1110" t="s">
        <v>365</v>
      </c>
      <c r="AT1110" t="s">
        <v>273</v>
      </c>
      <c r="AU1110">
        <v>0</v>
      </c>
      <c r="AV1110" s="12"/>
      <c r="AW1110" s="12"/>
      <c r="AX1110" s="12"/>
      <c r="AY1110" s="12"/>
      <c r="AZ1110" t="s">
        <v>57</v>
      </c>
    </row>
    <row r="1111" spans="1:52" hidden="1" x14ac:dyDescent="0.35">
      <c r="A1111" t="s">
        <v>10</v>
      </c>
      <c r="B1111" t="s">
        <v>156</v>
      </c>
      <c r="C1111" s="109">
        <v>0</v>
      </c>
      <c r="D1111" s="12">
        <v>0</v>
      </c>
      <c r="E1111" s="12">
        <v>0</v>
      </c>
      <c r="F1111" s="12">
        <v>0</v>
      </c>
      <c r="G1111" s="12">
        <v>0</v>
      </c>
      <c r="H1111" s="12">
        <v>0</v>
      </c>
      <c r="I1111" s="12">
        <v>0</v>
      </c>
      <c r="J1111" s="12">
        <v>0</v>
      </c>
      <c r="K1111" s="12">
        <v>0</v>
      </c>
      <c r="L1111" s="12">
        <v>0</v>
      </c>
      <c r="M1111" s="12">
        <v>0</v>
      </c>
      <c r="N1111" s="12">
        <v>0</v>
      </c>
      <c r="O1111" s="12">
        <v>0</v>
      </c>
      <c r="P1111" s="12">
        <v>0</v>
      </c>
      <c r="Q1111" s="12">
        <v>0</v>
      </c>
      <c r="R1111" s="12">
        <v>0</v>
      </c>
      <c r="S1111" s="12">
        <v>0</v>
      </c>
      <c r="T1111" s="12">
        <v>0</v>
      </c>
      <c r="U1111" s="12">
        <v>0</v>
      </c>
      <c r="V1111" s="12">
        <v>0</v>
      </c>
      <c r="W1111" s="12">
        <v>0</v>
      </c>
      <c r="X1111" s="12">
        <v>0</v>
      </c>
      <c r="Y1111" s="12">
        <v>0</v>
      </c>
      <c r="Z1111" s="12">
        <v>0</v>
      </c>
      <c r="AA1111" s="12">
        <v>0</v>
      </c>
      <c r="AB1111" s="12">
        <v>0</v>
      </c>
      <c r="AC1111" s="12">
        <v>0</v>
      </c>
      <c r="AD1111" s="12">
        <v>0</v>
      </c>
      <c r="AE1111" s="12">
        <v>0</v>
      </c>
      <c r="AF1111" s="12">
        <v>0</v>
      </c>
      <c r="AG1111" s="12">
        <v>0</v>
      </c>
      <c r="AH1111" s="12">
        <v>0</v>
      </c>
      <c r="AI1111" s="12">
        <v>0</v>
      </c>
      <c r="AJ1111" s="12">
        <v>0</v>
      </c>
      <c r="AK1111" s="12">
        <v>0</v>
      </c>
      <c r="AL1111" s="12">
        <v>0</v>
      </c>
      <c r="AM1111" s="12">
        <v>0</v>
      </c>
      <c r="AN1111" s="12">
        <v>0</v>
      </c>
      <c r="AO1111" s="81">
        <v>0</v>
      </c>
      <c r="AP1111">
        <v>0</v>
      </c>
      <c r="AQ1111">
        <v>0</v>
      </c>
      <c r="AR1111">
        <v>0</v>
      </c>
      <c r="AS1111" t="s">
        <v>365</v>
      </c>
      <c r="AT1111" t="s">
        <v>273</v>
      </c>
      <c r="AU1111">
        <v>0</v>
      </c>
      <c r="AV1111" s="12"/>
      <c r="AW1111" s="12"/>
      <c r="AX1111" s="12"/>
      <c r="AY1111" s="12"/>
      <c r="AZ1111" t="s">
        <v>296</v>
      </c>
    </row>
    <row r="1112" spans="1:52" hidden="1" x14ac:dyDescent="0.35">
      <c r="A1112" t="s">
        <v>10</v>
      </c>
      <c r="B1112" t="s">
        <v>156</v>
      </c>
      <c r="C1112" s="109">
        <v>0</v>
      </c>
      <c r="D1112" s="12">
        <v>0</v>
      </c>
      <c r="E1112" s="12">
        <v>0</v>
      </c>
      <c r="F1112" s="12">
        <v>0</v>
      </c>
      <c r="G1112" s="12">
        <v>0</v>
      </c>
      <c r="H1112" s="12">
        <v>0</v>
      </c>
      <c r="I1112" s="12">
        <v>0</v>
      </c>
      <c r="J1112" s="12">
        <v>0</v>
      </c>
      <c r="K1112" s="12">
        <v>0</v>
      </c>
      <c r="L1112" s="12">
        <v>0</v>
      </c>
      <c r="M1112" s="12">
        <v>0</v>
      </c>
      <c r="N1112" s="12">
        <v>0</v>
      </c>
      <c r="O1112" s="12">
        <v>0</v>
      </c>
      <c r="P1112" s="12">
        <v>0</v>
      </c>
      <c r="Q1112" s="12">
        <v>0</v>
      </c>
      <c r="R1112" s="12">
        <v>0</v>
      </c>
      <c r="S1112" s="12">
        <v>0</v>
      </c>
      <c r="T1112" s="12">
        <v>0</v>
      </c>
      <c r="U1112" s="12">
        <v>0</v>
      </c>
      <c r="V1112" s="12">
        <v>0</v>
      </c>
      <c r="W1112" s="12">
        <v>0</v>
      </c>
      <c r="X1112" s="12">
        <v>0</v>
      </c>
      <c r="Y1112" s="12">
        <v>0</v>
      </c>
      <c r="Z1112" s="12">
        <v>0</v>
      </c>
      <c r="AA1112" s="12">
        <v>0</v>
      </c>
      <c r="AB1112" s="12">
        <v>0</v>
      </c>
      <c r="AC1112" s="12">
        <v>0</v>
      </c>
      <c r="AD1112" s="12">
        <v>0</v>
      </c>
      <c r="AE1112" s="12">
        <v>0</v>
      </c>
      <c r="AF1112" s="12">
        <v>0</v>
      </c>
      <c r="AG1112" s="12">
        <v>0</v>
      </c>
      <c r="AH1112" s="12">
        <v>0</v>
      </c>
      <c r="AI1112" s="12">
        <v>0</v>
      </c>
      <c r="AJ1112" s="12">
        <v>0</v>
      </c>
      <c r="AK1112" s="12">
        <v>0</v>
      </c>
      <c r="AL1112" s="12">
        <v>0</v>
      </c>
      <c r="AM1112" s="12">
        <v>0</v>
      </c>
      <c r="AN1112" s="12">
        <v>0</v>
      </c>
      <c r="AO1112" s="81">
        <v>0</v>
      </c>
      <c r="AP1112">
        <v>0</v>
      </c>
      <c r="AQ1112">
        <v>0</v>
      </c>
      <c r="AR1112">
        <v>0</v>
      </c>
      <c r="AS1112" t="s">
        <v>365</v>
      </c>
      <c r="AT1112" t="s">
        <v>273</v>
      </c>
      <c r="AU1112">
        <v>0</v>
      </c>
      <c r="AV1112" s="12"/>
      <c r="AW1112" s="12"/>
      <c r="AX1112" s="12"/>
      <c r="AY1112" s="12"/>
      <c r="AZ1112" t="s">
        <v>295</v>
      </c>
    </row>
    <row r="1113" spans="1:52" hidden="1" x14ac:dyDescent="0.35">
      <c r="A1113" t="s">
        <v>10</v>
      </c>
      <c r="B1113" t="s">
        <v>162</v>
      </c>
      <c r="C1113" s="109">
        <v>0</v>
      </c>
      <c r="D1113" s="12">
        <v>0</v>
      </c>
      <c r="E1113" s="12">
        <v>0</v>
      </c>
      <c r="F1113" s="12">
        <v>0</v>
      </c>
      <c r="G1113" s="12">
        <v>0</v>
      </c>
      <c r="H1113" s="12">
        <v>0</v>
      </c>
      <c r="I1113" s="12">
        <v>0</v>
      </c>
      <c r="J1113" s="12">
        <v>0</v>
      </c>
      <c r="K1113" s="12">
        <v>0</v>
      </c>
      <c r="L1113" s="12">
        <v>0</v>
      </c>
      <c r="M1113" s="12">
        <v>0</v>
      </c>
      <c r="N1113" s="12">
        <v>0</v>
      </c>
      <c r="O1113" s="12">
        <v>0</v>
      </c>
      <c r="P1113" s="12">
        <v>0</v>
      </c>
      <c r="Q1113" s="12">
        <v>0</v>
      </c>
      <c r="R1113" s="12">
        <v>0</v>
      </c>
      <c r="S1113" s="12">
        <v>0</v>
      </c>
      <c r="T1113" s="12">
        <v>0</v>
      </c>
      <c r="U1113" s="12">
        <v>0</v>
      </c>
      <c r="V1113" s="12">
        <v>0</v>
      </c>
      <c r="W1113" s="12">
        <v>0</v>
      </c>
      <c r="X1113" s="12">
        <v>0</v>
      </c>
      <c r="Y1113" s="12">
        <v>0</v>
      </c>
      <c r="Z1113" s="12">
        <v>0</v>
      </c>
      <c r="AA1113" s="12">
        <v>0</v>
      </c>
      <c r="AB1113" s="12">
        <v>0</v>
      </c>
      <c r="AC1113" s="12">
        <v>0</v>
      </c>
      <c r="AD1113" s="12">
        <v>0</v>
      </c>
      <c r="AE1113" s="12">
        <v>0</v>
      </c>
      <c r="AF1113" s="12">
        <v>0</v>
      </c>
      <c r="AG1113" s="12">
        <v>0</v>
      </c>
      <c r="AH1113" s="12">
        <v>0</v>
      </c>
      <c r="AI1113" s="12">
        <v>0</v>
      </c>
      <c r="AJ1113" s="12">
        <v>0</v>
      </c>
      <c r="AK1113" s="12">
        <v>0</v>
      </c>
      <c r="AL1113" s="12">
        <v>0</v>
      </c>
      <c r="AM1113" s="12">
        <v>0</v>
      </c>
      <c r="AN1113" s="12">
        <v>0</v>
      </c>
      <c r="AO1113" s="81">
        <v>0</v>
      </c>
      <c r="AP1113">
        <v>0</v>
      </c>
      <c r="AQ1113">
        <v>0</v>
      </c>
      <c r="AR1113">
        <v>0</v>
      </c>
      <c r="AS1113" t="s">
        <v>368</v>
      </c>
      <c r="AT1113" t="s">
        <v>273</v>
      </c>
      <c r="AU1113">
        <v>0</v>
      </c>
      <c r="AV1113" s="12">
        <v>1245</v>
      </c>
      <c r="AW1113" s="12"/>
      <c r="AX1113" s="12"/>
      <c r="AY1113" s="12"/>
      <c r="AZ1113" t="s">
        <v>57</v>
      </c>
    </row>
    <row r="1114" spans="1:52" hidden="1" x14ac:dyDescent="0.35">
      <c r="A1114" t="s">
        <v>10</v>
      </c>
      <c r="B1114" t="s">
        <v>162</v>
      </c>
      <c r="C1114" s="109">
        <v>0</v>
      </c>
      <c r="D1114" s="12">
        <v>0</v>
      </c>
      <c r="E1114" s="12">
        <v>0</v>
      </c>
      <c r="F1114" s="12">
        <v>0</v>
      </c>
      <c r="G1114" s="12">
        <v>0</v>
      </c>
      <c r="H1114" s="12">
        <v>0</v>
      </c>
      <c r="I1114" s="12">
        <v>0</v>
      </c>
      <c r="J1114" s="12">
        <v>0</v>
      </c>
      <c r="K1114" s="12">
        <v>0</v>
      </c>
      <c r="L1114" s="12">
        <v>0</v>
      </c>
      <c r="M1114" s="12">
        <v>0</v>
      </c>
      <c r="N1114" s="12">
        <v>0</v>
      </c>
      <c r="O1114" s="12">
        <v>0</v>
      </c>
      <c r="P1114" s="12">
        <v>0</v>
      </c>
      <c r="Q1114" s="12">
        <v>0</v>
      </c>
      <c r="R1114" s="12">
        <v>0</v>
      </c>
      <c r="S1114" s="12">
        <v>0</v>
      </c>
      <c r="T1114" s="12">
        <v>0</v>
      </c>
      <c r="U1114" s="12">
        <v>0</v>
      </c>
      <c r="V1114" s="12">
        <v>0</v>
      </c>
      <c r="W1114" s="12">
        <v>0</v>
      </c>
      <c r="X1114" s="12">
        <v>0</v>
      </c>
      <c r="Y1114" s="12">
        <v>0</v>
      </c>
      <c r="Z1114" s="12">
        <v>0</v>
      </c>
      <c r="AA1114" s="12">
        <v>0</v>
      </c>
      <c r="AB1114" s="12">
        <v>0</v>
      </c>
      <c r="AC1114" s="12">
        <v>0</v>
      </c>
      <c r="AD1114" s="12">
        <v>0</v>
      </c>
      <c r="AE1114" s="12">
        <v>0</v>
      </c>
      <c r="AF1114" s="12">
        <v>0</v>
      </c>
      <c r="AG1114" s="12">
        <v>0</v>
      </c>
      <c r="AH1114" s="12">
        <v>0</v>
      </c>
      <c r="AI1114" s="12">
        <v>0</v>
      </c>
      <c r="AJ1114" s="12">
        <v>0</v>
      </c>
      <c r="AK1114" s="12">
        <v>0</v>
      </c>
      <c r="AL1114" s="12">
        <v>0</v>
      </c>
      <c r="AM1114" s="12">
        <v>0</v>
      </c>
      <c r="AN1114" s="12">
        <v>0</v>
      </c>
      <c r="AO1114" s="81">
        <v>0</v>
      </c>
      <c r="AP1114">
        <v>0</v>
      </c>
      <c r="AQ1114">
        <v>0</v>
      </c>
      <c r="AR1114">
        <v>0</v>
      </c>
      <c r="AS1114" t="s">
        <v>368</v>
      </c>
      <c r="AT1114" t="s">
        <v>273</v>
      </c>
      <c r="AU1114">
        <v>0</v>
      </c>
      <c r="AV1114" s="12"/>
      <c r="AW1114" s="12">
        <v>2</v>
      </c>
      <c r="AX1114" s="12"/>
      <c r="AY1114" s="12"/>
      <c r="AZ1114" t="s">
        <v>295</v>
      </c>
    </row>
    <row r="1115" spans="1:52" hidden="1" x14ac:dyDescent="0.35">
      <c r="A1115" t="s">
        <v>10</v>
      </c>
      <c r="B1115" t="s">
        <v>162</v>
      </c>
      <c r="C1115" s="109">
        <v>0</v>
      </c>
      <c r="D1115" s="12">
        <v>0</v>
      </c>
      <c r="E1115" s="12">
        <v>0</v>
      </c>
      <c r="F1115" s="12">
        <v>0</v>
      </c>
      <c r="G1115" s="12">
        <v>0</v>
      </c>
      <c r="H1115" s="12">
        <v>0</v>
      </c>
      <c r="I1115" s="12">
        <v>0</v>
      </c>
      <c r="J1115" s="12">
        <v>0</v>
      </c>
      <c r="K1115" s="12">
        <v>0</v>
      </c>
      <c r="L1115" s="12">
        <v>0</v>
      </c>
      <c r="M1115" s="12">
        <v>0</v>
      </c>
      <c r="N1115" s="12">
        <v>0</v>
      </c>
      <c r="O1115" s="12">
        <v>0</v>
      </c>
      <c r="P1115" s="12">
        <v>0</v>
      </c>
      <c r="Q1115" s="12">
        <v>0</v>
      </c>
      <c r="R1115" s="12">
        <v>0</v>
      </c>
      <c r="S1115" s="12">
        <v>0</v>
      </c>
      <c r="T1115" s="12">
        <v>0</v>
      </c>
      <c r="U1115" s="12">
        <v>0</v>
      </c>
      <c r="V1115" s="12">
        <v>0</v>
      </c>
      <c r="W1115" s="12">
        <v>0</v>
      </c>
      <c r="X1115" s="12">
        <v>0</v>
      </c>
      <c r="Y1115" s="12">
        <v>0</v>
      </c>
      <c r="Z1115" s="12">
        <v>0</v>
      </c>
      <c r="AA1115" s="12">
        <v>0</v>
      </c>
      <c r="AB1115" s="12">
        <v>0</v>
      </c>
      <c r="AC1115" s="12">
        <v>0</v>
      </c>
      <c r="AD1115" s="12">
        <v>0</v>
      </c>
      <c r="AE1115" s="12">
        <v>0</v>
      </c>
      <c r="AF1115" s="12">
        <v>0</v>
      </c>
      <c r="AG1115" s="12">
        <v>0</v>
      </c>
      <c r="AH1115" s="12">
        <v>0</v>
      </c>
      <c r="AI1115" s="12">
        <v>0</v>
      </c>
      <c r="AJ1115" s="12">
        <v>0</v>
      </c>
      <c r="AK1115" s="12">
        <v>0</v>
      </c>
      <c r="AL1115" s="12">
        <v>0</v>
      </c>
      <c r="AM1115" s="12">
        <v>0</v>
      </c>
      <c r="AN1115" s="12">
        <v>0</v>
      </c>
      <c r="AO1115" s="81">
        <v>0</v>
      </c>
      <c r="AP1115">
        <v>0</v>
      </c>
      <c r="AQ1115">
        <v>0</v>
      </c>
      <c r="AR1115">
        <v>0</v>
      </c>
      <c r="AS1115" t="s">
        <v>368</v>
      </c>
      <c r="AT1115" t="s">
        <v>273</v>
      </c>
      <c r="AU1115">
        <v>0</v>
      </c>
      <c r="AV1115" s="12"/>
      <c r="AW1115" s="12">
        <v>6</v>
      </c>
      <c r="AX1115" s="12"/>
      <c r="AY1115" s="12"/>
      <c r="AZ1115" t="s">
        <v>296</v>
      </c>
    </row>
    <row r="1116" spans="1:52" hidden="1" x14ac:dyDescent="0.35">
      <c r="A1116" t="s">
        <v>10</v>
      </c>
      <c r="B1116" t="s">
        <v>162</v>
      </c>
      <c r="C1116" s="109">
        <v>0</v>
      </c>
      <c r="D1116" s="12">
        <v>0</v>
      </c>
      <c r="E1116" s="12">
        <v>0</v>
      </c>
      <c r="F1116" s="12">
        <v>0</v>
      </c>
      <c r="G1116" s="12">
        <v>0</v>
      </c>
      <c r="H1116" s="12">
        <v>0</v>
      </c>
      <c r="I1116" s="12">
        <v>0</v>
      </c>
      <c r="J1116" s="12">
        <v>0</v>
      </c>
      <c r="K1116" s="12">
        <v>0</v>
      </c>
      <c r="L1116" s="12">
        <v>0</v>
      </c>
      <c r="M1116" s="12">
        <v>0</v>
      </c>
      <c r="N1116" s="12">
        <v>0</v>
      </c>
      <c r="O1116" s="12">
        <v>0</v>
      </c>
      <c r="P1116" s="12">
        <v>0</v>
      </c>
      <c r="Q1116" s="12">
        <v>0</v>
      </c>
      <c r="R1116" s="12">
        <v>0</v>
      </c>
      <c r="S1116" s="12">
        <v>0</v>
      </c>
      <c r="T1116" s="12">
        <v>0</v>
      </c>
      <c r="U1116" s="12">
        <v>0</v>
      </c>
      <c r="V1116" s="12">
        <v>0</v>
      </c>
      <c r="W1116" s="12">
        <v>0</v>
      </c>
      <c r="X1116" s="12">
        <v>0</v>
      </c>
      <c r="Y1116" s="12">
        <v>0</v>
      </c>
      <c r="Z1116" s="12">
        <v>0</v>
      </c>
      <c r="AA1116" s="12">
        <v>0</v>
      </c>
      <c r="AB1116" s="12">
        <v>0</v>
      </c>
      <c r="AC1116" s="12">
        <v>0</v>
      </c>
      <c r="AD1116" s="12">
        <v>0</v>
      </c>
      <c r="AE1116" s="12">
        <v>0</v>
      </c>
      <c r="AF1116" s="12">
        <v>0</v>
      </c>
      <c r="AG1116" s="12">
        <v>0</v>
      </c>
      <c r="AH1116" s="12">
        <v>0</v>
      </c>
      <c r="AI1116" s="12">
        <v>0</v>
      </c>
      <c r="AJ1116" s="12">
        <v>0</v>
      </c>
      <c r="AK1116" s="12">
        <v>0</v>
      </c>
      <c r="AL1116" s="12">
        <v>0</v>
      </c>
      <c r="AM1116" s="12">
        <v>0</v>
      </c>
      <c r="AN1116" s="12">
        <v>0</v>
      </c>
      <c r="AO1116" s="81">
        <v>0</v>
      </c>
      <c r="AP1116">
        <v>0</v>
      </c>
      <c r="AQ1116">
        <v>0</v>
      </c>
      <c r="AR1116">
        <v>0</v>
      </c>
      <c r="AS1116" t="s">
        <v>368</v>
      </c>
      <c r="AT1116" t="s">
        <v>273</v>
      </c>
      <c r="AU1116">
        <v>0</v>
      </c>
      <c r="AV1116" s="12"/>
      <c r="AW1116" s="12">
        <v>72</v>
      </c>
      <c r="AX1116" s="12"/>
      <c r="AY1116" s="12"/>
      <c r="AZ1116" t="s">
        <v>57</v>
      </c>
    </row>
    <row r="1117" spans="1:52" hidden="1" x14ac:dyDescent="0.35">
      <c r="A1117" t="s">
        <v>10</v>
      </c>
      <c r="B1117" t="s">
        <v>162</v>
      </c>
      <c r="C1117" s="109">
        <v>0</v>
      </c>
      <c r="D1117" s="12">
        <v>0</v>
      </c>
      <c r="E1117" s="12">
        <v>0</v>
      </c>
      <c r="F1117" s="12">
        <v>0</v>
      </c>
      <c r="G1117" s="12">
        <v>0</v>
      </c>
      <c r="H1117" s="12">
        <v>0</v>
      </c>
      <c r="I1117" s="12">
        <v>0</v>
      </c>
      <c r="J1117" s="12">
        <v>0</v>
      </c>
      <c r="K1117" s="12">
        <v>0</v>
      </c>
      <c r="L1117" s="12">
        <v>0</v>
      </c>
      <c r="M1117" s="12">
        <v>0</v>
      </c>
      <c r="N1117" s="12">
        <v>0</v>
      </c>
      <c r="O1117" s="12">
        <v>0</v>
      </c>
      <c r="P1117" s="12">
        <v>0</v>
      </c>
      <c r="Q1117" s="12">
        <v>0</v>
      </c>
      <c r="R1117" s="12">
        <v>0</v>
      </c>
      <c r="S1117" s="12">
        <v>0</v>
      </c>
      <c r="T1117" s="12">
        <v>0</v>
      </c>
      <c r="U1117" s="12">
        <v>0</v>
      </c>
      <c r="V1117" s="12">
        <v>0</v>
      </c>
      <c r="W1117" s="12">
        <v>0</v>
      </c>
      <c r="X1117" s="12">
        <v>0</v>
      </c>
      <c r="Y1117" s="12">
        <v>0</v>
      </c>
      <c r="Z1117" s="12">
        <v>0</v>
      </c>
      <c r="AA1117" s="12">
        <v>0</v>
      </c>
      <c r="AB1117" s="12">
        <v>0</v>
      </c>
      <c r="AC1117" s="12">
        <v>0</v>
      </c>
      <c r="AD1117" s="12">
        <v>0</v>
      </c>
      <c r="AE1117" s="12">
        <v>0</v>
      </c>
      <c r="AF1117" s="12">
        <v>0</v>
      </c>
      <c r="AG1117" s="12">
        <v>0</v>
      </c>
      <c r="AH1117" s="12">
        <v>0</v>
      </c>
      <c r="AI1117" s="12">
        <v>0</v>
      </c>
      <c r="AJ1117" s="12">
        <v>0</v>
      </c>
      <c r="AK1117" s="12">
        <v>0</v>
      </c>
      <c r="AL1117" s="12">
        <v>0</v>
      </c>
      <c r="AM1117" s="12">
        <v>0</v>
      </c>
      <c r="AN1117" s="12">
        <v>0</v>
      </c>
      <c r="AO1117" s="81">
        <v>0</v>
      </c>
      <c r="AP1117">
        <v>0</v>
      </c>
      <c r="AQ1117">
        <v>0</v>
      </c>
      <c r="AR1117">
        <v>0</v>
      </c>
      <c r="AS1117" t="s">
        <v>368</v>
      </c>
      <c r="AT1117" t="s">
        <v>273</v>
      </c>
      <c r="AU1117">
        <v>0</v>
      </c>
      <c r="AV1117" s="12"/>
      <c r="AW1117" s="12"/>
      <c r="AX1117" s="12"/>
      <c r="AY1117" s="12">
        <v>2</v>
      </c>
      <c r="AZ1117" t="s">
        <v>295</v>
      </c>
    </row>
    <row r="1118" spans="1:52" hidden="1" x14ac:dyDescent="0.35">
      <c r="A1118" t="s">
        <v>10</v>
      </c>
      <c r="B1118" t="s">
        <v>162</v>
      </c>
      <c r="C1118" s="109">
        <v>0</v>
      </c>
      <c r="D1118" s="12">
        <v>0</v>
      </c>
      <c r="E1118" s="12">
        <v>0</v>
      </c>
      <c r="F1118" s="12">
        <v>0</v>
      </c>
      <c r="G1118" s="12">
        <v>0</v>
      </c>
      <c r="H1118" s="12">
        <v>0</v>
      </c>
      <c r="I1118" s="12">
        <v>0</v>
      </c>
      <c r="J1118" s="12">
        <v>0</v>
      </c>
      <c r="K1118" s="12">
        <v>0</v>
      </c>
      <c r="L1118" s="12">
        <v>0</v>
      </c>
      <c r="M1118" s="12">
        <v>0</v>
      </c>
      <c r="N1118" s="12">
        <v>0</v>
      </c>
      <c r="O1118" s="12">
        <v>0</v>
      </c>
      <c r="P1118" s="12">
        <v>0</v>
      </c>
      <c r="Q1118" s="12">
        <v>0</v>
      </c>
      <c r="R1118" s="12">
        <v>0</v>
      </c>
      <c r="S1118" s="12">
        <v>0</v>
      </c>
      <c r="T1118" s="12">
        <v>0</v>
      </c>
      <c r="U1118" s="12">
        <v>0</v>
      </c>
      <c r="V1118" s="12">
        <v>0</v>
      </c>
      <c r="W1118" s="12">
        <v>0</v>
      </c>
      <c r="X1118" s="12">
        <v>0</v>
      </c>
      <c r="Y1118" s="12">
        <v>0</v>
      </c>
      <c r="Z1118" s="12">
        <v>0</v>
      </c>
      <c r="AA1118" s="12">
        <v>0</v>
      </c>
      <c r="AB1118" s="12">
        <v>0</v>
      </c>
      <c r="AC1118" s="12">
        <v>0</v>
      </c>
      <c r="AD1118" s="12">
        <v>0</v>
      </c>
      <c r="AE1118" s="12">
        <v>0</v>
      </c>
      <c r="AF1118" s="12">
        <v>0</v>
      </c>
      <c r="AG1118" s="12">
        <v>0</v>
      </c>
      <c r="AH1118" s="12">
        <v>0</v>
      </c>
      <c r="AI1118" s="12">
        <v>0</v>
      </c>
      <c r="AJ1118" s="12">
        <v>0</v>
      </c>
      <c r="AK1118" s="12">
        <v>0</v>
      </c>
      <c r="AL1118" s="12">
        <v>0</v>
      </c>
      <c r="AM1118" s="12">
        <v>0</v>
      </c>
      <c r="AN1118" s="12">
        <v>0</v>
      </c>
      <c r="AO1118" s="81">
        <v>0</v>
      </c>
      <c r="AP1118">
        <v>0</v>
      </c>
      <c r="AQ1118">
        <v>0</v>
      </c>
      <c r="AR1118">
        <v>0</v>
      </c>
      <c r="AS1118" t="s">
        <v>368</v>
      </c>
      <c r="AT1118" t="s">
        <v>273</v>
      </c>
      <c r="AU1118">
        <v>0</v>
      </c>
      <c r="AV1118" s="12"/>
      <c r="AW1118" s="12"/>
      <c r="AX1118" s="12"/>
      <c r="AY1118" s="12">
        <v>8</v>
      </c>
      <c r="AZ1118" t="s">
        <v>296</v>
      </c>
    </row>
    <row r="1119" spans="1:52" hidden="1" x14ac:dyDescent="0.35">
      <c r="A1119" t="s">
        <v>10</v>
      </c>
      <c r="B1119" t="s">
        <v>162</v>
      </c>
      <c r="C1119" s="109">
        <v>0</v>
      </c>
      <c r="D1119" s="12">
        <v>0</v>
      </c>
      <c r="E1119" s="12">
        <v>0</v>
      </c>
      <c r="F1119" s="12">
        <v>0</v>
      </c>
      <c r="G1119" s="12">
        <v>0</v>
      </c>
      <c r="H1119" s="12">
        <v>0</v>
      </c>
      <c r="I1119" s="12">
        <v>0</v>
      </c>
      <c r="J1119" s="12">
        <v>0</v>
      </c>
      <c r="K1119" s="12">
        <v>0</v>
      </c>
      <c r="L1119" s="12">
        <v>0</v>
      </c>
      <c r="M1119" s="12">
        <v>0</v>
      </c>
      <c r="N1119" s="12">
        <v>0</v>
      </c>
      <c r="O1119" s="12">
        <v>0</v>
      </c>
      <c r="P1119" s="12">
        <v>0</v>
      </c>
      <c r="Q1119" s="12">
        <v>0</v>
      </c>
      <c r="R1119" s="12">
        <v>0</v>
      </c>
      <c r="S1119" s="12">
        <v>0</v>
      </c>
      <c r="T1119" s="12">
        <v>0</v>
      </c>
      <c r="U1119" s="12">
        <v>0</v>
      </c>
      <c r="V1119" s="12">
        <v>0</v>
      </c>
      <c r="W1119" s="12">
        <v>0</v>
      </c>
      <c r="X1119" s="12">
        <v>0</v>
      </c>
      <c r="Y1119" s="12">
        <v>0</v>
      </c>
      <c r="Z1119" s="12">
        <v>0</v>
      </c>
      <c r="AA1119" s="12">
        <v>0</v>
      </c>
      <c r="AB1119" s="12">
        <v>0</v>
      </c>
      <c r="AC1119" s="12">
        <v>0</v>
      </c>
      <c r="AD1119" s="12">
        <v>0</v>
      </c>
      <c r="AE1119" s="12">
        <v>0</v>
      </c>
      <c r="AF1119" s="12">
        <v>0</v>
      </c>
      <c r="AG1119" s="12">
        <v>0</v>
      </c>
      <c r="AH1119" s="12">
        <v>0</v>
      </c>
      <c r="AI1119" s="12">
        <v>0</v>
      </c>
      <c r="AJ1119" s="12">
        <v>0</v>
      </c>
      <c r="AK1119" s="12">
        <v>0</v>
      </c>
      <c r="AL1119" s="12">
        <v>0</v>
      </c>
      <c r="AM1119" s="12">
        <v>0</v>
      </c>
      <c r="AN1119" s="12">
        <v>0</v>
      </c>
      <c r="AO1119" s="81">
        <v>0</v>
      </c>
      <c r="AP1119">
        <v>0</v>
      </c>
      <c r="AQ1119">
        <v>0</v>
      </c>
      <c r="AR1119">
        <v>0</v>
      </c>
      <c r="AS1119" t="s">
        <v>368</v>
      </c>
      <c r="AT1119" t="s">
        <v>273</v>
      </c>
      <c r="AU1119">
        <v>0</v>
      </c>
      <c r="AV1119" s="12"/>
      <c r="AW1119" s="12"/>
      <c r="AX1119" s="12"/>
      <c r="AY1119" s="12">
        <v>95</v>
      </c>
      <c r="AZ1119" t="s">
        <v>57</v>
      </c>
    </row>
    <row r="1120" spans="1:52" hidden="1" x14ac:dyDescent="0.35">
      <c r="A1120" t="s">
        <v>10</v>
      </c>
      <c r="B1120" t="s">
        <v>162</v>
      </c>
      <c r="C1120" s="109">
        <v>0</v>
      </c>
      <c r="D1120" s="12">
        <v>0</v>
      </c>
      <c r="E1120" s="12">
        <v>0</v>
      </c>
      <c r="F1120" s="12">
        <v>0</v>
      </c>
      <c r="G1120" s="12">
        <v>0</v>
      </c>
      <c r="H1120" s="12">
        <v>0</v>
      </c>
      <c r="I1120" s="12">
        <v>0</v>
      </c>
      <c r="J1120" s="12">
        <v>0</v>
      </c>
      <c r="K1120" s="12">
        <v>0</v>
      </c>
      <c r="L1120" s="12">
        <v>0</v>
      </c>
      <c r="M1120" s="12">
        <v>0</v>
      </c>
      <c r="N1120" s="12">
        <v>0</v>
      </c>
      <c r="O1120" s="12">
        <v>0</v>
      </c>
      <c r="P1120" s="12">
        <v>0</v>
      </c>
      <c r="Q1120" s="12">
        <v>0</v>
      </c>
      <c r="R1120" s="12">
        <v>0</v>
      </c>
      <c r="S1120" s="12">
        <v>0</v>
      </c>
      <c r="T1120" s="12">
        <v>0</v>
      </c>
      <c r="U1120" s="12">
        <v>0</v>
      </c>
      <c r="V1120" s="12">
        <v>0</v>
      </c>
      <c r="W1120" s="12">
        <v>0</v>
      </c>
      <c r="X1120" s="12">
        <v>0</v>
      </c>
      <c r="Y1120" s="12">
        <v>0</v>
      </c>
      <c r="Z1120" s="12">
        <v>0</v>
      </c>
      <c r="AA1120" s="12">
        <v>0</v>
      </c>
      <c r="AB1120" s="12">
        <v>0</v>
      </c>
      <c r="AC1120" s="12">
        <v>0</v>
      </c>
      <c r="AD1120" s="12">
        <v>0</v>
      </c>
      <c r="AE1120" s="12">
        <v>0</v>
      </c>
      <c r="AF1120" s="12">
        <v>0</v>
      </c>
      <c r="AG1120" s="12">
        <v>0</v>
      </c>
      <c r="AH1120" s="12">
        <v>0</v>
      </c>
      <c r="AI1120" s="12">
        <v>0</v>
      </c>
      <c r="AJ1120" s="12">
        <v>0</v>
      </c>
      <c r="AK1120" s="12">
        <v>0</v>
      </c>
      <c r="AL1120" s="12">
        <v>0</v>
      </c>
      <c r="AM1120" s="12">
        <v>0</v>
      </c>
      <c r="AN1120" s="12">
        <v>0</v>
      </c>
      <c r="AO1120" s="81">
        <v>0</v>
      </c>
      <c r="AP1120">
        <v>0</v>
      </c>
      <c r="AQ1120">
        <v>0</v>
      </c>
      <c r="AR1120">
        <v>0</v>
      </c>
      <c r="AS1120" t="s">
        <v>368</v>
      </c>
      <c r="AT1120" t="s">
        <v>273</v>
      </c>
      <c r="AU1120">
        <v>0</v>
      </c>
      <c r="AV1120" s="12"/>
      <c r="AW1120" s="12"/>
      <c r="AX1120" s="12"/>
      <c r="AY1120" s="12"/>
      <c r="AZ1120" t="s">
        <v>57</v>
      </c>
    </row>
    <row r="1121" spans="1:52" hidden="1" x14ac:dyDescent="0.35">
      <c r="A1121" t="s">
        <v>10</v>
      </c>
      <c r="B1121" t="s">
        <v>162</v>
      </c>
      <c r="C1121" s="109">
        <v>0</v>
      </c>
      <c r="D1121" s="12">
        <v>0</v>
      </c>
      <c r="E1121" s="12">
        <v>0</v>
      </c>
      <c r="F1121" s="12">
        <v>0</v>
      </c>
      <c r="G1121" s="12">
        <v>0</v>
      </c>
      <c r="H1121" s="12">
        <v>0</v>
      </c>
      <c r="I1121" s="12">
        <v>0</v>
      </c>
      <c r="J1121" s="12">
        <v>0</v>
      </c>
      <c r="K1121" s="12">
        <v>0</v>
      </c>
      <c r="L1121" s="12">
        <v>0</v>
      </c>
      <c r="M1121" s="12">
        <v>0</v>
      </c>
      <c r="N1121" s="12">
        <v>0</v>
      </c>
      <c r="O1121" s="12">
        <v>0</v>
      </c>
      <c r="P1121" s="12">
        <v>0</v>
      </c>
      <c r="Q1121" s="12">
        <v>0</v>
      </c>
      <c r="R1121" s="12">
        <v>0</v>
      </c>
      <c r="S1121" s="12">
        <v>0</v>
      </c>
      <c r="T1121" s="12">
        <v>0</v>
      </c>
      <c r="U1121" s="12">
        <v>0</v>
      </c>
      <c r="V1121" s="12">
        <v>0</v>
      </c>
      <c r="W1121" s="12">
        <v>0</v>
      </c>
      <c r="X1121" s="12">
        <v>0</v>
      </c>
      <c r="Y1121" s="12">
        <v>0</v>
      </c>
      <c r="Z1121" s="12">
        <v>0</v>
      </c>
      <c r="AA1121" s="12">
        <v>0</v>
      </c>
      <c r="AB1121" s="12">
        <v>0</v>
      </c>
      <c r="AC1121" s="12">
        <v>0</v>
      </c>
      <c r="AD1121" s="12">
        <v>0</v>
      </c>
      <c r="AE1121" s="12">
        <v>0</v>
      </c>
      <c r="AF1121" s="12">
        <v>0</v>
      </c>
      <c r="AG1121" s="12">
        <v>0</v>
      </c>
      <c r="AH1121" s="12">
        <v>0</v>
      </c>
      <c r="AI1121" s="12">
        <v>0</v>
      </c>
      <c r="AJ1121" s="12">
        <v>0</v>
      </c>
      <c r="AK1121" s="12">
        <v>0</v>
      </c>
      <c r="AL1121" s="12">
        <v>0</v>
      </c>
      <c r="AM1121" s="12">
        <v>0</v>
      </c>
      <c r="AN1121" s="12">
        <v>0</v>
      </c>
      <c r="AO1121" s="81">
        <v>0</v>
      </c>
      <c r="AP1121">
        <v>0</v>
      </c>
      <c r="AQ1121">
        <v>0</v>
      </c>
      <c r="AR1121">
        <v>0</v>
      </c>
      <c r="AS1121" t="s">
        <v>368</v>
      </c>
      <c r="AT1121" t="s">
        <v>273</v>
      </c>
      <c r="AU1121">
        <v>0</v>
      </c>
      <c r="AV1121" s="12"/>
      <c r="AW1121" s="12"/>
      <c r="AX1121" s="12"/>
      <c r="AY1121" s="12"/>
      <c r="AZ1121" t="s">
        <v>296</v>
      </c>
    </row>
    <row r="1122" spans="1:52" hidden="1" x14ac:dyDescent="0.35">
      <c r="A1122" t="s">
        <v>10</v>
      </c>
      <c r="B1122" t="s">
        <v>162</v>
      </c>
      <c r="C1122" s="109">
        <v>0</v>
      </c>
      <c r="D1122" s="12">
        <v>0</v>
      </c>
      <c r="E1122" s="12">
        <v>0</v>
      </c>
      <c r="F1122" s="12">
        <v>0</v>
      </c>
      <c r="G1122" s="12">
        <v>0</v>
      </c>
      <c r="H1122" s="12">
        <v>0</v>
      </c>
      <c r="I1122" s="12">
        <v>0</v>
      </c>
      <c r="J1122" s="12">
        <v>0</v>
      </c>
      <c r="K1122" s="12">
        <v>0</v>
      </c>
      <c r="L1122" s="12">
        <v>0</v>
      </c>
      <c r="M1122" s="12">
        <v>0</v>
      </c>
      <c r="N1122" s="12">
        <v>0</v>
      </c>
      <c r="O1122" s="12">
        <v>0</v>
      </c>
      <c r="P1122" s="12">
        <v>0</v>
      </c>
      <c r="Q1122" s="12">
        <v>0</v>
      </c>
      <c r="R1122" s="12">
        <v>0</v>
      </c>
      <c r="S1122" s="12">
        <v>0</v>
      </c>
      <c r="T1122" s="12">
        <v>0</v>
      </c>
      <c r="U1122" s="12">
        <v>0</v>
      </c>
      <c r="V1122" s="12">
        <v>0</v>
      </c>
      <c r="W1122" s="12">
        <v>0</v>
      </c>
      <c r="X1122" s="12">
        <v>0</v>
      </c>
      <c r="Y1122" s="12">
        <v>0</v>
      </c>
      <c r="Z1122" s="12">
        <v>0</v>
      </c>
      <c r="AA1122" s="12">
        <v>0</v>
      </c>
      <c r="AB1122" s="12">
        <v>0</v>
      </c>
      <c r="AC1122" s="12">
        <v>0</v>
      </c>
      <c r="AD1122" s="12">
        <v>0</v>
      </c>
      <c r="AE1122" s="12">
        <v>0</v>
      </c>
      <c r="AF1122" s="12">
        <v>0</v>
      </c>
      <c r="AG1122" s="12">
        <v>0</v>
      </c>
      <c r="AH1122" s="12">
        <v>0</v>
      </c>
      <c r="AI1122" s="12">
        <v>0</v>
      </c>
      <c r="AJ1122" s="12">
        <v>0</v>
      </c>
      <c r="AK1122" s="12">
        <v>0</v>
      </c>
      <c r="AL1122" s="12">
        <v>0</v>
      </c>
      <c r="AM1122" s="12">
        <v>0</v>
      </c>
      <c r="AN1122" s="12">
        <v>0</v>
      </c>
      <c r="AO1122" s="81">
        <v>0</v>
      </c>
      <c r="AP1122">
        <v>0</v>
      </c>
      <c r="AQ1122">
        <v>0</v>
      </c>
      <c r="AR1122">
        <v>0</v>
      </c>
      <c r="AS1122" t="s">
        <v>368</v>
      </c>
      <c r="AT1122" t="s">
        <v>273</v>
      </c>
      <c r="AU1122">
        <v>0</v>
      </c>
      <c r="AV1122" s="12"/>
      <c r="AW1122" s="12"/>
      <c r="AX1122" s="12"/>
      <c r="AY1122" s="12"/>
      <c r="AZ1122" t="s">
        <v>295</v>
      </c>
    </row>
    <row r="1123" spans="1:52" hidden="1" x14ac:dyDescent="0.35">
      <c r="A1123" t="s">
        <v>10</v>
      </c>
      <c r="B1123" t="s">
        <v>159</v>
      </c>
      <c r="C1123" s="109">
        <v>0</v>
      </c>
      <c r="D1123" s="12">
        <v>0</v>
      </c>
      <c r="E1123" s="12">
        <v>0</v>
      </c>
      <c r="F1123" s="12">
        <v>0</v>
      </c>
      <c r="G1123" s="12">
        <v>0</v>
      </c>
      <c r="H1123" s="12">
        <v>0</v>
      </c>
      <c r="I1123" s="12">
        <v>0</v>
      </c>
      <c r="J1123" s="12">
        <v>0</v>
      </c>
      <c r="K1123" s="12">
        <v>0</v>
      </c>
      <c r="L1123" s="12">
        <v>0</v>
      </c>
      <c r="M1123" s="12">
        <v>0</v>
      </c>
      <c r="N1123" s="12">
        <v>0</v>
      </c>
      <c r="O1123" s="12">
        <v>0</v>
      </c>
      <c r="P1123" s="12">
        <v>0</v>
      </c>
      <c r="Q1123" s="12">
        <v>0</v>
      </c>
      <c r="R1123" s="12">
        <v>0</v>
      </c>
      <c r="S1123" s="12">
        <v>0</v>
      </c>
      <c r="T1123" s="12">
        <v>0</v>
      </c>
      <c r="U1123" s="12">
        <v>0</v>
      </c>
      <c r="V1123" s="12">
        <v>0</v>
      </c>
      <c r="W1123" s="12">
        <v>0</v>
      </c>
      <c r="X1123" s="12">
        <v>0</v>
      </c>
      <c r="Y1123" s="12">
        <v>0</v>
      </c>
      <c r="Z1123" s="12">
        <v>0</v>
      </c>
      <c r="AA1123" s="12">
        <v>0</v>
      </c>
      <c r="AB1123" s="12">
        <v>0</v>
      </c>
      <c r="AC1123" s="12">
        <v>0</v>
      </c>
      <c r="AD1123" s="12">
        <v>0</v>
      </c>
      <c r="AE1123" s="12">
        <v>0</v>
      </c>
      <c r="AF1123" s="12">
        <v>0</v>
      </c>
      <c r="AG1123" s="12">
        <v>0</v>
      </c>
      <c r="AH1123" s="12">
        <v>0</v>
      </c>
      <c r="AI1123" s="12">
        <v>0</v>
      </c>
      <c r="AJ1123" s="12">
        <v>0</v>
      </c>
      <c r="AK1123" s="12">
        <v>0</v>
      </c>
      <c r="AL1123" s="12">
        <v>0</v>
      </c>
      <c r="AM1123" s="12">
        <v>0</v>
      </c>
      <c r="AN1123" s="12">
        <v>0</v>
      </c>
      <c r="AO1123" s="81">
        <v>0</v>
      </c>
      <c r="AP1123">
        <v>0</v>
      </c>
      <c r="AQ1123">
        <v>0</v>
      </c>
      <c r="AR1123">
        <v>0</v>
      </c>
      <c r="AS1123" t="s">
        <v>368</v>
      </c>
      <c r="AT1123" t="s">
        <v>273</v>
      </c>
      <c r="AU1123">
        <v>0</v>
      </c>
      <c r="AV1123" s="12">
        <v>1976</v>
      </c>
      <c r="AW1123" s="12"/>
      <c r="AX1123" s="12"/>
      <c r="AY1123" s="12"/>
      <c r="AZ1123" t="s">
        <v>57</v>
      </c>
    </row>
    <row r="1124" spans="1:52" hidden="1" x14ac:dyDescent="0.35">
      <c r="A1124" t="s">
        <v>10</v>
      </c>
      <c r="B1124" t="s">
        <v>159</v>
      </c>
      <c r="C1124" s="109">
        <v>0</v>
      </c>
      <c r="D1124" s="12">
        <v>0</v>
      </c>
      <c r="E1124" s="12">
        <v>0</v>
      </c>
      <c r="F1124" s="12">
        <v>0</v>
      </c>
      <c r="G1124" s="12">
        <v>0</v>
      </c>
      <c r="H1124" s="12">
        <v>0</v>
      </c>
      <c r="I1124" s="12">
        <v>0</v>
      </c>
      <c r="J1124" s="12">
        <v>0</v>
      </c>
      <c r="K1124" s="12">
        <v>0</v>
      </c>
      <c r="L1124" s="12">
        <v>0</v>
      </c>
      <c r="M1124" s="12">
        <v>0</v>
      </c>
      <c r="N1124" s="12">
        <v>0</v>
      </c>
      <c r="O1124" s="12">
        <v>0</v>
      </c>
      <c r="P1124" s="12">
        <v>0</v>
      </c>
      <c r="Q1124" s="12">
        <v>0</v>
      </c>
      <c r="R1124" s="12">
        <v>0</v>
      </c>
      <c r="S1124" s="12">
        <v>0</v>
      </c>
      <c r="T1124" s="12">
        <v>0</v>
      </c>
      <c r="U1124" s="12">
        <v>0</v>
      </c>
      <c r="V1124" s="12">
        <v>0</v>
      </c>
      <c r="W1124" s="12">
        <v>0</v>
      </c>
      <c r="X1124" s="12">
        <v>0</v>
      </c>
      <c r="Y1124" s="12">
        <v>0</v>
      </c>
      <c r="Z1124" s="12">
        <v>0</v>
      </c>
      <c r="AA1124" s="12">
        <v>0</v>
      </c>
      <c r="AB1124" s="12">
        <v>0</v>
      </c>
      <c r="AC1124" s="12">
        <v>0</v>
      </c>
      <c r="AD1124" s="12">
        <v>0</v>
      </c>
      <c r="AE1124" s="12">
        <v>0</v>
      </c>
      <c r="AF1124" s="12">
        <v>0</v>
      </c>
      <c r="AG1124" s="12">
        <v>0</v>
      </c>
      <c r="AH1124" s="12">
        <v>0</v>
      </c>
      <c r="AI1124" s="12">
        <v>0</v>
      </c>
      <c r="AJ1124" s="12">
        <v>0</v>
      </c>
      <c r="AK1124" s="12">
        <v>0</v>
      </c>
      <c r="AL1124" s="12">
        <v>0</v>
      </c>
      <c r="AM1124" s="12">
        <v>0</v>
      </c>
      <c r="AN1124" s="12">
        <v>0</v>
      </c>
      <c r="AO1124" s="81">
        <v>0</v>
      </c>
      <c r="AP1124">
        <v>0</v>
      </c>
      <c r="AQ1124">
        <v>0</v>
      </c>
      <c r="AR1124">
        <v>0</v>
      </c>
      <c r="AS1124" t="s">
        <v>368</v>
      </c>
      <c r="AT1124" t="s">
        <v>273</v>
      </c>
      <c r="AU1124">
        <v>0</v>
      </c>
      <c r="AV1124" s="12"/>
      <c r="AW1124" s="12">
        <v>2</v>
      </c>
      <c r="AX1124" s="12"/>
      <c r="AY1124" s="12"/>
      <c r="AZ1124" t="s">
        <v>295</v>
      </c>
    </row>
    <row r="1125" spans="1:52" hidden="1" x14ac:dyDescent="0.35">
      <c r="A1125" t="s">
        <v>10</v>
      </c>
      <c r="B1125" t="s">
        <v>159</v>
      </c>
      <c r="C1125" s="109">
        <v>0</v>
      </c>
      <c r="D1125" s="12">
        <v>0</v>
      </c>
      <c r="E1125" s="12">
        <v>0</v>
      </c>
      <c r="F1125" s="12">
        <v>0</v>
      </c>
      <c r="G1125" s="12">
        <v>0</v>
      </c>
      <c r="H1125" s="12">
        <v>0</v>
      </c>
      <c r="I1125" s="12">
        <v>0</v>
      </c>
      <c r="J1125" s="12">
        <v>0</v>
      </c>
      <c r="K1125" s="12">
        <v>0</v>
      </c>
      <c r="L1125" s="12">
        <v>0</v>
      </c>
      <c r="M1125" s="12">
        <v>0</v>
      </c>
      <c r="N1125" s="12">
        <v>0</v>
      </c>
      <c r="O1125" s="12">
        <v>0</v>
      </c>
      <c r="P1125" s="12">
        <v>0</v>
      </c>
      <c r="Q1125" s="12">
        <v>0</v>
      </c>
      <c r="R1125" s="12">
        <v>0</v>
      </c>
      <c r="S1125" s="12">
        <v>0</v>
      </c>
      <c r="T1125" s="12">
        <v>0</v>
      </c>
      <c r="U1125" s="12">
        <v>0</v>
      </c>
      <c r="V1125" s="12">
        <v>0</v>
      </c>
      <c r="W1125" s="12">
        <v>0</v>
      </c>
      <c r="X1125" s="12">
        <v>0</v>
      </c>
      <c r="Y1125" s="12">
        <v>0</v>
      </c>
      <c r="Z1125" s="12">
        <v>0</v>
      </c>
      <c r="AA1125" s="12">
        <v>0</v>
      </c>
      <c r="AB1125" s="12">
        <v>0</v>
      </c>
      <c r="AC1125" s="12">
        <v>0</v>
      </c>
      <c r="AD1125" s="12">
        <v>0</v>
      </c>
      <c r="AE1125" s="12">
        <v>0</v>
      </c>
      <c r="AF1125" s="12">
        <v>0</v>
      </c>
      <c r="AG1125" s="12">
        <v>0</v>
      </c>
      <c r="AH1125" s="12">
        <v>0</v>
      </c>
      <c r="AI1125" s="12">
        <v>0</v>
      </c>
      <c r="AJ1125" s="12">
        <v>0</v>
      </c>
      <c r="AK1125" s="12">
        <v>0</v>
      </c>
      <c r="AL1125" s="12">
        <v>0</v>
      </c>
      <c r="AM1125" s="12">
        <v>0</v>
      </c>
      <c r="AN1125" s="12">
        <v>0</v>
      </c>
      <c r="AO1125" s="81">
        <v>0</v>
      </c>
      <c r="AP1125">
        <v>0</v>
      </c>
      <c r="AQ1125">
        <v>0</v>
      </c>
      <c r="AR1125">
        <v>0</v>
      </c>
      <c r="AS1125" t="s">
        <v>368</v>
      </c>
      <c r="AT1125" t="s">
        <v>273</v>
      </c>
      <c r="AU1125">
        <v>0</v>
      </c>
      <c r="AV1125" s="12"/>
      <c r="AW1125" s="12">
        <v>10</v>
      </c>
      <c r="AX1125" s="12"/>
      <c r="AY1125" s="12"/>
      <c r="AZ1125" t="s">
        <v>296</v>
      </c>
    </row>
    <row r="1126" spans="1:52" hidden="1" x14ac:dyDescent="0.35">
      <c r="A1126" t="s">
        <v>10</v>
      </c>
      <c r="B1126" t="s">
        <v>159</v>
      </c>
      <c r="C1126" s="109">
        <v>0</v>
      </c>
      <c r="D1126" s="12">
        <v>0</v>
      </c>
      <c r="E1126" s="12">
        <v>0</v>
      </c>
      <c r="F1126" s="12">
        <v>0</v>
      </c>
      <c r="G1126" s="12">
        <v>0</v>
      </c>
      <c r="H1126" s="12">
        <v>0</v>
      </c>
      <c r="I1126" s="12">
        <v>0</v>
      </c>
      <c r="J1126" s="12">
        <v>0</v>
      </c>
      <c r="K1126" s="12">
        <v>0</v>
      </c>
      <c r="L1126" s="12">
        <v>0</v>
      </c>
      <c r="M1126" s="12">
        <v>0</v>
      </c>
      <c r="N1126" s="12">
        <v>0</v>
      </c>
      <c r="O1126" s="12">
        <v>0</v>
      </c>
      <c r="P1126" s="12">
        <v>0</v>
      </c>
      <c r="Q1126" s="12">
        <v>0</v>
      </c>
      <c r="R1126" s="12">
        <v>0</v>
      </c>
      <c r="S1126" s="12">
        <v>0</v>
      </c>
      <c r="T1126" s="12">
        <v>0</v>
      </c>
      <c r="U1126" s="12">
        <v>0</v>
      </c>
      <c r="V1126" s="12">
        <v>0</v>
      </c>
      <c r="W1126" s="12">
        <v>0</v>
      </c>
      <c r="X1126" s="12">
        <v>0</v>
      </c>
      <c r="Y1126" s="12">
        <v>0</v>
      </c>
      <c r="Z1126" s="12">
        <v>0</v>
      </c>
      <c r="AA1126" s="12">
        <v>0</v>
      </c>
      <c r="AB1126" s="12">
        <v>0</v>
      </c>
      <c r="AC1126" s="12">
        <v>0</v>
      </c>
      <c r="AD1126" s="12">
        <v>0</v>
      </c>
      <c r="AE1126" s="12">
        <v>0</v>
      </c>
      <c r="AF1126" s="12">
        <v>0</v>
      </c>
      <c r="AG1126" s="12">
        <v>0</v>
      </c>
      <c r="AH1126" s="12">
        <v>0</v>
      </c>
      <c r="AI1126" s="12">
        <v>0</v>
      </c>
      <c r="AJ1126" s="12">
        <v>0</v>
      </c>
      <c r="AK1126" s="12">
        <v>0</v>
      </c>
      <c r="AL1126" s="12">
        <v>0</v>
      </c>
      <c r="AM1126" s="12">
        <v>0</v>
      </c>
      <c r="AN1126" s="12">
        <v>0</v>
      </c>
      <c r="AO1126" s="81">
        <v>0</v>
      </c>
      <c r="AP1126">
        <v>0</v>
      </c>
      <c r="AQ1126">
        <v>0</v>
      </c>
      <c r="AR1126">
        <v>0</v>
      </c>
      <c r="AS1126" t="s">
        <v>368</v>
      </c>
      <c r="AT1126" t="s">
        <v>273</v>
      </c>
      <c r="AU1126">
        <v>0</v>
      </c>
      <c r="AV1126" s="12"/>
      <c r="AW1126" s="12">
        <v>114</v>
      </c>
      <c r="AX1126" s="12"/>
      <c r="AY1126" s="12"/>
      <c r="AZ1126" t="s">
        <v>57</v>
      </c>
    </row>
    <row r="1127" spans="1:52" hidden="1" x14ac:dyDescent="0.35">
      <c r="A1127" t="s">
        <v>10</v>
      </c>
      <c r="B1127" t="s">
        <v>159</v>
      </c>
      <c r="C1127" s="109">
        <v>0</v>
      </c>
      <c r="D1127" s="12">
        <v>0</v>
      </c>
      <c r="E1127" s="12">
        <v>0</v>
      </c>
      <c r="F1127" s="12">
        <v>0</v>
      </c>
      <c r="G1127" s="12">
        <v>0</v>
      </c>
      <c r="H1127" s="12">
        <v>0</v>
      </c>
      <c r="I1127" s="12">
        <v>0</v>
      </c>
      <c r="J1127" s="12">
        <v>0</v>
      </c>
      <c r="K1127" s="12">
        <v>0</v>
      </c>
      <c r="L1127" s="12">
        <v>0</v>
      </c>
      <c r="M1127" s="12">
        <v>0</v>
      </c>
      <c r="N1127" s="12">
        <v>0</v>
      </c>
      <c r="O1127" s="12">
        <v>0</v>
      </c>
      <c r="P1127" s="12">
        <v>0</v>
      </c>
      <c r="Q1127" s="12">
        <v>0</v>
      </c>
      <c r="R1127" s="12">
        <v>0</v>
      </c>
      <c r="S1127" s="12">
        <v>0</v>
      </c>
      <c r="T1127" s="12">
        <v>0</v>
      </c>
      <c r="U1127" s="12">
        <v>0</v>
      </c>
      <c r="V1127" s="12">
        <v>0</v>
      </c>
      <c r="W1127" s="12">
        <v>0</v>
      </c>
      <c r="X1127" s="12">
        <v>0</v>
      </c>
      <c r="Y1127" s="12">
        <v>0</v>
      </c>
      <c r="Z1127" s="12">
        <v>0</v>
      </c>
      <c r="AA1127" s="12">
        <v>0</v>
      </c>
      <c r="AB1127" s="12">
        <v>0</v>
      </c>
      <c r="AC1127" s="12">
        <v>0</v>
      </c>
      <c r="AD1127" s="12">
        <v>0</v>
      </c>
      <c r="AE1127" s="12">
        <v>0</v>
      </c>
      <c r="AF1127" s="12">
        <v>0</v>
      </c>
      <c r="AG1127" s="12">
        <v>0</v>
      </c>
      <c r="AH1127" s="12">
        <v>0</v>
      </c>
      <c r="AI1127" s="12">
        <v>0</v>
      </c>
      <c r="AJ1127" s="12">
        <v>0</v>
      </c>
      <c r="AK1127" s="12">
        <v>0</v>
      </c>
      <c r="AL1127" s="12">
        <v>0</v>
      </c>
      <c r="AM1127" s="12">
        <v>0</v>
      </c>
      <c r="AN1127" s="12">
        <v>0</v>
      </c>
      <c r="AO1127" s="81">
        <v>0</v>
      </c>
      <c r="AP1127">
        <v>0</v>
      </c>
      <c r="AQ1127">
        <v>0</v>
      </c>
      <c r="AR1127">
        <v>0</v>
      </c>
      <c r="AS1127" t="s">
        <v>368</v>
      </c>
      <c r="AT1127" t="s">
        <v>273</v>
      </c>
      <c r="AU1127">
        <v>0</v>
      </c>
      <c r="AV1127" s="12"/>
      <c r="AW1127" s="12"/>
      <c r="AX1127" s="12"/>
      <c r="AY1127" s="12">
        <v>2</v>
      </c>
      <c r="AZ1127" t="s">
        <v>295</v>
      </c>
    </row>
    <row r="1128" spans="1:52" hidden="1" x14ac:dyDescent="0.35">
      <c r="A1128" t="s">
        <v>10</v>
      </c>
      <c r="B1128" t="s">
        <v>159</v>
      </c>
      <c r="C1128" s="109">
        <v>0</v>
      </c>
      <c r="D1128" s="12">
        <v>0</v>
      </c>
      <c r="E1128" s="12">
        <v>0</v>
      </c>
      <c r="F1128" s="12">
        <v>0</v>
      </c>
      <c r="G1128" s="12">
        <v>0</v>
      </c>
      <c r="H1128" s="12">
        <v>0</v>
      </c>
      <c r="I1128" s="12">
        <v>0</v>
      </c>
      <c r="J1128" s="12">
        <v>0</v>
      </c>
      <c r="K1128" s="12">
        <v>0</v>
      </c>
      <c r="L1128" s="12">
        <v>0</v>
      </c>
      <c r="M1128" s="12">
        <v>0</v>
      </c>
      <c r="N1128" s="12">
        <v>0</v>
      </c>
      <c r="O1128" s="12">
        <v>0</v>
      </c>
      <c r="P1128" s="12">
        <v>0</v>
      </c>
      <c r="Q1128" s="12">
        <v>0</v>
      </c>
      <c r="R1128" s="12">
        <v>0</v>
      </c>
      <c r="S1128" s="12">
        <v>0</v>
      </c>
      <c r="T1128" s="12">
        <v>0</v>
      </c>
      <c r="U1128" s="12">
        <v>0</v>
      </c>
      <c r="V1128" s="12">
        <v>0</v>
      </c>
      <c r="W1128" s="12">
        <v>0</v>
      </c>
      <c r="X1128" s="12">
        <v>0</v>
      </c>
      <c r="Y1128" s="12">
        <v>0</v>
      </c>
      <c r="Z1128" s="12">
        <v>0</v>
      </c>
      <c r="AA1128" s="12">
        <v>0</v>
      </c>
      <c r="AB1128" s="12">
        <v>0</v>
      </c>
      <c r="AC1128" s="12">
        <v>0</v>
      </c>
      <c r="AD1128" s="12">
        <v>0</v>
      </c>
      <c r="AE1128" s="12">
        <v>0</v>
      </c>
      <c r="AF1128" s="12">
        <v>0</v>
      </c>
      <c r="AG1128" s="12">
        <v>0</v>
      </c>
      <c r="AH1128" s="12">
        <v>0</v>
      </c>
      <c r="AI1128" s="12">
        <v>0</v>
      </c>
      <c r="AJ1128" s="12">
        <v>0</v>
      </c>
      <c r="AK1128" s="12">
        <v>0</v>
      </c>
      <c r="AL1128" s="12">
        <v>0</v>
      </c>
      <c r="AM1128" s="12">
        <v>0</v>
      </c>
      <c r="AN1128" s="12">
        <v>0</v>
      </c>
      <c r="AO1128" s="81">
        <v>0</v>
      </c>
      <c r="AP1128">
        <v>0</v>
      </c>
      <c r="AQ1128">
        <v>0</v>
      </c>
      <c r="AR1128">
        <v>0</v>
      </c>
      <c r="AS1128" t="s">
        <v>368</v>
      </c>
      <c r="AT1128" t="s">
        <v>273</v>
      </c>
      <c r="AU1128">
        <v>0</v>
      </c>
      <c r="AV1128" s="12"/>
      <c r="AW1128" s="12"/>
      <c r="AX1128" s="12"/>
      <c r="AY1128" s="12">
        <v>8</v>
      </c>
      <c r="AZ1128" t="s">
        <v>296</v>
      </c>
    </row>
    <row r="1129" spans="1:52" hidden="1" x14ac:dyDescent="0.35">
      <c r="A1129" t="s">
        <v>10</v>
      </c>
      <c r="B1129" t="s">
        <v>159</v>
      </c>
      <c r="C1129" s="109">
        <v>0</v>
      </c>
      <c r="D1129" s="12">
        <v>0</v>
      </c>
      <c r="E1129" s="12">
        <v>0</v>
      </c>
      <c r="F1129" s="12">
        <v>0</v>
      </c>
      <c r="G1129" s="12">
        <v>0</v>
      </c>
      <c r="H1129" s="12">
        <v>0</v>
      </c>
      <c r="I1129" s="12">
        <v>0</v>
      </c>
      <c r="J1129" s="12">
        <v>0</v>
      </c>
      <c r="K1129" s="12">
        <v>0</v>
      </c>
      <c r="L1129" s="12">
        <v>0</v>
      </c>
      <c r="M1129" s="12">
        <v>0</v>
      </c>
      <c r="N1129" s="12">
        <v>0</v>
      </c>
      <c r="O1129" s="12">
        <v>0</v>
      </c>
      <c r="P1129" s="12">
        <v>0</v>
      </c>
      <c r="Q1129" s="12">
        <v>0</v>
      </c>
      <c r="R1129" s="12">
        <v>0</v>
      </c>
      <c r="S1129" s="12">
        <v>0</v>
      </c>
      <c r="T1129" s="12">
        <v>0</v>
      </c>
      <c r="U1129" s="12">
        <v>0</v>
      </c>
      <c r="V1129" s="12">
        <v>0</v>
      </c>
      <c r="W1129" s="12">
        <v>0</v>
      </c>
      <c r="X1129" s="12">
        <v>0</v>
      </c>
      <c r="Y1129" s="12">
        <v>0</v>
      </c>
      <c r="Z1129" s="12">
        <v>0</v>
      </c>
      <c r="AA1129" s="12">
        <v>0</v>
      </c>
      <c r="AB1129" s="12">
        <v>0</v>
      </c>
      <c r="AC1129" s="12">
        <v>0</v>
      </c>
      <c r="AD1129" s="12">
        <v>0</v>
      </c>
      <c r="AE1129" s="12">
        <v>0</v>
      </c>
      <c r="AF1129" s="12">
        <v>0</v>
      </c>
      <c r="AG1129" s="12">
        <v>0</v>
      </c>
      <c r="AH1129" s="12">
        <v>0</v>
      </c>
      <c r="AI1129" s="12">
        <v>0</v>
      </c>
      <c r="AJ1129" s="12">
        <v>0</v>
      </c>
      <c r="AK1129" s="12">
        <v>0</v>
      </c>
      <c r="AL1129" s="12">
        <v>0</v>
      </c>
      <c r="AM1129" s="12">
        <v>0</v>
      </c>
      <c r="AN1129" s="12">
        <v>0</v>
      </c>
      <c r="AO1129" s="81">
        <v>0</v>
      </c>
      <c r="AP1129">
        <v>0</v>
      </c>
      <c r="AQ1129">
        <v>0</v>
      </c>
      <c r="AR1129">
        <v>0</v>
      </c>
      <c r="AS1129" t="s">
        <v>368</v>
      </c>
      <c r="AT1129" t="s">
        <v>273</v>
      </c>
      <c r="AU1129">
        <v>0</v>
      </c>
      <c r="AV1129" s="12"/>
      <c r="AW1129" s="12"/>
      <c r="AX1129" s="12"/>
      <c r="AY1129" s="12">
        <v>92</v>
      </c>
      <c r="AZ1129" t="s">
        <v>57</v>
      </c>
    </row>
    <row r="1130" spans="1:52" hidden="1" x14ac:dyDescent="0.35">
      <c r="A1130" t="s">
        <v>10</v>
      </c>
      <c r="B1130" t="s">
        <v>159</v>
      </c>
      <c r="C1130" s="109">
        <v>0</v>
      </c>
      <c r="D1130" s="12">
        <v>0</v>
      </c>
      <c r="E1130" s="12">
        <v>0</v>
      </c>
      <c r="F1130" s="12">
        <v>0</v>
      </c>
      <c r="G1130" s="12">
        <v>0</v>
      </c>
      <c r="H1130" s="12">
        <v>0</v>
      </c>
      <c r="I1130" s="12">
        <v>0</v>
      </c>
      <c r="J1130" s="12">
        <v>0</v>
      </c>
      <c r="K1130" s="12">
        <v>0</v>
      </c>
      <c r="L1130" s="12">
        <v>0</v>
      </c>
      <c r="M1130" s="12">
        <v>0</v>
      </c>
      <c r="N1130" s="12">
        <v>0</v>
      </c>
      <c r="O1130" s="12">
        <v>0</v>
      </c>
      <c r="P1130" s="12">
        <v>0</v>
      </c>
      <c r="Q1130" s="12">
        <v>0</v>
      </c>
      <c r="R1130" s="12">
        <v>0</v>
      </c>
      <c r="S1130" s="12">
        <v>0</v>
      </c>
      <c r="T1130" s="12">
        <v>0</v>
      </c>
      <c r="U1130" s="12">
        <v>0</v>
      </c>
      <c r="V1130" s="12">
        <v>0</v>
      </c>
      <c r="W1130" s="12">
        <v>0</v>
      </c>
      <c r="X1130" s="12">
        <v>0</v>
      </c>
      <c r="Y1130" s="12">
        <v>0</v>
      </c>
      <c r="Z1130" s="12">
        <v>0</v>
      </c>
      <c r="AA1130" s="12">
        <v>0</v>
      </c>
      <c r="AB1130" s="12">
        <v>0</v>
      </c>
      <c r="AC1130" s="12">
        <v>0</v>
      </c>
      <c r="AD1130" s="12">
        <v>0</v>
      </c>
      <c r="AE1130" s="12">
        <v>0</v>
      </c>
      <c r="AF1130" s="12">
        <v>0</v>
      </c>
      <c r="AG1130" s="12">
        <v>0</v>
      </c>
      <c r="AH1130" s="12">
        <v>0</v>
      </c>
      <c r="AI1130" s="12">
        <v>0</v>
      </c>
      <c r="AJ1130" s="12">
        <v>0</v>
      </c>
      <c r="AK1130" s="12">
        <v>0</v>
      </c>
      <c r="AL1130" s="12">
        <v>0</v>
      </c>
      <c r="AM1130" s="12">
        <v>0</v>
      </c>
      <c r="AN1130" s="12">
        <v>0</v>
      </c>
      <c r="AO1130" s="81">
        <v>0</v>
      </c>
      <c r="AP1130">
        <v>0</v>
      </c>
      <c r="AQ1130">
        <v>0</v>
      </c>
      <c r="AR1130">
        <v>0</v>
      </c>
      <c r="AS1130" t="s">
        <v>368</v>
      </c>
      <c r="AT1130" t="s">
        <v>273</v>
      </c>
      <c r="AU1130">
        <v>0</v>
      </c>
      <c r="AV1130" s="12"/>
      <c r="AW1130" s="12"/>
      <c r="AX1130" s="12"/>
      <c r="AY1130" s="12"/>
      <c r="AZ1130" t="s">
        <v>57</v>
      </c>
    </row>
    <row r="1131" spans="1:52" hidden="1" x14ac:dyDescent="0.35">
      <c r="A1131" t="s">
        <v>10</v>
      </c>
      <c r="B1131" t="s">
        <v>159</v>
      </c>
      <c r="C1131" s="109">
        <v>0</v>
      </c>
      <c r="D1131" s="12">
        <v>0</v>
      </c>
      <c r="E1131" s="12">
        <v>0</v>
      </c>
      <c r="F1131" s="12">
        <v>0</v>
      </c>
      <c r="G1131" s="12">
        <v>0</v>
      </c>
      <c r="H1131" s="12">
        <v>0</v>
      </c>
      <c r="I1131" s="12">
        <v>0</v>
      </c>
      <c r="J1131" s="12">
        <v>0</v>
      </c>
      <c r="K1131" s="12">
        <v>0</v>
      </c>
      <c r="L1131" s="12">
        <v>0</v>
      </c>
      <c r="M1131" s="12">
        <v>0</v>
      </c>
      <c r="N1131" s="12">
        <v>0</v>
      </c>
      <c r="O1131" s="12">
        <v>0</v>
      </c>
      <c r="P1131" s="12">
        <v>0</v>
      </c>
      <c r="Q1131" s="12">
        <v>0</v>
      </c>
      <c r="R1131" s="12">
        <v>0</v>
      </c>
      <c r="S1131" s="12">
        <v>0</v>
      </c>
      <c r="T1131" s="12">
        <v>0</v>
      </c>
      <c r="U1131" s="12">
        <v>0</v>
      </c>
      <c r="V1131" s="12">
        <v>0</v>
      </c>
      <c r="W1131" s="12">
        <v>0</v>
      </c>
      <c r="X1131" s="12">
        <v>0</v>
      </c>
      <c r="Y1131" s="12">
        <v>0</v>
      </c>
      <c r="Z1131" s="12">
        <v>0</v>
      </c>
      <c r="AA1131" s="12">
        <v>0</v>
      </c>
      <c r="AB1131" s="12">
        <v>0</v>
      </c>
      <c r="AC1131" s="12">
        <v>0</v>
      </c>
      <c r="AD1131" s="12">
        <v>0</v>
      </c>
      <c r="AE1131" s="12">
        <v>0</v>
      </c>
      <c r="AF1131" s="12">
        <v>0</v>
      </c>
      <c r="AG1131" s="12">
        <v>0</v>
      </c>
      <c r="AH1131" s="12">
        <v>0</v>
      </c>
      <c r="AI1131" s="12">
        <v>0</v>
      </c>
      <c r="AJ1131" s="12">
        <v>0</v>
      </c>
      <c r="AK1131" s="12">
        <v>0</v>
      </c>
      <c r="AL1131" s="12">
        <v>0</v>
      </c>
      <c r="AM1131" s="12">
        <v>0</v>
      </c>
      <c r="AN1131" s="12">
        <v>0</v>
      </c>
      <c r="AO1131" s="81">
        <v>0</v>
      </c>
      <c r="AP1131">
        <v>0</v>
      </c>
      <c r="AQ1131">
        <v>0</v>
      </c>
      <c r="AR1131">
        <v>0</v>
      </c>
      <c r="AS1131" t="s">
        <v>368</v>
      </c>
      <c r="AT1131" t="s">
        <v>273</v>
      </c>
      <c r="AU1131">
        <v>0</v>
      </c>
      <c r="AV1131" s="12"/>
      <c r="AW1131" s="12"/>
      <c r="AX1131" s="12"/>
      <c r="AY1131" s="12"/>
      <c r="AZ1131" t="s">
        <v>296</v>
      </c>
    </row>
    <row r="1132" spans="1:52" hidden="1" x14ac:dyDescent="0.35">
      <c r="A1132" t="s">
        <v>10</v>
      </c>
      <c r="B1132" t="s">
        <v>159</v>
      </c>
      <c r="C1132" s="109">
        <v>0</v>
      </c>
      <c r="D1132" s="12">
        <v>0</v>
      </c>
      <c r="E1132" s="12">
        <v>0</v>
      </c>
      <c r="F1132" s="12">
        <v>0</v>
      </c>
      <c r="G1132" s="12">
        <v>0</v>
      </c>
      <c r="H1132" s="12">
        <v>0</v>
      </c>
      <c r="I1132" s="12">
        <v>0</v>
      </c>
      <c r="J1132" s="12">
        <v>0</v>
      </c>
      <c r="K1132" s="12">
        <v>0</v>
      </c>
      <c r="L1132" s="12">
        <v>0</v>
      </c>
      <c r="M1132" s="12">
        <v>0</v>
      </c>
      <c r="N1132" s="12">
        <v>0</v>
      </c>
      <c r="O1132" s="12">
        <v>0</v>
      </c>
      <c r="P1132" s="12">
        <v>0</v>
      </c>
      <c r="Q1132" s="12">
        <v>0</v>
      </c>
      <c r="R1132" s="12">
        <v>0</v>
      </c>
      <c r="S1132" s="12">
        <v>0</v>
      </c>
      <c r="T1132" s="12">
        <v>0</v>
      </c>
      <c r="U1132" s="12">
        <v>0</v>
      </c>
      <c r="V1132" s="12">
        <v>0</v>
      </c>
      <c r="W1132" s="12">
        <v>0</v>
      </c>
      <c r="X1132" s="12">
        <v>0</v>
      </c>
      <c r="Y1132" s="12">
        <v>0</v>
      </c>
      <c r="Z1132" s="12">
        <v>0</v>
      </c>
      <c r="AA1132" s="12">
        <v>0</v>
      </c>
      <c r="AB1132" s="12">
        <v>0</v>
      </c>
      <c r="AC1132" s="12">
        <v>0</v>
      </c>
      <c r="AD1132" s="12">
        <v>0</v>
      </c>
      <c r="AE1132" s="12">
        <v>0</v>
      </c>
      <c r="AF1132" s="12">
        <v>0</v>
      </c>
      <c r="AG1132" s="12">
        <v>0</v>
      </c>
      <c r="AH1132" s="12">
        <v>0</v>
      </c>
      <c r="AI1132" s="12">
        <v>0</v>
      </c>
      <c r="AJ1132" s="12">
        <v>0</v>
      </c>
      <c r="AK1132" s="12">
        <v>0</v>
      </c>
      <c r="AL1132" s="12">
        <v>0</v>
      </c>
      <c r="AM1132" s="12">
        <v>0</v>
      </c>
      <c r="AN1132" s="12">
        <v>0</v>
      </c>
      <c r="AO1132" s="81">
        <v>0</v>
      </c>
      <c r="AP1132">
        <v>0</v>
      </c>
      <c r="AQ1132">
        <v>0</v>
      </c>
      <c r="AR1132">
        <v>0</v>
      </c>
      <c r="AS1132" t="s">
        <v>368</v>
      </c>
      <c r="AT1132" t="s">
        <v>273</v>
      </c>
      <c r="AU1132">
        <v>0</v>
      </c>
      <c r="AV1132" s="12"/>
      <c r="AW1132" s="12"/>
      <c r="AX1132" s="12"/>
      <c r="AY1132" s="12"/>
      <c r="AZ1132" t="s">
        <v>295</v>
      </c>
    </row>
    <row r="1133" spans="1:52" hidden="1" x14ac:dyDescent="0.35">
      <c r="A1133" t="s">
        <v>10</v>
      </c>
      <c r="B1133" t="s">
        <v>163</v>
      </c>
      <c r="C1133" s="109">
        <v>0</v>
      </c>
      <c r="D1133" s="12">
        <v>0</v>
      </c>
      <c r="E1133" s="12">
        <v>0</v>
      </c>
      <c r="F1133" s="12">
        <v>0</v>
      </c>
      <c r="G1133" s="12">
        <v>0</v>
      </c>
      <c r="H1133" s="12">
        <v>0</v>
      </c>
      <c r="I1133" s="12">
        <v>0</v>
      </c>
      <c r="J1133" s="12">
        <v>0</v>
      </c>
      <c r="K1133" s="12">
        <v>0</v>
      </c>
      <c r="L1133" s="12">
        <v>0</v>
      </c>
      <c r="M1133" s="12">
        <v>0</v>
      </c>
      <c r="N1133" s="12">
        <v>0</v>
      </c>
      <c r="O1133" s="12">
        <v>0</v>
      </c>
      <c r="P1133" s="12">
        <v>0</v>
      </c>
      <c r="Q1133" s="12">
        <v>0</v>
      </c>
      <c r="R1133" s="12">
        <v>0</v>
      </c>
      <c r="S1133" s="12">
        <v>0</v>
      </c>
      <c r="T1133" s="12">
        <v>0</v>
      </c>
      <c r="U1133" s="12">
        <v>0</v>
      </c>
      <c r="V1133" s="12">
        <v>0</v>
      </c>
      <c r="W1133" s="12">
        <v>0</v>
      </c>
      <c r="X1133" s="12">
        <v>0</v>
      </c>
      <c r="Y1133" s="12">
        <v>0</v>
      </c>
      <c r="Z1133" s="12">
        <v>0</v>
      </c>
      <c r="AA1133" s="12">
        <v>0</v>
      </c>
      <c r="AB1133" s="12">
        <v>0</v>
      </c>
      <c r="AC1133" s="12">
        <v>0</v>
      </c>
      <c r="AD1133" s="12">
        <v>0</v>
      </c>
      <c r="AE1133" s="12">
        <v>0</v>
      </c>
      <c r="AF1133" s="12">
        <v>0</v>
      </c>
      <c r="AG1133" s="12">
        <v>0</v>
      </c>
      <c r="AH1133" s="12">
        <v>0</v>
      </c>
      <c r="AI1133" s="12">
        <v>0</v>
      </c>
      <c r="AJ1133" s="12">
        <v>0</v>
      </c>
      <c r="AK1133" s="12">
        <v>0</v>
      </c>
      <c r="AL1133" s="12">
        <v>0</v>
      </c>
      <c r="AM1133" s="12">
        <v>0</v>
      </c>
      <c r="AN1133" s="12">
        <v>0</v>
      </c>
      <c r="AO1133" s="81">
        <v>0</v>
      </c>
      <c r="AP1133">
        <v>0</v>
      </c>
      <c r="AQ1133">
        <v>0</v>
      </c>
      <c r="AR1133">
        <v>0</v>
      </c>
      <c r="AS1133" t="s">
        <v>374</v>
      </c>
      <c r="AT1133" t="s">
        <v>273</v>
      </c>
      <c r="AU1133">
        <v>0</v>
      </c>
      <c r="AV1133" s="12">
        <v>1193</v>
      </c>
      <c r="AW1133" s="12"/>
      <c r="AX1133" s="12"/>
      <c r="AY1133" s="12"/>
      <c r="AZ1133" t="s">
        <v>57</v>
      </c>
    </row>
    <row r="1134" spans="1:52" hidden="1" x14ac:dyDescent="0.35">
      <c r="A1134" t="s">
        <v>10</v>
      </c>
      <c r="B1134" t="s">
        <v>163</v>
      </c>
      <c r="C1134" s="109">
        <v>0</v>
      </c>
      <c r="D1134" s="12">
        <v>0</v>
      </c>
      <c r="E1134" s="12">
        <v>0</v>
      </c>
      <c r="F1134" s="12">
        <v>0</v>
      </c>
      <c r="G1134" s="12">
        <v>0</v>
      </c>
      <c r="H1134" s="12">
        <v>0</v>
      </c>
      <c r="I1134" s="12">
        <v>0</v>
      </c>
      <c r="J1134" s="12">
        <v>0</v>
      </c>
      <c r="K1134" s="12">
        <v>0</v>
      </c>
      <c r="L1134" s="12">
        <v>0</v>
      </c>
      <c r="M1134" s="12">
        <v>0</v>
      </c>
      <c r="N1134" s="12">
        <v>0</v>
      </c>
      <c r="O1134" s="12">
        <v>0</v>
      </c>
      <c r="P1134" s="12">
        <v>0</v>
      </c>
      <c r="Q1134" s="12">
        <v>0</v>
      </c>
      <c r="R1134" s="12">
        <v>0</v>
      </c>
      <c r="S1134" s="12">
        <v>0</v>
      </c>
      <c r="T1134" s="12">
        <v>0</v>
      </c>
      <c r="U1134" s="12">
        <v>0</v>
      </c>
      <c r="V1134" s="12">
        <v>0</v>
      </c>
      <c r="W1134" s="12">
        <v>0</v>
      </c>
      <c r="X1134" s="12">
        <v>0</v>
      </c>
      <c r="Y1134" s="12">
        <v>0</v>
      </c>
      <c r="Z1134" s="12">
        <v>0</v>
      </c>
      <c r="AA1134" s="12">
        <v>0</v>
      </c>
      <c r="AB1134" s="12">
        <v>0</v>
      </c>
      <c r="AC1134" s="12">
        <v>0</v>
      </c>
      <c r="AD1134" s="12">
        <v>0</v>
      </c>
      <c r="AE1134" s="12">
        <v>0</v>
      </c>
      <c r="AF1134" s="12">
        <v>0</v>
      </c>
      <c r="AG1134" s="12">
        <v>0</v>
      </c>
      <c r="AH1134" s="12">
        <v>0</v>
      </c>
      <c r="AI1134" s="12">
        <v>0</v>
      </c>
      <c r="AJ1134" s="12">
        <v>0</v>
      </c>
      <c r="AK1134" s="12">
        <v>0</v>
      </c>
      <c r="AL1134" s="12">
        <v>0</v>
      </c>
      <c r="AM1134" s="12">
        <v>0</v>
      </c>
      <c r="AN1134" s="12">
        <v>0</v>
      </c>
      <c r="AO1134" s="81">
        <v>0</v>
      </c>
      <c r="AP1134">
        <v>0</v>
      </c>
      <c r="AQ1134">
        <v>0</v>
      </c>
      <c r="AR1134">
        <v>0</v>
      </c>
      <c r="AS1134" t="s">
        <v>374</v>
      </c>
      <c r="AT1134" t="s">
        <v>273</v>
      </c>
      <c r="AU1134">
        <v>0</v>
      </c>
      <c r="AV1134" s="12"/>
      <c r="AW1134" s="12">
        <v>2</v>
      </c>
      <c r="AX1134" s="12"/>
      <c r="AY1134" s="12"/>
      <c r="AZ1134" t="s">
        <v>295</v>
      </c>
    </row>
    <row r="1135" spans="1:52" hidden="1" x14ac:dyDescent="0.35">
      <c r="A1135" t="s">
        <v>10</v>
      </c>
      <c r="B1135" t="s">
        <v>163</v>
      </c>
      <c r="C1135" s="109">
        <v>0</v>
      </c>
      <c r="D1135" s="12">
        <v>0</v>
      </c>
      <c r="E1135" s="12">
        <v>0</v>
      </c>
      <c r="F1135" s="12">
        <v>0</v>
      </c>
      <c r="G1135" s="12">
        <v>0</v>
      </c>
      <c r="H1135" s="12">
        <v>0</v>
      </c>
      <c r="I1135" s="12">
        <v>0</v>
      </c>
      <c r="J1135" s="12">
        <v>0</v>
      </c>
      <c r="K1135" s="12">
        <v>0</v>
      </c>
      <c r="L1135" s="12">
        <v>0</v>
      </c>
      <c r="M1135" s="12">
        <v>0</v>
      </c>
      <c r="N1135" s="12">
        <v>0</v>
      </c>
      <c r="O1135" s="12">
        <v>0</v>
      </c>
      <c r="P1135" s="12">
        <v>0</v>
      </c>
      <c r="Q1135" s="12">
        <v>0</v>
      </c>
      <c r="R1135" s="12">
        <v>0</v>
      </c>
      <c r="S1135" s="12">
        <v>0</v>
      </c>
      <c r="T1135" s="12">
        <v>0</v>
      </c>
      <c r="U1135" s="12">
        <v>0</v>
      </c>
      <c r="V1135" s="12">
        <v>0</v>
      </c>
      <c r="W1135" s="12">
        <v>0</v>
      </c>
      <c r="X1135" s="12">
        <v>0</v>
      </c>
      <c r="Y1135" s="12">
        <v>0</v>
      </c>
      <c r="Z1135" s="12">
        <v>0</v>
      </c>
      <c r="AA1135" s="12">
        <v>0</v>
      </c>
      <c r="AB1135" s="12">
        <v>0</v>
      </c>
      <c r="AC1135" s="12">
        <v>0</v>
      </c>
      <c r="AD1135" s="12">
        <v>0</v>
      </c>
      <c r="AE1135" s="12">
        <v>0</v>
      </c>
      <c r="AF1135" s="12">
        <v>0</v>
      </c>
      <c r="AG1135" s="12">
        <v>0</v>
      </c>
      <c r="AH1135" s="12">
        <v>0</v>
      </c>
      <c r="AI1135" s="12">
        <v>0</v>
      </c>
      <c r="AJ1135" s="12">
        <v>0</v>
      </c>
      <c r="AK1135" s="12">
        <v>0</v>
      </c>
      <c r="AL1135" s="12">
        <v>0</v>
      </c>
      <c r="AM1135" s="12">
        <v>0</v>
      </c>
      <c r="AN1135" s="12">
        <v>0</v>
      </c>
      <c r="AO1135" s="81">
        <v>0</v>
      </c>
      <c r="AP1135">
        <v>0</v>
      </c>
      <c r="AQ1135">
        <v>0</v>
      </c>
      <c r="AR1135">
        <v>0</v>
      </c>
      <c r="AS1135" t="s">
        <v>374</v>
      </c>
      <c r="AT1135" t="s">
        <v>273</v>
      </c>
      <c r="AU1135">
        <v>0</v>
      </c>
      <c r="AV1135" s="12"/>
      <c r="AW1135" s="12">
        <v>8</v>
      </c>
      <c r="AX1135" s="12"/>
      <c r="AY1135" s="12"/>
      <c r="AZ1135" t="s">
        <v>296</v>
      </c>
    </row>
    <row r="1136" spans="1:52" hidden="1" x14ac:dyDescent="0.35">
      <c r="A1136" t="s">
        <v>10</v>
      </c>
      <c r="B1136" t="s">
        <v>163</v>
      </c>
      <c r="C1136" s="109">
        <v>0</v>
      </c>
      <c r="D1136" s="12">
        <v>0</v>
      </c>
      <c r="E1136" s="12">
        <v>0</v>
      </c>
      <c r="F1136" s="12">
        <v>0</v>
      </c>
      <c r="G1136" s="12">
        <v>0</v>
      </c>
      <c r="H1136" s="12">
        <v>0</v>
      </c>
      <c r="I1136" s="12">
        <v>0</v>
      </c>
      <c r="J1136" s="12">
        <v>0</v>
      </c>
      <c r="K1136" s="12">
        <v>0</v>
      </c>
      <c r="L1136" s="12">
        <v>0</v>
      </c>
      <c r="M1136" s="12">
        <v>0</v>
      </c>
      <c r="N1136" s="12">
        <v>0</v>
      </c>
      <c r="O1136" s="12">
        <v>0</v>
      </c>
      <c r="P1136" s="12">
        <v>0</v>
      </c>
      <c r="Q1136" s="12">
        <v>0</v>
      </c>
      <c r="R1136" s="12">
        <v>0</v>
      </c>
      <c r="S1136" s="12">
        <v>0</v>
      </c>
      <c r="T1136" s="12">
        <v>0</v>
      </c>
      <c r="U1136" s="12">
        <v>0</v>
      </c>
      <c r="V1136" s="12">
        <v>0</v>
      </c>
      <c r="W1136" s="12">
        <v>0</v>
      </c>
      <c r="X1136" s="12">
        <v>0</v>
      </c>
      <c r="Y1136" s="12">
        <v>0</v>
      </c>
      <c r="Z1136" s="12">
        <v>0</v>
      </c>
      <c r="AA1136" s="12">
        <v>0</v>
      </c>
      <c r="AB1136" s="12">
        <v>0</v>
      </c>
      <c r="AC1136" s="12">
        <v>0</v>
      </c>
      <c r="AD1136" s="12">
        <v>0</v>
      </c>
      <c r="AE1136" s="12">
        <v>0</v>
      </c>
      <c r="AF1136" s="12">
        <v>0</v>
      </c>
      <c r="AG1136" s="12">
        <v>0</v>
      </c>
      <c r="AH1136" s="12">
        <v>0</v>
      </c>
      <c r="AI1136" s="12">
        <v>0</v>
      </c>
      <c r="AJ1136" s="12">
        <v>0</v>
      </c>
      <c r="AK1136" s="12">
        <v>0</v>
      </c>
      <c r="AL1136" s="12">
        <v>0</v>
      </c>
      <c r="AM1136" s="12">
        <v>0</v>
      </c>
      <c r="AN1136" s="12">
        <v>0</v>
      </c>
      <c r="AO1136" s="81">
        <v>0</v>
      </c>
      <c r="AP1136">
        <v>0</v>
      </c>
      <c r="AQ1136">
        <v>0</v>
      </c>
      <c r="AR1136">
        <v>0</v>
      </c>
      <c r="AS1136" t="s">
        <v>374</v>
      </c>
      <c r="AT1136" t="s">
        <v>273</v>
      </c>
      <c r="AU1136">
        <v>0</v>
      </c>
      <c r="AV1136" s="12"/>
      <c r="AW1136" s="12">
        <v>90</v>
      </c>
      <c r="AX1136" s="12"/>
      <c r="AY1136" s="12"/>
      <c r="AZ1136" t="s">
        <v>57</v>
      </c>
    </row>
    <row r="1137" spans="1:52" hidden="1" x14ac:dyDescent="0.35">
      <c r="A1137" t="s">
        <v>10</v>
      </c>
      <c r="B1137" t="s">
        <v>163</v>
      </c>
      <c r="C1137" s="109">
        <v>0</v>
      </c>
      <c r="D1137" s="12">
        <v>0</v>
      </c>
      <c r="E1137" s="12">
        <v>0</v>
      </c>
      <c r="F1137" s="12">
        <v>0</v>
      </c>
      <c r="G1137" s="12">
        <v>0</v>
      </c>
      <c r="H1137" s="12">
        <v>0</v>
      </c>
      <c r="I1137" s="12">
        <v>0</v>
      </c>
      <c r="J1137" s="12">
        <v>0</v>
      </c>
      <c r="K1137" s="12">
        <v>0</v>
      </c>
      <c r="L1137" s="12">
        <v>0</v>
      </c>
      <c r="M1137" s="12">
        <v>0</v>
      </c>
      <c r="N1137" s="12">
        <v>0</v>
      </c>
      <c r="O1137" s="12">
        <v>0</v>
      </c>
      <c r="P1137" s="12">
        <v>0</v>
      </c>
      <c r="Q1137" s="12">
        <v>0</v>
      </c>
      <c r="R1137" s="12">
        <v>0</v>
      </c>
      <c r="S1137" s="12">
        <v>0</v>
      </c>
      <c r="T1137" s="12">
        <v>0</v>
      </c>
      <c r="U1137" s="12">
        <v>0</v>
      </c>
      <c r="V1137" s="12">
        <v>0</v>
      </c>
      <c r="W1137" s="12">
        <v>0</v>
      </c>
      <c r="X1137" s="12">
        <v>0</v>
      </c>
      <c r="Y1137" s="12">
        <v>0</v>
      </c>
      <c r="Z1137" s="12">
        <v>0</v>
      </c>
      <c r="AA1137" s="12">
        <v>0</v>
      </c>
      <c r="AB1137" s="12">
        <v>0</v>
      </c>
      <c r="AC1137" s="12">
        <v>0</v>
      </c>
      <c r="AD1137" s="12">
        <v>0</v>
      </c>
      <c r="AE1137" s="12">
        <v>0</v>
      </c>
      <c r="AF1137" s="12">
        <v>0</v>
      </c>
      <c r="AG1137" s="12">
        <v>0</v>
      </c>
      <c r="AH1137" s="12">
        <v>0</v>
      </c>
      <c r="AI1137" s="12">
        <v>0</v>
      </c>
      <c r="AJ1137" s="12">
        <v>0</v>
      </c>
      <c r="AK1137" s="12">
        <v>0</v>
      </c>
      <c r="AL1137" s="12">
        <v>0</v>
      </c>
      <c r="AM1137" s="12">
        <v>0</v>
      </c>
      <c r="AN1137" s="12">
        <v>0</v>
      </c>
      <c r="AO1137" s="81">
        <v>0</v>
      </c>
      <c r="AP1137">
        <v>0</v>
      </c>
      <c r="AQ1137">
        <v>0</v>
      </c>
      <c r="AR1137">
        <v>0</v>
      </c>
      <c r="AS1137" t="s">
        <v>374</v>
      </c>
      <c r="AT1137" t="s">
        <v>273</v>
      </c>
      <c r="AU1137">
        <v>0</v>
      </c>
      <c r="AV1137" s="12"/>
      <c r="AW1137" s="12"/>
      <c r="AX1137" s="12"/>
      <c r="AY1137" s="12">
        <v>2</v>
      </c>
      <c r="AZ1137" t="s">
        <v>295</v>
      </c>
    </row>
    <row r="1138" spans="1:52" hidden="1" x14ac:dyDescent="0.35">
      <c r="A1138" t="s">
        <v>10</v>
      </c>
      <c r="B1138" t="s">
        <v>163</v>
      </c>
      <c r="C1138" s="109">
        <v>0</v>
      </c>
      <c r="D1138" s="12">
        <v>0</v>
      </c>
      <c r="E1138" s="12">
        <v>0</v>
      </c>
      <c r="F1138" s="12">
        <v>0</v>
      </c>
      <c r="G1138" s="12">
        <v>0</v>
      </c>
      <c r="H1138" s="12">
        <v>0</v>
      </c>
      <c r="I1138" s="12">
        <v>0</v>
      </c>
      <c r="J1138" s="12">
        <v>0</v>
      </c>
      <c r="K1138" s="12">
        <v>0</v>
      </c>
      <c r="L1138" s="12">
        <v>0</v>
      </c>
      <c r="M1138" s="12">
        <v>0</v>
      </c>
      <c r="N1138" s="12">
        <v>0</v>
      </c>
      <c r="O1138" s="12">
        <v>0</v>
      </c>
      <c r="P1138" s="12">
        <v>0</v>
      </c>
      <c r="Q1138" s="12">
        <v>0</v>
      </c>
      <c r="R1138" s="12">
        <v>0</v>
      </c>
      <c r="S1138" s="12">
        <v>0</v>
      </c>
      <c r="T1138" s="12">
        <v>0</v>
      </c>
      <c r="U1138" s="12">
        <v>0</v>
      </c>
      <c r="V1138" s="12">
        <v>0</v>
      </c>
      <c r="W1138" s="12">
        <v>0</v>
      </c>
      <c r="X1138" s="12">
        <v>0</v>
      </c>
      <c r="Y1138" s="12">
        <v>0</v>
      </c>
      <c r="Z1138" s="12">
        <v>0</v>
      </c>
      <c r="AA1138" s="12">
        <v>0</v>
      </c>
      <c r="AB1138" s="12">
        <v>0</v>
      </c>
      <c r="AC1138" s="12">
        <v>0</v>
      </c>
      <c r="AD1138" s="12">
        <v>0</v>
      </c>
      <c r="AE1138" s="12">
        <v>0</v>
      </c>
      <c r="AF1138" s="12">
        <v>0</v>
      </c>
      <c r="AG1138" s="12">
        <v>0</v>
      </c>
      <c r="AH1138" s="12">
        <v>0</v>
      </c>
      <c r="AI1138" s="12">
        <v>0</v>
      </c>
      <c r="AJ1138" s="12">
        <v>0</v>
      </c>
      <c r="AK1138" s="12">
        <v>0</v>
      </c>
      <c r="AL1138" s="12">
        <v>0</v>
      </c>
      <c r="AM1138" s="12">
        <v>0</v>
      </c>
      <c r="AN1138" s="12">
        <v>0</v>
      </c>
      <c r="AO1138" s="81">
        <v>0</v>
      </c>
      <c r="AP1138">
        <v>0</v>
      </c>
      <c r="AQ1138">
        <v>0</v>
      </c>
      <c r="AR1138">
        <v>0</v>
      </c>
      <c r="AS1138" t="s">
        <v>374</v>
      </c>
      <c r="AT1138" t="s">
        <v>273</v>
      </c>
      <c r="AU1138">
        <v>0</v>
      </c>
      <c r="AV1138" s="12"/>
      <c r="AW1138" s="12"/>
      <c r="AX1138" s="12"/>
      <c r="AY1138" s="12">
        <v>7</v>
      </c>
      <c r="AZ1138" t="s">
        <v>296</v>
      </c>
    </row>
    <row r="1139" spans="1:52" hidden="1" x14ac:dyDescent="0.35">
      <c r="A1139" t="s">
        <v>10</v>
      </c>
      <c r="B1139" t="s">
        <v>163</v>
      </c>
      <c r="C1139" s="109">
        <v>0</v>
      </c>
      <c r="D1139" s="12">
        <v>0</v>
      </c>
      <c r="E1139" s="12">
        <v>0</v>
      </c>
      <c r="F1139" s="12">
        <v>0</v>
      </c>
      <c r="G1139" s="12">
        <v>0</v>
      </c>
      <c r="H1139" s="12">
        <v>0</v>
      </c>
      <c r="I1139" s="12">
        <v>0</v>
      </c>
      <c r="J1139" s="12">
        <v>0</v>
      </c>
      <c r="K1139" s="12">
        <v>0</v>
      </c>
      <c r="L1139" s="12">
        <v>0</v>
      </c>
      <c r="M1139" s="12">
        <v>0</v>
      </c>
      <c r="N1139" s="12">
        <v>0</v>
      </c>
      <c r="O1139" s="12">
        <v>0</v>
      </c>
      <c r="P1139" s="12">
        <v>0</v>
      </c>
      <c r="Q1139" s="12">
        <v>0</v>
      </c>
      <c r="R1139" s="12">
        <v>0</v>
      </c>
      <c r="S1139" s="12">
        <v>0</v>
      </c>
      <c r="T1139" s="12">
        <v>0</v>
      </c>
      <c r="U1139" s="12">
        <v>0</v>
      </c>
      <c r="V1139" s="12">
        <v>0</v>
      </c>
      <c r="W1139" s="12">
        <v>0</v>
      </c>
      <c r="X1139" s="12">
        <v>0</v>
      </c>
      <c r="Y1139" s="12">
        <v>0</v>
      </c>
      <c r="Z1139" s="12">
        <v>0</v>
      </c>
      <c r="AA1139" s="12">
        <v>0</v>
      </c>
      <c r="AB1139" s="12">
        <v>0</v>
      </c>
      <c r="AC1139" s="12">
        <v>0</v>
      </c>
      <c r="AD1139" s="12">
        <v>0</v>
      </c>
      <c r="AE1139" s="12">
        <v>0</v>
      </c>
      <c r="AF1139" s="12">
        <v>0</v>
      </c>
      <c r="AG1139" s="12">
        <v>0</v>
      </c>
      <c r="AH1139" s="12">
        <v>0</v>
      </c>
      <c r="AI1139" s="12">
        <v>0</v>
      </c>
      <c r="AJ1139" s="12">
        <v>0</v>
      </c>
      <c r="AK1139" s="12">
        <v>0</v>
      </c>
      <c r="AL1139" s="12">
        <v>0</v>
      </c>
      <c r="AM1139" s="12">
        <v>0</v>
      </c>
      <c r="AN1139" s="12">
        <v>0</v>
      </c>
      <c r="AO1139" s="81">
        <v>0</v>
      </c>
      <c r="AP1139">
        <v>0</v>
      </c>
      <c r="AQ1139">
        <v>0</v>
      </c>
      <c r="AR1139">
        <v>0</v>
      </c>
      <c r="AS1139" t="s">
        <v>374</v>
      </c>
      <c r="AT1139" t="s">
        <v>273</v>
      </c>
      <c r="AU1139">
        <v>0</v>
      </c>
      <c r="AV1139" s="12"/>
      <c r="AW1139" s="12"/>
      <c r="AX1139" s="12"/>
      <c r="AY1139" s="12">
        <v>86</v>
      </c>
      <c r="AZ1139" t="s">
        <v>57</v>
      </c>
    </row>
    <row r="1140" spans="1:52" hidden="1" x14ac:dyDescent="0.35">
      <c r="A1140" t="s">
        <v>10</v>
      </c>
      <c r="B1140" t="s">
        <v>163</v>
      </c>
      <c r="C1140" s="109">
        <v>0</v>
      </c>
      <c r="D1140" s="12">
        <v>0</v>
      </c>
      <c r="E1140" s="12">
        <v>0</v>
      </c>
      <c r="F1140" s="12">
        <v>0</v>
      </c>
      <c r="G1140" s="12">
        <v>0</v>
      </c>
      <c r="H1140" s="12">
        <v>0</v>
      </c>
      <c r="I1140" s="12">
        <v>0</v>
      </c>
      <c r="J1140" s="12">
        <v>0</v>
      </c>
      <c r="K1140" s="12">
        <v>0</v>
      </c>
      <c r="L1140" s="12">
        <v>0</v>
      </c>
      <c r="M1140" s="12">
        <v>0</v>
      </c>
      <c r="N1140" s="12">
        <v>0</v>
      </c>
      <c r="O1140" s="12">
        <v>0</v>
      </c>
      <c r="P1140" s="12">
        <v>0</v>
      </c>
      <c r="Q1140" s="12">
        <v>0</v>
      </c>
      <c r="R1140" s="12">
        <v>0</v>
      </c>
      <c r="S1140" s="12">
        <v>0</v>
      </c>
      <c r="T1140" s="12">
        <v>0</v>
      </c>
      <c r="U1140" s="12">
        <v>0</v>
      </c>
      <c r="V1140" s="12">
        <v>0</v>
      </c>
      <c r="W1140" s="12">
        <v>0</v>
      </c>
      <c r="X1140" s="12">
        <v>0</v>
      </c>
      <c r="Y1140" s="12">
        <v>0</v>
      </c>
      <c r="Z1140" s="12">
        <v>0</v>
      </c>
      <c r="AA1140" s="12">
        <v>0</v>
      </c>
      <c r="AB1140" s="12">
        <v>0</v>
      </c>
      <c r="AC1140" s="12">
        <v>0</v>
      </c>
      <c r="AD1140" s="12">
        <v>0</v>
      </c>
      <c r="AE1140" s="12">
        <v>0</v>
      </c>
      <c r="AF1140" s="12">
        <v>0</v>
      </c>
      <c r="AG1140" s="12">
        <v>0</v>
      </c>
      <c r="AH1140" s="12">
        <v>0</v>
      </c>
      <c r="AI1140" s="12">
        <v>0</v>
      </c>
      <c r="AJ1140" s="12">
        <v>0</v>
      </c>
      <c r="AK1140" s="12">
        <v>0</v>
      </c>
      <c r="AL1140" s="12">
        <v>0</v>
      </c>
      <c r="AM1140" s="12">
        <v>0</v>
      </c>
      <c r="AN1140" s="12">
        <v>0</v>
      </c>
      <c r="AO1140" s="81">
        <v>0</v>
      </c>
      <c r="AP1140">
        <v>0</v>
      </c>
      <c r="AQ1140">
        <v>0</v>
      </c>
      <c r="AR1140">
        <v>0</v>
      </c>
      <c r="AS1140" t="s">
        <v>374</v>
      </c>
      <c r="AT1140" t="s">
        <v>273</v>
      </c>
      <c r="AU1140">
        <v>0</v>
      </c>
      <c r="AV1140" s="12"/>
      <c r="AW1140" s="12"/>
      <c r="AX1140" s="12"/>
      <c r="AY1140" s="12"/>
      <c r="AZ1140" t="s">
        <v>57</v>
      </c>
    </row>
    <row r="1141" spans="1:52" hidden="1" x14ac:dyDescent="0.35">
      <c r="A1141" t="s">
        <v>10</v>
      </c>
      <c r="B1141" t="s">
        <v>163</v>
      </c>
      <c r="C1141" s="109">
        <v>0</v>
      </c>
      <c r="D1141" s="12">
        <v>0</v>
      </c>
      <c r="E1141" s="12">
        <v>0</v>
      </c>
      <c r="F1141" s="12">
        <v>0</v>
      </c>
      <c r="G1141" s="12">
        <v>0</v>
      </c>
      <c r="H1141" s="12">
        <v>0</v>
      </c>
      <c r="I1141" s="12">
        <v>0</v>
      </c>
      <c r="J1141" s="12">
        <v>0</v>
      </c>
      <c r="K1141" s="12">
        <v>0</v>
      </c>
      <c r="L1141" s="12">
        <v>0</v>
      </c>
      <c r="M1141" s="12">
        <v>0</v>
      </c>
      <c r="N1141" s="12">
        <v>0</v>
      </c>
      <c r="O1141" s="12">
        <v>0</v>
      </c>
      <c r="P1141" s="12">
        <v>0</v>
      </c>
      <c r="Q1141" s="12">
        <v>0</v>
      </c>
      <c r="R1141" s="12">
        <v>0</v>
      </c>
      <c r="S1141" s="12">
        <v>0</v>
      </c>
      <c r="T1141" s="12">
        <v>0</v>
      </c>
      <c r="U1141" s="12">
        <v>0</v>
      </c>
      <c r="V1141" s="12">
        <v>0</v>
      </c>
      <c r="W1141" s="12">
        <v>0</v>
      </c>
      <c r="X1141" s="12">
        <v>0</v>
      </c>
      <c r="Y1141" s="12">
        <v>0</v>
      </c>
      <c r="Z1141" s="12">
        <v>0</v>
      </c>
      <c r="AA1141" s="12">
        <v>0</v>
      </c>
      <c r="AB1141" s="12">
        <v>0</v>
      </c>
      <c r="AC1141" s="12">
        <v>0</v>
      </c>
      <c r="AD1141" s="12">
        <v>0</v>
      </c>
      <c r="AE1141" s="12">
        <v>0</v>
      </c>
      <c r="AF1141" s="12">
        <v>0</v>
      </c>
      <c r="AG1141" s="12">
        <v>0</v>
      </c>
      <c r="AH1141" s="12">
        <v>0</v>
      </c>
      <c r="AI1141" s="12">
        <v>0</v>
      </c>
      <c r="AJ1141" s="12">
        <v>0</v>
      </c>
      <c r="AK1141" s="12">
        <v>0</v>
      </c>
      <c r="AL1141" s="12">
        <v>0</v>
      </c>
      <c r="AM1141" s="12">
        <v>0</v>
      </c>
      <c r="AN1141" s="12">
        <v>0</v>
      </c>
      <c r="AO1141" s="81">
        <v>0</v>
      </c>
      <c r="AP1141">
        <v>0</v>
      </c>
      <c r="AQ1141">
        <v>0</v>
      </c>
      <c r="AR1141">
        <v>0</v>
      </c>
      <c r="AS1141" t="s">
        <v>374</v>
      </c>
      <c r="AT1141" t="s">
        <v>273</v>
      </c>
      <c r="AU1141">
        <v>0</v>
      </c>
      <c r="AV1141" s="12"/>
      <c r="AW1141" s="12"/>
      <c r="AX1141" s="12"/>
      <c r="AY1141" s="12"/>
      <c r="AZ1141" t="s">
        <v>296</v>
      </c>
    </row>
    <row r="1142" spans="1:52" hidden="1" x14ac:dyDescent="0.35">
      <c r="A1142" t="s">
        <v>10</v>
      </c>
      <c r="B1142" t="s">
        <v>163</v>
      </c>
      <c r="C1142" s="109">
        <v>0</v>
      </c>
      <c r="D1142" s="12">
        <v>0</v>
      </c>
      <c r="E1142" s="12">
        <v>0</v>
      </c>
      <c r="F1142" s="12">
        <v>0</v>
      </c>
      <c r="G1142" s="12">
        <v>0</v>
      </c>
      <c r="H1142" s="12">
        <v>0</v>
      </c>
      <c r="I1142" s="12">
        <v>0</v>
      </c>
      <c r="J1142" s="12">
        <v>0</v>
      </c>
      <c r="K1142" s="12">
        <v>0</v>
      </c>
      <c r="L1142" s="12">
        <v>0</v>
      </c>
      <c r="M1142" s="12">
        <v>0</v>
      </c>
      <c r="N1142" s="12">
        <v>0</v>
      </c>
      <c r="O1142" s="12">
        <v>0</v>
      </c>
      <c r="P1142" s="12">
        <v>0</v>
      </c>
      <c r="Q1142" s="12">
        <v>0</v>
      </c>
      <c r="R1142" s="12">
        <v>0</v>
      </c>
      <c r="S1142" s="12">
        <v>0</v>
      </c>
      <c r="T1142" s="12">
        <v>0</v>
      </c>
      <c r="U1142" s="12">
        <v>0</v>
      </c>
      <c r="V1142" s="12">
        <v>0</v>
      </c>
      <c r="W1142" s="12">
        <v>0</v>
      </c>
      <c r="X1142" s="12">
        <v>0</v>
      </c>
      <c r="Y1142" s="12">
        <v>0</v>
      </c>
      <c r="Z1142" s="12">
        <v>0</v>
      </c>
      <c r="AA1142" s="12">
        <v>0</v>
      </c>
      <c r="AB1142" s="12">
        <v>0</v>
      </c>
      <c r="AC1142" s="12">
        <v>0</v>
      </c>
      <c r="AD1142" s="12">
        <v>0</v>
      </c>
      <c r="AE1142" s="12">
        <v>0</v>
      </c>
      <c r="AF1142" s="12">
        <v>0</v>
      </c>
      <c r="AG1142" s="12">
        <v>0</v>
      </c>
      <c r="AH1142" s="12">
        <v>0</v>
      </c>
      <c r="AI1142" s="12">
        <v>0</v>
      </c>
      <c r="AJ1142" s="12">
        <v>0</v>
      </c>
      <c r="AK1142" s="12">
        <v>0</v>
      </c>
      <c r="AL1142" s="12">
        <v>0</v>
      </c>
      <c r="AM1142" s="12">
        <v>0</v>
      </c>
      <c r="AN1142" s="12">
        <v>0</v>
      </c>
      <c r="AO1142" s="81">
        <v>0</v>
      </c>
      <c r="AP1142">
        <v>0</v>
      </c>
      <c r="AQ1142">
        <v>0</v>
      </c>
      <c r="AR1142">
        <v>0</v>
      </c>
      <c r="AS1142" t="s">
        <v>374</v>
      </c>
      <c r="AT1142" t="s">
        <v>273</v>
      </c>
      <c r="AU1142">
        <v>0</v>
      </c>
      <c r="AV1142" s="12"/>
      <c r="AW1142" s="12"/>
      <c r="AX1142" s="12"/>
      <c r="AY1142" s="12"/>
      <c r="AZ1142" t="s">
        <v>295</v>
      </c>
    </row>
    <row r="1143" spans="1:52" hidden="1" x14ac:dyDescent="0.35">
      <c r="A1143" t="s">
        <v>10</v>
      </c>
      <c r="B1143" t="s">
        <v>154</v>
      </c>
      <c r="C1143" s="109">
        <v>0</v>
      </c>
      <c r="D1143" s="12">
        <v>0</v>
      </c>
      <c r="E1143" s="12">
        <v>0</v>
      </c>
      <c r="F1143" s="12">
        <v>0</v>
      </c>
      <c r="G1143" s="12">
        <v>0</v>
      </c>
      <c r="H1143" s="12">
        <v>0</v>
      </c>
      <c r="I1143" s="12">
        <v>0</v>
      </c>
      <c r="J1143" s="12">
        <v>0</v>
      </c>
      <c r="K1143" s="12">
        <v>0</v>
      </c>
      <c r="L1143" s="12">
        <v>0</v>
      </c>
      <c r="M1143" s="12">
        <v>0</v>
      </c>
      <c r="N1143" s="12">
        <v>0</v>
      </c>
      <c r="O1143" s="12">
        <v>0</v>
      </c>
      <c r="P1143" s="12">
        <v>0</v>
      </c>
      <c r="Q1143" s="12">
        <v>0</v>
      </c>
      <c r="R1143" s="12">
        <v>0</v>
      </c>
      <c r="S1143" s="12">
        <v>0</v>
      </c>
      <c r="T1143" s="12">
        <v>0</v>
      </c>
      <c r="U1143" s="12">
        <v>0</v>
      </c>
      <c r="V1143" s="12">
        <v>0</v>
      </c>
      <c r="W1143" s="12">
        <v>0</v>
      </c>
      <c r="X1143" s="12">
        <v>0</v>
      </c>
      <c r="Y1143" s="12">
        <v>0</v>
      </c>
      <c r="Z1143" s="12">
        <v>0</v>
      </c>
      <c r="AA1143" s="12">
        <v>0</v>
      </c>
      <c r="AB1143" s="12">
        <v>0</v>
      </c>
      <c r="AC1143" s="12">
        <v>0</v>
      </c>
      <c r="AD1143" s="12">
        <v>0</v>
      </c>
      <c r="AE1143" s="12">
        <v>0</v>
      </c>
      <c r="AF1143" s="12">
        <v>0</v>
      </c>
      <c r="AG1143" s="12">
        <v>0</v>
      </c>
      <c r="AH1143" s="12">
        <v>0</v>
      </c>
      <c r="AI1143" s="12">
        <v>0</v>
      </c>
      <c r="AJ1143" s="12">
        <v>0</v>
      </c>
      <c r="AK1143" s="12">
        <v>0</v>
      </c>
      <c r="AL1143" s="12">
        <v>0</v>
      </c>
      <c r="AM1143" s="12">
        <v>0</v>
      </c>
      <c r="AN1143" s="12">
        <v>0</v>
      </c>
      <c r="AO1143" s="81">
        <v>0</v>
      </c>
      <c r="AP1143">
        <v>0</v>
      </c>
      <c r="AQ1143">
        <v>0</v>
      </c>
      <c r="AR1143">
        <v>0</v>
      </c>
      <c r="AS1143" t="s">
        <v>365</v>
      </c>
      <c r="AT1143" t="s">
        <v>273</v>
      </c>
      <c r="AU1143">
        <v>0</v>
      </c>
      <c r="AV1143" s="12">
        <v>6672</v>
      </c>
      <c r="AW1143" s="12"/>
      <c r="AX1143" s="12"/>
      <c r="AY1143" s="12"/>
      <c r="AZ1143" t="s">
        <v>57</v>
      </c>
    </row>
    <row r="1144" spans="1:52" hidden="1" x14ac:dyDescent="0.35">
      <c r="A1144" t="s">
        <v>10</v>
      </c>
      <c r="B1144" t="s">
        <v>154</v>
      </c>
      <c r="C1144" s="109">
        <v>0</v>
      </c>
      <c r="D1144" s="12">
        <v>0</v>
      </c>
      <c r="E1144" s="12">
        <v>0</v>
      </c>
      <c r="F1144" s="12">
        <v>0</v>
      </c>
      <c r="G1144" s="12">
        <v>0</v>
      </c>
      <c r="H1144" s="12">
        <v>0</v>
      </c>
      <c r="I1144" s="12">
        <v>0</v>
      </c>
      <c r="J1144" s="12">
        <v>0</v>
      </c>
      <c r="K1144" s="12">
        <v>0</v>
      </c>
      <c r="L1144" s="12">
        <v>0</v>
      </c>
      <c r="M1144" s="12">
        <v>0</v>
      </c>
      <c r="N1144" s="12">
        <v>0</v>
      </c>
      <c r="O1144" s="12">
        <v>0</v>
      </c>
      <c r="P1144" s="12">
        <v>0</v>
      </c>
      <c r="Q1144" s="12">
        <v>0</v>
      </c>
      <c r="R1144" s="12">
        <v>0</v>
      </c>
      <c r="S1144" s="12">
        <v>0</v>
      </c>
      <c r="T1144" s="12">
        <v>0</v>
      </c>
      <c r="U1144" s="12">
        <v>0</v>
      </c>
      <c r="V1144" s="12">
        <v>0</v>
      </c>
      <c r="W1144" s="12">
        <v>0</v>
      </c>
      <c r="X1144" s="12">
        <v>0</v>
      </c>
      <c r="Y1144" s="12">
        <v>0</v>
      </c>
      <c r="Z1144" s="12">
        <v>0</v>
      </c>
      <c r="AA1144" s="12">
        <v>0</v>
      </c>
      <c r="AB1144" s="12">
        <v>0</v>
      </c>
      <c r="AC1144" s="12">
        <v>0</v>
      </c>
      <c r="AD1144" s="12">
        <v>0</v>
      </c>
      <c r="AE1144" s="12">
        <v>0</v>
      </c>
      <c r="AF1144" s="12">
        <v>0</v>
      </c>
      <c r="AG1144" s="12">
        <v>0</v>
      </c>
      <c r="AH1144" s="12">
        <v>0</v>
      </c>
      <c r="AI1144" s="12">
        <v>0</v>
      </c>
      <c r="AJ1144" s="12">
        <v>0</v>
      </c>
      <c r="AK1144" s="12">
        <v>0</v>
      </c>
      <c r="AL1144" s="12">
        <v>0</v>
      </c>
      <c r="AM1144" s="12">
        <v>0</v>
      </c>
      <c r="AN1144" s="12">
        <v>0</v>
      </c>
      <c r="AO1144" s="81">
        <v>0</v>
      </c>
      <c r="AP1144">
        <v>0</v>
      </c>
      <c r="AQ1144">
        <v>0</v>
      </c>
      <c r="AR1144">
        <v>0</v>
      </c>
      <c r="AS1144" t="s">
        <v>365</v>
      </c>
      <c r="AT1144" t="s">
        <v>273</v>
      </c>
      <c r="AU1144">
        <v>0</v>
      </c>
      <c r="AV1144" s="12"/>
      <c r="AW1144" s="12">
        <v>6</v>
      </c>
      <c r="AX1144" s="12"/>
      <c r="AY1144" s="12"/>
      <c r="AZ1144" t="s">
        <v>295</v>
      </c>
    </row>
    <row r="1145" spans="1:52" hidden="1" x14ac:dyDescent="0.35">
      <c r="A1145" t="s">
        <v>10</v>
      </c>
      <c r="B1145" t="s">
        <v>154</v>
      </c>
      <c r="C1145" s="109">
        <v>0</v>
      </c>
      <c r="D1145" s="12">
        <v>0</v>
      </c>
      <c r="E1145" s="12">
        <v>0</v>
      </c>
      <c r="F1145" s="12">
        <v>0</v>
      </c>
      <c r="G1145" s="12">
        <v>0</v>
      </c>
      <c r="H1145" s="12">
        <v>0</v>
      </c>
      <c r="I1145" s="12">
        <v>0</v>
      </c>
      <c r="J1145" s="12">
        <v>0</v>
      </c>
      <c r="K1145" s="12">
        <v>0</v>
      </c>
      <c r="L1145" s="12">
        <v>0</v>
      </c>
      <c r="M1145" s="12">
        <v>0</v>
      </c>
      <c r="N1145" s="12">
        <v>0</v>
      </c>
      <c r="O1145" s="12">
        <v>0</v>
      </c>
      <c r="P1145" s="12">
        <v>0</v>
      </c>
      <c r="Q1145" s="12">
        <v>0</v>
      </c>
      <c r="R1145" s="12">
        <v>0</v>
      </c>
      <c r="S1145" s="12">
        <v>0</v>
      </c>
      <c r="T1145" s="12">
        <v>0</v>
      </c>
      <c r="U1145" s="12">
        <v>0</v>
      </c>
      <c r="V1145" s="12">
        <v>0</v>
      </c>
      <c r="W1145" s="12">
        <v>0</v>
      </c>
      <c r="X1145" s="12">
        <v>0</v>
      </c>
      <c r="Y1145" s="12">
        <v>0</v>
      </c>
      <c r="Z1145" s="12">
        <v>0</v>
      </c>
      <c r="AA1145" s="12">
        <v>0</v>
      </c>
      <c r="AB1145" s="12">
        <v>0</v>
      </c>
      <c r="AC1145" s="12">
        <v>0</v>
      </c>
      <c r="AD1145" s="12">
        <v>0</v>
      </c>
      <c r="AE1145" s="12">
        <v>0</v>
      </c>
      <c r="AF1145" s="12">
        <v>0</v>
      </c>
      <c r="AG1145" s="12">
        <v>0</v>
      </c>
      <c r="AH1145" s="12">
        <v>0</v>
      </c>
      <c r="AI1145" s="12">
        <v>0</v>
      </c>
      <c r="AJ1145" s="12">
        <v>0</v>
      </c>
      <c r="AK1145" s="12">
        <v>0</v>
      </c>
      <c r="AL1145" s="12">
        <v>0</v>
      </c>
      <c r="AM1145" s="12">
        <v>0</v>
      </c>
      <c r="AN1145" s="12">
        <v>0</v>
      </c>
      <c r="AO1145" s="81">
        <v>0</v>
      </c>
      <c r="AP1145">
        <v>0</v>
      </c>
      <c r="AQ1145">
        <v>0</v>
      </c>
      <c r="AR1145">
        <v>0</v>
      </c>
      <c r="AS1145" t="s">
        <v>365</v>
      </c>
      <c r="AT1145" t="s">
        <v>273</v>
      </c>
      <c r="AU1145">
        <v>0</v>
      </c>
      <c r="AV1145" s="12"/>
      <c r="AW1145" s="12">
        <v>25</v>
      </c>
      <c r="AX1145" s="12"/>
      <c r="AY1145" s="12"/>
      <c r="AZ1145" t="s">
        <v>296</v>
      </c>
    </row>
    <row r="1146" spans="1:52" hidden="1" x14ac:dyDescent="0.35">
      <c r="A1146" t="s">
        <v>10</v>
      </c>
      <c r="B1146" t="s">
        <v>154</v>
      </c>
      <c r="C1146" s="109">
        <v>0</v>
      </c>
      <c r="D1146" s="12">
        <v>0</v>
      </c>
      <c r="E1146" s="12">
        <v>0</v>
      </c>
      <c r="F1146" s="12">
        <v>0</v>
      </c>
      <c r="G1146" s="12">
        <v>0</v>
      </c>
      <c r="H1146" s="12">
        <v>0</v>
      </c>
      <c r="I1146" s="12">
        <v>0</v>
      </c>
      <c r="J1146" s="12">
        <v>0</v>
      </c>
      <c r="K1146" s="12">
        <v>0</v>
      </c>
      <c r="L1146" s="12">
        <v>0</v>
      </c>
      <c r="M1146" s="12">
        <v>0</v>
      </c>
      <c r="N1146" s="12">
        <v>0</v>
      </c>
      <c r="O1146" s="12">
        <v>0</v>
      </c>
      <c r="P1146" s="12">
        <v>0</v>
      </c>
      <c r="Q1146" s="12">
        <v>0</v>
      </c>
      <c r="R1146" s="12">
        <v>0</v>
      </c>
      <c r="S1146" s="12">
        <v>0</v>
      </c>
      <c r="T1146" s="12">
        <v>0</v>
      </c>
      <c r="U1146" s="12">
        <v>0</v>
      </c>
      <c r="V1146" s="12">
        <v>0</v>
      </c>
      <c r="W1146" s="12">
        <v>0</v>
      </c>
      <c r="X1146" s="12">
        <v>0</v>
      </c>
      <c r="Y1146" s="12">
        <v>0</v>
      </c>
      <c r="Z1146" s="12">
        <v>0</v>
      </c>
      <c r="AA1146" s="12">
        <v>0</v>
      </c>
      <c r="AB1146" s="12">
        <v>0</v>
      </c>
      <c r="AC1146" s="12">
        <v>0</v>
      </c>
      <c r="AD1146" s="12">
        <v>0</v>
      </c>
      <c r="AE1146" s="12">
        <v>0</v>
      </c>
      <c r="AF1146" s="12">
        <v>0</v>
      </c>
      <c r="AG1146" s="12">
        <v>0</v>
      </c>
      <c r="AH1146" s="12">
        <v>0</v>
      </c>
      <c r="AI1146" s="12">
        <v>0</v>
      </c>
      <c r="AJ1146" s="12">
        <v>0</v>
      </c>
      <c r="AK1146" s="12">
        <v>0</v>
      </c>
      <c r="AL1146" s="12">
        <v>0</v>
      </c>
      <c r="AM1146" s="12">
        <v>0</v>
      </c>
      <c r="AN1146" s="12">
        <v>0</v>
      </c>
      <c r="AO1146" s="81">
        <v>0</v>
      </c>
      <c r="AP1146">
        <v>0</v>
      </c>
      <c r="AQ1146">
        <v>0</v>
      </c>
      <c r="AR1146">
        <v>0</v>
      </c>
      <c r="AS1146" t="s">
        <v>365</v>
      </c>
      <c r="AT1146" t="s">
        <v>273</v>
      </c>
      <c r="AU1146">
        <v>0</v>
      </c>
      <c r="AV1146" s="12"/>
      <c r="AW1146" s="12">
        <v>302</v>
      </c>
      <c r="AX1146" s="12"/>
      <c r="AY1146" s="12"/>
      <c r="AZ1146" t="s">
        <v>57</v>
      </c>
    </row>
    <row r="1147" spans="1:52" hidden="1" x14ac:dyDescent="0.35">
      <c r="A1147" t="s">
        <v>10</v>
      </c>
      <c r="B1147" t="s">
        <v>154</v>
      </c>
      <c r="C1147" s="109">
        <v>0</v>
      </c>
      <c r="D1147" s="12">
        <v>0</v>
      </c>
      <c r="E1147" s="12">
        <v>0</v>
      </c>
      <c r="F1147" s="12">
        <v>0</v>
      </c>
      <c r="G1147" s="12">
        <v>0</v>
      </c>
      <c r="H1147" s="12">
        <v>0</v>
      </c>
      <c r="I1147" s="12">
        <v>0</v>
      </c>
      <c r="J1147" s="12">
        <v>0</v>
      </c>
      <c r="K1147" s="12">
        <v>0</v>
      </c>
      <c r="L1147" s="12">
        <v>0</v>
      </c>
      <c r="M1147" s="12">
        <v>0</v>
      </c>
      <c r="N1147" s="12">
        <v>0</v>
      </c>
      <c r="O1147" s="12">
        <v>0</v>
      </c>
      <c r="P1147" s="12">
        <v>0</v>
      </c>
      <c r="Q1147" s="12">
        <v>0</v>
      </c>
      <c r="R1147" s="12">
        <v>0</v>
      </c>
      <c r="S1147" s="12">
        <v>0</v>
      </c>
      <c r="T1147" s="12">
        <v>0</v>
      </c>
      <c r="U1147" s="12">
        <v>0</v>
      </c>
      <c r="V1147" s="12">
        <v>0</v>
      </c>
      <c r="W1147" s="12">
        <v>0</v>
      </c>
      <c r="X1147" s="12">
        <v>0</v>
      </c>
      <c r="Y1147" s="12">
        <v>0</v>
      </c>
      <c r="Z1147" s="12">
        <v>0</v>
      </c>
      <c r="AA1147" s="12">
        <v>0</v>
      </c>
      <c r="AB1147" s="12">
        <v>0</v>
      </c>
      <c r="AC1147" s="12">
        <v>0</v>
      </c>
      <c r="AD1147" s="12">
        <v>0</v>
      </c>
      <c r="AE1147" s="12">
        <v>0</v>
      </c>
      <c r="AF1147" s="12">
        <v>0</v>
      </c>
      <c r="AG1147" s="12">
        <v>0</v>
      </c>
      <c r="AH1147" s="12">
        <v>0</v>
      </c>
      <c r="AI1147" s="12">
        <v>0</v>
      </c>
      <c r="AJ1147" s="12">
        <v>0</v>
      </c>
      <c r="AK1147" s="12">
        <v>0</v>
      </c>
      <c r="AL1147" s="12">
        <v>0</v>
      </c>
      <c r="AM1147" s="12">
        <v>0</v>
      </c>
      <c r="AN1147" s="12">
        <v>0</v>
      </c>
      <c r="AO1147" s="81">
        <v>0</v>
      </c>
      <c r="AP1147">
        <v>0</v>
      </c>
      <c r="AQ1147">
        <v>0</v>
      </c>
      <c r="AR1147">
        <v>0</v>
      </c>
      <c r="AS1147" t="s">
        <v>365</v>
      </c>
      <c r="AT1147" t="s">
        <v>273</v>
      </c>
      <c r="AU1147">
        <v>0</v>
      </c>
      <c r="AV1147" s="12"/>
      <c r="AW1147" s="12"/>
      <c r="AX1147" s="12"/>
      <c r="AY1147" s="12">
        <v>1</v>
      </c>
      <c r="AZ1147" t="s">
        <v>295</v>
      </c>
    </row>
    <row r="1148" spans="1:52" hidden="1" x14ac:dyDescent="0.35">
      <c r="A1148" t="s">
        <v>10</v>
      </c>
      <c r="B1148" t="s">
        <v>154</v>
      </c>
      <c r="C1148" s="109">
        <v>0</v>
      </c>
      <c r="D1148" s="12">
        <v>0</v>
      </c>
      <c r="E1148" s="12">
        <v>0</v>
      </c>
      <c r="F1148" s="12">
        <v>0</v>
      </c>
      <c r="G1148" s="12">
        <v>0</v>
      </c>
      <c r="H1148" s="12">
        <v>0</v>
      </c>
      <c r="I1148" s="12">
        <v>0</v>
      </c>
      <c r="J1148" s="12">
        <v>0</v>
      </c>
      <c r="K1148" s="12">
        <v>0</v>
      </c>
      <c r="L1148" s="12">
        <v>0</v>
      </c>
      <c r="M1148" s="12">
        <v>0</v>
      </c>
      <c r="N1148" s="12">
        <v>0</v>
      </c>
      <c r="O1148" s="12">
        <v>0</v>
      </c>
      <c r="P1148" s="12">
        <v>0</v>
      </c>
      <c r="Q1148" s="12">
        <v>0</v>
      </c>
      <c r="R1148" s="12">
        <v>0</v>
      </c>
      <c r="S1148" s="12">
        <v>0</v>
      </c>
      <c r="T1148" s="12">
        <v>0</v>
      </c>
      <c r="U1148" s="12">
        <v>0</v>
      </c>
      <c r="V1148" s="12">
        <v>0</v>
      </c>
      <c r="W1148" s="12">
        <v>0</v>
      </c>
      <c r="X1148" s="12">
        <v>0</v>
      </c>
      <c r="Y1148" s="12">
        <v>0</v>
      </c>
      <c r="Z1148" s="12">
        <v>0</v>
      </c>
      <c r="AA1148" s="12">
        <v>0</v>
      </c>
      <c r="AB1148" s="12">
        <v>0</v>
      </c>
      <c r="AC1148" s="12">
        <v>0</v>
      </c>
      <c r="AD1148" s="12">
        <v>0</v>
      </c>
      <c r="AE1148" s="12">
        <v>0</v>
      </c>
      <c r="AF1148" s="12">
        <v>0</v>
      </c>
      <c r="AG1148" s="12">
        <v>0</v>
      </c>
      <c r="AH1148" s="12">
        <v>0</v>
      </c>
      <c r="AI1148" s="12">
        <v>0</v>
      </c>
      <c r="AJ1148" s="12">
        <v>0</v>
      </c>
      <c r="AK1148" s="12">
        <v>0</v>
      </c>
      <c r="AL1148" s="12">
        <v>0</v>
      </c>
      <c r="AM1148" s="12">
        <v>0</v>
      </c>
      <c r="AN1148" s="12">
        <v>0</v>
      </c>
      <c r="AO1148" s="81">
        <v>0</v>
      </c>
      <c r="AP1148">
        <v>0</v>
      </c>
      <c r="AQ1148">
        <v>0</v>
      </c>
      <c r="AR1148">
        <v>0</v>
      </c>
      <c r="AS1148" t="s">
        <v>365</v>
      </c>
      <c r="AT1148" t="s">
        <v>273</v>
      </c>
      <c r="AU1148">
        <v>0</v>
      </c>
      <c r="AV1148" s="12"/>
      <c r="AW1148" s="12"/>
      <c r="AX1148" s="12"/>
      <c r="AY1148" s="12">
        <v>6</v>
      </c>
      <c r="AZ1148" t="s">
        <v>296</v>
      </c>
    </row>
    <row r="1149" spans="1:52" hidden="1" x14ac:dyDescent="0.35">
      <c r="A1149" t="s">
        <v>10</v>
      </c>
      <c r="B1149" t="s">
        <v>154</v>
      </c>
      <c r="C1149" s="109">
        <v>0</v>
      </c>
      <c r="D1149" s="12">
        <v>0</v>
      </c>
      <c r="E1149" s="12">
        <v>0</v>
      </c>
      <c r="F1149" s="12">
        <v>0</v>
      </c>
      <c r="G1149" s="12">
        <v>0</v>
      </c>
      <c r="H1149" s="12">
        <v>0</v>
      </c>
      <c r="I1149" s="12">
        <v>0</v>
      </c>
      <c r="J1149" s="12">
        <v>0</v>
      </c>
      <c r="K1149" s="12">
        <v>0</v>
      </c>
      <c r="L1149" s="12">
        <v>0</v>
      </c>
      <c r="M1149" s="12">
        <v>0</v>
      </c>
      <c r="N1149" s="12">
        <v>0</v>
      </c>
      <c r="O1149" s="12">
        <v>0</v>
      </c>
      <c r="P1149" s="12">
        <v>0</v>
      </c>
      <c r="Q1149" s="12">
        <v>0</v>
      </c>
      <c r="R1149" s="12">
        <v>0</v>
      </c>
      <c r="S1149" s="12">
        <v>0</v>
      </c>
      <c r="T1149" s="12">
        <v>0</v>
      </c>
      <c r="U1149" s="12">
        <v>0</v>
      </c>
      <c r="V1149" s="12">
        <v>0</v>
      </c>
      <c r="W1149" s="12">
        <v>0</v>
      </c>
      <c r="X1149" s="12">
        <v>0</v>
      </c>
      <c r="Y1149" s="12">
        <v>0</v>
      </c>
      <c r="Z1149" s="12">
        <v>0</v>
      </c>
      <c r="AA1149" s="12">
        <v>0</v>
      </c>
      <c r="AB1149" s="12">
        <v>0</v>
      </c>
      <c r="AC1149" s="12">
        <v>0</v>
      </c>
      <c r="AD1149" s="12">
        <v>0</v>
      </c>
      <c r="AE1149" s="12">
        <v>0</v>
      </c>
      <c r="AF1149" s="12">
        <v>0</v>
      </c>
      <c r="AG1149" s="12">
        <v>0</v>
      </c>
      <c r="AH1149" s="12">
        <v>0</v>
      </c>
      <c r="AI1149" s="12">
        <v>0</v>
      </c>
      <c r="AJ1149" s="12">
        <v>0</v>
      </c>
      <c r="AK1149" s="12">
        <v>0</v>
      </c>
      <c r="AL1149" s="12">
        <v>0</v>
      </c>
      <c r="AM1149" s="12">
        <v>0</v>
      </c>
      <c r="AN1149" s="12">
        <v>0</v>
      </c>
      <c r="AO1149" s="81">
        <v>0</v>
      </c>
      <c r="AP1149">
        <v>0</v>
      </c>
      <c r="AQ1149">
        <v>0</v>
      </c>
      <c r="AR1149">
        <v>0</v>
      </c>
      <c r="AS1149" t="s">
        <v>365</v>
      </c>
      <c r="AT1149" t="s">
        <v>273</v>
      </c>
      <c r="AU1149">
        <v>0</v>
      </c>
      <c r="AV1149" s="12"/>
      <c r="AW1149" s="12"/>
      <c r="AX1149" s="12"/>
      <c r="AY1149" s="12">
        <v>66</v>
      </c>
      <c r="AZ1149" t="s">
        <v>57</v>
      </c>
    </row>
    <row r="1150" spans="1:52" hidden="1" x14ac:dyDescent="0.35">
      <c r="A1150" t="s">
        <v>10</v>
      </c>
      <c r="B1150" t="s">
        <v>154</v>
      </c>
      <c r="C1150" s="109">
        <v>0</v>
      </c>
      <c r="D1150" s="12">
        <v>0</v>
      </c>
      <c r="E1150" s="12">
        <v>0</v>
      </c>
      <c r="F1150" s="12">
        <v>0</v>
      </c>
      <c r="G1150" s="12">
        <v>0</v>
      </c>
      <c r="H1150" s="12">
        <v>0</v>
      </c>
      <c r="I1150" s="12">
        <v>0</v>
      </c>
      <c r="J1150" s="12">
        <v>0</v>
      </c>
      <c r="K1150" s="12">
        <v>0</v>
      </c>
      <c r="L1150" s="12">
        <v>0</v>
      </c>
      <c r="M1150" s="12">
        <v>0</v>
      </c>
      <c r="N1150" s="12">
        <v>0</v>
      </c>
      <c r="O1150" s="12">
        <v>0</v>
      </c>
      <c r="P1150" s="12">
        <v>0</v>
      </c>
      <c r="Q1150" s="12">
        <v>0</v>
      </c>
      <c r="R1150" s="12">
        <v>0</v>
      </c>
      <c r="S1150" s="12">
        <v>0</v>
      </c>
      <c r="T1150" s="12">
        <v>0</v>
      </c>
      <c r="U1150" s="12">
        <v>0</v>
      </c>
      <c r="V1150" s="12">
        <v>0</v>
      </c>
      <c r="W1150" s="12">
        <v>0</v>
      </c>
      <c r="X1150" s="12">
        <v>0</v>
      </c>
      <c r="Y1150" s="12">
        <v>0</v>
      </c>
      <c r="Z1150" s="12">
        <v>0</v>
      </c>
      <c r="AA1150" s="12">
        <v>0</v>
      </c>
      <c r="AB1150" s="12">
        <v>0</v>
      </c>
      <c r="AC1150" s="12">
        <v>0</v>
      </c>
      <c r="AD1150" s="12">
        <v>0</v>
      </c>
      <c r="AE1150" s="12">
        <v>0</v>
      </c>
      <c r="AF1150" s="12">
        <v>0</v>
      </c>
      <c r="AG1150" s="12">
        <v>0</v>
      </c>
      <c r="AH1150" s="12">
        <v>0</v>
      </c>
      <c r="AI1150" s="12">
        <v>0</v>
      </c>
      <c r="AJ1150" s="12">
        <v>0</v>
      </c>
      <c r="AK1150" s="12">
        <v>0</v>
      </c>
      <c r="AL1150" s="12">
        <v>0</v>
      </c>
      <c r="AM1150" s="12">
        <v>0</v>
      </c>
      <c r="AN1150" s="12">
        <v>0</v>
      </c>
      <c r="AO1150" s="81">
        <v>0</v>
      </c>
      <c r="AP1150">
        <v>0</v>
      </c>
      <c r="AQ1150">
        <v>0</v>
      </c>
      <c r="AR1150">
        <v>0</v>
      </c>
      <c r="AS1150" t="s">
        <v>365</v>
      </c>
      <c r="AT1150" t="s">
        <v>273</v>
      </c>
      <c r="AU1150">
        <v>0</v>
      </c>
      <c r="AV1150" s="12"/>
      <c r="AW1150" s="12"/>
      <c r="AX1150" s="12"/>
      <c r="AY1150" s="12"/>
      <c r="AZ1150" t="s">
        <v>57</v>
      </c>
    </row>
    <row r="1151" spans="1:52" hidden="1" x14ac:dyDescent="0.35">
      <c r="A1151" t="s">
        <v>10</v>
      </c>
      <c r="B1151" t="s">
        <v>154</v>
      </c>
      <c r="C1151" s="109">
        <v>0</v>
      </c>
      <c r="D1151" s="12">
        <v>0</v>
      </c>
      <c r="E1151" s="12">
        <v>0</v>
      </c>
      <c r="F1151" s="12">
        <v>0</v>
      </c>
      <c r="G1151" s="12">
        <v>0</v>
      </c>
      <c r="H1151" s="12">
        <v>0</v>
      </c>
      <c r="I1151" s="12">
        <v>0</v>
      </c>
      <c r="J1151" s="12">
        <v>0</v>
      </c>
      <c r="K1151" s="12">
        <v>0</v>
      </c>
      <c r="L1151" s="12">
        <v>0</v>
      </c>
      <c r="M1151" s="12">
        <v>0</v>
      </c>
      <c r="N1151" s="12">
        <v>0</v>
      </c>
      <c r="O1151" s="12">
        <v>0</v>
      </c>
      <c r="P1151" s="12">
        <v>0</v>
      </c>
      <c r="Q1151" s="12">
        <v>0</v>
      </c>
      <c r="R1151" s="12">
        <v>0</v>
      </c>
      <c r="S1151" s="12">
        <v>0</v>
      </c>
      <c r="T1151" s="12">
        <v>0</v>
      </c>
      <c r="U1151" s="12">
        <v>0</v>
      </c>
      <c r="V1151" s="12">
        <v>0</v>
      </c>
      <c r="W1151" s="12">
        <v>0</v>
      </c>
      <c r="X1151" s="12">
        <v>0</v>
      </c>
      <c r="Y1151" s="12">
        <v>0</v>
      </c>
      <c r="Z1151" s="12">
        <v>0</v>
      </c>
      <c r="AA1151" s="12">
        <v>0</v>
      </c>
      <c r="AB1151" s="12">
        <v>0</v>
      </c>
      <c r="AC1151" s="12">
        <v>0</v>
      </c>
      <c r="AD1151" s="12">
        <v>0</v>
      </c>
      <c r="AE1151" s="12">
        <v>0</v>
      </c>
      <c r="AF1151" s="12">
        <v>0</v>
      </c>
      <c r="AG1151" s="12">
        <v>0</v>
      </c>
      <c r="AH1151" s="12">
        <v>0</v>
      </c>
      <c r="AI1151" s="12">
        <v>0</v>
      </c>
      <c r="AJ1151" s="12">
        <v>0</v>
      </c>
      <c r="AK1151" s="12">
        <v>0</v>
      </c>
      <c r="AL1151" s="12">
        <v>0</v>
      </c>
      <c r="AM1151" s="12">
        <v>0</v>
      </c>
      <c r="AN1151" s="12">
        <v>0</v>
      </c>
      <c r="AO1151" s="81">
        <v>0</v>
      </c>
      <c r="AP1151">
        <v>0</v>
      </c>
      <c r="AQ1151">
        <v>0</v>
      </c>
      <c r="AR1151">
        <v>0</v>
      </c>
      <c r="AS1151" t="s">
        <v>365</v>
      </c>
      <c r="AT1151" t="s">
        <v>273</v>
      </c>
      <c r="AU1151">
        <v>0</v>
      </c>
      <c r="AV1151" s="12"/>
      <c r="AW1151" s="12"/>
      <c r="AX1151" s="12"/>
      <c r="AY1151" s="12"/>
      <c r="AZ1151" t="s">
        <v>296</v>
      </c>
    </row>
    <row r="1152" spans="1:52" hidden="1" x14ac:dyDescent="0.35">
      <c r="A1152" t="s">
        <v>10</v>
      </c>
      <c r="B1152" t="s">
        <v>154</v>
      </c>
      <c r="C1152" s="109">
        <v>0</v>
      </c>
      <c r="D1152" s="12">
        <v>0</v>
      </c>
      <c r="E1152" s="12">
        <v>0</v>
      </c>
      <c r="F1152" s="12">
        <v>0</v>
      </c>
      <c r="G1152" s="12">
        <v>0</v>
      </c>
      <c r="H1152" s="12">
        <v>0</v>
      </c>
      <c r="I1152" s="12">
        <v>0</v>
      </c>
      <c r="J1152" s="12">
        <v>0</v>
      </c>
      <c r="K1152" s="12">
        <v>0</v>
      </c>
      <c r="L1152" s="12">
        <v>0</v>
      </c>
      <c r="M1152" s="12">
        <v>0</v>
      </c>
      <c r="N1152" s="12">
        <v>0</v>
      </c>
      <c r="O1152" s="12">
        <v>0</v>
      </c>
      <c r="P1152" s="12">
        <v>0</v>
      </c>
      <c r="Q1152" s="12">
        <v>0</v>
      </c>
      <c r="R1152" s="12">
        <v>0</v>
      </c>
      <c r="S1152" s="12">
        <v>0</v>
      </c>
      <c r="T1152" s="12">
        <v>0</v>
      </c>
      <c r="U1152" s="12">
        <v>0</v>
      </c>
      <c r="V1152" s="12">
        <v>0</v>
      </c>
      <c r="W1152" s="12">
        <v>0</v>
      </c>
      <c r="X1152" s="12">
        <v>0</v>
      </c>
      <c r="Y1152" s="12">
        <v>0</v>
      </c>
      <c r="Z1152" s="12">
        <v>0</v>
      </c>
      <c r="AA1152" s="12">
        <v>0</v>
      </c>
      <c r="AB1152" s="12">
        <v>0</v>
      </c>
      <c r="AC1152" s="12">
        <v>0</v>
      </c>
      <c r="AD1152" s="12">
        <v>0</v>
      </c>
      <c r="AE1152" s="12">
        <v>0</v>
      </c>
      <c r="AF1152" s="12">
        <v>0</v>
      </c>
      <c r="AG1152" s="12">
        <v>0</v>
      </c>
      <c r="AH1152" s="12">
        <v>0</v>
      </c>
      <c r="AI1152" s="12">
        <v>0</v>
      </c>
      <c r="AJ1152" s="12">
        <v>0</v>
      </c>
      <c r="AK1152" s="12">
        <v>0</v>
      </c>
      <c r="AL1152" s="12">
        <v>0</v>
      </c>
      <c r="AM1152" s="12">
        <v>0</v>
      </c>
      <c r="AN1152" s="12">
        <v>0</v>
      </c>
      <c r="AO1152" s="81">
        <v>0</v>
      </c>
      <c r="AP1152">
        <v>0</v>
      </c>
      <c r="AQ1152">
        <v>0</v>
      </c>
      <c r="AR1152">
        <v>0</v>
      </c>
      <c r="AS1152" t="s">
        <v>365</v>
      </c>
      <c r="AT1152" t="s">
        <v>273</v>
      </c>
      <c r="AU1152">
        <v>0</v>
      </c>
      <c r="AV1152" s="12"/>
      <c r="AW1152" s="12"/>
      <c r="AX1152" s="12"/>
      <c r="AY1152" s="12"/>
      <c r="AZ1152" t="s">
        <v>295</v>
      </c>
    </row>
    <row r="1153" spans="1:52" hidden="1" x14ac:dyDescent="0.35">
      <c r="A1153" t="s">
        <v>10</v>
      </c>
      <c r="B1153" t="s">
        <v>153</v>
      </c>
      <c r="C1153" s="109">
        <v>0</v>
      </c>
      <c r="D1153" s="12">
        <v>0</v>
      </c>
      <c r="E1153" s="12">
        <v>0</v>
      </c>
      <c r="F1153" s="12">
        <v>0</v>
      </c>
      <c r="G1153" s="12">
        <v>0</v>
      </c>
      <c r="H1153" s="12">
        <v>0</v>
      </c>
      <c r="I1153" s="12">
        <v>0</v>
      </c>
      <c r="J1153" s="12">
        <v>0</v>
      </c>
      <c r="K1153" s="12">
        <v>0</v>
      </c>
      <c r="L1153" s="12">
        <v>0</v>
      </c>
      <c r="M1153" s="12">
        <v>0</v>
      </c>
      <c r="N1153" s="12">
        <v>0</v>
      </c>
      <c r="O1153" s="12">
        <v>0</v>
      </c>
      <c r="P1153" s="12">
        <v>0</v>
      </c>
      <c r="Q1153" s="12">
        <v>0</v>
      </c>
      <c r="R1153" s="12">
        <v>0</v>
      </c>
      <c r="S1153" s="12">
        <v>0</v>
      </c>
      <c r="T1153" s="12">
        <v>0</v>
      </c>
      <c r="U1153" s="12">
        <v>0</v>
      </c>
      <c r="V1153" s="12">
        <v>0</v>
      </c>
      <c r="W1153" s="12">
        <v>0</v>
      </c>
      <c r="X1153" s="12">
        <v>0</v>
      </c>
      <c r="Y1153" s="12">
        <v>0</v>
      </c>
      <c r="Z1153" s="12">
        <v>0</v>
      </c>
      <c r="AA1153" s="12">
        <v>0</v>
      </c>
      <c r="AB1153" s="12">
        <v>0</v>
      </c>
      <c r="AC1153" s="12">
        <v>0</v>
      </c>
      <c r="AD1153" s="12">
        <v>0</v>
      </c>
      <c r="AE1153" s="12">
        <v>0</v>
      </c>
      <c r="AF1153" s="12">
        <v>0</v>
      </c>
      <c r="AG1153" s="12">
        <v>0</v>
      </c>
      <c r="AH1153" s="12">
        <v>0</v>
      </c>
      <c r="AI1153" s="12">
        <v>0</v>
      </c>
      <c r="AJ1153" s="12">
        <v>0</v>
      </c>
      <c r="AK1153" s="12">
        <v>0</v>
      </c>
      <c r="AL1153" s="12">
        <v>0</v>
      </c>
      <c r="AM1153" s="12">
        <v>0</v>
      </c>
      <c r="AN1153" s="12">
        <v>0</v>
      </c>
      <c r="AO1153" s="81">
        <v>0</v>
      </c>
      <c r="AP1153">
        <v>0</v>
      </c>
      <c r="AQ1153">
        <v>0</v>
      </c>
      <c r="AR1153">
        <v>0</v>
      </c>
      <c r="AS1153" t="s">
        <v>365</v>
      </c>
      <c r="AT1153" t="s">
        <v>273</v>
      </c>
      <c r="AU1153">
        <v>0</v>
      </c>
      <c r="AV1153" s="12">
        <v>9887</v>
      </c>
      <c r="AW1153" s="12"/>
      <c r="AX1153" s="12"/>
      <c r="AY1153" s="12"/>
      <c r="AZ1153" t="s">
        <v>57</v>
      </c>
    </row>
    <row r="1154" spans="1:52" hidden="1" x14ac:dyDescent="0.35">
      <c r="A1154" t="s">
        <v>10</v>
      </c>
      <c r="B1154" t="s">
        <v>153</v>
      </c>
      <c r="C1154" s="109">
        <v>0</v>
      </c>
      <c r="D1154" s="12">
        <v>0</v>
      </c>
      <c r="E1154" s="12">
        <v>0</v>
      </c>
      <c r="F1154" s="12">
        <v>0</v>
      </c>
      <c r="G1154" s="12">
        <v>0</v>
      </c>
      <c r="H1154" s="12">
        <v>0</v>
      </c>
      <c r="I1154" s="12">
        <v>0</v>
      </c>
      <c r="J1154" s="12">
        <v>0</v>
      </c>
      <c r="K1154" s="12">
        <v>0</v>
      </c>
      <c r="L1154" s="12">
        <v>0</v>
      </c>
      <c r="M1154" s="12">
        <v>0</v>
      </c>
      <c r="N1154" s="12">
        <v>0</v>
      </c>
      <c r="O1154" s="12">
        <v>0</v>
      </c>
      <c r="P1154" s="12">
        <v>0</v>
      </c>
      <c r="Q1154" s="12">
        <v>0</v>
      </c>
      <c r="R1154" s="12">
        <v>0</v>
      </c>
      <c r="S1154" s="12">
        <v>0</v>
      </c>
      <c r="T1154" s="12">
        <v>0</v>
      </c>
      <c r="U1154" s="12">
        <v>0</v>
      </c>
      <c r="V1154" s="12">
        <v>0</v>
      </c>
      <c r="W1154" s="12">
        <v>0</v>
      </c>
      <c r="X1154" s="12">
        <v>0</v>
      </c>
      <c r="Y1154" s="12">
        <v>0</v>
      </c>
      <c r="Z1154" s="12">
        <v>0</v>
      </c>
      <c r="AA1154" s="12">
        <v>0</v>
      </c>
      <c r="AB1154" s="12">
        <v>0</v>
      </c>
      <c r="AC1154" s="12">
        <v>0</v>
      </c>
      <c r="AD1154" s="12">
        <v>0</v>
      </c>
      <c r="AE1154" s="12">
        <v>0</v>
      </c>
      <c r="AF1154" s="12">
        <v>0</v>
      </c>
      <c r="AG1154" s="12">
        <v>0</v>
      </c>
      <c r="AH1154" s="12">
        <v>0</v>
      </c>
      <c r="AI1154" s="12">
        <v>0</v>
      </c>
      <c r="AJ1154" s="12">
        <v>0</v>
      </c>
      <c r="AK1154" s="12">
        <v>0</v>
      </c>
      <c r="AL1154" s="12">
        <v>0</v>
      </c>
      <c r="AM1154" s="12">
        <v>0</v>
      </c>
      <c r="AN1154" s="12">
        <v>0</v>
      </c>
      <c r="AO1154" s="81">
        <v>0</v>
      </c>
      <c r="AP1154">
        <v>0</v>
      </c>
      <c r="AQ1154">
        <v>0</v>
      </c>
      <c r="AR1154">
        <v>0</v>
      </c>
      <c r="AS1154" t="s">
        <v>365</v>
      </c>
      <c r="AT1154" t="s">
        <v>273</v>
      </c>
      <c r="AU1154">
        <v>0</v>
      </c>
      <c r="AV1154" s="12"/>
      <c r="AW1154" s="12">
        <v>5</v>
      </c>
      <c r="AX1154" s="12"/>
      <c r="AY1154" s="12"/>
      <c r="AZ1154" t="s">
        <v>295</v>
      </c>
    </row>
    <row r="1155" spans="1:52" hidden="1" x14ac:dyDescent="0.35">
      <c r="A1155" t="s">
        <v>10</v>
      </c>
      <c r="B1155" t="s">
        <v>153</v>
      </c>
      <c r="C1155" s="109">
        <v>0</v>
      </c>
      <c r="D1155" s="12">
        <v>0</v>
      </c>
      <c r="E1155" s="12">
        <v>0</v>
      </c>
      <c r="F1155" s="12">
        <v>0</v>
      </c>
      <c r="G1155" s="12">
        <v>0</v>
      </c>
      <c r="H1155" s="12">
        <v>0</v>
      </c>
      <c r="I1155" s="12">
        <v>0</v>
      </c>
      <c r="J1155" s="12">
        <v>0</v>
      </c>
      <c r="K1155" s="12">
        <v>0</v>
      </c>
      <c r="L1155" s="12">
        <v>0</v>
      </c>
      <c r="M1155" s="12">
        <v>0</v>
      </c>
      <c r="N1155" s="12">
        <v>0</v>
      </c>
      <c r="O1155" s="12">
        <v>0</v>
      </c>
      <c r="P1155" s="12">
        <v>0</v>
      </c>
      <c r="Q1155" s="12">
        <v>0</v>
      </c>
      <c r="R1155" s="12">
        <v>0</v>
      </c>
      <c r="S1155" s="12">
        <v>0</v>
      </c>
      <c r="T1155" s="12">
        <v>0</v>
      </c>
      <c r="U1155" s="12">
        <v>0</v>
      </c>
      <c r="V1155" s="12">
        <v>0</v>
      </c>
      <c r="W1155" s="12">
        <v>0</v>
      </c>
      <c r="X1155" s="12">
        <v>0</v>
      </c>
      <c r="Y1155" s="12">
        <v>0</v>
      </c>
      <c r="Z1155" s="12">
        <v>0</v>
      </c>
      <c r="AA1155" s="12">
        <v>0</v>
      </c>
      <c r="AB1155" s="12">
        <v>0</v>
      </c>
      <c r="AC1155" s="12">
        <v>0</v>
      </c>
      <c r="AD1155" s="12">
        <v>0</v>
      </c>
      <c r="AE1155" s="12">
        <v>0</v>
      </c>
      <c r="AF1155" s="12">
        <v>0</v>
      </c>
      <c r="AG1155" s="12">
        <v>0</v>
      </c>
      <c r="AH1155" s="12">
        <v>0</v>
      </c>
      <c r="AI1155" s="12">
        <v>0</v>
      </c>
      <c r="AJ1155" s="12">
        <v>0</v>
      </c>
      <c r="AK1155" s="12">
        <v>0</v>
      </c>
      <c r="AL1155" s="12">
        <v>0</v>
      </c>
      <c r="AM1155" s="12">
        <v>0</v>
      </c>
      <c r="AN1155" s="12">
        <v>0</v>
      </c>
      <c r="AO1155" s="81">
        <v>0</v>
      </c>
      <c r="AP1155">
        <v>0</v>
      </c>
      <c r="AQ1155">
        <v>0</v>
      </c>
      <c r="AR1155">
        <v>0</v>
      </c>
      <c r="AS1155" t="s">
        <v>365</v>
      </c>
      <c r="AT1155" t="s">
        <v>273</v>
      </c>
      <c r="AU1155">
        <v>0</v>
      </c>
      <c r="AV1155" s="12"/>
      <c r="AW1155" s="12">
        <v>21</v>
      </c>
      <c r="AX1155" s="12"/>
      <c r="AY1155" s="12"/>
      <c r="AZ1155" t="s">
        <v>296</v>
      </c>
    </row>
    <row r="1156" spans="1:52" hidden="1" x14ac:dyDescent="0.35">
      <c r="A1156" t="s">
        <v>10</v>
      </c>
      <c r="B1156" t="s">
        <v>153</v>
      </c>
      <c r="C1156" s="109">
        <v>0</v>
      </c>
      <c r="D1156" s="12">
        <v>0</v>
      </c>
      <c r="E1156" s="12">
        <v>0</v>
      </c>
      <c r="F1156" s="12">
        <v>0</v>
      </c>
      <c r="G1156" s="12">
        <v>0</v>
      </c>
      <c r="H1156" s="12">
        <v>0</v>
      </c>
      <c r="I1156" s="12">
        <v>0</v>
      </c>
      <c r="J1156" s="12">
        <v>0</v>
      </c>
      <c r="K1156" s="12">
        <v>0</v>
      </c>
      <c r="L1156" s="12">
        <v>0</v>
      </c>
      <c r="M1156" s="12">
        <v>0</v>
      </c>
      <c r="N1156" s="12">
        <v>0</v>
      </c>
      <c r="O1156" s="12">
        <v>0</v>
      </c>
      <c r="P1156" s="12">
        <v>0</v>
      </c>
      <c r="Q1156" s="12">
        <v>0</v>
      </c>
      <c r="R1156" s="12">
        <v>0</v>
      </c>
      <c r="S1156" s="12">
        <v>0</v>
      </c>
      <c r="T1156" s="12">
        <v>0</v>
      </c>
      <c r="U1156" s="12">
        <v>0</v>
      </c>
      <c r="V1156" s="12">
        <v>0</v>
      </c>
      <c r="W1156" s="12">
        <v>0</v>
      </c>
      <c r="X1156" s="12">
        <v>0</v>
      </c>
      <c r="Y1156" s="12">
        <v>0</v>
      </c>
      <c r="Z1156" s="12">
        <v>0</v>
      </c>
      <c r="AA1156" s="12">
        <v>0</v>
      </c>
      <c r="AB1156" s="12">
        <v>0</v>
      </c>
      <c r="AC1156" s="12">
        <v>0</v>
      </c>
      <c r="AD1156" s="12">
        <v>0</v>
      </c>
      <c r="AE1156" s="12">
        <v>0</v>
      </c>
      <c r="AF1156" s="12">
        <v>0</v>
      </c>
      <c r="AG1156" s="12">
        <v>0</v>
      </c>
      <c r="AH1156" s="12">
        <v>0</v>
      </c>
      <c r="AI1156" s="12">
        <v>0</v>
      </c>
      <c r="AJ1156" s="12">
        <v>0</v>
      </c>
      <c r="AK1156" s="12">
        <v>0</v>
      </c>
      <c r="AL1156" s="12">
        <v>0</v>
      </c>
      <c r="AM1156" s="12">
        <v>0</v>
      </c>
      <c r="AN1156" s="12">
        <v>0</v>
      </c>
      <c r="AO1156" s="81">
        <v>0</v>
      </c>
      <c r="AP1156">
        <v>0</v>
      </c>
      <c r="AQ1156">
        <v>0</v>
      </c>
      <c r="AR1156">
        <v>0</v>
      </c>
      <c r="AS1156" t="s">
        <v>365</v>
      </c>
      <c r="AT1156" t="s">
        <v>273</v>
      </c>
      <c r="AU1156">
        <v>0</v>
      </c>
      <c r="AV1156" s="12"/>
      <c r="AW1156" s="12">
        <v>246</v>
      </c>
      <c r="AX1156" s="12"/>
      <c r="AY1156" s="12"/>
      <c r="AZ1156" t="s">
        <v>57</v>
      </c>
    </row>
    <row r="1157" spans="1:52" hidden="1" x14ac:dyDescent="0.35">
      <c r="A1157" t="s">
        <v>10</v>
      </c>
      <c r="B1157" t="s">
        <v>153</v>
      </c>
      <c r="C1157" s="109">
        <v>0</v>
      </c>
      <c r="D1157" s="12">
        <v>0</v>
      </c>
      <c r="E1157" s="12">
        <v>0</v>
      </c>
      <c r="F1157" s="12">
        <v>0</v>
      </c>
      <c r="G1157" s="12">
        <v>0</v>
      </c>
      <c r="H1157" s="12">
        <v>0</v>
      </c>
      <c r="I1157" s="12">
        <v>0</v>
      </c>
      <c r="J1157" s="12">
        <v>0</v>
      </c>
      <c r="K1157" s="12">
        <v>0</v>
      </c>
      <c r="L1157" s="12">
        <v>0</v>
      </c>
      <c r="M1157" s="12">
        <v>0</v>
      </c>
      <c r="N1157" s="12">
        <v>0</v>
      </c>
      <c r="O1157" s="12">
        <v>0</v>
      </c>
      <c r="P1157" s="12">
        <v>0</v>
      </c>
      <c r="Q1157" s="12">
        <v>0</v>
      </c>
      <c r="R1157" s="12">
        <v>0</v>
      </c>
      <c r="S1157" s="12">
        <v>0</v>
      </c>
      <c r="T1157" s="12">
        <v>0</v>
      </c>
      <c r="U1157" s="12">
        <v>0</v>
      </c>
      <c r="V1157" s="12">
        <v>0</v>
      </c>
      <c r="W1157" s="12">
        <v>0</v>
      </c>
      <c r="X1157" s="12">
        <v>0</v>
      </c>
      <c r="Y1157" s="12">
        <v>0</v>
      </c>
      <c r="Z1157" s="12">
        <v>0</v>
      </c>
      <c r="AA1157" s="12">
        <v>0</v>
      </c>
      <c r="AB1157" s="12">
        <v>0</v>
      </c>
      <c r="AC1157" s="12">
        <v>0</v>
      </c>
      <c r="AD1157" s="12">
        <v>0</v>
      </c>
      <c r="AE1157" s="12">
        <v>0</v>
      </c>
      <c r="AF1157" s="12">
        <v>0</v>
      </c>
      <c r="AG1157" s="12">
        <v>0</v>
      </c>
      <c r="AH1157" s="12">
        <v>0</v>
      </c>
      <c r="AI1157" s="12">
        <v>0</v>
      </c>
      <c r="AJ1157" s="12">
        <v>0</v>
      </c>
      <c r="AK1157" s="12">
        <v>0</v>
      </c>
      <c r="AL1157" s="12">
        <v>0</v>
      </c>
      <c r="AM1157" s="12">
        <v>0</v>
      </c>
      <c r="AN1157" s="12">
        <v>0</v>
      </c>
      <c r="AO1157" s="81">
        <v>0</v>
      </c>
      <c r="AP1157">
        <v>0</v>
      </c>
      <c r="AQ1157">
        <v>0</v>
      </c>
      <c r="AR1157">
        <v>0</v>
      </c>
      <c r="AS1157" t="s">
        <v>365</v>
      </c>
      <c r="AT1157" t="s">
        <v>273</v>
      </c>
      <c r="AU1157">
        <v>0</v>
      </c>
      <c r="AV1157" s="12"/>
      <c r="AW1157" s="12"/>
      <c r="AX1157" s="12"/>
      <c r="AY1157" s="12">
        <v>2</v>
      </c>
      <c r="AZ1157" t="s">
        <v>295</v>
      </c>
    </row>
    <row r="1158" spans="1:52" hidden="1" x14ac:dyDescent="0.35">
      <c r="A1158" t="s">
        <v>10</v>
      </c>
      <c r="B1158" t="s">
        <v>153</v>
      </c>
      <c r="C1158" s="109">
        <v>0</v>
      </c>
      <c r="D1158" s="12">
        <v>0</v>
      </c>
      <c r="E1158" s="12">
        <v>0</v>
      </c>
      <c r="F1158" s="12">
        <v>0</v>
      </c>
      <c r="G1158" s="12">
        <v>0</v>
      </c>
      <c r="H1158" s="12">
        <v>0</v>
      </c>
      <c r="I1158" s="12">
        <v>0</v>
      </c>
      <c r="J1158" s="12">
        <v>0</v>
      </c>
      <c r="K1158" s="12">
        <v>0</v>
      </c>
      <c r="L1158" s="12">
        <v>0</v>
      </c>
      <c r="M1158" s="12">
        <v>0</v>
      </c>
      <c r="N1158" s="12">
        <v>0</v>
      </c>
      <c r="O1158" s="12">
        <v>0</v>
      </c>
      <c r="P1158" s="12">
        <v>0</v>
      </c>
      <c r="Q1158" s="12">
        <v>0</v>
      </c>
      <c r="R1158" s="12">
        <v>0</v>
      </c>
      <c r="S1158" s="12">
        <v>0</v>
      </c>
      <c r="T1158" s="12">
        <v>0</v>
      </c>
      <c r="U1158" s="12">
        <v>0</v>
      </c>
      <c r="V1158" s="12">
        <v>0</v>
      </c>
      <c r="W1158" s="12">
        <v>0</v>
      </c>
      <c r="X1158" s="12">
        <v>0</v>
      </c>
      <c r="Y1158" s="12">
        <v>0</v>
      </c>
      <c r="Z1158" s="12">
        <v>0</v>
      </c>
      <c r="AA1158" s="12">
        <v>0</v>
      </c>
      <c r="AB1158" s="12">
        <v>0</v>
      </c>
      <c r="AC1158" s="12">
        <v>0</v>
      </c>
      <c r="AD1158" s="12">
        <v>0</v>
      </c>
      <c r="AE1158" s="12">
        <v>0</v>
      </c>
      <c r="AF1158" s="12">
        <v>0</v>
      </c>
      <c r="AG1158" s="12">
        <v>0</v>
      </c>
      <c r="AH1158" s="12">
        <v>0</v>
      </c>
      <c r="AI1158" s="12">
        <v>0</v>
      </c>
      <c r="AJ1158" s="12">
        <v>0</v>
      </c>
      <c r="AK1158" s="12">
        <v>0</v>
      </c>
      <c r="AL1158" s="12">
        <v>0</v>
      </c>
      <c r="AM1158" s="12">
        <v>0</v>
      </c>
      <c r="AN1158" s="12">
        <v>0</v>
      </c>
      <c r="AO1158" s="81">
        <v>0</v>
      </c>
      <c r="AP1158">
        <v>0</v>
      </c>
      <c r="AQ1158">
        <v>0</v>
      </c>
      <c r="AR1158">
        <v>0</v>
      </c>
      <c r="AS1158" t="s">
        <v>365</v>
      </c>
      <c r="AT1158" t="s">
        <v>273</v>
      </c>
      <c r="AU1158">
        <v>0</v>
      </c>
      <c r="AV1158" s="12"/>
      <c r="AW1158" s="12"/>
      <c r="AX1158" s="12"/>
      <c r="AY1158" s="12">
        <v>9</v>
      </c>
      <c r="AZ1158" t="s">
        <v>296</v>
      </c>
    </row>
    <row r="1159" spans="1:52" hidden="1" x14ac:dyDescent="0.35">
      <c r="A1159" t="s">
        <v>10</v>
      </c>
      <c r="B1159" t="s">
        <v>153</v>
      </c>
      <c r="C1159" s="109">
        <v>0</v>
      </c>
      <c r="D1159" s="12">
        <v>0</v>
      </c>
      <c r="E1159" s="12">
        <v>0</v>
      </c>
      <c r="F1159" s="12">
        <v>0</v>
      </c>
      <c r="G1159" s="12">
        <v>0</v>
      </c>
      <c r="H1159" s="12">
        <v>0</v>
      </c>
      <c r="I1159" s="12">
        <v>0</v>
      </c>
      <c r="J1159" s="12">
        <v>0</v>
      </c>
      <c r="K1159" s="12">
        <v>0</v>
      </c>
      <c r="L1159" s="12">
        <v>0</v>
      </c>
      <c r="M1159" s="12">
        <v>0</v>
      </c>
      <c r="N1159" s="12">
        <v>0</v>
      </c>
      <c r="O1159" s="12">
        <v>0</v>
      </c>
      <c r="P1159" s="12">
        <v>0</v>
      </c>
      <c r="Q1159" s="12">
        <v>0</v>
      </c>
      <c r="R1159" s="12">
        <v>0</v>
      </c>
      <c r="S1159" s="12">
        <v>0</v>
      </c>
      <c r="T1159" s="12">
        <v>0</v>
      </c>
      <c r="U1159" s="12">
        <v>0</v>
      </c>
      <c r="V1159" s="12">
        <v>0</v>
      </c>
      <c r="W1159" s="12">
        <v>0</v>
      </c>
      <c r="X1159" s="12">
        <v>0</v>
      </c>
      <c r="Y1159" s="12">
        <v>0</v>
      </c>
      <c r="Z1159" s="12">
        <v>0</v>
      </c>
      <c r="AA1159" s="12">
        <v>0</v>
      </c>
      <c r="AB1159" s="12">
        <v>0</v>
      </c>
      <c r="AC1159" s="12">
        <v>0</v>
      </c>
      <c r="AD1159" s="12">
        <v>0</v>
      </c>
      <c r="AE1159" s="12">
        <v>0</v>
      </c>
      <c r="AF1159" s="12">
        <v>0</v>
      </c>
      <c r="AG1159" s="12">
        <v>0</v>
      </c>
      <c r="AH1159" s="12">
        <v>0</v>
      </c>
      <c r="AI1159" s="12">
        <v>0</v>
      </c>
      <c r="AJ1159" s="12">
        <v>0</v>
      </c>
      <c r="AK1159" s="12">
        <v>0</v>
      </c>
      <c r="AL1159" s="12">
        <v>0</v>
      </c>
      <c r="AM1159" s="12">
        <v>0</v>
      </c>
      <c r="AN1159" s="12">
        <v>0</v>
      </c>
      <c r="AO1159" s="81">
        <v>0</v>
      </c>
      <c r="AP1159">
        <v>0</v>
      </c>
      <c r="AQ1159">
        <v>0</v>
      </c>
      <c r="AR1159">
        <v>0</v>
      </c>
      <c r="AS1159" t="s">
        <v>365</v>
      </c>
      <c r="AT1159" t="s">
        <v>273</v>
      </c>
      <c r="AU1159">
        <v>0</v>
      </c>
      <c r="AV1159" s="12"/>
      <c r="AW1159" s="12"/>
      <c r="AX1159" s="12"/>
      <c r="AY1159" s="12">
        <v>114</v>
      </c>
      <c r="AZ1159" t="s">
        <v>57</v>
      </c>
    </row>
    <row r="1160" spans="1:52" hidden="1" x14ac:dyDescent="0.35">
      <c r="A1160" t="s">
        <v>10</v>
      </c>
      <c r="B1160" t="s">
        <v>153</v>
      </c>
      <c r="C1160" s="109">
        <v>0</v>
      </c>
      <c r="D1160" s="12">
        <v>0</v>
      </c>
      <c r="E1160" s="12">
        <v>0</v>
      </c>
      <c r="F1160" s="12">
        <v>0</v>
      </c>
      <c r="G1160" s="12">
        <v>0</v>
      </c>
      <c r="H1160" s="12">
        <v>0</v>
      </c>
      <c r="I1160" s="12">
        <v>0</v>
      </c>
      <c r="J1160" s="12">
        <v>0</v>
      </c>
      <c r="K1160" s="12">
        <v>0</v>
      </c>
      <c r="L1160" s="12">
        <v>0</v>
      </c>
      <c r="M1160" s="12">
        <v>0</v>
      </c>
      <c r="N1160" s="12">
        <v>0</v>
      </c>
      <c r="O1160" s="12">
        <v>0</v>
      </c>
      <c r="P1160" s="12">
        <v>0</v>
      </c>
      <c r="Q1160" s="12">
        <v>0</v>
      </c>
      <c r="R1160" s="12">
        <v>0</v>
      </c>
      <c r="S1160" s="12">
        <v>0</v>
      </c>
      <c r="T1160" s="12">
        <v>0</v>
      </c>
      <c r="U1160" s="12">
        <v>0</v>
      </c>
      <c r="V1160" s="12">
        <v>0</v>
      </c>
      <c r="W1160" s="12">
        <v>0</v>
      </c>
      <c r="X1160" s="12">
        <v>0</v>
      </c>
      <c r="Y1160" s="12">
        <v>0</v>
      </c>
      <c r="Z1160" s="12">
        <v>0</v>
      </c>
      <c r="AA1160" s="12">
        <v>0</v>
      </c>
      <c r="AB1160" s="12">
        <v>0</v>
      </c>
      <c r="AC1160" s="12">
        <v>0</v>
      </c>
      <c r="AD1160" s="12">
        <v>0</v>
      </c>
      <c r="AE1160" s="12">
        <v>0</v>
      </c>
      <c r="AF1160" s="12">
        <v>0</v>
      </c>
      <c r="AG1160" s="12">
        <v>0</v>
      </c>
      <c r="AH1160" s="12">
        <v>0</v>
      </c>
      <c r="AI1160" s="12">
        <v>0</v>
      </c>
      <c r="AJ1160" s="12">
        <v>0</v>
      </c>
      <c r="AK1160" s="12">
        <v>0</v>
      </c>
      <c r="AL1160" s="12">
        <v>0</v>
      </c>
      <c r="AM1160" s="12">
        <v>0</v>
      </c>
      <c r="AN1160" s="12">
        <v>0</v>
      </c>
      <c r="AO1160" s="81">
        <v>0</v>
      </c>
      <c r="AP1160">
        <v>0</v>
      </c>
      <c r="AQ1160">
        <v>0</v>
      </c>
      <c r="AR1160">
        <v>0</v>
      </c>
      <c r="AS1160" t="s">
        <v>365</v>
      </c>
      <c r="AT1160" t="s">
        <v>273</v>
      </c>
      <c r="AU1160">
        <v>0</v>
      </c>
      <c r="AV1160" s="12"/>
      <c r="AW1160" s="12"/>
      <c r="AX1160" s="12"/>
      <c r="AY1160" s="12"/>
      <c r="AZ1160" t="s">
        <v>57</v>
      </c>
    </row>
    <row r="1161" spans="1:52" hidden="1" x14ac:dyDescent="0.35">
      <c r="A1161" t="s">
        <v>10</v>
      </c>
      <c r="B1161" t="s">
        <v>153</v>
      </c>
      <c r="C1161" s="109">
        <v>0</v>
      </c>
      <c r="D1161" s="12">
        <v>0</v>
      </c>
      <c r="E1161" s="12">
        <v>0</v>
      </c>
      <c r="F1161" s="12">
        <v>0</v>
      </c>
      <c r="G1161" s="12">
        <v>0</v>
      </c>
      <c r="H1161" s="12">
        <v>0</v>
      </c>
      <c r="I1161" s="12">
        <v>0</v>
      </c>
      <c r="J1161" s="12">
        <v>0</v>
      </c>
      <c r="K1161" s="12">
        <v>0</v>
      </c>
      <c r="L1161" s="12">
        <v>0</v>
      </c>
      <c r="M1161" s="12">
        <v>0</v>
      </c>
      <c r="N1161" s="12">
        <v>0</v>
      </c>
      <c r="O1161" s="12">
        <v>0</v>
      </c>
      <c r="P1161" s="12">
        <v>0</v>
      </c>
      <c r="Q1161" s="12">
        <v>0</v>
      </c>
      <c r="R1161" s="12">
        <v>0</v>
      </c>
      <c r="S1161" s="12">
        <v>0</v>
      </c>
      <c r="T1161" s="12">
        <v>0</v>
      </c>
      <c r="U1161" s="12">
        <v>0</v>
      </c>
      <c r="V1161" s="12">
        <v>0</v>
      </c>
      <c r="W1161" s="12">
        <v>0</v>
      </c>
      <c r="X1161" s="12">
        <v>0</v>
      </c>
      <c r="Y1161" s="12">
        <v>0</v>
      </c>
      <c r="Z1161" s="12">
        <v>0</v>
      </c>
      <c r="AA1161" s="12">
        <v>0</v>
      </c>
      <c r="AB1161" s="12">
        <v>0</v>
      </c>
      <c r="AC1161" s="12">
        <v>0</v>
      </c>
      <c r="AD1161" s="12">
        <v>0</v>
      </c>
      <c r="AE1161" s="12">
        <v>0</v>
      </c>
      <c r="AF1161" s="12">
        <v>0</v>
      </c>
      <c r="AG1161" s="12">
        <v>0</v>
      </c>
      <c r="AH1161" s="12">
        <v>0</v>
      </c>
      <c r="AI1161" s="12">
        <v>0</v>
      </c>
      <c r="AJ1161" s="12">
        <v>0</v>
      </c>
      <c r="AK1161" s="12">
        <v>0</v>
      </c>
      <c r="AL1161" s="12">
        <v>0</v>
      </c>
      <c r="AM1161" s="12">
        <v>0</v>
      </c>
      <c r="AN1161" s="12">
        <v>0</v>
      </c>
      <c r="AO1161" s="81">
        <v>0</v>
      </c>
      <c r="AP1161">
        <v>0</v>
      </c>
      <c r="AQ1161">
        <v>0</v>
      </c>
      <c r="AR1161">
        <v>0</v>
      </c>
      <c r="AS1161" t="s">
        <v>365</v>
      </c>
      <c r="AT1161" t="s">
        <v>273</v>
      </c>
      <c r="AU1161">
        <v>0</v>
      </c>
      <c r="AV1161" s="12"/>
      <c r="AW1161" s="12"/>
      <c r="AX1161" s="12"/>
      <c r="AY1161" s="12"/>
      <c r="AZ1161" t="s">
        <v>296</v>
      </c>
    </row>
    <row r="1162" spans="1:52" hidden="1" x14ac:dyDescent="0.35">
      <c r="A1162" t="s">
        <v>10</v>
      </c>
      <c r="B1162" t="s">
        <v>153</v>
      </c>
      <c r="C1162" s="109">
        <v>0</v>
      </c>
      <c r="D1162" s="12">
        <v>0</v>
      </c>
      <c r="E1162" s="12">
        <v>0</v>
      </c>
      <c r="F1162" s="12">
        <v>0</v>
      </c>
      <c r="G1162" s="12">
        <v>0</v>
      </c>
      <c r="H1162" s="12">
        <v>0</v>
      </c>
      <c r="I1162" s="12">
        <v>0</v>
      </c>
      <c r="J1162" s="12">
        <v>0</v>
      </c>
      <c r="K1162" s="12">
        <v>0</v>
      </c>
      <c r="L1162" s="12">
        <v>0</v>
      </c>
      <c r="M1162" s="12">
        <v>0</v>
      </c>
      <c r="N1162" s="12">
        <v>0</v>
      </c>
      <c r="O1162" s="12">
        <v>0</v>
      </c>
      <c r="P1162" s="12">
        <v>0</v>
      </c>
      <c r="Q1162" s="12">
        <v>0</v>
      </c>
      <c r="R1162" s="12">
        <v>0</v>
      </c>
      <c r="S1162" s="12">
        <v>0</v>
      </c>
      <c r="T1162" s="12">
        <v>0</v>
      </c>
      <c r="U1162" s="12">
        <v>0</v>
      </c>
      <c r="V1162" s="12">
        <v>0</v>
      </c>
      <c r="W1162" s="12">
        <v>0</v>
      </c>
      <c r="X1162" s="12">
        <v>0</v>
      </c>
      <c r="Y1162" s="12">
        <v>0</v>
      </c>
      <c r="Z1162" s="12">
        <v>0</v>
      </c>
      <c r="AA1162" s="12">
        <v>0</v>
      </c>
      <c r="AB1162" s="12">
        <v>0</v>
      </c>
      <c r="AC1162" s="12">
        <v>0</v>
      </c>
      <c r="AD1162" s="12">
        <v>0</v>
      </c>
      <c r="AE1162" s="12">
        <v>0</v>
      </c>
      <c r="AF1162" s="12">
        <v>0</v>
      </c>
      <c r="AG1162" s="12">
        <v>0</v>
      </c>
      <c r="AH1162" s="12">
        <v>0</v>
      </c>
      <c r="AI1162" s="12">
        <v>0</v>
      </c>
      <c r="AJ1162" s="12">
        <v>0</v>
      </c>
      <c r="AK1162" s="12">
        <v>0</v>
      </c>
      <c r="AL1162" s="12">
        <v>0</v>
      </c>
      <c r="AM1162" s="12">
        <v>0</v>
      </c>
      <c r="AN1162" s="12">
        <v>0</v>
      </c>
      <c r="AO1162" s="81">
        <v>0</v>
      </c>
      <c r="AP1162">
        <v>0</v>
      </c>
      <c r="AQ1162">
        <v>0</v>
      </c>
      <c r="AR1162">
        <v>0</v>
      </c>
      <c r="AS1162" t="s">
        <v>365</v>
      </c>
      <c r="AT1162" t="s">
        <v>273</v>
      </c>
      <c r="AU1162">
        <v>0</v>
      </c>
      <c r="AV1162" s="12"/>
      <c r="AW1162" s="12"/>
      <c r="AX1162" s="12"/>
      <c r="AY1162" s="12"/>
      <c r="AZ1162" t="s">
        <v>295</v>
      </c>
    </row>
    <row r="1163" spans="1:52" hidden="1" x14ac:dyDescent="0.35">
      <c r="A1163" t="s">
        <v>10</v>
      </c>
      <c r="B1163" t="s">
        <v>158</v>
      </c>
      <c r="C1163" s="109">
        <v>0</v>
      </c>
      <c r="D1163" s="12">
        <v>0</v>
      </c>
      <c r="E1163" s="12">
        <v>0</v>
      </c>
      <c r="F1163" s="12">
        <v>0</v>
      </c>
      <c r="G1163" s="12">
        <v>0</v>
      </c>
      <c r="H1163" s="12">
        <v>0</v>
      </c>
      <c r="I1163" s="12">
        <v>0</v>
      </c>
      <c r="J1163" s="12">
        <v>0</v>
      </c>
      <c r="K1163" s="12">
        <v>0</v>
      </c>
      <c r="L1163" s="12">
        <v>0</v>
      </c>
      <c r="M1163" s="12">
        <v>0</v>
      </c>
      <c r="N1163" s="12">
        <v>0</v>
      </c>
      <c r="O1163" s="12">
        <v>0</v>
      </c>
      <c r="P1163" s="12">
        <v>0</v>
      </c>
      <c r="Q1163" s="12">
        <v>0</v>
      </c>
      <c r="R1163" s="12">
        <v>0</v>
      </c>
      <c r="S1163" s="12">
        <v>0</v>
      </c>
      <c r="T1163" s="12">
        <v>0</v>
      </c>
      <c r="U1163" s="12">
        <v>0</v>
      </c>
      <c r="V1163" s="12">
        <v>0</v>
      </c>
      <c r="W1163" s="12">
        <v>0</v>
      </c>
      <c r="X1163" s="12">
        <v>0</v>
      </c>
      <c r="Y1163" s="12">
        <v>0</v>
      </c>
      <c r="Z1163" s="12">
        <v>0</v>
      </c>
      <c r="AA1163" s="12">
        <v>0</v>
      </c>
      <c r="AB1163" s="12">
        <v>0</v>
      </c>
      <c r="AC1163" s="12">
        <v>0</v>
      </c>
      <c r="AD1163" s="12">
        <v>0</v>
      </c>
      <c r="AE1163" s="12">
        <v>0</v>
      </c>
      <c r="AF1163" s="12">
        <v>0</v>
      </c>
      <c r="AG1163" s="12">
        <v>0</v>
      </c>
      <c r="AH1163" s="12">
        <v>0</v>
      </c>
      <c r="AI1163" s="12">
        <v>0</v>
      </c>
      <c r="AJ1163" s="12">
        <v>0</v>
      </c>
      <c r="AK1163" s="12">
        <v>0</v>
      </c>
      <c r="AL1163" s="12">
        <v>0</v>
      </c>
      <c r="AM1163" s="12">
        <v>0</v>
      </c>
      <c r="AN1163" s="12">
        <v>0</v>
      </c>
      <c r="AO1163" s="81">
        <v>0</v>
      </c>
      <c r="AP1163">
        <v>0</v>
      </c>
      <c r="AQ1163">
        <v>0</v>
      </c>
      <c r="AR1163">
        <v>0</v>
      </c>
      <c r="AS1163" t="s">
        <v>365</v>
      </c>
      <c r="AT1163" t="s">
        <v>273</v>
      </c>
      <c r="AU1163">
        <v>0</v>
      </c>
      <c r="AV1163" s="12">
        <v>2243</v>
      </c>
      <c r="AW1163" s="12"/>
      <c r="AX1163" s="12"/>
      <c r="AY1163" s="12"/>
      <c r="AZ1163" t="s">
        <v>57</v>
      </c>
    </row>
    <row r="1164" spans="1:52" hidden="1" x14ac:dyDescent="0.35">
      <c r="A1164" t="s">
        <v>10</v>
      </c>
      <c r="B1164" t="s">
        <v>158</v>
      </c>
      <c r="C1164" s="109">
        <v>0</v>
      </c>
      <c r="D1164" s="12">
        <v>0</v>
      </c>
      <c r="E1164" s="12">
        <v>0</v>
      </c>
      <c r="F1164" s="12">
        <v>0</v>
      </c>
      <c r="G1164" s="12">
        <v>0</v>
      </c>
      <c r="H1164" s="12">
        <v>0</v>
      </c>
      <c r="I1164" s="12">
        <v>0</v>
      </c>
      <c r="J1164" s="12">
        <v>0</v>
      </c>
      <c r="K1164" s="12">
        <v>0</v>
      </c>
      <c r="L1164" s="12">
        <v>0</v>
      </c>
      <c r="M1164" s="12">
        <v>0</v>
      </c>
      <c r="N1164" s="12">
        <v>0</v>
      </c>
      <c r="O1164" s="12">
        <v>0</v>
      </c>
      <c r="P1164" s="12">
        <v>0</v>
      </c>
      <c r="Q1164" s="12">
        <v>0</v>
      </c>
      <c r="R1164" s="12">
        <v>0</v>
      </c>
      <c r="S1164" s="12">
        <v>0</v>
      </c>
      <c r="T1164" s="12">
        <v>0</v>
      </c>
      <c r="U1164" s="12">
        <v>0</v>
      </c>
      <c r="V1164" s="12">
        <v>0</v>
      </c>
      <c r="W1164" s="12">
        <v>0</v>
      </c>
      <c r="X1164" s="12">
        <v>0</v>
      </c>
      <c r="Y1164" s="12">
        <v>0</v>
      </c>
      <c r="Z1164" s="12">
        <v>0</v>
      </c>
      <c r="AA1164" s="12">
        <v>0</v>
      </c>
      <c r="AB1164" s="12">
        <v>0</v>
      </c>
      <c r="AC1164" s="12">
        <v>0</v>
      </c>
      <c r="AD1164" s="12">
        <v>0</v>
      </c>
      <c r="AE1164" s="12">
        <v>0</v>
      </c>
      <c r="AF1164" s="12">
        <v>0</v>
      </c>
      <c r="AG1164" s="12">
        <v>0</v>
      </c>
      <c r="AH1164" s="12">
        <v>0</v>
      </c>
      <c r="AI1164" s="12">
        <v>0</v>
      </c>
      <c r="AJ1164" s="12">
        <v>0</v>
      </c>
      <c r="AK1164" s="12">
        <v>0</v>
      </c>
      <c r="AL1164" s="12">
        <v>0</v>
      </c>
      <c r="AM1164" s="12">
        <v>0</v>
      </c>
      <c r="AN1164" s="12">
        <v>0</v>
      </c>
      <c r="AO1164" s="81">
        <v>0</v>
      </c>
      <c r="AP1164">
        <v>0</v>
      </c>
      <c r="AQ1164">
        <v>0</v>
      </c>
      <c r="AR1164">
        <v>0</v>
      </c>
      <c r="AS1164" t="s">
        <v>365</v>
      </c>
      <c r="AT1164" t="s">
        <v>273</v>
      </c>
      <c r="AU1164">
        <v>0</v>
      </c>
      <c r="AV1164" s="12"/>
      <c r="AW1164" s="12">
        <v>2</v>
      </c>
      <c r="AX1164" s="12"/>
      <c r="AY1164" s="12"/>
      <c r="AZ1164" t="s">
        <v>295</v>
      </c>
    </row>
    <row r="1165" spans="1:52" hidden="1" x14ac:dyDescent="0.35">
      <c r="A1165" t="s">
        <v>10</v>
      </c>
      <c r="B1165" t="s">
        <v>158</v>
      </c>
      <c r="C1165" s="109">
        <v>0</v>
      </c>
      <c r="D1165" s="12">
        <v>0</v>
      </c>
      <c r="E1165" s="12">
        <v>0</v>
      </c>
      <c r="F1165" s="12">
        <v>0</v>
      </c>
      <c r="G1165" s="12">
        <v>0</v>
      </c>
      <c r="H1165" s="12">
        <v>0</v>
      </c>
      <c r="I1165" s="12">
        <v>0</v>
      </c>
      <c r="J1165" s="12">
        <v>0</v>
      </c>
      <c r="K1165" s="12">
        <v>0</v>
      </c>
      <c r="L1165" s="12">
        <v>0</v>
      </c>
      <c r="M1165" s="12">
        <v>0</v>
      </c>
      <c r="N1165" s="12">
        <v>0</v>
      </c>
      <c r="O1165" s="12">
        <v>0</v>
      </c>
      <c r="P1165" s="12">
        <v>0</v>
      </c>
      <c r="Q1165" s="12">
        <v>0</v>
      </c>
      <c r="R1165" s="12">
        <v>0</v>
      </c>
      <c r="S1165" s="12">
        <v>0</v>
      </c>
      <c r="T1165" s="12">
        <v>0</v>
      </c>
      <c r="U1165" s="12">
        <v>0</v>
      </c>
      <c r="V1165" s="12">
        <v>0</v>
      </c>
      <c r="W1165" s="12">
        <v>0</v>
      </c>
      <c r="X1165" s="12">
        <v>0</v>
      </c>
      <c r="Y1165" s="12">
        <v>0</v>
      </c>
      <c r="Z1165" s="12">
        <v>0</v>
      </c>
      <c r="AA1165" s="12">
        <v>0</v>
      </c>
      <c r="AB1165" s="12">
        <v>0</v>
      </c>
      <c r="AC1165" s="12">
        <v>0</v>
      </c>
      <c r="AD1165" s="12">
        <v>0</v>
      </c>
      <c r="AE1165" s="12">
        <v>0</v>
      </c>
      <c r="AF1165" s="12">
        <v>0</v>
      </c>
      <c r="AG1165" s="12">
        <v>0</v>
      </c>
      <c r="AH1165" s="12">
        <v>0</v>
      </c>
      <c r="AI1165" s="12">
        <v>0</v>
      </c>
      <c r="AJ1165" s="12">
        <v>0</v>
      </c>
      <c r="AK1165" s="12">
        <v>0</v>
      </c>
      <c r="AL1165" s="12">
        <v>0</v>
      </c>
      <c r="AM1165" s="12">
        <v>0</v>
      </c>
      <c r="AN1165" s="12">
        <v>0</v>
      </c>
      <c r="AO1165" s="81">
        <v>0</v>
      </c>
      <c r="AP1165">
        <v>0</v>
      </c>
      <c r="AQ1165">
        <v>0</v>
      </c>
      <c r="AR1165">
        <v>0</v>
      </c>
      <c r="AS1165" t="s">
        <v>365</v>
      </c>
      <c r="AT1165" t="s">
        <v>273</v>
      </c>
      <c r="AU1165">
        <v>0</v>
      </c>
      <c r="AV1165" s="12"/>
      <c r="AW1165" s="12">
        <v>8</v>
      </c>
      <c r="AX1165" s="12"/>
      <c r="AY1165" s="12"/>
      <c r="AZ1165" t="s">
        <v>296</v>
      </c>
    </row>
    <row r="1166" spans="1:52" hidden="1" x14ac:dyDescent="0.35">
      <c r="A1166" t="s">
        <v>10</v>
      </c>
      <c r="B1166" t="s">
        <v>158</v>
      </c>
      <c r="C1166" s="109">
        <v>0</v>
      </c>
      <c r="D1166" s="12">
        <v>0</v>
      </c>
      <c r="E1166" s="12">
        <v>0</v>
      </c>
      <c r="F1166" s="12">
        <v>0</v>
      </c>
      <c r="G1166" s="12">
        <v>0</v>
      </c>
      <c r="H1166" s="12">
        <v>0</v>
      </c>
      <c r="I1166" s="12">
        <v>0</v>
      </c>
      <c r="J1166" s="12">
        <v>0</v>
      </c>
      <c r="K1166" s="12">
        <v>0</v>
      </c>
      <c r="L1166" s="12">
        <v>0</v>
      </c>
      <c r="M1166" s="12">
        <v>0</v>
      </c>
      <c r="N1166" s="12">
        <v>0</v>
      </c>
      <c r="O1166" s="12">
        <v>0</v>
      </c>
      <c r="P1166" s="12">
        <v>0</v>
      </c>
      <c r="Q1166" s="12">
        <v>0</v>
      </c>
      <c r="R1166" s="12">
        <v>0</v>
      </c>
      <c r="S1166" s="12">
        <v>0</v>
      </c>
      <c r="T1166" s="12">
        <v>0</v>
      </c>
      <c r="U1166" s="12">
        <v>0</v>
      </c>
      <c r="V1166" s="12">
        <v>0</v>
      </c>
      <c r="W1166" s="12">
        <v>0</v>
      </c>
      <c r="X1166" s="12">
        <v>0</v>
      </c>
      <c r="Y1166" s="12">
        <v>0</v>
      </c>
      <c r="Z1166" s="12">
        <v>0</v>
      </c>
      <c r="AA1166" s="12">
        <v>0</v>
      </c>
      <c r="AB1166" s="12">
        <v>0</v>
      </c>
      <c r="AC1166" s="12">
        <v>0</v>
      </c>
      <c r="AD1166" s="12">
        <v>0</v>
      </c>
      <c r="AE1166" s="12">
        <v>0</v>
      </c>
      <c r="AF1166" s="12">
        <v>0</v>
      </c>
      <c r="AG1166" s="12">
        <v>0</v>
      </c>
      <c r="AH1166" s="12">
        <v>0</v>
      </c>
      <c r="AI1166" s="12">
        <v>0</v>
      </c>
      <c r="AJ1166" s="12">
        <v>0</v>
      </c>
      <c r="AK1166" s="12">
        <v>0</v>
      </c>
      <c r="AL1166" s="12">
        <v>0</v>
      </c>
      <c r="AM1166" s="12">
        <v>0</v>
      </c>
      <c r="AN1166" s="12">
        <v>0</v>
      </c>
      <c r="AO1166" s="81">
        <v>0</v>
      </c>
      <c r="AP1166">
        <v>0</v>
      </c>
      <c r="AQ1166">
        <v>0</v>
      </c>
      <c r="AR1166">
        <v>0</v>
      </c>
      <c r="AS1166" t="s">
        <v>365</v>
      </c>
      <c r="AT1166" t="s">
        <v>273</v>
      </c>
      <c r="AU1166">
        <v>0</v>
      </c>
      <c r="AV1166" s="12"/>
      <c r="AW1166" s="12">
        <v>90</v>
      </c>
      <c r="AX1166" s="12"/>
      <c r="AY1166" s="12"/>
      <c r="AZ1166" t="s">
        <v>57</v>
      </c>
    </row>
    <row r="1167" spans="1:52" hidden="1" x14ac:dyDescent="0.35">
      <c r="A1167" t="s">
        <v>10</v>
      </c>
      <c r="B1167" t="s">
        <v>158</v>
      </c>
      <c r="C1167" s="109">
        <v>0</v>
      </c>
      <c r="D1167" s="12">
        <v>0</v>
      </c>
      <c r="E1167" s="12">
        <v>0</v>
      </c>
      <c r="F1167" s="12">
        <v>0</v>
      </c>
      <c r="G1167" s="12">
        <v>0</v>
      </c>
      <c r="H1167" s="12">
        <v>0</v>
      </c>
      <c r="I1167" s="12">
        <v>0</v>
      </c>
      <c r="J1167" s="12">
        <v>0</v>
      </c>
      <c r="K1167" s="12">
        <v>0</v>
      </c>
      <c r="L1167" s="12">
        <v>0</v>
      </c>
      <c r="M1167" s="12">
        <v>0</v>
      </c>
      <c r="N1167" s="12">
        <v>0</v>
      </c>
      <c r="O1167" s="12">
        <v>0</v>
      </c>
      <c r="P1167" s="12">
        <v>0</v>
      </c>
      <c r="Q1167" s="12">
        <v>0</v>
      </c>
      <c r="R1167" s="12">
        <v>0</v>
      </c>
      <c r="S1167" s="12">
        <v>0</v>
      </c>
      <c r="T1167" s="12">
        <v>0</v>
      </c>
      <c r="U1167" s="12">
        <v>0</v>
      </c>
      <c r="V1167" s="12">
        <v>0</v>
      </c>
      <c r="W1167" s="12">
        <v>0</v>
      </c>
      <c r="X1167" s="12">
        <v>0</v>
      </c>
      <c r="Y1167" s="12">
        <v>0</v>
      </c>
      <c r="Z1167" s="12">
        <v>0</v>
      </c>
      <c r="AA1167" s="12">
        <v>0</v>
      </c>
      <c r="AB1167" s="12">
        <v>0</v>
      </c>
      <c r="AC1167" s="12">
        <v>0</v>
      </c>
      <c r="AD1167" s="12">
        <v>0</v>
      </c>
      <c r="AE1167" s="12">
        <v>0</v>
      </c>
      <c r="AF1167" s="12">
        <v>0</v>
      </c>
      <c r="AG1167" s="12">
        <v>0</v>
      </c>
      <c r="AH1167" s="12">
        <v>0</v>
      </c>
      <c r="AI1167" s="12">
        <v>0</v>
      </c>
      <c r="AJ1167" s="12">
        <v>0</v>
      </c>
      <c r="AK1167" s="12">
        <v>0</v>
      </c>
      <c r="AL1167" s="12">
        <v>0</v>
      </c>
      <c r="AM1167" s="12">
        <v>0</v>
      </c>
      <c r="AN1167" s="12">
        <v>0</v>
      </c>
      <c r="AO1167" s="81">
        <v>0</v>
      </c>
      <c r="AP1167">
        <v>0</v>
      </c>
      <c r="AQ1167">
        <v>0</v>
      </c>
      <c r="AR1167">
        <v>0</v>
      </c>
      <c r="AS1167" t="s">
        <v>365</v>
      </c>
      <c r="AT1167" t="s">
        <v>273</v>
      </c>
      <c r="AU1167">
        <v>0</v>
      </c>
      <c r="AV1167" s="12"/>
      <c r="AW1167" s="12"/>
      <c r="AX1167" s="12"/>
      <c r="AY1167" s="12">
        <v>3</v>
      </c>
      <c r="AZ1167" t="s">
        <v>295</v>
      </c>
    </row>
    <row r="1168" spans="1:52" hidden="1" x14ac:dyDescent="0.35">
      <c r="A1168" t="s">
        <v>10</v>
      </c>
      <c r="B1168" t="s">
        <v>158</v>
      </c>
      <c r="C1168" s="109">
        <v>0</v>
      </c>
      <c r="D1168" s="12">
        <v>0</v>
      </c>
      <c r="E1168" s="12">
        <v>0</v>
      </c>
      <c r="F1168" s="12">
        <v>0</v>
      </c>
      <c r="G1168" s="12">
        <v>0</v>
      </c>
      <c r="H1168" s="12">
        <v>0</v>
      </c>
      <c r="I1168" s="12">
        <v>0</v>
      </c>
      <c r="J1168" s="12">
        <v>0</v>
      </c>
      <c r="K1168" s="12">
        <v>0</v>
      </c>
      <c r="L1168" s="12">
        <v>0</v>
      </c>
      <c r="M1168" s="12">
        <v>0</v>
      </c>
      <c r="N1168" s="12">
        <v>0</v>
      </c>
      <c r="O1168" s="12">
        <v>0</v>
      </c>
      <c r="P1168" s="12">
        <v>0</v>
      </c>
      <c r="Q1168" s="12">
        <v>0</v>
      </c>
      <c r="R1168" s="12">
        <v>0</v>
      </c>
      <c r="S1168" s="12">
        <v>0</v>
      </c>
      <c r="T1168" s="12">
        <v>0</v>
      </c>
      <c r="U1168" s="12">
        <v>0</v>
      </c>
      <c r="V1168" s="12">
        <v>0</v>
      </c>
      <c r="W1168" s="12">
        <v>0</v>
      </c>
      <c r="X1168" s="12">
        <v>0</v>
      </c>
      <c r="Y1168" s="12">
        <v>0</v>
      </c>
      <c r="Z1168" s="12">
        <v>0</v>
      </c>
      <c r="AA1168" s="12">
        <v>0</v>
      </c>
      <c r="AB1168" s="12">
        <v>0</v>
      </c>
      <c r="AC1168" s="12">
        <v>0</v>
      </c>
      <c r="AD1168" s="12">
        <v>0</v>
      </c>
      <c r="AE1168" s="12">
        <v>0</v>
      </c>
      <c r="AF1168" s="12">
        <v>0</v>
      </c>
      <c r="AG1168" s="12">
        <v>0</v>
      </c>
      <c r="AH1168" s="12">
        <v>0</v>
      </c>
      <c r="AI1168" s="12">
        <v>0</v>
      </c>
      <c r="AJ1168" s="12">
        <v>0</v>
      </c>
      <c r="AK1168" s="12">
        <v>0</v>
      </c>
      <c r="AL1168" s="12">
        <v>0</v>
      </c>
      <c r="AM1168" s="12">
        <v>0</v>
      </c>
      <c r="AN1168" s="12">
        <v>0</v>
      </c>
      <c r="AO1168" s="81">
        <v>0</v>
      </c>
      <c r="AP1168">
        <v>0</v>
      </c>
      <c r="AQ1168">
        <v>0</v>
      </c>
      <c r="AR1168">
        <v>0</v>
      </c>
      <c r="AS1168" t="s">
        <v>365</v>
      </c>
      <c r="AT1168" t="s">
        <v>273</v>
      </c>
      <c r="AU1168">
        <v>0</v>
      </c>
      <c r="AV1168" s="12"/>
      <c r="AW1168" s="12"/>
      <c r="AX1168" s="12"/>
      <c r="AY1168" s="12">
        <v>11</v>
      </c>
      <c r="AZ1168" t="s">
        <v>296</v>
      </c>
    </row>
    <row r="1169" spans="1:52" hidden="1" x14ac:dyDescent="0.35">
      <c r="A1169" t="s">
        <v>10</v>
      </c>
      <c r="B1169" t="s">
        <v>158</v>
      </c>
      <c r="C1169" s="109">
        <v>0</v>
      </c>
      <c r="D1169" s="12">
        <v>0</v>
      </c>
      <c r="E1169" s="12">
        <v>0</v>
      </c>
      <c r="F1169" s="12">
        <v>0</v>
      </c>
      <c r="G1169" s="12">
        <v>0</v>
      </c>
      <c r="H1169" s="12">
        <v>0</v>
      </c>
      <c r="I1169" s="12">
        <v>0</v>
      </c>
      <c r="J1169" s="12">
        <v>0</v>
      </c>
      <c r="K1169" s="12">
        <v>0</v>
      </c>
      <c r="L1169" s="12">
        <v>0</v>
      </c>
      <c r="M1169" s="12">
        <v>0</v>
      </c>
      <c r="N1169" s="12">
        <v>0</v>
      </c>
      <c r="O1169" s="12">
        <v>0</v>
      </c>
      <c r="P1169" s="12">
        <v>0</v>
      </c>
      <c r="Q1169" s="12">
        <v>0</v>
      </c>
      <c r="R1169" s="12">
        <v>0</v>
      </c>
      <c r="S1169" s="12">
        <v>0</v>
      </c>
      <c r="T1169" s="12">
        <v>0</v>
      </c>
      <c r="U1169" s="12">
        <v>0</v>
      </c>
      <c r="V1169" s="12">
        <v>0</v>
      </c>
      <c r="W1169" s="12">
        <v>0</v>
      </c>
      <c r="X1169" s="12">
        <v>0</v>
      </c>
      <c r="Y1169" s="12">
        <v>0</v>
      </c>
      <c r="Z1169" s="12">
        <v>0</v>
      </c>
      <c r="AA1169" s="12">
        <v>0</v>
      </c>
      <c r="AB1169" s="12">
        <v>0</v>
      </c>
      <c r="AC1169" s="12">
        <v>0</v>
      </c>
      <c r="AD1169" s="12">
        <v>0</v>
      </c>
      <c r="AE1169" s="12">
        <v>0</v>
      </c>
      <c r="AF1169" s="12">
        <v>0</v>
      </c>
      <c r="AG1169" s="12">
        <v>0</v>
      </c>
      <c r="AH1169" s="12">
        <v>0</v>
      </c>
      <c r="AI1169" s="12">
        <v>0</v>
      </c>
      <c r="AJ1169" s="12">
        <v>0</v>
      </c>
      <c r="AK1169" s="12">
        <v>0</v>
      </c>
      <c r="AL1169" s="12">
        <v>0</v>
      </c>
      <c r="AM1169" s="12">
        <v>0</v>
      </c>
      <c r="AN1169" s="12">
        <v>0</v>
      </c>
      <c r="AO1169" s="81">
        <v>0</v>
      </c>
      <c r="AP1169">
        <v>0</v>
      </c>
      <c r="AQ1169">
        <v>0</v>
      </c>
      <c r="AR1169">
        <v>0</v>
      </c>
      <c r="AS1169" t="s">
        <v>365</v>
      </c>
      <c r="AT1169" t="s">
        <v>273</v>
      </c>
      <c r="AU1169">
        <v>0</v>
      </c>
      <c r="AV1169" s="12"/>
      <c r="AW1169" s="12"/>
      <c r="AX1169" s="12"/>
      <c r="AY1169" s="12">
        <v>134</v>
      </c>
      <c r="AZ1169" t="s">
        <v>57</v>
      </c>
    </row>
    <row r="1170" spans="1:52" hidden="1" x14ac:dyDescent="0.35">
      <c r="A1170" t="s">
        <v>10</v>
      </c>
      <c r="B1170" t="s">
        <v>158</v>
      </c>
      <c r="C1170" s="109">
        <v>0</v>
      </c>
      <c r="D1170" s="12">
        <v>0</v>
      </c>
      <c r="E1170" s="12">
        <v>0</v>
      </c>
      <c r="F1170" s="12">
        <v>0</v>
      </c>
      <c r="G1170" s="12">
        <v>0</v>
      </c>
      <c r="H1170" s="12">
        <v>0</v>
      </c>
      <c r="I1170" s="12">
        <v>0</v>
      </c>
      <c r="J1170" s="12">
        <v>0</v>
      </c>
      <c r="K1170" s="12">
        <v>0</v>
      </c>
      <c r="L1170" s="12">
        <v>0</v>
      </c>
      <c r="M1170" s="12">
        <v>0</v>
      </c>
      <c r="N1170" s="12">
        <v>0</v>
      </c>
      <c r="O1170" s="12">
        <v>0</v>
      </c>
      <c r="P1170" s="12">
        <v>0</v>
      </c>
      <c r="Q1170" s="12">
        <v>0</v>
      </c>
      <c r="R1170" s="12">
        <v>0</v>
      </c>
      <c r="S1170" s="12">
        <v>0</v>
      </c>
      <c r="T1170" s="12">
        <v>0</v>
      </c>
      <c r="U1170" s="12">
        <v>0</v>
      </c>
      <c r="V1170" s="12">
        <v>0</v>
      </c>
      <c r="W1170" s="12">
        <v>0</v>
      </c>
      <c r="X1170" s="12">
        <v>0</v>
      </c>
      <c r="Y1170" s="12">
        <v>0</v>
      </c>
      <c r="Z1170" s="12">
        <v>0</v>
      </c>
      <c r="AA1170" s="12">
        <v>0</v>
      </c>
      <c r="AB1170" s="12">
        <v>0</v>
      </c>
      <c r="AC1170" s="12">
        <v>0</v>
      </c>
      <c r="AD1170" s="12">
        <v>0</v>
      </c>
      <c r="AE1170" s="12">
        <v>0</v>
      </c>
      <c r="AF1170" s="12">
        <v>0</v>
      </c>
      <c r="AG1170" s="12">
        <v>0</v>
      </c>
      <c r="AH1170" s="12">
        <v>0</v>
      </c>
      <c r="AI1170" s="12">
        <v>0</v>
      </c>
      <c r="AJ1170" s="12">
        <v>0</v>
      </c>
      <c r="AK1170" s="12">
        <v>0</v>
      </c>
      <c r="AL1170" s="12">
        <v>0</v>
      </c>
      <c r="AM1170" s="12">
        <v>0</v>
      </c>
      <c r="AN1170" s="12">
        <v>0</v>
      </c>
      <c r="AO1170" s="81">
        <v>0</v>
      </c>
      <c r="AP1170">
        <v>0</v>
      </c>
      <c r="AQ1170">
        <v>0</v>
      </c>
      <c r="AR1170">
        <v>0</v>
      </c>
      <c r="AS1170" t="s">
        <v>365</v>
      </c>
      <c r="AT1170" t="s">
        <v>273</v>
      </c>
      <c r="AU1170">
        <v>0</v>
      </c>
      <c r="AV1170" s="12"/>
      <c r="AW1170" s="12"/>
      <c r="AX1170" s="12"/>
      <c r="AY1170" s="12"/>
      <c r="AZ1170" t="s">
        <v>57</v>
      </c>
    </row>
    <row r="1171" spans="1:52" hidden="1" x14ac:dyDescent="0.35">
      <c r="A1171" t="s">
        <v>10</v>
      </c>
      <c r="B1171" t="s">
        <v>158</v>
      </c>
      <c r="C1171" s="109">
        <v>0</v>
      </c>
      <c r="D1171" s="12">
        <v>0</v>
      </c>
      <c r="E1171" s="12">
        <v>0</v>
      </c>
      <c r="F1171" s="12">
        <v>0</v>
      </c>
      <c r="G1171" s="12">
        <v>0</v>
      </c>
      <c r="H1171" s="12">
        <v>0</v>
      </c>
      <c r="I1171" s="12">
        <v>0</v>
      </c>
      <c r="J1171" s="12">
        <v>0</v>
      </c>
      <c r="K1171" s="12">
        <v>0</v>
      </c>
      <c r="L1171" s="12">
        <v>0</v>
      </c>
      <c r="M1171" s="12">
        <v>0</v>
      </c>
      <c r="N1171" s="12">
        <v>0</v>
      </c>
      <c r="O1171" s="12">
        <v>0</v>
      </c>
      <c r="P1171" s="12">
        <v>0</v>
      </c>
      <c r="Q1171" s="12">
        <v>0</v>
      </c>
      <c r="R1171" s="12">
        <v>0</v>
      </c>
      <c r="S1171" s="12">
        <v>0</v>
      </c>
      <c r="T1171" s="12">
        <v>0</v>
      </c>
      <c r="U1171" s="12">
        <v>0</v>
      </c>
      <c r="V1171" s="12">
        <v>0</v>
      </c>
      <c r="W1171" s="12">
        <v>0</v>
      </c>
      <c r="X1171" s="12">
        <v>0</v>
      </c>
      <c r="Y1171" s="12">
        <v>0</v>
      </c>
      <c r="Z1171" s="12">
        <v>0</v>
      </c>
      <c r="AA1171" s="12">
        <v>0</v>
      </c>
      <c r="AB1171" s="12">
        <v>0</v>
      </c>
      <c r="AC1171" s="12">
        <v>0</v>
      </c>
      <c r="AD1171" s="12">
        <v>0</v>
      </c>
      <c r="AE1171" s="12">
        <v>0</v>
      </c>
      <c r="AF1171" s="12">
        <v>0</v>
      </c>
      <c r="AG1171" s="12">
        <v>0</v>
      </c>
      <c r="AH1171" s="12">
        <v>0</v>
      </c>
      <c r="AI1171" s="12">
        <v>0</v>
      </c>
      <c r="AJ1171" s="12">
        <v>0</v>
      </c>
      <c r="AK1171" s="12">
        <v>0</v>
      </c>
      <c r="AL1171" s="12">
        <v>0</v>
      </c>
      <c r="AM1171" s="12">
        <v>0</v>
      </c>
      <c r="AN1171" s="12">
        <v>0</v>
      </c>
      <c r="AO1171" s="81">
        <v>0</v>
      </c>
      <c r="AP1171">
        <v>0</v>
      </c>
      <c r="AQ1171">
        <v>0</v>
      </c>
      <c r="AR1171">
        <v>0</v>
      </c>
      <c r="AS1171" t="s">
        <v>365</v>
      </c>
      <c r="AT1171" t="s">
        <v>273</v>
      </c>
      <c r="AU1171">
        <v>0</v>
      </c>
      <c r="AV1171" s="12"/>
      <c r="AW1171" s="12"/>
      <c r="AX1171" s="12"/>
      <c r="AY1171" s="12"/>
      <c r="AZ1171" t="s">
        <v>296</v>
      </c>
    </row>
    <row r="1172" spans="1:52" hidden="1" x14ac:dyDescent="0.35">
      <c r="A1172" t="s">
        <v>10</v>
      </c>
      <c r="B1172" t="s">
        <v>158</v>
      </c>
      <c r="C1172" s="109">
        <v>0</v>
      </c>
      <c r="D1172" s="12">
        <v>0</v>
      </c>
      <c r="E1172" s="12">
        <v>0</v>
      </c>
      <c r="F1172" s="12">
        <v>0</v>
      </c>
      <c r="G1172" s="12">
        <v>0</v>
      </c>
      <c r="H1172" s="12">
        <v>0</v>
      </c>
      <c r="I1172" s="12">
        <v>0</v>
      </c>
      <c r="J1172" s="12">
        <v>0</v>
      </c>
      <c r="K1172" s="12">
        <v>0</v>
      </c>
      <c r="L1172" s="12">
        <v>0</v>
      </c>
      <c r="M1172" s="12">
        <v>0</v>
      </c>
      <c r="N1172" s="12">
        <v>0</v>
      </c>
      <c r="O1172" s="12">
        <v>0</v>
      </c>
      <c r="P1172" s="12">
        <v>0</v>
      </c>
      <c r="Q1172" s="12">
        <v>0</v>
      </c>
      <c r="R1172" s="12">
        <v>0</v>
      </c>
      <c r="S1172" s="12">
        <v>0</v>
      </c>
      <c r="T1172" s="12">
        <v>0</v>
      </c>
      <c r="U1172" s="12">
        <v>0</v>
      </c>
      <c r="V1172" s="12">
        <v>0</v>
      </c>
      <c r="W1172" s="12">
        <v>0</v>
      </c>
      <c r="X1172" s="12">
        <v>0</v>
      </c>
      <c r="Y1172" s="12">
        <v>0</v>
      </c>
      <c r="Z1172" s="12">
        <v>0</v>
      </c>
      <c r="AA1172" s="12">
        <v>0</v>
      </c>
      <c r="AB1172" s="12">
        <v>0</v>
      </c>
      <c r="AC1172" s="12">
        <v>0</v>
      </c>
      <c r="AD1172" s="12">
        <v>0</v>
      </c>
      <c r="AE1172" s="12">
        <v>0</v>
      </c>
      <c r="AF1172" s="12">
        <v>0</v>
      </c>
      <c r="AG1172" s="12">
        <v>0</v>
      </c>
      <c r="AH1172" s="12">
        <v>0</v>
      </c>
      <c r="AI1172" s="12">
        <v>0</v>
      </c>
      <c r="AJ1172" s="12">
        <v>0</v>
      </c>
      <c r="AK1172" s="12">
        <v>0</v>
      </c>
      <c r="AL1172" s="12">
        <v>0</v>
      </c>
      <c r="AM1172" s="12">
        <v>0</v>
      </c>
      <c r="AN1172" s="12">
        <v>0</v>
      </c>
      <c r="AO1172" s="81">
        <v>0</v>
      </c>
      <c r="AP1172">
        <v>0</v>
      </c>
      <c r="AQ1172">
        <v>0</v>
      </c>
      <c r="AR1172">
        <v>0</v>
      </c>
      <c r="AS1172" t="s">
        <v>365</v>
      </c>
      <c r="AT1172" t="s">
        <v>273</v>
      </c>
      <c r="AU1172">
        <v>0</v>
      </c>
      <c r="AV1172" s="12"/>
      <c r="AW1172" s="12"/>
      <c r="AX1172" s="12"/>
      <c r="AY1172" s="12"/>
      <c r="AZ1172" t="s">
        <v>295</v>
      </c>
    </row>
    <row r="1173" spans="1:52" hidden="1" x14ac:dyDescent="0.35">
      <c r="A1173" t="s">
        <v>10</v>
      </c>
      <c r="B1173" t="s">
        <v>161</v>
      </c>
      <c r="C1173" s="109">
        <v>0</v>
      </c>
      <c r="D1173" s="12">
        <v>0</v>
      </c>
      <c r="E1173" s="12">
        <v>0</v>
      </c>
      <c r="F1173" s="12">
        <v>0</v>
      </c>
      <c r="G1173" s="12">
        <v>0</v>
      </c>
      <c r="H1173" s="12">
        <v>0</v>
      </c>
      <c r="I1173" s="12">
        <v>0</v>
      </c>
      <c r="J1173" s="12">
        <v>0</v>
      </c>
      <c r="K1173" s="12">
        <v>0</v>
      </c>
      <c r="L1173" s="12">
        <v>0</v>
      </c>
      <c r="M1173" s="12">
        <v>0</v>
      </c>
      <c r="N1173" s="12">
        <v>0</v>
      </c>
      <c r="O1173" s="12">
        <v>0</v>
      </c>
      <c r="P1173" s="12">
        <v>0</v>
      </c>
      <c r="Q1173" s="12">
        <v>0</v>
      </c>
      <c r="R1173" s="12">
        <v>0</v>
      </c>
      <c r="S1173" s="12">
        <v>0</v>
      </c>
      <c r="T1173" s="12">
        <v>0</v>
      </c>
      <c r="U1173" s="12">
        <v>0</v>
      </c>
      <c r="V1173" s="12">
        <v>0</v>
      </c>
      <c r="W1173" s="12">
        <v>0</v>
      </c>
      <c r="X1173" s="12">
        <v>0</v>
      </c>
      <c r="Y1173" s="12">
        <v>0</v>
      </c>
      <c r="Z1173" s="12">
        <v>0</v>
      </c>
      <c r="AA1173" s="12">
        <v>0</v>
      </c>
      <c r="AB1173" s="12">
        <v>0</v>
      </c>
      <c r="AC1173" s="12">
        <v>0</v>
      </c>
      <c r="AD1173" s="12">
        <v>0</v>
      </c>
      <c r="AE1173" s="12">
        <v>0</v>
      </c>
      <c r="AF1173" s="12">
        <v>0</v>
      </c>
      <c r="AG1173" s="12">
        <v>0</v>
      </c>
      <c r="AH1173" s="12">
        <v>0</v>
      </c>
      <c r="AI1173" s="12">
        <v>0</v>
      </c>
      <c r="AJ1173" s="12">
        <v>0</v>
      </c>
      <c r="AK1173" s="12">
        <v>0</v>
      </c>
      <c r="AL1173" s="12">
        <v>0</v>
      </c>
      <c r="AM1173" s="12">
        <v>0</v>
      </c>
      <c r="AN1173" s="12">
        <v>0</v>
      </c>
      <c r="AO1173" s="81">
        <v>0</v>
      </c>
      <c r="AP1173">
        <v>0</v>
      </c>
      <c r="AQ1173">
        <v>0</v>
      </c>
      <c r="AR1173">
        <v>0</v>
      </c>
      <c r="AS1173" t="s">
        <v>369</v>
      </c>
      <c r="AT1173" t="s">
        <v>273</v>
      </c>
      <c r="AU1173">
        <v>0</v>
      </c>
      <c r="AV1173" s="12">
        <v>1269</v>
      </c>
      <c r="AW1173" s="12"/>
      <c r="AX1173" s="12"/>
      <c r="AY1173" s="12"/>
      <c r="AZ1173" t="s">
        <v>57</v>
      </c>
    </row>
    <row r="1174" spans="1:52" hidden="1" x14ac:dyDescent="0.35">
      <c r="A1174" t="s">
        <v>10</v>
      </c>
      <c r="B1174" t="s">
        <v>161</v>
      </c>
      <c r="C1174" s="109">
        <v>0</v>
      </c>
      <c r="D1174" s="12">
        <v>0</v>
      </c>
      <c r="E1174" s="12">
        <v>0</v>
      </c>
      <c r="F1174" s="12">
        <v>0</v>
      </c>
      <c r="G1174" s="12">
        <v>0</v>
      </c>
      <c r="H1174" s="12">
        <v>0</v>
      </c>
      <c r="I1174" s="12">
        <v>0</v>
      </c>
      <c r="J1174" s="12">
        <v>0</v>
      </c>
      <c r="K1174" s="12">
        <v>0</v>
      </c>
      <c r="L1174" s="12">
        <v>0</v>
      </c>
      <c r="M1174" s="12">
        <v>0</v>
      </c>
      <c r="N1174" s="12">
        <v>0</v>
      </c>
      <c r="O1174" s="12">
        <v>0</v>
      </c>
      <c r="P1174" s="12">
        <v>0</v>
      </c>
      <c r="Q1174" s="12">
        <v>0</v>
      </c>
      <c r="R1174" s="12">
        <v>0</v>
      </c>
      <c r="S1174" s="12">
        <v>0</v>
      </c>
      <c r="T1174" s="12">
        <v>0</v>
      </c>
      <c r="U1174" s="12">
        <v>0</v>
      </c>
      <c r="V1174" s="12">
        <v>0</v>
      </c>
      <c r="W1174" s="12">
        <v>0</v>
      </c>
      <c r="X1174" s="12">
        <v>0</v>
      </c>
      <c r="Y1174" s="12">
        <v>0</v>
      </c>
      <c r="Z1174" s="12">
        <v>0</v>
      </c>
      <c r="AA1174" s="12">
        <v>0</v>
      </c>
      <c r="AB1174" s="12">
        <v>0</v>
      </c>
      <c r="AC1174" s="12">
        <v>0</v>
      </c>
      <c r="AD1174" s="12">
        <v>0</v>
      </c>
      <c r="AE1174" s="12">
        <v>0</v>
      </c>
      <c r="AF1174" s="12">
        <v>0</v>
      </c>
      <c r="AG1174" s="12">
        <v>0</v>
      </c>
      <c r="AH1174" s="12">
        <v>0</v>
      </c>
      <c r="AI1174" s="12">
        <v>0</v>
      </c>
      <c r="AJ1174" s="12">
        <v>0</v>
      </c>
      <c r="AK1174" s="12">
        <v>0</v>
      </c>
      <c r="AL1174" s="12">
        <v>0</v>
      </c>
      <c r="AM1174" s="12">
        <v>0</v>
      </c>
      <c r="AN1174" s="12">
        <v>0</v>
      </c>
      <c r="AO1174" s="81">
        <v>0</v>
      </c>
      <c r="AP1174">
        <v>0</v>
      </c>
      <c r="AQ1174">
        <v>0</v>
      </c>
      <c r="AR1174">
        <v>0</v>
      </c>
      <c r="AS1174" t="s">
        <v>369</v>
      </c>
      <c r="AT1174" t="s">
        <v>273</v>
      </c>
      <c r="AU1174">
        <v>0</v>
      </c>
      <c r="AV1174" s="12"/>
      <c r="AW1174" s="12">
        <v>3</v>
      </c>
      <c r="AX1174" s="12"/>
      <c r="AY1174" s="12"/>
      <c r="AZ1174" t="s">
        <v>295</v>
      </c>
    </row>
    <row r="1175" spans="1:52" hidden="1" x14ac:dyDescent="0.35">
      <c r="A1175" t="s">
        <v>10</v>
      </c>
      <c r="B1175" t="s">
        <v>161</v>
      </c>
      <c r="C1175" s="109">
        <v>0</v>
      </c>
      <c r="D1175" s="12">
        <v>0</v>
      </c>
      <c r="E1175" s="12">
        <v>0</v>
      </c>
      <c r="F1175" s="12">
        <v>0</v>
      </c>
      <c r="G1175" s="12">
        <v>0</v>
      </c>
      <c r="H1175" s="12">
        <v>0</v>
      </c>
      <c r="I1175" s="12">
        <v>0</v>
      </c>
      <c r="J1175" s="12">
        <v>0</v>
      </c>
      <c r="K1175" s="12">
        <v>0</v>
      </c>
      <c r="L1175" s="12">
        <v>0</v>
      </c>
      <c r="M1175" s="12">
        <v>0</v>
      </c>
      <c r="N1175" s="12">
        <v>0</v>
      </c>
      <c r="O1175" s="12">
        <v>0</v>
      </c>
      <c r="P1175" s="12">
        <v>0</v>
      </c>
      <c r="Q1175" s="12">
        <v>0</v>
      </c>
      <c r="R1175" s="12">
        <v>0</v>
      </c>
      <c r="S1175" s="12">
        <v>0</v>
      </c>
      <c r="T1175" s="12">
        <v>0</v>
      </c>
      <c r="U1175" s="12">
        <v>0</v>
      </c>
      <c r="V1175" s="12">
        <v>0</v>
      </c>
      <c r="W1175" s="12">
        <v>0</v>
      </c>
      <c r="X1175" s="12">
        <v>0</v>
      </c>
      <c r="Y1175" s="12">
        <v>0</v>
      </c>
      <c r="Z1175" s="12">
        <v>0</v>
      </c>
      <c r="AA1175" s="12">
        <v>0</v>
      </c>
      <c r="AB1175" s="12">
        <v>0</v>
      </c>
      <c r="AC1175" s="12">
        <v>0</v>
      </c>
      <c r="AD1175" s="12">
        <v>0</v>
      </c>
      <c r="AE1175" s="12">
        <v>0</v>
      </c>
      <c r="AF1175" s="12">
        <v>0</v>
      </c>
      <c r="AG1175" s="12">
        <v>0</v>
      </c>
      <c r="AH1175" s="12">
        <v>0</v>
      </c>
      <c r="AI1175" s="12">
        <v>0</v>
      </c>
      <c r="AJ1175" s="12">
        <v>0</v>
      </c>
      <c r="AK1175" s="12">
        <v>0</v>
      </c>
      <c r="AL1175" s="12">
        <v>0</v>
      </c>
      <c r="AM1175" s="12">
        <v>0</v>
      </c>
      <c r="AN1175" s="12">
        <v>0</v>
      </c>
      <c r="AO1175" s="81">
        <v>0</v>
      </c>
      <c r="AP1175">
        <v>0</v>
      </c>
      <c r="AQ1175">
        <v>0</v>
      </c>
      <c r="AR1175">
        <v>0</v>
      </c>
      <c r="AS1175" t="s">
        <v>369</v>
      </c>
      <c r="AT1175" t="s">
        <v>273</v>
      </c>
      <c r="AU1175">
        <v>0</v>
      </c>
      <c r="AV1175" s="12"/>
      <c r="AW1175" s="12">
        <v>10</v>
      </c>
      <c r="AX1175" s="12"/>
      <c r="AY1175" s="12"/>
      <c r="AZ1175" t="s">
        <v>296</v>
      </c>
    </row>
    <row r="1176" spans="1:52" hidden="1" x14ac:dyDescent="0.35">
      <c r="A1176" t="s">
        <v>10</v>
      </c>
      <c r="B1176" t="s">
        <v>161</v>
      </c>
      <c r="C1176" s="109">
        <v>0</v>
      </c>
      <c r="D1176" s="12">
        <v>0</v>
      </c>
      <c r="E1176" s="12">
        <v>0</v>
      </c>
      <c r="F1176" s="12">
        <v>0</v>
      </c>
      <c r="G1176" s="12">
        <v>0</v>
      </c>
      <c r="H1176" s="12">
        <v>0</v>
      </c>
      <c r="I1176" s="12">
        <v>0</v>
      </c>
      <c r="J1176" s="12">
        <v>0</v>
      </c>
      <c r="K1176" s="12">
        <v>0</v>
      </c>
      <c r="L1176" s="12">
        <v>0</v>
      </c>
      <c r="M1176" s="12">
        <v>0</v>
      </c>
      <c r="N1176" s="12">
        <v>0</v>
      </c>
      <c r="O1176" s="12">
        <v>0</v>
      </c>
      <c r="P1176" s="12">
        <v>0</v>
      </c>
      <c r="Q1176" s="12">
        <v>0</v>
      </c>
      <c r="R1176" s="12">
        <v>0</v>
      </c>
      <c r="S1176" s="12">
        <v>0</v>
      </c>
      <c r="T1176" s="12">
        <v>0</v>
      </c>
      <c r="U1176" s="12">
        <v>0</v>
      </c>
      <c r="V1176" s="12">
        <v>0</v>
      </c>
      <c r="W1176" s="12">
        <v>0</v>
      </c>
      <c r="X1176" s="12">
        <v>0</v>
      </c>
      <c r="Y1176" s="12">
        <v>0</v>
      </c>
      <c r="Z1176" s="12">
        <v>0</v>
      </c>
      <c r="AA1176" s="12">
        <v>0</v>
      </c>
      <c r="AB1176" s="12">
        <v>0</v>
      </c>
      <c r="AC1176" s="12">
        <v>0</v>
      </c>
      <c r="AD1176" s="12">
        <v>0</v>
      </c>
      <c r="AE1176" s="12">
        <v>0</v>
      </c>
      <c r="AF1176" s="12">
        <v>0</v>
      </c>
      <c r="AG1176" s="12">
        <v>0</v>
      </c>
      <c r="AH1176" s="12">
        <v>0</v>
      </c>
      <c r="AI1176" s="12">
        <v>0</v>
      </c>
      <c r="AJ1176" s="12">
        <v>0</v>
      </c>
      <c r="AK1176" s="12">
        <v>0</v>
      </c>
      <c r="AL1176" s="12">
        <v>0</v>
      </c>
      <c r="AM1176" s="12">
        <v>0</v>
      </c>
      <c r="AN1176" s="12">
        <v>0</v>
      </c>
      <c r="AO1176" s="81">
        <v>0</v>
      </c>
      <c r="AP1176">
        <v>0</v>
      </c>
      <c r="AQ1176">
        <v>0</v>
      </c>
      <c r="AR1176">
        <v>0</v>
      </c>
      <c r="AS1176" t="s">
        <v>369</v>
      </c>
      <c r="AT1176" t="s">
        <v>273</v>
      </c>
      <c r="AU1176">
        <v>0</v>
      </c>
      <c r="AV1176" s="12"/>
      <c r="AW1176" s="12">
        <v>125</v>
      </c>
      <c r="AX1176" s="12"/>
      <c r="AY1176" s="12"/>
      <c r="AZ1176" t="s">
        <v>57</v>
      </c>
    </row>
    <row r="1177" spans="1:52" hidden="1" x14ac:dyDescent="0.35">
      <c r="A1177" t="s">
        <v>10</v>
      </c>
      <c r="B1177" t="s">
        <v>161</v>
      </c>
      <c r="C1177" s="109">
        <v>0</v>
      </c>
      <c r="D1177" s="12">
        <v>0</v>
      </c>
      <c r="E1177" s="12">
        <v>0</v>
      </c>
      <c r="F1177" s="12">
        <v>0</v>
      </c>
      <c r="G1177" s="12">
        <v>0</v>
      </c>
      <c r="H1177" s="12">
        <v>0</v>
      </c>
      <c r="I1177" s="12">
        <v>0</v>
      </c>
      <c r="J1177" s="12">
        <v>0</v>
      </c>
      <c r="K1177" s="12">
        <v>0</v>
      </c>
      <c r="L1177" s="12">
        <v>0</v>
      </c>
      <c r="M1177" s="12">
        <v>0</v>
      </c>
      <c r="N1177" s="12">
        <v>0</v>
      </c>
      <c r="O1177" s="12">
        <v>0</v>
      </c>
      <c r="P1177" s="12">
        <v>0</v>
      </c>
      <c r="Q1177" s="12">
        <v>0</v>
      </c>
      <c r="R1177" s="12">
        <v>0</v>
      </c>
      <c r="S1177" s="12">
        <v>0</v>
      </c>
      <c r="T1177" s="12">
        <v>0</v>
      </c>
      <c r="U1177" s="12">
        <v>0</v>
      </c>
      <c r="V1177" s="12">
        <v>0</v>
      </c>
      <c r="W1177" s="12">
        <v>0</v>
      </c>
      <c r="X1177" s="12">
        <v>0</v>
      </c>
      <c r="Y1177" s="12">
        <v>0</v>
      </c>
      <c r="Z1177" s="12">
        <v>0</v>
      </c>
      <c r="AA1177" s="12">
        <v>0</v>
      </c>
      <c r="AB1177" s="12">
        <v>0</v>
      </c>
      <c r="AC1177" s="12">
        <v>0</v>
      </c>
      <c r="AD1177" s="12">
        <v>0</v>
      </c>
      <c r="AE1177" s="12">
        <v>0</v>
      </c>
      <c r="AF1177" s="12">
        <v>0</v>
      </c>
      <c r="AG1177" s="12">
        <v>0</v>
      </c>
      <c r="AH1177" s="12">
        <v>0</v>
      </c>
      <c r="AI1177" s="12">
        <v>0</v>
      </c>
      <c r="AJ1177" s="12">
        <v>0</v>
      </c>
      <c r="AK1177" s="12">
        <v>0</v>
      </c>
      <c r="AL1177" s="12">
        <v>0</v>
      </c>
      <c r="AM1177" s="12">
        <v>0</v>
      </c>
      <c r="AN1177" s="12">
        <v>0</v>
      </c>
      <c r="AO1177" s="81">
        <v>0</v>
      </c>
      <c r="AP1177">
        <v>0</v>
      </c>
      <c r="AQ1177">
        <v>0</v>
      </c>
      <c r="AR1177">
        <v>0</v>
      </c>
      <c r="AS1177" t="s">
        <v>369</v>
      </c>
      <c r="AT1177" t="s">
        <v>273</v>
      </c>
      <c r="AU1177">
        <v>0</v>
      </c>
      <c r="AV1177" s="12"/>
      <c r="AW1177" s="12"/>
      <c r="AX1177" s="12"/>
      <c r="AY1177" s="12">
        <v>3</v>
      </c>
      <c r="AZ1177" t="s">
        <v>295</v>
      </c>
    </row>
    <row r="1178" spans="1:52" hidden="1" x14ac:dyDescent="0.35">
      <c r="A1178" t="s">
        <v>10</v>
      </c>
      <c r="B1178" t="s">
        <v>161</v>
      </c>
      <c r="C1178" s="109">
        <v>0</v>
      </c>
      <c r="D1178" s="12">
        <v>0</v>
      </c>
      <c r="E1178" s="12">
        <v>0</v>
      </c>
      <c r="F1178" s="12">
        <v>0</v>
      </c>
      <c r="G1178" s="12">
        <v>0</v>
      </c>
      <c r="H1178" s="12">
        <v>0</v>
      </c>
      <c r="I1178" s="12">
        <v>0</v>
      </c>
      <c r="J1178" s="12">
        <v>0</v>
      </c>
      <c r="K1178" s="12">
        <v>0</v>
      </c>
      <c r="L1178" s="12">
        <v>0</v>
      </c>
      <c r="M1178" s="12">
        <v>0</v>
      </c>
      <c r="N1178" s="12">
        <v>0</v>
      </c>
      <c r="O1178" s="12">
        <v>0</v>
      </c>
      <c r="P1178" s="12">
        <v>0</v>
      </c>
      <c r="Q1178" s="12">
        <v>0</v>
      </c>
      <c r="R1178" s="12">
        <v>0</v>
      </c>
      <c r="S1178" s="12">
        <v>0</v>
      </c>
      <c r="T1178" s="12">
        <v>0</v>
      </c>
      <c r="U1178" s="12">
        <v>0</v>
      </c>
      <c r="V1178" s="12">
        <v>0</v>
      </c>
      <c r="W1178" s="12">
        <v>0</v>
      </c>
      <c r="X1178" s="12">
        <v>0</v>
      </c>
      <c r="Y1178" s="12">
        <v>0</v>
      </c>
      <c r="Z1178" s="12">
        <v>0</v>
      </c>
      <c r="AA1178" s="12">
        <v>0</v>
      </c>
      <c r="AB1178" s="12">
        <v>0</v>
      </c>
      <c r="AC1178" s="12">
        <v>0</v>
      </c>
      <c r="AD1178" s="12">
        <v>0</v>
      </c>
      <c r="AE1178" s="12">
        <v>0</v>
      </c>
      <c r="AF1178" s="12">
        <v>0</v>
      </c>
      <c r="AG1178" s="12">
        <v>0</v>
      </c>
      <c r="AH1178" s="12">
        <v>0</v>
      </c>
      <c r="AI1178" s="12">
        <v>0</v>
      </c>
      <c r="AJ1178" s="12">
        <v>0</v>
      </c>
      <c r="AK1178" s="12">
        <v>0</v>
      </c>
      <c r="AL1178" s="12">
        <v>0</v>
      </c>
      <c r="AM1178" s="12">
        <v>0</v>
      </c>
      <c r="AN1178" s="12">
        <v>0</v>
      </c>
      <c r="AO1178" s="81">
        <v>0</v>
      </c>
      <c r="AP1178">
        <v>0</v>
      </c>
      <c r="AQ1178">
        <v>0</v>
      </c>
      <c r="AR1178">
        <v>0</v>
      </c>
      <c r="AS1178" t="s">
        <v>369</v>
      </c>
      <c r="AT1178" t="s">
        <v>273</v>
      </c>
      <c r="AU1178">
        <v>0</v>
      </c>
      <c r="AV1178" s="12"/>
      <c r="AW1178" s="12"/>
      <c r="AX1178" s="12"/>
      <c r="AY1178" s="12">
        <v>10</v>
      </c>
      <c r="AZ1178" t="s">
        <v>296</v>
      </c>
    </row>
    <row r="1179" spans="1:52" hidden="1" x14ac:dyDescent="0.35">
      <c r="A1179" t="s">
        <v>10</v>
      </c>
      <c r="B1179" t="s">
        <v>161</v>
      </c>
      <c r="C1179" s="109">
        <v>0</v>
      </c>
      <c r="D1179" s="12">
        <v>0</v>
      </c>
      <c r="E1179" s="12">
        <v>0</v>
      </c>
      <c r="F1179" s="12">
        <v>0</v>
      </c>
      <c r="G1179" s="12">
        <v>0</v>
      </c>
      <c r="H1179" s="12">
        <v>0</v>
      </c>
      <c r="I1179" s="12">
        <v>0</v>
      </c>
      <c r="J1179" s="12">
        <v>0</v>
      </c>
      <c r="K1179" s="12">
        <v>0</v>
      </c>
      <c r="L1179" s="12">
        <v>0</v>
      </c>
      <c r="M1179" s="12">
        <v>0</v>
      </c>
      <c r="N1179" s="12">
        <v>0</v>
      </c>
      <c r="O1179" s="12">
        <v>0</v>
      </c>
      <c r="P1179" s="12">
        <v>0</v>
      </c>
      <c r="Q1179" s="12">
        <v>0</v>
      </c>
      <c r="R1179" s="12">
        <v>0</v>
      </c>
      <c r="S1179" s="12">
        <v>0</v>
      </c>
      <c r="T1179" s="12">
        <v>0</v>
      </c>
      <c r="U1179" s="12">
        <v>0</v>
      </c>
      <c r="V1179" s="12">
        <v>0</v>
      </c>
      <c r="W1179" s="12">
        <v>0</v>
      </c>
      <c r="X1179" s="12">
        <v>0</v>
      </c>
      <c r="Y1179" s="12">
        <v>0</v>
      </c>
      <c r="Z1179" s="12">
        <v>0</v>
      </c>
      <c r="AA1179" s="12">
        <v>0</v>
      </c>
      <c r="AB1179" s="12">
        <v>0</v>
      </c>
      <c r="AC1179" s="12">
        <v>0</v>
      </c>
      <c r="AD1179" s="12">
        <v>0</v>
      </c>
      <c r="AE1179" s="12">
        <v>0</v>
      </c>
      <c r="AF1179" s="12">
        <v>0</v>
      </c>
      <c r="AG1179" s="12">
        <v>0</v>
      </c>
      <c r="AH1179" s="12">
        <v>0</v>
      </c>
      <c r="AI1179" s="12">
        <v>0</v>
      </c>
      <c r="AJ1179" s="12">
        <v>0</v>
      </c>
      <c r="AK1179" s="12">
        <v>0</v>
      </c>
      <c r="AL1179" s="12">
        <v>0</v>
      </c>
      <c r="AM1179" s="12">
        <v>0</v>
      </c>
      <c r="AN1179" s="12">
        <v>0</v>
      </c>
      <c r="AO1179" s="81">
        <v>0</v>
      </c>
      <c r="AP1179">
        <v>0</v>
      </c>
      <c r="AQ1179">
        <v>0</v>
      </c>
      <c r="AR1179">
        <v>0</v>
      </c>
      <c r="AS1179" t="s">
        <v>369</v>
      </c>
      <c r="AT1179" t="s">
        <v>273</v>
      </c>
      <c r="AU1179">
        <v>0</v>
      </c>
      <c r="AV1179" s="12"/>
      <c r="AW1179" s="12"/>
      <c r="AX1179" s="12"/>
      <c r="AY1179" s="12">
        <v>121</v>
      </c>
      <c r="AZ1179" t="s">
        <v>57</v>
      </c>
    </row>
    <row r="1180" spans="1:52" hidden="1" x14ac:dyDescent="0.35">
      <c r="A1180" t="s">
        <v>10</v>
      </c>
      <c r="B1180" t="s">
        <v>161</v>
      </c>
      <c r="C1180" s="109">
        <v>0</v>
      </c>
      <c r="D1180" s="12">
        <v>0</v>
      </c>
      <c r="E1180" s="12">
        <v>0</v>
      </c>
      <c r="F1180" s="12">
        <v>0</v>
      </c>
      <c r="G1180" s="12">
        <v>0</v>
      </c>
      <c r="H1180" s="12">
        <v>0</v>
      </c>
      <c r="I1180" s="12">
        <v>0</v>
      </c>
      <c r="J1180" s="12">
        <v>0</v>
      </c>
      <c r="K1180" s="12">
        <v>0</v>
      </c>
      <c r="L1180" s="12">
        <v>0</v>
      </c>
      <c r="M1180" s="12">
        <v>0</v>
      </c>
      <c r="N1180" s="12">
        <v>0</v>
      </c>
      <c r="O1180" s="12">
        <v>0</v>
      </c>
      <c r="P1180" s="12">
        <v>0</v>
      </c>
      <c r="Q1180" s="12">
        <v>0</v>
      </c>
      <c r="R1180" s="12">
        <v>0</v>
      </c>
      <c r="S1180" s="12">
        <v>0</v>
      </c>
      <c r="T1180" s="12">
        <v>0</v>
      </c>
      <c r="U1180" s="12">
        <v>0</v>
      </c>
      <c r="V1180" s="12">
        <v>0</v>
      </c>
      <c r="W1180" s="12">
        <v>0</v>
      </c>
      <c r="X1180" s="12">
        <v>0</v>
      </c>
      <c r="Y1180" s="12">
        <v>0</v>
      </c>
      <c r="Z1180" s="12">
        <v>0</v>
      </c>
      <c r="AA1180" s="12">
        <v>0</v>
      </c>
      <c r="AB1180" s="12">
        <v>0</v>
      </c>
      <c r="AC1180" s="12">
        <v>0</v>
      </c>
      <c r="AD1180" s="12">
        <v>0</v>
      </c>
      <c r="AE1180" s="12">
        <v>0</v>
      </c>
      <c r="AF1180" s="12">
        <v>0</v>
      </c>
      <c r="AG1180" s="12">
        <v>0</v>
      </c>
      <c r="AH1180" s="12">
        <v>0</v>
      </c>
      <c r="AI1180" s="12">
        <v>0</v>
      </c>
      <c r="AJ1180" s="12">
        <v>0</v>
      </c>
      <c r="AK1180" s="12">
        <v>0</v>
      </c>
      <c r="AL1180" s="12">
        <v>0</v>
      </c>
      <c r="AM1180" s="12">
        <v>0</v>
      </c>
      <c r="AN1180" s="12">
        <v>0</v>
      </c>
      <c r="AO1180" s="81">
        <v>0</v>
      </c>
      <c r="AP1180">
        <v>0</v>
      </c>
      <c r="AQ1180">
        <v>0</v>
      </c>
      <c r="AR1180">
        <v>0</v>
      </c>
      <c r="AS1180" t="s">
        <v>369</v>
      </c>
      <c r="AT1180" t="s">
        <v>273</v>
      </c>
      <c r="AU1180">
        <v>0</v>
      </c>
      <c r="AV1180" s="12"/>
      <c r="AW1180" s="12"/>
      <c r="AX1180" s="12"/>
      <c r="AY1180" s="12"/>
      <c r="AZ1180" t="s">
        <v>57</v>
      </c>
    </row>
    <row r="1181" spans="1:52" hidden="1" x14ac:dyDescent="0.35">
      <c r="A1181" t="s">
        <v>10</v>
      </c>
      <c r="B1181" t="s">
        <v>161</v>
      </c>
      <c r="C1181" s="109">
        <v>0</v>
      </c>
      <c r="D1181" s="12">
        <v>0</v>
      </c>
      <c r="E1181" s="12">
        <v>0</v>
      </c>
      <c r="F1181" s="12">
        <v>0</v>
      </c>
      <c r="G1181" s="12">
        <v>0</v>
      </c>
      <c r="H1181" s="12">
        <v>0</v>
      </c>
      <c r="I1181" s="12">
        <v>0</v>
      </c>
      <c r="J1181" s="12">
        <v>0</v>
      </c>
      <c r="K1181" s="12">
        <v>0</v>
      </c>
      <c r="L1181" s="12">
        <v>0</v>
      </c>
      <c r="M1181" s="12">
        <v>0</v>
      </c>
      <c r="N1181" s="12">
        <v>0</v>
      </c>
      <c r="O1181" s="12">
        <v>0</v>
      </c>
      <c r="P1181" s="12">
        <v>0</v>
      </c>
      <c r="Q1181" s="12">
        <v>0</v>
      </c>
      <c r="R1181" s="12">
        <v>0</v>
      </c>
      <c r="S1181" s="12">
        <v>0</v>
      </c>
      <c r="T1181" s="12">
        <v>0</v>
      </c>
      <c r="U1181" s="12">
        <v>0</v>
      </c>
      <c r="V1181" s="12">
        <v>0</v>
      </c>
      <c r="W1181" s="12">
        <v>0</v>
      </c>
      <c r="X1181" s="12">
        <v>0</v>
      </c>
      <c r="Y1181" s="12">
        <v>0</v>
      </c>
      <c r="Z1181" s="12">
        <v>0</v>
      </c>
      <c r="AA1181" s="12">
        <v>0</v>
      </c>
      <c r="AB1181" s="12">
        <v>0</v>
      </c>
      <c r="AC1181" s="12">
        <v>0</v>
      </c>
      <c r="AD1181" s="12">
        <v>0</v>
      </c>
      <c r="AE1181" s="12">
        <v>0</v>
      </c>
      <c r="AF1181" s="12">
        <v>0</v>
      </c>
      <c r="AG1181" s="12">
        <v>0</v>
      </c>
      <c r="AH1181" s="12">
        <v>0</v>
      </c>
      <c r="AI1181" s="12">
        <v>0</v>
      </c>
      <c r="AJ1181" s="12">
        <v>0</v>
      </c>
      <c r="AK1181" s="12">
        <v>0</v>
      </c>
      <c r="AL1181" s="12">
        <v>0</v>
      </c>
      <c r="AM1181" s="12">
        <v>0</v>
      </c>
      <c r="AN1181" s="12">
        <v>0</v>
      </c>
      <c r="AO1181" s="81">
        <v>0</v>
      </c>
      <c r="AP1181">
        <v>0</v>
      </c>
      <c r="AQ1181">
        <v>0</v>
      </c>
      <c r="AR1181">
        <v>0</v>
      </c>
      <c r="AS1181" t="s">
        <v>369</v>
      </c>
      <c r="AT1181" t="s">
        <v>273</v>
      </c>
      <c r="AU1181">
        <v>0</v>
      </c>
      <c r="AV1181" s="12"/>
      <c r="AW1181" s="12"/>
      <c r="AX1181" s="12"/>
      <c r="AY1181" s="12"/>
      <c r="AZ1181" t="s">
        <v>296</v>
      </c>
    </row>
    <row r="1182" spans="1:52" hidden="1" x14ac:dyDescent="0.35">
      <c r="A1182" t="s">
        <v>10</v>
      </c>
      <c r="B1182" t="s">
        <v>161</v>
      </c>
      <c r="C1182" s="109">
        <v>0</v>
      </c>
      <c r="D1182" s="12">
        <v>0</v>
      </c>
      <c r="E1182" s="12">
        <v>0</v>
      </c>
      <c r="F1182" s="12">
        <v>0</v>
      </c>
      <c r="G1182" s="12">
        <v>0</v>
      </c>
      <c r="H1182" s="12">
        <v>0</v>
      </c>
      <c r="I1182" s="12">
        <v>0</v>
      </c>
      <c r="J1182" s="12">
        <v>0</v>
      </c>
      <c r="K1182" s="12">
        <v>0</v>
      </c>
      <c r="L1182" s="12">
        <v>0</v>
      </c>
      <c r="M1182" s="12">
        <v>0</v>
      </c>
      <c r="N1182" s="12">
        <v>0</v>
      </c>
      <c r="O1182" s="12">
        <v>0</v>
      </c>
      <c r="P1182" s="12">
        <v>0</v>
      </c>
      <c r="Q1182" s="12">
        <v>0</v>
      </c>
      <c r="R1182" s="12">
        <v>0</v>
      </c>
      <c r="S1182" s="12">
        <v>0</v>
      </c>
      <c r="T1182" s="12">
        <v>0</v>
      </c>
      <c r="U1182" s="12">
        <v>0</v>
      </c>
      <c r="V1182" s="12">
        <v>0</v>
      </c>
      <c r="W1182" s="12">
        <v>0</v>
      </c>
      <c r="X1182" s="12">
        <v>0</v>
      </c>
      <c r="Y1182" s="12">
        <v>0</v>
      </c>
      <c r="Z1182" s="12">
        <v>0</v>
      </c>
      <c r="AA1182" s="12">
        <v>0</v>
      </c>
      <c r="AB1182" s="12">
        <v>0</v>
      </c>
      <c r="AC1182" s="12">
        <v>0</v>
      </c>
      <c r="AD1182" s="12">
        <v>0</v>
      </c>
      <c r="AE1182" s="12">
        <v>0</v>
      </c>
      <c r="AF1182" s="12">
        <v>0</v>
      </c>
      <c r="AG1182" s="12">
        <v>0</v>
      </c>
      <c r="AH1182" s="12">
        <v>0</v>
      </c>
      <c r="AI1182" s="12">
        <v>0</v>
      </c>
      <c r="AJ1182" s="12">
        <v>0</v>
      </c>
      <c r="AK1182" s="12">
        <v>0</v>
      </c>
      <c r="AL1182" s="12">
        <v>0</v>
      </c>
      <c r="AM1182" s="12">
        <v>0</v>
      </c>
      <c r="AN1182" s="12">
        <v>0</v>
      </c>
      <c r="AO1182" s="81">
        <v>0</v>
      </c>
      <c r="AP1182">
        <v>0</v>
      </c>
      <c r="AQ1182">
        <v>0</v>
      </c>
      <c r="AR1182">
        <v>0</v>
      </c>
      <c r="AS1182" t="s">
        <v>369</v>
      </c>
      <c r="AT1182" t="s">
        <v>273</v>
      </c>
      <c r="AU1182">
        <v>0</v>
      </c>
      <c r="AV1182" s="12"/>
      <c r="AW1182" s="12"/>
      <c r="AX1182" s="12"/>
      <c r="AY1182" s="12"/>
      <c r="AZ1182" t="s">
        <v>295</v>
      </c>
    </row>
    <row r="1183" spans="1:52" hidden="1" x14ac:dyDescent="0.35">
      <c r="A1183" t="s">
        <v>10</v>
      </c>
      <c r="B1183" t="s">
        <v>155</v>
      </c>
      <c r="C1183" s="109">
        <v>0</v>
      </c>
      <c r="D1183" s="12">
        <v>0</v>
      </c>
      <c r="E1183" s="12">
        <v>0</v>
      </c>
      <c r="F1183" s="12">
        <v>0</v>
      </c>
      <c r="G1183" s="12">
        <v>0</v>
      </c>
      <c r="H1183" s="12">
        <v>0</v>
      </c>
      <c r="I1183" s="12">
        <v>0</v>
      </c>
      <c r="J1183" s="12">
        <v>0</v>
      </c>
      <c r="K1183" s="12">
        <v>0</v>
      </c>
      <c r="L1183" s="12">
        <v>0</v>
      </c>
      <c r="M1183" s="12">
        <v>0</v>
      </c>
      <c r="N1183" s="12">
        <v>0</v>
      </c>
      <c r="O1183" s="12">
        <v>0</v>
      </c>
      <c r="P1183" s="12">
        <v>0</v>
      </c>
      <c r="Q1183" s="12">
        <v>0</v>
      </c>
      <c r="R1183" s="12">
        <v>0</v>
      </c>
      <c r="S1183" s="12">
        <v>0</v>
      </c>
      <c r="T1183" s="12">
        <v>0</v>
      </c>
      <c r="U1183" s="12">
        <v>0</v>
      </c>
      <c r="V1183" s="12">
        <v>0</v>
      </c>
      <c r="W1183" s="12">
        <v>0</v>
      </c>
      <c r="X1183" s="12">
        <v>0</v>
      </c>
      <c r="Y1183" s="12">
        <v>0</v>
      </c>
      <c r="Z1183" s="12">
        <v>0</v>
      </c>
      <c r="AA1183" s="12">
        <v>0</v>
      </c>
      <c r="AB1183" s="12">
        <v>0</v>
      </c>
      <c r="AC1183" s="12">
        <v>0</v>
      </c>
      <c r="AD1183" s="12">
        <v>0</v>
      </c>
      <c r="AE1183" s="12">
        <v>0</v>
      </c>
      <c r="AF1183" s="12">
        <v>0</v>
      </c>
      <c r="AG1183" s="12">
        <v>0</v>
      </c>
      <c r="AH1183" s="12">
        <v>0</v>
      </c>
      <c r="AI1183" s="12">
        <v>0</v>
      </c>
      <c r="AJ1183" s="12">
        <v>0</v>
      </c>
      <c r="AK1183" s="12">
        <v>0</v>
      </c>
      <c r="AL1183" s="12">
        <v>0</v>
      </c>
      <c r="AM1183" s="12">
        <v>0</v>
      </c>
      <c r="AN1183" s="12">
        <v>0</v>
      </c>
      <c r="AO1183" s="81">
        <v>0</v>
      </c>
      <c r="AP1183">
        <v>0</v>
      </c>
      <c r="AQ1183">
        <v>0</v>
      </c>
      <c r="AR1183">
        <v>0</v>
      </c>
      <c r="AS1183" t="s">
        <v>365</v>
      </c>
      <c r="AT1183" t="s">
        <v>273</v>
      </c>
      <c r="AU1183">
        <v>0</v>
      </c>
      <c r="AV1183" s="12">
        <v>5082</v>
      </c>
      <c r="AW1183" s="12"/>
      <c r="AX1183" s="12"/>
      <c r="AY1183" s="12"/>
      <c r="AZ1183" t="s">
        <v>57</v>
      </c>
    </row>
    <row r="1184" spans="1:52" hidden="1" x14ac:dyDescent="0.35">
      <c r="A1184" t="s">
        <v>10</v>
      </c>
      <c r="B1184" t="s">
        <v>155</v>
      </c>
      <c r="C1184" s="109">
        <v>0</v>
      </c>
      <c r="D1184" s="12">
        <v>0</v>
      </c>
      <c r="E1184" s="12">
        <v>0</v>
      </c>
      <c r="F1184" s="12">
        <v>0</v>
      </c>
      <c r="G1184" s="12">
        <v>0</v>
      </c>
      <c r="H1184" s="12">
        <v>0</v>
      </c>
      <c r="I1184" s="12">
        <v>0</v>
      </c>
      <c r="J1184" s="12">
        <v>0</v>
      </c>
      <c r="K1184" s="12">
        <v>0</v>
      </c>
      <c r="L1184" s="12">
        <v>0</v>
      </c>
      <c r="M1184" s="12">
        <v>0</v>
      </c>
      <c r="N1184" s="12">
        <v>0</v>
      </c>
      <c r="O1184" s="12">
        <v>0</v>
      </c>
      <c r="P1184" s="12">
        <v>0</v>
      </c>
      <c r="Q1184" s="12">
        <v>0</v>
      </c>
      <c r="R1184" s="12">
        <v>0</v>
      </c>
      <c r="S1184" s="12">
        <v>0</v>
      </c>
      <c r="T1184" s="12">
        <v>0</v>
      </c>
      <c r="U1184" s="12">
        <v>0</v>
      </c>
      <c r="V1184" s="12">
        <v>0</v>
      </c>
      <c r="W1184" s="12">
        <v>0</v>
      </c>
      <c r="X1184" s="12">
        <v>0</v>
      </c>
      <c r="Y1184" s="12">
        <v>0</v>
      </c>
      <c r="Z1184" s="12">
        <v>0</v>
      </c>
      <c r="AA1184" s="12">
        <v>0</v>
      </c>
      <c r="AB1184" s="12">
        <v>0</v>
      </c>
      <c r="AC1184" s="12">
        <v>0</v>
      </c>
      <c r="AD1184" s="12">
        <v>0</v>
      </c>
      <c r="AE1184" s="12">
        <v>0</v>
      </c>
      <c r="AF1184" s="12">
        <v>0</v>
      </c>
      <c r="AG1184" s="12">
        <v>0</v>
      </c>
      <c r="AH1184" s="12">
        <v>0</v>
      </c>
      <c r="AI1184" s="12">
        <v>0</v>
      </c>
      <c r="AJ1184" s="12">
        <v>0</v>
      </c>
      <c r="AK1184" s="12">
        <v>0</v>
      </c>
      <c r="AL1184" s="12">
        <v>0</v>
      </c>
      <c r="AM1184" s="12">
        <v>0</v>
      </c>
      <c r="AN1184" s="12">
        <v>0</v>
      </c>
      <c r="AO1184" s="81">
        <v>0</v>
      </c>
      <c r="AP1184">
        <v>0</v>
      </c>
      <c r="AQ1184">
        <v>0</v>
      </c>
      <c r="AR1184">
        <v>0</v>
      </c>
      <c r="AS1184" t="s">
        <v>365</v>
      </c>
      <c r="AT1184" t="s">
        <v>273</v>
      </c>
      <c r="AU1184">
        <v>0</v>
      </c>
      <c r="AV1184" s="12"/>
      <c r="AW1184" s="12">
        <v>4</v>
      </c>
      <c r="AX1184" s="12"/>
      <c r="AY1184" s="12"/>
      <c r="AZ1184" t="s">
        <v>295</v>
      </c>
    </row>
    <row r="1185" spans="1:52" hidden="1" x14ac:dyDescent="0.35">
      <c r="A1185" t="s">
        <v>10</v>
      </c>
      <c r="B1185" t="s">
        <v>155</v>
      </c>
      <c r="C1185" s="109">
        <v>0</v>
      </c>
      <c r="D1185" s="12">
        <v>0</v>
      </c>
      <c r="E1185" s="12">
        <v>0</v>
      </c>
      <c r="F1185" s="12">
        <v>0</v>
      </c>
      <c r="G1185" s="12">
        <v>0</v>
      </c>
      <c r="H1185" s="12">
        <v>0</v>
      </c>
      <c r="I1185" s="12">
        <v>0</v>
      </c>
      <c r="J1185" s="12">
        <v>0</v>
      </c>
      <c r="K1185" s="12">
        <v>0</v>
      </c>
      <c r="L1185" s="12">
        <v>0</v>
      </c>
      <c r="M1185" s="12">
        <v>0</v>
      </c>
      <c r="N1185" s="12">
        <v>0</v>
      </c>
      <c r="O1185" s="12">
        <v>0</v>
      </c>
      <c r="P1185" s="12">
        <v>0</v>
      </c>
      <c r="Q1185" s="12">
        <v>0</v>
      </c>
      <c r="R1185" s="12">
        <v>0</v>
      </c>
      <c r="S1185" s="12">
        <v>0</v>
      </c>
      <c r="T1185" s="12">
        <v>0</v>
      </c>
      <c r="U1185" s="12">
        <v>0</v>
      </c>
      <c r="V1185" s="12">
        <v>0</v>
      </c>
      <c r="W1185" s="12">
        <v>0</v>
      </c>
      <c r="X1185" s="12">
        <v>0</v>
      </c>
      <c r="Y1185" s="12">
        <v>0</v>
      </c>
      <c r="Z1185" s="12">
        <v>0</v>
      </c>
      <c r="AA1185" s="12">
        <v>0</v>
      </c>
      <c r="AB1185" s="12">
        <v>0</v>
      </c>
      <c r="AC1185" s="12">
        <v>0</v>
      </c>
      <c r="AD1185" s="12">
        <v>0</v>
      </c>
      <c r="AE1185" s="12">
        <v>0</v>
      </c>
      <c r="AF1185" s="12">
        <v>0</v>
      </c>
      <c r="AG1185" s="12">
        <v>0</v>
      </c>
      <c r="AH1185" s="12">
        <v>0</v>
      </c>
      <c r="AI1185" s="12">
        <v>0</v>
      </c>
      <c r="AJ1185" s="12">
        <v>0</v>
      </c>
      <c r="AK1185" s="12">
        <v>0</v>
      </c>
      <c r="AL1185" s="12">
        <v>0</v>
      </c>
      <c r="AM1185" s="12">
        <v>0</v>
      </c>
      <c r="AN1185" s="12">
        <v>0</v>
      </c>
      <c r="AO1185" s="81">
        <v>0</v>
      </c>
      <c r="AP1185">
        <v>0</v>
      </c>
      <c r="AQ1185">
        <v>0</v>
      </c>
      <c r="AR1185">
        <v>0</v>
      </c>
      <c r="AS1185" t="s">
        <v>365</v>
      </c>
      <c r="AT1185" t="s">
        <v>273</v>
      </c>
      <c r="AU1185">
        <v>0</v>
      </c>
      <c r="AV1185" s="12"/>
      <c r="AW1185" s="12">
        <v>17</v>
      </c>
      <c r="AX1185" s="12"/>
      <c r="AY1185" s="12"/>
      <c r="AZ1185" t="s">
        <v>296</v>
      </c>
    </row>
    <row r="1186" spans="1:52" hidden="1" x14ac:dyDescent="0.35">
      <c r="A1186" t="s">
        <v>10</v>
      </c>
      <c r="B1186" t="s">
        <v>155</v>
      </c>
      <c r="C1186" s="109">
        <v>0</v>
      </c>
      <c r="D1186" s="12">
        <v>0</v>
      </c>
      <c r="E1186" s="12">
        <v>0</v>
      </c>
      <c r="F1186" s="12">
        <v>0</v>
      </c>
      <c r="G1186" s="12">
        <v>0</v>
      </c>
      <c r="H1186" s="12">
        <v>0</v>
      </c>
      <c r="I1186" s="12">
        <v>0</v>
      </c>
      <c r="J1186" s="12">
        <v>0</v>
      </c>
      <c r="K1186" s="12">
        <v>0</v>
      </c>
      <c r="L1186" s="12">
        <v>0</v>
      </c>
      <c r="M1186" s="12">
        <v>0</v>
      </c>
      <c r="N1186" s="12">
        <v>0</v>
      </c>
      <c r="O1186" s="12">
        <v>0</v>
      </c>
      <c r="P1186" s="12">
        <v>0</v>
      </c>
      <c r="Q1186" s="12">
        <v>0</v>
      </c>
      <c r="R1186" s="12">
        <v>0</v>
      </c>
      <c r="S1186" s="12">
        <v>0</v>
      </c>
      <c r="T1186" s="12">
        <v>0</v>
      </c>
      <c r="U1186" s="12">
        <v>0</v>
      </c>
      <c r="V1186" s="12">
        <v>0</v>
      </c>
      <c r="W1186" s="12">
        <v>0</v>
      </c>
      <c r="X1186" s="12">
        <v>0</v>
      </c>
      <c r="Y1186" s="12">
        <v>0</v>
      </c>
      <c r="Z1186" s="12">
        <v>0</v>
      </c>
      <c r="AA1186" s="12">
        <v>0</v>
      </c>
      <c r="AB1186" s="12">
        <v>0</v>
      </c>
      <c r="AC1186" s="12">
        <v>0</v>
      </c>
      <c r="AD1186" s="12">
        <v>0</v>
      </c>
      <c r="AE1186" s="12">
        <v>0</v>
      </c>
      <c r="AF1186" s="12">
        <v>0</v>
      </c>
      <c r="AG1186" s="12">
        <v>0</v>
      </c>
      <c r="AH1186" s="12">
        <v>0</v>
      </c>
      <c r="AI1186" s="12">
        <v>0</v>
      </c>
      <c r="AJ1186" s="12">
        <v>0</v>
      </c>
      <c r="AK1186" s="12">
        <v>0</v>
      </c>
      <c r="AL1186" s="12">
        <v>0</v>
      </c>
      <c r="AM1186" s="12">
        <v>0</v>
      </c>
      <c r="AN1186" s="12">
        <v>0</v>
      </c>
      <c r="AO1186" s="81">
        <v>0</v>
      </c>
      <c r="AP1186">
        <v>0</v>
      </c>
      <c r="AQ1186">
        <v>0</v>
      </c>
      <c r="AR1186">
        <v>0</v>
      </c>
      <c r="AS1186" t="s">
        <v>365</v>
      </c>
      <c r="AT1186" t="s">
        <v>273</v>
      </c>
      <c r="AU1186">
        <v>0</v>
      </c>
      <c r="AV1186" s="12"/>
      <c r="AW1186" s="12">
        <v>204</v>
      </c>
      <c r="AX1186" s="12"/>
      <c r="AY1186" s="12"/>
      <c r="AZ1186" t="s">
        <v>57</v>
      </c>
    </row>
    <row r="1187" spans="1:52" hidden="1" x14ac:dyDescent="0.35">
      <c r="A1187" t="s">
        <v>10</v>
      </c>
      <c r="B1187" t="s">
        <v>155</v>
      </c>
      <c r="C1187" s="109">
        <v>0</v>
      </c>
      <c r="D1187" s="12">
        <v>0</v>
      </c>
      <c r="E1187" s="12">
        <v>0</v>
      </c>
      <c r="F1187" s="12">
        <v>0</v>
      </c>
      <c r="G1187" s="12">
        <v>0</v>
      </c>
      <c r="H1187" s="12">
        <v>0</v>
      </c>
      <c r="I1187" s="12">
        <v>0</v>
      </c>
      <c r="J1187" s="12">
        <v>0</v>
      </c>
      <c r="K1187" s="12">
        <v>0</v>
      </c>
      <c r="L1187" s="12">
        <v>0</v>
      </c>
      <c r="M1187" s="12">
        <v>0</v>
      </c>
      <c r="N1187" s="12">
        <v>0</v>
      </c>
      <c r="O1187" s="12">
        <v>0</v>
      </c>
      <c r="P1187" s="12">
        <v>0</v>
      </c>
      <c r="Q1187" s="12">
        <v>0</v>
      </c>
      <c r="R1187" s="12">
        <v>0</v>
      </c>
      <c r="S1187" s="12">
        <v>0</v>
      </c>
      <c r="T1187" s="12">
        <v>0</v>
      </c>
      <c r="U1187" s="12">
        <v>0</v>
      </c>
      <c r="V1187" s="12">
        <v>0</v>
      </c>
      <c r="W1187" s="12">
        <v>0</v>
      </c>
      <c r="X1187" s="12">
        <v>0</v>
      </c>
      <c r="Y1187" s="12">
        <v>0</v>
      </c>
      <c r="Z1187" s="12">
        <v>0</v>
      </c>
      <c r="AA1187" s="12">
        <v>0</v>
      </c>
      <c r="AB1187" s="12">
        <v>0</v>
      </c>
      <c r="AC1187" s="12">
        <v>0</v>
      </c>
      <c r="AD1187" s="12">
        <v>0</v>
      </c>
      <c r="AE1187" s="12">
        <v>0</v>
      </c>
      <c r="AF1187" s="12">
        <v>0</v>
      </c>
      <c r="AG1187" s="12">
        <v>0</v>
      </c>
      <c r="AH1187" s="12">
        <v>0</v>
      </c>
      <c r="AI1187" s="12">
        <v>0</v>
      </c>
      <c r="AJ1187" s="12">
        <v>0</v>
      </c>
      <c r="AK1187" s="12">
        <v>0</v>
      </c>
      <c r="AL1187" s="12">
        <v>0</v>
      </c>
      <c r="AM1187" s="12">
        <v>0</v>
      </c>
      <c r="AN1187" s="12">
        <v>0</v>
      </c>
      <c r="AO1187" s="81">
        <v>0</v>
      </c>
      <c r="AP1187">
        <v>0</v>
      </c>
      <c r="AQ1187">
        <v>0</v>
      </c>
      <c r="AR1187">
        <v>0</v>
      </c>
      <c r="AS1187" t="s">
        <v>365</v>
      </c>
      <c r="AT1187" t="s">
        <v>273</v>
      </c>
      <c r="AU1187">
        <v>0</v>
      </c>
      <c r="AV1187" s="12"/>
      <c r="AW1187" s="12"/>
      <c r="AX1187" s="12"/>
      <c r="AY1187" s="12">
        <v>5</v>
      </c>
      <c r="AZ1187" t="s">
        <v>295</v>
      </c>
    </row>
    <row r="1188" spans="1:52" hidden="1" x14ac:dyDescent="0.35">
      <c r="A1188" t="s">
        <v>10</v>
      </c>
      <c r="B1188" t="s">
        <v>155</v>
      </c>
      <c r="C1188" s="109">
        <v>0</v>
      </c>
      <c r="D1188" s="12">
        <v>0</v>
      </c>
      <c r="E1188" s="12">
        <v>0</v>
      </c>
      <c r="F1188" s="12">
        <v>0</v>
      </c>
      <c r="G1188" s="12">
        <v>0</v>
      </c>
      <c r="H1188" s="12">
        <v>0</v>
      </c>
      <c r="I1188" s="12">
        <v>0</v>
      </c>
      <c r="J1188" s="12">
        <v>0</v>
      </c>
      <c r="K1188" s="12">
        <v>0</v>
      </c>
      <c r="L1188" s="12">
        <v>0</v>
      </c>
      <c r="M1188" s="12">
        <v>0</v>
      </c>
      <c r="N1188" s="12">
        <v>0</v>
      </c>
      <c r="O1188" s="12">
        <v>0</v>
      </c>
      <c r="P1188" s="12">
        <v>0</v>
      </c>
      <c r="Q1188" s="12">
        <v>0</v>
      </c>
      <c r="R1188" s="12">
        <v>0</v>
      </c>
      <c r="S1188" s="12">
        <v>0</v>
      </c>
      <c r="T1188" s="12">
        <v>0</v>
      </c>
      <c r="U1188" s="12">
        <v>0</v>
      </c>
      <c r="V1188" s="12">
        <v>0</v>
      </c>
      <c r="W1188" s="12">
        <v>0</v>
      </c>
      <c r="X1188" s="12">
        <v>0</v>
      </c>
      <c r="Y1188" s="12">
        <v>0</v>
      </c>
      <c r="Z1188" s="12">
        <v>0</v>
      </c>
      <c r="AA1188" s="12">
        <v>0</v>
      </c>
      <c r="AB1188" s="12">
        <v>0</v>
      </c>
      <c r="AC1188" s="12">
        <v>0</v>
      </c>
      <c r="AD1188" s="12">
        <v>0</v>
      </c>
      <c r="AE1188" s="12">
        <v>0</v>
      </c>
      <c r="AF1188" s="12">
        <v>0</v>
      </c>
      <c r="AG1188" s="12">
        <v>0</v>
      </c>
      <c r="AH1188" s="12">
        <v>0</v>
      </c>
      <c r="AI1188" s="12">
        <v>0</v>
      </c>
      <c r="AJ1188" s="12">
        <v>0</v>
      </c>
      <c r="AK1188" s="12">
        <v>0</v>
      </c>
      <c r="AL1188" s="12">
        <v>0</v>
      </c>
      <c r="AM1188" s="12">
        <v>0</v>
      </c>
      <c r="AN1188" s="12">
        <v>0</v>
      </c>
      <c r="AO1188" s="81">
        <v>0</v>
      </c>
      <c r="AP1188">
        <v>0</v>
      </c>
      <c r="AQ1188">
        <v>0</v>
      </c>
      <c r="AR1188">
        <v>0</v>
      </c>
      <c r="AS1188" t="s">
        <v>365</v>
      </c>
      <c r="AT1188" t="s">
        <v>273</v>
      </c>
      <c r="AU1188">
        <v>0</v>
      </c>
      <c r="AV1188" s="12"/>
      <c r="AW1188" s="12"/>
      <c r="AX1188" s="12"/>
      <c r="AY1188" s="12">
        <v>19</v>
      </c>
      <c r="AZ1188" t="s">
        <v>296</v>
      </c>
    </row>
    <row r="1189" spans="1:52" hidden="1" x14ac:dyDescent="0.35">
      <c r="A1189" t="s">
        <v>10</v>
      </c>
      <c r="B1189" t="s">
        <v>155</v>
      </c>
      <c r="C1189" s="109">
        <v>0</v>
      </c>
      <c r="D1189" s="12">
        <v>0</v>
      </c>
      <c r="E1189" s="12">
        <v>0</v>
      </c>
      <c r="F1189" s="12">
        <v>0</v>
      </c>
      <c r="G1189" s="12">
        <v>0</v>
      </c>
      <c r="H1189" s="12">
        <v>0</v>
      </c>
      <c r="I1189" s="12">
        <v>0</v>
      </c>
      <c r="J1189" s="12">
        <v>0</v>
      </c>
      <c r="K1189" s="12">
        <v>0</v>
      </c>
      <c r="L1189" s="12">
        <v>0</v>
      </c>
      <c r="M1189" s="12">
        <v>0</v>
      </c>
      <c r="N1189" s="12">
        <v>0</v>
      </c>
      <c r="O1189" s="12">
        <v>0</v>
      </c>
      <c r="P1189" s="12">
        <v>0</v>
      </c>
      <c r="Q1189" s="12">
        <v>0</v>
      </c>
      <c r="R1189" s="12">
        <v>0</v>
      </c>
      <c r="S1189" s="12">
        <v>0</v>
      </c>
      <c r="T1189" s="12">
        <v>0</v>
      </c>
      <c r="U1189" s="12">
        <v>0</v>
      </c>
      <c r="V1189" s="12">
        <v>0</v>
      </c>
      <c r="W1189" s="12">
        <v>0</v>
      </c>
      <c r="X1189" s="12">
        <v>0</v>
      </c>
      <c r="Y1189" s="12">
        <v>0</v>
      </c>
      <c r="Z1189" s="12">
        <v>0</v>
      </c>
      <c r="AA1189" s="12">
        <v>0</v>
      </c>
      <c r="AB1189" s="12">
        <v>0</v>
      </c>
      <c r="AC1189" s="12">
        <v>0</v>
      </c>
      <c r="AD1189" s="12">
        <v>0</v>
      </c>
      <c r="AE1189" s="12">
        <v>0</v>
      </c>
      <c r="AF1189" s="12">
        <v>0</v>
      </c>
      <c r="AG1189" s="12">
        <v>0</v>
      </c>
      <c r="AH1189" s="12">
        <v>0</v>
      </c>
      <c r="AI1189" s="12">
        <v>0</v>
      </c>
      <c r="AJ1189" s="12">
        <v>0</v>
      </c>
      <c r="AK1189" s="12">
        <v>0</v>
      </c>
      <c r="AL1189" s="12">
        <v>0</v>
      </c>
      <c r="AM1189" s="12">
        <v>0</v>
      </c>
      <c r="AN1189" s="12">
        <v>0</v>
      </c>
      <c r="AO1189" s="81">
        <v>0</v>
      </c>
      <c r="AP1189">
        <v>0</v>
      </c>
      <c r="AQ1189">
        <v>0</v>
      </c>
      <c r="AR1189">
        <v>0</v>
      </c>
      <c r="AS1189" t="s">
        <v>365</v>
      </c>
      <c r="AT1189" t="s">
        <v>273</v>
      </c>
      <c r="AU1189">
        <v>0</v>
      </c>
      <c r="AV1189" s="12"/>
      <c r="AW1189" s="12"/>
      <c r="AX1189" s="12"/>
      <c r="AY1189" s="12">
        <v>229</v>
      </c>
      <c r="AZ1189" t="s">
        <v>57</v>
      </c>
    </row>
    <row r="1190" spans="1:52" hidden="1" x14ac:dyDescent="0.35">
      <c r="A1190" t="s">
        <v>10</v>
      </c>
      <c r="B1190" t="s">
        <v>155</v>
      </c>
      <c r="C1190" s="109">
        <v>0</v>
      </c>
      <c r="D1190" s="12">
        <v>0</v>
      </c>
      <c r="E1190" s="12">
        <v>0</v>
      </c>
      <c r="F1190" s="12">
        <v>0</v>
      </c>
      <c r="G1190" s="12">
        <v>0</v>
      </c>
      <c r="H1190" s="12">
        <v>0</v>
      </c>
      <c r="I1190" s="12">
        <v>0</v>
      </c>
      <c r="J1190" s="12">
        <v>0</v>
      </c>
      <c r="K1190" s="12">
        <v>0</v>
      </c>
      <c r="L1190" s="12">
        <v>0</v>
      </c>
      <c r="M1190" s="12">
        <v>0</v>
      </c>
      <c r="N1190" s="12">
        <v>0</v>
      </c>
      <c r="O1190" s="12">
        <v>0</v>
      </c>
      <c r="P1190" s="12">
        <v>0</v>
      </c>
      <c r="Q1190" s="12">
        <v>0</v>
      </c>
      <c r="R1190" s="12">
        <v>0</v>
      </c>
      <c r="S1190" s="12">
        <v>0</v>
      </c>
      <c r="T1190" s="12">
        <v>0</v>
      </c>
      <c r="U1190" s="12">
        <v>0</v>
      </c>
      <c r="V1190" s="12">
        <v>0</v>
      </c>
      <c r="W1190" s="12">
        <v>0</v>
      </c>
      <c r="X1190" s="12">
        <v>0</v>
      </c>
      <c r="Y1190" s="12">
        <v>0</v>
      </c>
      <c r="Z1190" s="12">
        <v>0</v>
      </c>
      <c r="AA1190" s="12">
        <v>0</v>
      </c>
      <c r="AB1190" s="12">
        <v>0</v>
      </c>
      <c r="AC1190" s="12">
        <v>0</v>
      </c>
      <c r="AD1190" s="12">
        <v>0</v>
      </c>
      <c r="AE1190" s="12">
        <v>0</v>
      </c>
      <c r="AF1190" s="12">
        <v>0</v>
      </c>
      <c r="AG1190" s="12">
        <v>0</v>
      </c>
      <c r="AH1190" s="12">
        <v>0</v>
      </c>
      <c r="AI1190" s="12">
        <v>0</v>
      </c>
      <c r="AJ1190" s="12">
        <v>0</v>
      </c>
      <c r="AK1190" s="12">
        <v>0</v>
      </c>
      <c r="AL1190" s="12">
        <v>0</v>
      </c>
      <c r="AM1190" s="12">
        <v>0</v>
      </c>
      <c r="AN1190" s="12">
        <v>0</v>
      </c>
      <c r="AO1190" s="81">
        <v>0</v>
      </c>
      <c r="AP1190">
        <v>0</v>
      </c>
      <c r="AQ1190">
        <v>0</v>
      </c>
      <c r="AR1190">
        <v>0</v>
      </c>
      <c r="AS1190" t="s">
        <v>365</v>
      </c>
      <c r="AT1190" t="s">
        <v>273</v>
      </c>
      <c r="AU1190">
        <v>0</v>
      </c>
      <c r="AV1190" s="12"/>
      <c r="AW1190" s="12"/>
      <c r="AX1190" s="12"/>
      <c r="AY1190" s="12"/>
      <c r="AZ1190" t="s">
        <v>57</v>
      </c>
    </row>
    <row r="1191" spans="1:52" hidden="1" x14ac:dyDescent="0.35">
      <c r="A1191" t="s">
        <v>10</v>
      </c>
      <c r="B1191" t="s">
        <v>155</v>
      </c>
      <c r="C1191" s="109">
        <v>0</v>
      </c>
      <c r="D1191" s="12">
        <v>0</v>
      </c>
      <c r="E1191" s="12">
        <v>0</v>
      </c>
      <c r="F1191" s="12">
        <v>0</v>
      </c>
      <c r="G1191" s="12">
        <v>0</v>
      </c>
      <c r="H1191" s="12">
        <v>0</v>
      </c>
      <c r="I1191" s="12">
        <v>0</v>
      </c>
      <c r="J1191" s="12">
        <v>0</v>
      </c>
      <c r="K1191" s="12">
        <v>0</v>
      </c>
      <c r="L1191" s="12">
        <v>0</v>
      </c>
      <c r="M1191" s="12">
        <v>0</v>
      </c>
      <c r="N1191" s="12">
        <v>0</v>
      </c>
      <c r="O1191" s="12">
        <v>0</v>
      </c>
      <c r="P1191" s="12">
        <v>0</v>
      </c>
      <c r="Q1191" s="12">
        <v>0</v>
      </c>
      <c r="R1191" s="12">
        <v>0</v>
      </c>
      <c r="S1191" s="12">
        <v>0</v>
      </c>
      <c r="T1191" s="12">
        <v>0</v>
      </c>
      <c r="U1191" s="12">
        <v>0</v>
      </c>
      <c r="V1191" s="12">
        <v>0</v>
      </c>
      <c r="W1191" s="12">
        <v>0</v>
      </c>
      <c r="X1191" s="12">
        <v>0</v>
      </c>
      <c r="Y1191" s="12">
        <v>0</v>
      </c>
      <c r="Z1191" s="12">
        <v>0</v>
      </c>
      <c r="AA1191" s="12">
        <v>0</v>
      </c>
      <c r="AB1191" s="12">
        <v>0</v>
      </c>
      <c r="AC1191" s="12">
        <v>0</v>
      </c>
      <c r="AD1191" s="12">
        <v>0</v>
      </c>
      <c r="AE1191" s="12">
        <v>0</v>
      </c>
      <c r="AF1191" s="12">
        <v>0</v>
      </c>
      <c r="AG1191" s="12">
        <v>0</v>
      </c>
      <c r="AH1191" s="12">
        <v>0</v>
      </c>
      <c r="AI1191" s="12">
        <v>0</v>
      </c>
      <c r="AJ1191" s="12">
        <v>0</v>
      </c>
      <c r="AK1191" s="12">
        <v>0</v>
      </c>
      <c r="AL1191" s="12">
        <v>0</v>
      </c>
      <c r="AM1191" s="12">
        <v>0</v>
      </c>
      <c r="AN1191" s="12">
        <v>0</v>
      </c>
      <c r="AO1191" s="81">
        <v>0</v>
      </c>
      <c r="AP1191">
        <v>0</v>
      </c>
      <c r="AQ1191">
        <v>0</v>
      </c>
      <c r="AR1191">
        <v>0</v>
      </c>
      <c r="AS1191" t="s">
        <v>365</v>
      </c>
      <c r="AT1191" t="s">
        <v>273</v>
      </c>
      <c r="AU1191">
        <v>0</v>
      </c>
      <c r="AV1191" s="12"/>
      <c r="AW1191" s="12"/>
      <c r="AX1191" s="12"/>
      <c r="AY1191" s="12"/>
      <c r="AZ1191" t="s">
        <v>296</v>
      </c>
    </row>
    <row r="1192" spans="1:52" hidden="1" x14ac:dyDescent="0.35">
      <c r="A1192" t="s">
        <v>10</v>
      </c>
      <c r="B1192" t="s">
        <v>155</v>
      </c>
      <c r="C1192" s="109">
        <v>0</v>
      </c>
      <c r="D1192" s="12">
        <v>0</v>
      </c>
      <c r="E1192" s="12">
        <v>0</v>
      </c>
      <c r="F1192" s="12">
        <v>0</v>
      </c>
      <c r="G1192" s="12">
        <v>0</v>
      </c>
      <c r="H1192" s="12">
        <v>0</v>
      </c>
      <c r="I1192" s="12">
        <v>0</v>
      </c>
      <c r="J1192" s="12">
        <v>0</v>
      </c>
      <c r="K1192" s="12">
        <v>0</v>
      </c>
      <c r="L1192" s="12">
        <v>0</v>
      </c>
      <c r="M1192" s="12">
        <v>0</v>
      </c>
      <c r="N1192" s="12">
        <v>0</v>
      </c>
      <c r="O1192" s="12">
        <v>0</v>
      </c>
      <c r="P1192" s="12">
        <v>0</v>
      </c>
      <c r="Q1192" s="12">
        <v>0</v>
      </c>
      <c r="R1192" s="12">
        <v>0</v>
      </c>
      <c r="S1192" s="12">
        <v>0</v>
      </c>
      <c r="T1192" s="12">
        <v>0</v>
      </c>
      <c r="U1192" s="12">
        <v>0</v>
      </c>
      <c r="V1192" s="12">
        <v>0</v>
      </c>
      <c r="W1192" s="12">
        <v>0</v>
      </c>
      <c r="X1192" s="12">
        <v>0</v>
      </c>
      <c r="Y1192" s="12">
        <v>0</v>
      </c>
      <c r="Z1192" s="12">
        <v>0</v>
      </c>
      <c r="AA1192" s="12">
        <v>0</v>
      </c>
      <c r="AB1192" s="12">
        <v>0</v>
      </c>
      <c r="AC1192" s="12">
        <v>0</v>
      </c>
      <c r="AD1192" s="12">
        <v>0</v>
      </c>
      <c r="AE1192" s="12">
        <v>0</v>
      </c>
      <c r="AF1192" s="12">
        <v>0</v>
      </c>
      <c r="AG1192" s="12">
        <v>0</v>
      </c>
      <c r="AH1192" s="12">
        <v>0</v>
      </c>
      <c r="AI1192" s="12">
        <v>0</v>
      </c>
      <c r="AJ1192" s="12">
        <v>0</v>
      </c>
      <c r="AK1192" s="12">
        <v>0</v>
      </c>
      <c r="AL1192" s="12">
        <v>0</v>
      </c>
      <c r="AM1192" s="12">
        <v>0</v>
      </c>
      <c r="AN1192" s="12">
        <v>0</v>
      </c>
      <c r="AO1192" s="81">
        <v>0</v>
      </c>
      <c r="AP1192">
        <v>0</v>
      </c>
      <c r="AQ1192">
        <v>0</v>
      </c>
      <c r="AR1192">
        <v>0</v>
      </c>
      <c r="AS1192" t="s">
        <v>365</v>
      </c>
      <c r="AT1192" t="s">
        <v>273</v>
      </c>
      <c r="AU1192">
        <v>0</v>
      </c>
      <c r="AV1192" s="12"/>
      <c r="AW1192" s="12"/>
      <c r="AX1192" s="12"/>
      <c r="AY1192" s="12"/>
      <c r="AZ1192" t="s">
        <v>295</v>
      </c>
    </row>
    <row r="1193" spans="1:52" hidden="1" x14ac:dyDescent="0.35">
      <c r="A1193" t="s">
        <v>10</v>
      </c>
      <c r="B1193" t="s">
        <v>157</v>
      </c>
      <c r="C1193" s="109">
        <v>0</v>
      </c>
      <c r="D1193" s="12">
        <v>0</v>
      </c>
      <c r="E1193" s="12">
        <v>0</v>
      </c>
      <c r="F1193" s="12">
        <v>0</v>
      </c>
      <c r="G1193" s="12">
        <v>0</v>
      </c>
      <c r="H1193" s="12">
        <v>0</v>
      </c>
      <c r="I1193" s="12">
        <v>0</v>
      </c>
      <c r="J1193" s="12">
        <v>0</v>
      </c>
      <c r="K1193" s="12">
        <v>0</v>
      </c>
      <c r="L1193" s="12">
        <v>0</v>
      </c>
      <c r="M1193" s="12">
        <v>0</v>
      </c>
      <c r="N1193" s="12">
        <v>0</v>
      </c>
      <c r="O1193" s="12">
        <v>0</v>
      </c>
      <c r="P1193" s="12">
        <v>0</v>
      </c>
      <c r="Q1193" s="12">
        <v>0</v>
      </c>
      <c r="R1193" s="12">
        <v>0</v>
      </c>
      <c r="S1193" s="12">
        <v>0</v>
      </c>
      <c r="T1193" s="12">
        <v>0</v>
      </c>
      <c r="U1193" s="12">
        <v>0</v>
      </c>
      <c r="V1193" s="12">
        <v>0</v>
      </c>
      <c r="W1193" s="12">
        <v>0</v>
      </c>
      <c r="X1193" s="12">
        <v>0</v>
      </c>
      <c r="Y1193" s="12">
        <v>0</v>
      </c>
      <c r="Z1193" s="12">
        <v>0</v>
      </c>
      <c r="AA1193" s="12">
        <v>0</v>
      </c>
      <c r="AB1193" s="12">
        <v>0</v>
      </c>
      <c r="AC1193" s="12">
        <v>0</v>
      </c>
      <c r="AD1193" s="12">
        <v>0</v>
      </c>
      <c r="AE1193" s="12">
        <v>0</v>
      </c>
      <c r="AF1193" s="12">
        <v>0</v>
      </c>
      <c r="AG1193" s="12">
        <v>0</v>
      </c>
      <c r="AH1193" s="12">
        <v>0</v>
      </c>
      <c r="AI1193" s="12">
        <v>0</v>
      </c>
      <c r="AJ1193" s="12">
        <v>0</v>
      </c>
      <c r="AK1193" s="12">
        <v>0</v>
      </c>
      <c r="AL1193" s="12">
        <v>0</v>
      </c>
      <c r="AM1193" s="12">
        <v>0</v>
      </c>
      <c r="AN1193" s="12">
        <v>0</v>
      </c>
      <c r="AO1193" s="81">
        <v>0</v>
      </c>
      <c r="AP1193">
        <v>0</v>
      </c>
      <c r="AQ1193">
        <v>0</v>
      </c>
      <c r="AR1193">
        <v>0</v>
      </c>
      <c r="AS1193" t="s">
        <v>370</v>
      </c>
      <c r="AT1193" t="s">
        <v>273</v>
      </c>
      <c r="AU1193">
        <v>0</v>
      </c>
      <c r="AV1193" s="12">
        <v>3353</v>
      </c>
      <c r="AW1193" s="12"/>
      <c r="AX1193" s="12"/>
      <c r="AY1193" s="12"/>
      <c r="AZ1193" t="s">
        <v>57</v>
      </c>
    </row>
    <row r="1194" spans="1:52" hidden="1" x14ac:dyDescent="0.35">
      <c r="A1194" t="s">
        <v>10</v>
      </c>
      <c r="B1194" t="s">
        <v>157</v>
      </c>
      <c r="C1194" s="109">
        <v>0</v>
      </c>
      <c r="D1194" s="12">
        <v>0</v>
      </c>
      <c r="E1194" s="12">
        <v>0</v>
      </c>
      <c r="F1194" s="12">
        <v>0</v>
      </c>
      <c r="G1194" s="12">
        <v>0</v>
      </c>
      <c r="H1194" s="12">
        <v>0</v>
      </c>
      <c r="I1194" s="12">
        <v>0</v>
      </c>
      <c r="J1194" s="12">
        <v>0</v>
      </c>
      <c r="K1194" s="12">
        <v>0</v>
      </c>
      <c r="L1194" s="12">
        <v>0</v>
      </c>
      <c r="M1194" s="12">
        <v>0</v>
      </c>
      <c r="N1194" s="12">
        <v>0</v>
      </c>
      <c r="O1194" s="12">
        <v>0</v>
      </c>
      <c r="P1194" s="12">
        <v>0</v>
      </c>
      <c r="Q1194" s="12">
        <v>0</v>
      </c>
      <c r="R1194" s="12">
        <v>0</v>
      </c>
      <c r="S1194" s="12">
        <v>0</v>
      </c>
      <c r="T1194" s="12">
        <v>0</v>
      </c>
      <c r="U1194" s="12">
        <v>0</v>
      </c>
      <c r="V1194" s="12">
        <v>0</v>
      </c>
      <c r="W1194" s="12">
        <v>0</v>
      </c>
      <c r="X1194" s="12">
        <v>0</v>
      </c>
      <c r="Y1194" s="12">
        <v>0</v>
      </c>
      <c r="Z1194" s="12">
        <v>0</v>
      </c>
      <c r="AA1194" s="12">
        <v>0</v>
      </c>
      <c r="AB1194" s="12">
        <v>0</v>
      </c>
      <c r="AC1194" s="12">
        <v>0</v>
      </c>
      <c r="AD1194" s="12">
        <v>0</v>
      </c>
      <c r="AE1194" s="12">
        <v>0</v>
      </c>
      <c r="AF1194" s="12">
        <v>0</v>
      </c>
      <c r="AG1194" s="12">
        <v>0</v>
      </c>
      <c r="AH1194" s="12">
        <v>0</v>
      </c>
      <c r="AI1194" s="12">
        <v>0</v>
      </c>
      <c r="AJ1194" s="12">
        <v>0</v>
      </c>
      <c r="AK1194" s="12">
        <v>0</v>
      </c>
      <c r="AL1194" s="12">
        <v>0</v>
      </c>
      <c r="AM1194" s="12">
        <v>0</v>
      </c>
      <c r="AN1194" s="12">
        <v>0</v>
      </c>
      <c r="AO1194" s="81">
        <v>0</v>
      </c>
      <c r="AP1194">
        <v>0</v>
      </c>
      <c r="AQ1194">
        <v>0</v>
      </c>
      <c r="AR1194">
        <v>0</v>
      </c>
      <c r="AS1194" t="s">
        <v>370</v>
      </c>
      <c r="AT1194" t="s">
        <v>273</v>
      </c>
      <c r="AU1194">
        <v>0</v>
      </c>
      <c r="AV1194" s="12"/>
      <c r="AW1194" s="12">
        <v>6</v>
      </c>
      <c r="AX1194" s="12"/>
      <c r="AY1194" s="12"/>
      <c r="AZ1194" t="s">
        <v>295</v>
      </c>
    </row>
    <row r="1195" spans="1:52" hidden="1" x14ac:dyDescent="0.35">
      <c r="A1195" t="s">
        <v>10</v>
      </c>
      <c r="B1195" t="s">
        <v>157</v>
      </c>
      <c r="C1195" s="109">
        <v>0</v>
      </c>
      <c r="D1195" s="12">
        <v>0</v>
      </c>
      <c r="E1195" s="12">
        <v>0</v>
      </c>
      <c r="F1195" s="12">
        <v>0</v>
      </c>
      <c r="G1195" s="12">
        <v>0</v>
      </c>
      <c r="H1195" s="12">
        <v>0</v>
      </c>
      <c r="I1195" s="12">
        <v>0</v>
      </c>
      <c r="J1195" s="12">
        <v>0</v>
      </c>
      <c r="K1195" s="12">
        <v>0</v>
      </c>
      <c r="L1195" s="12">
        <v>0</v>
      </c>
      <c r="M1195" s="12">
        <v>0</v>
      </c>
      <c r="N1195" s="12">
        <v>0</v>
      </c>
      <c r="O1195" s="12">
        <v>0</v>
      </c>
      <c r="P1195" s="12">
        <v>0</v>
      </c>
      <c r="Q1195" s="12">
        <v>0</v>
      </c>
      <c r="R1195" s="12">
        <v>0</v>
      </c>
      <c r="S1195" s="12">
        <v>0</v>
      </c>
      <c r="T1195" s="12">
        <v>0</v>
      </c>
      <c r="U1195" s="12">
        <v>0</v>
      </c>
      <c r="V1195" s="12">
        <v>0</v>
      </c>
      <c r="W1195" s="12">
        <v>0</v>
      </c>
      <c r="X1195" s="12">
        <v>0</v>
      </c>
      <c r="Y1195" s="12">
        <v>0</v>
      </c>
      <c r="Z1195" s="12">
        <v>0</v>
      </c>
      <c r="AA1195" s="12">
        <v>0</v>
      </c>
      <c r="AB1195" s="12">
        <v>0</v>
      </c>
      <c r="AC1195" s="12">
        <v>0</v>
      </c>
      <c r="AD1195" s="12">
        <v>0</v>
      </c>
      <c r="AE1195" s="12">
        <v>0</v>
      </c>
      <c r="AF1195" s="12">
        <v>0</v>
      </c>
      <c r="AG1195" s="12">
        <v>0</v>
      </c>
      <c r="AH1195" s="12">
        <v>0</v>
      </c>
      <c r="AI1195" s="12">
        <v>0</v>
      </c>
      <c r="AJ1195" s="12">
        <v>0</v>
      </c>
      <c r="AK1195" s="12">
        <v>0</v>
      </c>
      <c r="AL1195" s="12">
        <v>0</v>
      </c>
      <c r="AM1195" s="12">
        <v>0</v>
      </c>
      <c r="AN1195" s="12">
        <v>0</v>
      </c>
      <c r="AO1195" s="81">
        <v>0</v>
      </c>
      <c r="AP1195">
        <v>0</v>
      </c>
      <c r="AQ1195">
        <v>0</v>
      </c>
      <c r="AR1195">
        <v>0</v>
      </c>
      <c r="AS1195" t="s">
        <v>370</v>
      </c>
      <c r="AT1195" t="s">
        <v>273</v>
      </c>
      <c r="AU1195">
        <v>0</v>
      </c>
      <c r="AV1195" s="12"/>
      <c r="AW1195" s="12">
        <v>24</v>
      </c>
      <c r="AX1195" s="12"/>
      <c r="AY1195" s="12"/>
      <c r="AZ1195" t="s">
        <v>296</v>
      </c>
    </row>
    <row r="1196" spans="1:52" hidden="1" x14ac:dyDescent="0.35">
      <c r="A1196" t="s">
        <v>10</v>
      </c>
      <c r="B1196" t="s">
        <v>157</v>
      </c>
      <c r="C1196" s="109">
        <v>0</v>
      </c>
      <c r="D1196" s="12">
        <v>0</v>
      </c>
      <c r="E1196" s="12">
        <v>0</v>
      </c>
      <c r="F1196" s="12">
        <v>0</v>
      </c>
      <c r="G1196" s="12">
        <v>0</v>
      </c>
      <c r="H1196" s="12">
        <v>0</v>
      </c>
      <c r="I1196" s="12">
        <v>0</v>
      </c>
      <c r="J1196" s="12">
        <v>0</v>
      </c>
      <c r="K1196" s="12">
        <v>0</v>
      </c>
      <c r="L1196" s="12">
        <v>0</v>
      </c>
      <c r="M1196" s="12">
        <v>0</v>
      </c>
      <c r="N1196" s="12">
        <v>0</v>
      </c>
      <c r="O1196" s="12">
        <v>0</v>
      </c>
      <c r="P1196" s="12">
        <v>0</v>
      </c>
      <c r="Q1196" s="12">
        <v>0</v>
      </c>
      <c r="R1196" s="12">
        <v>0</v>
      </c>
      <c r="S1196" s="12">
        <v>0</v>
      </c>
      <c r="T1196" s="12">
        <v>0</v>
      </c>
      <c r="U1196" s="12">
        <v>0</v>
      </c>
      <c r="V1196" s="12">
        <v>0</v>
      </c>
      <c r="W1196" s="12">
        <v>0</v>
      </c>
      <c r="X1196" s="12">
        <v>0</v>
      </c>
      <c r="Y1196" s="12">
        <v>0</v>
      </c>
      <c r="Z1196" s="12">
        <v>0</v>
      </c>
      <c r="AA1196" s="12">
        <v>0</v>
      </c>
      <c r="AB1196" s="12">
        <v>0</v>
      </c>
      <c r="AC1196" s="12">
        <v>0</v>
      </c>
      <c r="AD1196" s="12">
        <v>0</v>
      </c>
      <c r="AE1196" s="12">
        <v>0</v>
      </c>
      <c r="AF1196" s="12">
        <v>0</v>
      </c>
      <c r="AG1196" s="12">
        <v>0</v>
      </c>
      <c r="AH1196" s="12">
        <v>0</v>
      </c>
      <c r="AI1196" s="12">
        <v>0</v>
      </c>
      <c r="AJ1196" s="12">
        <v>0</v>
      </c>
      <c r="AK1196" s="12">
        <v>0</v>
      </c>
      <c r="AL1196" s="12">
        <v>0</v>
      </c>
      <c r="AM1196" s="12">
        <v>0</v>
      </c>
      <c r="AN1196" s="12">
        <v>0</v>
      </c>
      <c r="AO1196" s="81">
        <v>0</v>
      </c>
      <c r="AP1196">
        <v>0</v>
      </c>
      <c r="AQ1196">
        <v>0</v>
      </c>
      <c r="AR1196">
        <v>0</v>
      </c>
      <c r="AS1196" t="s">
        <v>370</v>
      </c>
      <c r="AT1196" t="s">
        <v>273</v>
      </c>
      <c r="AU1196">
        <v>0</v>
      </c>
      <c r="AV1196" s="12"/>
      <c r="AW1196" s="12">
        <v>286</v>
      </c>
      <c r="AX1196" s="12"/>
      <c r="AY1196" s="12"/>
      <c r="AZ1196" t="s">
        <v>57</v>
      </c>
    </row>
    <row r="1197" spans="1:52" hidden="1" x14ac:dyDescent="0.35">
      <c r="A1197" t="s">
        <v>10</v>
      </c>
      <c r="B1197" t="s">
        <v>157</v>
      </c>
      <c r="C1197" s="109">
        <v>0</v>
      </c>
      <c r="D1197" s="12">
        <v>0</v>
      </c>
      <c r="E1197" s="12">
        <v>0</v>
      </c>
      <c r="F1197" s="12">
        <v>0</v>
      </c>
      <c r="G1197" s="12">
        <v>0</v>
      </c>
      <c r="H1197" s="12">
        <v>0</v>
      </c>
      <c r="I1197" s="12">
        <v>0</v>
      </c>
      <c r="J1197" s="12">
        <v>0</v>
      </c>
      <c r="K1197" s="12">
        <v>0</v>
      </c>
      <c r="L1197" s="12">
        <v>0</v>
      </c>
      <c r="M1197" s="12">
        <v>0</v>
      </c>
      <c r="N1197" s="12">
        <v>0</v>
      </c>
      <c r="O1197" s="12">
        <v>0</v>
      </c>
      <c r="P1197" s="12">
        <v>0</v>
      </c>
      <c r="Q1197" s="12">
        <v>0</v>
      </c>
      <c r="R1197" s="12">
        <v>0</v>
      </c>
      <c r="S1197" s="12">
        <v>0</v>
      </c>
      <c r="T1197" s="12">
        <v>0</v>
      </c>
      <c r="U1197" s="12">
        <v>0</v>
      </c>
      <c r="V1197" s="12">
        <v>0</v>
      </c>
      <c r="W1197" s="12">
        <v>0</v>
      </c>
      <c r="X1197" s="12">
        <v>0</v>
      </c>
      <c r="Y1197" s="12">
        <v>0</v>
      </c>
      <c r="Z1197" s="12">
        <v>0</v>
      </c>
      <c r="AA1197" s="12">
        <v>0</v>
      </c>
      <c r="AB1197" s="12">
        <v>0</v>
      </c>
      <c r="AC1197" s="12">
        <v>0</v>
      </c>
      <c r="AD1197" s="12">
        <v>0</v>
      </c>
      <c r="AE1197" s="12">
        <v>0</v>
      </c>
      <c r="AF1197" s="12">
        <v>0</v>
      </c>
      <c r="AG1197" s="12">
        <v>0</v>
      </c>
      <c r="AH1197" s="12">
        <v>0</v>
      </c>
      <c r="AI1197" s="12">
        <v>0</v>
      </c>
      <c r="AJ1197" s="12">
        <v>0</v>
      </c>
      <c r="AK1197" s="12">
        <v>0</v>
      </c>
      <c r="AL1197" s="12">
        <v>0</v>
      </c>
      <c r="AM1197" s="12">
        <v>0</v>
      </c>
      <c r="AN1197" s="12">
        <v>0</v>
      </c>
      <c r="AO1197" s="81">
        <v>0</v>
      </c>
      <c r="AP1197">
        <v>0</v>
      </c>
      <c r="AQ1197">
        <v>0</v>
      </c>
      <c r="AR1197">
        <v>0</v>
      </c>
      <c r="AS1197" t="s">
        <v>370</v>
      </c>
      <c r="AT1197" t="s">
        <v>273</v>
      </c>
      <c r="AU1197">
        <v>0</v>
      </c>
      <c r="AV1197" s="12"/>
      <c r="AW1197" s="12"/>
      <c r="AX1197" s="12"/>
      <c r="AY1197" s="12">
        <v>8</v>
      </c>
      <c r="AZ1197" t="s">
        <v>295</v>
      </c>
    </row>
    <row r="1198" spans="1:52" hidden="1" x14ac:dyDescent="0.35">
      <c r="A1198" t="s">
        <v>10</v>
      </c>
      <c r="B1198" t="s">
        <v>157</v>
      </c>
      <c r="C1198" s="109">
        <v>0</v>
      </c>
      <c r="D1198" s="12">
        <v>0</v>
      </c>
      <c r="E1198" s="12">
        <v>0</v>
      </c>
      <c r="F1198" s="12">
        <v>0</v>
      </c>
      <c r="G1198" s="12">
        <v>0</v>
      </c>
      <c r="H1198" s="12">
        <v>0</v>
      </c>
      <c r="I1198" s="12">
        <v>0</v>
      </c>
      <c r="J1198" s="12">
        <v>0</v>
      </c>
      <c r="K1198" s="12">
        <v>0</v>
      </c>
      <c r="L1198" s="12">
        <v>0</v>
      </c>
      <c r="M1198" s="12">
        <v>0</v>
      </c>
      <c r="N1198" s="12">
        <v>0</v>
      </c>
      <c r="O1198" s="12">
        <v>0</v>
      </c>
      <c r="P1198" s="12">
        <v>0</v>
      </c>
      <c r="Q1198" s="12">
        <v>0</v>
      </c>
      <c r="R1198" s="12">
        <v>0</v>
      </c>
      <c r="S1198" s="12">
        <v>0</v>
      </c>
      <c r="T1198" s="12">
        <v>0</v>
      </c>
      <c r="U1198" s="12">
        <v>0</v>
      </c>
      <c r="V1198" s="12">
        <v>0</v>
      </c>
      <c r="W1198" s="12">
        <v>0</v>
      </c>
      <c r="X1198" s="12">
        <v>0</v>
      </c>
      <c r="Y1198" s="12">
        <v>0</v>
      </c>
      <c r="Z1198" s="12">
        <v>0</v>
      </c>
      <c r="AA1198" s="12">
        <v>0</v>
      </c>
      <c r="AB1198" s="12">
        <v>0</v>
      </c>
      <c r="AC1198" s="12">
        <v>0</v>
      </c>
      <c r="AD1198" s="12">
        <v>0</v>
      </c>
      <c r="AE1198" s="12">
        <v>0</v>
      </c>
      <c r="AF1198" s="12">
        <v>0</v>
      </c>
      <c r="AG1198" s="12">
        <v>0</v>
      </c>
      <c r="AH1198" s="12">
        <v>0</v>
      </c>
      <c r="AI1198" s="12">
        <v>0</v>
      </c>
      <c r="AJ1198" s="12">
        <v>0</v>
      </c>
      <c r="AK1198" s="12">
        <v>0</v>
      </c>
      <c r="AL1198" s="12">
        <v>0</v>
      </c>
      <c r="AM1198" s="12">
        <v>0</v>
      </c>
      <c r="AN1198" s="12">
        <v>0</v>
      </c>
      <c r="AO1198" s="81">
        <v>0</v>
      </c>
      <c r="AP1198">
        <v>0</v>
      </c>
      <c r="AQ1198">
        <v>0</v>
      </c>
      <c r="AR1198">
        <v>0</v>
      </c>
      <c r="AS1198" t="s">
        <v>370</v>
      </c>
      <c r="AT1198" t="s">
        <v>273</v>
      </c>
      <c r="AU1198">
        <v>0</v>
      </c>
      <c r="AV1198" s="12"/>
      <c r="AW1198" s="12"/>
      <c r="AX1198" s="12"/>
      <c r="AY1198" s="12">
        <v>30</v>
      </c>
      <c r="AZ1198" t="s">
        <v>296</v>
      </c>
    </row>
    <row r="1199" spans="1:52" hidden="1" x14ac:dyDescent="0.35">
      <c r="A1199" t="s">
        <v>10</v>
      </c>
      <c r="B1199" t="s">
        <v>157</v>
      </c>
      <c r="C1199" s="109">
        <v>0</v>
      </c>
      <c r="D1199" s="12">
        <v>0</v>
      </c>
      <c r="E1199" s="12">
        <v>0</v>
      </c>
      <c r="F1199" s="12">
        <v>0</v>
      </c>
      <c r="G1199" s="12">
        <v>0</v>
      </c>
      <c r="H1199" s="12">
        <v>0</v>
      </c>
      <c r="I1199" s="12">
        <v>0</v>
      </c>
      <c r="J1199" s="12">
        <v>0</v>
      </c>
      <c r="K1199" s="12">
        <v>0</v>
      </c>
      <c r="L1199" s="12">
        <v>0</v>
      </c>
      <c r="M1199" s="12">
        <v>0</v>
      </c>
      <c r="N1199" s="12">
        <v>0</v>
      </c>
      <c r="O1199" s="12">
        <v>0</v>
      </c>
      <c r="P1199" s="12">
        <v>0</v>
      </c>
      <c r="Q1199" s="12">
        <v>0</v>
      </c>
      <c r="R1199" s="12">
        <v>0</v>
      </c>
      <c r="S1199" s="12">
        <v>0</v>
      </c>
      <c r="T1199" s="12">
        <v>0</v>
      </c>
      <c r="U1199" s="12">
        <v>0</v>
      </c>
      <c r="V1199" s="12">
        <v>0</v>
      </c>
      <c r="W1199" s="12">
        <v>0</v>
      </c>
      <c r="X1199" s="12">
        <v>0</v>
      </c>
      <c r="Y1199" s="12">
        <v>0</v>
      </c>
      <c r="Z1199" s="12">
        <v>0</v>
      </c>
      <c r="AA1199" s="12">
        <v>0</v>
      </c>
      <c r="AB1199" s="12">
        <v>0</v>
      </c>
      <c r="AC1199" s="12">
        <v>0</v>
      </c>
      <c r="AD1199" s="12">
        <v>0</v>
      </c>
      <c r="AE1199" s="12">
        <v>0</v>
      </c>
      <c r="AF1199" s="12">
        <v>0</v>
      </c>
      <c r="AG1199" s="12">
        <v>0</v>
      </c>
      <c r="AH1199" s="12">
        <v>0</v>
      </c>
      <c r="AI1199" s="12">
        <v>0</v>
      </c>
      <c r="AJ1199" s="12">
        <v>0</v>
      </c>
      <c r="AK1199" s="12">
        <v>0</v>
      </c>
      <c r="AL1199" s="12">
        <v>0</v>
      </c>
      <c r="AM1199" s="12">
        <v>0</v>
      </c>
      <c r="AN1199" s="12">
        <v>0</v>
      </c>
      <c r="AO1199" s="81">
        <v>0</v>
      </c>
      <c r="AP1199">
        <v>0</v>
      </c>
      <c r="AQ1199">
        <v>0</v>
      </c>
      <c r="AR1199">
        <v>0</v>
      </c>
      <c r="AS1199" t="s">
        <v>370</v>
      </c>
      <c r="AT1199" t="s">
        <v>273</v>
      </c>
      <c r="AU1199">
        <v>0</v>
      </c>
      <c r="AV1199" s="12"/>
      <c r="AW1199" s="12"/>
      <c r="AX1199" s="12"/>
      <c r="AY1199" s="12">
        <v>364</v>
      </c>
      <c r="AZ1199" t="s">
        <v>57</v>
      </c>
    </row>
    <row r="1200" spans="1:52" hidden="1" x14ac:dyDescent="0.35">
      <c r="A1200" t="s">
        <v>10</v>
      </c>
      <c r="B1200" t="s">
        <v>157</v>
      </c>
      <c r="C1200" s="109">
        <v>0</v>
      </c>
      <c r="D1200" s="12">
        <v>0</v>
      </c>
      <c r="E1200" s="12">
        <v>0</v>
      </c>
      <c r="F1200" s="12">
        <v>0</v>
      </c>
      <c r="G1200" s="12">
        <v>0</v>
      </c>
      <c r="H1200" s="12">
        <v>0</v>
      </c>
      <c r="I1200" s="12">
        <v>0</v>
      </c>
      <c r="J1200" s="12">
        <v>0</v>
      </c>
      <c r="K1200" s="12">
        <v>0</v>
      </c>
      <c r="L1200" s="12">
        <v>0</v>
      </c>
      <c r="M1200" s="12">
        <v>0</v>
      </c>
      <c r="N1200" s="12">
        <v>0</v>
      </c>
      <c r="O1200" s="12">
        <v>0</v>
      </c>
      <c r="P1200" s="12">
        <v>0</v>
      </c>
      <c r="Q1200" s="12">
        <v>0</v>
      </c>
      <c r="R1200" s="12">
        <v>0</v>
      </c>
      <c r="S1200" s="12">
        <v>0</v>
      </c>
      <c r="T1200" s="12">
        <v>0</v>
      </c>
      <c r="U1200" s="12">
        <v>0</v>
      </c>
      <c r="V1200" s="12">
        <v>0</v>
      </c>
      <c r="W1200" s="12">
        <v>0</v>
      </c>
      <c r="X1200" s="12">
        <v>0</v>
      </c>
      <c r="Y1200" s="12">
        <v>0</v>
      </c>
      <c r="Z1200" s="12">
        <v>0</v>
      </c>
      <c r="AA1200" s="12">
        <v>0</v>
      </c>
      <c r="AB1200" s="12">
        <v>0</v>
      </c>
      <c r="AC1200" s="12">
        <v>0</v>
      </c>
      <c r="AD1200" s="12">
        <v>0</v>
      </c>
      <c r="AE1200" s="12">
        <v>0</v>
      </c>
      <c r="AF1200" s="12">
        <v>0</v>
      </c>
      <c r="AG1200" s="12">
        <v>0</v>
      </c>
      <c r="AH1200" s="12">
        <v>0</v>
      </c>
      <c r="AI1200" s="12">
        <v>0</v>
      </c>
      <c r="AJ1200" s="12">
        <v>0</v>
      </c>
      <c r="AK1200" s="12">
        <v>0</v>
      </c>
      <c r="AL1200" s="12">
        <v>0</v>
      </c>
      <c r="AM1200" s="12">
        <v>0</v>
      </c>
      <c r="AN1200" s="12">
        <v>0</v>
      </c>
      <c r="AO1200" s="81">
        <v>0</v>
      </c>
      <c r="AP1200">
        <v>0</v>
      </c>
      <c r="AQ1200">
        <v>0</v>
      </c>
      <c r="AR1200">
        <v>0</v>
      </c>
      <c r="AS1200" t="s">
        <v>370</v>
      </c>
      <c r="AT1200" t="s">
        <v>273</v>
      </c>
      <c r="AU1200">
        <v>0</v>
      </c>
      <c r="AV1200" s="12"/>
      <c r="AW1200" s="12"/>
      <c r="AX1200" s="12"/>
      <c r="AY1200" s="12"/>
      <c r="AZ1200" t="s">
        <v>57</v>
      </c>
    </row>
    <row r="1201" spans="1:52" hidden="1" x14ac:dyDescent="0.35">
      <c r="A1201" t="s">
        <v>10</v>
      </c>
      <c r="B1201" t="s">
        <v>157</v>
      </c>
      <c r="C1201" s="109">
        <v>0</v>
      </c>
      <c r="D1201" s="12">
        <v>0</v>
      </c>
      <c r="E1201" s="12">
        <v>0</v>
      </c>
      <c r="F1201" s="12">
        <v>0</v>
      </c>
      <c r="G1201" s="12">
        <v>0</v>
      </c>
      <c r="H1201" s="12">
        <v>0</v>
      </c>
      <c r="I1201" s="12">
        <v>0</v>
      </c>
      <c r="J1201" s="12">
        <v>0</v>
      </c>
      <c r="K1201" s="12">
        <v>0</v>
      </c>
      <c r="L1201" s="12">
        <v>0</v>
      </c>
      <c r="M1201" s="12">
        <v>0</v>
      </c>
      <c r="N1201" s="12">
        <v>0</v>
      </c>
      <c r="O1201" s="12">
        <v>0</v>
      </c>
      <c r="P1201" s="12">
        <v>0</v>
      </c>
      <c r="Q1201" s="12">
        <v>0</v>
      </c>
      <c r="R1201" s="12">
        <v>0</v>
      </c>
      <c r="S1201" s="12">
        <v>0</v>
      </c>
      <c r="T1201" s="12">
        <v>0</v>
      </c>
      <c r="U1201" s="12">
        <v>0</v>
      </c>
      <c r="V1201" s="12">
        <v>0</v>
      </c>
      <c r="W1201" s="12">
        <v>0</v>
      </c>
      <c r="X1201" s="12">
        <v>0</v>
      </c>
      <c r="Y1201" s="12">
        <v>0</v>
      </c>
      <c r="Z1201" s="12">
        <v>0</v>
      </c>
      <c r="AA1201" s="12">
        <v>0</v>
      </c>
      <c r="AB1201" s="12">
        <v>0</v>
      </c>
      <c r="AC1201" s="12">
        <v>0</v>
      </c>
      <c r="AD1201" s="12">
        <v>0</v>
      </c>
      <c r="AE1201" s="12">
        <v>0</v>
      </c>
      <c r="AF1201" s="12">
        <v>0</v>
      </c>
      <c r="AG1201" s="12">
        <v>0</v>
      </c>
      <c r="AH1201" s="12">
        <v>0</v>
      </c>
      <c r="AI1201" s="12">
        <v>0</v>
      </c>
      <c r="AJ1201" s="12">
        <v>0</v>
      </c>
      <c r="AK1201" s="12">
        <v>0</v>
      </c>
      <c r="AL1201" s="12">
        <v>0</v>
      </c>
      <c r="AM1201" s="12">
        <v>0</v>
      </c>
      <c r="AN1201" s="12">
        <v>0</v>
      </c>
      <c r="AO1201" s="81">
        <v>0</v>
      </c>
      <c r="AP1201">
        <v>0</v>
      </c>
      <c r="AQ1201">
        <v>0</v>
      </c>
      <c r="AR1201">
        <v>0</v>
      </c>
      <c r="AS1201" t="s">
        <v>370</v>
      </c>
      <c r="AT1201" t="s">
        <v>273</v>
      </c>
      <c r="AU1201">
        <v>0</v>
      </c>
      <c r="AV1201" s="12"/>
      <c r="AW1201" s="12"/>
      <c r="AX1201" s="12"/>
      <c r="AY1201" s="12"/>
      <c r="AZ1201" t="s">
        <v>296</v>
      </c>
    </row>
    <row r="1202" spans="1:52" hidden="1" x14ac:dyDescent="0.35">
      <c r="A1202" t="s">
        <v>10</v>
      </c>
      <c r="B1202" t="s">
        <v>157</v>
      </c>
      <c r="C1202" s="109">
        <v>0</v>
      </c>
      <c r="D1202" s="12">
        <v>0</v>
      </c>
      <c r="E1202" s="12">
        <v>0</v>
      </c>
      <c r="F1202" s="12">
        <v>0</v>
      </c>
      <c r="G1202" s="12">
        <v>0</v>
      </c>
      <c r="H1202" s="12">
        <v>0</v>
      </c>
      <c r="I1202" s="12">
        <v>0</v>
      </c>
      <c r="J1202" s="12">
        <v>0</v>
      </c>
      <c r="K1202" s="12">
        <v>0</v>
      </c>
      <c r="L1202" s="12">
        <v>0</v>
      </c>
      <c r="M1202" s="12">
        <v>0</v>
      </c>
      <c r="N1202" s="12">
        <v>0</v>
      </c>
      <c r="O1202" s="12">
        <v>0</v>
      </c>
      <c r="P1202" s="12">
        <v>0</v>
      </c>
      <c r="Q1202" s="12">
        <v>0</v>
      </c>
      <c r="R1202" s="12">
        <v>0</v>
      </c>
      <c r="S1202" s="12">
        <v>0</v>
      </c>
      <c r="T1202" s="12">
        <v>0</v>
      </c>
      <c r="U1202" s="12">
        <v>0</v>
      </c>
      <c r="V1202" s="12">
        <v>0</v>
      </c>
      <c r="W1202" s="12">
        <v>0</v>
      </c>
      <c r="X1202" s="12">
        <v>0</v>
      </c>
      <c r="Y1202" s="12">
        <v>0</v>
      </c>
      <c r="Z1202" s="12">
        <v>0</v>
      </c>
      <c r="AA1202" s="12">
        <v>0</v>
      </c>
      <c r="AB1202" s="12">
        <v>0</v>
      </c>
      <c r="AC1202" s="12">
        <v>0</v>
      </c>
      <c r="AD1202" s="12">
        <v>0</v>
      </c>
      <c r="AE1202" s="12">
        <v>0</v>
      </c>
      <c r="AF1202" s="12">
        <v>0</v>
      </c>
      <c r="AG1202" s="12">
        <v>0</v>
      </c>
      <c r="AH1202" s="12">
        <v>0</v>
      </c>
      <c r="AI1202" s="12">
        <v>0</v>
      </c>
      <c r="AJ1202" s="12">
        <v>0</v>
      </c>
      <c r="AK1202" s="12">
        <v>0</v>
      </c>
      <c r="AL1202" s="12">
        <v>0</v>
      </c>
      <c r="AM1202" s="12">
        <v>0</v>
      </c>
      <c r="AN1202" s="12">
        <v>0</v>
      </c>
      <c r="AO1202" s="81">
        <v>0</v>
      </c>
      <c r="AP1202">
        <v>0</v>
      </c>
      <c r="AQ1202">
        <v>0</v>
      </c>
      <c r="AR1202">
        <v>0</v>
      </c>
      <c r="AS1202" t="s">
        <v>370</v>
      </c>
      <c r="AT1202" t="s">
        <v>273</v>
      </c>
      <c r="AU1202">
        <v>0</v>
      </c>
      <c r="AV1202" s="12"/>
      <c r="AW1202" s="12"/>
      <c r="AX1202" s="12"/>
      <c r="AY1202" s="12"/>
      <c r="AZ1202" t="s">
        <v>295</v>
      </c>
    </row>
    <row r="1203" spans="1:52" hidden="1" x14ac:dyDescent="0.35">
      <c r="A1203" t="s">
        <v>10</v>
      </c>
      <c r="B1203" t="s">
        <v>160</v>
      </c>
      <c r="C1203" s="109">
        <v>0</v>
      </c>
      <c r="D1203" s="12">
        <v>0</v>
      </c>
      <c r="E1203" s="12">
        <v>0</v>
      </c>
      <c r="F1203" s="12">
        <v>0</v>
      </c>
      <c r="G1203" s="12">
        <v>0</v>
      </c>
      <c r="H1203" s="12">
        <v>0</v>
      </c>
      <c r="I1203" s="12">
        <v>0</v>
      </c>
      <c r="J1203" s="12">
        <v>0</v>
      </c>
      <c r="K1203" s="12">
        <v>0</v>
      </c>
      <c r="L1203" s="12">
        <v>0</v>
      </c>
      <c r="M1203" s="12">
        <v>0</v>
      </c>
      <c r="N1203" s="12">
        <v>0</v>
      </c>
      <c r="O1203" s="12">
        <v>0</v>
      </c>
      <c r="P1203" s="12">
        <v>0</v>
      </c>
      <c r="Q1203" s="12">
        <v>0</v>
      </c>
      <c r="R1203" s="12">
        <v>0</v>
      </c>
      <c r="S1203" s="12">
        <v>0</v>
      </c>
      <c r="T1203" s="12">
        <v>0</v>
      </c>
      <c r="U1203" s="12">
        <v>0</v>
      </c>
      <c r="V1203" s="12">
        <v>0</v>
      </c>
      <c r="W1203" s="12">
        <v>0</v>
      </c>
      <c r="X1203" s="12">
        <v>0</v>
      </c>
      <c r="Y1203" s="12">
        <v>0</v>
      </c>
      <c r="Z1203" s="12">
        <v>0</v>
      </c>
      <c r="AA1203" s="12">
        <v>0</v>
      </c>
      <c r="AB1203" s="12">
        <v>0</v>
      </c>
      <c r="AC1203" s="12">
        <v>0</v>
      </c>
      <c r="AD1203" s="12">
        <v>0</v>
      </c>
      <c r="AE1203" s="12">
        <v>0</v>
      </c>
      <c r="AF1203" s="12">
        <v>0</v>
      </c>
      <c r="AG1203" s="12">
        <v>0</v>
      </c>
      <c r="AH1203" s="12">
        <v>0</v>
      </c>
      <c r="AI1203" s="12">
        <v>0</v>
      </c>
      <c r="AJ1203" s="12">
        <v>0</v>
      </c>
      <c r="AK1203" s="12">
        <v>0</v>
      </c>
      <c r="AL1203" s="12">
        <v>0</v>
      </c>
      <c r="AM1203" s="12">
        <v>0</v>
      </c>
      <c r="AN1203" s="12">
        <v>0</v>
      </c>
      <c r="AO1203" s="81">
        <v>0</v>
      </c>
      <c r="AP1203">
        <v>0</v>
      </c>
      <c r="AQ1203">
        <v>0</v>
      </c>
      <c r="AR1203">
        <v>0</v>
      </c>
      <c r="AS1203" t="s">
        <v>367</v>
      </c>
      <c r="AT1203" t="s">
        <v>273</v>
      </c>
      <c r="AU1203">
        <v>0</v>
      </c>
      <c r="AV1203" s="12">
        <v>1816</v>
      </c>
      <c r="AW1203" s="12"/>
      <c r="AX1203" s="12"/>
      <c r="AY1203" s="12"/>
      <c r="AZ1203" t="s">
        <v>57</v>
      </c>
    </row>
    <row r="1204" spans="1:52" hidden="1" x14ac:dyDescent="0.35">
      <c r="A1204" t="s">
        <v>10</v>
      </c>
      <c r="B1204" t="s">
        <v>160</v>
      </c>
      <c r="C1204" s="109">
        <v>0</v>
      </c>
      <c r="D1204" s="12">
        <v>0</v>
      </c>
      <c r="E1204" s="12">
        <v>0</v>
      </c>
      <c r="F1204" s="12">
        <v>0</v>
      </c>
      <c r="G1204" s="12">
        <v>0</v>
      </c>
      <c r="H1204" s="12">
        <v>0</v>
      </c>
      <c r="I1204" s="12">
        <v>0</v>
      </c>
      <c r="J1204" s="12">
        <v>0</v>
      </c>
      <c r="K1204" s="12">
        <v>0</v>
      </c>
      <c r="L1204" s="12">
        <v>0</v>
      </c>
      <c r="M1204" s="12">
        <v>0</v>
      </c>
      <c r="N1204" s="12">
        <v>0</v>
      </c>
      <c r="O1204" s="12">
        <v>0</v>
      </c>
      <c r="P1204" s="12">
        <v>0</v>
      </c>
      <c r="Q1204" s="12">
        <v>0</v>
      </c>
      <c r="R1204" s="12">
        <v>0</v>
      </c>
      <c r="S1204" s="12">
        <v>0</v>
      </c>
      <c r="T1204" s="12">
        <v>0</v>
      </c>
      <c r="U1204" s="12">
        <v>0</v>
      </c>
      <c r="V1204" s="12">
        <v>0</v>
      </c>
      <c r="W1204" s="12">
        <v>0</v>
      </c>
      <c r="X1204" s="12">
        <v>0</v>
      </c>
      <c r="Y1204" s="12">
        <v>0</v>
      </c>
      <c r="Z1204" s="12">
        <v>0</v>
      </c>
      <c r="AA1204" s="12">
        <v>0</v>
      </c>
      <c r="AB1204" s="12">
        <v>0</v>
      </c>
      <c r="AC1204" s="12">
        <v>0</v>
      </c>
      <c r="AD1204" s="12">
        <v>0</v>
      </c>
      <c r="AE1204" s="12">
        <v>0</v>
      </c>
      <c r="AF1204" s="12">
        <v>0</v>
      </c>
      <c r="AG1204" s="12">
        <v>0</v>
      </c>
      <c r="AH1204" s="12">
        <v>0</v>
      </c>
      <c r="AI1204" s="12">
        <v>0</v>
      </c>
      <c r="AJ1204" s="12">
        <v>0</v>
      </c>
      <c r="AK1204" s="12">
        <v>0</v>
      </c>
      <c r="AL1204" s="12">
        <v>0</v>
      </c>
      <c r="AM1204" s="12">
        <v>0</v>
      </c>
      <c r="AN1204" s="12">
        <v>0</v>
      </c>
      <c r="AO1204" s="81">
        <v>0</v>
      </c>
      <c r="AP1204">
        <v>0</v>
      </c>
      <c r="AQ1204">
        <v>0</v>
      </c>
      <c r="AR1204">
        <v>0</v>
      </c>
      <c r="AS1204" t="s">
        <v>367</v>
      </c>
      <c r="AT1204" t="s">
        <v>273</v>
      </c>
      <c r="AU1204">
        <v>0</v>
      </c>
      <c r="AV1204" s="12"/>
      <c r="AW1204" s="12">
        <v>3</v>
      </c>
      <c r="AX1204" s="12"/>
      <c r="AY1204" s="12"/>
      <c r="AZ1204" t="s">
        <v>295</v>
      </c>
    </row>
    <row r="1205" spans="1:52" hidden="1" x14ac:dyDescent="0.35">
      <c r="A1205" t="s">
        <v>10</v>
      </c>
      <c r="B1205" t="s">
        <v>160</v>
      </c>
      <c r="C1205" s="109">
        <v>0</v>
      </c>
      <c r="D1205" s="12">
        <v>0</v>
      </c>
      <c r="E1205" s="12">
        <v>0</v>
      </c>
      <c r="F1205" s="12">
        <v>0</v>
      </c>
      <c r="G1205" s="12">
        <v>0</v>
      </c>
      <c r="H1205" s="12">
        <v>0</v>
      </c>
      <c r="I1205" s="12">
        <v>0</v>
      </c>
      <c r="J1205" s="12">
        <v>0</v>
      </c>
      <c r="K1205" s="12">
        <v>0</v>
      </c>
      <c r="L1205" s="12">
        <v>0</v>
      </c>
      <c r="M1205" s="12">
        <v>0</v>
      </c>
      <c r="N1205" s="12">
        <v>0</v>
      </c>
      <c r="O1205" s="12">
        <v>0</v>
      </c>
      <c r="P1205" s="12">
        <v>0</v>
      </c>
      <c r="Q1205" s="12">
        <v>0</v>
      </c>
      <c r="R1205" s="12">
        <v>0</v>
      </c>
      <c r="S1205" s="12">
        <v>0</v>
      </c>
      <c r="T1205" s="12">
        <v>0</v>
      </c>
      <c r="U1205" s="12">
        <v>0</v>
      </c>
      <c r="V1205" s="12">
        <v>0</v>
      </c>
      <c r="W1205" s="12">
        <v>0</v>
      </c>
      <c r="X1205" s="12">
        <v>0</v>
      </c>
      <c r="Y1205" s="12">
        <v>0</v>
      </c>
      <c r="Z1205" s="12">
        <v>0</v>
      </c>
      <c r="AA1205" s="12">
        <v>0</v>
      </c>
      <c r="AB1205" s="12">
        <v>0</v>
      </c>
      <c r="AC1205" s="12">
        <v>0</v>
      </c>
      <c r="AD1205" s="12">
        <v>0</v>
      </c>
      <c r="AE1205" s="12">
        <v>0</v>
      </c>
      <c r="AF1205" s="12">
        <v>0</v>
      </c>
      <c r="AG1205" s="12">
        <v>0</v>
      </c>
      <c r="AH1205" s="12">
        <v>0</v>
      </c>
      <c r="AI1205" s="12">
        <v>0</v>
      </c>
      <c r="AJ1205" s="12">
        <v>0</v>
      </c>
      <c r="AK1205" s="12">
        <v>0</v>
      </c>
      <c r="AL1205" s="12">
        <v>0</v>
      </c>
      <c r="AM1205" s="12">
        <v>0</v>
      </c>
      <c r="AN1205" s="12">
        <v>0</v>
      </c>
      <c r="AO1205" s="81">
        <v>0</v>
      </c>
      <c r="AP1205">
        <v>0</v>
      </c>
      <c r="AQ1205">
        <v>0</v>
      </c>
      <c r="AR1205">
        <v>0</v>
      </c>
      <c r="AS1205" t="s">
        <v>367</v>
      </c>
      <c r="AT1205" t="s">
        <v>273</v>
      </c>
      <c r="AU1205">
        <v>0</v>
      </c>
      <c r="AV1205" s="12"/>
      <c r="AW1205" s="12">
        <v>13</v>
      </c>
      <c r="AX1205" s="12"/>
      <c r="AY1205" s="12"/>
      <c r="AZ1205" t="s">
        <v>296</v>
      </c>
    </row>
    <row r="1206" spans="1:52" hidden="1" x14ac:dyDescent="0.35">
      <c r="A1206" t="s">
        <v>10</v>
      </c>
      <c r="B1206" t="s">
        <v>160</v>
      </c>
      <c r="C1206" s="109">
        <v>0</v>
      </c>
      <c r="D1206" s="12">
        <v>0</v>
      </c>
      <c r="E1206" s="12">
        <v>0</v>
      </c>
      <c r="F1206" s="12">
        <v>0</v>
      </c>
      <c r="G1206" s="12">
        <v>0</v>
      </c>
      <c r="H1206" s="12">
        <v>0</v>
      </c>
      <c r="I1206" s="12">
        <v>0</v>
      </c>
      <c r="J1206" s="12">
        <v>0</v>
      </c>
      <c r="K1206" s="12">
        <v>0</v>
      </c>
      <c r="L1206" s="12">
        <v>0</v>
      </c>
      <c r="M1206" s="12">
        <v>0</v>
      </c>
      <c r="N1206" s="12">
        <v>0</v>
      </c>
      <c r="O1206" s="12">
        <v>0</v>
      </c>
      <c r="P1206" s="12">
        <v>0</v>
      </c>
      <c r="Q1206" s="12">
        <v>0</v>
      </c>
      <c r="R1206" s="12">
        <v>0</v>
      </c>
      <c r="S1206" s="12">
        <v>0</v>
      </c>
      <c r="T1206" s="12">
        <v>0</v>
      </c>
      <c r="U1206" s="12">
        <v>0</v>
      </c>
      <c r="V1206" s="12">
        <v>0</v>
      </c>
      <c r="W1206" s="12">
        <v>0</v>
      </c>
      <c r="X1206" s="12">
        <v>0</v>
      </c>
      <c r="Y1206" s="12">
        <v>0</v>
      </c>
      <c r="Z1206" s="12">
        <v>0</v>
      </c>
      <c r="AA1206" s="12">
        <v>0</v>
      </c>
      <c r="AB1206" s="12">
        <v>0</v>
      </c>
      <c r="AC1206" s="12">
        <v>0</v>
      </c>
      <c r="AD1206" s="12">
        <v>0</v>
      </c>
      <c r="AE1206" s="12">
        <v>0</v>
      </c>
      <c r="AF1206" s="12">
        <v>0</v>
      </c>
      <c r="AG1206" s="12">
        <v>0</v>
      </c>
      <c r="AH1206" s="12">
        <v>0</v>
      </c>
      <c r="AI1206" s="12">
        <v>0</v>
      </c>
      <c r="AJ1206" s="12">
        <v>0</v>
      </c>
      <c r="AK1206" s="12">
        <v>0</v>
      </c>
      <c r="AL1206" s="12">
        <v>0</v>
      </c>
      <c r="AM1206" s="12">
        <v>0</v>
      </c>
      <c r="AN1206" s="12">
        <v>0</v>
      </c>
      <c r="AO1206" s="81">
        <v>0</v>
      </c>
      <c r="AP1206">
        <v>0</v>
      </c>
      <c r="AQ1206">
        <v>0</v>
      </c>
      <c r="AR1206">
        <v>0</v>
      </c>
      <c r="AS1206" t="s">
        <v>367</v>
      </c>
      <c r="AT1206" t="s">
        <v>273</v>
      </c>
      <c r="AU1206">
        <v>0</v>
      </c>
      <c r="AV1206" s="12"/>
      <c r="AW1206" s="12">
        <v>160</v>
      </c>
      <c r="AX1206" s="12"/>
      <c r="AY1206" s="12"/>
      <c r="AZ1206" t="s">
        <v>57</v>
      </c>
    </row>
    <row r="1207" spans="1:52" hidden="1" x14ac:dyDescent="0.35">
      <c r="A1207" t="s">
        <v>10</v>
      </c>
      <c r="B1207" t="s">
        <v>160</v>
      </c>
      <c r="C1207" s="109">
        <v>0</v>
      </c>
      <c r="D1207" s="12">
        <v>0</v>
      </c>
      <c r="E1207" s="12">
        <v>0</v>
      </c>
      <c r="F1207" s="12">
        <v>0</v>
      </c>
      <c r="G1207" s="12">
        <v>0</v>
      </c>
      <c r="H1207" s="12">
        <v>0</v>
      </c>
      <c r="I1207" s="12">
        <v>0</v>
      </c>
      <c r="J1207" s="12">
        <v>0</v>
      </c>
      <c r="K1207" s="12">
        <v>0</v>
      </c>
      <c r="L1207" s="12">
        <v>0</v>
      </c>
      <c r="M1207" s="12">
        <v>0</v>
      </c>
      <c r="N1207" s="12">
        <v>0</v>
      </c>
      <c r="O1207" s="12">
        <v>0</v>
      </c>
      <c r="P1207" s="12">
        <v>0</v>
      </c>
      <c r="Q1207" s="12">
        <v>0</v>
      </c>
      <c r="R1207" s="12">
        <v>0</v>
      </c>
      <c r="S1207" s="12">
        <v>0</v>
      </c>
      <c r="T1207" s="12">
        <v>0</v>
      </c>
      <c r="U1207" s="12">
        <v>0</v>
      </c>
      <c r="V1207" s="12">
        <v>0</v>
      </c>
      <c r="W1207" s="12">
        <v>0</v>
      </c>
      <c r="X1207" s="12">
        <v>0</v>
      </c>
      <c r="Y1207" s="12">
        <v>0</v>
      </c>
      <c r="Z1207" s="12">
        <v>0</v>
      </c>
      <c r="AA1207" s="12">
        <v>0</v>
      </c>
      <c r="AB1207" s="12">
        <v>0</v>
      </c>
      <c r="AC1207" s="12">
        <v>0</v>
      </c>
      <c r="AD1207" s="12">
        <v>0</v>
      </c>
      <c r="AE1207" s="12">
        <v>0</v>
      </c>
      <c r="AF1207" s="12">
        <v>0</v>
      </c>
      <c r="AG1207" s="12">
        <v>0</v>
      </c>
      <c r="AH1207" s="12">
        <v>0</v>
      </c>
      <c r="AI1207" s="12">
        <v>0</v>
      </c>
      <c r="AJ1207" s="12">
        <v>0</v>
      </c>
      <c r="AK1207" s="12">
        <v>0</v>
      </c>
      <c r="AL1207" s="12">
        <v>0</v>
      </c>
      <c r="AM1207" s="12">
        <v>0</v>
      </c>
      <c r="AN1207" s="12">
        <v>0</v>
      </c>
      <c r="AO1207" s="81">
        <v>0</v>
      </c>
      <c r="AP1207">
        <v>0</v>
      </c>
      <c r="AQ1207">
        <v>0</v>
      </c>
      <c r="AR1207">
        <v>0</v>
      </c>
      <c r="AS1207" t="s">
        <v>367</v>
      </c>
      <c r="AT1207" t="s">
        <v>273</v>
      </c>
      <c r="AU1207">
        <v>0</v>
      </c>
      <c r="AV1207" s="12"/>
      <c r="AW1207" s="12"/>
      <c r="AX1207" s="12"/>
      <c r="AY1207" s="12">
        <v>4</v>
      </c>
      <c r="AZ1207" t="s">
        <v>295</v>
      </c>
    </row>
    <row r="1208" spans="1:52" hidden="1" x14ac:dyDescent="0.35">
      <c r="A1208" t="s">
        <v>10</v>
      </c>
      <c r="B1208" t="s">
        <v>160</v>
      </c>
      <c r="C1208" s="109">
        <v>0</v>
      </c>
      <c r="D1208" s="12">
        <v>0</v>
      </c>
      <c r="E1208" s="12">
        <v>0</v>
      </c>
      <c r="F1208" s="12">
        <v>0</v>
      </c>
      <c r="G1208" s="12">
        <v>0</v>
      </c>
      <c r="H1208" s="12">
        <v>0</v>
      </c>
      <c r="I1208" s="12">
        <v>0</v>
      </c>
      <c r="J1208" s="12">
        <v>0</v>
      </c>
      <c r="K1208" s="12">
        <v>0</v>
      </c>
      <c r="L1208" s="12">
        <v>0</v>
      </c>
      <c r="M1208" s="12">
        <v>0</v>
      </c>
      <c r="N1208" s="12">
        <v>0</v>
      </c>
      <c r="O1208" s="12">
        <v>0</v>
      </c>
      <c r="P1208" s="12">
        <v>0</v>
      </c>
      <c r="Q1208" s="12">
        <v>0</v>
      </c>
      <c r="R1208" s="12">
        <v>0</v>
      </c>
      <c r="S1208" s="12">
        <v>0</v>
      </c>
      <c r="T1208" s="12">
        <v>0</v>
      </c>
      <c r="U1208" s="12">
        <v>0</v>
      </c>
      <c r="V1208" s="12">
        <v>0</v>
      </c>
      <c r="W1208" s="12">
        <v>0</v>
      </c>
      <c r="X1208" s="12">
        <v>0</v>
      </c>
      <c r="Y1208" s="12">
        <v>0</v>
      </c>
      <c r="Z1208" s="12">
        <v>0</v>
      </c>
      <c r="AA1208" s="12">
        <v>0</v>
      </c>
      <c r="AB1208" s="12">
        <v>0</v>
      </c>
      <c r="AC1208" s="12">
        <v>0</v>
      </c>
      <c r="AD1208" s="12">
        <v>0</v>
      </c>
      <c r="AE1208" s="12">
        <v>0</v>
      </c>
      <c r="AF1208" s="12">
        <v>0</v>
      </c>
      <c r="AG1208" s="12">
        <v>0</v>
      </c>
      <c r="AH1208" s="12">
        <v>0</v>
      </c>
      <c r="AI1208" s="12">
        <v>0</v>
      </c>
      <c r="AJ1208" s="12">
        <v>0</v>
      </c>
      <c r="AK1208" s="12">
        <v>0</v>
      </c>
      <c r="AL1208" s="12">
        <v>0</v>
      </c>
      <c r="AM1208" s="12">
        <v>0</v>
      </c>
      <c r="AN1208" s="12">
        <v>0</v>
      </c>
      <c r="AO1208" s="81">
        <v>0</v>
      </c>
      <c r="AP1208">
        <v>0</v>
      </c>
      <c r="AQ1208">
        <v>0</v>
      </c>
      <c r="AR1208">
        <v>0</v>
      </c>
      <c r="AS1208" t="s">
        <v>367</v>
      </c>
      <c r="AT1208" t="s">
        <v>273</v>
      </c>
      <c r="AU1208">
        <v>0</v>
      </c>
      <c r="AV1208" s="12"/>
      <c r="AW1208" s="12"/>
      <c r="AX1208" s="12"/>
      <c r="AY1208" s="12">
        <v>16</v>
      </c>
      <c r="AZ1208" t="s">
        <v>296</v>
      </c>
    </row>
    <row r="1209" spans="1:52" hidden="1" x14ac:dyDescent="0.35">
      <c r="A1209" t="s">
        <v>10</v>
      </c>
      <c r="B1209" t="s">
        <v>160</v>
      </c>
      <c r="C1209" s="109">
        <v>0</v>
      </c>
      <c r="D1209" s="12">
        <v>0</v>
      </c>
      <c r="E1209" s="12">
        <v>0</v>
      </c>
      <c r="F1209" s="12">
        <v>0</v>
      </c>
      <c r="G1209" s="12">
        <v>0</v>
      </c>
      <c r="H1209" s="12">
        <v>0</v>
      </c>
      <c r="I1209" s="12">
        <v>0</v>
      </c>
      <c r="J1209" s="12">
        <v>0</v>
      </c>
      <c r="K1209" s="12">
        <v>0</v>
      </c>
      <c r="L1209" s="12">
        <v>0</v>
      </c>
      <c r="M1209" s="12">
        <v>0</v>
      </c>
      <c r="N1209" s="12">
        <v>0</v>
      </c>
      <c r="O1209" s="12">
        <v>0</v>
      </c>
      <c r="P1209" s="12">
        <v>0</v>
      </c>
      <c r="Q1209" s="12">
        <v>0</v>
      </c>
      <c r="R1209" s="12">
        <v>0</v>
      </c>
      <c r="S1209" s="12">
        <v>0</v>
      </c>
      <c r="T1209" s="12">
        <v>0</v>
      </c>
      <c r="U1209" s="12">
        <v>0</v>
      </c>
      <c r="V1209" s="12">
        <v>0</v>
      </c>
      <c r="W1209" s="12">
        <v>0</v>
      </c>
      <c r="X1209" s="12">
        <v>0</v>
      </c>
      <c r="Y1209" s="12">
        <v>0</v>
      </c>
      <c r="Z1209" s="12">
        <v>0</v>
      </c>
      <c r="AA1209" s="12">
        <v>0</v>
      </c>
      <c r="AB1209" s="12">
        <v>0</v>
      </c>
      <c r="AC1209" s="12">
        <v>0</v>
      </c>
      <c r="AD1209" s="12">
        <v>0</v>
      </c>
      <c r="AE1209" s="12">
        <v>0</v>
      </c>
      <c r="AF1209" s="12">
        <v>0</v>
      </c>
      <c r="AG1209" s="12">
        <v>0</v>
      </c>
      <c r="AH1209" s="12">
        <v>0</v>
      </c>
      <c r="AI1209" s="12">
        <v>0</v>
      </c>
      <c r="AJ1209" s="12">
        <v>0</v>
      </c>
      <c r="AK1209" s="12">
        <v>0</v>
      </c>
      <c r="AL1209" s="12">
        <v>0</v>
      </c>
      <c r="AM1209" s="12">
        <v>0</v>
      </c>
      <c r="AN1209" s="12">
        <v>0</v>
      </c>
      <c r="AO1209" s="81">
        <v>0</v>
      </c>
      <c r="AP1209">
        <v>0</v>
      </c>
      <c r="AQ1209">
        <v>0</v>
      </c>
      <c r="AR1209">
        <v>0</v>
      </c>
      <c r="AS1209" t="s">
        <v>367</v>
      </c>
      <c r="AT1209" t="s">
        <v>273</v>
      </c>
      <c r="AU1209">
        <v>0</v>
      </c>
      <c r="AV1209" s="12"/>
      <c r="AW1209" s="12"/>
      <c r="AX1209" s="12"/>
      <c r="AY1209" s="12">
        <v>192</v>
      </c>
      <c r="AZ1209" t="s">
        <v>57</v>
      </c>
    </row>
    <row r="1210" spans="1:52" hidden="1" x14ac:dyDescent="0.35">
      <c r="A1210" t="s">
        <v>10</v>
      </c>
      <c r="B1210" t="s">
        <v>160</v>
      </c>
      <c r="C1210" s="109">
        <v>0</v>
      </c>
      <c r="D1210" s="12">
        <v>0</v>
      </c>
      <c r="E1210" s="12">
        <v>0</v>
      </c>
      <c r="F1210" s="12">
        <v>0</v>
      </c>
      <c r="G1210" s="12">
        <v>0</v>
      </c>
      <c r="H1210" s="12">
        <v>0</v>
      </c>
      <c r="I1210" s="12">
        <v>0</v>
      </c>
      <c r="J1210" s="12">
        <v>0</v>
      </c>
      <c r="K1210" s="12">
        <v>0</v>
      </c>
      <c r="L1210" s="12">
        <v>0</v>
      </c>
      <c r="M1210" s="12">
        <v>0</v>
      </c>
      <c r="N1210" s="12">
        <v>0</v>
      </c>
      <c r="O1210" s="12">
        <v>0</v>
      </c>
      <c r="P1210" s="12">
        <v>0</v>
      </c>
      <c r="Q1210" s="12">
        <v>0</v>
      </c>
      <c r="R1210" s="12">
        <v>0</v>
      </c>
      <c r="S1210" s="12">
        <v>0</v>
      </c>
      <c r="T1210" s="12">
        <v>0</v>
      </c>
      <c r="U1210" s="12">
        <v>0</v>
      </c>
      <c r="V1210" s="12">
        <v>0</v>
      </c>
      <c r="W1210" s="12">
        <v>0</v>
      </c>
      <c r="X1210" s="12">
        <v>0</v>
      </c>
      <c r="Y1210" s="12">
        <v>0</v>
      </c>
      <c r="Z1210" s="12">
        <v>0</v>
      </c>
      <c r="AA1210" s="12">
        <v>0</v>
      </c>
      <c r="AB1210" s="12">
        <v>0</v>
      </c>
      <c r="AC1210" s="12">
        <v>0</v>
      </c>
      <c r="AD1210" s="12">
        <v>0</v>
      </c>
      <c r="AE1210" s="12">
        <v>0</v>
      </c>
      <c r="AF1210" s="12">
        <v>0</v>
      </c>
      <c r="AG1210" s="12">
        <v>0</v>
      </c>
      <c r="AH1210" s="12">
        <v>0</v>
      </c>
      <c r="AI1210" s="12">
        <v>0</v>
      </c>
      <c r="AJ1210" s="12">
        <v>0</v>
      </c>
      <c r="AK1210" s="12">
        <v>0</v>
      </c>
      <c r="AL1210" s="12">
        <v>0</v>
      </c>
      <c r="AM1210" s="12">
        <v>0</v>
      </c>
      <c r="AN1210" s="12">
        <v>0</v>
      </c>
      <c r="AO1210" s="81">
        <v>0</v>
      </c>
      <c r="AP1210">
        <v>0</v>
      </c>
      <c r="AQ1210">
        <v>0</v>
      </c>
      <c r="AR1210">
        <v>0</v>
      </c>
      <c r="AS1210" t="s">
        <v>367</v>
      </c>
      <c r="AT1210" t="s">
        <v>273</v>
      </c>
      <c r="AU1210">
        <v>0</v>
      </c>
      <c r="AV1210" s="12"/>
      <c r="AW1210" s="12"/>
      <c r="AX1210" s="12"/>
      <c r="AY1210" s="12"/>
      <c r="AZ1210" t="s">
        <v>57</v>
      </c>
    </row>
    <row r="1211" spans="1:52" hidden="1" x14ac:dyDescent="0.35">
      <c r="A1211" t="s">
        <v>10</v>
      </c>
      <c r="B1211" t="s">
        <v>160</v>
      </c>
      <c r="C1211" s="109">
        <v>0</v>
      </c>
      <c r="D1211" s="12">
        <v>0</v>
      </c>
      <c r="E1211" s="12">
        <v>0</v>
      </c>
      <c r="F1211" s="12">
        <v>0</v>
      </c>
      <c r="G1211" s="12">
        <v>0</v>
      </c>
      <c r="H1211" s="12">
        <v>0</v>
      </c>
      <c r="I1211" s="12">
        <v>0</v>
      </c>
      <c r="J1211" s="12">
        <v>0</v>
      </c>
      <c r="K1211" s="12">
        <v>0</v>
      </c>
      <c r="L1211" s="12">
        <v>0</v>
      </c>
      <c r="M1211" s="12">
        <v>0</v>
      </c>
      <c r="N1211" s="12">
        <v>0</v>
      </c>
      <c r="O1211" s="12">
        <v>0</v>
      </c>
      <c r="P1211" s="12">
        <v>0</v>
      </c>
      <c r="Q1211" s="12">
        <v>0</v>
      </c>
      <c r="R1211" s="12">
        <v>0</v>
      </c>
      <c r="S1211" s="12">
        <v>0</v>
      </c>
      <c r="T1211" s="12">
        <v>0</v>
      </c>
      <c r="U1211" s="12">
        <v>0</v>
      </c>
      <c r="V1211" s="12">
        <v>0</v>
      </c>
      <c r="W1211" s="12">
        <v>0</v>
      </c>
      <c r="X1211" s="12">
        <v>0</v>
      </c>
      <c r="Y1211" s="12">
        <v>0</v>
      </c>
      <c r="Z1211" s="12">
        <v>0</v>
      </c>
      <c r="AA1211" s="12">
        <v>0</v>
      </c>
      <c r="AB1211" s="12">
        <v>0</v>
      </c>
      <c r="AC1211" s="12">
        <v>0</v>
      </c>
      <c r="AD1211" s="12">
        <v>0</v>
      </c>
      <c r="AE1211" s="12">
        <v>0</v>
      </c>
      <c r="AF1211" s="12">
        <v>0</v>
      </c>
      <c r="AG1211" s="12">
        <v>0</v>
      </c>
      <c r="AH1211" s="12">
        <v>0</v>
      </c>
      <c r="AI1211" s="12">
        <v>0</v>
      </c>
      <c r="AJ1211" s="12">
        <v>0</v>
      </c>
      <c r="AK1211" s="12">
        <v>0</v>
      </c>
      <c r="AL1211" s="12">
        <v>0</v>
      </c>
      <c r="AM1211" s="12">
        <v>0</v>
      </c>
      <c r="AN1211" s="12">
        <v>0</v>
      </c>
      <c r="AO1211" s="81">
        <v>0</v>
      </c>
      <c r="AP1211">
        <v>0</v>
      </c>
      <c r="AQ1211">
        <v>0</v>
      </c>
      <c r="AR1211">
        <v>0</v>
      </c>
      <c r="AS1211" t="s">
        <v>367</v>
      </c>
      <c r="AT1211" t="s">
        <v>273</v>
      </c>
      <c r="AU1211">
        <v>0</v>
      </c>
      <c r="AV1211" s="12"/>
      <c r="AW1211" s="12"/>
      <c r="AX1211" s="12"/>
      <c r="AY1211" s="12"/>
      <c r="AZ1211" t="s">
        <v>296</v>
      </c>
    </row>
    <row r="1212" spans="1:52" hidden="1" x14ac:dyDescent="0.35">
      <c r="A1212" t="s">
        <v>10</v>
      </c>
      <c r="B1212" t="s">
        <v>160</v>
      </c>
      <c r="C1212" s="109">
        <v>0</v>
      </c>
      <c r="D1212" s="12">
        <v>0</v>
      </c>
      <c r="E1212" s="12">
        <v>0</v>
      </c>
      <c r="F1212" s="12">
        <v>0</v>
      </c>
      <c r="G1212" s="12">
        <v>0</v>
      </c>
      <c r="H1212" s="12">
        <v>0</v>
      </c>
      <c r="I1212" s="12">
        <v>0</v>
      </c>
      <c r="J1212" s="12">
        <v>0</v>
      </c>
      <c r="K1212" s="12">
        <v>0</v>
      </c>
      <c r="L1212" s="12">
        <v>0</v>
      </c>
      <c r="M1212" s="12">
        <v>0</v>
      </c>
      <c r="N1212" s="12">
        <v>0</v>
      </c>
      <c r="O1212" s="12">
        <v>0</v>
      </c>
      <c r="P1212" s="12">
        <v>0</v>
      </c>
      <c r="Q1212" s="12">
        <v>0</v>
      </c>
      <c r="R1212" s="12">
        <v>0</v>
      </c>
      <c r="S1212" s="12">
        <v>0</v>
      </c>
      <c r="T1212" s="12">
        <v>0</v>
      </c>
      <c r="U1212" s="12">
        <v>0</v>
      </c>
      <c r="V1212" s="12">
        <v>0</v>
      </c>
      <c r="W1212" s="12">
        <v>0</v>
      </c>
      <c r="X1212" s="12">
        <v>0</v>
      </c>
      <c r="Y1212" s="12">
        <v>0</v>
      </c>
      <c r="Z1212" s="12">
        <v>0</v>
      </c>
      <c r="AA1212" s="12">
        <v>0</v>
      </c>
      <c r="AB1212" s="12">
        <v>0</v>
      </c>
      <c r="AC1212" s="12">
        <v>0</v>
      </c>
      <c r="AD1212" s="12">
        <v>0</v>
      </c>
      <c r="AE1212" s="12">
        <v>0</v>
      </c>
      <c r="AF1212" s="12">
        <v>0</v>
      </c>
      <c r="AG1212" s="12">
        <v>0</v>
      </c>
      <c r="AH1212" s="12">
        <v>0</v>
      </c>
      <c r="AI1212" s="12">
        <v>0</v>
      </c>
      <c r="AJ1212" s="12">
        <v>0</v>
      </c>
      <c r="AK1212" s="12">
        <v>0</v>
      </c>
      <c r="AL1212" s="12">
        <v>0</v>
      </c>
      <c r="AM1212" s="12">
        <v>0</v>
      </c>
      <c r="AN1212" s="12">
        <v>0</v>
      </c>
      <c r="AO1212" s="81">
        <v>0</v>
      </c>
      <c r="AP1212">
        <v>0</v>
      </c>
      <c r="AQ1212">
        <v>0</v>
      </c>
      <c r="AR1212">
        <v>0</v>
      </c>
      <c r="AS1212" t="s">
        <v>367</v>
      </c>
      <c r="AT1212" t="s">
        <v>273</v>
      </c>
      <c r="AU1212">
        <v>0</v>
      </c>
      <c r="AV1212" s="12"/>
      <c r="AW1212" s="12"/>
      <c r="AX1212" s="12"/>
      <c r="AY1212" s="12"/>
      <c r="AZ1212" t="s">
        <v>295</v>
      </c>
    </row>
  </sheetData>
  <pageMargins left="0.7" right="0.7" top="0.75" bottom="0.75" header="0.3" footer="0.3"/>
  <pageSetup orientation="portrait"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36722-D9AB-4B72-9C74-F39414F88057}">
  <dimension ref="A1:O198"/>
  <sheetViews>
    <sheetView workbookViewId="0">
      <selection activeCell="C42" sqref="C42"/>
    </sheetView>
  </sheetViews>
  <sheetFormatPr defaultRowHeight="14.5" x14ac:dyDescent="0.35"/>
  <cols>
    <col min="1" max="1" width="7.453125" bestFit="1" customWidth="1"/>
    <col min="2" max="2" width="19.453125" bestFit="1" customWidth="1"/>
    <col min="3" max="3" width="64.7265625" bestFit="1" customWidth="1"/>
    <col min="4" max="4" width="12.453125" bestFit="1" customWidth="1"/>
    <col min="5" max="5" width="12.36328125" bestFit="1" customWidth="1"/>
    <col min="6" max="6" width="16.36328125" bestFit="1" customWidth="1"/>
    <col min="7" max="7" width="12" bestFit="1" customWidth="1"/>
    <col min="8" max="8" width="5" bestFit="1" customWidth="1"/>
    <col min="9" max="9" width="14.90625" bestFit="1" customWidth="1"/>
    <col min="10" max="10" width="17.81640625" bestFit="1" customWidth="1"/>
    <col min="11" max="11" width="8.81640625" bestFit="1" customWidth="1"/>
    <col min="12" max="12" width="5.90625" bestFit="1" customWidth="1"/>
    <col min="13" max="13" width="11.26953125" bestFit="1" customWidth="1"/>
    <col min="14" max="14" width="15.453125" bestFit="1" customWidth="1"/>
    <col min="15" max="15" width="16.54296875" customWidth="1"/>
  </cols>
  <sheetData>
    <row r="1" spans="1:15" x14ac:dyDescent="0.35">
      <c r="A1" t="s">
        <v>1</v>
      </c>
      <c r="B1" t="s">
        <v>46</v>
      </c>
      <c r="C1" t="s">
        <v>249</v>
      </c>
      <c r="D1" t="s">
        <v>48</v>
      </c>
      <c r="E1" t="s">
        <v>50</v>
      </c>
      <c r="F1" t="s">
        <v>52</v>
      </c>
      <c r="G1" t="s">
        <v>54</v>
      </c>
      <c r="H1" t="s">
        <v>9</v>
      </c>
      <c r="I1" t="s">
        <v>294</v>
      </c>
      <c r="J1" t="s">
        <v>250</v>
      </c>
      <c r="K1" t="s">
        <v>4</v>
      </c>
      <c r="L1" t="s">
        <v>264</v>
      </c>
      <c r="M1" t="s">
        <v>263</v>
      </c>
      <c r="N1" t="s">
        <v>266</v>
      </c>
      <c r="O1" t="s">
        <v>265</v>
      </c>
    </row>
    <row r="2" spans="1:15" x14ac:dyDescent="0.35">
      <c r="A2" s="12" t="s">
        <v>55</v>
      </c>
      <c r="B2" s="12" t="s">
        <v>320</v>
      </c>
      <c r="C2" s="12" t="s">
        <v>274</v>
      </c>
      <c r="D2">
        <v>1258</v>
      </c>
      <c r="E2">
        <v>519</v>
      </c>
      <c r="F2">
        <v>484</v>
      </c>
      <c r="G2">
        <v>509</v>
      </c>
      <c r="H2" t="s">
        <v>937</v>
      </c>
      <c r="I2" s="12" t="s">
        <v>57</v>
      </c>
      <c r="J2" s="109">
        <v>44105</v>
      </c>
      <c r="K2" t="s">
        <v>937</v>
      </c>
      <c r="L2" t="s">
        <v>937</v>
      </c>
      <c r="M2" t="s">
        <v>938</v>
      </c>
      <c r="N2" t="s">
        <v>268</v>
      </c>
      <c r="O2" s="12" t="s">
        <v>380</v>
      </c>
    </row>
    <row r="3" spans="1:15" x14ac:dyDescent="0.35">
      <c r="A3" s="12" t="s">
        <v>55</v>
      </c>
      <c r="B3" s="12" t="s">
        <v>321</v>
      </c>
      <c r="C3" s="12" t="s">
        <v>281</v>
      </c>
      <c r="D3">
        <v>1055</v>
      </c>
      <c r="E3">
        <v>426</v>
      </c>
      <c r="F3">
        <v>396</v>
      </c>
      <c r="G3">
        <v>417</v>
      </c>
      <c r="H3" t="s">
        <v>937</v>
      </c>
      <c r="I3" s="12" t="s">
        <v>57</v>
      </c>
      <c r="J3" s="109">
        <v>44105</v>
      </c>
      <c r="K3" t="s">
        <v>937</v>
      </c>
      <c r="L3" t="s">
        <v>937</v>
      </c>
      <c r="M3" t="s">
        <v>938</v>
      </c>
      <c r="N3" t="s">
        <v>268</v>
      </c>
      <c r="O3" s="12" t="s">
        <v>381</v>
      </c>
    </row>
    <row r="4" spans="1:15" x14ac:dyDescent="0.35">
      <c r="A4" s="12" t="s">
        <v>55</v>
      </c>
      <c r="B4" s="12" t="s">
        <v>417</v>
      </c>
      <c r="C4" s="12" t="s">
        <v>418</v>
      </c>
      <c r="D4">
        <v>122</v>
      </c>
      <c r="E4">
        <v>68</v>
      </c>
      <c r="F4">
        <v>64</v>
      </c>
      <c r="G4">
        <v>67</v>
      </c>
      <c r="H4" t="s">
        <v>937</v>
      </c>
      <c r="I4" s="12" t="s">
        <v>57</v>
      </c>
      <c r="J4" s="109">
        <v>44105</v>
      </c>
      <c r="K4" t="s">
        <v>937</v>
      </c>
      <c r="L4" t="s">
        <v>937</v>
      </c>
      <c r="M4" t="s">
        <v>938</v>
      </c>
      <c r="N4" t="s">
        <v>268</v>
      </c>
      <c r="O4" s="12" t="s">
        <v>419</v>
      </c>
    </row>
    <row r="5" spans="1:15" x14ac:dyDescent="0.35">
      <c r="A5" s="12" t="s">
        <v>55</v>
      </c>
      <c r="B5" s="12" t="s">
        <v>423</v>
      </c>
      <c r="C5" s="12" t="s">
        <v>424</v>
      </c>
      <c r="D5">
        <v>133</v>
      </c>
      <c r="E5">
        <v>56</v>
      </c>
      <c r="F5">
        <v>52</v>
      </c>
      <c r="G5">
        <v>55</v>
      </c>
      <c r="H5" t="s">
        <v>937</v>
      </c>
      <c r="I5" s="12" t="s">
        <v>57</v>
      </c>
      <c r="J5" s="109">
        <v>44105</v>
      </c>
      <c r="K5" t="s">
        <v>937</v>
      </c>
      <c r="L5" t="s">
        <v>937</v>
      </c>
      <c r="M5" t="s">
        <v>938</v>
      </c>
      <c r="N5" t="s">
        <v>268</v>
      </c>
      <c r="O5" s="12" t="s">
        <v>425</v>
      </c>
    </row>
    <row r="6" spans="1:15" x14ac:dyDescent="0.35">
      <c r="A6" s="12" t="s">
        <v>55</v>
      </c>
      <c r="B6" s="12" t="s">
        <v>322</v>
      </c>
      <c r="C6" s="12" t="s">
        <v>291</v>
      </c>
      <c r="D6">
        <v>330</v>
      </c>
      <c r="E6">
        <v>138</v>
      </c>
      <c r="F6">
        <v>128</v>
      </c>
      <c r="G6">
        <v>135</v>
      </c>
      <c r="H6" t="s">
        <v>937</v>
      </c>
      <c r="I6" s="12" t="s">
        <v>57</v>
      </c>
      <c r="J6" s="109">
        <v>44105</v>
      </c>
      <c r="K6" t="s">
        <v>937</v>
      </c>
      <c r="L6" t="s">
        <v>937</v>
      </c>
      <c r="M6" t="s">
        <v>938</v>
      </c>
      <c r="N6" t="s">
        <v>268</v>
      </c>
      <c r="O6" s="12" t="s">
        <v>382</v>
      </c>
    </row>
    <row r="7" spans="1:15" x14ac:dyDescent="0.35">
      <c r="A7" s="12" t="s">
        <v>55</v>
      </c>
      <c r="B7" s="12" t="s">
        <v>420</v>
      </c>
      <c r="C7" s="12" t="s">
        <v>421</v>
      </c>
      <c r="D7">
        <v>74</v>
      </c>
      <c r="E7">
        <v>34</v>
      </c>
      <c r="F7">
        <v>31</v>
      </c>
      <c r="G7">
        <v>33</v>
      </c>
      <c r="H7" t="s">
        <v>937</v>
      </c>
      <c r="I7" s="12" t="s">
        <v>57</v>
      </c>
      <c r="J7" s="109">
        <v>44105</v>
      </c>
      <c r="K7" t="s">
        <v>937</v>
      </c>
      <c r="L7" t="s">
        <v>937</v>
      </c>
      <c r="M7" t="s">
        <v>938</v>
      </c>
      <c r="N7" t="s">
        <v>268</v>
      </c>
      <c r="O7" s="12" t="s">
        <v>422</v>
      </c>
    </row>
    <row r="8" spans="1:15" x14ac:dyDescent="0.35">
      <c r="A8" s="12" t="s">
        <v>55</v>
      </c>
      <c r="B8" s="12" t="s">
        <v>429</v>
      </c>
      <c r="C8" s="12" t="s">
        <v>430</v>
      </c>
      <c r="D8">
        <v>42</v>
      </c>
      <c r="E8">
        <v>16</v>
      </c>
      <c r="F8">
        <v>15</v>
      </c>
      <c r="G8">
        <v>16</v>
      </c>
      <c r="H8" t="s">
        <v>937</v>
      </c>
      <c r="I8" s="12" t="s">
        <v>57</v>
      </c>
      <c r="J8" s="109">
        <v>44105</v>
      </c>
      <c r="K8" t="s">
        <v>937</v>
      </c>
      <c r="L8" t="s">
        <v>937</v>
      </c>
      <c r="M8" t="s">
        <v>938</v>
      </c>
      <c r="N8" t="s">
        <v>268</v>
      </c>
      <c r="O8" s="12" t="s">
        <v>431</v>
      </c>
    </row>
    <row r="9" spans="1:15" x14ac:dyDescent="0.35">
      <c r="A9" s="12" t="s">
        <v>55</v>
      </c>
      <c r="B9" s="12" t="s">
        <v>426</v>
      </c>
      <c r="C9" s="12" t="s">
        <v>427</v>
      </c>
      <c r="D9">
        <v>162</v>
      </c>
      <c r="E9">
        <v>69</v>
      </c>
      <c r="F9">
        <v>65</v>
      </c>
      <c r="G9">
        <v>68</v>
      </c>
      <c r="H9" t="s">
        <v>937</v>
      </c>
      <c r="I9" s="12" t="s">
        <v>57</v>
      </c>
      <c r="J9" s="109">
        <v>44105</v>
      </c>
      <c r="K9" t="s">
        <v>937</v>
      </c>
      <c r="L9" t="s">
        <v>937</v>
      </c>
      <c r="M9" t="s">
        <v>938</v>
      </c>
      <c r="N9" t="s">
        <v>268</v>
      </c>
      <c r="O9" s="12" t="s">
        <v>428</v>
      </c>
    </row>
    <row r="10" spans="1:15" x14ac:dyDescent="0.35">
      <c r="A10" s="12" t="s">
        <v>55</v>
      </c>
      <c r="B10" s="12" t="s">
        <v>432</v>
      </c>
      <c r="C10" s="12" t="s">
        <v>433</v>
      </c>
      <c r="D10">
        <v>98</v>
      </c>
      <c r="E10">
        <v>42</v>
      </c>
      <c r="F10">
        <v>39</v>
      </c>
      <c r="G10">
        <v>41</v>
      </c>
      <c r="H10" t="s">
        <v>937</v>
      </c>
      <c r="I10" s="12" t="s">
        <v>57</v>
      </c>
      <c r="J10" s="109">
        <v>44105</v>
      </c>
      <c r="K10" t="s">
        <v>937</v>
      </c>
      <c r="L10" t="s">
        <v>937</v>
      </c>
      <c r="M10" t="s">
        <v>938</v>
      </c>
      <c r="N10" t="s">
        <v>268</v>
      </c>
      <c r="O10" s="12" t="s">
        <v>434</v>
      </c>
    </row>
    <row r="11" spans="1:15" x14ac:dyDescent="0.35">
      <c r="A11" s="12" t="s">
        <v>55</v>
      </c>
      <c r="B11" s="12" t="s">
        <v>435</v>
      </c>
      <c r="C11" s="12" t="s">
        <v>436</v>
      </c>
      <c r="D11">
        <v>107</v>
      </c>
      <c r="E11">
        <v>42</v>
      </c>
      <c r="F11">
        <v>39</v>
      </c>
      <c r="G11">
        <v>41</v>
      </c>
      <c r="H11" t="s">
        <v>937</v>
      </c>
      <c r="I11" s="12" t="s">
        <v>57</v>
      </c>
      <c r="J11" s="109">
        <v>44105</v>
      </c>
      <c r="K11" t="s">
        <v>937</v>
      </c>
      <c r="L11" t="s">
        <v>937</v>
      </c>
      <c r="M11" t="s">
        <v>938</v>
      </c>
      <c r="N11" t="s">
        <v>268</v>
      </c>
      <c r="O11" s="12" t="s">
        <v>437</v>
      </c>
    </row>
    <row r="12" spans="1:15" x14ac:dyDescent="0.35">
      <c r="A12" s="12" t="s">
        <v>55</v>
      </c>
      <c r="B12" s="12" t="s">
        <v>320</v>
      </c>
      <c r="C12" s="12" t="s">
        <v>415</v>
      </c>
      <c r="D12">
        <v>154</v>
      </c>
      <c r="E12">
        <v>60</v>
      </c>
      <c r="F12">
        <v>56</v>
      </c>
      <c r="G12">
        <v>59</v>
      </c>
      <c r="H12" t="s">
        <v>937</v>
      </c>
      <c r="I12" s="12" t="s">
        <v>57</v>
      </c>
      <c r="J12" s="109">
        <v>44105</v>
      </c>
      <c r="K12" t="s">
        <v>937</v>
      </c>
      <c r="L12" t="s">
        <v>937</v>
      </c>
      <c r="M12" t="s">
        <v>938</v>
      </c>
      <c r="N12" t="s">
        <v>268</v>
      </c>
      <c r="O12" s="12" t="s">
        <v>416</v>
      </c>
    </row>
    <row r="13" spans="1:15" x14ac:dyDescent="0.35">
      <c r="A13" s="12" t="s">
        <v>132</v>
      </c>
      <c r="B13" s="12" t="s">
        <v>347</v>
      </c>
      <c r="C13" s="12" t="s">
        <v>136</v>
      </c>
      <c r="D13">
        <v>1326</v>
      </c>
      <c r="E13">
        <v>843</v>
      </c>
      <c r="F13">
        <v>785</v>
      </c>
      <c r="G13">
        <v>826</v>
      </c>
      <c r="H13" t="s">
        <v>937</v>
      </c>
      <c r="I13" s="12" t="s">
        <v>57</v>
      </c>
      <c r="J13" s="109">
        <v>44105</v>
      </c>
      <c r="K13" t="s">
        <v>937</v>
      </c>
      <c r="L13" t="s">
        <v>937</v>
      </c>
      <c r="M13" t="s">
        <v>938</v>
      </c>
      <c r="N13" t="s">
        <v>268</v>
      </c>
      <c r="O13" s="12" t="s">
        <v>389</v>
      </c>
    </row>
    <row r="14" spans="1:15" x14ac:dyDescent="0.35">
      <c r="A14" s="12" t="s">
        <v>132</v>
      </c>
      <c r="B14" s="12" t="s">
        <v>582</v>
      </c>
      <c r="C14" s="12" t="s">
        <v>587</v>
      </c>
      <c r="D14">
        <v>267</v>
      </c>
      <c r="E14">
        <v>155</v>
      </c>
      <c r="F14">
        <v>144</v>
      </c>
      <c r="G14">
        <v>152</v>
      </c>
      <c r="H14" t="s">
        <v>937</v>
      </c>
      <c r="I14" s="12" t="s">
        <v>57</v>
      </c>
      <c r="J14" s="109">
        <v>44105</v>
      </c>
      <c r="K14" t="s">
        <v>937</v>
      </c>
      <c r="L14" t="s">
        <v>937</v>
      </c>
      <c r="M14" t="s">
        <v>938</v>
      </c>
      <c r="N14" t="s">
        <v>268</v>
      </c>
      <c r="O14" s="12" t="s">
        <v>588</v>
      </c>
    </row>
    <row r="15" spans="1:15" x14ac:dyDescent="0.35">
      <c r="A15" s="12" t="s">
        <v>132</v>
      </c>
      <c r="B15" s="12" t="s">
        <v>572</v>
      </c>
      <c r="C15" s="12" t="s">
        <v>573</v>
      </c>
      <c r="D15">
        <v>12</v>
      </c>
      <c r="E15">
        <v>4</v>
      </c>
      <c r="F15">
        <v>4</v>
      </c>
      <c r="G15">
        <v>4</v>
      </c>
      <c r="H15" t="s">
        <v>937</v>
      </c>
      <c r="I15" s="12" t="s">
        <v>57</v>
      </c>
      <c r="J15" s="109">
        <v>44105</v>
      </c>
      <c r="K15" t="s">
        <v>937</v>
      </c>
      <c r="L15" t="s">
        <v>937</v>
      </c>
      <c r="M15" t="s">
        <v>938</v>
      </c>
      <c r="N15" t="s">
        <v>268</v>
      </c>
      <c r="O15" s="12" t="s">
        <v>574</v>
      </c>
    </row>
    <row r="16" spans="1:15" x14ac:dyDescent="0.35">
      <c r="A16" s="12" t="s">
        <v>132</v>
      </c>
      <c r="B16" s="12" t="s">
        <v>349</v>
      </c>
      <c r="C16" s="12" t="s">
        <v>137</v>
      </c>
      <c r="D16">
        <v>3404</v>
      </c>
      <c r="E16">
        <v>2023</v>
      </c>
      <c r="F16">
        <v>1884</v>
      </c>
      <c r="G16">
        <v>1983</v>
      </c>
      <c r="H16" t="s">
        <v>937</v>
      </c>
      <c r="I16" s="12" t="s">
        <v>57</v>
      </c>
      <c r="J16" s="109">
        <v>44105</v>
      </c>
      <c r="K16" t="s">
        <v>937</v>
      </c>
      <c r="L16" t="s">
        <v>937</v>
      </c>
      <c r="M16" t="s">
        <v>938</v>
      </c>
      <c r="N16" t="s">
        <v>268</v>
      </c>
      <c r="O16" s="12" t="s">
        <v>390</v>
      </c>
    </row>
    <row r="17" spans="1:15" x14ac:dyDescent="0.35">
      <c r="A17" s="12" t="s">
        <v>132</v>
      </c>
      <c r="B17" s="12" t="s">
        <v>348</v>
      </c>
      <c r="C17" s="12" t="s">
        <v>564</v>
      </c>
      <c r="D17">
        <v>4</v>
      </c>
      <c r="E17">
        <v>2</v>
      </c>
      <c r="F17">
        <v>2</v>
      </c>
      <c r="G17">
        <v>2</v>
      </c>
      <c r="H17" t="s">
        <v>937</v>
      </c>
      <c r="I17" s="12" t="s">
        <v>57</v>
      </c>
      <c r="J17" s="109">
        <v>44105</v>
      </c>
      <c r="K17" t="s">
        <v>937</v>
      </c>
      <c r="L17" t="s">
        <v>937</v>
      </c>
      <c r="M17" t="s">
        <v>938</v>
      </c>
      <c r="N17" t="s">
        <v>268</v>
      </c>
      <c r="O17" s="12" t="s">
        <v>565</v>
      </c>
    </row>
    <row r="18" spans="1:15" x14ac:dyDescent="0.35">
      <c r="A18" s="12" t="s">
        <v>132</v>
      </c>
      <c r="B18" s="12" t="s">
        <v>552</v>
      </c>
      <c r="C18" s="12" t="s">
        <v>553</v>
      </c>
      <c r="D18">
        <v>17</v>
      </c>
      <c r="E18">
        <v>6</v>
      </c>
      <c r="F18">
        <v>6</v>
      </c>
      <c r="G18">
        <v>6</v>
      </c>
      <c r="H18" t="s">
        <v>937</v>
      </c>
      <c r="I18" s="12" t="s">
        <v>57</v>
      </c>
      <c r="J18" s="109">
        <v>44105</v>
      </c>
      <c r="K18" t="s">
        <v>937</v>
      </c>
      <c r="L18" t="s">
        <v>937</v>
      </c>
      <c r="M18" t="s">
        <v>938</v>
      </c>
      <c r="N18" t="s">
        <v>268</v>
      </c>
      <c r="O18" s="12" t="s">
        <v>554</v>
      </c>
    </row>
    <row r="19" spans="1:15" x14ac:dyDescent="0.35">
      <c r="A19" s="12" t="s">
        <v>132</v>
      </c>
      <c r="B19" s="12" t="s">
        <v>555</v>
      </c>
      <c r="C19" s="12" t="s">
        <v>560</v>
      </c>
      <c r="D19">
        <v>31</v>
      </c>
      <c r="E19">
        <v>33</v>
      </c>
      <c r="F19">
        <v>30</v>
      </c>
      <c r="G19">
        <v>32</v>
      </c>
      <c r="H19" t="s">
        <v>937</v>
      </c>
      <c r="I19" s="12" t="s">
        <v>57</v>
      </c>
      <c r="J19" s="109">
        <v>44105</v>
      </c>
      <c r="K19" t="s">
        <v>937</v>
      </c>
      <c r="L19" t="s">
        <v>937</v>
      </c>
      <c r="M19" t="s">
        <v>938</v>
      </c>
      <c r="N19" t="s">
        <v>268</v>
      </c>
      <c r="O19" s="12" t="s">
        <v>561</v>
      </c>
    </row>
    <row r="20" spans="1:15" x14ac:dyDescent="0.35">
      <c r="A20" s="12" t="s">
        <v>132</v>
      </c>
      <c r="B20" s="12" t="s">
        <v>350</v>
      </c>
      <c r="C20" s="12" t="s">
        <v>575</v>
      </c>
      <c r="D20">
        <v>28</v>
      </c>
      <c r="E20">
        <v>15</v>
      </c>
      <c r="F20">
        <v>14</v>
      </c>
      <c r="G20">
        <v>15</v>
      </c>
      <c r="H20" t="s">
        <v>937</v>
      </c>
      <c r="I20" s="12" t="s">
        <v>57</v>
      </c>
      <c r="J20" s="109">
        <v>44105</v>
      </c>
      <c r="K20" t="s">
        <v>937</v>
      </c>
      <c r="L20" t="s">
        <v>937</v>
      </c>
      <c r="M20" t="s">
        <v>938</v>
      </c>
      <c r="N20" t="s">
        <v>268</v>
      </c>
      <c r="O20" s="12" t="s">
        <v>576</v>
      </c>
    </row>
    <row r="21" spans="1:15" x14ac:dyDescent="0.35">
      <c r="A21" s="12" t="s">
        <v>132</v>
      </c>
      <c r="B21" s="12" t="s">
        <v>566</v>
      </c>
      <c r="C21" s="12" t="s">
        <v>567</v>
      </c>
      <c r="D21">
        <v>15</v>
      </c>
      <c r="E21">
        <v>6</v>
      </c>
      <c r="F21">
        <v>6</v>
      </c>
      <c r="G21">
        <v>6</v>
      </c>
      <c r="H21" t="s">
        <v>937</v>
      </c>
      <c r="I21" s="12" t="s">
        <v>57</v>
      </c>
      <c r="J21" s="109">
        <v>44105</v>
      </c>
      <c r="K21" t="s">
        <v>937</v>
      </c>
      <c r="L21" t="s">
        <v>937</v>
      </c>
      <c r="M21" t="s">
        <v>938</v>
      </c>
      <c r="N21" t="s">
        <v>268</v>
      </c>
      <c r="O21" s="12" t="s">
        <v>568</v>
      </c>
    </row>
    <row r="22" spans="1:15" x14ac:dyDescent="0.35">
      <c r="A22" s="12" t="s">
        <v>132</v>
      </c>
      <c r="B22" s="12" t="s">
        <v>350</v>
      </c>
      <c r="C22" s="12" t="s">
        <v>135</v>
      </c>
      <c r="D22">
        <v>1962</v>
      </c>
      <c r="E22">
        <v>1170</v>
      </c>
      <c r="F22">
        <v>1090</v>
      </c>
      <c r="G22">
        <v>1147</v>
      </c>
      <c r="H22" t="s">
        <v>937</v>
      </c>
      <c r="I22" s="12" t="s">
        <v>57</v>
      </c>
      <c r="J22" s="109">
        <v>44105</v>
      </c>
      <c r="K22" t="s">
        <v>937</v>
      </c>
      <c r="L22" t="s">
        <v>937</v>
      </c>
      <c r="M22" t="s">
        <v>938</v>
      </c>
      <c r="N22" t="s">
        <v>268</v>
      </c>
      <c r="O22" s="12" t="s">
        <v>388</v>
      </c>
    </row>
    <row r="23" spans="1:15" x14ac:dyDescent="0.35">
      <c r="A23" s="12" t="s">
        <v>132</v>
      </c>
      <c r="B23" s="12" t="s">
        <v>555</v>
      </c>
      <c r="C23" s="12" t="s">
        <v>556</v>
      </c>
      <c r="D23">
        <v>32</v>
      </c>
      <c r="E23">
        <v>14</v>
      </c>
      <c r="F23">
        <v>13</v>
      </c>
      <c r="G23">
        <v>14</v>
      </c>
      <c r="H23" t="s">
        <v>937</v>
      </c>
      <c r="I23" s="12" t="s">
        <v>57</v>
      </c>
      <c r="J23" s="109">
        <v>44105</v>
      </c>
      <c r="K23" t="s">
        <v>937</v>
      </c>
      <c r="L23" t="s">
        <v>937</v>
      </c>
      <c r="M23" t="s">
        <v>938</v>
      </c>
      <c r="N23" t="s">
        <v>268</v>
      </c>
      <c r="O23" s="12" t="s">
        <v>557</v>
      </c>
    </row>
    <row r="24" spans="1:15" x14ac:dyDescent="0.35">
      <c r="A24" s="12" t="s">
        <v>132</v>
      </c>
      <c r="B24" s="12" t="s">
        <v>347</v>
      </c>
      <c r="C24" s="12" t="s">
        <v>133</v>
      </c>
      <c r="D24">
        <v>1781</v>
      </c>
      <c r="E24">
        <v>1113</v>
      </c>
      <c r="F24">
        <v>1036</v>
      </c>
      <c r="G24">
        <v>1091</v>
      </c>
      <c r="H24" t="s">
        <v>937</v>
      </c>
      <c r="I24" s="12" t="s">
        <v>57</v>
      </c>
      <c r="J24" s="109">
        <v>44105</v>
      </c>
      <c r="K24" t="s">
        <v>937</v>
      </c>
      <c r="L24" t="s">
        <v>937</v>
      </c>
      <c r="M24" t="s">
        <v>938</v>
      </c>
      <c r="N24" t="s">
        <v>268</v>
      </c>
      <c r="O24" s="12" t="s">
        <v>386</v>
      </c>
    </row>
    <row r="25" spans="1:15" x14ac:dyDescent="0.35">
      <c r="A25" s="12" t="s">
        <v>132</v>
      </c>
      <c r="B25" s="12" t="s">
        <v>579</v>
      </c>
      <c r="C25" s="12" t="s">
        <v>580</v>
      </c>
      <c r="D25">
        <v>316</v>
      </c>
      <c r="E25">
        <v>158</v>
      </c>
      <c r="F25">
        <v>147</v>
      </c>
      <c r="G25">
        <v>155</v>
      </c>
      <c r="H25" t="s">
        <v>937</v>
      </c>
      <c r="I25" s="12" t="s">
        <v>57</v>
      </c>
      <c r="J25" s="109">
        <v>44105</v>
      </c>
      <c r="K25" t="s">
        <v>937</v>
      </c>
      <c r="L25" t="s">
        <v>937</v>
      </c>
      <c r="M25" t="s">
        <v>938</v>
      </c>
      <c r="N25" t="s">
        <v>268</v>
      </c>
      <c r="O25" s="12" t="s">
        <v>581</v>
      </c>
    </row>
    <row r="26" spans="1:15" x14ac:dyDescent="0.35">
      <c r="A26" s="12" t="s">
        <v>132</v>
      </c>
      <c r="B26" s="12" t="s">
        <v>569</v>
      </c>
      <c r="C26" s="12" t="s">
        <v>570</v>
      </c>
      <c r="D26">
        <v>498</v>
      </c>
      <c r="E26">
        <v>205</v>
      </c>
      <c r="F26">
        <v>191</v>
      </c>
      <c r="G26">
        <v>201</v>
      </c>
      <c r="H26" t="s">
        <v>937</v>
      </c>
      <c r="I26" s="12" t="s">
        <v>57</v>
      </c>
      <c r="J26" s="109">
        <v>44105</v>
      </c>
      <c r="K26" t="s">
        <v>937</v>
      </c>
      <c r="L26" t="s">
        <v>937</v>
      </c>
      <c r="M26" t="s">
        <v>938</v>
      </c>
      <c r="N26" t="s">
        <v>268</v>
      </c>
      <c r="O26" s="12" t="s">
        <v>571</v>
      </c>
    </row>
    <row r="27" spans="1:15" x14ac:dyDescent="0.35">
      <c r="A27" s="12" t="s">
        <v>132</v>
      </c>
      <c r="B27" s="12" t="s">
        <v>582</v>
      </c>
      <c r="C27" s="12" t="s">
        <v>583</v>
      </c>
      <c r="D27">
        <v>326</v>
      </c>
      <c r="E27">
        <v>178</v>
      </c>
      <c r="F27">
        <v>165</v>
      </c>
      <c r="G27">
        <v>174</v>
      </c>
      <c r="H27" t="s">
        <v>937</v>
      </c>
      <c r="I27" s="12" t="s">
        <v>57</v>
      </c>
      <c r="J27" s="109">
        <v>44105</v>
      </c>
      <c r="K27" t="s">
        <v>937</v>
      </c>
      <c r="L27" t="s">
        <v>937</v>
      </c>
      <c r="M27" t="s">
        <v>938</v>
      </c>
      <c r="N27" t="s">
        <v>268</v>
      </c>
      <c r="O27" s="12" t="s">
        <v>584</v>
      </c>
    </row>
    <row r="28" spans="1:15" x14ac:dyDescent="0.35">
      <c r="A28" s="12" t="s">
        <v>132</v>
      </c>
      <c r="B28" s="12" t="s">
        <v>348</v>
      </c>
      <c r="C28" s="12" t="s">
        <v>562</v>
      </c>
      <c r="D28">
        <v>258</v>
      </c>
      <c r="E28">
        <v>148</v>
      </c>
      <c r="F28">
        <v>138</v>
      </c>
      <c r="G28">
        <v>145</v>
      </c>
      <c r="H28" t="s">
        <v>937</v>
      </c>
      <c r="I28" s="12" t="s">
        <v>57</v>
      </c>
      <c r="J28" s="109">
        <v>44105</v>
      </c>
      <c r="K28" t="s">
        <v>937</v>
      </c>
      <c r="L28" t="s">
        <v>937</v>
      </c>
      <c r="M28" t="s">
        <v>938</v>
      </c>
      <c r="N28" t="s">
        <v>268</v>
      </c>
      <c r="O28" s="12" t="s">
        <v>563</v>
      </c>
    </row>
    <row r="29" spans="1:15" x14ac:dyDescent="0.35">
      <c r="A29" s="12" t="s">
        <v>132</v>
      </c>
      <c r="B29" s="12" t="s">
        <v>350</v>
      </c>
      <c r="C29" s="12" t="s">
        <v>577</v>
      </c>
      <c r="D29">
        <v>241</v>
      </c>
      <c r="E29">
        <v>128</v>
      </c>
      <c r="F29">
        <v>119</v>
      </c>
      <c r="G29">
        <v>125</v>
      </c>
      <c r="H29" t="s">
        <v>937</v>
      </c>
      <c r="I29" s="12" t="s">
        <v>57</v>
      </c>
      <c r="J29" s="109">
        <v>44105</v>
      </c>
      <c r="K29" t="s">
        <v>937</v>
      </c>
      <c r="L29" t="s">
        <v>937</v>
      </c>
      <c r="M29" t="s">
        <v>938</v>
      </c>
      <c r="N29" t="s">
        <v>268</v>
      </c>
      <c r="O29" s="12" t="s">
        <v>578</v>
      </c>
    </row>
    <row r="30" spans="1:15" x14ac:dyDescent="0.35">
      <c r="A30" s="12" t="s">
        <v>132</v>
      </c>
      <c r="B30" s="12" t="s">
        <v>582</v>
      </c>
      <c r="C30" s="12" t="s">
        <v>585</v>
      </c>
      <c r="D30">
        <v>717</v>
      </c>
      <c r="E30">
        <v>353</v>
      </c>
      <c r="F30">
        <v>329</v>
      </c>
      <c r="G30">
        <v>346</v>
      </c>
      <c r="H30" t="s">
        <v>937</v>
      </c>
      <c r="I30" s="12" t="s">
        <v>57</v>
      </c>
      <c r="J30" s="109">
        <v>44105</v>
      </c>
      <c r="K30" t="s">
        <v>937</v>
      </c>
      <c r="L30" t="s">
        <v>937</v>
      </c>
      <c r="M30" t="s">
        <v>938</v>
      </c>
      <c r="N30" t="s">
        <v>268</v>
      </c>
      <c r="O30" s="12" t="s">
        <v>586</v>
      </c>
    </row>
    <row r="31" spans="1:15" x14ac:dyDescent="0.35">
      <c r="A31" s="12" t="s">
        <v>132</v>
      </c>
      <c r="B31" s="12" t="s">
        <v>555</v>
      </c>
      <c r="C31" s="12" t="s">
        <v>558</v>
      </c>
      <c r="D31">
        <v>648</v>
      </c>
      <c r="E31">
        <v>387</v>
      </c>
      <c r="F31">
        <v>360</v>
      </c>
      <c r="G31">
        <v>379</v>
      </c>
      <c r="H31" t="s">
        <v>937</v>
      </c>
      <c r="I31" s="12" t="s">
        <v>57</v>
      </c>
      <c r="J31" s="109">
        <v>44105</v>
      </c>
      <c r="K31" t="s">
        <v>937</v>
      </c>
      <c r="L31" t="s">
        <v>937</v>
      </c>
      <c r="M31" t="s">
        <v>938</v>
      </c>
      <c r="N31" t="s">
        <v>268</v>
      </c>
      <c r="O31" s="12" t="s">
        <v>559</v>
      </c>
    </row>
    <row r="32" spans="1:15" x14ac:dyDescent="0.35">
      <c r="A32" s="12" t="s">
        <v>132</v>
      </c>
      <c r="B32" s="12" t="s">
        <v>348</v>
      </c>
      <c r="C32" s="12" t="s">
        <v>134</v>
      </c>
      <c r="D32">
        <v>1263</v>
      </c>
      <c r="E32">
        <v>635</v>
      </c>
      <c r="F32">
        <v>591</v>
      </c>
      <c r="G32">
        <v>622</v>
      </c>
      <c r="H32" t="s">
        <v>937</v>
      </c>
      <c r="I32" s="12" t="s">
        <v>57</v>
      </c>
      <c r="J32" s="109">
        <v>44105</v>
      </c>
      <c r="K32" t="s">
        <v>937</v>
      </c>
      <c r="L32" t="s">
        <v>937</v>
      </c>
      <c r="M32" t="s">
        <v>938</v>
      </c>
      <c r="N32" t="s">
        <v>268</v>
      </c>
      <c r="O32" s="12" t="s">
        <v>387</v>
      </c>
    </row>
    <row r="33" spans="1:15" x14ac:dyDescent="0.35">
      <c r="A33" s="12" t="s">
        <v>138</v>
      </c>
      <c r="B33" s="12" t="s">
        <v>357</v>
      </c>
      <c r="C33" s="12" t="s">
        <v>280</v>
      </c>
      <c r="D33">
        <v>1253</v>
      </c>
      <c r="E33">
        <v>407</v>
      </c>
      <c r="F33">
        <v>379</v>
      </c>
      <c r="G33">
        <v>399</v>
      </c>
      <c r="H33" t="s">
        <v>937</v>
      </c>
      <c r="I33" s="12" t="s">
        <v>57</v>
      </c>
      <c r="J33" s="109">
        <v>44105</v>
      </c>
      <c r="K33" t="s">
        <v>937</v>
      </c>
      <c r="L33" t="s">
        <v>937</v>
      </c>
      <c r="M33" t="s">
        <v>938</v>
      </c>
      <c r="N33" t="s">
        <v>268</v>
      </c>
      <c r="O33" s="12" t="s">
        <v>391</v>
      </c>
    </row>
    <row r="34" spans="1:15" x14ac:dyDescent="0.35">
      <c r="A34" s="12" t="s">
        <v>138</v>
      </c>
      <c r="B34" s="12" t="s">
        <v>352</v>
      </c>
      <c r="C34" s="12" t="s">
        <v>290</v>
      </c>
      <c r="D34">
        <v>2449</v>
      </c>
      <c r="E34">
        <v>740</v>
      </c>
      <c r="F34">
        <v>689</v>
      </c>
      <c r="G34">
        <v>725</v>
      </c>
      <c r="H34" t="s">
        <v>937</v>
      </c>
      <c r="I34" s="12" t="s">
        <v>57</v>
      </c>
      <c r="J34" s="109">
        <v>44105</v>
      </c>
      <c r="K34" t="s">
        <v>937</v>
      </c>
      <c r="L34" t="s">
        <v>937</v>
      </c>
      <c r="M34" t="s">
        <v>938</v>
      </c>
      <c r="N34" t="s">
        <v>268</v>
      </c>
      <c r="O34" s="12" t="s">
        <v>395</v>
      </c>
    </row>
    <row r="35" spans="1:15" x14ac:dyDescent="0.35">
      <c r="A35" s="12" t="s">
        <v>138</v>
      </c>
      <c r="B35" s="12" t="s">
        <v>596</v>
      </c>
      <c r="C35" s="12" t="s">
        <v>599</v>
      </c>
      <c r="D35">
        <v>492</v>
      </c>
      <c r="E35">
        <v>178</v>
      </c>
      <c r="F35">
        <v>165</v>
      </c>
      <c r="G35">
        <v>174</v>
      </c>
      <c r="H35" t="s">
        <v>937</v>
      </c>
      <c r="I35" s="12" t="s">
        <v>57</v>
      </c>
      <c r="J35" s="109">
        <v>44105</v>
      </c>
      <c r="K35" t="s">
        <v>937</v>
      </c>
      <c r="L35" t="s">
        <v>937</v>
      </c>
      <c r="M35" t="s">
        <v>938</v>
      </c>
      <c r="N35" t="s">
        <v>268</v>
      </c>
      <c r="O35" s="12" t="s">
        <v>600</v>
      </c>
    </row>
    <row r="36" spans="1:15" x14ac:dyDescent="0.35">
      <c r="A36" s="12" t="s">
        <v>138</v>
      </c>
      <c r="B36" s="12" t="s">
        <v>355</v>
      </c>
      <c r="C36" s="12" t="s">
        <v>293</v>
      </c>
      <c r="D36">
        <v>1344</v>
      </c>
      <c r="E36">
        <v>433</v>
      </c>
      <c r="F36">
        <v>403</v>
      </c>
      <c r="G36">
        <v>424</v>
      </c>
      <c r="H36" t="s">
        <v>937</v>
      </c>
      <c r="I36" s="12" t="s">
        <v>57</v>
      </c>
      <c r="J36" s="109">
        <v>44105</v>
      </c>
      <c r="K36" t="s">
        <v>937</v>
      </c>
      <c r="L36" t="s">
        <v>937</v>
      </c>
      <c r="M36" t="s">
        <v>938</v>
      </c>
      <c r="N36" t="s">
        <v>268</v>
      </c>
      <c r="O36" s="12" t="s">
        <v>396</v>
      </c>
    </row>
    <row r="37" spans="1:15" x14ac:dyDescent="0.35">
      <c r="A37" s="12" t="s">
        <v>138</v>
      </c>
      <c r="B37" s="12" t="s">
        <v>353</v>
      </c>
      <c r="C37" s="12" t="s">
        <v>284</v>
      </c>
      <c r="D37">
        <v>963</v>
      </c>
      <c r="E37">
        <v>293</v>
      </c>
      <c r="F37">
        <v>273</v>
      </c>
      <c r="G37">
        <v>287</v>
      </c>
      <c r="H37" t="s">
        <v>937</v>
      </c>
      <c r="I37" s="12" t="s">
        <v>57</v>
      </c>
      <c r="J37" s="109">
        <v>44105</v>
      </c>
      <c r="K37" t="s">
        <v>937</v>
      </c>
      <c r="L37" t="s">
        <v>937</v>
      </c>
      <c r="M37" t="s">
        <v>938</v>
      </c>
      <c r="N37" t="s">
        <v>268</v>
      </c>
      <c r="O37" s="12" t="s">
        <v>394</v>
      </c>
    </row>
    <row r="38" spans="1:15" x14ac:dyDescent="0.35">
      <c r="A38" s="12" t="s">
        <v>138</v>
      </c>
      <c r="B38" s="12" t="s">
        <v>351</v>
      </c>
      <c r="C38" s="12" t="s">
        <v>289</v>
      </c>
      <c r="D38">
        <v>687</v>
      </c>
      <c r="E38">
        <v>185</v>
      </c>
      <c r="F38">
        <v>172</v>
      </c>
      <c r="G38">
        <v>181</v>
      </c>
      <c r="H38" t="s">
        <v>937</v>
      </c>
      <c r="I38" s="12" t="s">
        <v>57</v>
      </c>
      <c r="J38" s="109">
        <v>44105</v>
      </c>
      <c r="K38" t="s">
        <v>937</v>
      </c>
      <c r="L38" t="s">
        <v>937</v>
      </c>
      <c r="M38" t="s">
        <v>938</v>
      </c>
      <c r="N38" t="s">
        <v>268</v>
      </c>
      <c r="O38" s="12" t="s">
        <v>589</v>
      </c>
    </row>
    <row r="39" spans="1:15" x14ac:dyDescent="0.35">
      <c r="A39" s="12" t="s">
        <v>138</v>
      </c>
      <c r="B39" s="12" t="s">
        <v>352</v>
      </c>
      <c r="C39" s="12" t="s">
        <v>608</v>
      </c>
      <c r="D39">
        <v>220</v>
      </c>
      <c r="E39">
        <v>78</v>
      </c>
      <c r="F39">
        <v>72</v>
      </c>
      <c r="G39">
        <v>76</v>
      </c>
      <c r="H39" t="s">
        <v>937</v>
      </c>
      <c r="I39" s="12" t="s">
        <v>57</v>
      </c>
      <c r="J39" s="109">
        <v>44105</v>
      </c>
      <c r="K39" t="s">
        <v>937</v>
      </c>
      <c r="L39" t="s">
        <v>937</v>
      </c>
      <c r="M39" t="s">
        <v>938</v>
      </c>
      <c r="N39" t="s">
        <v>268</v>
      </c>
      <c r="O39" s="12" t="s">
        <v>609</v>
      </c>
    </row>
    <row r="40" spans="1:15" x14ac:dyDescent="0.35">
      <c r="A40" s="12" t="s">
        <v>138</v>
      </c>
      <c r="B40" s="12" t="s">
        <v>601</v>
      </c>
      <c r="C40" s="12" t="s">
        <v>602</v>
      </c>
      <c r="D40">
        <v>101</v>
      </c>
      <c r="E40">
        <v>28</v>
      </c>
      <c r="F40">
        <v>26</v>
      </c>
      <c r="G40">
        <v>27</v>
      </c>
      <c r="H40" t="s">
        <v>937</v>
      </c>
      <c r="I40" s="12" t="s">
        <v>57</v>
      </c>
      <c r="J40" s="109">
        <v>44105</v>
      </c>
      <c r="K40" t="s">
        <v>937</v>
      </c>
      <c r="L40" t="s">
        <v>937</v>
      </c>
      <c r="M40" t="s">
        <v>938</v>
      </c>
      <c r="N40" t="s">
        <v>268</v>
      </c>
      <c r="O40" s="12" t="s">
        <v>603</v>
      </c>
    </row>
    <row r="41" spans="1:15" x14ac:dyDescent="0.35">
      <c r="A41" s="12" t="s">
        <v>138</v>
      </c>
      <c r="B41" s="12" t="s">
        <v>593</v>
      </c>
      <c r="C41" s="12" t="s">
        <v>594</v>
      </c>
      <c r="D41">
        <v>82</v>
      </c>
      <c r="E41">
        <v>32</v>
      </c>
      <c r="F41">
        <v>29</v>
      </c>
      <c r="G41">
        <v>31</v>
      </c>
      <c r="H41" t="s">
        <v>937</v>
      </c>
      <c r="I41" s="12" t="s">
        <v>57</v>
      </c>
      <c r="J41" s="109">
        <v>44105</v>
      </c>
      <c r="K41" t="s">
        <v>937</v>
      </c>
      <c r="L41" t="s">
        <v>937</v>
      </c>
      <c r="M41" t="s">
        <v>938</v>
      </c>
      <c r="N41" t="s">
        <v>268</v>
      </c>
      <c r="O41" s="12" t="s">
        <v>595</v>
      </c>
    </row>
    <row r="42" spans="1:15" x14ac:dyDescent="0.35">
      <c r="A42" s="12" t="s">
        <v>138</v>
      </c>
      <c r="B42" s="12" t="s">
        <v>596</v>
      </c>
      <c r="C42" s="12" t="s">
        <v>597</v>
      </c>
      <c r="D42">
        <v>152</v>
      </c>
      <c r="E42">
        <v>47</v>
      </c>
      <c r="F42">
        <v>44</v>
      </c>
      <c r="G42">
        <v>46</v>
      </c>
      <c r="H42" t="s">
        <v>937</v>
      </c>
      <c r="I42" s="12" t="s">
        <v>57</v>
      </c>
      <c r="J42" s="109">
        <v>44105</v>
      </c>
      <c r="K42" t="s">
        <v>937</v>
      </c>
      <c r="L42" t="s">
        <v>937</v>
      </c>
      <c r="M42" t="s">
        <v>938</v>
      </c>
      <c r="N42" t="s">
        <v>268</v>
      </c>
      <c r="O42" s="12" t="s">
        <v>598</v>
      </c>
    </row>
    <row r="43" spans="1:15" x14ac:dyDescent="0.35">
      <c r="A43" s="12" t="s">
        <v>138</v>
      </c>
      <c r="B43" s="12" t="s">
        <v>624</v>
      </c>
      <c r="C43" s="12" t="s">
        <v>625</v>
      </c>
      <c r="D43">
        <v>123</v>
      </c>
      <c r="E43">
        <v>41</v>
      </c>
      <c r="F43">
        <v>38</v>
      </c>
      <c r="G43">
        <v>40</v>
      </c>
      <c r="H43" t="s">
        <v>937</v>
      </c>
      <c r="I43" s="12" t="s">
        <v>57</v>
      </c>
      <c r="J43" s="109">
        <v>44105</v>
      </c>
      <c r="K43" t="s">
        <v>937</v>
      </c>
      <c r="L43" t="s">
        <v>937</v>
      </c>
      <c r="M43" t="s">
        <v>938</v>
      </c>
      <c r="N43" t="s">
        <v>268</v>
      </c>
      <c r="O43" s="12" t="s">
        <v>626</v>
      </c>
    </row>
    <row r="44" spans="1:15" x14ac:dyDescent="0.35">
      <c r="A44" s="12" t="s">
        <v>138</v>
      </c>
      <c r="B44" s="12" t="s">
        <v>357</v>
      </c>
      <c r="C44" s="12" t="s">
        <v>635</v>
      </c>
      <c r="D44">
        <v>209</v>
      </c>
      <c r="E44">
        <v>72</v>
      </c>
      <c r="F44">
        <v>67</v>
      </c>
      <c r="G44">
        <v>71</v>
      </c>
      <c r="H44" t="s">
        <v>937</v>
      </c>
      <c r="I44" s="12" t="s">
        <v>57</v>
      </c>
      <c r="J44" s="109">
        <v>44105</v>
      </c>
      <c r="K44" t="s">
        <v>937</v>
      </c>
      <c r="L44" t="s">
        <v>937</v>
      </c>
      <c r="M44" t="s">
        <v>938</v>
      </c>
      <c r="N44" t="s">
        <v>268</v>
      </c>
      <c r="O44" s="12" t="s">
        <v>636</v>
      </c>
    </row>
    <row r="45" spans="1:15" x14ac:dyDescent="0.35">
      <c r="A45" s="12" t="s">
        <v>138</v>
      </c>
      <c r="B45" s="12" t="s">
        <v>354</v>
      </c>
      <c r="C45" s="12" t="s">
        <v>292</v>
      </c>
      <c r="D45">
        <v>623</v>
      </c>
      <c r="E45">
        <v>181</v>
      </c>
      <c r="F45">
        <v>168</v>
      </c>
      <c r="G45">
        <v>177</v>
      </c>
      <c r="H45" t="s">
        <v>937</v>
      </c>
      <c r="I45" s="12" t="s">
        <v>57</v>
      </c>
      <c r="J45" s="109">
        <v>44105</v>
      </c>
      <c r="K45" t="s">
        <v>937</v>
      </c>
      <c r="L45" t="s">
        <v>937</v>
      </c>
      <c r="M45" t="s">
        <v>938</v>
      </c>
      <c r="N45" t="s">
        <v>268</v>
      </c>
      <c r="O45" s="12" t="s">
        <v>393</v>
      </c>
    </row>
    <row r="46" spans="1:15" x14ac:dyDescent="0.35">
      <c r="A46" s="12" t="s">
        <v>138</v>
      </c>
      <c r="B46" s="12" t="s">
        <v>601</v>
      </c>
      <c r="C46" s="12" t="s">
        <v>604</v>
      </c>
      <c r="D46">
        <v>56</v>
      </c>
      <c r="E46">
        <v>26</v>
      </c>
      <c r="F46">
        <v>24</v>
      </c>
      <c r="G46">
        <v>25</v>
      </c>
      <c r="H46" t="s">
        <v>937</v>
      </c>
      <c r="I46" s="12" t="s">
        <v>57</v>
      </c>
      <c r="J46" s="109">
        <v>44105</v>
      </c>
      <c r="K46" t="s">
        <v>937</v>
      </c>
      <c r="L46" t="s">
        <v>937</v>
      </c>
      <c r="M46" t="s">
        <v>938</v>
      </c>
      <c r="N46" t="s">
        <v>268</v>
      </c>
      <c r="O46" s="12" t="s">
        <v>605</v>
      </c>
    </row>
    <row r="47" spans="1:15" x14ac:dyDescent="0.35">
      <c r="A47" s="12" t="s">
        <v>138</v>
      </c>
      <c r="B47" s="12" t="s">
        <v>356</v>
      </c>
      <c r="C47" s="12" t="s">
        <v>631</v>
      </c>
      <c r="D47">
        <v>42</v>
      </c>
      <c r="E47">
        <v>8</v>
      </c>
      <c r="F47">
        <v>8</v>
      </c>
      <c r="G47">
        <v>8</v>
      </c>
      <c r="H47" t="s">
        <v>937</v>
      </c>
      <c r="I47" s="12" t="s">
        <v>57</v>
      </c>
      <c r="J47" s="109">
        <v>44105</v>
      </c>
      <c r="K47" t="s">
        <v>937</v>
      </c>
      <c r="L47" t="s">
        <v>937</v>
      </c>
      <c r="M47" t="s">
        <v>938</v>
      </c>
      <c r="N47" t="s">
        <v>268</v>
      </c>
      <c r="O47" s="12" t="s">
        <v>632</v>
      </c>
    </row>
    <row r="48" spans="1:15" x14ac:dyDescent="0.35">
      <c r="A48" s="12" t="s">
        <v>138</v>
      </c>
      <c r="B48" s="12" t="s">
        <v>616</v>
      </c>
      <c r="C48" s="12" t="s">
        <v>617</v>
      </c>
      <c r="D48">
        <v>152</v>
      </c>
      <c r="E48">
        <v>44</v>
      </c>
      <c r="F48">
        <v>41</v>
      </c>
      <c r="G48">
        <v>43</v>
      </c>
      <c r="H48" t="s">
        <v>937</v>
      </c>
      <c r="I48" s="12" t="s">
        <v>57</v>
      </c>
      <c r="J48" s="109">
        <v>44105</v>
      </c>
      <c r="K48" t="s">
        <v>937</v>
      </c>
      <c r="L48" t="s">
        <v>937</v>
      </c>
      <c r="M48" t="s">
        <v>938</v>
      </c>
      <c r="N48" t="s">
        <v>268</v>
      </c>
      <c r="O48" s="12" t="s">
        <v>618</v>
      </c>
    </row>
    <row r="49" spans="1:15" x14ac:dyDescent="0.35">
      <c r="A49" s="12" t="s">
        <v>138</v>
      </c>
      <c r="B49" s="12" t="s">
        <v>590</v>
      </c>
      <c r="C49" s="12" t="s">
        <v>591</v>
      </c>
      <c r="D49">
        <v>92</v>
      </c>
      <c r="E49">
        <v>21</v>
      </c>
      <c r="F49">
        <v>20</v>
      </c>
      <c r="G49">
        <v>21</v>
      </c>
      <c r="H49" t="s">
        <v>937</v>
      </c>
      <c r="I49" s="12" t="s">
        <v>57</v>
      </c>
      <c r="J49" s="109">
        <v>44105</v>
      </c>
      <c r="K49" t="s">
        <v>937</v>
      </c>
      <c r="L49" t="s">
        <v>937</v>
      </c>
      <c r="M49" t="s">
        <v>938</v>
      </c>
      <c r="N49" t="s">
        <v>268</v>
      </c>
      <c r="O49" s="12" t="s">
        <v>592</v>
      </c>
    </row>
    <row r="50" spans="1:15" x14ac:dyDescent="0.35">
      <c r="A50" s="12" t="s">
        <v>138</v>
      </c>
      <c r="B50" s="12" t="s">
        <v>619</v>
      </c>
      <c r="C50" s="12" t="s">
        <v>620</v>
      </c>
      <c r="D50">
        <v>87</v>
      </c>
      <c r="E50">
        <v>19</v>
      </c>
      <c r="F50">
        <v>18</v>
      </c>
      <c r="G50">
        <v>19</v>
      </c>
      <c r="H50" t="s">
        <v>937</v>
      </c>
      <c r="I50" s="12" t="s">
        <v>57</v>
      </c>
      <c r="J50" s="109">
        <v>44105</v>
      </c>
      <c r="K50" t="s">
        <v>937</v>
      </c>
      <c r="L50" t="s">
        <v>937</v>
      </c>
      <c r="M50" t="s">
        <v>938</v>
      </c>
      <c r="N50" t="s">
        <v>268</v>
      </c>
      <c r="O50" s="12" t="s">
        <v>621</v>
      </c>
    </row>
    <row r="51" spans="1:15" x14ac:dyDescent="0.35">
      <c r="A51" s="12" t="s">
        <v>138</v>
      </c>
      <c r="B51" s="12" t="s">
        <v>613</v>
      </c>
      <c r="C51" s="12" t="s">
        <v>614</v>
      </c>
      <c r="D51">
        <v>357</v>
      </c>
      <c r="E51">
        <v>108</v>
      </c>
      <c r="F51">
        <v>101</v>
      </c>
      <c r="G51">
        <v>106</v>
      </c>
      <c r="H51" t="s">
        <v>937</v>
      </c>
      <c r="I51" s="12" t="s">
        <v>57</v>
      </c>
      <c r="J51" s="109">
        <v>44105</v>
      </c>
      <c r="K51" t="s">
        <v>937</v>
      </c>
      <c r="L51" t="s">
        <v>937</v>
      </c>
      <c r="M51" t="s">
        <v>938</v>
      </c>
      <c r="N51" t="s">
        <v>268</v>
      </c>
      <c r="O51" s="12" t="s">
        <v>615</v>
      </c>
    </row>
    <row r="52" spans="1:15" x14ac:dyDescent="0.35">
      <c r="A52" s="12" t="s">
        <v>138</v>
      </c>
      <c r="B52" s="12" t="s">
        <v>357</v>
      </c>
      <c r="C52" s="12" t="s">
        <v>633</v>
      </c>
      <c r="D52">
        <v>101</v>
      </c>
      <c r="E52">
        <v>33</v>
      </c>
      <c r="F52">
        <v>30</v>
      </c>
      <c r="G52">
        <v>32</v>
      </c>
      <c r="H52" t="s">
        <v>937</v>
      </c>
      <c r="I52" s="12" t="s">
        <v>57</v>
      </c>
      <c r="J52" s="109">
        <v>44105</v>
      </c>
      <c r="K52" t="s">
        <v>937</v>
      </c>
      <c r="L52" t="s">
        <v>937</v>
      </c>
      <c r="M52" t="s">
        <v>938</v>
      </c>
      <c r="N52" t="s">
        <v>268</v>
      </c>
      <c r="O52" s="12" t="s">
        <v>634</v>
      </c>
    </row>
    <row r="53" spans="1:15" x14ac:dyDescent="0.35">
      <c r="A53" s="12" t="s">
        <v>138</v>
      </c>
      <c r="B53" s="12" t="s">
        <v>355</v>
      </c>
      <c r="C53" s="12" t="s">
        <v>627</v>
      </c>
      <c r="D53">
        <v>94</v>
      </c>
      <c r="E53">
        <v>16</v>
      </c>
      <c r="F53">
        <v>15</v>
      </c>
      <c r="G53">
        <v>16</v>
      </c>
      <c r="H53" t="s">
        <v>937</v>
      </c>
      <c r="I53" s="12" t="s">
        <v>57</v>
      </c>
      <c r="J53" s="109">
        <v>44105</v>
      </c>
      <c r="K53" t="s">
        <v>937</v>
      </c>
      <c r="L53" t="s">
        <v>937</v>
      </c>
      <c r="M53" t="s">
        <v>938</v>
      </c>
      <c r="N53" t="s">
        <v>268</v>
      </c>
      <c r="O53" s="12" t="s">
        <v>628</v>
      </c>
    </row>
    <row r="54" spans="1:15" x14ac:dyDescent="0.35">
      <c r="A54" s="12" t="s">
        <v>138</v>
      </c>
      <c r="B54" s="12" t="s">
        <v>354</v>
      </c>
      <c r="C54" s="12" t="s">
        <v>622</v>
      </c>
      <c r="D54">
        <v>68</v>
      </c>
      <c r="E54">
        <v>17</v>
      </c>
      <c r="F54">
        <v>16</v>
      </c>
      <c r="G54">
        <v>17</v>
      </c>
      <c r="H54" t="s">
        <v>937</v>
      </c>
      <c r="I54" s="12" t="s">
        <v>57</v>
      </c>
      <c r="J54" s="109">
        <v>44105</v>
      </c>
      <c r="K54" t="s">
        <v>937</v>
      </c>
      <c r="L54" t="s">
        <v>937</v>
      </c>
      <c r="M54" t="s">
        <v>938</v>
      </c>
      <c r="N54" t="s">
        <v>268</v>
      </c>
      <c r="O54" s="12" t="s">
        <v>623</v>
      </c>
    </row>
    <row r="55" spans="1:15" x14ac:dyDescent="0.35">
      <c r="A55" s="12" t="s">
        <v>138</v>
      </c>
      <c r="B55" s="12" t="s">
        <v>610</v>
      </c>
      <c r="C55" s="12" t="s">
        <v>611</v>
      </c>
      <c r="D55">
        <v>301</v>
      </c>
      <c r="E55">
        <v>54</v>
      </c>
      <c r="F55">
        <v>50</v>
      </c>
      <c r="G55">
        <v>53</v>
      </c>
      <c r="H55" t="s">
        <v>937</v>
      </c>
      <c r="I55" s="12" t="s">
        <v>57</v>
      </c>
      <c r="J55" s="109">
        <v>44105</v>
      </c>
      <c r="K55" t="s">
        <v>937</v>
      </c>
      <c r="L55" t="s">
        <v>937</v>
      </c>
      <c r="M55" t="s">
        <v>938</v>
      </c>
      <c r="N55" t="s">
        <v>268</v>
      </c>
      <c r="O55" s="12" t="s">
        <v>612</v>
      </c>
    </row>
    <row r="56" spans="1:15" x14ac:dyDescent="0.35">
      <c r="A56" s="12" t="s">
        <v>138</v>
      </c>
      <c r="B56" s="12" t="s">
        <v>352</v>
      </c>
      <c r="C56" s="12" t="s">
        <v>606</v>
      </c>
      <c r="D56">
        <v>340</v>
      </c>
      <c r="E56">
        <v>88</v>
      </c>
      <c r="F56">
        <v>82</v>
      </c>
      <c r="G56">
        <v>86</v>
      </c>
      <c r="H56" t="s">
        <v>937</v>
      </c>
      <c r="I56" s="12" t="s">
        <v>57</v>
      </c>
      <c r="J56" s="109">
        <v>44105</v>
      </c>
      <c r="K56" t="s">
        <v>937</v>
      </c>
      <c r="L56" t="s">
        <v>937</v>
      </c>
      <c r="M56" t="s">
        <v>938</v>
      </c>
      <c r="N56" t="s">
        <v>268</v>
      </c>
      <c r="O56" s="12" t="s">
        <v>607</v>
      </c>
    </row>
    <row r="57" spans="1:15" x14ac:dyDescent="0.35">
      <c r="A57" s="12" t="s">
        <v>138</v>
      </c>
      <c r="B57" s="12" t="s">
        <v>355</v>
      </c>
      <c r="C57" s="12" t="s">
        <v>629</v>
      </c>
      <c r="D57">
        <v>151</v>
      </c>
      <c r="E57">
        <v>52</v>
      </c>
      <c r="F57">
        <v>48</v>
      </c>
      <c r="G57">
        <v>51</v>
      </c>
      <c r="H57" t="s">
        <v>937</v>
      </c>
      <c r="I57" s="12" t="s">
        <v>57</v>
      </c>
      <c r="J57" s="109">
        <v>44105</v>
      </c>
      <c r="K57" t="s">
        <v>937</v>
      </c>
      <c r="L57" t="s">
        <v>937</v>
      </c>
      <c r="M57" t="s">
        <v>938</v>
      </c>
      <c r="N57" t="s">
        <v>268</v>
      </c>
      <c r="O57" s="12" t="s">
        <v>630</v>
      </c>
    </row>
    <row r="58" spans="1:15" x14ac:dyDescent="0.35">
      <c r="A58" s="12" t="s">
        <v>138</v>
      </c>
      <c r="B58" s="12" t="s">
        <v>356</v>
      </c>
      <c r="C58" s="12" t="s">
        <v>271</v>
      </c>
      <c r="D58">
        <v>474</v>
      </c>
      <c r="E58">
        <v>47</v>
      </c>
      <c r="F58">
        <v>44</v>
      </c>
      <c r="G58">
        <v>46</v>
      </c>
      <c r="H58" t="s">
        <v>937</v>
      </c>
      <c r="I58" s="12" t="s">
        <v>57</v>
      </c>
      <c r="J58" s="109">
        <v>44105</v>
      </c>
      <c r="K58" t="s">
        <v>937</v>
      </c>
      <c r="L58" t="s">
        <v>937</v>
      </c>
      <c r="M58" t="s">
        <v>938</v>
      </c>
      <c r="N58" t="s">
        <v>268</v>
      </c>
      <c r="O58" s="12" t="s">
        <v>392</v>
      </c>
    </row>
    <row r="59" spans="1:15" x14ac:dyDescent="0.35">
      <c r="A59" s="12" t="s">
        <v>43</v>
      </c>
      <c r="B59" s="12" t="s">
        <v>358</v>
      </c>
      <c r="C59" s="12" t="s">
        <v>145</v>
      </c>
      <c r="D59">
        <v>1838</v>
      </c>
      <c r="E59">
        <v>1489</v>
      </c>
      <c r="F59">
        <v>1386</v>
      </c>
      <c r="G59">
        <v>1459</v>
      </c>
      <c r="H59" t="s">
        <v>937</v>
      </c>
      <c r="I59" s="12" t="s">
        <v>57</v>
      </c>
      <c r="J59" s="109">
        <v>44105</v>
      </c>
      <c r="K59" t="s">
        <v>937</v>
      </c>
      <c r="L59" t="s">
        <v>937</v>
      </c>
      <c r="M59" t="s">
        <v>938</v>
      </c>
      <c r="N59" t="s">
        <v>268</v>
      </c>
      <c r="O59" s="12" t="s">
        <v>399</v>
      </c>
    </row>
    <row r="60" spans="1:15" x14ac:dyDescent="0.35">
      <c r="A60" s="12" t="s">
        <v>43</v>
      </c>
      <c r="B60" s="12" t="s">
        <v>361</v>
      </c>
      <c r="C60" s="12" t="s">
        <v>146</v>
      </c>
      <c r="D60">
        <v>1382</v>
      </c>
      <c r="E60">
        <v>1148</v>
      </c>
      <c r="F60">
        <v>1069</v>
      </c>
      <c r="G60">
        <v>1125</v>
      </c>
      <c r="H60" t="s">
        <v>937</v>
      </c>
      <c r="I60" s="12" t="s">
        <v>57</v>
      </c>
      <c r="J60" s="109">
        <v>44105</v>
      </c>
      <c r="K60" t="s">
        <v>937</v>
      </c>
      <c r="L60" t="s">
        <v>937</v>
      </c>
      <c r="M60" t="s">
        <v>938</v>
      </c>
      <c r="N60" t="s">
        <v>268</v>
      </c>
      <c r="O60" s="12" t="s">
        <v>398</v>
      </c>
    </row>
    <row r="61" spans="1:15" x14ac:dyDescent="0.35">
      <c r="A61" s="12" t="s">
        <v>43</v>
      </c>
      <c r="B61" s="12" t="s">
        <v>648</v>
      </c>
      <c r="C61" s="12" t="s">
        <v>649</v>
      </c>
      <c r="D61">
        <v>12</v>
      </c>
      <c r="E61">
        <v>6</v>
      </c>
      <c r="F61">
        <v>6</v>
      </c>
      <c r="G61">
        <v>6</v>
      </c>
      <c r="H61" t="s">
        <v>937</v>
      </c>
      <c r="I61" s="12" t="s">
        <v>57</v>
      </c>
      <c r="J61" s="109">
        <v>44105</v>
      </c>
      <c r="K61" t="s">
        <v>937</v>
      </c>
      <c r="L61" t="s">
        <v>937</v>
      </c>
      <c r="M61" t="s">
        <v>938</v>
      </c>
      <c r="N61" t="s">
        <v>268</v>
      </c>
      <c r="O61" s="12" t="s">
        <v>650</v>
      </c>
    </row>
    <row r="62" spans="1:15" x14ac:dyDescent="0.35">
      <c r="A62" s="12" t="s">
        <v>43</v>
      </c>
      <c r="B62" s="12" t="s">
        <v>360</v>
      </c>
      <c r="C62" s="12" t="s">
        <v>44</v>
      </c>
      <c r="D62">
        <v>470</v>
      </c>
      <c r="E62">
        <v>403</v>
      </c>
      <c r="F62">
        <v>375</v>
      </c>
      <c r="G62">
        <v>395</v>
      </c>
      <c r="H62" t="s">
        <v>937</v>
      </c>
      <c r="I62" s="12" t="s">
        <v>57</v>
      </c>
      <c r="J62" s="109">
        <v>44105</v>
      </c>
      <c r="K62" t="s">
        <v>937</v>
      </c>
      <c r="L62" t="s">
        <v>937</v>
      </c>
      <c r="M62" t="s">
        <v>938</v>
      </c>
      <c r="N62" t="s">
        <v>268</v>
      </c>
      <c r="O62" s="12" t="s">
        <v>400</v>
      </c>
    </row>
    <row r="63" spans="1:15" x14ac:dyDescent="0.35">
      <c r="A63" s="12" t="s">
        <v>43</v>
      </c>
      <c r="B63" s="12" t="s">
        <v>358</v>
      </c>
      <c r="C63" s="12" t="s">
        <v>640</v>
      </c>
      <c r="D63">
        <v>239</v>
      </c>
      <c r="E63">
        <v>202</v>
      </c>
      <c r="F63">
        <v>188</v>
      </c>
      <c r="G63">
        <v>198</v>
      </c>
      <c r="H63" t="s">
        <v>937</v>
      </c>
      <c r="I63" s="12" t="s">
        <v>57</v>
      </c>
      <c r="J63" s="109">
        <v>44105</v>
      </c>
      <c r="K63" t="s">
        <v>937</v>
      </c>
      <c r="L63" t="s">
        <v>937</v>
      </c>
      <c r="M63" t="s">
        <v>938</v>
      </c>
      <c r="N63" t="s">
        <v>268</v>
      </c>
      <c r="O63" s="12" t="s">
        <v>641</v>
      </c>
    </row>
    <row r="64" spans="1:15" x14ac:dyDescent="0.35">
      <c r="A64" s="12" t="s">
        <v>43</v>
      </c>
      <c r="B64" s="12" t="s">
        <v>642</v>
      </c>
      <c r="C64" s="12" t="s">
        <v>643</v>
      </c>
      <c r="D64">
        <v>6</v>
      </c>
      <c r="E64">
        <v>5</v>
      </c>
      <c r="F64">
        <v>5</v>
      </c>
      <c r="G64">
        <v>5</v>
      </c>
      <c r="H64" t="s">
        <v>937</v>
      </c>
      <c r="I64" s="12" t="s">
        <v>57</v>
      </c>
      <c r="J64" s="109">
        <v>44105</v>
      </c>
      <c r="K64" t="s">
        <v>937</v>
      </c>
      <c r="L64" t="s">
        <v>937</v>
      </c>
      <c r="M64" t="s">
        <v>938</v>
      </c>
      <c r="N64" t="s">
        <v>268</v>
      </c>
      <c r="O64" s="12" t="s">
        <v>644</v>
      </c>
    </row>
    <row r="65" spans="1:15" x14ac:dyDescent="0.35">
      <c r="A65" s="12" t="s">
        <v>43</v>
      </c>
      <c r="B65" s="12" t="s">
        <v>637</v>
      </c>
      <c r="C65" s="12" t="s">
        <v>638</v>
      </c>
      <c r="D65">
        <v>269</v>
      </c>
      <c r="E65">
        <v>210</v>
      </c>
      <c r="F65">
        <v>196</v>
      </c>
      <c r="G65">
        <v>206</v>
      </c>
      <c r="H65" t="s">
        <v>937</v>
      </c>
      <c r="I65" s="12" t="s">
        <v>57</v>
      </c>
      <c r="J65" s="109">
        <v>44105</v>
      </c>
      <c r="K65" t="s">
        <v>937</v>
      </c>
      <c r="L65" t="s">
        <v>937</v>
      </c>
      <c r="M65" t="s">
        <v>938</v>
      </c>
      <c r="N65" t="s">
        <v>268</v>
      </c>
      <c r="O65" s="12" t="s">
        <v>639</v>
      </c>
    </row>
    <row r="66" spans="1:15" x14ac:dyDescent="0.35">
      <c r="A66" s="12" t="s">
        <v>43</v>
      </c>
      <c r="B66" s="12" t="s">
        <v>359</v>
      </c>
      <c r="C66" s="12" t="s">
        <v>298</v>
      </c>
      <c r="D66">
        <v>302</v>
      </c>
      <c r="E66">
        <v>246</v>
      </c>
      <c r="F66">
        <v>229</v>
      </c>
      <c r="G66">
        <v>241</v>
      </c>
      <c r="H66" t="s">
        <v>937</v>
      </c>
      <c r="I66" s="12" t="s">
        <v>57</v>
      </c>
      <c r="J66" s="109">
        <v>44105</v>
      </c>
      <c r="K66" t="s">
        <v>937</v>
      </c>
      <c r="L66" t="s">
        <v>937</v>
      </c>
      <c r="M66" t="s">
        <v>938</v>
      </c>
      <c r="N66" t="s">
        <v>268</v>
      </c>
      <c r="O66" s="12" t="s">
        <v>397</v>
      </c>
    </row>
    <row r="67" spans="1:15" x14ac:dyDescent="0.35">
      <c r="A67" s="12" t="s">
        <v>43</v>
      </c>
      <c r="B67" s="12" t="s">
        <v>361</v>
      </c>
      <c r="C67" s="12" t="s">
        <v>651</v>
      </c>
      <c r="D67">
        <v>382</v>
      </c>
      <c r="E67">
        <v>297</v>
      </c>
      <c r="F67">
        <v>276</v>
      </c>
      <c r="G67">
        <v>291</v>
      </c>
      <c r="H67" t="s">
        <v>937</v>
      </c>
      <c r="I67" s="12" t="s">
        <v>57</v>
      </c>
      <c r="J67" s="109">
        <v>44105</v>
      </c>
      <c r="K67" t="s">
        <v>937</v>
      </c>
      <c r="L67" t="s">
        <v>937</v>
      </c>
      <c r="M67" t="s">
        <v>938</v>
      </c>
      <c r="N67" t="s">
        <v>268</v>
      </c>
      <c r="O67" s="12" t="s">
        <v>652</v>
      </c>
    </row>
    <row r="68" spans="1:15" x14ac:dyDescent="0.35">
      <c r="A68" s="12" t="s">
        <v>43</v>
      </c>
      <c r="B68" s="12" t="s">
        <v>645</v>
      </c>
      <c r="C68" s="12" t="s">
        <v>646</v>
      </c>
      <c r="D68">
        <v>202</v>
      </c>
      <c r="E68">
        <v>160</v>
      </c>
      <c r="F68">
        <v>149</v>
      </c>
      <c r="G68">
        <v>157</v>
      </c>
      <c r="H68" t="s">
        <v>937</v>
      </c>
      <c r="I68" s="12" t="s">
        <v>57</v>
      </c>
      <c r="J68" s="109">
        <v>44105</v>
      </c>
      <c r="K68" t="s">
        <v>937</v>
      </c>
      <c r="L68" t="s">
        <v>937</v>
      </c>
      <c r="M68" t="s">
        <v>938</v>
      </c>
      <c r="N68" t="s">
        <v>268</v>
      </c>
      <c r="O68" s="12" t="s">
        <v>647</v>
      </c>
    </row>
    <row r="69" spans="1:15" x14ac:dyDescent="0.35">
      <c r="A69" s="12" t="s">
        <v>148</v>
      </c>
      <c r="B69" s="12" t="s">
        <v>362</v>
      </c>
      <c r="C69" s="12" t="s">
        <v>149</v>
      </c>
      <c r="D69">
        <v>6783</v>
      </c>
      <c r="E69">
        <v>4088</v>
      </c>
      <c r="F69">
        <v>3806</v>
      </c>
      <c r="G69">
        <v>4006</v>
      </c>
      <c r="H69" t="s">
        <v>937</v>
      </c>
      <c r="I69" s="12" t="s">
        <v>57</v>
      </c>
      <c r="J69" s="109">
        <v>44105</v>
      </c>
      <c r="K69" t="s">
        <v>937</v>
      </c>
      <c r="L69" t="s">
        <v>937</v>
      </c>
      <c r="M69" t="s">
        <v>938</v>
      </c>
      <c r="N69" t="s">
        <v>268</v>
      </c>
      <c r="O69" s="12" t="s">
        <v>667</v>
      </c>
    </row>
    <row r="70" spans="1:15" x14ac:dyDescent="0.35">
      <c r="A70" s="12" t="s">
        <v>148</v>
      </c>
      <c r="B70" s="12" t="s">
        <v>661</v>
      </c>
      <c r="C70" s="12" t="s">
        <v>662</v>
      </c>
      <c r="D70">
        <v>2</v>
      </c>
      <c r="E70">
        <v>1</v>
      </c>
      <c r="F70">
        <v>1</v>
      </c>
      <c r="G70">
        <v>1</v>
      </c>
      <c r="H70" t="s">
        <v>937</v>
      </c>
      <c r="I70" s="12" t="s">
        <v>57</v>
      </c>
      <c r="J70" s="109">
        <v>44105</v>
      </c>
      <c r="K70" t="s">
        <v>937</v>
      </c>
      <c r="L70" t="s">
        <v>937</v>
      </c>
      <c r="M70" t="s">
        <v>938</v>
      </c>
      <c r="N70" t="s">
        <v>268</v>
      </c>
      <c r="O70" s="12" t="s">
        <v>663</v>
      </c>
    </row>
    <row r="71" spans="1:15" x14ac:dyDescent="0.35">
      <c r="A71" s="12" t="s">
        <v>148</v>
      </c>
      <c r="B71" s="12" t="s">
        <v>362</v>
      </c>
      <c r="C71" s="12" t="s">
        <v>150</v>
      </c>
      <c r="D71">
        <v>4387</v>
      </c>
      <c r="E71">
        <v>2363</v>
      </c>
      <c r="F71">
        <v>2200</v>
      </c>
      <c r="G71">
        <v>2316</v>
      </c>
      <c r="H71" t="s">
        <v>937</v>
      </c>
      <c r="I71" s="12" t="s">
        <v>57</v>
      </c>
      <c r="J71" s="109">
        <v>44105</v>
      </c>
      <c r="K71" t="s">
        <v>937</v>
      </c>
      <c r="L71" t="s">
        <v>937</v>
      </c>
      <c r="M71" t="s">
        <v>938</v>
      </c>
      <c r="N71" t="s">
        <v>268</v>
      </c>
      <c r="O71" s="12" t="s">
        <v>664</v>
      </c>
    </row>
    <row r="72" spans="1:15" x14ac:dyDescent="0.35">
      <c r="A72" s="12" t="s">
        <v>148</v>
      </c>
      <c r="B72" s="12" t="s">
        <v>364</v>
      </c>
      <c r="C72" s="12" t="s">
        <v>152</v>
      </c>
      <c r="D72">
        <v>1498</v>
      </c>
      <c r="E72">
        <v>818</v>
      </c>
      <c r="F72">
        <v>762</v>
      </c>
      <c r="G72">
        <v>802</v>
      </c>
      <c r="H72" t="s">
        <v>937</v>
      </c>
      <c r="I72" s="12" t="s">
        <v>57</v>
      </c>
      <c r="J72" s="109">
        <v>44105</v>
      </c>
      <c r="K72" t="s">
        <v>937</v>
      </c>
      <c r="L72" t="s">
        <v>937</v>
      </c>
      <c r="M72" t="s">
        <v>938</v>
      </c>
      <c r="N72" t="s">
        <v>268</v>
      </c>
      <c r="O72" s="12" t="s">
        <v>704</v>
      </c>
    </row>
    <row r="73" spans="1:15" x14ac:dyDescent="0.35">
      <c r="A73" s="12" t="s">
        <v>148</v>
      </c>
      <c r="B73" s="12" t="s">
        <v>693</v>
      </c>
      <c r="C73" s="12" t="s">
        <v>696</v>
      </c>
      <c r="D73">
        <v>276</v>
      </c>
      <c r="E73">
        <v>174</v>
      </c>
      <c r="F73">
        <v>162</v>
      </c>
      <c r="G73">
        <v>171</v>
      </c>
      <c r="H73" t="s">
        <v>937</v>
      </c>
      <c r="I73" s="12" t="s">
        <v>57</v>
      </c>
      <c r="J73" s="109">
        <v>44105</v>
      </c>
      <c r="K73" t="s">
        <v>937</v>
      </c>
      <c r="L73" t="s">
        <v>937</v>
      </c>
      <c r="M73" t="s">
        <v>938</v>
      </c>
      <c r="N73" t="s">
        <v>268</v>
      </c>
      <c r="O73" s="12" t="s">
        <v>697</v>
      </c>
    </row>
    <row r="74" spans="1:15" x14ac:dyDescent="0.35">
      <c r="A74" s="12" t="s">
        <v>148</v>
      </c>
      <c r="B74" s="12" t="s">
        <v>362</v>
      </c>
      <c r="C74" s="12" t="s">
        <v>665</v>
      </c>
      <c r="D74">
        <v>17</v>
      </c>
      <c r="E74">
        <v>12</v>
      </c>
      <c r="F74">
        <v>11</v>
      </c>
      <c r="G74">
        <v>12</v>
      </c>
      <c r="H74" t="s">
        <v>937</v>
      </c>
      <c r="I74" s="12" t="s">
        <v>57</v>
      </c>
      <c r="J74" s="109">
        <v>44105</v>
      </c>
      <c r="K74" t="s">
        <v>937</v>
      </c>
      <c r="L74" t="s">
        <v>937</v>
      </c>
      <c r="M74" t="s">
        <v>938</v>
      </c>
      <c r="N74" t="s">
        <v>268</v>
      </c>
      <c r="O74" s="12" t="s">
        <v>666</v>
      </c>
    </row>
    <row r="75" spans="1:15" x14ac:dyDescent="0.35">
      <c r="A75" s="12" t="s">
        <v>148</v>
      </c>
      <c r="B75" s="12" t="s">
        <v>687</v>
      </c>
      <c r="C75" s="12" t="s">
        <v>688</v>
      </c>
      <c r="D75">
        <v>11</v>
      </c>
      <c r="E75">
        <v>6</v>
      </c>
      <c r="F75">
        <v>6</v>
      </c>
      <c r="G75">
        <v>6</v>
      </c>
      <c r="H75" t="s">
        <v>937</v>
      </c>
      <c r="I75" s="12" t="s">
        <v>57</v>
      </c>
      <c r="J75" s="109">
        <v>44105</v>
      </c>
      <c r="K75" t="s">
        <v>937</v>
      </c>
      <c r="L75" t="s">
        <v>937</v>
      </c>
      <c r="M75" t="s">
        <v>938</v>
      </c>
      <c r="N75" t="s">
        <v>268</v>
      </c>
      <c r="O75" s="12" t="s">
        <v>689</v>
      </c>
    </row>
    <row r="76" spans="1:15" x14ac:dyDescent="0.35">
      <c r="A76" s="12" t="s">
        <v>148</v>
      </c>
      <c r="B76" s="12" t="s">
        <v>363</v>
      </c>
      <c r="C76" s="12" t="s">
        <v>675</v>
      </c>
      <c r="D76">
        <v>17</v>
      </c>
      <c r="E76">
        <v>8</v>
      </c>
      <c r="F76">
        <v>8</v>
      </c>
      <c r="G76">
        <v>8</v>
      </c>
      <c r="H76" t="s">
        <v>937</v>
      </c>
      <c r="I76" s="12" t="s">
        <v>57</v>
      </c>
      <c r="J76" s="109">
        <v>44105</v>
      </c>
      <c r="K76" t="s">
        <v>937</v>
      </c>
      <c r="L76" t="s">
        <v>937</v>
      </c>
      <c r="M76" t="s">
        <v>938</v>
      </c>
      <c r="N76" t="s">
        <v>268</v>
      </c>
      <c r="O76" s="12" t="s">
        <v>676</v>
      </c>
    </row>
    <row r="77" spans="1:15" x14ac:dyDescent="0.35">
      <c r="A77" s="12" t="s">
        <v>148</v>
      </c>
      <c r="B77" s="12" t="s">
        <v>711</v>
      </c>
      <c r="C77" s="12" t="s">
        <v>712</v>
      </c>
      <c r="D77">
        <v>15</v>
      </c>
      <c r="E77">
        <v>9</v>
      </c>
      <c r="F77">
        <v>9</v>
      </c>
      <c r="G77">
        <v>9</v>
      </c>
      <c r="H77" t="s">
        <v>937</v>
      </c>
      <c r="I77" s="12" t="s">
        <v>57</v>
      </c>
      <c r="J77" s="109">
        <v>44105</v>
      </c>
      <c r="K77" t="s">
        <v>937</v>
      </c>
      <c r="L77" t="s">
        <v>937</v>
      </c>
      <c r="M77" t="s">
        <v>938</v>
      </c>
      <c r="N77" t="s">
        <v>268</v>
      </c>
      <c r="O77" s="12" t="s">
        <v>713</v>
      </c>
    </row>
    <row r="78" spans="1:15" x14ac:dyDescent="0.35">
      <c r="A78" s="12" t="s">
        <v>148</v>
      </c>
      <c r="B78" s="12" t="s">
        <v>656</v>
      </c>
      <c r="C78" s="12" t="s">
        <v>659</v>
      </c>
      <c r="D78">
        <v>31</v>
      </c>
      <c r="E78">
        <v>8</v>
      </c>
      <c r="F78">
        <v>8</v>
      </c>
      <c r="G78">
        <v>8</v>
      </c>
      <c r="H78" t="s">
        <v>937</v>
      </c>
      <c r="I78" s="12" t="s">
        <v>57</v>
      </c>
      <c r="J78" s="109">
        <v>44105</v>
      </c>
      <c r="K78" t="s">
        <v>937</v>
      </c>
      <c r="L78" t="s">
        <v>937</v>
      </c>
      <c r="M78" t="s">
        <v>938</v>
      </c>
      <c r="N78" t="s">
        <v>268</v>
      </c>
      <c r="O78" s="12" t="s">
        <v>660</v>
      </c>
    </row>
    <row r="79" spans="1:15" x14ac:dyDescent="0.35">
      <c r="A79" s="12" t="s">
        <v>148</v>
      </c>
      <c r="B79" s="12" t="s">
        <v>363</v>
      </c>
      <c r="C79" s="12" t="s">
        <v>677</v>
      </c>
      <c r="D79">
        <v>47</v>
      </c>
      <c r="E79">
        <v>12</v>
      </c>
      <c r="F79">
        <v>11</v>
      </c>
      <c r="G79">
        <v>12</v>
      </c>
      <c r="H79" t="s">
        <v>937</v>
      </c>
      <c r="I79" s="12" t="s">
        <v>57</v>
      </c>
      <c r="J79" s="109">
        <v>44105</v>
      </c>
      <c r="K79" t="s">
        <v>937</v>
      </c>
      <c r="L79" t="s">
        <v>937</v>
      </c>
      <c r="M79" t="s">
        <v>938</v>
      </c>
      <c r="N79" t="s">
        <v>268</v>
      </c>
      <c r="O79" s="12" t="s">
        <v>678</v>
      </c>
    </row>
    <row r="80" spans="1:15" x14ac:dyDescent="0.35">
      <c r="A80" s="12" t="s">
        <v>148</v>
      </c>
      <c r="B80" s="12" t="s">
        <v>708</v>
      </c>
      <c r="C80" s="12" t="s">
        <v>709</v>
      </c>
      <c r="D80">
        <v>58</v>
      </c>
      <c r="E80">
        <v>20</v>
      </c>
      <c r="F80">
        <v>19</v>
      </c>
      <c r="G80">
        <v>20</v>
      </c>
      <c r="H80" t="s">
        <v>937</v>
      </c>
      <c r="I80" s="12" t="s">
        <v>57</v>
      </c>
      <c r="J80" s="109">
        <v>44105</v>
      </c>
      <c r="K80" t="s">
        <v>937</v>
      </c>
      <c r="L80" t="s">
        <v>937</v>
      </c>
      <c r="M80" t="s">
        <v>938</v>
      </c>
      <c r="N80" t="s">
        <v>268</v>
      </c>
      <c r="O80" s="12" t="s">
        <v>710</v>
      </c>
    </row>
    <row r="81" spans="1:15" x14ac:dyDescent="0.35">
      <c r="A81" s="12" t="s">
        <v>148</v>
      </c>
      <c r="B81" s="12" t="s">
        <v>668</v>
      </c>
      <c r="C81" s="12" t="s">
        <v>669</v>
      </c>
      <c r="D81">
        <v>17</v>
      </c>
      <c r="E81">
        <v>5</v>
      </c>
      <c r="F81">
        <v>5</v>
      </c>
      <c r="G81">
        <v>5</v>
      </c>
      <c r="H81" t="s">
        <v>937</v>
      </c>
      <c r="I81" s="12" t="s">
        <v>57</v>
      </c>
      <c r="J81" s="109">
        <v>44105</v>
      </c>
      <c r="K81" t="s">
        <v>937</v>
      </c>
      <c r="L81" t="s">
        <v>937</v>
      </c>
      <c r="M81" t="s">
        <v>938</v>
      </c>
      <c r="N81" t="s">
        <v>268</v>
      </c>
      <c r="O81" s="12" t="s">
        <v>670</v>
      </c>
    </row>
    <row r="82" spans="1:15" x14ac:dyDescent="0.35">
      <c r="A82" s="12" t="s">
        <v>148</v>
      </c>
      <c r="B82" s="12" t="s">
        <v>714</v>
      </c>
      <c r="C82" s="12" t="s">
        <v>715</v>
      </c>
      <c r="D82">
        <v>23</v>
      </c>
      <c r="E82">
        <v>13</v>
      </c>
      <c r="F82">
        <v>12</v>
      </c>
      <c r="G82">
        <v>13</v>
      </c>
      <c r="H82" t="s">
        <v>937</v>
      </c>
      <c r="I82" s="12" t="s">
        <v>57</v>
      </c>
      <c r="J82" s="109">
        <v>44105</v>
      </c>
      <c r="K82" t="s">
        <v>937</v>
      </c>
      <c r="L82" t="s">
        <v>937</v>
      </c>
      <c r="M82" t="s">
        <v>938</v>
      </c>
      <c r="N82" t="s">
        <v>268</v>
      </c>
      <c r="O82" s="12" t="s">
        <v>716</v>
      </c>
    </row>
    <row r="83" spans="1:15" x14ac:dyDescent="0.35">
      <c r="A83" s="12" t="s">
        <v>148</v>
      </c>
      <c r="B83" s="12" t="s">
        <v>656</v>
      </c>
      <c r="C83" s="12" t="s">
        <v>657</v>
      </c>
      <c r="D83">
        <v>31</v>
      </c>
      <c r="E83">
        <v>16</v>
      </c>
      <c r="F83">
        <v>15</v>
      </c>
      <c r="G83">
        <v>16</v>
      </c>
      <c r="H83" t="s">
        <v>937</v>
      </c>
      <c r="I83" s="12" t="s">
        <v>57</v>
      </c>
      <c r="J83" s="109">
        <v>44105</v>
      </c>
      <c r="K83" t="s">
        <v>937</v>
      </c>
      <c r="L83" t="s">
        <v>937</v>
      </c>
      <c r="M83" t="s">
        <v>938</v>
      </c>
      <c r="N83" t="s">
        <v>268</v>
      </c>
      <c r="O83" s="12" t="s">
        <v>658</v>
      </c>
    </row>
    <row r="84" spans="1:15" x14ac:dyDescent="0.35">
      <c r="A84" s="12" t="s">
        <v>148</v>
      </c>
      <c r="B84" s="12" t="s">
        <v>680</v>
      </c>
      <c r="C84" s="12" t="s">
        <v>681</v>
      </c>
      <c r="D84">
        <v>29</v>
      </c>
      <c r="E84">
        <v>18</v>
      </c>
      <c r="F84">
        <v>17</v>
      </c>
      <c r="G84">
        <v>18</v>
      </c>
      <c r="H84" t="s">
        <v>937</v>
      </c>
      <c r="I84" s="12" t="s">
        <v>57</v>
      </c>
      <c r="J84" s="109">
        <v>44105</v>
      </c>
      <c r="K84" t="s">
        <v>937</v>
      </c>
      <c r="L84" t="s">
        <v>937</v>
      </c>
      <c r="M84" t="s">
        <v>938</v>
      </c>
      <c r="N84" t="s">
        <v>268</v>
      </c>
      <c r="O84" s="12" t="s">
        <v>682</v>
      </c>
    </row>
    <row r="85" spans="1:15" x14ac:dyDescent="0.35">
      <c r="A85" s="12" t="s">
        <v>148</v>
      </c>
      <c r="B85" s="12" t="s">
        <v>690</v>
      </c>
      <c r="C85" s="12" t="s">
        <v>691</v>
      </c>
      <c r="D85">
        <v>262</v>
      </c>
      <c r="E85">
        <v>149</v>
      </c>
      <c r="F85">
        <v>139</v>
      </c>
      <c r="G85">
        <v>146</v>
      </c>
      <c r="H85" t="s">
        <v>937</v>
      </c>
      <c r="I85" s="12" t="s">
        <v>57</v>
      </c>
      <c r="J85" s="109">
        <v>44105</v>
      </c>
      <c r="K85" t="s">
        <v>937</v>
      </c>
      <c r="L85" t="s">
        <v>937</v>
      </c>
      <c r="M85" t="s">
        <v>938</v>
      </c>
      <c r="N85" t="s">
        <v>268</v>
      </c>
      <c r="O85" s="12" t="s">
        <v>692</v>
      </c>
    </row>
    <row r="86" spans="1:15" x14ac:dyDescent="0.35">
      <c r="A86" s="12" t="s">
        <v>148</v>
      </c>
      <c r="B86" s="12" t="s">
        <v>668</v>
      </c>
      <c r="C86" s="12" t="s">
        <v>673</v>
      </c>
      <c r="D86">
        <v>12</v>
      </c>
      <c r="E86">
        <v>4</v>
      </c>
      <c r="F86">
        <v>4</v>
      </c>
      <c r="G86">
        <v>4</v>
      </c>
      <c r="H86" t="s">
        <v>937</v>
      </c>
      <c r="I86" s="12" t="s">
        <v>57</v>
      </c>
      <c r="J86" s="109">
        <v>44105</v>
      </c>
      <c r="K86" t="s">
        <v>937</v>
      </c>
      <c r="L86" t="s">
        <v>937</v>
      </c>
      <c r="M86" t="s">
        <v>938</v>
      </c>
      <c r="N86" t="s">
        <v>268</v>
      </c>
      <c r="O86" s="12" t="s">
        <v>674</v>
      </c>
    </row>
    <row r="87" spans="1:15" x14ac:dyDescent="0.35">
      <c r="A87" s="12" t="s">
        <v>148</v>
      </c>
      <c r="B87" s="12" t="s">
        <v>680</v>
      </c>
      <c r="C87" s="12" t="s">
        <v>683</v>
      </c>
      <c r="D87">
        <v>62</v>
      </c>
      <c r="E87">
        <v>22</v>
      </c>
      <c r="F87">
        <v>21</v>
      </c>
      <c r="G87">
        <v>22</v>
      </c>
      <c r="H87" t="s">
        <v>937</v>
      </c>
      <c r="I87" s="12" t="s">
        <v>57</v>
      </c>
      <c r="J87" s="109">
        <v>44105</v>
      </c>
      <c r="K87" t="s">
        <v>937</v>
      </c>
      <c r="L87" t="s">
        <v>937</v>
      </c>
      <c r="M87" t="s">
        <v>938</v>
      </c>
      <c r="N87" t="s">
        <v>268</v>
      </c>
      <c r="O87" s="12" t="s">
        <v>684</v>
      </c>
    </row>
    <row r="88" spans="1:15" x14ac:dyDescent="0.35">
      <c r="A88" s="12" t="s">
        <v>148</v>
      </c>
      <c r="B88" s="12" t="s">
        <v>668</v>
      </c>
      <c r="C88" s="12" t="s">
        <v>671</v>
      </c>
      <c r="D88">
        <v>48</v>
      </c>
      <c r="E88">
        <v>26</v>
      </c>
      <c r="F88">
        <v>24</v>
      </c>
      <c r="G88">
        <v>25</v>
      </c>
      <c r="H88" t="s">
        <v>937</v>
      </c>
      <c r="I88" s="12" t="s">
        <v>57</v>
      </c>
      <c r="J88" s="109">
        <v>44105</v>
      </c>
      <c r="K88" t="s">
        <v>937</v>
      </c>
      <c r="L88" t="s">
        <v>937</v>
      </c>
      <c r="M88" t="s">
        <v>938</v>
      </c>
      <c r="N88" t="s">
        <v>268</v>
      </c>
      <c r="O88" s="12" t="s">
        <v>672</v>
      </c>
    </row>
    <row r="89" spans="1:15" x14ac:dyDescent="0.35">
      <c r="A89" s="12" t="s">
        <v>148</v>
      </c>
      <c r="B89" s="12" t="s">
        <v>680</v>
      </c>
      <c r="C89" s="12" t="s">
        <v>685</v>
      </c>
      <c r="D89">
        <v>354</v>
      </c>
      <c r="E89">
        <v>186</v>
      </c>
      <c r="F89">
        <v>173</v>
      </c>
      <c r="G89">
        <v>182</v>
      </c>
      <c r="H89" t="s">
        <v>937</v>
      </c>
      <c r="I89" s="12" t="s">
        <v>57</v>
      </c>
      <c r="J89" s="109">
        <v>44105</v>
      </c>
      <c r="K89" t="s">
        <v>937</v>
      </c>
      <c r="L89" t="s">
        <v>937</v>
      </c>
      <c r="M89" t="s">
        <v>938</v>
      </c>
      <c r="N89" t="s">
        <v>268</v>
      </c>
      <c r="O89" s="12" t="s">
        <v>686</v>
      </c>
    </row>
    <row r="90" spans="1:15" x14ac:dyDescent="0.35">
      <c r="A90" s="12" t="s">
        <v>148</v>
      </c>
      <c r="B90" s="12" t="s">
        <v>705</v>
      </c>
      <c r="C90" s="12" t="s">
        <v>706</v>
      </c>
      <c r="D90">
        <v>347</v>
      </c>
      <c r="E90">
        <v>184</v>
      </c>
      <c r="F90">
        <v>171</v>
      </c>
      <c r="G90">
        <v>180</v>
      </c>
      <c r="H90" t="s">
        <v>937</v>
      </c>
      <c r="I90" s="12" t="s">
        <v>57</v>
      </c>
      <c r="J90" s="109">
        <v>44105</v>
      </c>
      <c r="K90" t="s">
        <v>937</v>
      </c>
      <c r="L90" t="s">
        <v>937</v>
      </c>
      <c r="M90" t="s">
        <v>938</v>
      </c>
      <c r="N90" t="s">
        <v>268</v>
      </c>
      <c r="O90" s="12" t="s">
        <v>707</v>
      </c>
    </row>
    <row r="91" spans="1:15" x14ac:dyDescent="0.35">
      <c r="A91" s="12" t="s">
        <v>148</v>
      </c>
      <c r="B91" s="12" t="s">
        <v>698</v>
      </c>
      <c r="C91" s="12" t="s">
        <v>699</v>
      </c>
      <c r="D91">
        <v>442</v>
      </c>
      <c r="E91">
        <v>261</v>
      </c>
      <c r="F91">
        <v>243</v>
      </c>
      <c r="G91">
        <v>256</v>
      </c>
      <c r="H91" t="s">
        <v>937</v>
      </c>
      <c r="I91" s="12" t="s">
        <v>57</v>
      </c>
      <c r="J91" s="109">
        <v>44105</v>
      </c>
      <c r="K91" t="s">
        <v>937</v>
      </c>
      <c r="L91" t="s">
        <v>937</v>
      </c>
      <c r="M91" t="s">
        <v>938</v>
      </c>
      <c r="N91" t="s">
        <v>268</v>
      </c>
      <c r="O91" s="12" t="s">
        <v>700</v>
      </c>
    </row>
    <row r="92" spans="1:15" x14ac:dyDescent="0.35">
      <c r="A92" s="12" t="s">
        <v>148</v>
      </c>
      <c r="B92" s="12" t="s">
        <v>653</v>
      </c>
      <c r="C92" s="12" t="s">
        <v>654</v>
      </c>
      <c r="D92">
        <v>83</v>
      </c>
      <c r="E92">
        <v>53</v>
      </c>
      <c r="F92">
        <v>49</v>
      </c>
      <c r="G92">
        <v>52</v>
      </c>
      <c r="H92" t="s">
        <v>937</v>
      </c>
      <c r="I92" s="12" t="s">
        <v>57</v>
      </c>
      <c r="J92" s="109">
        <v>44105</v>
      </c>
      <c r="K92" t="s">
        <v>937</v>
      </c>
      <c r="L92" t="s">
        <v>937</v>
      </c>
      <c r="M92" t="s">
        <v>938</v>
      </c>
      <c r="N92" t="s">
        <v>268</v>
      </c>
      <c r="O92" s="12" t="s">
        <v>655</v>
      </c>
    </row>
    <row r="93" spans="1:15" x14ac:dyDescent="0.35">
      <c r="A93" s="12" t="s">
        <v>148</v>
      </c>
      <c r="B93" s="12" t="s">
        <v>701</v>
      </c>
      <c r="C93" s="12" t="s">
        <v>702</v>
      </c>
      <c r="D93">
        <v>103</v>
      </c>
      <c r="E93">
        <v>43</v>
      </c>
      <c r="F93">
        <v>40</v>
      </c>
      <c r="G93">
        <v>42</v>
      </c>
      <c r="H93" t="s">
        <v>937</v>
      </c>
      <c r="I93" s="12" t="s">
        <v>57</v>
      </c>
      <c r="J93" s="109">
        <v>44105</v>
      </c>
      <c r="K93" t="s">
        <v>937</v>
      </c>
      <c r="L93" t="s">
        <v>937</v>
      </c>
      <c r="M93" t="s">
        <v>938</v>
      </c>
      <c r="N93" t="s">
        <v>268</v>
      </c>
      <c r="O93" s="12" t="s">
        <v>703</v>
      </c>
    </row>
    <row r="94" spans="1:15" x14ac:dyDescent="0.35">
      <c r="A94" s="12" t="s">
        <v>148</v>
      </c>
      <c r="B94" s="12" t="s">
        <v>693</v>
      </c>
      <c r="C94" s="12" t="s">
        <v>694</v>
      </c>
      <c r="D94">
        <v>583</v>
      </c>
      <c r="E94">
        <v>309</v>
      </c>
      <c r="F94">
        <v>288</v>
      </c>
      <c r="G94">
        <v>303</v>
      </c>
      <c r="H94" t="s">
        <v>937</v>
      </c>
      <c r="I94" s="12" t="s">
        <v>57</v>
      </c>
      <c r="J94" s="109">
        <v>44105</v>
      </c>
      <c r="K94" t="s">
        <v>937</v>
      </c>
      <c r="L94" t="s">
        <v>937</v>
      </c>
      <c r="M94" t="s">
        <v>938</v>
      </c>
      <c r="N94" t="s">
        <v>268</v>
      </c>
      <c r="O94" s="12" t="s">
        <v>695</v>
      </c>
    </row>
    <row r="95" spans="1:15" x14ac:dyDescent="0.35">
      <c r="A95" s="12" t="s">
        <v>148</v>
      </c>
      <c r="B95" s="12" t="s">
        <v>717</v>
      </c>
      <c r="C95" s="12" t="s">
        <v>718</v>
      </c>
      <c r="D95">
        <v>643</v>
      </c>
      <c r="E95">
        <v>279</v>
      </c>
      <c r="F95">
        <v>259</v>
      </c>
      <c r="G95">
        <v>273</v>
      </c>
      <c r="H95" t="s">
        <v>937</v>
      </c>
      <c r="I95" s="12" t="s">
        <v>57</v>
      </c>
      <c r="J95" s="109">
        <v>44105</v>
      </c>
      <c r="K95" t="s">
        <v>937</v>
      </c>
      <c r="L95" t="s">
        <v>937</v>
      </c>
      <c r="M95" t="s">
        <v>938</v>
      </c>
      <c r="N95" t="s">
        <v>268</v>
      </c>
      <c r="O95" s="12" t="s">
        <v>719</v>
      </c>
    </row>
    <row r="96" spans="1:15" x14ac:dyDescent="0.35">
      <c r="A96" s="12" t="s">
        <v>148</v>
      </c>
      <c r="B96" s="12" t="s">
        <v>363</v>
      </c>
      <c r="C96" s="12" t="s">
        <v>151</v>
      </c>
      <c r="D96">
        <v>1160</v>
      </c>
      <c r="E96">
        <v>608</v>
      </c>
      <c r="F96">
        <v>566</v>
      </c>
      <c r="G96">
        <v>596</v>
      </c>
      <c r="H96" t="s">
        <v>937</v>
      </c>
      <c r="I96" s="12" t="s">
        <v>57</v>
      </c>
      <c r="J96" s="109">
        <v>44105</v>
      </c>
      <c r="K96" t="s">
        <v>937</v>
      </c>
      <c r="L96" t="s">
        <v>937</v>
      </c>
      <c r="M96" t="s">
        <v>938</v>
      </c>
      <c r="N96" t="s">
        <v>268</v>
      </c>
      <c r="O96" s="12" t="s">
        <v>679</v>
      </c>
    </row>
    <row r="97" spans="1:15" x14ac:dyDescent="0.35">
      <c r="A97" s="12" t="s">
        <v>10</v>
      </c>
      <c r="B97" s="12" t="s">
        <v>733</v>
      </c>
      <c r="C97" s="12" t="s">
        <v>736</v>
      </c>
      <c r="D97">
        <v>23</v>
      </c>
      <c r="E97">
        <v>8</v>
      </c>
      <c r="F97">
        <v>8</v>
      </c>
      <c r="G97">
        <v>8</v>
      </c>
      <c r="H97" t="s">
        <v>937</v>
      </c>
      <c r="I97" s="12" t="s">
        <v>57</v>
      </c>
      <c r="J97" s="109">
        <v>44105</v>
      </c>
      <c r="K97" t="s">
        <v>937</v>
      </c>
      <c r="L97" t="s">
        <v>937</v>
      </c>
      <c r="M97" t="s">
        <v>938</v>
      </c>
      <c r="N97" t="s">
        <v>268</v>
      </c>
      <c r="O97" s="12" t="s">
        <v>737</v>
      </c>
    </row>
    <row r="98" spans="1:15" x14ac:dyDescent="0.35">
      <c r="A98" s="12" t="s">
        <v>10</v>
      </c>
      <c r="B98" s="12" t="s">
        <v>365</v>
      </c>
      <c r="C98" s="12" t="s">
        <v>153</v>
      </c>
      <c r="D98">
        <v>8157</v>
      </c>
      <c r="E98">
        <v>1858</v>
      </c>
      <c r="F98">
        <v>1730</v>
      </c>
      <c r="G98">
        <v>1821</v>
      </c>
      <c r="H98" t="s">
        <v>937</v>
      </c>
      <c r="I98" s="12" t="s">
        <v>57</v>
      </c>
      <c r="J98" s="109">
        <v>44105</v>
      </c>
      <c r="K98" t="s">
        <v>937</v>
      </c>
      <c r="L98" t="s">
        <v>937</v>
      </c>
      <c r="M98" t="s">
        <v>938</v>
      </c>
      <c r="N98" t="s">
        <v>268</v>
      </c>
      <c r="O98" s="12" t="s">
        <v>406</v>
      </c>
    </row>
    <row r="99" spans="1:15" x14ac:dyDescent="0.35">
      <c r="A99" s="12" t="s">
        <v>10</v>
      </c>
      <c r="B99" s="12" t="s">
        <v>368</v>
      </c>
      <c r="C99" s="12" t="s">
        <v>159</v>
      </c>
      <c r="D99">
        <v>1766</v>
      </c>
      <c r="E99">
        <v>226</v>
      </c>
      <c r="F99">
        <v>210</v>
      </c>
      <c r="G99">
        <v>221</v>
      </c>
      <c r="H99" t="s">
        <v>937</v>
      </c>
      <c r="I99" s="12" t="s">
        <v>57</v>
      </c>
      <c r="J99" s="109">
        <v>44105</v>
      </c>
      <c r="K99" t="s">
        <v>937</v>
      </c>
      <c r="L99" t="s">
        <v>937</v>
      </c>
      <c r="M99" t="s">
        <v>938</v>
      </c>
      <c r="N99" t="s">
        <v>268</v>
      </c>
      <c r="O99" s="12" t="s">
        <v>403</v>
      </c>
    </row>
    <row r="100" spans="1:15" x14ac:dyDescent="0.35">
      <c r="A100" s="12" t="s">
        <v>10</v>
      </c>
      <c r="B100" s="12" t="s">
        <v>365</v>
      </c>
      <c r="C100" s="12" t="s">
        <v>156</v>
      </c>
      <c r="D100">
        <v>3819</v>
      </c>
      <c r="E100">
        <v>477</v>
      </c>
      <c r="F100">
        <v>444</v>
      </c>
      <c r="G100">
        <v>467</v>
      </c>
      <c r="H100" t="s">
        <v>937</v>
      </c>
      <c r="I100" s="12" t="s">
        <v>57</v>
      </c>
      <c r="J100" s="109">
        <v>44105</v>
      </c>
      <c r="K100" t="s">
        <v>937</v>
      </c>
      <c r="L100" t="s">
        <v>937</v>
      </c>
      <c r="M100" t="s">
        <v>938</v>
      </c>
      <c r="N100" t="s">
        <v>268</v>
      </c>
      <c r="O100" s="12" t="s">
        <v>401</v>
      </c>
    </row>
    <row r="101" spans="1:15" x14ac:dyDescent="0.35">
      <c r="A101" s="12" t="s">
        <v>10</v>
      </c>
      <c r="B101" s="12" t="s">
        <v>365</v>
      </c>
      <c r="C101" s="12" t="s">
        <v>158</v>
      </c>
      <c r="D101">
        <v>1904</v>
      </c>
      <c r="E101">
        <v>364</v>
      </c>
      <c r="F101">
        <v>339</v>
      </c>
      <c r="G101">
        <v>357</v>
      </c>
      <c r="H101" t="s">
        <v>937</v>
      </c>
      <c r="I101" s="12" t="s">
        <v>57</v>
      </c>
      <c r="J101" s="109">
        <v>44105</v>
      </c>
      <c r="K101" t="s">
        <v>937</v>
      </c>
      <c r="L101" t="s">
        <v>937</v>
      </c>
      <c r="M101" t="s">
        <v>938</v>
      </c>
      <c r="N101" t="s">
        <v>268</v>
      </c>
      <c r="O101" s="12" t="s">
        <v>407</v>
      </c>
    </row>
    <row r="102" spans="1:15" x14ac:dyDescent="0.35">
      <c r="A102" s="12" t="s">
        <v>10</v>
      </c>
      <c r="B102" s="12" t="s">
        <v>365</v>
      </c>
      <c r="C102" s="12" t="s">
        <v>154</v>
      </c>
      <c r="D102">
        <v>5639</v>
      </c>
      <c r="E102">
        <v>1109</v>
      </c>
      <c r="F102">
        <v>1033</v>
      </c>
      <c r="G102">
        <v>1087</v>
      </c>
      <c r="H102" t="s">
        <v>937</v>
      </c>
      <c r="I102" s="12" t="s">
        <v>57</v>
      </c>
      <c r="J102" s="109">
        <v>44105</v>
      </c>
      <c r="K102" t="s">
        <v>937</v>
      </c>
      <c r="L102" t="s">
        <v>937</v>
      </c>
      <c r="M102" t="s">
        <v>938</v>
      </c>
      <c r="N102" t="s">
        <v>268</v>
      </c>
      <c r="O102" s="12" t="s">
        <v>405</v>
      </c>
    </row>
    <row r="103" spans="1:15" x14ac:dyDescent="0.35">
      <c r="A103" s="12" t="s">
        <v>10</v>
      </c>
      <c r="B103" s="12" t="s">
        <v>752</v>
      </c>
      <c r="C103" s="12" t="s">
        <v>755</v>
      </c>
      <c r="D103">
        <v>823</v>
      </c>
      <c r="E103">
        <v>192</v>
      </c>
      <c r="F103">
        <v>179</v>
      </c>
      <c r="G103">
        <v>188</v>
      </c>
      <c r="H103" t="s">
        <v>937</v>
      </c>
      <c r="I103" s="12" t="s">
        <v>57</v>
      </c>
      <c r="J103" s="109">
        <v>44105</v>
      </c>
      <c r="K103" t="s">
        <v>937</v>
      </c>
      <c r="L103" t="s">
        <v>937</v>
      </c>
      <c r="M103" t="s">
        <v>938</v>
      </c>
      <c r="N103" t="s">
        <v>268</v>
      </c>
      <c r="O103" s="12" t="s">
        <v>756</v>
      </c>
    </row>
    <row r="104" spans="1:15" x14ac:dyDescent="0.35">
      <c r="A104" s="12" t="s">
        <v>10</v>
      </c>
      <c r="B104" s="12" t="s">
        <v>369</v>
      </c>
      <c r="C104" s="12" t="s">
        <v>161</v>
      </c>
      <c r="D104">
        <v>1111</v>
      </c>
      <c r="E104">
        <v>169</v>
      </c>
      <c r="F104">
        <v>158</v>
      </c>
      <c r="G104">
        <v>166</v>
      </c>
      <c r="H104" t="s">
        <v>937</v>
      </c>
      <c r="I104" s="12" t="s">
        <v>57</v>
      </c>
      <c r="J104" s="109">
        <v>44105</v>
      </c>
      <c r="K104" t="s">
        <v>937</v>
      </c>
      <c r="L104" t="s">
        <v>937</v>
      </c>
      <c r="M104" t="s">
        <v>938</v>
      </c>
      <c r="N104" t="s">
        <v>268</v>
      </c>
      <c r="O104" s="12" t="s">
        <v>408</v>
      </c>
    </row>
    <row r="105" spans="1:15" x14ac:dyDescent="0.35">
      <c r="A105" s="12" t="s">
        <v>10</v>
      </c>
      <c r="B105" s="12" t="s">
        <v>365</v>
      </c>
      <c r="C105" s="12" t="s">
        <v>729</v>
      </c>
      <c r="D105">
        <v>615</v>
      </c>
      <c r="E105">
        <v>121</v>
      </c>
      <c r="F105">
        <v>113</v>
      </c>
      <c r="G105">
        <v>119</v>
      </c>
      <c r="H105" t="s">
        <v>937</v>
      </c>
      <c r="I105" s="12" t="s">
        <v>57</v>
      </c>
      <c r="J105" s="109">
        <v>44105</v>
      </c>
      <c r="K105" t="s">
        <v>937</v>
      </c>
      <c r="L105" t="s">
        <v>937</v>
      </c>
      <c r="M105" t="s">
        <v>938</v>
      </c>
      <c r="N105" t="s">
        <v>268</v>
      </c>
      <c r="O105" s="12" t="s">
        <v>730</v>
      </c>
    </row>
    <row r="106" spans="1:15" x14ac:dyDescent="0.35">
      <c r="A106" s="12" t="s">
        <v>10</v>
      </c>
      <c r="B106" s="12" t="s">
        <v>720</v>
      </c>
      <c r="C106" s="12" t="s">
        <v>721</v>
      </c>
      <c r="D106">
        <v>789</v>
      </c>
      <c r="E106">
        <v>187</v>
      </c>
      <c r="F106">
        <v>174</v>
      </c>
      <c r="G106">
        <v>183</v>
      </c>
      <c r="H106" t="s">
        <v>937</v>
      </c>
      <c r="I106" s="12" t="s">
        <v>57</v>
      </c>
      <c r="J106" s="109">
        <v>44105</v>
      </c>
      <c r="K106" t="s">
        <v>937</v>
      </c>
      <c r="L106" t="s">
        <v>937</v>
      </c>
      <c r="M106" t="s">
        <v>938</v>
      </c>
      <c r="N106" t="s">
        <v>268</v>
      </c>
      <c r="O106" s="12" t="s">
        <v>722</v>
      </c>
    </row>
    <row r="107" spans="1:15" x14ac:dyDescent="0.35">
      <c r="A107" s="12" t="s">
        <v>10</v>
      </c>
      <c r="B107" s="12" t="s">
        <v>366</v>
      </c>
      <c r="C107" s="12" t="s">
        <v>163</v>
      </c>
      <c r="D107">
        <v>1028</v>
      </c>
      <c r="E107">
        <v>178</v>
      </c>
      <c r="F107">
        <v>165</v>
      </c>
      <c r="G107">
        <v>174</v>
      </c>
      <c r="H107" t="s">
        <v>937</v>
      </c>
      <c r="I107" s="12" t="s">
        <v>57</v>
      </c>
      <c r="J107" s="109">
        <v>44105</v>
      </c>
      <c r="K107" t="s">
        <v>937</v>
      </c>
      <c r="L107" t="s">
        <v>937</v>
      </c>
      <c r="M107" t="s">
        <v>938</v>
      </c>
      <c r="N107" t="s">
        <v>268</v>
      </c>
      <c r="O107" s="12" t="s">
        <v>404</v>
      </c>
    </row>
    <row r="108" spans="1:15" x14ac:dyDescent="0.35">
      <c r="A108" s="12" t="s">
        <v>10</v>
      </c>
      <c r="B108" s="12" t="s">
        <v>733</v>
      </c>
      <c r="C108" s="12" t="s">
        <v>742</v>
      </c>
      <c r="D108">
        <v>951</v>
      </c>
      <c r="E108">
        <v>45</v>
      </c>
      <c r="F108">
        <v>42</v>
      </c>
      <c r="G108">
        <v>44</v>
      </c>
      <c r="H108" t="s">
        <v>937</v>
      </c>
      <c r="I108" s="12" t="s">
        <v>57</v>
      </c>
      <c r="J108" s="109">
        <v>44105</v>
      </c>
      <c r="K108" t="s">
        <v>937</v>
      </c>
      <c r="L108" t="s">
        <v>937</v>
      </c>
      <c r="M108" t="s">
        <v>938</v>
      </c>
      <c r="N108" t="s">
        <v>268</v>
      </c>
      <c r="O108" s="12" t="s">
        <v>743</v>
      </c>
    </row>
    <row r="109" spans="1:15" x14ac:dyDescent="0.35">
      <c r="A109" s="12" t="s">
        <v>10</v>
      </c>
      <c r="B109" s="12" t="s">
        <v>749</v>
      </c>
      <c r="C109" s="12" t="s">
        <v>750</v>
      </c>
      <c r="D109">
        <v>503</v>
      </c>
      <c r="E109">
        <v>102</v>
      </c>
      <c r="F109">
        <v>95</v>
      </c>
      <c r="G109">
        <v>100</v>
      </c>
      <c r="H109" t="s">
        <v>937</v>
      </c>
      <c r="I109" s="12" t="s">
        <v>57</v>
      </c>
      <c r="J109" s="109">
        <v>44105</v>
      </c>
      <c r="K109" t="s">
        <v>937</v>
      </c>
      <c r="L109" t="s">
        <v>937</v>
      </c>
      <c r="M109" t="s">
        <v>938</v>
      </c>
      <c r="N109" t="s">
        <v>268</v>
      </c>
      <c r="O109" s="12" t="s">
        <v>751</v>
      </c>
    </row>
    <row r="110" spans="1:15" x14ac:dyDescent="0.35">
      <c r="A110" s="12" t="s">
        <v>10</v>
      </c>
      <c r="B110" s="12" t="s">
        <v>723</v>
      </c>
      <c r="C110" s="12" t="s">
        <v>724</v>
      </c>
      <c r="D110">
        <v>497</v>
      </c>
      <c r="E110">
        <v>67</v>
      </c>
      <c r="F110">
        <v>63</v>
      </c>
      <c r="G110">
        <v>66</v>
      </c>
      <c r="H110" t="s">
        <v>937</v>
      </c>
      <c r="I110" s="12" t="s">
        <v>57</v>
      </c>
      <c r="J110" s="109">
        <v>44105</v>
      </c>
      <c r="K110" t="s">
        <v>937</v>
      </c>
      <c r="L110" t="s">
        <v>937</v>
      </c>
      <c r="M110" t="s">
        <v>938</v>
      </c>
      <c r="N110" t="s">
        <v>268</v>
      </c>
      <c r="O110" s="12" t="s">
        <v>725</v>
      </c>
    </row>
    <row r="111" spans="1:15" x14ac:dyDescent="0.35">
      <c r="A111" s="12" t="s">
        <v>10</v>
      </c>
      <c r="B111" s="12" t="s">
        <v>733</v>
      </c>
      <c r="C111" s="12" t="s">
        <v>734</v>
      </c>
      <c r="D111">
        <v>29</v>
      </c>
      <c r="E111">
        <v>7</v>
      </c>
      <c r="F111">
        <v>7</v>
      </c>
      <c r="G111">
        <v>7</v>
      </c>
      <c r="H111" t="s">
        <v>937</v>
      </c>
      <c r="I111" s="12" t="s">
        <v>57</v>
      </c>
      <c r="J111" s="109">
        <v>44105</v>
      </c>
      <c r="K111" t="s">
        <v>937</v>
      </c>
      <c r="L111" t="s">
        <v>937</v>
      </c>
      <c r="M111" t="s">
        <v>938</v>
      </c>
      <c r="N111" t="s">
        <v>268</v>
      </c>
      <c r="O111" s="12" t="s">
        <v>735</v>
      </c>
    </row>
    <row r="112" spans="1:15" x14ac:dyDescent="0.35">
      <c r="A112" s="12" t="s">
        <v>10</v>
      </c>
      <c r="B112" s="12" t="s">
        <v>370</v>
      </c>
      <c r="C112" s="12" t="s">
        <v>759</v>
      </c>
      <c r="D112">
        <v>16</v>
      </c>
      <c r="E112">
        <v>5</v>
      </c>
      <c r="F112">
        <v>5</v>
      </c>
      <c r="G112">
        <v>5</v>
      </c>
      <c r="H112" t="s">
        <v>937</v>
      </c>
      <c r="I112" s="12" t="s">
        <v>57</v>
      </c>
      <c r="J112" s="109">
        <v>44105</v>
      </c>
      <c r="K112" t="s">
        <v>937</v>
      </c>
      <c r="L112" t="s">
        <v>937</v>
      </c>
      <c r="M112" t="s">
        <v>938</v>
      </c>
      <c r="N112" t="s">
        <v>268</v>
      </c>
      <c r="O112" s="12" t="s">
        <v>760</v>
      </c>
    </row>
    <row r="113" spans="1:15" x14ac:dyDescent="0.35">
      <c r="A113" s="12" t="s">
        <v>10</v>
      </c>
      <c r="B113" s="12" t="s">
        <v>726</v>
      </c>
      <c r="C113" s="12" t="s">
        <v>727</v>
      </c>
      <c r="D113">
        <v>117</v>
      </c>
      <c r="E113">
        <v>19</v>
      </c>
      <c r="F113">
        <v>18</v>
      </c>
      <c r="G113">
        <v>19</v>
      </c>
      <c r="H113" t="s">
        <v>937</v>
      </c>
      <c r="I113" s="12" t="s">
        <v>57</v>
      </c>
      <c r="J113" s="109">
        <v>44105</v>
      </c>
      <c r="K113" t="s">
        <v>937</v>
      </c>
      <c r="L113" t="s">
        <v>937</v>
      </c>
      <c r="M113" t="s">
        <v>938</v>
      </c>
      <c r="N113" t="s">
        <v>268</v>
      </c>
      <c r="O113" s="12" t="s">
        <v>728</v>
      </c>
    </row>
    <row r="114" spans="1:15" x14ac:dyDescent="0.35">
      <c r="A114" s="12" t="s">
        <v>10</v>
      </c>
      <c r="B114" s="12" t="s">
        <v>365</v>
      </c>
      <c r="C114" s="12" t="s">
        <v>731</v>
      </c>
      <c r="D114">
        <v>11</v>
      </c>
      <c r="E114">
        <v>4</v>
      </c>
      <c r="F114">
        <v>4</v>
      </c>
      <c r="G114">
        <v>4</v>
      </c>
      <c r="H114" t="s">
        <v>937</v>
      </c>
      <c r="I114" s="12" t="s">
        <v>57</v>
      </c>
      <c r="J114" s="109">
        <v>44105</v>
      </c>
      <c r="K114" t="s">
        <v>937</v>
      </c>
      <c r="L114" t="s">
        <v>937</v>
      </c>
      <c r="M114" t="s">
        <v>938</v>
      </c>
      <c r="N114" t="s">
        <v>268</v>
      </c>
      <c r="O114" s="12" t="s">
        <v>732</v>
      </c>
    </row>
    <row r="115" spans="1:15" x14ac:dyDescent="0.35">
      <c r="A115" s="12" t="s">
        <v>10</v>
      </c>
      <c r="B115" s="12" t="s">
        <v>752</v>
      </c>
      <c r="C115" s="12" t="s">
        <v>753</v>
      </c>
      <c r="D115">
        <v>688</v>
      </c>
      <c r="E115">
        <v>149</v>
      </c>
      <c r="F115">
        <v>139</v>
      </c>
      <c r="G115">
        <v>146</v>
      </c>
      <c r="H115" t="s">
        <v>937</v>
      </c>
      <c r="I115" s="12" t="s">
        <v>57</v>
      </c>
      <c r="J115" s="109">
        <v>44105</v>
      </c>
      <c r="K115" t="s">
        <v>937</v>
      </c>
      <c r="L115" t="s">
        <v>937</v>
      </c>
      <c r="M115" t="s">
        <v>938</v>
      </c>
      <c r="N115" t="s">
        <v>268</v>
      </c>
      <c r="O115" s="12" t="s">
        <v>754</v>
      </c>
    </row>
    <row r="116" spans="1:15" x14ac:dyDescent="0.35">
      <c r="A116" s="12" t="s">
        <v>10</v>
      </c>
      <c r="B116" s="12" t="s">
        <v>370</v>
      </c>
      <c r="C116" s="12" t="s">
        <v>757</v>
      </c>
      <c r="D116">
        <v>13</v>
      </c>
      <c r="E116">
        <v>0</v>
      </c>
      <c r="F116">
        <v>0</v>
      </c>
      <c r="G116">
        <v>0</v>
      </c>
      <c r="H116" t="s">
        <v>937</v>
      </c>
      <c r="I116" s="12" t="s">
        <v>57</v>
      </c>
      <c r="J116" s="109">
        <v>44105</v>
      </c>
      <c r="K116" t="s">
        <v>937</v>
      </c>
      <c r="L116" t="s">
        <v>937</v>
      </c>
      <c r="M116" t="s">
        <v>938</v>
      </c>
      <c r="N116" t="s">
        <v>268</v>
      </c>
      <c r="O116" s="12" t="s">
        <v>758</v>
      </c>
    </row>
    <row r="117" spans="1:15" x14ac:dyDescent="0.35">
      <c r="A117" s="12" t="s">
        <v>10</v>
      </c>
      <c r="B117" s="12" t="s">
        <v>365</v>
      </c>
      <c r="C117" s="12" t="s">
        <v>155</v>
      </c>
      <c r="D117">
        <v>4293</v>
      </c>
      <c r="E117">
        <v>848</v>
      </c>
      <c r="F117">
        <v>789</v>
      </c>
      <c r="G117">
        <v>831</v>
      </c>
      <c r="H117" t="s">
        <v>937</v>
      </c>
      <c r="I117" s="12" t="s">
        <v>57</v>
      </c>
      <c r="J117" s="109">
        <v>44105</v>
      </c>
      <c r="K117" t="s">
        <v>937</v>
      </c>
      <c r="L117" t="s">
        <v>937</v>
      </c>
      <c r="M117" t="s">
        <v>938</v>
      </c>
      <c r="N117" t="s">
        <v>268</v>
      </c>
      <c r="O117" s="12" t="s">
        <v>409</v>
      </c>
    </row>
    <row r="118" spans="1:15" x14ac:dyDescent="0.35">
      <c r="A118" s="12" t="s">
        <v>10</v>
      </c>
      <c r="B118" s="12" t="s">
        <v>733</v>
      </c>
      <c r="C118" s="12" t="s">
        <v>738</v>
      </c>
      <c r="D118">
        <v>437</v>
      </c>
      <c r="E118">
        <v>81</v>
      </c>
      <c r="F118">
        <v>75</v>
      </c>
      <c r="G118">
        <v>79</v>
      </c>
      <c r="H118" t="s">
        <v>937</v>
      </c>
      <c r="I118" s="12" t="s">
        <v>57</v>
      </c>
      <c r="J118" s="109">
        <v>44105</v>
      </c>
      <c r="K118" t="s">
        <v>937</v>
      </c>
      <c r="L118" t="s">
        <v>937</v>
      </c>
      <c r="M118" t="s">
        <v>938</v>
      </c>
      <c r="N118" t="s">
        <v>268</v>
      </c>
      <c r="O118" s="12" t="s">
        <v>739</v>
      </c>
    </row>
    <row r="119" spans="1:15" x14ac:dyDescent="0.35">
      <c r="A119" s="12" t="s">
        <v>10</v>
      </c>
      <c r="B119" s="12" t="s">
        <v>368</v>
      </c>
      <c r="C119" s="12" t="s">
        <v>162</v>
      </c>
      <c r="D119">
        <v>1129</v>
      </c>
      <c r="E119">
        <v>123</v>
      </c>
      <c r="F119">
        <v>115</v>
      </c>
      <c r="G119">
        <v>121</v>
      </c>
      <c r="H119" t="s">
        <v>937</v>
      </c>
      <c r="I119" s="12" t="s">
        <v>57</v>
      </c>
      <c r="J119" s="109">
        <v>44105</v>
      </c>
      <c r="K119" t="s">
        <v>937</v>
      </c>
      <c r="L119" t="s">
        <v>937</v>
      </c>
      <c r="M119" t="s">
        <v>938</v>
      </c>
      <c r="N119" t="s">
        <v>268</v>
      </c>
      <c r="O119" s="12" t="s">
        <v>402</v>
      </c>
    </row>
    <row r="120" spans="1:15" x14ac:dyDescent="0.35">
      <c r="A120" s="12" t="s">
        <v>10</v>
      </c>
      <c r="B120" s="12" t="s">
        <v>744</v>
      </c>
      <c r="C120" s="12" t="s">
        <v>745</v>
      </c>
      <c r="D120">
        <v>165</v>
      </c>
      <c r="E120">
        <v>27</v>
      </c>
      <c r="F120">
        <v>25</v>
      </c>
      <c r="G120">
        <v>26</v>
      </c>
      <c r="H120" t="s">
        <v>937</v>
      </c>
      <c r="I120" s="12" t="s">
        <v>57</v>
      </c>
      <c r="J120" s="109">
        <v>44105</v>
      </c>
      <c r="K120" t="s">
        <v>937</v>
      </c>
      <c r="L120" t="s">
        <v>937</v>
      </c>
      <c r="M120" t="s">
        <v>938</v>
      </c>
      <c r="N120" t="s">
        <v>268</v>
      </c>
      <c r="O120" s="12" t="s">
        <v>746</v>
      </c>
    </row>
    <row r="121" spans="1:15" x14ac:dyDescent="0.35">
      <c r="A121" s="12" t="s">
        <v>10</v>
      </c>
      <c r="B121" s="12" t="s">
        <v>367</v>
      </c>
      <c r="C121" s="12" t="s">
        <v>160</v>
      </c>
      <c r="D121">
        <v>1673</v>
      </c>
      <c r="E121">
        <v>154</v>
      </c>
      <c r="F121">
        <v>143</v>
      </c>
      <c r="G121">
        <v>151</v>
      </c>
      <c r="H121" t="s">
        <v>937</v>
      </c>
      <c r="I121" s="12" t="s">
        <v>57</v>
      </c>
      <c r="J121" s="109">
        <v>44105</v>
      </c>
      <c r="K121" t="s">
        <v>937</v>
      </c>
      <c r="L121" t="s">
        <v>937</v>
      </c>
      <c r="M121" t="s">
        <v>938</v>
      </c>
      <c r="N121" t="s">
        <v>268</v>
      </c>
      <c r="O121" s="12" t="s">
        <v>411</v>
      </c>
    </row>
    <row r="122" spans="1:15" x14ac:dyDescent="0.35">
      <c r="A122" s="12" t="s">
        <v>10</v>
      </c>
      <c r="B122" s="12" t="s">
        <v>733</v>
      </c>
      <c r="C122" s="12" t="s">
        <v>740</v>
      </c>
      <c r="D122">
        <v>624</v>
      </c>
      <c r="E122">
        <v>94</v>
      </c>
      <c r="F122">
        <v>87</v>
      </c>
      <c r="G122">
        <v>92</v>
      </c>
      <c r="H122" t="s">
        <v>937</v>
      </c>
      <c r="I122" s="12" t="s">
        <v>57</v>
      </c>
      <c r="J122" s="109">
        <v>44105</v>
      </c>
      <c r="K122" t="s">
        <v>937</v>
      </c>
      <c r="L122" t="s">
        <v>937</v>
      </c>
      <c r="M122" t="s">
        <v>938</v>
      </c>
      <c r="N122" t="s">
        <v>268</v>
      </c>
      <c r="O122" s="12" t="s">
        <v>741</v>
      </c>
    </row>
    <row r="123" spans="1:15" x14ac:dyDescent="0.35">
      <c r="A123" s="12" t="s">
        <v>10</v>
      </c>
      <c r="B123" s="12" t="s">
        <v>368</v>
      </c>
      <c r="C123" s="12" t="s">
        <v>747</v>
      </c>
      <c r="D123">
        <v>726</v>
      </c>
      <c r="E123">
        <v>44</v>
      </c>
      <c r="F123">
        <v>41</v>
      </c>
      <c r="G123">
        <v>43</v>
      </c>
      <c r="H123" t="s">
        <v>937</v>
      </c>
      <c r="I123" s="12" t="s">
        <v>57</v>
      </c>
      <c r="J123" s="109">
        <v>44105</v>
      </c>
      <c r="K123" t="s">
        <v>937</v>
      </c>
      <c r="L123" t="s">
        <v>937</v>
      </c>
      <c r="M123" t="s">
        <v>938</v>
      </c>
      <c r="N123" t="s">
        <v>268</v>
      </c>
      <c r="O123" s="12" t="s">
        <v>748</v>
      </c>
    </row>
    <row r="124" spans="1:15" x14ac:dyDescent="0.35">
      <c r="A124" s="12" t="s">
        <v>10</v>
      </c>
      <c r="B124" s="12" t="s">
        <v>370</v>
      </c>
      <c r="C124" s="12" t="s">
        <v>157</v>
      </c>
      <c r="D124">
        <v>3128</v>
      </c>
      <c r="E124">
        <v>242</v>
      </c>
      <c r="F124">
        <v>225</v>
      </c>
      <c r="G124">
        <v>237</v>
      </c>
      <c r="H124" t="s">
        <v>937</v>
      </c>
      <c r="I124" s="12" t="s">
        <v>57</v>
      </c>
      <c r="J124" s="109">
        <v>44105</v>
      </c>
      <c r="K124" t="s">
        <v>937</v>
      </c>
      <c r="L124" t="s">
        <v>937</v>
      </c>
      <c r="M124" t="s">
        <v>938</v>
      </c>
      <c r="N124" t="s">
        <v>268</v>
      </c>
      <c r="O124" s="12" t="s">
        <v>410</v>
      </c>
    </row>
    <row r="125" spans="1:15" x14ac:dyDescent="0.35">
      <c r="A125" s="12" t="s">
        <v>61</v>
      </c>
      <c r="B125" s="12" t="s">
        <v>325</v>
      </c>
      <c r="C125" s="12" t="s">
        <v>269</v>
      </c>
      <c r="D125">
        <v>4471</v>
      </c>
      <c r="E125">
        <v>149</v>
      </c>
      <c r="F125">
        <v>148</v>
      </c>
      <c r="G125">
        <v>157</v>
      </c>
      <c r="H125" t="s">
        <v>937</v>
      </c>
      <c r="I125" s="12" t="s">
        <v>57</v>
      </c>
      <c r="J125" s="109">
        <v>44105</v>
      </c>
      <c r="K125" t="s">
        <v>937</v>
      </c>
      <c r="L125" t="s">
        <v>937</v>
      </c>
      <c r="M125" t="s">
        <v>938</v>
      </c>
      <c r="N125" t="s">
        <v>986</v>
      </c>
      <c r="O125" s="12" t="s">
        <v>443</v>
      </c>
    </row>
    <row r="126" spans="1:15" x14ac:dyDescent="0.35">
      <c r="A126" s="12" t="s">
        <v>61</v>
      </c>
      <c r="B126" s="12" t="s">
        <v>324</v>
      </c>
      <c r="C126" s="12" t="s">
        <v>65</v>
      </c>
      <c r="D126">
        <v>241</v>
      </c>
      <c r="E126">
        <v>22</v>
      </c>
      <c r="F126">
        <v>21</v>
      </c>
      <c r="G126">
        <v>5</v>
      </c>
      <c r="H126" t="s">
        <v>937</v>
      </c>
      <c r="I126" s="12" t="s">
        <v>57</v>
      </c>
      <c r="J126" s="109">
        <v>44105</v>
      </c>
      <c r="K126" t="s">
        <v>937</v>
      </c>
      <c r="L126" t="s">
        <v>937</v>
      </c>
      <c r="M126" t="s">
        <v>938</v>
      </c>
      <c r="N126" t="s">
        <v>986</v>
      </c>
      <c r="O126" s="12" t="s">
        <v>439</v>
      </c>
    </row>
    <row r="127" spans="1:15" x14ac:dyDescent="0.35">
      <c r="A127" s="12" t="s">
        <v>61</v>
      </c>
      <c r="B127" s="12" t="s">
        <v>344</v>
      </c>
      <c r="C127" s="12" t="s">
        <v>67</v>
      </c>
      <c r="D127">
        <v>63</v>
      </c>
      <c r="E127">
        <v>5</v>
      </c>
      <c r="F127">
        <v>5</v>
      </c>
      <c r="G127">
        <v>6</v>
      </c>
      <c r="H127" t="s">
        <v>937</v>
      </c>
      <c r="I127" s="12" t="s">
        <v>57</v>
      </c>
      <c r="J127" s="109">
        <v>44105</v>
      </c>
      <c r="K127" t="s">
        <v>937</v>
      </c>
      <c r="L127" t="s">
        <v>937</v>
      </c>
      <c r="M127" t="s">
        <v>938</v>
      </c>
      <c r="N127" t="s">
        <v>986</v>
      </c>
      <c r="O127" s="12" t="s">
        <v>483</v>
      </c>
    </row>
    <row r="128" spans="1:15" x14ac:dyDescent="0.35">
      <c r="A128" s="12" t="s">
        <v>61</v>
      </c>
      <c r="B128" s="12" t="s">
        <v>330</v>
      </c>
      <c r="C128" s="12" t="s">
        <v>69</v>
      </c>
      <c r="D128">
        <v>443</v>
      </c>
      <c r="E128">
        <v>34</v>
      </c>
      <c r="F128">
        <v>33</v>
      </c>
      <c r="G128">
        <v>16</v>
      </c>
      <c r="H128" t="s">
        <v>937</v>
      </c>
      <c r="I128" s="12" t="s">
        <v>57</v>
      </c>
      <c r="J128" s="109">
        <v>44105</v>
      </c>
      <c r="K128" t="s">
        <v>937</v>
      </c>
      <c r="L128" t="s">
        <v>937</v>
      </c>
      <c r="M128" t="s">
        <v>938</v>
      </c>
      <c r="N128" t="s">
        <v>986</v>
      </c>
      <c r="O128" s="12" t="s">
        <v>453</v>
      </c>
    </row>
    <row r="129" spans="1:15" x14ac:dyDescent="0.35">
      <c r="A129" s="12" t="s">
        <v>61</v>
      </c>
      <c r="B129" s="12" t="s">
        <v>330</v>
      </c>
      <c r="C129" s="12" t="s">
        <v>70</v>
      </c>
      <c r="D129">
        <v>4442</v>
      </c>
      <c r="E129">
        <v>176</v>
      </c>
      <c r="F129">
        <v>167</v>
      </c>
      <c r="G129">
        <v>301</v>
      </c>
      <c r="H129" t="s">
        <v>937</v>
      </c>
      <c r="I129" s="12" t="s">
        <v>57</v>
      </c>
      <c r="J129" s="109">
        <v>44105</v>
      </c>
      <c r="K129" t="s">
        <v>937</v>
      </c>
      <c r="L129" t="s">
        <v>937</v>
      </c>
      <c r="M129" t="s">
        <v>938</v>
      </c>
      <c r="N129" t="s">
        <v>986</v>
      </c>
      <c r="O129" s="12" t="s">
        <v>454</v>
      </c>
    </row>
    <row r="130" spans="1:15" x14ac:dyDescent="0.35">
      <c r="A130" s="12" t="s">
        <v>61</v>
      </c>
      <c r="B130" s="12" t="s">
        <v>331</v>
      </c>
      <c r="C130" s="12" t="s">
        <v>72</v>
      </c>
      <c r="D130">
        <v>427</v>
      </c>
      <c r="E130">
        <v>24</v>
      </c>
      <c r="F130">
        <v>23</v>
      </c>
      <c r="G130">
        <v>4</v>
      </c>
      <c r="H130" t="s">
        <v>937</v>
      </c>
      <c r="I130" s="12" t="s">
        <v>57</v>
      </c>
      <c r="J130" s="109">
        <v>44105</v>
      </c>
      <c r="K130" t="s">
        <v>937</v>
      </c>
      <c r="L130" t="s">
        <v>937</v>
      </c>
      <c r="M130" t="s">
        <v>938</v>
      </c>
      <c r="N130" t="s">
        <v>986</v>
      </c>
      <c r="O130" s="12" t="s">
        <v>460</v>
      </c>
    </row>
    <row r="131" spans="1:15" x14ac:dyDescent="0.35">
      <c r="A131" s="12" t="s">
        <v>61</v>
      </c>
      <c r="B131" s="12" t="s">
        <v>329</v>
      </c>
      <c r="C131" s="12" t="s">
        <v>74</v>
      </c>
      <c r="D131">
        <v>338</v>
      </c>
      <c r="E131">
        <v>24</v>
      </c>
      <c r="F131">
        <v>23</v>
      </c>
      <c r="G131">
        <v>17</v>
      </c>
      <c r="H131" t="s">
        <v>937</v>
      </c>
      <c r="I131" s="12" t="s">
        <v>57</v>
      </c>
      <c r="J131" s="109">
        <v>44105</v>
      </c>
      <c r="K131" t="s">
        <v>937</v>
      </c>
      <c r="L131" t="s">
        <v>937</v>
      </c>
      <c r="M131" t="s">
        <v>938</v>
      </c>
      <c r="N131" t="s">
        <v>986</v>
      </c>
      <c r="O131" s="12" t="s">
        <v>450</v>
      </c>
    </row>
    <row r="132" spans="1:15" x14ac:dyDescent="0.35">
      <c r="A132" s="12" t="s">
        <v>61</v>
      </c>
      <c r="B132" s="12" t="s">
        <v>330</v>
      </c>
      <c r="C132" s="12" t="s">
        <v>75</v>
      </c>
      <c r="D132">
        <v>407</v>
      </c>
      <c r="E132">
        <v>44</v>
      </c>
      <c r="F132">
        <v>41</v>
      </c>
      <c r="G132">
        <v>57</v>
      </c>
      <c r="H132" t="s">
        <v>937</v>
      </c>
      <c r="I132" s="12" t="s">
        <v>57</v>
      </c>
      <c r="J132" s="109">
        <v>44105</v>
      </c>
      <c r="K132" t="s">
        <v>937</v>
      </c>
      <c r="L132" t="s">
        <v>937</v>
      </c>
      <c r="M132" t="s">
        <v>938</v>
      </c>
      <c r="N132" t="s">
        <v>986</v>
      </c>
      <c r="O132" s="12" t="s">
        <v>455</v>
      </c>
    </row>
    <row r="133" spans="1:15" x14ac:dyDescent="0.35">
      <c r="A133" s="12" t="s">
        <v>61</v>
      </c>
      <c r="B133" s="12" t="s">
        <v>329</v>
      </c>
      <c r="C133" s="12" t="s">
        <v>76</v>
      </c>
      <c r="D133">
        <v>141</v>
      </c>
      <c r="E133">
        <v>7</v>
      </c>
      <c r="F133">
        <v>7</v>
      </c>
      <c r="G133">
        <v>-7</v>
      </c>
      <c r="H133" t="s">
        <v>937</v>
      </c>
      <c r="I133" s="12" t="s">
        <v>57</v>
      </c>
      <c r="J133" s="109">
        <v>44105</v>
      </c>
      <c r="K133" t="s">
        <v>937</v>
      </c>
      <c r="L133" t="s">
        <v>937</v>
      </c>
      <c r="M133" t="s">
        <v>938</v>
      </c>
      <c r="N133" t="s">
        <v>986</v>
      </c>
      <c r="O133" s="12" t="s">
        <v>451</v>
      </c>
    </row>
    <row r="134" spans="1:15" x14ac:dyDescent="0.35">
      <c r="A134" s="12" t="s">
        <v>61</v>
      </c>
      <c r="B134" s="12" t="s">
        <v>325</v>
      </c>
      <c r="C134" s="12" t="s">
        <v>282</v>
      </c>
      <c r="D134">
        <v>277</v>
      </c>
      <c r="E134">
        <v>41</v>
      </c>
      <c r="F134">
        <v>40</v>
      </c>
      <c r="G134">
        <v>9</v>
      </c>
      <c r="H134" t="s">
        <v>937</v>
      </c>
      <c r="I134" s="12" t="s">
        <v>57</v>
      </c>
      <c r="J134" s="109">
        <v>44105</v>
      </c>
      <c r="K134" t="s">
        <v>937</v>
      </c>
      <c r="L134" t="s">
        <v>937</v>
      </c>
      <c r="M134" t="s">
        <v>938</v>
      </c>
      <c r="N134" t="s">
        <v>986</v>
      </c>
      <c r="O134" s="12" t="s">
        <v>444</v>
      </c>
    </row>
    <row r="135" spans="1:15" x14ac:dyDescent="0.35">
      <c r="A135" s="12" t="s">
        <v>61</v>
      </c>
      <c r="B135" s="12" t="s">
        <v>339</v>
      </c>
      <c r="C135" s="12" t="s">
        <v>283</v>
      </c>
      <c r="D135">
        <v>1100</v>
      </c>
      <c r="E135">
        <v>127</v>
      </c>
      <c r="F135">
        <v>123</v>
      </c>
      <c r="G135">
        <v>83</v>
      </c>
      <c r="H135" t="s">
        <v>937</v>
      </c>
      <c r="I135" s="12" t="s">
        <v>57</v>
      </c>
      <c r="J135" s="109">
        <v>44105</v>
      </c>
      <c r="K135" t="s">
        <v>937</v>
      </c>
      <c r="L135" t="s">
        <v>937</v>
      </c>
      <c r="M135" t="s">
        <v>938</v>
      </c>
      <c r="N135" t="s">
        <v>986</v>
      </c>
      <c r="O135" s="12" t="s">
        <v>477</v>
      </c>
    </row>
    <row r="136" spans="1:15" x14ac:dyDescent="0.35">
      <c r="A136" s="12" t="s">
        <v>61</v>
      </c>
      <c r="B136" s="12" t="s">
        <v>338</v>
      </c>
      <c r="C136" s="12" t="s">
        <v>285</v>
      </c>
      <c r="D136">
        <v>2211</v>
      </c>
      <c r="E136">
        <v>134</v>
      </c>
      <c r="F136">
        <v>128</v>
      </c>
      <c r="G136">
        <v>237</v>
      </c>
      <c r="H136" t="s">
        <v>937</v>
      </c>
      <c r="I136" s="12" t="s">
        <v>57</v>
      </c>
      <c r="J136" s="109">
        <v>44105</v>
      </c>
      <c r="K136" t="s">
        <v>937</v>
      </c>
      <c r="L136" t="s">
        <v>937</v>
      </c>
      <c r="M136" t="s">
        <v>938</v>
      </c>
      <c r="N136" t="s">
        <v>986</v>
      </c>
      <c r="O136" s="12" t="s">
        <v>476</v>
      </c>
    </row>
    <row r="137" spans="1:15" x14ac:dyDescent="0.35">
      <c r="A137" s="12" t="s">
        <v>61</v>
      </c>
      <c r="B137" s="12" t="s">
        <v>331</v>
      </c>
      <c r="C137" s="12" t="s">
        <v>82</v>
      </c>
      <c r="D137">
        <v>4401</v>
      </c>
      <c r="E137">
        <v>182</v>
      </c>
      <c r="F137">
        <v>168</v>
      </c>
      <c r="G137">
        <v>117</v>
      </c>
      <c r="H137" t="s">
        <v>937</v>
      </c>
      <c r="I137" s="12" t="s">
        <v>57</v>
      </c>
      <c r="J137" s="109">
        <v>44105</v>
      </c>
      <c r="K137" t="s">
        <v>937</v>
      </c>
      <c r="L137" t="s">
        <v>937</v>
      </c>
      <c r="M137" t="s">
        <v>938</v>
      </c>
      <c r="N137" t="s">
        <v>986</v>
      </c>
      <c r="O137" s="12" t="s">
        <v>461</v>
      </c>
    </row>
    <row r="138" spans="1:15" x14ac:dyDescent="0.35">
      <c r="A138" s="12" t="s">
        <v>61</v>
      </c>
      <c r="B138" s="12" t="s">
        <v>341</v>
      </c>
      <c r="C138" s="12" t="s">
        <v>84</v>
      </c>
      <c r="D138">
        <v>2855</v>
      </c>
      <c r="E138">
        <v>134</v>
      </c>
      <c r="F138">
        <v>127</v>
      </c>
      <c r="G138">
        <v>66</v>
      </c>
      <c r="H138" t="s">
        <v>937</v>
      </c>
      <c r="I138" s="12" t="s">
        <v>57</v>
      </c>
      <c r="J138" s="109">
        <v>44105</v>
      </c>
      <c r="K138" t="s">
        <v>937</v>
      </c>
      <c r="L138" t="s">
        <v>937</v>
      </c>
      <c r="M138" t="s">
        <v>938</v>
      </c>
      <c r="N138" t="s">
        <v>986</v>
      </c>
      <c r="O138" s="12" t="s">
        <v>479</v>
      </c>
    </row>
    <row r="139" spans="1:15" x14ac:dyDescent="0.35">
      <c r="A139" s="12" t="s">
        <v>61</v>
      </c>
      <c r="B139" s="12" t="s">
        <v>344</v>
      </c>
      <c r="C139" s="12" t="s">
        <v>85</v>
      </c>
      <c r="D139">
        <v>1818</v>
      </c>
      <c r="E139">
        <v>142</v>
      </c>
      <c r="F139">
        <v>136</v>
      </c>
      <c r="G139">
        <v>83</v>
      </c>
      <c r="H139" t="s">
        <v>937</v>
      </c>
      <c r="I139" s="12" t="s">
        <v>57</v>
      </c>
      <c r="J139" s="109">
        <v>44105</v>
      </c>
      <c r="K139" t="s">
        <v>937</v>
      </c>
      <c r="L139" t="s">
        <v>937</v>
      </c>
      <c r="M139" t="s">
        <v>938</v>
      </c>
      <c r="N139" t="s">
        <v>986</v>
      </c>
      <c r="O139" s="12" t="s">
        <v>484</v>
      </c>
    </row>
    <row r="140" spans="1:15" x14ac:dyDescent="0.35">
      <c r="A140" s="12" t="s">
        <v>61</v>
      </c>
      <c r="B140" s="12" t="s">
        <v>331</v>
      </c>
      <c r="C140" s="12" t="s">
        <v>86</v>
      </c>
      <c r="D140">
        <v>233</v>
      </c>
      <c r="E140">
        <v>13</v>
      </c>
      <c r="F140">
        <v>13</v>
      </c>
      <c r="G140">
        <v>-7</v>
      </c>
      <c r="H140" t="s">
        <v>937</v>
      </c>
      <c r="I140" s="12" t="s">
        <v>57</v>
      </c>
      <c r="J140" s="109">
        <v>44105</v>
      </c>
      <c r="K140" t="s">
        <v>937</v>
      </c>
      <c r="L140" t="s">
        <v>937</v>
      </c>
      <c r="M140" t="s">
        <v>938</v>
      </c>
      <c r="N140" t="s">
        <v>986</v>
      </c>
      <c r="O140" s="12" t="s">
        <v>462</v>
      </c>
    </row>
    <row r="141" spans="1:15" x14ac:dyDescent="0.35">
      <c r="A141" s="12" t="s">
        <v>61</v>
      </c>
      <c r="B141" s="12" t="s">
        <v>337</v>
      </c>
      <c r="C141" s="12" t="s">
        <v>88</v>
      </c>
      <c r="D141">
        <v>177</v>
      </c>
      <c r="E141">
        <v>18</v>
      </c>
      <c r="F141">
        <v>17</v>
      </c>
      <c r="G141">
        <v>-26</v>
      </c>
      <c r="H141" t="s">
        <v>937</v>
      </c>
      <c r="I141" s="12" t="s">
        <v>57</v>
      </c>
      <c r="J141" s="109">
        <v>44105</v>
      </c>
      <c r="K141" t="s">
        <v>937</v>
      </c>
      <c r="L141" t="s">
        <v>937</v>
      </c>
      <c r="M141" t="s">
        <v>938</v>
      </c>
      <c r="N141" t="s">
        <v>986</v>
      </c>
      <c r="O141" s="12" t="s">
        <v>475</v>
      </c>
    </row>
    <row r="142" spans="1:15" x14ac:dyDescent="0.35">
      <c r="A142" s="12" t="s">
        <v>61</v>
      </c>
      <c r="B142" s="12" t="s">
        <v>333</v>
      </c>
      <c r="C142" s="12" t="s">
        <v>90</v>
      </c>
      <c r="D142">
        <v>346</v>
      </c>
      <c r="E142">
        <v>23</v>
      </c>
      <c r="F142">
        <v>22</v>
      </c>
      <c r="G142">
        <v>-2</v>
      </c>
      <c r="H142" t="s">
        <v>937</v>
      </c>
      <c r="I142" s="12" t="s">
        <v>57</v>
      </c>
      <c r="J142" s="109">
        <v>44105</v>
      </c>
      <c r="K142" t="s">
        <v>937</v>
      </c>
      <c r="L142" t="s">
        <v>937</v>
      </c>
      <c r="M142" t="s">
        <v>938</v>
      </c>
      <c r="N142" t="s">
        <v>986</v>
      </c>
      <c r="O142" s="12" t="s">
        <v>469</v>
      </c>
    </row>
    <row r="143" spans="1:15" x14ac:dyDescent="0.35">
      <c r="A143" s="12" t="s">
        <v>61</v>
      </c>
      <c r="B143" s="12" t="s">
        <v>326</v>
      </c>
      <c r="C143" s="12" t="s">
        <v>92</v>
      </c>
      <c r="D143">
        <v>283</v>
      </c>
      <c r="E143">
        <v>83</v>
      </c>
      <c r="F143">
        <v>80</v>
      </c>
      <c r="G143">
        <v>5</v>
      </c>
      <c r="H143" t="s">
        <v>937</v>
      </c>
      <c r="I143" s="12" t="s">
        <v>57</v>
      </c>
      <c r="J143" s="109">
        <v>44105</v>
      </c>
      <c r="K143" t="s">
        <v>937</v>
      </c>
      <c r="L143" t="s">
        <v>937</v>
      </c>
      <c r="M143" t="s">
        <v>938</v>
      </c>
      <c r="N143" t="s">
        <v>986</v>
      </c>
      <c r="O143" s="12" t="s">
        <v>445</v>
      </c>
    </row>
    <row r="144" spans="1:15" x14ac:dyDescent="0.35">
      <c r="A144" s="12" t="s">
        <v>61</v>
      </c>
      <c r="B144" s="12" t="s">
        <v>323</v>
      </c>
      <c r="C144" s="12" t="s">
        <v>286</v>
      </c>
      <c r="D144">
        <v>651</v>
      </c>
      <c r="E144">
        <v>58</v>
      </c>
      <c r="F144">
        <v>56</v>
      </c>
      <c r="G144">
        <v>1</v>
      </c>
      <c r="H144" t="s">
        <v>937</v>
      </c>
      <c r="I144" s="12" t="s">
        <v>57</v>
      </c>
      <c r="J144" s="109">
        <v>44105</v>
      </c>
      <c r="K144" t="s">
        <v>937</v>
      </c>
      <c r="L144" t="s">
        <v>937</v>
      </c>
      <c r="M144" t="s">
        <v>938</v>
      </c>
      <c r="N144" t="s">
        <v>986</v>
      </c>
      <c r="O144" s="12" t="s">
        <v>438</v>
      </c>
    </row>
    <row r="145" spans="1:15" x14ac:dyDescent="0.35">
      <c r="A145" s="12" t="s">
        <v>61</v>
      </c>
      <c r="B145" s="12" t="s">
        <v>331</v>
      </c>
      <c r="C145" s="12" t="s">
        <v>95</v>
      </c>
      <c r="D145">
        <v>169</v>
      </c>
      <c r="E145">
        <v>2</v>
      </c>
      <c r="F145">
        <v>2</v>
      </c>
      <c r="G145">
        <v>1</v>
      </c>
      <c r="H145" t="s">
        <v>937</v>
      </c>
      <c r="I145" s="12" t="s">
        <v>57</v>
      </c>
      <c r="J145" s="109">
        <v>44105</v>
      </c>
      <c r="K145" t="s">
        <v>937</v>
      </c>
      <c r="L145" t="s">
        <v>937</v>
      </c>
      <c r="M145" t="s">
        <v>938</v>
      </c>
      <c r="N145" t="s">
        <v>986</v>
      </c>
      <c r="O145" s="12" t="s">
        <v>463</v>
      </c>
    </row>
    <row r="146" spans="1:15" x14ac:dyDescent="0.35">
      <c r="A146" s="12" t="s">
        <v>61</v>
      </c>
      <c r="B146" s="12" t="s">
        <v>329</v>
      </c>
      <c r="C146" s="12" t="s">
        <v>96</v>
      </c>
      <c r="D146">
        <v>1297</v>
      </c>
      <c r="E146">
        <v>57</v>
      </c>
      <c r="F146">
        <v>55</v>
      </c>
      <c r="G146">
        <v>31</v>
      </c>
      <c r="H146" t="s">
        <v>937</v>
      </c>
      <c r="I146" s="12" t="s">
        <v>57</v>
      </c>
      <c r="J146" s="109">
        <v>44105</v>
      </c>
      <c r="K146" t="s">
        <v>937</v>
      </c>
      <c r="L146" t="s">
        <v>937</v>
      </c>
      <c r="M146" t="s">
        <v>938</v>
      </c>
      <c r="N146" t="s">
        <v>986</v>
      </c>
      <c r="O146" s="12" t="s">
        <v>452</v>
      </c>
    </row>
    <row r="147" spans="1:15" x14ac:dyDescent="0.35">
      <c r="A147" s="12" t="s">
        <v>61</v>
      </c>
      <c r="B147" s="12" t="s">
        <v>328</v>
      </c>
      <c r="C147" s="12" t="s">
        <v>98</v>
      </c>
      <c r="D147">
        <v>108</v>
      </c>
      <c r="E147">
        <v>17</v>
      </c>
      <c r="F147">
        <v>16</v>
      </c>
      <c r="G147">
        <v>-2</v>
      </c>
      <c r="H147" t="s">
        <v>937</v>
      </c>
      <c r="I147" s="12" t="s">
        <v>57</v>
      </c>
      <c r="J147" s="109">
        <v>44105</v>
      </c>
      <c r="K147" t="s">
        <v>937</v>
      </c>
      <c r="L147" t="s">
        <v>937</v>
      </c>
      <c r="M147" t="s">
        <v>938</v>
      </c>
      <c r="N147" t="s">
        <v>986</v>
      </c>
      <c r="O147" s="12" t="s">
        <v>448</v>
      </c>
    </row>
    <row r="148" spans="1:15" x14ac:dyDescent="0.35">
      <c r="A148" s="12" t="s">
        <v>61</v>
      </c>
      <c r="B148" s="12" t="s">
        <v>328</v>
      </c>
      <c r="C148" s="12" t="s">
        <v>99</v>
      </c>
      <c r="D148">
        <v>4127</v>
      </c>
      <c r="E148">
        <v>147</v>
      </c>
      <c r="F148">
        <v>141</v>
      </c>
      <c r="G148">
        <v>277</v>
      </c>
      <c r="H148" t="s">
        <v>937</v>
      </c>
      <c r="I148" s="12" t="s">
        <v>57</v>
      </c>
      <c r="J148" s="109">
        <v>44105</v>
      </c>
      <c r="K148" t="s">
        <v>937</v>
      </c>
      <c r="L148" t="s">
        <v>937</v>
      </c>
      <c r="M148" t="s">
        <v>938</v>
      </c>
      <c r="N148" t="s">
        <v>986</v>
      </c>
      <c r="O148" s="12" t="s">
        <v>449</v>
      </c>
    </row>
    <row r="149" spans="1:15" x14ac:dyDescent="0.35">
      <c r="A149" s="12" t="s">
        <v>61</v>
      </c>
      <c r="B149" s="12" t="s">
        <v>332</v>
      </c>
      <c r="C149" s="12" t="s">
        <v>101</v>
      </c>
      <c r="D149">
        <v>648</v>
      </c>
      <c r="E149">
        <v>72</v>
      </c>
      <c r="F149">
        <v>69</v>
      </c>
      <c r="G149">
        <v>-3</v>
      </c>
      <c r="H149" t="s">
        <v>937</v>
      </c>
      <c r="I149" s="12" t="s">
        <v>57</v>
      </c>
      <c r="J149" s="109">
        <v>44105</v>
      </c>
      <c r="K149" t="s">
        <v>937</v>
      </c>
      <c r="L149" t="s">
        <v>937</v>
      </c>
      <c r="M149" t="s">
        <v>938</v>
      </c>
      <c r="N149" t="s">
        <v>986</v>
      </c>
      <c r="O149" s="12" t="s">
        <v>468</v>
      </c>
    </row>
    <row r="150" spans="1:15" x14ac:dyDescent="0.35">
      <c r="A150" s="12" t="s">
        <v>61</v>
      </c>
      <c r="B150" s="12" t="s">
        <v>334</v>
      </c>
      <c r="C150" s="12" t="s">
        <v>103</v>
      </c>
      <c r="D150">
        <v>398</v>
      </c>
      <c r="E150">
        <v>19</v>
      </c>
      <c r="F150">
        <v>18</v>
      </c>
      <c r="G150">
        <v>19</v>
      </c>
      <c r="H150" t="s">
        <v>937</v>
      </c>
      <c r="I150" s="12" t="s">
        <v>57</v>
      </c>
      <c r="J150" s="109">
        <v>44105</v>
      </c>
      <c r="K150" t="s">
        <v>937</v>
      </c>
      <c r="L150" t="s">
        <v>937</v>
      </c>
      <c r="M150" t="s">
        <v>938</v>
      </c>
      <c r="N150" t="s">
        <v>986</v>
      </c>
      <c r="O150" s="12" t="s">
        <v>470</v>
      </c>
    </row>
    <row r="151" spans="1:15" x14ac:dyDescent="0.35">
      <c r="A151" s="12" t="s">
        <v>61</v>
      </c>
      <c r="B151" s="12" t="s">
        <v>330</v>
      </c>
      <c r="C151" s="12" t="s">
        <v>104</v>
      </c>
      <c r="D151">
        <v>1414</v>
      </c>
      <c r="E151">
        <v>106</v>
      </c>
      <c r="F151">
        <v>102</v>
      </c>
      <c r="G151">
        <v>19</v>
      </c>
      <c r="H151" t="s">
        <v>937</v>
      </c>
      <c r="I151" s="12" t="s">
        <v>57</v>
      </c>
      <c r="J151" s="109">
        <v>44105</v>
      </c>
      <c r="K151" t="s">
        <v>937</v>
      </c>
      <c r="L151" t="s">
        <v>937</v>
      </c>
      <c r="M151" t="s">
        <v>938</v>
      </c>
      <c r="N151" t="s">
        <v>986</v>
      </c>
      <c r="O151" s="12" t="s">
        <v>456</v>
      </c>
    </row>
    <row r="152" spans="1:15" x14ac:dyDescent="0.35">
      <c r="A152" s="12" t="s">
        <v>61</v>
      </c>
      <c r="B152" s="12" t="s">
        <v>324</v>
      </c>
      <c r="C152" s="12" t="s">
        <v>105</v>
      </c>
      <c r="D152">
        <v>629</v>
      </c>
      <c r="E152">
        <v>37</v>
      </c>
      <c r="F152">
        <v>36</v>
      </c>
      <c r="G152">
        <v>57</v>
      </c>
      <c r="H152" t="s">
        <v>937</v>
      </c>
      <c r="I152" s="12" t="s">
        <v>57</v>
      </c>
      <c r="J152" s="109">
        <v>44105</v>
      </c>
      <c r="K152" t="s">
        <v>937</v>
      </c>
      <c r="L152" t="s">
        <v>937</v>
      </c>
      <c r="M152" t="s">
        <v>938</v>
      </c>
      <c r="N152" t="s">
        <v>986</v>
      </c>
      <c r="O152" s="12" t="s">
        <v>440</v>
      </c>
    </row>
    <row r="153" spans="1:15" x14ac:dyDescent="0.35">
      <c r="A153" s="12" t="s">
        <v>61</v>
      </c>
      <c r="B153" s="12" t="s">
        <v>327</v>
      </c>
      <c r="C153" s="12" t="s">
        <v>107</v>
      </c>
      <c r="D153">
        <v>1462</v>
      </c>
      <c r="E153">
        <v>50</v>
      </c>
      <c r="F153">
        <v>47</v>
      </c>
      <c r="G153">
        <v>33</v>
      </c>
      <c r="H153" t="s">
        <v>937</v>
      </c>
      <c r="I153" s="12" t="s">
        <v>57</v>
      </c>
      <c r="J153" s="109">
        <v>44105</v>
      </c>
      <c r="K153" t="s">
        <v>937</v>
      </c>
      <c r="L153" t="s">
        <v>937</v>
      </c>
      <c r="M153" t="s">
        <v>938</v>
      </c>
      <c r="N153" t="s">
        <v>986</v>
      </c>
      <c r="O153" s="12" t="s">
        <v>447</v>
      </c>
    </row>
    <row r="154" spans="1:15" x14ac:dyDescent="0.35">
      <c r="A154" s="12" t="s">
        <v>61</v>
      </c>
      <c r="B154" s="12" t="s">
        <v>342</v>
      </c>
      <c r="C154" s="12" t="s">
        <v>109</v>
      </c>
      <c r="D154">
        <v>323</v>
      </c>
      <c r="E154">
        <v>35</v>
      </c>
      <c r="F154">
        <v>34</v>
      </c>
      <c r="G154">
        <v>5</v>
      </c>
      <c r="H154" t="s">
        <v>937</v>
      </c>
      <c r="I154" s="12" t="s">
        <v>57</v>
      </c>
      <c r="J154" s="109">
        <v>44105</v>
      </c>
      <c r="K154" t="s">
        <v>937</v>
      </c>
      <c r="L154" t="s">
        <v>937</v>
      </c>
      <c r="M154" t="s">
        <v>938</v>
      </c>
      <c r="N154" t="s">
        <v>986</v>
      </c>
      <c r="O154" s="12" t="s">
        <v>480</v>
      </c>
    </row>
    <row r="155" spans="1:15" x14ac:dyDescent="0.35">
      <c r="A155" s="12" t="s">
        <v>61</v>
      </c>
      <c r="B155" s="12" t="s">
        <v>340</v>
      </c>
      <c r="C155" s="12" t="s">
        <v>288</v>
      </c>
      <c r="D155">
        <v>310</v>
      </c>
      <c r="E155">
        <v>70</v>
      </c>
      <c r="F155">
        <v>67</v>
      </c>
      <c r="G155">
        <v>-23</v>
      </c>
      <c r="H155" t="s">
        <v>937</v>
      </c>
      <c r="I155" s="12" t="s">
        <v>57</v>
      </c>
      <c r="J155" s="109">
        <v>44105</v>
      </c>
      <c r="K155" t="s">
        <v>937</v>
      </c>
      <c r="L155" t="s">
        <v>937</v>
      </c>
      <c r="M155" t="s">
        <v>938</v>
      </c>
      <c r="N155" t="s">
        <v>986</v>
      </c>
      <c r="O155" s="12" t="s">
        <v>478</v>
      </c>
    </row>
    <row r="156" spans="1:15" x14ac:dyDescent="0.35">
      <c r="A156" s="12" t="s">
        <v>61</v>
      </c>
      <c r="B156" s="12" t="s">
        <v>331</v>
      </c>
      <c r="C156" s="12" t="s">
        <v>112</v>
      </c>
      <c r="D156">
        <v>275</v>
      </c>
      <c r="E156">
        <v>47</v>
      </c>
      <c r="F156">
        <v>45</v>
      </c>
      <c r="G156">
        <v>7</v>
      </c>
      <c r="H156" t="s">
        <v>937</v>
      </c>
      <c r="I156" s="12" t="s">
        <v>57</v>
      </c>
      <c r="J156" s="109">
        <v>44105</v>
      </c>
      <c r="K156" t="s">
        <v>937</v>
      </c>
      <c r="L156" t="s">
        <v>937</v>
      </c>
      <c r="M156" t="s">
        <v>938</v>
      </c>
      <c r="N156" t="s">
        <v>986</v>
      </c>
      <c r="O156" s="12" t="s">
        <v>464</v>
      </c>
    </row>
    <row r="157" spans="1:15" x14ac:dyDescent="0.35">
      <c r="A157" s="12" t="s">
        <v>61</v>
      </c>
      <c r="B157" s="12" t="s">
        <v>334</v>
      </c>
      <c r="C157" s="12" t="s">
        <v>113</v>
      </c>
      <c r="D157">
        <v>55</v>
      </c>
      <c r="E157">
        <v>5</v>
      </c>
      <c r="F157">
        <v>5</v>
      </c>
      <c r="G157">
        <v>5</v>
      </c>
      <c r="H157" t="s">
        <v>937</v>
      </c>
      <c r="I157" s="12" t="s">
        <v>57</v>
      </c>
      <c r="J157" s="109">
        <v>44105</v>
      </c>
      <c r="K157" t="s">
        <v>937</v>
      </c>
      <c r="L157" t="s">
        <v>937</v>
      </c>
      <c r="M157" t="s">
        <v>938</v>
      </c>
      <c r="N157" t="s">
        <v>986</v>
      </c>
      <c r="O157" s="12" t="s">
        <v>471</v>
      </c>
    </row>
    <row r="158" spans="1:15" x14ac:dyDescent="0.35">
      <c r="A158" s="12" t="s">
        <v>61</v>
      </c>
      <c r="B158" s="12" t="s">
        <v>331</v>
      </c>
      <c r="C158" s="12" t="s">
        <v>114</v>
      </c>
      <c r="D158">
        <v>170</v>
      </c>
      <c r="E158">
        <v>32</v>
      </c>
      <c r="F158">
        <v>31</v>
      </c>
      <c r="G158">
        <v>2</v>
      </c>
      <c r="H158" t="s">
        <v>937</v>
      </c>
      <c r="I158" s="12" t="s">
        <v>57</v>
      </c>
      <c r="J158" s="109">
        <v>44105</v>
      </c>
      <c r="K158" t="s">
        <v>937</v>
      </c>
      <c r="L158" t="s">
        <v>937</v>
      </c>
      <c r="M158" t="s">
        <v>938</v>
      </c>
      <c r="N158" t="s">
        <v>986</v>
      </c>
      <c r="O158" s="12" t="s">
        <v>465</v>
      </c>
    </row>
    <row r="159" spans="1:15" x14ac:dyDescent="0.35">
      <c r="A159" s="12" t="s">
        <v>61</v>
      </c>
      <c r="B159" s="12" t="s">
        <v>330</v>
      </c>
      <c r="C159" s="12" t="s">
        <v>115</v>
      </c>
      <c r="D159">
        <v>72</v>
      </c>
      <c r="E159">
        <v>10</v>
      </c>
      <c r="F159">
        <v>10</v>
      </c>
      <c r="G159">
        <v>10</v>
      </c>
      <c r="H159" t="s">
        <v>937</v>
      </c>
      <c r="I159" s="12" t="s">
        <v>57</v>
      </c>
      <c r="J159" s="109">
        <v>44105</v>
      </c>
      <c r="K159" t="s">
        <v>937</v>
      </c>
      <c r="L159" t="s">
        <v>937</v>
      </c>
      <c r="M159" t="s">
        <v>938</v>
      </c>
      <c r="N159" t="s">
        <v>986</v>
      </c>
      <c r="O159" s="12" t="s">
        <v>457</v>
      </c>
    </row>
    <row r="160" spans="1:15" x14ac:dyDescent="0.35">
      <c r="A160" s="12" t="s">
        <v>61</v>
      </c>
      <c r="B160" s="12" t="s">
        <v>344</v>
      </c>
      <c r="C160" s="12" t="s">
        <v>116</v>
      </c>
      <c r="D160">
        <v>2626</v>
      </c>
      <c r="E160">
        <v>119</v>
      </c>
      <c r="F160">
        <v>115</v>
      </c>
      <c r="G160">
        <v>45</v>
      </c>
      <c r="H160" t="s">
        <v>937</v>
      </c>
      <c r="I160" s="12" t="s">
        <v>57</v>
      </c>
      <c r="J160" s="109">
        <v>44105</v>
      </c>
      <c r="K160" t="s">
        <v>937</v>
      </c>
      <c r="L160" t="s">
        <v>937</v>
      </c>
      <c r="M160" t="s">
        <v>938</v>
      </c>
      <c r="N160" t="s">
        <v>986</v>
      </c>
      <c r="O160" s="12" t="s">
        <v>485</v>
      </c>
    </row>
    <row r="161" spans="1:15" x14ac:dyDescent="0.35">
      <c r="A161" s="12" t="s">
        <v>61</v>
      </c>
      <c r="B161" s="12" t="s">
        <v>336</v>
      </c>
      <c r="C161" s="12" t="s">
        <v>118</v>
      </c>
      <c r="D161">
        <v>962</v>
      </c>
      <c r="E161">
        <v>111</v>
      </c>
      <c r="F161">
        <v>107</v>
      </c>
      <c r="G161">
        <v>33</v>
      </c>
      <c r="H161" t="s">
        <v>937</v>
      </c>
      <c r="I161" s="12" t="s">
        <v>57</v>
      </c>
      <c r="J161" s="109">
        <v>44105</v>
      </c>
      <c r="K161" t="s">
        <v>937</v>
      </c>
      <c r="L161" t="s">
        <v>937</v>
      </c>
      <c r="M161" t="s">
        <v>938</v>
      </c>
      <c r="N161" t="s">
        <v>986</v>
      </c>
      <c r="O161" s="12" t="s">
        <v>474</v>
      </c>
    </row>
    <row r="162" spans="1:15" x14ac:dyDescent="0.35">
      <c r="A162" s="12" t="s">
        <v>61</v>
      </c>
      <c r="B162" s="12" t="s">
        <v>330</v>
      </c>
      <c r="C162" s="12" t="s">
        <v>119</v>
      </c>
      <c r="D162">
        <v>48</v>
      </c>
      <c r="E162">
        <v>3</v>
      </c>
      <c r="F162">
        <v>3</v>
      </c>
      <c r="G162">
        <v>-6</v>
      </c>
      <c r="H162" t="s">
        <v>937</v>
      </c>
      <c r="I162" s="12" t="s">
        <v>57</v>
      </c>
      <c r="J162" s="109">
        <v>44105</v>
      </c>
      <c r="K162" t="s">
        <v>937</v>
      </c>
      <c r="L162" t="s">
        <v>937</v>
      </c>
      <c r="M162" t="s">
        <v>938</v>
      </c>
      <c r="N162" t="s">
        <v>986</v>
      </c>
      <c r="O162" s="12" t="s">
        <v>458</v>
      </c>
    </row>
    <row r="163" spans="1:15" x14ac:dyDescent="0.35">
      <c r="A163" s="12" t="s">
        <v>61</v>
      </c>
      <c r="B163" s="12" t="s">
        <v>335</v>
      </c>
      <c r="C163" s="12" t="s">
        <v>297</v>
      </c>
      <c r="D163">
        <v>299</v>
      </c>
      <c r="E163">
        <v>28</v>
      </c>
      <c r="F163">
        <v>27</v>
      </c>
      <c r="G163">
        <v>20</v>
      </c>
      <c r="H163" t="s">
        <v>937</v>
      </c>
      <c r="I163" s="12" t="s">
        <v>57</v>
      </c>
      <c r="J163" s="109">
        <v>44105</v>
      </c>
      <c r="K163" t="s">
        <v>937</v>
      </c>
      <c r="L163" t="s">
        <v>937</v>
      </c>
      <c r="M163" t="s">
        <v>938</v>
      </c>
      <c r="N163" t="s">
        <v>986</v>
      </c>
      <c r="O163" s="12" t="s">
        <v>473</v>
      </c>
    </row>
    <row r="164" spans="1:15" x14ac:dyDescent="0.35">
      <c r="A164" s="12" t="s">
        <v>61</v>
      </c>
      <c r="B164" s="12" t="s">
        <v>324</v>
      </c>
      <c r="C164" s="12" t="s">
        <v>122</v>
      </c>
      <c r="D164">
        <v>910</v>
      </c>
      <c r="E164">
        <v>73</v>
      </c>
      <c r="F164">
        <v>65</v>
      </c>
      <c r="G164">
        <v>37</v>
      </c>
      <c r="H164" t="s">
        <v>937</v>
      </c>
      <c r="I164" s="12" t="s">
        <v>57</v>
      </c>
      <c r="J164" s="109">
        <v>44105</v>
      </c>
      <c r="K164" t="s">
        <v>937</v>
      </c>
      <c r="L164" t="s">
        <v>937</v>
      </c>
      <c r="M164" t="s">
        <v>938</v>
      </c>
      <c r="N164" t="s">
        <v>986</v>
      </c>
      <c r="O164" s="12" t="s">
        <v>441</v>
      </c>
    </row>
    <row r="165" spans="1:15" x14ac:dyDescent="0.35">
      <c r="A165" s="12" t="s">
        <v>61</v>
      </c>
      <c r="B165" s="12" t="s">
        <v>324</v>
      </c>
      <c r="C165" s="12" t="s">
        <v>123</v>
      </c>
      <c r="D165">
        <v>2977</v>
      </c>
      <c r="E165">
        <v>216</v>
      </c>
      <c r="F165">
        <v>202</v>
      </c>
      <c r="G165">
        <v>51</v>
      </c>
      <c r="H165" t="s">
        <v>937</v>
      </c>
      <c r="I165" s="12" t="s">
        <v>57</v>
      </c>
      <c r="J165" s="109">
        <v>44105</v>
      </c>
      <c r="K165" t="s">
        <v>937</v>
      </c>
      <c r="L165" t="s">
        <v>937</v>
      </c>
      <c r="M165" t="s">
        <v>938</v>
      </c>
      <c r="N165" t="s">
        <v>986</v>
      </c>
      <c r="O165" s="12" t="s">
        <v>442</v>
      </c>
    </row>
    <row r="166" spans="1:15" x14ac:dyDescent="0.35">
      <c r="A166" s="12" t="s">
        <v>61</v>
      </c>
      <c r="B166" s="12" t="s">
        <v>331</v>
      </c>
      <c r="C166" s="12" t="s">
        <v>124</v>
      </c>
      <c r="D166">
        <v>3857</v>
      </c>
      <c r="E166">
        <v>96</v>
      </c>
      <c r="F166">
        <v>92</v>
      </c>
      <c r="G166">
        <v>269</v>
      </c>
      <c r="H166" t="s">
        <v>937</v>
      </c>
      <c r="I166" s="12" t="s">
        <v>57</v>
      </c>
      <c r="J166" s="109">
        <v>44105</v>
      </c>
      <c r="K166" t="s">
        <v>937</v>
      </c>
      <c r="L166" t="s">
        <v>937</v>
      </c>
      <c r="M166" t="s">
        <v>938</v>
      </c>
      <c r="N166" t="s">
        <v>986</v>
      </c>
      <c r="O166" s="12" t="s">
        <v>466</v>
      </c>
    </row>
    <row r="167" spans="1:15" x14ac:dyDescent="0.35">
      <c r="A167" s="12" t="s">
        <v>61</v>
      </c>
      <c r="B167" s="12" t="s">
        <v>343</v>
      </c>
      <c r="C167" s="12" t="s">
        <v>126</v>
      </c>
      <c r="D167">
        <v>1138</v>
      </c>
      <c r="E167">
        <v>39</v>
      </c>
      <c r="F167">
        <v>38</v>
      </c>
      <c r="G167">
        <v>72</v>
      </c>
      <c r="H167" t="s">
        <v>937</v>
      </c>
      <c r="I167" s="12" t="s">
        <v>57</v>
      </c>
      <c r="J167" s="109">
        <v>44105</v>
      </c>
      <c r="K167" t="s">
        <v>937</v>
      </c>
      <c r="L167" t="s">
        <v>937</v>
      </c>
      <c r="M167" t="s">
        <v>938</v>
      </c>
      <c r="N167" t="s">
        <v>986</v>
      </c>
      <c r="O167" s="12" t="s">
        <v>481</v>
      </c>
    </row>
    <row r="168" spans="1:15" x14ac:dyDescent="0.35">
      <c r="A168" s="12" t="s">
        <v>61</v>
      </c>
      <c r="B168" s="12" t="s">
        <v>334</v>
      </c>
      <c r="C168" s="12" t="s">
        <v>127</v>
      </c>
      <c r="D168">
        <v>270</v>
      </c>
      <c r="E168">
        <v>12</v>
      </c>
      <c r="F168">
        <v>12</v>
      </c>
      <c r="G168">
        <v>29</v>
      </c>
      <c r="H168" t="s">
        <v>937</v>
      </c>
      <c r="I168" s="12" t="s">
        <v>57</v>
      </c>
      <c r="J168" s="109">
        <v>44105</v>
      </c>
      <c r="K168" t="s">
        <v>937</v>
      </c>
      <c r="L168" t="s">
        <v>937</v>
      </c>
      <c r="M168" t="s">
        <v>938</v>
      </c>
      <c r="N168" t="s">
        <v>986</v>
      </c>
      <c r="O168" s="12" t="s">
        <v>472</v>
      </c>
    </row>
    <row r="169" spans="1:15" x14ac:dyDescent="0.35">
      <c r="A169" s="12" t="s">
        <v>61</v>
      </c>
      <c r="B169" s="12" t="s">
        <v>326</v>
      </c>
      <c r="C169" s="12" t="s">
        <v>128</v>
      </c>
      <c r="D169">
        <v>202</v>
      </c>
      <c r="E169">
        <v>13</v>
      </c>
      <c r="F169">
        <v>13</v>
      </c>
      <c r="G169">
        <v>8</v>
      </c>
      <c r="H169" t="s">
        <v>937</v>
      </c>
      <c r="I169" s="12" t="s">
        <v>57</v>
      </c>
      <c r="J169" s="109">
        <v>44105</v>
      </c>
      <c r="K169" t="s">
        <v>937</v>
      </c>
      <c r="L169" t="s">
        <v>937</v>
      </c>
      <c r="M169" t="s">
        <v>938</v>
      </c>
      <c r="N169" t="s">
        <v>986</v>
      </c>
      <c r="O169" s="12" t="s">
        <v>446</v>
      </c>
    </row>
    <row r="170" spans="1:15" x14ac:dyDescent="0.35">
      <c r="A170" s="12" t="s">
        <v>61</v>
      </c>
      <c r="B170" s="12" t="s">
        <v>331</v>
      </c>
      <c r="C170" s="12" t="s">
        <v>129</v>
      </c>
      <c r="D170">
        <v>3244</v>
      </c>
      <c r="E170">
        <v>177</v>
      </c>
      <c r="F170">
        <v>168</v>
      </c>
      <c r="G170">
        <v>15</v>
      </c>
      <c r="H170" t="s">
        <v>937</v>
      </c>
      <c r="I170" s="12" t="s">
        <v>57</v>
      </c>
      <c r="J170" s="109">
        <v>44105</v>
      </c>
      <c r="K170" t="s">
        <v>937</v>
      </c>
      <c r="L170" t="s">
        <v>937</v>
      </c>
      <c r="M170" t="s">
        <v>938</v>
      </c>
      <c r="N170" t="s">
        <v>986</v>
      </c>
      <c r="O170" s="12" t="s">
        <v>467</v>
      </c>
    </row>
    <row r="171" spans="1:15" x14ac:dyDescent="0.35">
      <c r="A171" s="12" t="s">
        <v>61</v>
      </c>
      <c r="B171" s="12" t="s">
        <v>330</v>
      </c>
      <c r="C171" s="12" t="s">
        <v>130</v>
      </c>
      <c r="D171">
        <v>109</v>
      </c>
      <c r="E171">
        <v>11</v>
      </c>
      <c r="F171">
        <v>11</v>
      </c>
      <c r="G171">
        <v>-22</v>
      </c>
      <c r="H171" t="s">
        <v>937</v>
      </c>
      <c r="I171" s="12" t="s">
        <v>57</v>
      </c>
      <c r="J171" s="109">
        <v>44105</v>
      </c>
      <c r="K171" t="s">
        <v>937</v>
      </c>
      <c r="L171" t="s">
        <v>937</v>
      </c>
      <c r="M171" t="s">
        <v>938</v>
      </c>
      <c r="N171" t="s">
        <v>986</v>
      </c>
      <c r="O171" s="12" t="s">
        <v>459</v>
      </c>
    </row>
    <row r="172" spans="1:15" x14ac:dyDescent="0.35">
      <c r="A172" s="12" t="s">
        <v>61</v>
      </c>
      <c r="B172" s="12" t="s">
        <v>343</v>
      </c>
      <c r="C172" s="12" t="s">
        <v>131</v>
      </c>
      <c r="D172">
        <v>794</v>
      </c>
      <c r="E172">
        <v>30</v>
      </c>
      <c r="F172">
        <v>31</v>
      </c>
      <c r="G172">
        <v>62</v>
      </c>
      <c r="H172" t="s">
        <v>937</v>
      </c>
      <c r="I172" s="12" t="s">
        <v>57</v>
      </c>
      <c r="J172" s="109">
        <v>44105</v>
      </c>
      <c r="K172" t="s">
        <v>937</v>
      </c>
      <c r="L172" t="s">
        <v>937</v>
      </c>
      <c r="M172" t="s">
        <v>938</v>
      </c>
      <c r="N172" t="s">
        <v>986</v>
      </c>
      <c r="O172" s="12" t="s">
        <v>482</v>
      </c>
    </row>
    <row r="173" spans="1:15" x14ac:dyDescent="0.35">
      <c r="A173" s="12" t="s">
        <v>5</v>
      </c>
      <c r="B173" s="12" t="s">
        <v>346</v>
      </c>
      <c r="C173" s="12" t="s">
        <v>504</v>
      </c>
      <c r="D173">
        <v>97</v>
      </c>
      <c r="E173">
        <v>95</v>
      </c>
      <c r="F173">
        <v>8</v>
      </c>
      <c r="G173">
        <v>95</v>
      </c>
      <c r="H173" t="s">
        <v>937</v>
      </c>
      <c r="I173" s="12" t="s">
        <v>57</v>
      </c>
      <c r="J173" s="109">
        <v>44105</v>
      </c>
      <c r="K173" t="s">
        <v>937</v>
      </c>
      <c r="L173" t="s">
        <v>937</v>
      </c>
      <c r="M173" t="s">
        <v>938</v>
      </c>
      <c r="N173" t="s">
        <v>279</v>
      </c>
      <c r="O173" s="12" t="s">
        <v>505</v>
      </c>
    </row>
    <row r="174" spans="1:15" x14ac:dyDescent="0.35">
      <c r="A174" s="12" t="s">
        <v>5</v>
      </c>
      <c r="B174" s="12" t="s">
        <v>346</v>
      </c>
      <c r="C174" s="12" t="s">
        <v>506</v>
      </c>
      <c r="D174">
        <v>69</v>
      </c>
      <c r="E174">
        <v>26</v>
      </c>
      <c r="F174">
        <v>2</v>
      </c>
      <c r="G174">
        <v>26</v>
      </c>
      <c r="H174" t="s">
        <v>937</v>
      </c>
      <c r="I174" s="12" t="s">
        <v>57</v>
      </c>
      <c r="J174" s="109">
        <v>44105</v>
      </c>
      <c r="K174" t="s">
        <v>937</v>
      </c>
      <c r="L174" t="s">
        <v>937</v>
      </c>
      <c r="M174" t="s">
        <v>938</v>
      </c>
      <c r="N174" t="s">
        <v>279</v>
      </c>
      <c r="O174" s="12" t="s">
        <v>507</v>
      </c>
    </row>
    <row r="175" spans="1:15" x14ac:dyDescent="0.35">
      <c r="A175" s="12" t="s">
        <v>5</v>
      </c>
      <c r="B175" s="12" t="s">
        <v>486</v>
      </c>
      <c r="C175" s="12" t="s">
        <v>487</v>
      </c>
      <c r="D175">
        <v>132</v>
      </c>
      <c r="E175">
        <v>53</v>
      </c>
      <c r="F175">
        <v>5</v>
      </c>
      <c r="G175">
        <v>53</v>
      </c>
      <c r="H175" t="s">
        <v>937</v>
      </c>
      <c r="I175" s="12" t="s">
        <v>57</v>
      </c>
      <c r="J175" s="109">
        <v>44105</v>
      </c>
      <c r="K175" t="s">
        <v>937</v>
      </c>
      <c r="L175" t="s">
        <v>937</v>
      </c>
      <c r="M175" t="s">
        <v>938</v>
      </c>
      <c r="N175" t="s">
        <v>279</v>
      </c>
      <c r="O175" s="12" t="s">
        <v>488</v>
      </c>
    </row>
    <row r="176" spans="1:15" x14ac:dyDescent="0.35">
      <c r="A176" s="12" t="s">
        <v>5</v>
      </c>
      <c r="B176" s="12" t="s">
        <v>489</v>
      </c>
      <c r="C176" s="12" t="s">
        <v>490</v>
      </c>
      <c r="D176">
        <v>90</v>
      </c>
      <c r="E176">
        <v>57</v>
      </c>
      <c r="F176">
        <v>10</v>
      </c>
      <c r="G176">
        <v>57</v>
      </c>
      <c r="H176" t="s">
        <v>937</v>
      </c>
      <c r="I176" s="12" t="s">
        <v>57</v>
      </c>
      <c r="J176" s="109">
        <v>44105</v>
      </c>
      <c r="K176" t="s">
        <v>937</v>
      </c>
      <c r="L176" t="s">
        <v>937</v>
      </c>
      <c r="M176" t="s">
        <v>938</v>
      </c>
      <c r="N176" t="s">
        <v>279</v>
      </c>
      <c r="O176" s="12" t="s">
        <v>491</v>
      </c>
    </row>
    <row r="177" spans="1:15" x14ac:dyDescent="0.35">
      <c r="A177" s="12" t="s">
        <v>5</v>
      </c>
      <c r="B177" s="12" t="s">
        <v>346</v>
      </c>
      <c r="C177" s="12" t="s">
        <v>277</v>
      </c>
      <c r="D177">
        <v>1337</v>
      </c>
      <c r="E177">
        <v>221</v>
      </c>
      <c r="F177">
        <v>9</v>
      </c>
      <c r="G177">
        <v>221</v>
      </c>
      <c r="H177" t="s">
        <v>937</v>
      </c>
      <c r="I177" s="12" t="s">
        <v>57</v>
      </c>
      <c r="J177" s="109">
        <v>44105</v>
      </c>
      <c r="K177" t="s">
        <v>937</v>
      </c>
      <c r="L177" t="s">
        <v>937</v>
      </c>
      <c r="M177" t="s">
        <v>938</v>
      </c>
      <c r="N177" t="s">
        <v>279</v>
      </c>
      <c r="O177" s="12" t="s">
        <v>383</v>
      </c>
    </row>
    <row r="178" spans="1:15" x14ac:dyDescent="0.35">
      <c r="A178" s="12" t="s">
        <v>5</v>
      </c>
      <c r="B178" s="12" t="s">
        <v>345</v>
      </c>
      <c r="C178" s="12" t="s">
        <v>8</v>
      </c>
      <c r="D178">
        <v>2862</v>
      </c>
      <c r="E178">
        <v>917</v>
      </c>
      <c r="F178">
        <v>138</v>
      </c>
      <c r="G178">
        <v>917</v>
      </c>
      <c r="H178" t="s">
        <v>937</v>
      </c>
      <c r="I178" s="12" t="s">
        <v>57</v>
      </c>
      <c r="J178" s="109">
        <v>44105</v>
      </c>
      <c r="K178" t="s">
        <v>937</v>
      </c>
      <c r="L178" t="s">
        <v>937</v>
      </c>
      <c r="M178" t="s">
        <v>938</v>
      </c>
      <c r="N178" t="s">
        <v>279</v>
      </c>
      <c r="O178" s="12" t="s">
        <v>384</v>
      </c>
    </row>
    <row r="179" spans="1:15" x14ac:dyDescent="0.35">
      <c r="A179" s="12" t="s">
        <v>5</v>
      </c>
      <c r="B179" s="12" t="s">
        <v>492</v>
      </c>
      <c r="C179" s="12" t="s">
        <v>493</v>
      </c>
      <c r="D179">
        <v>109</v>
      </c>
      <c r="E179">
        <v>41</v>
      </c>
      <c r="F179">
        <v>8</v>
      </c>
      <c r="G179">
        <v>41</v>
      </c>
      <c r="H179" t="s">
        <v>937</v>
      </c>
      <c r="I179" s="12" t="s">
        <v>57</v>
      </c>
      <c r="J179" s="109">
        <v>44105</v>
      </c>
      <c r="K179" t="s">
        <v>937</v>
      </c>
      <c r="L179" t="s">
        <v>937</v>
      </c>
      <c r="M179" t="s">
        <v>938</v>
      </c>
      <c r="N179" t="s">
        <v>279</v>
      </c>
      <c r="O179" s="12" t="s">
        <v>494</v>
      </c>
    </row>
    <row r="180" spans="1:15" x14ac:dyDescent="0.35">
      <c r="A180" s="12" t="s">
        <v>5</v>
      </c>
      <c r="B180" s="12" t="s">
        <v>495</v>
      </c>
      <c r="C180" s="12" t="s">
        <v>496</v>
      </c>
      <c r="D180">
        <v>208</v>
      </c>
      <c r="E180">
        <v>87</v>
      </c>
      <c r="F180">
        <v>13</v>
      </c>
      <c r="G180">
        <v>87</v>
      </c>
      <c r="H180" t="s">
        <v>937</v>
      </c>
      <c r="I180" s="12" t="s">
        <v>57</v>
      </c>
      <c r="J180" s="109">
        <v>44105</v>
      </c>
      <c r="K180" t="s">
        <v>937</v>
      </c>
      <c r="L180" t="s">
        <v>937</v>
      </c>
      <c r="M180" t="s">
        <v>938</v>
      </c>
      <c r="N180" t="s">
        <v>279</v>
      </c>
      <c r="O180" s="12" t="s">
        <v>497</v>
      </c>
    </row>
    <row r="181" spans="1:15" x14ac:dyDescent="0.35">
      <c r="A181" s="12" t="s">
        <v>5</v>
      </c>
      <c r="B181" s="12" t="s">
        <v>498</v>
      </c>
      <c r="C181" s="12" t="s">
        <v>499</v>
      </c>
      <c r="D181">
        <v>228</v>
      </c>
      <c r="E181">
        <v>134</v>
      </c>
      <c r="F181">
        <v>2</v>
      </c>
      <c r="G181">
        <v>134</v>
      </c>
      <c r="H181" t="s">
        <v>937</v>
      </c>
      <c r="I181" s="12" t="s">
        <v>57</v>
      </c>
      <c r="J181" s="109">
        <v>44105</v>
      </c>
      <c r="K181" t="s">
        <v>937</v>
      </c>
      <c r="L181" t="s">
        <v>937</v>
      </c>
      <c r="M181" t="s">
        <v>938</v>
      </c>
      <c r="N181" t="s">
        <v>279</v>
      </c>
      <c r="O181" s="12" t="s">
        <v>500</v>
      </c>
    </row>
    <row r="182" spans="1:15" x14ac:dyDescent="0.35">
      <c r="A182" s="12" t="s">
        <v>5</v>
      </c>
      <c r="B182" s="12" t="s">
        <v>501</v>
      </c>
      <c r="C182" s="12" t="s">
        <v>502</v>
      </c>
      <c r="D182">
        <v>538</v>
      </c>
      <c r="E182">
        <v>166</v>
      </c>
      <c r="F182">
        <v>7</v>
      </c>
      <c r="G182">
        <v>166</v>
      </c>
      <c r="H182" t="s">
        <v>937</v>
      </c>
      <c r="I182" s="12" t="s">
        <v>57</v>
      </c>
      <c r="J182" s="109">
        <v>44105</v>
      </c>
      <c r="K182" t="s">
        <v>937</v>
      </c>
      <c r="L182" t="s">
        <v>937</v>
      </c>
      <c r="M182" t="s">
        <v>938</v>
      </c>
      <c r="N182" t="s">
        <v>279</v>
      </c>
      <c r="O182" s="12" t="s">
        <v>503</v>
      </c>
    </row>
    <row r="183" spans="1:15" x14ac:dyDescent="0.35">
      <c r="A183" s="12" t="s">
        <v>5</v>
      </c>
      <c r="B183" s="12" t="s">
        <v>346</v>
      </c>
      <c r="C183" s="12" t="s">
        <v>6</v>
      </c>
      <c r="D183">
        <v>2360</v>
      </c>
      <c r="E183">
        <v>519</v>
      </c>
      <c r="F183">
        <v>83</v>
      </c>
      <c r="G183">
        <v>519</v>
      </c>
      <c r="H183" t="s">
        <v>937</v>
      </c>
      <c r="I183" s="12" t="s">
        <v>57</v>
      </c>
      <c r="J183" s="109">
        <v>44105</v>
      </c>
      <c r="K183" t="s">
        <v>937</v>
      </c>
      <c r="L183" t="s">
        <v>937</v>
      </c>
      <c r="M183" t="s">
        <v>938</v>
      </c>
      <c r="N183" t="s">
        <v>279</v>
      </c>
      <c r="O183" s="12" t="s">
        <v>385</v>
      </c>
    </row>
    <row r="184" spans="1:15" x14ac:dyDescent="0.35">
      <c r="A184" s="12" t="s">
        <v>5</v>
      </c>
      <c r="B184" s="12" t="s">
        <v>508</v>
      </c>
      <c r="C184" s="12" t="s">
        <v>509</v>
      </c>
      <c r="D184">
        <v>124</v>
      </c>
      <c r="E184">
        <v>43</v>
      </c>
      <c r="F184">
        <v>7</v>
      </c>
      <c r="G184">
        <v>43</v>
      </c>
      <c r="H184" t="s">
        <v>937</v>
      </c>
      <c r="I184" s="12" t="s">
        <v>57</v>
      </c>
      <c r="J184" s="109">
        <v>44105</v>
      </c>
      <c r="K184" t="s">
        <v>937</v>
      </c>
      <c r="L184" t="s">
        <v>937</v>
      </c>
      <c r="M184" t="s">
        <v>938</v>
      </c>
      <c r="N184" t="s">
        <v>279</v>
      </c>
      <c r="O184" s="12" t="s">
        <v>510</v>
      </c>
    </row>
    <row r="185" spans="1:15" x14ac:dyDescent="0.35">
      <c r="A185" s="12" t="s">
        <v>5</v>
      </c>
      <c r="B185" s="12" t="s">
        <v>511</v>
      </c>
      <c r="C185" s="12" t="s">
        <v>512</v>
      </c>
      <c r="D185">
        <v>258</v>
      </c>
      <c r="E185">
        <v>109</v>
      </c>
      <c r="F185">
        <v>2</v>
      </c>
      <c r="G185">
        <v>109</v>
      </c>
      <c r="H185" t="s">
        <v>937</v>
      </c>
      <c r="I185" s="12" t="s">
        <v>57</v>
      </c>
      <c r="J185" s="109">
        <v>44105</v>
      </c>
      <c r="K185" t="s">
        <v>937</v>
      </c>
      <c r="L185" t="s">
        <v>937</v>
      </c>
      <c r="M185" t="s">
        <v>938</v>
      </c>
      <c r="N185" t="s">
        <v>279</v>
      </c>
      <c r="O185" s="12" t="s">
        <v>513</v>
      </c>
    </row>
    <row r="186" spans="1:15" x14ac:dyDescent="0.35">
      <c r="A186" s="12" t="s">
        <v>5</v>
      </c>
      <c r="B186" s="12" t="s">
        <v>514</v>
      </c>
      <c r="C186" s="12" t="s">
        <v>515</v>
      </c>
      <c r="D186">
        <v>180</v>
      </c>
      <c r="E186">
        <v>81</v>
      </c>
      <c r="F186">
        <v>5</v>
      </c>
      <c r="G186">
        <v>81</v>
      </c>
      <c r="H186" t="s">
        <v>937</v>
      </c>
      <c r="I186" s="12" t="s">
        <v>57</v>
      </c>
      <c r="J186" s="109">
        <v>44105</v>
      </c>
      <c r="K186" t="s">
        <v>937</v>
      </c>
      <c r="L186" t="s">
        <v>937</v>
      </c>
      <c r="M186" t="s">
        <v>938</v>
      </c>
      <c r="N186" t="s">
        <v>279</v>
      </c>
      <c r="O186" s="12" t="s">
        <v>516</v>
      </c>
    </row>
    <row r="187" spans="1:15" x14ac:dyDescent="0.35">
      <c r="A187" s="12" t="s">
        <v>517</v>
      </c>
      <c r="B187" s="12" t="s">
        <v>518</v>
      </c>
      <c r="C187" s="12" t="s">
        <v>519</v>
      </c>
      <c r="D187">
        <v>3210</v>
      </c>
      <c r="E187">
        <v>169</v>
      </c>
      <c r="F187">
        <v>620</v>
      </c>
      <c r="G187">
        <v>216</v>
      </c>
      <c r="H187" t="s">
        <v>937</v>
      </c>
      <c r="I187" s="12" t="s">
        <v>57</v>
      </c>
      <c r="J187" s="109">
        <v>44105</v>
      </c>
      <c r="K187" t="s">
        <v>937</v>
      </c>
      <c r="L187" t="s">
        <v>937</v>
      </c>
      <c r="M187" t="s">
        <v>938</v>
      </c>
      <c r="N187" t="s">
        <v>986</v>
      </c>
      <c r="O187" s="12" t="s">
        <v>520</v>
      </c>
    </row>
    <row r="188" spans="1:15" x14ac:dyDescent="0.35">
      <c r="A188" s="12" t="s">
        <v>517</v>
      </c>
      <c r="B188" s="12" t="s">
        <v>532</v>
      </c>
      <c r="C188" s="12" t="s">
        <v>535</v>
      </c>
      <c r="D188">
        <v>2710</v>
      </c>
      <c r="E188">
        <v>123</v>
      </c>
      <c r="F188">
        <v>600</v>
      </c>
      <c r="G188">
        <v>125</v>
      </c>
      <c r="H188" t="s">
        <v>937</v>
      </c>
      <c r="I188" s="12" t="s">
        <v>57</v>
      </c>
      <c r="J188" s="109">
        <v>44105</v>
      </c>
      <c r="K188" t="s">
        <v>937</v>
      </c>
      <c r="L188" t="s">
        <v>937</v>
      </c>
      <c r="M188" t="s">
        <v>938</v>
      </c>
      <c r="N188" t="s">
        <v>986</v>
      </c>
      <c r="O188" s="12" t="s">
        <v>536</v>
      </c>
    </row>
    <row r="189" spans="1:15" x14ac:dyDescent="0.35">
      <c r="A189" s="12" t="s">
        <v>517</v>
      </c>
      <c r="B189" s="12" t="s">
        <v>537</v>
      </c>
      <c r="C189" s="12" t="s">
        <v>538</v>
      </c>
      <c r="D189">
        <v>2033</v>
      </c>
      <c r="E189">
        <v>201</v>
      </c>
      <c r="F189">
        <v>238</v>
      </c>
      <c r="G189">
        <v>181</v>
      </c>
      <c r="H189" t="s">
        <v>937</v>
      </c>
      <c r="I189" s="12" t="s">
        <v>57</v>
      </c>
      <c r="J189" s="109">
        <v>44105</v>
      </c>
      <c r="K189" t="s">
        <v>937</v>
      </c>
      <c r="L189" t="s">
        <v>937</v>
      </c>
      <c r="M189" t="s">
        <v>938</v>
      </c>
      <c r="N189" t="s">
        <v>986</v>
      </c>
      <c r="O189" s="12" t="s">
        <v>539</v>
      </c>
    </row>
    <row r="190" spans="1:15" x14ac:dyDescent="0.35">
      <c r="A190" s="12" t="s">
        <v>517</v>
      </c>
      <c r="B190" s="12" t="s">
        <v>543</v>
      </c>
      <c r="C190" s="12" t="s">
        <v>544</v>
      </c>
      <c r="D190">
        <v>1786</v>
      </c>
      <c r="E190">
        <v>184</v>
      </c>
      <c r="F190">
        <v>313</v>
      </c>
      <c r="G190">
        <v>166</v>
      </c>
      <c r="H190" t="s">
        <v>937</v>
      </c>
      <c r="I190" s="12" t="s">
        <v>57</v>
      </c>
      <c r="J190" s="109">
        <v>44105</v>
      </c>
      <c r="K190" t="s">
        <v>937</v>
      </c>
      <c r="L190" t="s">
        <v>937</v>
      </c>
      <c r="M190" t="s">
        <v>938</v>
      </c>
      <c r="N190" t="s">
        <v>986</v>
      </c>
      <c r="O190" s="12" t="s">
        <v>545</v>
      </c>
    </row>
    <row r="191" spans="1:15" x14ac:dyDescent="0.35">
      <c r="A191" s="12" t="s">
        <v>517</v>
      </c>
      <c r="B191" s="12" t="s">
        <v>521</v>
      </c>
      <c r="C191" s="12" t="s">
        <v>524</v>
      </c>
      <c r="D191">
        <v>2060</v>
      </c>
      <c r="E191">
        <v>770</v>
      </c>
      <c r="F191">
        <v>340</v>
      </c>
      <c r="G191">
        <v>772</v>
      </c>
      <c r="H191" t="s">
        <v>937</v>
      </c>
      <c r="I191" s="12" t="s">
        <v>57</v>
      </c>
      <c r="J191" s="109">
        <v>44105</v>
      </c>
      <c r="K191" t="s">
        <v>937</v>
      </c>
      <c r="L191" t="s">
        <v>937</v>
      </c>
      <c r="M191" t="s">
        <v>938</v>
      </c>
      <c r="N191" t="s">
        <v>986</v>
      </c>
      <c r="O191" s="12" t="s">
        <v>525</v>
      </c>
    </row>
    <row r="192" spans="1:15" x14ac:dyDescent="0.35">
      <c r="A192" s="12" t="s">
        <v>517</v>
      </c>
      <c r="B192" s="12" t="s">
        <v>532</v>
      </c>
      <c r="C192" s="12" t="s">
        <v>533</v>
      </c>
      <c r="D192">
        <v>1454</v>
      </c>
      <c r="E192">
        <v>76</v>
      </c>
      <c r="F192">
        <v>267</v>
      </c>
      <c r="G192">
        <v>73</v>
      </c>
      <c r="H192" t="s">
        <v>937</v>
      </c>
      <c r="I192" s="12" t="s">
        <v>57</v>
      </c>
      <c r="J192" s="109">
        <v>44105</v>
      </c>
      <c r="K192" t="s">
        <v>937</v>
      </c>
      <c r="L192" t="s">
        <v>937</v>
      </c>
      <c r="M192" t="s">
        <v>938</v>
      </c>
      <c r="N192" t="s">
        <v>986</v>
      </c>
      <c r="O192" s="12" t="s">
        <v>534</v>
      </c>
    </row>
    <row r="193" spans="1:15" x14ac:dyDescent="0.35">
      <c r="A193" s="12" t="s">
        <v>517</v>
      </c>
      <c r="B193" s="12" t="s">
        <v>546</v>
      </c>
      <c r="C193" s="12" t="s">
        <v>547</v>
      </c>
      <c r="D193">
        <v>1069</v>
      </c>
      <c r="E193">
        <v>68</v>
      </c>
      <c r="F193">
        <v>177</v>
      </c>
      <c r="G193">
        <v>70</v>
      </c>
      <c r="H193" t="s">
        <v>937</v>
      </c>
      <c r="I193" s="12" t="s">
        <v>57</v>
      </c>
      <c r="J193" s="109">
        <v>44105</v>
      </c>
      <c r="K193" t="s">
        <v>937</v>
      </c>
      <c r="L193" t="s">
        <v>937</v>
      </c>
      <c r="M193" t="s">
        <v>938</v>
      </c>
      <c r="N193" t="s">
        <v>986</v>
      </c>
      <c r="O193" s="12" t="s">
        <v>548</v>
      </c>
    </row>
    <row r="194" spans="1:15" x14ac:dyDescent="0.35">
      <c r="A194" s="12" t="s">
        <v>517</v>
      </c>
      <c r="B194" s="12" t="s">
        <v>526</v>
      </c>
      <c r="C194" s="12" t="s">
        <v>527</v>
      </c>
      <c r="D194">
        <v>1198</v>
      </c>
      <c r="E194">
        <v>45</v>
      </c>
      <c r="F194">
        <v>224</v>
      </c>
      <c r="G194">
        <v>51</v>
      </c>
      <c r="H194" t="s">
        <v>937</v>
      </c>
      <c r="I194" s="12" t="s">
        <v>57</v>
      </c>
      <c r="J194" s="109">
        <v>44105</v>
      </c>
      <c r="K194" t="s">
        <v>937</v>
      </c>
      <c r="L194" t="s">
        <v>937</v>
      </c>
      <c r="M194" t="s">
        <v>938</v>
      </c>
      <c r="N194" t="s">
        <v>986</v>
      </c>
      <c r="O194" s="12" t="s">
        <v>528</v>
      </c>
    </row>
    <row r="195" spans="1:15" x14ac:dyDescent="0.35">
      <c r="A195" s="12" t="s">
        <v>517</v>
      </c>
      <c r="B195" s="12" t="s">
        <v>529</v>
      </c>
      <c r="C195" s="12" t="s">
        <v>530</v>
      </c>
      <c r="D195">
        <v>808</v>
      </c>
      <c r="E195">
        <v>63</v>
      </c>
      <c r="F195">
        <v>99</v>
      </c>
      <c r="G195">
        <v>74</v>
      </c>
      <c r="H195" t="s">
        <v>937</v>
      </c>
      <c r="I195" s="12" t="s">
        <v>57</v>
      </c>
      <c r="J195" s="109">
        <v>44105</v>
      </c>
      <c r="K195" t="s">
        <v>937</v>
      </c>
      <c r="L195" t="s">
        <v>937</v>
      </c>
      <c r="M195" t="s">
        <v>938</v>
      </c>
      <c r="N195" t="s">
        <v>986</v>
      </c>
      <c r="O195" s="12" t="s">
        <v>531</v>
      </c>
    </row>
    <row r="196" spans="1:15" x14ac:dyDescent="0.35">
      <c r="A196" s="12" t="s">
        <v>517</v>
      </c>
      <c r="B196" s="12" t="s">
        <v>549</v>
      </c>
      <c r="C196" s="12" t="s">
        <v>550</v>
      </c>
      <c r="D196">
        <v>827</v>
      </c>
      <c r="E196">
        <v>93</v>
      </c>
      <c r="F196">
        <v>117</v>
      </c>
      <c r="G196">
        <v>89</v>
      </c>
      <c r="H196" t="s">
        <v>937</v>
      </c>
      <c r="I196" s="12" t="s">
        <v>57</v>
      </c>
      <c r="J196" s="109">
        <v>44105</v>
      </c>
      <c r="K196" t="s">
        <v>937</v>
      </c>
      <c r="L196" t="s">
        <v>937</v>
      </c>
      <c r="M196" t="s">
        <v>938</v>
      </c>
      <c r="N196" t="s">
        <v>986</v>
      </c>
      <c r="O196" s="12" t="s">
        <v>551</v>
      </c>
    </row>
    <row r="197" spans="1:15" x14ac:dyDescent="0.35">
      <c r="A197" s="12" t="s">
        <v>517</v>
      </c>
      <c r="B197" s="12" t="s">
        <v>540</v>
      </c>
      <c r="C197" s="12" t="s">
        <v>541</v>
      </c>
      <c r="D197">
        <v>745</v>
      </c>
      <c r="E197">
        <v>86</v>
      </c>
      <c r="F197">
        <v>132</v>
      </c>
      <c r="G197">
        <v>82</v>
      </c>
      <c r="H197" t="s">
        <v>937</v>
      </c>
      <c r="I197" s="12" t="s">
        <v>57</v>
      </c>
      <c r="J197" s="109">
        <v>44105</v>
      </c>
      <c r="K197" t="s">
        <v>937</v>
      </c>
      <c r="L197" t="s">
        <v>937</v>
      </c>
      <c r="M197" t="s">
        <v>938</v>
      </c>
      <c r="N197" t="s">
        <v>986</v>
      </c>
      <c r="O197" s="12" t="s">
        <v>542</v>
      </c>
    </row>
    <row r="198" spans="1:15" x14ac:dyDescent="0.35">
      <c r="A198" s="12" t="s">
        <v>517</v>
      </c>
      <c r="B198" s="12" t="s">
        <v>521</v>
      </c>
      <c r="C198" s="12" t="s">
        <v>522</v>
      </c>
      <c r="D198">
        <v>778</v>
      </c>
      <c r="E198">
        <v>41</v>
      </c>
      <c r="F198">
        <v>131</v>
      </c>
      <c r="G198">
        <v>71</v>
      </c>
      <c r="H198" t="s">
        <v>937</v>
      </c>
      <c r="I198" s="12" t="s">
        <v>57</v>
      </c>
      <c r="J198" s="109">
        <v>44105</v>
      </c>
      <c r="K198" t="s">
        <v>937</v>
      </c>
      <c r="L198" t="s">
        <v>937</v>
      </c>
      <c r="M198" t="s">
        <v>938</v>
      </c>
      <c r="N198" t="s">
        <v>986</v>
      </c>
      <c r="O198" s="12" t="s">
        <v>523</v>
      </c>
    </row>
  </sheetData>
  <phoneticPr fontId="3" type="noConversion"/>
  <pageMargins left="0.7" right="0.7" top="0.75" bottom="0.75" header="0.3" footer="0.3"/>
  <pageSetup orientation="portrait"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C57D-A509-427D-8983-C8E965F2DC4D}">
  <dimension ref="A1:AV363"/>
  <sheetViews>
    <sheetView workbookViewId="0">
      <selection sqref="A1:AU2241"/>
    </sheetView>
  </sheetViews>
  <sheetFormatPr defaultRowHeight="14.5" x14ac:dyDescent="0.35"/>
  <cols>
    <col min="1" max="1" width="7.453125" bestFit="1" customWidth="1"/>
    <col min="2" max="2" width="59.54296875" bestFit="1" customWidth="1"/>
    <col min="3" max="3" width="17.81640625" bestFit="1" customWidth="1"/>
    <col min="4" max="4" width="12.453125" bestFit="1" customWidth="1"/>
    <col min="5" max="5" width="12.36328125" bestFit="1" customWidth="1"/>
    <col min="6" max="6" width="12" bestFit="1" customWidth="1"/>
    <col min="7" max="7" width="16.36328125" bestFit="1" customWidth="1"/>
    <col min="8" max="8" width="21.1796875" bestFit="1" customWidth="1"/>
    <col min="9" max="9" width="14.36328125" bestFit="1" customWidth="1"/>
    <col min="10" max="10" width="19.7265625" bestFit="1" customWidth="1"/>
    <col min="11" max="11" width="12.36328125" bestFit="1" customWidth="1"/>
    <col min="12" max="12" width="13.26953125" bestFit="1" customWidth="1"/>
    <col min="13" max="13" width="16.1796875" bestFit="1" customWidth="1"/>
    <col min="14" max="14" width="18" bestFit="1" customWidth="1"/>
    <col min="15" max="15" width="19.26953125" bestFit="1" customWidth="1"/>
    <col min="16" max="16" width="19.6328125" bestFit="1" customWidth="1"/>
    <col min="17" max="17" width="21" bestFit="1" customWidth="1"/>
    <col min="18" max="18" width="13.6328125" bestFit="1" customWidth="1"/>
    <col min="19" max="19" width="13.26953125" bestFit="1" customWidth="1"/>
    <col min="20" max="20" width="14.1796875" bestFit="1" customWidth="1"/>
    <col min="21" max="21" width="17.08984375" bestFit="1" customWidth="1"/>
    <col min="22" max="22" width="18.1796875" bestFit="1" customWidth="1"/>
    <col min="23" max="23" width="15.453125" bestFit="1" customWidth="1"/>
    <col min="24" max="24" width="20.81640625" bestFit="1" customWidth="1"/>
    <col min="25" max="25" width="13.453125" bestFit="1" customWidth="1"/>
    <col min="26" max="26" width="14.36328125" bestFit="1" customWidth="1"/>
    <col min="27" max="27" width="17.26953125" bestFit="1" customWidth="1"/>
    <col min="28" max="28" width="20.08984375" bestFit="1" customWidth="1"/>
    <col min="29" max="29" width="22.453125" bestFit="1" customWidth="1"/>
    <col min="30" max="30" width="20.81640625" bestFit="1" customWidth="1"/>
    <col min="31" max="31" width="12" bestFit="1" customWidth="1"/>
    <col min="32" max="32" width="24.81640625" bestFit="1" customWidth="1"/>
    <col min="33" max="33" width="27.26953125" bestFit="1" customWidth="1"/>
    <col min="34" max="34" width="18.7265625" bestFit="1" customWidth="1"/>
    <col min="35" max="35" width="28.81640625" bestFit="1" customWidth="1"/>
    <col min="36" max="36" width="16.7265625" bestFit="1" customWidth="1"/>
    <col min="37" max="37" width="18.6328125" bestFit="1" customWidth="1"/>
    <col min="38" max="38" width="23.90625" bestFit="1" customWidth="1"/>
    <col min="39" max="39" width="19.453125" bestFit="1" customWidth="1"/>
    <col min="40" max="40" width="25.54296875" bestFit="1" customWidth="1"/>
    <col min="41" max="41" width="14.90625" bestFit="1" customWidth="1"/>
    <col min="42" max="42" width="11.26953125" bestFit="1" customWidth="1"/>
    <col min="43" max="43" width="8.81640625" bestFit="1" customWidth="1"/>
    <col min="44" max="44" width="5.90625" bestFit="1" customWidth="1"/>
    <col min="45" max="45" width="5" bestFit="1" customWidth="1"/>
    <col min="46" max="46" width="18.6328125" bestFit="1" customWidth="1"/>
    <col min="47" max="47" width="16.54296875" bestFit="1" customWidth="1"/>
    <col min="48" max="48" width="15.453125" bestFit="1" customWidth="1"/>
    <col min="49" max="50" width="15.453125" customWidth="1"/>
  </cols>
  <sheetData>
    <row r="1" spans="1:48" x14ac:dyDescent="0.35">
      <c r="A1" t="s">
        <v>1</v>
      </c>
      <c r="B1" t="s">
        <v>249</v>
      </c>
      <c r="C1" t="s">
        <v>250</v>
      </c>
      <c r="D1" t="s">
        <v>47</v>
      </c>
      <c r="E1" t="s">
        <v>49</v>
      </c>
      <c r="F1" t="s">
        <v>53</v>
      </c>
      <c r="G1" t="s">
        <v>51</v>
      </c>
      <c r="H1" t="s">
        <v>299</v>
      </c>
      <c r="I1" t="s">
        <v>251</v>
      </c>
      <c r="J1" t="s">
        <v>252</v>
      </c>
      <c r="K1" t="s">
        <v>253</v>
      </c>
      <c r="L1" t="s">
        <v>254</v>
      </c>
      <c r="M1" t="s">
        <v>255</v>
      </c>
      <c r="N1" t="s">
        <v>300</v>
      </c>
      <c r="O1" t="s">
        <v>256</v>
      </c>
      <c r="P1" t="s">
        <v>301</v>
      </c>
      <c r="Q1" t="s">
        <v>302</v>
      </c>
      <c r="R1" t="s">
        <v>257</v>
      </c>
      <c r="S1" t="s">
        <v>258</v>
      </c>
      <c r="T1" t="s">
        <v>259</v>
      </c>
      <c r="U1" t="s">
        <v>260</v>
      </c>
      <c r="V1" t="s">
        <v>303</v>
      </c>
      <c r="W1" t="s">
        <v>911</v>
      </c>
      <c r="X1" t="s">
        <v>304</v>
      </c>
      <c r="Y1" t="s">
        <v>305</v>
      </c>
      <c r="Z1" t="s">
        <v>306</v>
      </c>
      <c r="AA1" t="s">
        <v>307</v>
      </c>
      <c r="AB1" t="s">
        <v>308</v>
      </c>
      <c r="AC1" t="s">
        <v>309</v>
      </c>
      <c r="AD1" t="s">
        <v>310</v>
      </c>
      <c r="AE1" t="s">
        <v>261</v>
      </c>
      <c r="AF1" t="s">
        <v>311</v>
      </c>
      <c r="AG1" t="s">
        <v>313</v>
      </c>
      <c r="AH1" t="s">
        <v>314</v>
      </c>
      <c r="AI1" t="s">
        <v>315</v>
      </c>
      <c r="AJ1" t="s">
        <v>316</v>
      </c>
      <c r="AK1" t="s">
        <v>262</v>
      </c>
      <c r="AL1" t="s">
        <v>317</v>
      </c>
      <c r="AM1" t="s">
        <v>318</v>
      </c>
      <c r="AN1" t="s">
        <v>319</v>
      </c>
      <c r="AO1" t="s">
        <v>294</v>
      </c>
      <c r="AP1" t="s">
        <v>263</v>
      </c>
      <c r="AQ1" t="s">
        <v>4</v>
      </c>
      <c r="AR1" t="s">
        <v>264</v>
      </c>
      <c r="AS1" t="s">
        <v>9</v>
      </c>
      <c r="AT1" t="s">
        <v>46</v>
      </c>
      <c r="AU1" t="s">
        <v>265</v>
      </c>
      <c r="AV1" t="s">
        <v>266</v>
      </c>
    </row>
    <row r="2" spans="1:48" x14ac:dyDescent="0.35">
      <c r="A2" s="12" t="s">
        <v>138</v>
      </c>
      <c r="B2" s="12" t="s">
        <v>290</v>
      </c>
      <c r="C2" s="129">
        <v>44113</v>
      </c>
      <c r="D2">
        <v>2355</v>
      </c>
      <c r="E2">
        <v>6</v>
      </c>
      <c r="F2">
        <v>6</v>
      </c>
      <c r="G2">
        <v>-21</v>
      </c>
      <c r="H2">
        <v>85</v>
      </c>
      <c r="I2">
        <v>85</v>
      </c>
      <c r="J2">
        <v>53</v>
      </c>
      <c r="K2">
        <v>53</v>
      </c>
      <c r="L2">
        <v>3</v>
      </c>
      <c r="M2">
        <v>3</v>
      </c>
      <c r="N2">
        <v>3</v>
      </c>
      <c r="O2">
        <v>3</v>
      </c>
      <c r="P2">
        <v>3</v>
      </c>
      <c r="Q2">
        <v>3</v>
      </c>
      <c r="R2">
        <v>5</v>
      </c>
      <c r="S2">
        <v>4</v>
      </c>
      <c r="T2">
        <v>2</v>
      </c>
      <c r="U2">
        <v>2</v>
      </c>
      <c r="V2">
        <v>33</v>
      </c>
      <c r="W2" s="12">
        <v>33</v>
      </c>
      <c r="X2">
        <v>33</v>
      </c>
      <c r="Y2">
        <v>33</v>
      </c>
      <c r="Z2">
        <v>1</v>
      </c>
      <c r="AA2">
        <v>1</v>
      </c>
      <c r="AB2">
        <v>58</v>
      </c>
      <c r="AC2">
        <v>4</v>
      </c>
      <c r="AD2">
        <v>4</v>
      </c>
      <c r="AE2">
        <v>0</v>
      </c>
      <c r="AF2">
        <v>2</v>
      </c>
      <c r="AG2">
        <v>0</v>
      </c>
      <c r="AH2">
        <v>0</v>
      </c>
      <c r="AI2">
        <v>0</v>
      </c>
      <c r="AJ2">
        <v>0</v>
      </c>
      <c r="AK2">
        <v>2</v>
      </c>
      <c r="AL2">
        <v>131</v>
      </c>
      <c r="AM2">
        <v>114</v>
      </c>
      <c r="AN2">
        <v>114</v>
      </c>
      <c r="AO2" t="s">
        <v>3</v>
      </c>
      <c r="AP2">
        <v>2</v>
      </c>
      <c r="AQ2" s="12" t="s">
        <v>17</v>
      </c>
      <c r="AR2" s="12" t="s">
        <v>379</v>
      </c>
      <c r="AS2" s="12" t="s">
        <v>57</v>
      </c>
      <c r="AT2" s="12" t="s">
        <v>352</v>
      </c>
      <c r="AU2" s="12" t="s">
        <v>395</v>
      </c>
      <c r="AV2" s="12" t="s">
        <v>268</v>
      </c>
    </row>
    <row r="3" spans="1:48" x14ac:dyDescent="0.35">
      <c r="A3" s="12" t="s">
        <v>138</v>
      </c>
      <c r="B3" s="12" t="s">
        <v>293</v>
      </c>
      <c r="C3" s="129">
        <v>44113</v>
      </c>
      <c r="D3">
        <v>1317</v>
      </c>
      <c r="E3">
        <v>3</v>
      </c>
      <c r="F3">
        <v>3</v>
      </c>
      <c r="G3">
        <v>-2</v>
      </c>
      <c r="H3">
        <v>49</v>
      </c>
      <c r="I3">
        <v>49</v>
      </c>
      <c r="J3">
        <v>32</v>
      </c>
      <c r="K3">
        <v>32</v>
      </c>
      <c r="L3">
        <v>2</v>
      </c>
      <c r="M3">
        <v>2</v>
      </c>
      <c r="N3">
        <v>2</v>
      </c>
      <c r="O3">
        <v>2</v>
      </c>
      <c r="P3">
        <v>2</v>
      </c>
      <c r="Q3">
        <v>2</v>
      </c>
      <c r="R3">
        <v>3</v>
      </c>
      <c r="S3">
        <v>3</v>
      </c>
      <c r="T3">
        <v>1</v>
      </c>
      <c r="U3">
        <v>1</v>
      </c>
      <c r="V3">
        <v>15</v>
      </c>
      <c r="W3" s="12">
        <v>15</v>
      </c>
      <c r="X3">
        <v>15</v>
      </c>
      <c r="Y3">
        <v>15</v>
      </c>
      <c r="Z3">
        <v>0</v>
      </c>
      <c r="AA3">
        <v>0</v>
      </c>
      <c r="AB3">
        <v>63</v>
      </c>
      <c r="AC3">
        <v>8</v>
      </c>
      <c r="AD3">
        <v>8</v>
      </c>
      <c r="AE3">
        <v>0</v>
      </c>
      <c r="AF3">
        <v>1</v>
      </c>
      <c r="AG3">
        <v>0</v>
      </c>
      <c r="AH3">
        <v>0</v>
      </c>
      <c r="AI3">
        <v>0</v>
      </c>
      <c r="AJ3">
        <v>0</v>
      </c>
      <c r="AK3">
        <v>7</v>
      </c>
      <c r="AL3">
        <v>128</v>
      </c>
      <c r="AM3">
        <v>117</v>
      </c>
      <c r="AN3">
        <v>114</v>
      </c>
      <c r="AO3" t="s">
        <v>3</v>
      </c>
      <c r="AP3">
        <v>2</v>
      </c>
      <c r="AQ3" s="12" t="s">
        <v>17</v>
      </c>
      <c r="AR3" s="12" t="s">
        <v>379</v>
      </c>
      <c r="AS3" s="12" t="s">
        <v>57</v>
      </c>
      <c r="AT3" s="12" t="s">
        <v>355</v>
      </c>
      <c r="AU3" s="12" t="s">
        <v>396</v>
      </c>
      <c r="AV3" s="12" t="s">
        <v>268</v>
      </c>
    </row>
    <row r="4" spans="1:48" x14ac:dyDescent="0.35">
      <c r="A4" s="12" t="s">
        <v>138</v>
      </c>
      <c r="B4" s="12" t="s">
        <v>280</v>
      </c>
      <c r="C4" s="129">
        <v>44113</v>
      </c>
      <c r="D4">
        <v>1216</v>
      </c>
      <c r="E4">
        <v>1</v>
      </c>
      <c r="F4">
        <v>1</v>
      </c>
      <c r="G4">
        <v>-13</v>
      </c>
      <c r="H4">
        <v>34</v>
      </c>
      <c r="I4">
        <v>34</v>
      </c>
      <c r="J4">
        <v>27</v>
      </c>
      <c r="K4">
        <v>27</v>
      </c>
      <c r="L4">
        <v>1</v>
      </c>
      <c r="M4">
        <v>1</v>
      </c>
      <c r="N4">
        <v>1</v>
      </c>
      <c r="O4">
        <v>1</v>
      </c>
      <c r="P4">
        <v>1</v>
      </c>
      <c r="Q4">
        <v>1</v>
      </c>
      <c r="R4">
        <v>2</v>
      </c>
      <c r="S4">
        <v>2</v>
      </c>
      <c r="T4">
        <v>0</v>
      </c>
      <c r="U4">
        <v>0</v>
      </c>
      <c r="V4">
        <v>8</v>
      </c>
      <c r="W4" s="12">
        <v>8</v>
      </c>
      <c r="X4">
        <v>9</v>
      </c>
      <c r="Y4">
        <v>9</v>
      </c>
      <c r="Z4">
        <v>0</v>
      </c>
      <c r="AA4">
        <v>0</v>
      </c>
      <c r="AB4">
        <v>36</v>
      </c>
      <c r="AC4">
        <v>5</v>
      </c>
      <c r="AD4">
        <v>5</v>
      </c>
      <c r="AE4">
        <v>0</v>
      </c>
      <c r="AF4">
        <v>2</v>
      </c>
      <c r="AG4">
        <v>0</v>
      </c>
      <c r="AH4">
        <v>0</v>
      </c>
      <c r="AI4">
        <v>0</v>
      </c>
      <c r="AJ4">
        <v>0</v>
      </c>
      <c r="AK4">
        <v>3</v>
      </c>
      <c r="AL4">
        <v>140</v>
      </c>
      <c r="AM4">
        <v>130</v>
      </c>
      <c r="AN4">
        <v>130</v>
      </c>
      <c r="AO4" t="s">
        <v>3</v>
      </c>
      <c r="AP4">
        <v>2</v>
      </c>
      <c r="AQ4" s="12" t="s">
        <v>17</v>
      </c>
      <c r="AR4" s="12" t="s">
        <v>379</v>
      </c>
      <c r="AS4" s="12" t="s">
        <v>57</v>
      </c>
      <c r="AT4" s="12" t="s">
        <v>357</v>
      </c>
      <c r="AU4" s="12" t="s">
        <v>391</v>
      </c>
      <c r="AV4" s="12" t="s">
        <v>268</v>
      </c>
    </row>
    <row r="5" spans="1:48" x14ac:dyDescent="0.35">
      <c r="A5" s="12" t="s">
        <v>138</v>
      </c>
      <c r="B5" s="12" t="s">
        <v>271</v>
      </c>
      <c r="C5" s="129">
        <v>44113</v>
      </c>
      <c r="D5">
        <v>437</v>
      </c>
      <c r="E5">
        <v>6</v>
      </c>
      <c r="F5">
        <v>6</v>
      </c>
      <c r="G5">
        <v>6</v>
      </c>
      <c r="H5">
        <v>58</v>
      </c>
      <c r="I5">
        <v>58</v>
      </c>
      <c r="J5">
        <v>45</v>
      </c>
      <c r="K5">
        <v>45</v>
      </c>
      <c r="L5">
        <v>4</v>
      </c>
      <c r="M5">
        <v>4</v>
      </c>
      <c r="N5">
        <v>4</v>
      </c>
      <c r="O5">
        <v>4</v>
      </c>
      <c r="P5">
        <v>4</v>
      </c>
      <c r="Q5">
        <v>4</v>
      </c>
      <c r="R5">
        <v>7</v>
      </c>
      <c r="S5">
        <v>5</v>
      </c>
      <c r="T5">
        <v>2</v>
      </c>
      <c r="U5">
        <v>2</v>
      </c>
      <c r="V5">
        <v>21</v>
      </c>
      <c r="W5" s="12">
        <v>21</v>
      </c>
      <c r="X5">
        <v>21</v>
      </c>
      <c r="Y5">
        <v>21</v>
      </c>
      <c r="Z5">
        <v>0</v>
      </c>
      <c r="AA5">
        <v>0</v>
      </c>
      <c r="AB5">
        <v>57</v>
      </c>
      <c r="AC5">
        <v>9</v>
      </c>
      <c r="AD5">
        <v>9</v>
      </c>
      <c r="AE5">
        <v>0</v>
      </c>
      <c r="AF5">
        <v>0</v>
      </c>
      <c r="AG5">
        <v>0</v>
      </c>
      <c r="AH5">
        <v>0</v>
      </c>
      <c r="AI5">
        <v>0</v>
      </c>
      <c r="AJ5">
        <v>0</v>
      </c>
      <c r="AK5">
        <v>7</v>
      </c>
      <c r="AL5">
        <v>57</v>
      </c>
      <c r="AM5">
        <v>41</v>
      </c>
      <c r="AN5">
        <v>41</v>
      </c>
      <c r="AO5" t="s">
        <v>3</v>
      </c>
      <c r="AP5">
        <v>2</v>
      </c>
      <c r="AQ5" s="12" t="s">
        <v>17</v>
      </c>
      <c r="AR5" s="12" t="s">
        <v>379</v>
      </c>
      <c r="AS5" s="12" t="s">
        <v>57</v>
      </c>
      <c r="AT5" s="12" t="s">
        <v>356</v>
      </c>
      <c r="AU5" s="12" t="s">
        <v>392</v>
      </c>
      <c r="AV5" s="12" t="s">
        <v>268</v>
      </c>
    </row>
    <row r="6" spans="1:48" x14ac:dyDescent="0.35">
      <c r="A6" s="12" t="s">
        <v>138</v>
      </c>
      <c r="B6" s="12" t="s">
        <v>292</v>
      </c>
      <c r="C6" s="129">
        <v>44113</v>
      </c>
      <c r="D6">
        <v>592</v>
      </c>
      <c r="E6">
        <v>3</v>
      </c>
      <c r="F6">
        <v>3</v>
      </c>
      <c r="G6">
        <v>-3</v>
      </c>
      <c r="H6">
        <v>52</v>
      </c>
      <c r="I6">
        <v>52</v>
      </c>
      <c r="J6">
        <v>41</v>
      </c>
      <c r="K6">
        <v>41</v>
      </c>
      <c r="L6">
        <v>2</v>
      </c>
      <c r="M6">
        <v>2</v>
      </c>
      <c r="N6">
        <v>2</v>
      </c>
      <c r="O6">
        <v>2</v>
      </c>
      <c r="P6">
        <v>2</v>
      </c>
      <c r="Q6">
        <v>2</v>
      </c>
      <c r="R6">
        <v>3</v>
      </c>
      <c r="S6">
        <v>3</v>
      </c>
      <c r="T6">
        <v>1</v>
      </c>
      <c r="U6">
        <v>1</v>
      </c>
      <c r="V6">
        <v>7</v>
      </c>
      <c r="W6" s="12">
        <v>7</v>
      </c>
      <c r="X6">
        <v>7</v>
      </c>
      <c r="Y6">
        <v>7</v>
      </c>
      <c r="Z6">
        <v>0</v>
      </c>
      <c r="AA6">
        <v>0</v>
      </c>
      <c r="AB6">
        <v>33</v>
      </c>
      <c r="AC6">
        <v>5</v>
      </c>
      <c r="AD6">
        <v>5</v>
      </c>
      <c r="AE6">
        <v>0</v>
      </c>
      <c r="AF6">
        <v>0</v>
      </c>
      <c r="AG6">
        <v>0</v>
      </c>
      <c r="AH6">
        <v>0</v>
      </c>
      <c r="AI6">
        <v>0</v>
      </c>
      <c r="AJ6">
        <v>0</v>
      </c>
      <c r="AK6">
        <v>4</v>
      </c>
      <c r="AL6">
        <v>48</v>
      </c>
      <c r="AM6">
        <v>36</v>
      </c>
      <c r="AN6">
        <v>36</v>
      </c>
      <c r="AO6" t="s">
        <v>3</v>
      </c>
      <c r="AP6">
        <v>2</v>
      </c>
      <c r="AQ6" s="12" t="s">
        <v>17</v>
      </c>
      <c r="AR6" s="12" t="s">
        <v>379</v>
      </c>
      <c r="AS6" s="12" t="s">
        <v>57</v>
      </c>
      <c r="AT6" s="12" t="s">
        <v>354</v>
      </c>
      <c r="AU6" s="12" t="s">
        <v>393</v>
      </c>
      <c r="AV6" s="12" t="s">
        <v>268</v>
      </c>
    </row>
    <row r="7" spans="1:48" x14ac:dyDescent="0.35">
      <c r="A7" s="12" t="s">
        <v>138</v>
      </c>
      <c r="B7" s="12" t="s">
        <v>290</v>
      </c>
      <c r="C7" s="129">
        <v>44120</v>
      </c>
      <c r="D7">
        <v>2360</v>
      </c>
      <c r="E7">
        <v>8</v>
      </c>
      <c r="F7">
        <v>8</v>
      </c>
      <c r="G7">
        <v>5</v>
      </c>
      <c r="H7">
        <v>67</v>
      </c>
      <c r="I7">
        <v>67</v>
      </c>
      <c r="J7">
        <v>48</v>
      </c>
      <c r="K7">
        <v>48</v>
      </c>
      <c r="L7">
        <v>4</v>
      </c>
      <c r="M7">
        <v>4</v>
      </c>
      <c r="N7">
        <v>5</v>
      </c>
      <c r="O7">
        <v>5</v>
      </c>
      <c r="P7">
        <v>5</v>
      </c>
      <c r="Q7">
        <v>5</v>
      </c>
      <c r="R7">
        <v>7</v>
      </c>
      <c r="S7">
        <v>5</v>
      </c>
      <c r="T7">
        <v>3</v>
      </c>
      <c r="U7">
        <v>3</v>
      </c>
      <c r="V7">
        <v>36</v>
      </c>
      <c r="W7" s="12">
        <v>36</v>
      </c>
      <c r="X7">
        <v>36</v>
      </c>
      <c r="Y7">
        <v>36</v>
      </c>
      <c r="Z7">
        <v>1</v>
      </c>
      <c r="AA7">
        <v>1</v>
      </c>
      <c r="AB7">
        <v>87</v>
      </c>
      <c r="AC7">
        <v>12</v>
      </c>
      <c r="AD7">
        <v>12</v>
      </c>
      <c r="AE7">
        <v>0</v>
      </c>
      <c r="AF7">
        <v>0</v>
      </c>
      <c r="AG7">
        <v>0</v>
      </c>
      <c r="AH7">
        <v>0</v>
      </c>
      <c r="AI7">
        <v>0</v>
      </c>
      <c r="AJ7">
        <v>0</v>
      </c>
      <c r="AK7">
        <v>11</v>
      </c>
      <c r="AL7">
        <v>141</v>
      </c>
      <c r="AM7">
        <v>129</v>
      </c>
      <c r="AN7">
        <v>129</v>
      </c>
      <c r="AO7" t="s">
        <v>3</v>
      </c>
      <c r="AP7">
        <v>3</v>
      </c>
      <c r="AQ7" s="12" t="s">
        <v>17</v>
      </c>
      <c r="AR7" s="12" t="s">
        <v>379</v>
      </c>
      <c r="AS7" s="12" t="s">
        <v>57</v>
      </c>
      <c r="AT7" s="12" t="s">
        <v>352</v>
      </c>
      <c r="AU7" s="12" t="s">
        <v>395</v>
      </c>
      <c r="AV7" s="12" t="s">
        <v>268</v>
      </c>
    </row>
    <row r="8" spans="1:48" x14ac:dyDescent="0.35">
      <c r="A8" s="12" t="s">
        <v>138</v>
      </c>
      <c r="B8" s="12" t="s">
        <v>293</v>
      </c>
      <c r="C8" s="129">
        <v>44120</v>
      </c>
      <c r="D8">
        <v>1318</v>
      </c>
      <c r="E8">
        <v>3</v>
      </c>
      <c r="F8">
        <v>3</v>
      </c>
      <c r="G8">
        <v>1</v>
      </c>
      <c r="H8">
        <v>48</v>
      </c>
      <c r="I8">
        <v>48</v>
      </c>
      <c r="J8">
        <v>31</v>
      </c>
      <c r="K8">
        <v>31</v>
      </c>
      <c r="L8">
        <v>2</v>
      </c>
      <c r="M8">
        <v>2</v>
      </c>
      <c r="N8">
        <v>2</v>
      </c>
      <c r="O8">
        <v>2</v>
      </c>
      <c r="P8">
        <v>2</v>
      </c>
      <c r="Q8">
        <v>2</v>
      </c>
      <c r="R8">
        <v>3</v>
      </c>
      <c r="S8">
        <v>3</v>
      </c>
      <c r="T8">
        <v>1</v>
      </c>
      <c r="U8">
        <v>1</v>
      </c>
      <c r="V8">
        <v>17</v>
      </c>
      <c r="W8" s="12">
        <v>17</v>
      </c>
      <c r="X8">
        <v>17</v>
      </c>
      <c r="Y8">
        <v>17</v>
      </c>
      <c r="Z8">
        <v>0</v>
      </c>
      <c r="AA8">
        <v>0</v>
      </c>
      <c r="AB8">
        <v>67</v>
      </c>
      <c r="AC8">
        <v>11</v>
      </c>
      <c r="AD8">
        <v>11</v>
      </c>
      <c r="AE8">
        <v>0</v>
      </c>
      <c r="AF8">
        <v>0</v>
      </c>
      <c r="AG8">
        <v>1</v>
      </c>
      <c r="AH8">
        <v>0</v>
      </c>
      <c r="AI8">
        <v>0</v>
      </c>
      <c r="AJ8">
        <v>0</v>
      </c>
      <c r="AK8">
        <v>9</v>
      </c>
      <c r="AL8">
        <v>93</v>
      </c>
      <c r="AM8">
        <v>81</v>
      </c>
      <c r="AN8">
        <v>80</v>
      </c>
      <c r="AO8" t="s">
        <v>3</v>
      </c>
      <c r="AP8">
        <v>3</v>
      </c>
      <c r="AQ8" s="12" t="s">
        <v>17</v>
      </c>
      <c r="AR8" s="12" t="s">
        <v>379</v>
      </c>
      <c r="AS8" s="12" t="s">
        <v>57</v>
      </c>
      <c r="AT8" s="12" t="s">
        <v>355</v>
      </c>
      <c r="AU8" s="12" t="s">
        <v>396</v>
      </c>
      <c r="AV8" s="12" t="s">
        <v>268</v>
      </c>
    </row>
    <row r="9" spans="1:48" x14ac:dyDescent="0.35">
      <c r="A9" s="12" t="s">
        <v>138</v>
      </c>
      <c r="B9" s="12" t="s">
        <v>280</v>
      </c>
      <c r="C9" s="129">
        <v>44120</v>
      </c>
      <c r="D9">
        <v>1218</v>
      </c>
      <c r="E9">
        <v>2</v>
      </c>
      <c r="F9">
        <v>2</v>
      </c>
      <c r="G9">
        <v>2</v>
      </c>
      <c r="H9">
        <v>33</v>
      </c>
      <c r="I9">
        <v>33</v>
      </c>
      <c r="J9">
        <v>22</v>
      </c>
      <c r="K9">
        <v>22</v>
      </c>
      <c r="L9">
        <v>1</v>
      </c>
      <c r="M9">
        <v>1</v>
      </c>
      <c r="N9">
        <v>1</v>
      </c>
      <c r="O9">
        <v>1</v>
      </c>
      <c r="P9">
        <v>1</v>
      </c>
      <c r="Q9">
        <v>1</v>
      </c>
      <c r="R9">
        <v>2</v>
      </c>
      <c r="S9">
        <v>2</v>
      </c>
      <c r="T9">
        <v>1</v>
      </c>
      <c r="U9">
        <v>1</v>
      </c>
      <c r="V9">
        <v>9</v>
      </c>
      <c r="W9" s="12">
        <v>9</v>
      </c>
      <c r="X9">
        <v>9</v>
      </c>
      <c r="Y9">
        <v>9</v>
      </c>
      <c r="Z9">
        <v>0</v>
      </c>
      <c r="AA9">
        <v>0</v>
      </c>
      <c r="AB9">
        <v>108</v>
      </c>
      <c r="AC9">
        <v>6</v>
      </c>
      <c r="AD9">
        <v>6</v>
      </c>
      <c r="AE9">
        <v>0</v>
      </c>
      <c r="AF9">
        <v>0</v>
      </c>
      <c r="AG9">
        <v>0</v>
      </c>
      <c r="AH9">
        <v>0</v>
      </c>
      <c r="AI9">
        <v>0</v>
      </c>
      <c r="AJ9">
        <v>0</v>
      </c>
      <c r="AK9">
        <v>6</v>
      </c>
      <c r="AL9">
        <v>133</v>
      </c>
      <c r="AM9">
        <v>119</v>
      </c>
      <c r="AN9">
        <v>119</v>
      </c>
      <c r="AO9" t="s">
        <v>3</v>
      </c>
      <c r="AP9">
        <v>3</v>
      </c>
      <c r="AQ9" s="12" t="s">
        <v>17</v>
      </c>
      <c r="AR9" s="12" t="s">
        <v>379</v>
      </c>
      <c r="AS9" s="12" t="s">
        <v>57</v>
      </c>
      <c r="AT9" s="12" t="s">
        <v>357</v>
      </c>
      <c r="AU9" s="12" t="s">
        <v>391</v>
      </c>
      <c r="AV9" s="12" t="s">
        <v>268</v>
      </c>
    </row>
    <row r="10" spans="1:48" x14ac:dyDescent="0.35">
      <c r="A10" s="12" t="s">
        <v>138</v>
      </c>
      <c r="B10" s="12" t="s">
        <v>284</v>
      </c>
      <c r="C10" s="129">
        <v>44120</v>
      </c>
      <c r="D10">
        <v>928</v>
      </c>
      <c r="E10">
        <v>1</v>
      </c>
      <c r="F10">
        <v>1</v>
      </c>
      <c r="G10">
        <v>5</v>
      </c>
      <c r="H10">
        <v>41</v>
      </c>
      <c r="I10">
        <v>41</v>
      </c>
      <c r="J10">
        <v>29</v>
      </c>
      <c r="K10">
        <v>29</v>
      </c>
      <c r="L10">
        <v>1</v>
      </c>
      <c r="M10">
        <v>1</v>
      </c>
      <c r="N10">
        <v>1</v>
      </c>
      <c r="O10">
        <v>1</v>
      </c>
      <c r="P10">
        <v>1</v>
      </c>
      <c r="Q10">
        <v>1</v>
      </c>
      <c r="R10">
        <v>2</v>
      </c>
      <c r="S10">
        <v>2</v>
      </c>
      <c r="T10">
        <v>0</v>
      </c>
      <c r="U10">
        <v>0</v>
      </c>
      <c r="V10">
        <v>5</v>
      </c>
      <c r="W10" s="12">
        <v>5</v>
      </c>
      <c r="X10">
        <v>5</v>
      </c>
      <c r="Y10">
        <v>5</v>
      </c>
      <c r="Z10">
        <v>0</v>
      </c>
      <c r="AA10">
        <v>0</v>
      </c>
      <c r="AB10">
        <v>56</v>
      </c>
      <c r="AC10">
        <v>8</v>
      </c>
      <c r="AD10">
        <v>8</v>
      </c>
      <c r="AE10">
        <v>0</v>
      </c>
      <c r="AF10">
        <v>0</v>
      </c>
      <c r="AG10">
        <v>0</v>
      </c>
      <c r="AH10">
        <v>0</v>
      </c>
      <c r="AI10">
        <v>0</v>
      </c>
      <c r="AJ10">
        <v>0</v>
      </c>
      <c r="AK10">
        <v>7</v>
      </c>
      <c r="AL10">
        <v>13</v>
      </c>
      <c r="AM10">
        <v>10</v>
      </c>
      <c r="AN10">
        <v>10</v>
      </c>
      <c r="AO10" t="s">
        <v>3</v>
      </c>
      <c r="AP10">
        <v>3</v>
      </c>
      <c r="AQ10" s="12" t="s">
        <v>17</v>
      </c>
      <c r="AR10" s="12" t="s">
        <v>379</v>
      </c>
      <c r="AS10" s="12" t="s">
        <v>57</v>
      </c>
      <c r="AT10" s="12" t="s">
        <v>353</v>
      </c>
      <c r="AU10" s="12" t="s">
        <v>394</v>
      </c>
      <c r="AV10" s="12" t="s">
        <v>268</v>
      </c>
    </row>
    <row r="11" spans="1:48" x14ac:dyDescent="0.35">
      <c r="A11" s="12" t="s">
        <v>138</v>
      </c>
      <c r="B11" s="12" t="s">
        <v>271</v>
      </c>
      <c r="C11" s="129">
        <v>44120</v>
      </c>
      <c r="D11">
        <v>442</v>
      </c>
      <c r="E11">
        <v>9</v>
      </c>
      <c r="F11">
        <v>9</v>
      </c>
      <c r="G11">
        <v>5</v>
      </c>
      <c r="H11">
        <v>74</v>
      </c>
      <c r="I11">
        <v>74</v>
      </c>
      <c r="J11">
        <v>53</v>
      </c>
      <c r="K11">
        <v>53</v>
      </c>
      <c r="L11">
        <v>5</v>
      </c>
      <c r="M11">
        <v>5</v>
      </c>
      <c r="N11">
        <v>5</v>
      </c>
      <c r="O11">
        <v>5</v>
      </c>
      <c r="P11">
        <v>5</v>
      </c>
      <c r="Q11">
        <v>5</v>
      </c>
      <c r="R11">
        <v>7</v>
      </c>
      <c r="S11">
        <v>6</v>
      </c>
      <c r="T11">
        <v>3</v>
      </c>
      <c r="U11">
        <v>3</v>
      </c>
      <c r="V11">
        <v>19</v>
      </c>
      <c r="W11" s="12">
        <v>19</v>
      </c>
      <c r="X11">
        <v>19</v>
      </c>
      <c r="Y11">
        <v>19</v>
      </c>
      <c r="Z11">
        <v>1</v>
      </c>
      <c r="AA11">
        <v>1</v>
      </c>
      <c r="AB11">
        <v>15</v>
      </c>
      <c r="AC11">
        <v>2</v>
      </c>
      <c r="AD11">
        <v>2</v>
      </c>
      <c r="AE11">
        <v>0</v>
      </c>
      <c r="AF11">
        <v>0</v>
      </c>
      <c r="AG11">
        <v>0</v>
      </c>
      <c r="AH11">
        <v>0</v>
      </c>
      <c r="AI11">
        <v>0</v>
      </c>
      <c r="AJ11">
        <v>0</v>
      </c>
      <c r="AK11">
        <v>2</v>
      </c>
      <c r="AL11">
        <v>46</v>
      </c>
      <c r="AM11">
        <v>33</v>
      </c>
      <c r="AN11">
        <v>33</v>
      </c>
      <c r="AO11" t="s">
        <v>3</v>
      </c>
      <c r="AP11">
        <v>3</v>
      </c>
      <c r="AQ11" s="12" t="s">
        <v>17</v>
      </c>
      <c r="AR11" s="12" t="s">
        <v>379</v>
      </c>
      <c r="AS11" s="12" t="s">
        <v>57</v>
      </c>
      <c r="AT11" s="12" t="s">
        <v>356</v>
      </c>
      <c r="AU11" s="12" t="s">
        <v>392</v>
      </c>
      <c r="AV11" s="12" t="s">
        <v>268</v>
      </c>
    </row>
    <row r="12" spans="1:48" x14ac:dyDescent="0.35">
      <c r="A12" s="12" t="s">
        <v>138</v>
      </c>
      <c r="B12" s="12" t="s">
        <v>292</v>
      </c>
      <c r="C12" s="129">
        <v>44120</v>
      </c>
      <c r="D12">
        <v>596</v>
      </c>
      <c r="E12">
        <v>5</v>
      </c>
      <c r="F12">
        <v>5</v>
      </c>
      <c r="G12">
        <v>4</v>
      </c>
      <c r="H12">
        <v>61</v>
      </c>
      <c r="I12">
        <v>61</v>
      </c>
      <c r="J12">
        <v>48</v>
      </c>
      <c r="K12">
        <v>48</v>
      </c>
      <c r="L12">
        <v>3</v>
      </c>
      <c r="M12">
        <v>3</v>
      </c>
      <c r="N12">
        <v>3</v>
      </c>
      <c r="O12">
        <v>3</v>
      </c>
      <c r="P12">
        <v>3</v>
      </c>
      <c r="Q12">
        <v>3</v>
      </c>
      <c r="R12">
        <v>5</v>
      </c>
      <c r="S12">
        <v>4</v>
      </c>
      <c r="T12">
        <v>2</v>
      </c>
      <c r="U12">
        <v>2</v>
      </c>
      <c r="V12">
        <v>8</v>
      </c>
      <c r="W12" s="12">
        <v>8</v>
      </c>
      <c r="X12">
        <v>8</v>
      </c>
      <c r="Y12">
        <v>8</v>
      </c>
      <c r="Z12">
        <v>0</v>
      </c>
      <c r="AA12">
        <v>0</v>
      </c>
      <c r="AB12">
        <v>51</v>
      </c>
      <c r="AC12">
        <v>9</v>
      </c>
      <c r="AD12">
        <v>9</v>
      </c>
      <c r="AE12">
        <v>0</v>
      </c>
      <c r="AF12">
        <v>0</v>
      </c>
      <c r="AG12">
        <v>0</v>
      </c>
      <c r="AH12">
        <v>0</v>
      </c>
      <c r="AI12">
        <v>0</v>
      </c>
      <c r="AJ12">
        <v>0</v>
      </c>
      <c r="AK12">
        <v>8</v>
      </c>
      <c r="AL12">
        <v>37</v>
      </c>
      <c r="AM12">
        <v>29</v>
      </c>
      <c r="AN12">
        <v>28</v>
      </c>
      <c r="AO12" t="s">
        <v>3</v>
      </c>
      <c r="AP12">
        <v>3</v>
      </c>
      <c r="AQ12" s="12" t="s">
        <v>17</v>
      </c>
      <c r="AR12" s="12" t="s">
        <v>379</v>
      </c>
      <c r="AS12" s="12" t="s">
        <v>57</v>
      </c>
      <c r="AT12" s="12" t="s">
        <v>354</v>
      </c>
      <c r="AU12" s="12" t="s">
        <v>393</v>
      </c>
      <c r="AV12" s="12" t="s">
        <v>268</v>
      </c>
    </row>
    <row r="13" spans="1:48" x14ac:dyDescent="0.35">
      <c r="A13" s="12" t="s">
        <v>138</v>
      </c>
      <c r="B13" s="12" t="s">
        <v>293</v>
      </c>
      <c r="C13" s="129">
        <v>44127</v>
      </c>
      <c r="D13">
        <v>1324</v>
      </c>
      <c r="E13">
        <v>2</v>
      </c>
      <c r="F13">
        <v>2</v>
      </c>
      <c r="G13">
        <v>6</v>
      </c>
      <c r="H13">
        <v>37</v>
      </c>
      <c r="I13">
        <v>37</v>
      </c>
      <c r="J13">
        <v>29</v>
      </c>
      <c r="K13">
        <v>29</v>
      </c>
      <c r="L13">
        <v>2</v>
      </c>
      <c r="M13">
        <v>2</v>
      </c>
      <c r="N13">
        <v>2</v>
      </c>
      <c r="O13">
        <v>2</v>
      </c>
      <c r="P13">
        <v>2</v>
      </c>
      <c r="Q13">
        <v>2</v>
      </c>
      <c r="R13">
        <v>3</v>
      </c>
      <c r="S13">
        <v>2</v>
      </c>
      <c r="T13">
        <v>0</v>
      </c>
      <c r="U13">
        <v>0</v>
      </c>
      <c r="V13">
        <v>11</v>
      </c>
      <c r="W13" s="12">
        <v>11</v>
      </c>
      <c r="X13">
        <v>11</v>
      </c>
      <c r="Y13">
        <v>11</v>
      </c>
      <c r="Z13">
        <v>0</v>
      </c>
      <c r="AA13">
        <v>0</v>
      </c>
      <c r="AB13">
        <v>43</v>
      </c>
      <c r="AC13">
        <v>9</v>
      </c>
      <c r="AD13">
        <v>9</v>
      </c>
      <c r="AE13">
        <v>0</v>
      </c>
      <c r="AF13">
        <v>0</v>
      </c>
      <c r="AG13">
        <v>0</v>
      </c>
      <c r="AH13">
        <v>0</v>
      </c>
      <c r="AI13">
        <v>0</v>
      </c>
      <c r="AJ13">
        <v>0</v>
      </c>
      <c r="AK13">
        <v>8</v>
      </c>
      <c r="AL13">
        <v>46</v>
      </c>
      <c r="AM13">
        <v>41</v>
      </c>
      <c r="AN13">
        <v>41</v>
      </c>
      <c r="AO13" t="s">
        <v>3</v>
      </c>
      <c r="AP13">
        <v>4</v>
      </c>
      <c r="AQ13" s="12" t="s">
        <v>17</v>
      </c>
      <c r="AR13" s="12" t="s">
        <v>379</v>
      </c>
      <c r="AS13" s="12" t="s">
        <v>57</v>
      </c>
      <c r="AT13" s="12" t="s">
        <v>355</v>
      </c>
      <c r="AU13" s="12" t="s">
        <v>396</v>
      </c>
      <c r="AV13" s="12" t="s">
        <v>268</v>
      </c>
    </row>
    <row r="14" spans="1:48" x14ac:dyDescent="0.35">
      <c r="A14" s="12" t="s">
        <v>138</v>
      </c>
      <c r="B14" s="12" t="s">
        <v>292</v>
      </c>
      <c r="C14" s="129">
        <v>44127</v>
      </c>
      <c r="D14">
        <v>607</v>
      </c>
      <c r="E14">
        <v>2</v>
      </c>
      <c r="F14">
        <v>2</v>
      </c>
      <c r="G14">
        <v>11</v>
      </c>
      <c r="H14">
        <v>43</v>
      </c>
      <c r="I14">
        <v>43</v>
      </c>
      <c r="J14">
        <v>27</v>
      </c>
      <c r="K14">
        <v>27</v>
      </c>
      <c r="L14">
        <v>2</v>
      </c>
      <c r="M14">
        <v>2</v>
      </c>
      <c r="N14">
        <v>2</v>
      </c>
      <c r="O14">
        <v>2</v>
      </c>
      <c r="P14">
        <v>2</v>
      </c>
      <c r="Q14">
        <v>2</v>
      </c>
      <c r="R14">
        <v>3</v>
      </c>
      <c r="S14">
        <v>3</v>
      </c>
      <c r="T14">
        <v>0</v>
      </c>
      <c r="U14">
        <v>0</v>
      </c>
      <c r="V14">
        <v>5</v>
      </c>
      <c r="W14" s="12">
        <v>5</v>
      </c>
      <c r="X14">
        <v>5</v>
      </c>
      <c r="Y14">
        <v>5</v>
      </c>
      <c r="Z14">
        <v>0</v>
      </c>
      <c r="AA14">
        <v>0</v>
      </c>
      <c r="AB14">
        <v>60</v>
      </c>
      <c r="AC14">
        <v>9</v>
      </c>
      <c r="AD14">
        <v>9</v>
      </c>
      <c r="AE14">
        <v>0</v>
      </c>
      <c r="AF14">
        <v>0</v>
      </c>
      <c r="AG14">
        <v>0</v>
      </c>
      <c r="AH14">
        <v>0</v>
      </c>
      <c r="AI14">
        <v>0</v>
      </c>
      <c r="AJ14">
        <v>0</v>
      </c>
      <c r="AK14">
        <v>9</v>
      </c>
      <c r="AL14">
        <v>21</v>
      </c>
      <c r="AM14">
        <v>19</v>
      </c>
      <c r="AN14">
        <v>19</v>
      </c>
      <c r="AO14" t="s">
        <v>3</v>
      </c>
      <c r="AP14">
        <v>4</v>
      </c>
      <c r="AQ14" s="12" t="s">
        <v>17</v>
      </c>
      <c r="AR14" s="12" t="s">
        <v>379</v>
      </c>
      <c r="AS14" s="12" t="s">
        <v>57</v>
      </c>
      <c r="AT14" s="12" t="s">
        <v>354</v>
      </c>
      <c r="AU14" s="12" t="s">
        <v>393</v>
      </c>
      <c r="AV14" s="12" t="s">
        <v>268</v>
      </c>
    </row>
    <row r="15" spans="1:48" x14ac:dyDescent="0.35">
      <c r="A15" s="12" t="s">
        <v>138</v>
      </c>
      <c r="B15" s="12" t="s">
        <v>280</v>
      </c>
      <c r="C15" s="129">
        <v>44134</v>
      </c>
      <c r="D15">
        <v>1239</v>
      </c>
      <c r="E15">
        <v>5</v>
      </c>
      <c r="F15">
        <v>5</v>
      </c>
      <c r="G15">
        <v>11</v>
      </c>
      <c r="H15">
        <v>31</v>
      </c>
      <c r="I15">
        <v>31</v>
      </c>
      <c r="J15">
        <v>19</v>
      </c>
      <c r="K15">
        <v>19</v>
      </c>
      <c r="L15">
        <v>2</v>
      </c>
      <c r="M15">
        <v>2</v>
      </c>
      <c r="N15">
        <v>3</v>
      </c>
      <c r="O15">
        <v>3</v>
      </c>
      <c r="P15">
        <v>3</v>
      </c>
      <c r="Q15">
        <v>3</v>
      </c>
      <c r="R15">
        <v>4</v>
      </c>
      <c r="S15">
        <v>4</v>
      </c>
      <c r="T15">
        <v>2</v>
      </c>
      <c r="U15">
        <v>2</v>
      </c>
      <c r="V15">
        <v>7</v>
      </c>
      <c r="W15" s="12">
        <v>7</v>
      </c>
      <c r="X15">
        <v>7</v>
      </c>
      <c r="Y15">
        <v>7</v>
      </c>
      <c r="Z15">
        <v>1</v>
      </c>
      <c r="AA15">
        <v>1</v>
      </c>
      <c r="AB15">
        <v>27</v>
      </c>
      <c r="AC15">
        <v>3</v>
      </c>
      <c r="AD15">
        <v>3</v>
      </c>
      <c r="AE15">
        <v>0</v>
      </c>
      <c r="AF15">
        <v>0</v>
      </c>
      <c r="AG15">
        <v>0</v>
      </c>
      <c r="AH15">
        <v>0</v>
      </c>
      <c r="AI15">
        <v>0</v>
      </c>
      <c r="AJ15">
        <v>0</v>
      </c>
      <c r="AK15">
        <v>3</v>
      </c>
      <c r="AL15">
        <v>89</v>
      </c>
      <c r="AM15">
        <v>84</v>
      </c>
      <c r="AN15">
        <v>84</v>
      </c>
      <c r="AO15" t="s">
        <v>3</v>
      </c>
      <c r="AP15">
        <v>5</v>
      </c>
      <c r="AQ15" s="12" t="s">
        <v>17</v>
      </c>
      <c r="AR15" s="12" t="s">
        <v>379</v>
      </c>
      <c r="AS15" s="12" t="s">
        <v>57</v>
      </c>
      <c r="AT15" s="12" t="s">
        <v>357</v>
      </c>
      <c r="AU15" s="12" t="s">
        <v>391</v>
      </c>
      <c r="AV15" s="12" t="s">
        <v>268</v>
      </c>
    </row>
    <row r="16" spans="1:48" x14ac:dyDescent="0.35">
      <c r="A16" s="12" t="s">
        <v>138</v>
      </c>
      <c r="B16" s="12" t="s">
        <v>284</v>
      </c>
      <c r="C16" s="129">
        <v>44134</v>
      </c>
      <c r="D16">
        <v>950</v>
      </c>
      <c r="E16">
        <v>7</v>
      </c>
      <c r="F16">
        <v>7</v>
      </c>
      <c r="G16">
        <v>14</v>
      </c>
      <c r="H16">
        <v>46</v>
      </c>
      <c r="I16">
        <v>46</v>
      </c>
      <c r="J16">
        <v>31</v>
      </c>
      <c r="K16">
        <v>31</v>
      </c>
      <c r="L16">
        <v>4</v>
      </c>
      <c r="M16">
        <v>4</v>
      </c>
      <c r="N16">
        <v>4</v>
      </c>
      <c r="O16">
        <v>4</v>
      </c>
      <c r="P16">
        <v>4</v>
      </c>
      <c r="Q16">
        <v>4</v>
      </c>
      <c r="R16">
        <v>6</v>
      </c>
      <c r="S16">
        <v>6</v>
      </c>
      <c r="T16">
        <v>3</v>
      </c>
      <c r="U16">
        <v>3</v>
      </c>
      <c r="V16">
        <v>5</v>
      </c>
      <c r="W16" s="12">
        <v>5</v>
      </c>
      <c r="X16">
        <v>5</v>
      </c>
      <c r="Y16">
        <v>5</v>
      </c>
      <c r="Z16">
        <v>0</v>
      </c>
      <c r="AA16">
        <v>0</v>
      </c>
      <c r="AB16">
        <v>51</v>
      </c>
      <c r="AC16">
        <v>5</v>
      </c>
      <c r="AD16">
        <v>5</v>
      </c>
      <c r="AE16">
        <v>0</v>
      </c>
      <c r="AF16">
        <v>0</v>
      </c>
      <c r="AG16">
        <v>0</v>
      </c>
      <c r="AH16">
        <v>0</v>
      </c>
      <c r="AI16">
        <v>0</v>
      </c>
      <c r="AJ16">
        <v>0</v>
      </c>
      <c r="AK16">
        <v>4</v>
      </c>
      <c r="AL16">
        <v>143</v>
      </c>
      <c r="AM16">
        <v>123</v>
      </c>
      <c r="AN16">
        <v>123</v>
      </c>
      <c r="AO16" t="s">
        <v>3</v>
      </c>
      <c r="AP16">
        <v>5</v>
      </c>
      <c r="AQ16" s="12" t="s">
        <v>17</v>
      </c>
      <c r="AR16" s="12" t="s">
        <v>379</v>
      </c>
      <c r="AS16" s="12" t="s">
        <v>57</v>
      </c>
      <c r="AT16" s="12" t="s">
        <v>353</v>
      </c>
      <c r="AU16" s="12" t="s">
        <v>394</v>
      </c>
      <c r="AV16" s="12" t="s">
        <v>268</v>
      </c>
    </row>
    <row r="17" spans="1:48" x14ac:dyDescent="0.35">
      <c r="A17" s="12" t="s">
        <v>138</v>
      </c>
      <c r="B17" s="12" t="s">
        <v>293</v>
      </c>
      <c r="C17" s="129">
        <v>44141</v>
      </c>
      <c r="D17">
        <v>1341</v>
      </c>
      <c r="E17">
        <v>4</v>
      </c>
      <c r="F17">
        <v>4</v>
      </c>
      <c r="G17">
        <v>4</v>
      </c>
      <c r="H17">
        <v>32</v>
      </c>
      <c r="I17">
        <v>32</v>
      </c>
      <c r="J17">
        <v>21</v>
      </c>
      <c r="K17">
        <v>21</v>
      </c>
      <c r="L17">
        <v>2</v>
      </c>
      <c r="M17">
        <v>2</v>
      </c>
      <c r="N17">
        <v>3</v>
      </c>
      <c r="O17">
        <v>3</v>
      </c>
      <c r="P17">
        <v>3</v>
      </c>
      <c r="Q17">
        <v>3</v>
      </c>
      <c r="R17">
        <v>5</v>
      </c>
      <c r="S17">
        <v>5</v>
      </c>
      <c r="T17">
        <v>2</v>
      </c>
      <c r="U17">
        <v>2</v>
      </c>
      <c r="V17">
        <v>15</v>
      </c>
      <c r="W17" s="12">
        <v>15</v>
      </c>
      <c r="X17">
        <v>15</v>
      </c>
      <c r="Y17">
        <v>15</v>
      </c>
      <c r="Z17">
        <v>0</v>
      </c>
      <c r="AA17">
        <v>0</v>
      </c>
      <c r="AB17">
        <v>32</v>
      </c>
      <c r="AC17">
        <v>3</v>
      </c>
      <c r="AD17">
        <v>3</v>
      </c>
      <c r="AE17">
        <v>0</v>
      </c>
      <c r="AF17">
        <v>0</v>
      </c>
      <c r="AG17">
        <v>0</v>
      </c>
      <c r="AH17">
        <v>0</v>
      </c>
      <c r="AI17">
        <v>0</v>
      </c>
      <c r="AJ17">
        <v>0</v>
      </c>
      <c r="AK17">
        <v>3</v>
      </c>
      <c r="AL17">
        <v>90</v>
      </c>
      <c r="AM17">
        <v>81</v>
      </c>
      <c r="AN17">
        <v>80</v>
      </c>
      <c r="AO17" t="s">
        <v>3</v>
      </c>
      <c r="AP17">
        <v>6</v>
      </c>
      <c r="AQ17" s="12" t="s">
        <v>35</v>
      </c>
      <c r="AR17" s="12" t="s">
        <v>379</v>
      </c>
      <c r="AS17" s="12" t="s">
        <v>57</v>
      </c>
      <c r="AT17" s="12" t="s">
        <v>355</v>
      </c>
      <c r="AU17" s="12" t="s">
        <v>396</v>
      </c>
      <c r="AV17" s="12" t="s">
        <v>268</v>
      </c>
    </row>
    <row r="18" spans="1:48" x14ac:dyDescent="0.35">
      <c r="A18" s="12" t="s">
        <v>138</v>
      </c>
      <c r="B18" s="12" t="s">
        <v>280</v>
      </c>
      <c r="C18" s="129">
        <v>44141</v>
      </c>
      <c r="D18">
        <v>1242</v>
      </c>
      <c r="E18">
        <v>2</v>
      </c>
      <c r="F18">
        <v>2</v>
      </c>
      <c r="G18">
        <v>3</v>
      </c>
      <c r="H18">
        <v>27</v>
      </c>
      <c r="I18">
        <v>27</v>
      </c>
      <c r="J18">
        <v>19</v>
      </c>
      <c r="K18">
        <v>19</v>
      </c>
      <c r="L18">
        <v>1</v>
      </c>
      <c r="M18">
        <v>1</v>
      </c>
      <c r="N18">
        <v>2</v>
      </c>
      <c r="O18">
        <v>2</v>
      </c>
      <c r="P18">
        <v>2</v>
      </c>
      <c r="Q18">
        <v>2</v>
      </c>
      <c r="R18">
        <v>3</v>
      </c>
      <c r="S18">
        <v>3</v>
      </c>
      <c r="T18">
        <v>1</v>
      </c>
      <c r="U18">
        <v>1</v>
      </c>
      <c r="V18">
        <v>8</v>
      </c>
      <c r="W18" s="12">
        <v>8</v>
      </c>
      <c r="X18">
        <v>8</v>
      </c>
      <c r="Y18">
        <v>8</v>
      </c>
      <c r="Z18">
        <v>0</v>
      </c>
      <c r="AA18">
        <v>0</v>
      </c>
      <c r="AB18">
        <v>21</v>
      </c>
      <c r="AC18">
        <v>3</v>
      </c>
      <c r="AD18">
        <v>3</v>
      </c>
      <c r="AE18">
        <v>0</v>
      </c>
      <c r="AF18">
        <v>0</v>
      </c>
      <c r="AG18">
        <v>0</v>
      </c>
      <c r="AH18">
        <v>0</v>
      </c>
      <c r="AI18">
        <v>0</v>
      </c>
      <c r="AJ18">
        <v>0</v>
      </c>
      <c r="AK18">
        <v>3</v>
      </c>
      <c r="AL18">
        <v>78</v>
      </c>
      <c r="AM18">
        <v>75</v>
      </c>
      <c r="AN18">
        <v>75</v>
      </c>
      <c r="AO18" t="s">
        <v>3</v>
      </c>
      <c r="AP18">
        <v>6</v>
      </c>
      <c r="AQ18" s="12" t="s">
        <v>35</v>
      </c>
      <c r="AR18" s="12" t="s">
        <v>379</v>
      </c>
      <c r="AS18" s="12" t="s">
        <v>57</v>
      </c>
      <c r="AT18" s="12" t="s">
        <v>357</v>
      </c>
      <c r="AU18" s="12" t="s">
        <v>391</v>
      </c>
      <c r="AV18" s="12" t="s">
        <v>268</v>
      </c>
    </row>
    <row r="19" spans="1:48" x14ac:dyDescent="0.35">
      <c r="A19" s="12" t="s">
        <v>138</v>
      </c>
      <c r="B19" s="12" t="s">
        <v>280</v>
      </c>
      <c r="C19" s="129">
        <v>44148</v>
      </c>
      <c r="D19">
        <v>1251</v>
      </c>
      <c r="E19">
        <v>4</v>
      </c>
      <c r="F19">
        <v>4</v>
      </c>
      <c r="G19">
        <v>9</v>
      </c>
      <c r="H19">
        <v>29</v>
      </c>
      <c r="I19">
        <v>29</v>
      </c>
      <c r="J19">
        <v>20</v>
      </c>
      <c r="K19">
        <v>20</v>
      </c>
      <c r="L19">
        <v>2</v>
      </c>
      <c r="M19">
        <v>2</v>
      </c>
      <c r="N19">
        <v>3</v>
      </c>
      <c r="O19">
        <v>3</v>
      </c>
      <c r="P19">
        <v>3</v>
      </c>
      <c r="Q19">
        <v>3</v>
      </c>
      <c r="R19">
        <v>5</v>
      </c>
      <c r="S19">
        <v>5</v>
      </c>
      <c r="T19">
        <v>2</v>
      </c>
      <c r="U19">
        <v>2</v>
      </c>
      <c r="V19">
        <v>7</v>
      </c>
      <c r="W19" s="12">
        <v>7</v>
      </c>
      <c r="X19">
        <v>7</v>
      </c>
      <c r="Y19">
        <v>7</v>
      </c>
      <c r="Z19">
        <v>0</v>
      </c>
      <c r="AA19">
        <v>0</v>
      </c>
      <c r="AB19">
        <v>85</v>
      </c>
      <c r="AC19">
        <v>4</v>
      </c>
      <c r="AD19">
        <v>4</v>
      </c>
      <c r="AE19">
        <v>0</v>
      </c>
      <c r="AF19">
        <v>0</v>
      </c>
      <c r="AG19">
        <v>0</v>
      </c>
      <c r="AH19">
        <v>0</v>
      </c>
      <c r="AI19">
        <v>0</v>
      </c>
      <c r="AJ19">
        <v>0</v>
      </c>
      <c r="AK19">
        <v>4</v>
      </c>
      <c r="AL19">
        <v>106</v>
      </c>
      <c r="AM19">
        <v>98</v>
      </c>
      <c r="AN19">
        <v>98</v>
      </c>
      <c r="AO19" t="s">
        <v>3</v>
      </c>
      <c r="AP19">
        <v>7</v>
      </c>
      <c r="AQ19" s="12" t="s">
        <v>35</v>
      </c>
      <c r="AR19" s="12" t="s">
        <v>379</v>
      </c>
      <c r="AS19" s="12" t="s">
        <v>57</v>
      </c>
      <c r="AT19" s="12" t="s">
        <v>357</v>
      </c>
      <c r="AU19" s="12" t="s">
        <v>391</v>
      </c>
      <c r="AV19" s="12" t="s">
        <v>268</v>
      </c>
    </row>
    <row r="20" spans="1:48" x14ac:dyDescent="0.35">
      <c r="A20" s="12" t="s">
        <v>138</v>
      </c>
      <c r="B20" s="12" t="s">
        <v>284</v>
      </c>
      <c r="C20" s="129">
        <v>44148</v>
      </c>
      <c r="D20">
        <v>959</v>
      </c>
      <c r="E20">
        <v>4</v>
      </c>
      <c r="F20">
        <v>4</v>
      </c>
      <c r="G20">
        <v>7</v>
      </c>
      <c r="H20">
        <v>36</v>
      </c>
      <c r="I20">
        <v>36</v>
      </c>
      <c r="J20">
        <v>23</v>
      </c>
      <c r="K20">
        <v>23</v>
      </c>
      <c r="L20">
        <v>2</v>
      </c>
      <c r="M20">
        <v>2</v>
      </c>
      <c r="N20">
        <v>3</v>
      </c>
      <c r="O20">
        <v>3</v>
      </c>
      <c r="P20">
        <v>3</v>
      </c>
      <c r="Q20">
        <v>3</v>
      </c>
      <c r="R20">
        <v>4</v>
      </c>
      <c r="S20">
        <v>4</v>
      </c>
      <c r="T20">
        <v>2</v>
      </c>
      <c r="U20">
        <v>2</v>
      </c>
      <c r="V20">
        <v>4</v>
      </c>
      <c r="W20" s="12">
        <v>4</v>
      </c>
      <c r="X20">
        <v>4</v>
      </c>
      <c r="Y20">
        <v>4</v>
      </c>
      <c r="Z20">
        <v>0</v>
      </c>
      <c r="AA20">
        <v>0</v>
      </c>
      <c r="AB20">
        <v>45</v>
      </c>
      <c r="AC20">
        <v>7</v>
      </c>
      <c r="AD20">
        <v>7</v>
      </c>
      <c r="AE20">
        <v>0</v>
      </c>
      <c r="AF20">
        <v>0</v>
      </c>
      <c r="AG20">
        <v>0</v>
      </c>
      <c r="AH20">
        <v>0</v>
      </c>
      <c r="AI20">
        <v>0</v>
      </c>
      <c r="AJ20">
        <v>0</v>
      </c>
      <c r="AK20">
        <v>6</v>
      </c>
      <c r="AL20">
        <v>64</v>
      </c>
      <c r="AM20">
        <v>59</v>
      </c>
      <c r="AN20">
        <v>59</v>
      </c>
      <c r="AO20" t="s">
        <v>3</v>
      </c>
      <c r="AP20">
        <v>7</v>
      </c>
      <c r="AQ20" s="12" t="s">
        <v>35</v>
      </c>
      <c r="AR20" s="12" t="s">
        <v>379</v>
      </c>
      <c r="AS20" s="12" t="s">
        <v>57</v>
      </c>
      <c r="AT20" s="12" t="s">
        <v>353</v>
      </c>
      <c r="AU20" s="12" t="s">
        <v>394</v>
      </c>
      <c r="AV20" s="12" t="s">
        <v>268</v>
      </c>
    </row>
    <row r="21" spans="1:48" x14ac:dyDescent="0.35">
      <c r="A21" s="12" t="s">
        <v>138</v>
      </c>
      <c r="B21" s="12" t="s">
        <v>292</v>
      </c>
      <c r="C21" s="129">
        <v>44148</v>
      </c>
      <c r="D21">
        <v>637</v>
      </c>
      <c r="E21">
        <v>7</v>
      </c>
      <c r="F21">
        <v>7</v>
      </c>
      <c r="G21">
        <v>13</v>
      </c>
      <c r="H21">
        <v>41</v>
      </c>
      <c r="I21">
        <v>41</v>
      </c>
      <c r="J21">
        <v>29</v>
      </c>
      <c r="K21">
        <v>29</v>
      </c>
      <c r="L21">
        <v>3</v>
      </c>
      <c r="M21">
        <v>3</v>
      </c>
      <c r="N21">
        <v>5</v>
      </c>
      <c r="O21">
        <v>5</v>
      </c>
      <c r="P21">
        <v>5</v>
      </c>
      <c r="Q21">
        <v>5</v>
      </c>
      <c r="R21">
        <v>8</v>
      </c>
      <c r="S21">
        <v>8</v>
      </c>
      <c r="T21">
        <v>4</v>
      </c>
      <c r="U21">
        <v>4</v>
      </c>
      <c r="V21">
        <v>6</v>
      </c>
      <c r="W21" s="12">
        <v>6</v>
      </c>
      <c r="X21">
        <v>6</v>
      </c>
      <c r="Y21">
        <v>6</v>
      </c>
      <c r="Z21">
        <v>0</v>
      </c>
      <c r="AA21">
        <v>0</v>
      </c>
      <c r="AB21">
        <v>46</v>
      </c>
      <c r="AC21">
        <v>5</v>
      </c>
      <c r="AD21">
        <v>5</v>
      </c>
      <c r="AE21">
        <v>0</v>
      </c>
      <c r="AF21">
        <v>0</v>
      </c>
      <c r="AG21">
        <v>0</v>
      </c>
      <c r="AH21">
        <v>0</v>
      </c>
      <c r="AI21">
        <v>0</v>
      </c>
      <c r="AJ21">
        <v>0</v>
      </c>
      <c r="AK21">
        <v>4</v>
      </c>
      <c r="AL21">
        <v>45</v>
      </c>
      <c r="AM21">
        <v>37</v>
      </c>
      <c r="AN21">
        <v>37</v>
      </c>
      <c r="AO21" t="s">
        <v>3</v>
      </c>
      <c r="AP21">
        <v>7</v>
      </c>
      <c r="AQ21" s="12" t="s">
        <v>35</v>
      </c>
      <c r="AR21" s="12" t="s">
        <v>379</v>
      </c>
      <c r="AS21" s="12" t="s">
        <v>57</v>
      </c>
      <c r="AT21" s="12" t="s">
        <v>354</v>
      </c>
      <c r="AU21" s="12" t="s">
        <v>393</v>
      </c>
      <c r="AV21" s="12" t="s">
        <v>268</v>
      </c>
    </row>
    <row r="22" spans="1:48" x14ac:dyDescent="0.35">
      <c r="A22" s="12" t="s">
        <v>138</v>
      </c>
      <c r="B22" s="12" t="s">
        <v>290</v>
      </c>
      <c r="C22" s="129">
        <v>44155</v>
      </c>
      <c r="D22">
        <v>2443</v>
      </c>
      <c r="E22">
        <v>10</v>
      </c>
      <c r="F22">
        <v>10</v>
      </c>
      <c r="G22">
        <v>15</v>
      </c>
      <c r="H22">
        <v>47</v>
      </c>
      <c r="I22">
        <v>47</v>
      </c>
      <c r="J22">
        <v>33</v>
      </c>
      <c r="K22">
        <v>33</v>
      </c>
      <c r="L22">
        <v>5</v>
      </c>
      <c r="M22">
        <v>5</v>
      </c>
      <c r="N22">
        <v>7</v>
      </c>
      <c r="O22">
        <v>7</v>
      </c>
      <c r="P22">
        <v>7</v>
      </c>
      <c r="Q22">
        <v>7</v>
      </c>
      <c r="R22">
        <v>9</v>
      </c>
      <c r="S22">
        <v>9</v>
      </c>
      <c r="T22">
        <v>4</v>
      </c>
      <c r="U22">
        <v>4</v>
      </c>
      <c r="V22">
        <v>19</v>
      </c>
      <c r="W22" s="12">
        <v>19</v>
      </c>
      <c r="X22">
        <v>19</v>
      </c>
      <c r="Y22">
        <v>19</v>
      </c>
      <c r="Z22">
        <v>1</v>
      </c>
      <c r="AA22">
        <v>1</v>
      </c>
      <c r="AB22">
        <v>84</v>
      </c>
      <c r="AC22">
        <v>4</v>
      </c>
      <c r="AD22">
        <v>4</v>
      </c>
      <c r="AE22">
        <v>0</v>
      </c>
      <c r="AF22">
        <v>0</v>
      </c>
      <c r="AG22">
        <v>0</v>
      </c>
      <c r="AH22">
        <v>0</v>
      </c>
      <c r="AI22">
        <v>0</v>
      </c>
      <c r="AJ22">
        <v>0</v>
      </c>
      <c r="AK22">
        <v>4</v>
      </c>
      <c r="AL22">
        <v>104</v>
      </c>
      <c r="AM22">
        <v>98</v>
      </c>
      <c r="AN22">
        <v>98</v>
      </c>
      <c r="AO22" t="s">
        <v>3</v>
      </c>
      <c r="AP22">
        <v>8</v>
      </c>
      <c r="AQ22" s="12" t="s">
        <v>35</v>
      </c>
      <c r="AR22" s="12" t="s">
        <v>379</v>
      </c>
      <c r="AS22" s="12" t="s">
        <v>57</v>
      </c>
      <c r="AT22" s="12" t="s">
        <v>352</v>
      </c>
      <c r="AU22" s="12" t="s">
        <v>395</v>
      </c>
      <c r="AV22" s="12" t="s">
        <v>268</v>
      </c>
    </row>
    <row r="23" spans="1:48" x14ac:dyDescent="0.35">
      <c r="A23" s="12" t="s">
        <v>138</v>
      </c>
      <c r="B23" s="12" t="s">
        <v>293</v>
      </c>
      <c r="C23" s="129">
        <v>44155</v>
      </c>
      <c r="D23">
        <v>1358</v>
      </c>
      <c r="E23">
        <v>7</v>
      </c>
      <c r="F23">
        <v>7</v>
      </c>
      <c r="G23">
        <v>8</v>
      </c>
      <c r="H23">
        <v>36</v>
      </c>
      <c r="I23">
        <v>36</v>
      </c>
      <c r="J23">
        <v>20</v>
      </c>
      <c r="K23">
        <v>20</v>
      </c>
      <c r="L23">
        <v>3</v>
      </c>
      <c r="M23">
        <v>3</v>
      </c>
      <c r="N23">
        <v>3</v>
      </c>
      <c r="O23">
        <v>3</v>
      </c>
      <c r="P23">
        <v>3</v>
      </c>
      <c r="Q23">
        <v>3</v>
      </c>
      <c r="R23">
        <v>5</v>
      </c>
      <c r="S23">
        <v>5</v>
      </c>
      <c r="T23">
        <v>3</v>
      </c>
      <c r="U23">
        <v>3</v>
      </c>
      <c r="V23">
        <v>10</v>
      </c>
      <c r="W23" s="12">
        <v>10</v>
      </c>
      <c r="X23">
        <v>10</v>
      </c>
      <c r="Y23">
        <v>10</v>
      </c>
      <c r="Z23">
        <v>1</v>
      </c>
      <c r="AA23">
        <v>1</v>
      </c>
      <c r="AB23">
        <v>48</v>
      </c>
      <c r="AC23">
        <v>2</v>
      </c>
      <c r="AD23">
        <v>2</v>
      </c>
      <c r="AE23">
        <v>0</v>
      </c>
      <c r="AF23">
        <v>0</v>
      </c>
      <c r="AG23">
        <v>0</v>
      </c>
      <c r="AH23">
        <v>0</v>
      </c>
      <c r="AI23">
        <v>0</v>
      </c>
      <c r="AJ23">
        <v>0</v>
      </c>
      <c r="AK23">
        <v>2</v>
      </c>
      <c r="AL23">
        <v>40</v>
      </c>
      <c r="AM23">
        <v>37</v>
      </c>
      <c r="AN23">
        <v>37</v>
      </c>
      <c r="AO23" t="s">
        <v>3</v>
      </c>
      <c r="AP23">
        <v>8</v>
      </c>
      <c r="AQ23" s="12" t="s">
        <v>35</v>
      </c>
      <c r="AR23" s="12" t="s">
        <v>379</v>
      </c>
      <c r="AS23" s="12" t="s">
        <v>57</v>
      </c>
      <c r="AT23" s="12" t="s">
        <v>355</v>
      </c>
      <c r="AU23" s="12" t="s">
        <v>396</v>
      </c>
      <c r="AV23" s="12" t="s">
        <v>268</v>
      </c>
    </row>
    <row r="24" spans="1:48" x14ac:dyDescent="0.35">
      <c r="A24" s="12" t="s">
        <v>138</v>
      </c>
      <c r="B24" s="12" t="s">
        <v>280</v>
      </c>
      <c r="C24" s="129">
        <v>44155</v>
      </c>
      <c r="D24">
        <v>1258</v>
      </c>
      <c r="E24">
        <v>3</v>
      </c>
      <c r="F24">
        <v>3</v>
      </c>
      <c r="G24">
        <v>7</v>
      </c>
      <c r="H24">
        <v>31</v>
      </c>
      <c r="I24">
        <v>31</v>
      </c>
      <c r="J24">
        <v>22</v>
      </c>
      <c r="K24">
        <v>22</v>
      </c>
      <c r="L24">
        <v>2</v>
      </c>
      <c r="M24">
        <v>2</v>
      </c>
      <c r="N24">
        <v>2</v>
      </c>
      <c r="O24">
        <v>2</v>
      </c>
      <c r="P24">
        <v>2</v>
      </c>
      <c r="Q24">
        <v>2</v>
      </c>
      <c r="R24">
        <v>3</v>
      </c>
      <c r="S24">
        <v>3</v>
      </c>
      <c r="T24">
        <v>1</v>
      </c>
      <c r="U24">
        <v>1</v>
      </c>
      <c r="V24">
        <v>8</v>
      </c>
      <c r="W24" s="12">
        <v>8</v>
      </c>
      <c r="X24">
        <v>8</v>
      </c>
      <c r="Y24">
        <v>8</v>
      </c>
      <c r="Z24">
        <v>0</v>
      </c>
      <c r="AA24">
        <v>0</v>
      </c>
      <c r="AB24">
        <v>99</v>
      </c>
      <c r="AC24">
        <v>5</v>
      </c>
      <c r="AD24">
        <v>5</v>
      </c>
      <c r="AE24">
        <v>0</v>
      </c>
      <c r="AF24">
        <v>0</v>
      </c>
      <c r="AG24">
        <v>0</v>
      </c>
      <c r="AH24">
        <v>0</v>
      </c>
      <c r="AI24">
        <v>0</v>
      </c>
      <c r="AJ24">
        <v>0</v>
      </c>
      <c r="AK24">
        <v>5</v>
      </c>
      <c r="AL24">
        <v>134</v>
      </c>
      <c r="AM24">
        <v>126</v>
      </c>
      <c r="AN24">
        <v>126</v>
      </c>
      <c r="AO24" t="s">
        <v>3</v>
      </c>
      <c r="AP24">
        <v>8</v>
      </c>
      <c r="AQ24" s="12" t="s">
        <v>35</v>
      </c>
      <c r="AR24" s="12" t="s">
        <v>379</v>
      </c>
      <c r="AS24" s="12" t="s">
        <v>57</v>
      </c>
      <c r="AT24" s="12" t="s">
        <v>357</v>
      </c>
      <c r="AU24" s="12" t="s">
        <v>391</v>
      </c>
      <c r="AV24" s="12" t="s">
        <v>268</v>
      </c>
    </row>
    <row r="25" spans="1:48" x14ac:dyDescent="0.35">
      <c r="A25" s="12" t="s">
        <v>138</v>
      </c>
      <c r="B25" s="12" t="s">
        <v>271</v>
      </c>
      <c r="C25" s="129">
        <v>44155</v>
      </c>
      <c r="D25">
        <v>532</v>
      </c>
      <c r="E25">
        <v>11</v>
      </c>
      <c r="F25">
        <v>11</v>
      </c>
      <c r="G25">
        <v>16</v>
      </c>
      <c r="H25">
        <v>49</v>
      </c>
      <c r="I25">
        <v>49</v>
      </c>
      <c r="J25">
        <v>34</v>
      </c>
      <c r="K25">
        <v>34</v>
      </c>
      <c r="L25">
        <v>6</v>
      </c>
      <c r="M25">
        <v>6</v>
      </c>
      <c r="N25">
        <v>7</v>
      </c>
      <c r="O25">
        <v>7</v>
      </c>
      <c r="P25">
        <v>7</v>
      </c>
      <c r="Q25">
        <v>7</v>
      </c>
      <c r="R25">
        <v>10</v>
      </c>
      <c r="S25">
        <v>10</v>
      </c>
      <c r="T25">
        <v>4</v>
      </c>
      <c r="U25">
        <v>4</v>
      </c>
      <c r="V25">
        <v>14</v>
      </c>
      <c r="W25" s="12">
        <v>14</v>
      </c>
      <c r="X25">
        <v>14</v>
      </c>
      <c r="Y25">
        <v>14</v>
      </c>
      <c r="Z25">
        <v>1</v>
      </c>
      <c r="AA25">
        <v>1</v>
      </c>
      <c r="AB25">
        <v>17</v>
      </c>
      <c r="AC25">
        <v>2</v>
      </c>
      <c r="AD25">
        <v>2</v>
      </c>
      <c r="AE25">
        <v>0</v>
      </c>
      <c r="AF25">
        <v>0</v>
      </c>
      <c r="AG25">
        <v>0</v>
      </c>
      <c r="AH25">
        <v>0</v>
      </c>
      <c r="AI25">
        <v>0</v>
      </c>
      <c r="AJ25">
        <v>0</v>
      </c>
      <c r="AK25">
        <v>2</v>
      </c>
      <c r="AL25">
        <v>22</v>
      </c>
      <c r="AM25">
        <v>19</v>
      </c>
      <c r="AN25">
        <v>19</v>
      </c>
      <c r="AO25" t="s">
        <v>3</v>
      </c>
      <c r="AP25">
        <v>8</v>
      </c>
      <c r="AQ25" s="12" t="s">
        <v>35</v>
      </c>
      <c r="AR25" s="12" t="s">
        <v>379</v>
      </c>
      <c r="AS25" s="12" t="s">
        <v>57</v>
      </c>
      <c r="AT25" s="12" t="s">
        <v>356</v>
      </c>
      <c r="AU25" s="12" t="s">
        <v>392</v>
      </c>
      <c r="AV25" s="12" t="s">
        <v>268</v>
      </c>
    </row>
    <row r="26" spans="1:48" x14ac:dyDescent="0.35">
      <c r="A26" s="12" t="s">
        <v>138</v>
      </c>
      <c r="B26" s="12" t="s">
        <v>292</v>
      </c>
      <c r="C26" s="129">
        <v>44155</v>
      </c>
      <c r="D26">
        <v>648</v>
      </c>
      <c r="E26">
        <v>6</v>
      </c>
      <c r="F26">
        <v>6</v>
      </c>
      <c r="G26">
        <v>11</v>
      </c>
      <c r="H26">
        <v>43</v>
      </c>
      <c r="I26">
        <v>43</v>
      </c>
      <c r="J26">
        <v>29</v>
      </c>
      <c r="K26">
        <v>28</v>
      </c>
      <c r="L26">
        <v>3</v>
      </c>
      <c r="M26">
        <v>3</v>
      </c>
      <c r="N26">
        <v>4</v>
      </c>
      <c r="O26">
        <v>4</v>
      </c>
      <c r="P26">
        <v>4</v>
      </c>
      <c r="Q26">
        <v>4</v>
      </c>
      <c r="R26">
        <v>6</v>
      </c>
      <c r="S26">
        <v>6</v>
      </c>
      <c r="T26">
        <v>3</v>
      </c>
      <c r="U26">
        <v>3</v>
      </c>
      <c r="V26">
        <v>7</v>
      </c>
      <c r="W26" s="12">
        <v>7</v>
      </c>
      <c r="X26">
        <v>7</v>
      </c>
      <c r="Y26">
        <v>7</v>
      </c>
      <c r="Z26">
        <v>0</v>
      </c>
      <c r="AA26">
        <v>0</v>
      </c>
      <c r="AB26">
        <v>49</v>
      </c>
      <c r="AC26">
        <v>3</v>
      </c>
      <c r="AD26">
        <v>3</v>
      </c>
      <c r="AE26">
        <v>0</v>
      </c>
      <c r="AF26">
        <v>0</v>
      </c>
      <c r="AG26">
        <v>0</v>
      </c>
      <c r="AH26">
        <v>0</v>
      </c>
      <c r="AI26">
        <v>0</v>
      </c>
      <c r="AJ26">
        <v>0</v>
      </c>
      <c r="AK26">
        <v>3</v>
      </c>
      <c r="AL26">
        <v>48</v>
      </c>
      <c r="AM26">
        <v>42</v>
      </c>
      <c r="AN26">
        <v>42</v>
      </c>
      <c r="AO26" t="s">
        <v>3</v>
      </c>
      <c r="AP26">
        <v>8</v>
      </c>
      <c r="AQ26" s="12" t="s">
        <v>35</v>
      </c>
      <c r="AR26" s="12" t="s">
        <v>379</v>
      </c>
      <c r="AS26" s="12" t="s">
        <v>57</v>
      </c>
      <c r="AT26" s="12" t="s">
        <v>354</v>
      </c>
      <c r="AU26" s="12" t="s">
        <v>393</v>
      </c>
      <c r="AV26" s="12" t="s">
        <v>268</v>
      </c>
    </row>
    <row r="27" spans="1:48" x14ac:dyDescent="0.35">
      <c r="A27" s="12" t="s">
        <v>148</v>
      </c>
      <c r="B27" s="12" t="s">
        <v>150</v>
      </c>
      <c r="C27" s="129">
        <v>44106</v>
      </c>
      <c r="D27">
        <v>4387</v>
      </c>
      <c r="E27">
        <v>4</v>
      </c>
      <c r="F27">
        <v>7</v>
      </c>
      <c r="G27">
        <v>141</v>
      </c>
      <c r="H27">
        <v>411</v>
      </c>
      <c r="I27">
        <v>411</v>
      </c>
      <c r="J27">
        <v>291</v>
      </c>
      <c r="K27">
        <v>291</v>
      </c>
      <c r="L27">
        <v>2</v>
      </c>
      <c r="M27">
        <v>2</v>
      </c>
      <c r="N27">
        <v>238</v>
      </c>
      <c r="O27">
        <v>18</v>
      </c>
      <c r="P27">
        <v>18</v>
      </c>
      <c r="Q27">
        <v>8</v>
      </c>
      <c r="R27">
        <v>16</v>
      </c>
      <c r="S27">
        <v>10</v>
      </c>
      <c r="T27">
        <v>2</v>
      </c>
      <c r="U27">
        <v>2</v>
      </c>
      <c r="V27">
        <v>58</v>
      </c>
      <c r="W27" s="12">
        <v>58</v>
      </c>
      <c r="X27">
        <v>40</v>
      </c>
      <c r="Y27">
        <v>40</v>
      </c>
      <c r="Z27">
        <v>0</v>
      </c>
      <c r="AA27">
        <v>0</v>
      </c>
      <c r="AB27">
        <v>316</v>
      </c>
      <c r="AC27">
        <v>108</v>
      </c>
      <c r="AD27">
        <v>108</v>
      </c>
      <c r="AE27">
        <v>0</v>
      </c>
      <c r="AF27">
        <v>0</v>
      </c>
      <c r="AG27">
        <v>0</v>
      </c>
      <c r="AH27">
        <v>0</v>
      </c>
      <c r="AI27">
        <v>0</v>
      </c>
      <c r="AJ27">
        <v>0</v>
      </c>
      <c r="AK27">
        <v>108</v>
      </c>
      <c r="AL27">
        <v>282</v>
      </c>
      <c r="AM27">
        <v>233</v>
      </c>
      <c r="AN27">
        <v>233</v>
      </c>
      <c r="AO27" t="s">
        <v>3</v>
      </c>
      <c r="AP27">
        <v>1</v>
      </c>
      <c r="AQ27" s="12" t="s">
        <v>17</v>
      </c>
      <c r="AR27" s="12" t="s">
        <v>379</v>
      </c>
      <c r="AS27" s="12" t="s">
        <v>57</v>
      </c>
      <c r="AT27" s="12" t="s">
        <v>362</v>
      </c>
      <c r="AU27" s="12" t="s">
        <v>664</v>
      </c>
      <c r="AV27" s="12" t="s">
        <v>268</v>
      </c>
    </row>
    <row r="28" spans="1:48" x14ac:dyDescent="0.35">
      <c r="A28" s="12" t="s">
        <v>148</v>
      </c>
      <c r="B28" s="12" t="s">
        <v>151</v>
      </c>
      <c r="C28" s="129">
        <v>44106</v>
      </c>
      <c r="D28">
        <v>1160</v>
      </c>
      <c r="E28">
        <v>4</v>
      </c>
      <c r="F28">
        <v>3</v>
      </c>
      <c r="G28">
        <v>41</v>
      </c>
      <c r="H28">
        <v>52</v>
      </c>
      <c r="I28">
        <v>52</v>
      </c>
      <c r="J28">
        <v>38</v>
      </c>
      <c r="K28">
        <v>38</v>
      </c>
      <c r="L28">
        <v>2</v>
      </c>
      <c r="M28">
        <v>2</v>
      </c>
      <c r="N28">
        <v>30</v>
      </c>
      <c r="O28">
        <v>10</v>
      </c>
      <c r="P28">
        <v>10</v>
      </c>
      <c r="Q28">
        <v>4</v>
      </c>
      <c r="R28">
        <v>8</v>
      </c>
      <c r="S28">
        <v>6</v>
      </c>
      <c r="T28">
        <v>2</v>
      </c>
      <c r="U28">
        <v>2</v>
      </c>
      <c r="V28">
        <v>34</v>
      </c>
      <c r="W28" s="12">
        <v>34</v>
      </c>
      <c r="X28">
        <v>20</v>
      </c>
      <c r="Y28">
        <v>20</v>
      </c>
      <c r="Z28">
        <v>0</v>
      </c>
      <c r="AA28">
        <v>0</v>
      </c>
      <c r="AB28">
        <v>78</v>
      </c>
      <c r="AC28">
        <v>8</v>
      </c>
      <c r="AD28">
        <v>8</v>
      </c>
      <c r="AE28">
        <v>0</v>
      </c>
      <c r="AF28">
        <v>0</v>
      </c>
      <c r="AG28">
        <v>0</v>
      </c>
      <c r="AH28">
        <v>0</v>
      </c>
      <c r="AI28">
        <v>0</v>
      </c>
      <c r="AJ28">
        <v>0</v>
      </c>
      <c r="AK28">
        <v>6</v>
      </c>
      <c r="AL28">
        <v>97</v>
      </c>
      <c r="AM28">
        <v>74</v>
      </c>
      <c r="AN28">
        <v>74</v>
      </c>
      <c r="AO28" t="s">
        <v>3</v>
      </c>
      <c r="AP28">
        <v>1</v>
      </c>
      <c r="AQ28" s="12" t="s">
        <v>17</v>
      </c>
      <c r="AR28" s="12" t="s">
        <v>379</v>
      </c>
      <c r="AS28" s="12" t="s">
        <v>57</v>
      </c>
      <c r="AT28" s="12" t="s">
        <v>363</v>
      </c>
      <c r="AU28" s="12" t="s">
        <v>679</v>
      </c>
      <c r="AV28" s="12" t="s">
        <v>268</v>
      </c>
    </row>
    <row r="29" spans="1:48" x14ac:dyDescent="0.35">
      <c r="A29" s="12" t="s">
        <v>148</v>
      </c>
      <c r="B29" s="12" t="s">
        <v>149</v>
      </c>
      <c r="C29" s="129">
        <v>44113</v>
      </c>
      <c r="D29">
        <v>6782</v>
      </c>
      <c r="E29">
        <v>10</v>
      </c>
      <c r="F29">
        <v>12</v>
      </c>
      <c r="G29">
        <v>-1</v>
      </c>
      <c r="H29">
        <v>82</v>
      </c>
      <c r="I29">
        <v>82</v>
      </c>
      <c r="J29">
        <v>55</v>
      </c>
      <c r="K29">
        <v>55</v>
      </c>
      <c r="L29">
        <v>3</v>
      </c>
      <c r="M29">
        <v>3</v>
      </c>
      <c r="N29">
        <v>41</v>
      </c>
      <c r="O29">
        <v>22</v>
      </c>
      <c r="P29">
        <v>22</v>
      </c>
      <c r="Q29">
        <v>10</v>
      </c>
      <c r="R29">
        <v>18</v>
      </c>
      <c r="S29">
        <v>18</v>
      </c>
      <c r="T29">
        <v>6</v>
      </c>
      <c r="U29">
        <v>6</v>
      </c>
      <c r="V29">
        <v>66</v>
      </c>
      <c r="W29" s="12">
        <v>66</v>
      </c>
      <c r="X29">
        <v>42</v>
      </c>
      <c r="Y29">
        <v>42</v>
      </c>
      <c r="Z29">
        <v>1</v>
      </c>
      <c r="AA29">
        <v>1</v>
      </c>
      <c r="AB29">
        <v>585</v>
      </c>
      <c r="AC29">
        <v>304</v>
      </c>
      <c r="AD29">
        <v>304</v>
      </c>
      <c r="AE29">
        <v>0</v>
      </c>
      <c r="AF29">
        <v>0</v>
      </c>
      <c r="AG29">
        <v>0</v>
      </c>
      <c r="AH29">
        <v>0</v>
      </c>
      <c r="AI29">
        <v>0</v>
      </c>
      <c r="AJ29">
        <v>0</v>
      </c>
      <c r="AK29">
        <v>197</v>
      </c>
      <c r="AL29">
        <v>652</v>
      </c>
      <c r="AM29">
        <v>596</v>
      </c>
      <c r="AN29">
        <v>592</v>
      </c>
      <c r="AO29" t="s">
        <v>3</v>
      </c>
      <c r="AP29">
        <v>2</v>
      </c>
      <c r="AQ29" s="12" t="s">
        <v>17</v>
      </c>
      <c r="AR29" s="12" t="s">
        <v>379</v>
      </c>
      <c r="AS29" s="12" t="s">
        <v>57</v>
      </c>
      <c r="AT29" s="12" t="s">
        <v>362</v>
      </c>
      <c r="AU29" s="12" t="s">
        <v>667</v>
      </c>
      <c r="AV29" s="12" t="s">
        <v>268</v>
      </c>
    </row>
    <row r="30" spans="1:48" x14ac:dyDescent="0.35">
      <c r="A30" s="12" t="s">
        <v>148</v>
      </c>
      <c r="B30" s="12" t="s">
        <v>150</v>
      </c>
      <c r="C30" s="129">
        <v>44113</v>
      </c>
      <c r="D30">
        <v>4387</v>
      </c>
      <c r="E30">
        <v>15</v>
      </c>
      <c r="F30">
        <v>21</v>
      </c>
      <c r="G30">
        <v>0</v>
      </c>
      <c r="H30">
        <v>236</v>
      </c>
      <c r="I30">
        <v>236</v>
      </c>
      <c r="J30">
        <v>160</v>
      </c>
      <c r="K30">
        <v>160</v>
      </c>
      <c r="L30">
        <v>9</v>
      </c>
      <c r="M30">
        <v>9</v>
      </c>
      <c r="N30">
        <v>95</v>
      </c>
      <c r="O30">
        <v>22</v>
      </c>
      <c r="P30">
        <v>22</v>
      </c>
      <c r="Q30">
        <v>13</v>
      </c>
      <c r="R30">
        <v>12</v>
      </c>
      <c r="S30">
        <v>12</v>
      </c>
      <c r="T30">
        <v>3</v>
      </c>
      <c r="U30">
        <v>3</v>
      </c>
      <c r="V30">
        <v>120</v>
      </c>
      <c r="W30" s="12">
        <v>120</v>
      </c>
      <c r="X30">
        <v>83</v>
      </c>
      <c r="Y30">
        <v>83</v>
      </c>
      <c r="Z30">
        <v>3</v>
      </c>
      <c r="AA30">
        <v>3</v>
      </c>
      <c r="AB30">
        <v>295</v>
      </c>
      <c r="AC30">
        <v>88</v>
      </c>
      <c r="AD30">
        <v>88</v>
      </c>
      <c r="AE30">
        <v>0</v>
      </c>
      <c r="AF30">
        <v>0</v>
      </c>
      <c r="AG30">
        <v>0</v>
      </c>
      <c r="AH30">
        <v>0</v>
      </c>
      <c r="AI30">
        <v>0</v>
      </c>
      <c r="AJ30">
        <v>0</v>
      </c>
      <c r="AK30">
        <v>88</v>
      </c>
      <c r="AL30">
        <v>381</v>
      </c>
      <c r="AM30">
        <v>288</v>
      </c>
      <c r="AN30">
        <v>287</v>
      </c>
      <c r="AO30" t="s">
        <v>3</v>
      </c>
      <c r="AP30">
        <v>2</v>
      </c>
      <c r="AQ30" s="12" t="s">
        <v>17</v>
      </c>
      <c r="AR30" s="12" t="s">
        <v>379</v>
      </c>
      <c r="AS30" s="12" t="s">
        <v>57</v>
      </c>
      <c r="AT30" s="12" t="s">
        <v>362</v>
      </c>
      <c r="AU30" s="12" t="s">
        <v>664</v>
      </c>
      <c r="AV30" s="12" t="s">
        <v>268</v>
      </c>
    </row>
    <row r="31" spans="1:48" x14ac:dyDescent="0.35">
      <c r="A31" s="12" t="s">
        <v>148</v>
      </c>
      <c r="B31" s="12" t="s">
        <v>151</v>
      </c>
      <c r="C31" s="129">
        <v>44113</v>
      </c>
      <c r="D31">
        <v>1160</v>
      </c>
      <c r="E31">
        <v>1</v>
      </c>
      <c r="F31">
        <v>2</v>
      </c>
      <c r="G31">
        <v>0</v>
      </c>
      <c r="H31">
        <v>71</v>
      </c>
      <c r="I31">
        <v>71</v>
      </c>
      <c r="J31">
        <v>57</v>
      </c>
      <c r="K31">
        <v>57</v>
      </c>
      <c r="L31">
        <v>1</v>
      </c>
      <c r="M31">
        <v>1</v>
      </c>
      <c r="N31">
        <v>20</v>
      </c>
      <c r="O31">
        <v>7</v>
      </c>
      <c r="P31">
        <v>7</v>
      </c>
      <c r="Q31">
        <v>3</v>
      </c>
      <c r="R31">
        <v>5</v>
      </c>
      <c r="S31">
        <v>5</v>
      </c>
      <c r="T31">
        <v>0</v>
      </c>
      <c r="U31">
        <v>0</v>
      </c>
      <c r="V31">
        <v>44</v>
      </c>
      <c r="W31" s="12">
        <v>44</v>
      </c>
      <c r="X31">
        <v>30</v>
      </c>
      <c r="Y31">
        <v>30</v>
      </c>
      <c r="Z31">
        <v>0</v>
      </c>
      <c r="AA31">
        <v>0</v>
      </c>
      <c r="AB31">
        <v>76</v>
      </c>
      <c r="AC31">
        <v>7</v>
      </c>
      <c r="AD31">
        <v>7</v>
      </c>
      <c r="AE31">
        <v>0</v>
      </c>
      <c r="AF31">
        <v>0</v>
      </c>
      <c r="AG31">
        <v>0</v>
      </c>
      <c r="AH31">
        <v>0</v>
      </c>
      <c r="AI31">
        <v>0</v>
      </c>
      <c r="AJ31">
        <v>0</v>
      </c>
      <c r="AK31">
        <v>4</v>
      </c>
      <c r="AL31">
        <v>89</v>
      </c>
      <c r="AM31">
        <v>62</v>
      </c>
      <c r="AN31">
        <v>62</v>
      </c>
      <c r="AO31" t="s">
        <v>3</v>
      </c>
      <c r="AP31">
        <v>2</v>
      </c>
      <c r="AQ31" s="12" t="s">
        <v>17</v>
      </c>
      <c r="AR31" s="12" t="s">
        <v>379</v>
      </c>
      <c r="AS31" s="12" t="s">
        <v>57</v>
      </c>
      <c r="AT31" s="12" t="s">
        <v>363</v>
      </c>
      <c r="AU31" s="12" t="s">
        <v>679</v>
      </c>
      <c r="AV31" s="12" t="s">
        <v>268</v>
      </c>
    </row>
    <row r="32" spans="1:48" x14ac:dyDescent="0.35">
      <c r="A32" s="12" t="s">
        <v>148</v>
      </c>
      <c r="B32" s="12" t="s">
        <v>152</v>
      </c>
      <c r="C32" s="129">
        <v>44113</v>
      </c>
      <c r="D32">
        <v>1498</v>
      </c>
      <c r="E32">
        <v>1</v>
      </c>
      <c r="F32">
        <v>5</v>
      </c>
      <c r="G32">
        <v>0</v>
      </c>
      <c r="H32">
        <v>55</v>
      </c>
      <c r="I32">
        <v>55</v>
      </c>
      <c r="J32">
        <v>31</v>
      </c>
      <c r="K32">
        <v>31</v>
      </c>
      <c r="L32">
        <v>1</v>
      </c>
      <c r="M32">
        <v>1</v>
      </c>
      <c r="N32">
        <v>33</v>
      </c>
      <c r="O32">
        <v>4</v>
      </c>
      <c r="P32">
        <v>4</v>
      </c>
      <c r="Q32">
        <v>2</v>
      </c>
      <c r="R32">
        <v>3</v>
      </c>
      <c r="S32">
        <v>3</v>
      </c>
      <c r="T32">
        <v>0</v>
      </c>
      <c r="U32">
        <v>0</v>
      </c>
      <c r="V32">
        <v>0</v>
      </c>
      <c r="W32" s="12">
        <v>0</v>
      </c>
      <c r="X32">
        <v>0</v>
      </c>
      <c r="Y32">
        <v>0</v>
      </c>
      <c r="Z32">
        <v>0</v>
      </c>
      <c r="AA32">
        <v>0</v>
      </c>
      <c r="AB32">
        <v>105</v>
      </c>
      <c r="AC32">
        <v>19</v>
      </c>
      <c r="AD32">
        <v>19</v>
      </c>
      <c r="AE32">
        <v>0</v>
      </c>
      <c r="AF32">
        <v>0</v>
      </c>
      <c r="AG32">
        <v>0</v>
      </c>
      <c r="AH32">
        <v>0</v>
      </c>
      <c r="AI32">
        <v>0</v>
      </c>
      <c r="AJ32">
        <v>0</v>
      </c>
      <c r="AK32">
        <v>12</v>
      </c>
      <c r="AL32">
        <v>131</v>
      </c>
      <c r="AM32">
        <v>108</v>
      </c>
      <c r="AN32">
        <v>108</v>
      </c>
      <c r="AO32" t="s">
        <v>3</v>
      </c>
      <c r="AP32">
        <v>2</v>
      </c>
      <c r="AQ32" s="12" t="s">
        <v>17</v>
      </c>
      <c r="AR32" s="12" t="s">
        <v>379</v>
      </c>
      <c r="AS32" s="12" t="s">
        <v>57</v>
      </c>
      <c r="AT32" s="12" t="s">
        <v>364</v>
      </c>
      <c r="AU32" s="12" t="s">
        <v>704</v>
      </c>
      <c r="AV32" s="12" t="s">
        <v>268</v>
      </c>
    </row>
    <row r="33" spans="1:48" x14ac:dyDescent="0.35">
      <c r="A33" s="12" t="s">
        <v>148</v>
      </c>
      <c r="B33" s="12" t="s">
        <v>149</v>
      </c>
      <c r="C33" s="129">
        <v>44120</v>
      </c>
      <c r="D33">
        <v>6783</v>
      </c>
      <c r="E33">
        <v>7</v>
      </c>
      <c r="F33">
        <v>6</v>
      </c>
      <c r="G33">
        <v>1</v>
      </c>
      <c r="H33">
        <v>97</v>
      </c>
      <c r="I33">
        <v>97</v>
      </c>
      <c r="J33">
        <v>61</v>
      </c>
      <c r="K33">
        <v>61</v>
      </c>
      <c r="L33">
        <v>4</v>
      </c>
      <c r="M33">
        <v>4</v>
      </c>
      <c r="N33">
        <v>176</v>
      </c>
      <c r="O33">
        <v>15</v>
      </c>
      <c r="P33">
        <v>15</v>
      </c>
      <c r="Q33">
        <v>6</v>
      </c>
      <c r="R33">
        <v>10</v>
      </c>
      <c r="S33">
        <v>10</v>
      </c>
      <c r="T33">
        <v>3</v>
      </c>
      <c r="U33">
        <v>3</v>
      </c>
      <c r="V33">
        <v>67</v>
      </c>
      <c r="W33" s="12">
        <v>67</v>
      </c>
      <c r="X33">
        <v>36</v>
      </c>
      <c r="Y33">
        <v>36</v>
      </c>
      <c r="Z33">
        <v>0</v>
      </c>
      <c r="AA33">
        <v>0</v>
      </c>
      <c r="AB33">
        <v>451</v>
      </c>
      <c r="AC33">
        <v>206</v>
      </c>
      <c r="AD33">
        <v>206</v>
      </c>
      <c r="AE33">
        <v>0</v>
      </c>
      <c r="AF33">
        <v>0</v>
      </c>
      <c r="AG33">
        <v>0</v>
      </c>
      <c r="AH33">
        <v>0</v>
      </c>
      <c r="AI33">
        <v>0</v>
      </c>
      <c r="AJ33">
        <v>0</v>
      </c>
      <c r="AK33">
        <v>90</v>
      </c>
      <c r="AL33">
        <v>499</v>
      </c>
      <c r="AM33">
        <v>457</v>
      </c>
      <c r="AN33">
        <v>453</v>
      </c>
      <c r="AO33" t="s">
        <v>3</v>
      </c>
      <c r="AP33">
        <v>3</v>
      </c>
      <c r="AQ33" s="12" t="s">
        <v>17</v>
      </c>
      <c r="AR33" s="12" t="s">
        <v>379</v>
      </c>
      <c r="AS33" s="12" t="s">
        <v>57</v>
      </c>
      <c r="AT33" s="12" t="s">
        <v>362</v>
      </c>
      <c r="AU33" s="12" t="s">
        <v>667</v>
      </c>
      <c r="AV33" s="12" t="s">
        <v>268</v>
      </c>
    </row>
    <row r="34" spans="1:48" x14ac:dyDescent="0.35">
      <c r="A34" s="12" t="s">
        <v>148</v>
      </c>
      <c r="B34" s="12" t="s">
        <v>150</v>
      </c>
      <c r="C34" s="129">
        <v>44120</v>
      </c>
      <c r="D34">
        <v>4387</v>
      </c>
      <c r="E34">
        <v>7</v>
      </c>
      <c r="F34">
        <v>12</v>
      </c>
      <c r="G34">
        <v>0</v>
      </c>
      <c r="H34">
        <v>378</v>
      </c>
      <c r="I34">
        <v>378</v>
      </c>
      <c r="J34">
        <v>245</v>
      </c>
      <c r="K34">
        <v>245</v>
      </c>
      <c r="L34">
        <v>6</v>
      </c>
      <c r="M34">
        <v>6</v>
      </c>
      <c r="N34">
        <v>199</v>
      </c>
      <c r="O34">
        <v>19</v>
      </c>
      <c r="P34">
        <v>19</v>
      </c>
      <c r="Q34">
        <v>8</v>
      </c>
      <c r="R34">
        <v>12</v>
      </c>
      <c r="S34">
        <v>12</v>
      </c>
      <c r="T34">
        <v>1</v>
      </c>
      <c r="U34">
        <v>1</v>
      </c>
      <c r="V34">
        <v>124</v>
      </c>
      <c r="W34" s="12">
        <v>124</v>
      </c>
      <c r="X34">
        <v>86</v>
      </c>
      <c r="Y34">
        <v>86</v>
      </c>
      <c r="Z34">
        <v>0</v>
      </c>
      <c r="AA34">
        <v>0</v>
      </c>
      <c r="AB34">
        <v>266</v>
      </c>
      <c r="AC34">
        <v>154</v>
      </c>
      <c r="AD34">
        <v>154</v>
      </c>
      <c r="AE34">
        <v>0</v>
      </c>
      <c r="AF34">
        <v>0</v>
      </c>
      <c r="AG34">
        <v>0</v>
      </c>
      <c r="AH34">
        <v>0</v>
      </c>
      <c r="AI34">
        <v>0</v>
      </c>
      <c r="AJ34">
        <v>0</v>
      </c>
      <c r="AK34">
        <v>154</v>
      </c>
      <c r="AL34">
        <v>302</v>
      </c>
      <c r="AM34">
        <v>242</v>
      </c>
      <c r="AN34">
        <v>242</v>
      </c>
      <c r="AO34" t="s">
        <v>3</v>
      </c>
      <c r="AP34">
        <v>3</v>
      </c>
      <c r="AQ34" s="12" t="s">
        <v>17</v>
      </c>
      <c r="AR34" s="12" t="s">
        <v>379</v>
      </c>
      <c r="AS34" s="12" t="s">
        <v>57</v>
      </c>
      <c r="AT34" s="12" t="s">
        <v>362</v>
      </c>
      <c r="AU34" s="12" t="s">
        <v>664</v>
      </c>
      <c r="AV34" s="12" t="s">
        <v>268</v>
      </c>
    </row>
    <row r="35" spans="1:48" x14ac:dyDescent="0.35">
      <c r="A35" s="12" t="s">
        <v>148</v>
      </c>
      <c r="B35" s="12" t="s">
        <v>151</v>
      </c>
      <c r="C35" s="129">
        <v>44120</v>
      </c>
      <c r="D35">
        <v>1160</v>
      </c>
      <c r="E35">
        <v>4</v>
      </c>
      <c r="F35">
        <v>4</v>
      </c>
      <c r="G35">
        <v>0</v>
      </c>
      <c r="H35">
        <v>189</v>
      </c>
      <c r="I35">
        <v>189</v>
      </c>
      <c r="J35">
        <v>93</v>
      </c>
      <c r="K35">
        <v>93</v>
      </c>
      <c r="L35">
        <v>4</v>
      </c>
      <c r="M35">
        <v>4</v>
      </c>
      <c r="N35">
        <v>51</v>
      </c>
      <c r="O35">
        <v>9</v>
      </c>
      <c r="P35">
        <v>9</v>
      </c>
      <c r="Q35">
        <v>6</v>
      </c>
      <c r="R35">
        <v>10</v>
      </c>
      <c r="S35">
        <v>10</v>
      </c>
      <c r="T35">
        <v>0</v>
      </c>
      <c r="U35">
        <v>0</v>
      </c>
      <c r="V35">
        <v>21</v>
      </c>
      <c r="W35" s="12">
        <v>21</v>
      </c>
      <c r="X35">
        <v>14</v>
      </c>
      <c r="Y35">
        <v>14</v>
      </c>
      <c r="Z35">
        <v>0</v>
      </c>
      <c r="AA35">
        <v>0</v>
      </c>
      <c r="AB35">
        <v>81</v>
      </c>
      <c r="AC35">
        <v>7</v>
      </c>
      <c r="AD35">
        <v>7</v>
      </c>
      <c r="AE35">
        <v>0</v>
      </c>
      <c r="AF35">
        <v>0</v>
      </c>
      <c r="AG35">
        <v>0</v>
      </c>
      <c r="AH35">
        <v>0</v>
      </c>
      <c r="AI35">
        <v>0</v>
      </c>
      <c r="AJ35">
        <v>0</v>
      </c>
      <c r="AK35">
        <v>1</v>
      </c>
      <c r="AL35">
        <v>57</v>
      </c>
      <c r="AM35">
        <v>37</v>
      </c>
      <c r="AN35">
        <v>37</v>
      </c>
      <c r="AO35" t="s">
        <v>3</v>
      </c>
      <c r="AP35">
        <v>3</v>
      </c>
      <c r="AQ35" s="12" t="s">
        <v>17</v>
      </c>
      <c r="AR35" s="12" t="s">
        <v>379</v>
      </c>
      <c r="AS35" s="12" t="s">
        <v>57</v>
      </c>
      <c r="AT35" s="12" t="s">
        <v>363</v>
      </c>
      <c r="AU35" s="12" t="s">
        <v>679</v>
      </c>
      <c r="AV35" s="12" t="s">
        <v>268</v>
      </c>
    </row>
    <row r="36" spans="1:48" x14ac:dyDescent="0.35">
      <c r="A36" s="12" t="s">
        <v>148</v>
      </c>
      <c r="B36" s="12" t="s">
        <v>152</v>
      </c>
      <c r="C36" s="129">
        <v>44120</v>
      </c>
      <c r="D36">
        <v>1498</v>
      </c>
      <c r="E36">
        <v>1</v>
      </c>
      <c r="F36">
        <v>3</v>
      </c>
      <c r="G36">
        <v>0</v>
      </c>
      <c r="H36">
        <v>244</v>
      </c>
      <c r="I36">
        <v>244</v>
      </c>
      <c r="J36">
        <v>128</v>
      </c>
      <c r="K36">
        <v>128</v>
      </c>
      <c r="L36">
        <v>1</v>
      </c>
      <c r="M36">
        <v>1</v>
      </c>
      <c r="N36">
        <v>43</v>
      </c>
      <c r="O36">
        <v>5</v>
      </c>
      <c r="P36">
        <v>5</v>
      </c>
      <c r="Q36">
        <v>2</v>
      </c>
      <c r="R36">
        <v>4</v>
      </c>
      <c r="S36">
        <v>4</v>
      </c>
      <c r="T36">
        <v>0</v>
      </c>
      <c r="U36">
        <v>0</v>
      </c>
      <c r="V36">
        <v>134</v>
      </c>
      <c r="W36" s="12">
        <v>134</v>
      </c>
      <c r="X36">
        <v>81</v>
      </c>
      <c r="Y36">
        <v>81</v>
      </c>
      <c r="Z36">
        <v>1</v>
      </c>
      <c r="AA36">
        <v>1</v>
      </c>
      <c r="AB36">
        <v>69</v>
      </c>
      <c r="AC36">
        <v>8</v>
      </c>
      <c r="AD36">
        <v>8</v>
      </c>
      <c r="AE36">
        <v>0</v>
      </c>
      <c r="AF36">
        <v>0</v>
      </c>
      <c r="AG36">
        <v>0</v>
      </c>
      <c r="AH36">
        <v>0</v>
      </c>
      <c r="AI36">
        <v>0</v>
      </c>
      <c r="AJ36">
        <v>0</v>
      </c>
      <c r="AK36">
        <v>7</v>
      </c>
      <c r="AL36">
        <v>55</v>
      </c>
      <c r="AM36">
        <v>52</v>
      </c>
      <c r="AN36">
        <v>52</v>
      </c>
      <c r="AO36" t="s">
        <v>3</v>
      </c>
      <c r="AP36">
        <v>3</v>
      </c>
      <c r="AQ36" s="12" t="s">
        <v>17</v>
      </c>
      <c r="AR36" s="12" t="s">
        <v>379</v>
      </c>
      <c r="AS36" s="12" t="s">
        <v>57</v>
      </c>
      <c r="AT36" s="12" t="s">
        <v>364</v>
      </c>
      <c r="AU36" s="12" t="s">
        <v>704</v>
      </c>
      <c r="AV36" s="12" t="s">
        <v>268</v>
      </c>
    </row>
    <row r="37" spans="1:48" x14ac:dyDescent="0.35">
      <c r="A37" s="12" t="s">
        <v>148</v>
      </c>
      <c r="B37" s="12" t="s">
        <v>149</v>
      </c>
      <c r="C37" s="129">
        <v>44127</v>
      </c>
      <c r="D37">
        <v>6732</v>
      </c>
      <c r="E37">
        <v>3</v>
      </c>
      <c r="F37">
        <v>4</v>
      </c>
      <c r="G37">
        <v>-51</v>
      </c>
      <c r="H37">
        <v>40</v>
      </c>
      <c r="I37">
        <v>40</v>
      </c>
      <c r="J37">
        <v>21</v>
      </c>
      <c r="K37">
        <v>21</v>
      </c>
      <c r="L37">
        <v>1</v>
      </c>
      <c r="M37">
        <v>1</v>
      </c>
      <c r="N37">
        <v>150</v>
      </c>
      <c r="O37">
        <v>7</v>
      </c>
      <c r="P37">
        <v>7</v>
      </c>
      <c r="Q37">
        <v>7</v>
      </c>
      <c r="R37">
        <v>13</v>
      </c>
      <c r="S37">
        <v>13</v>
      </c>
      <c r="T37">
        <v>2</v>
      </c>
      <c r="U37">
        <v>2</v>
      </c>
      <c r="V37">
        <v>0</v>
      </c>
      <c r="W37" s="12">
        <v>0</v>
      </c>
      <c r="X37">
        <v>0</v>
      </c>
      <c r="Y37">
        <v>0</v>
      </c>
      <c r="Z37">
        <v>0</v>
      </c>
      <c r="AA37">
        <v>0</v>
      </c>
      <c r="AB37">
        <v>250</v>
      </c>
      <c r="AC37">
        <v>166</v>
      </c>
      <c r="AD37">
        <v>166</v>
      </c>
      <c r="AE37">
        <v>0</v>
      </c>
      <c r="AF37">
        <v>0</v>
      </c>
      <c r="AG37">
        <v>0</v>
      </c>
      <c r="AH37">
        <v>0</v>
      </c>
      <c r="AI37">
        <v>0</v>
      </c>
      <c r="AJ37">
        <v>0</v>
      </c>
      <c r="AK37">
        <v>27</v>
      </c>
      <c r="AL37">
        <v>231</v>
      </c>
      <c r="AM37">
        <v>201</v>
      </c>
      <c r="AN37">
        <v>201</v>
      </c>
      <c r="AO37" t="s">
        <v>3</v>
      </c>
      <c r="AP37">
        <v>4</v>
      </c>
      <c r="AQ37" s="12" t="s">
        <v>17</v>
      </c>
      <c r="AR37" s="12" t="s">
        <v>379</v>
      </c>
      <c r="AS37" s="12" t="s">
        <v>57</v>
      </c>
      <c r="AT37" s="12" t="s">
        <v>362</v>
      </c>
      <c r="AU37" s="12" t="s">
        <v>667</v>
      </c>
      <c r="AV37" s="12" t="s">
        <v>268</v>
      </c>
    </row>
    <row r="38" spans="1:48" x14ac:dyDescent="0.35">
      <c r="A38" s="12" t="s">
        <v>148</v>
      </c>
      <c r="B38" s="12" t="s">
        <v>150</v>
      </c>
      <c r="C38" s="129">
        <v>44127</v>
      </c>
      <c r="D38">
        <v>4441</v>
      </c>
      <c r="E38">
        <v>6</v>
      </c>
      <c r="F38">
        <v>7</v>
      </c>
      <c r="G38">
        <v>54</v>
      </c>
      <c r="H38">
        <v>232</v>
      </c>
      <c r="I38">
        <v>232</v>
      </c>
      <c r="J38">
        <v>160</v>
      </c>
      <c r="K38">
        <v>160</v>
      </c>
      <c r="L38">
        <v>3</v>
      </c>
      <c r="M38">
        <v>3</v>
      </c>
      <c r="N38">
        <v>181</v>
      </c>
      <c r="O38">
        <v>11</v>
      </c>
      <c r="P38">
        <v>11</v>
      </c>
      <c r="Q38">
        <v>11</v>
      </c>
      <c r="R38">
        <v>11</v>
      </c>
      <c r="S38">
        <v>11</v>
      </c>
      <c r="T38">
        <v>3</v>
      </c>
      <c r="U38">
        <v>3</v>
      </c>
      <c r="V38">
        <v>50</v>
      </c>
      <c r="W38" s="12">
        <v>50</v>
      </c>
      <c r="X38">
        <v>37</v>
      </c>
      <c r="Y38">
        <v>37</v>
      </c>
      <c r="Z38">
        <v>0</v>
      </c>
      <c r="AA38">
        <v>0</v>
      </c>
      <c r="AB38">
        <v>160</v>
      </c>
      <c r="AC38">
        <v>117</v>
      </c>
      <c r="AD38">
        <v>117</v>
      </c>
      <c r="AE38">
        <v>0</v>
      </c>
      <c r="AF38">
        <v>0</v>
      </c>
      <c r="AG38">
        <v>0</v>
      </c>
      <c r="AH38">
        <v>0</v>
      </c>
      <c r="AI38">
        <v>0</v>
      </c>
      <c r="AJ38">
        <v>0</v>
      </c>
      <c r="AK38">
        <v>117</v>
      </c>
      <c r="AL38">
        <v>216</v>
      </c>
      <c r="AM38">
        <v>175</v>
      </c>
      <c r="AN38">
        <v>175</v>
      </c>
      <c r="AO38" t="s">
        <v>3</v>
      </c>
      <c r="AP38">
        <v>4</v>
      </c>
      <c r="AQ38" s="12" t="s">
        <v>17</v>
      </c>
      <c r="AR38" s="12" t="s">
        <v>379</v>
      </c>
      <c r="AS38" s="12" t="s">
        <v>57</v>
      </c>
      <c r="AT38" s="12" t="s">
        <v>362</v>
      </c>
      <c r="AU38" s="12" t="s">
        <v>664</v>
      </c>
      <c r="AV38" s="12" t="s">
        <v>268</v>
      </c>
    </row>
    <row r="39" spans="1:48" x14ac:dyDescent="0.35">
      <c r="A39" s="12" t="s">
        <v>148</v>
      </c>
      <c r="B39" s="12" t="s">
        <v>151</v>
      </c>
      <c r="C39" s="129">
        <v>44127</v>
      </c>
      <c r="D39">
        <v>1162</v>
      </c>
      <c r="E39">
        <v>4</v>
      </c>
      <c r="F39">
        <v>4</v>
      </c>
      <c r="G39">
        <v>2</v>
      </c>
      <c r="H39">
        <v>135</v>
      </c>
      <c r="I39">
        <v>135</v>
      </c>
      <c r="J39">
        <v>95</v>
      </c>
      <c r="K39">
        <v>95</v>
      </c>
      <c r="L39">
        <v>3</v>
      </c>
      <c r="M39">
        <v>3</v>
      </c>
      <c r="N39">
        <v>58</v>
      </c>
      <c r="O39">
        <v>5</v>
      </c>
      <c r="P39">
        <v>5</v>
      </c>
      <c r="Q39">
        <v>5</v>
      </c>
      <c r="R39">
        <v>11</v>
      </c>
      <c r="S39">
        <v>11</v>
      </c>
      <c r="T39">
        <v>1</v>
      </c>
      <c r="U39">
        <v>1</v>
      </c>
      <c r="V39">
        <v>15</v>
      </c>
      <c r="W39" s="12">
        <v>15</v>
      </c>
      <c r="X39">
        <v>10</v>
      </c>
      <c r="Y39">
        <v>10</v>
      </c>
      <c r="Z39">
        <v>0</v>
      </c>
      <c r="AA39">
        <v>0</v>
      </c>
      <c r="AB39">
        <v>67</v>
      </c>
      <c r="AC39">
        <v>7</v>
      </c>
      <c r="AD39">
        <v>7</v>
      </c>
      <c r="AE39">
        <v>0</v>
      </c>
      <c r="AF39">
        <v>0</v>
      </c>
      <c r="AG39">
        <v>0</v>
      </c>
      <c r="AH39">
        <v>0</v>
      </c>
      <c r="AI39">
        <v>0</v>
      </c>
      <c r="AJ39">
        <v>0</v>
      </c>
      <c r="AK39">
        <v>3</v>
      </c>
      <c r="AL39">
        <v>59</v>
      </c>
      <c r="AM39">
        <v>40</v>
      </c>
      <c r="AN39">
        <v>40</v>
      </c>
      <c r="AO39" t="s">
        <v>3</v>
      </c>
      <c r="AP39">
        <v>4</v>
      </c>
      <c r="AQ39" s="12" t="s">
        <v>17</v>
      </c>
      <c r="AR39" s="12" t="s">
        <v>379</v>
      </c>
      <c r="AS39" s="12" t="s">
        <v>57</v>
      </c>
      <c r="AT39" s="12" t="s">
        <v>363</v>
      </c>
      <c r="AU39" s="12" t="s">
        <v>679</v>
      </c>
      <c r="AV39" s="12" t="s">
        <v>268</v>
      </c>
    </row>
    <row r="40" spans="1:48" x14ac:dyDescent="0.35">
      <c r="A40" s="12" t="s">
        <v>148</v>
      </c>
      <c r="B40" s="12" t="s">
        <v>152</v>
      </c>
      <c r="C40" s="129">
        <v>44127</v>
      </c>
      <c r="D40">
        <v>1484</v>
      </c>
      <c r="E40">
        <v>2</v>
      </c>
      <c r="F40">
        <v>2</v>
      </c>
      <c r="G40">
        <v>-14</v>
      </c>
      <c r="H40">
        <v>98</v>
      </c>
      <c r="I40">
        <v>98</v>
      </c>
      <c r="J40">
        <v>53</v>
      </c>
      <c r="K40">
        <v>53</v>
      </c>
      <c r="L40">
        <v>2</v>
      </c>
      <c r="M40">
        <v>2</v>
      </c>
      <c r="N40">
        <v>39</v>
      </c>
      <c r="O40">
        <v>3</v>
      </c>
      <c r="P40">
        <v>3</v>
      </c>
      <c r="Q40">
        <v>3</v>
      </c>
      <c r="R40">
        <v>3</v>
      </c>
      <c r="S40">
        <v>3</v>
      </c>
      <c r="T40">
        <v>0</v>
      </c>
      <c r="U40">
        <v>0</v>
      </c>
      <c r="V40">
        <v>105</v>
      </c>
      <c r="W40" s="12">
        <v>105</v>
      </c>
      <c r="X40">
        <v>80</v>
      </c>
      <c r="Y40">
        <v>80</v>
      </c>
      <c r="Z40">
        <v>0</v>
      </c>
      <c r="AA40">
        <v>0</v>
      </c>
      <c r="AB40">
        <v>53</v>
      </c>
      <c r="AC40">
        <v>18</v>
      </c>
      <c r="AD40">
        <v>18</v>
      </c>
      <c r="AE40">
        <v>0</v>
      </c>
      <c r="AF40">
        <v>0</v>
      </c>
      <c r="AG40">
        <v>0</v>
      </c>
      <c r="AH40">
        <v>0</v>
      </c>
      <c r="AI40">
        <v>0</v>
      </c>
      <c r="AJ40">
        <v>0</v>
      </c>
      <c r="AK40">
        <v>0</v>
      </c>
      <c r="AL40">
        <v>35</v>
      </c>
      <c r="AM40">
        <v>27</v>
      </c>
      <c r="AN40">
        <v>27</v>
      </c>
      <c r="AO40" t="s">
        <v>3</v>
      </c>
      <c r="AP40">
        <v>4</v>
      </c>
      <c r="AQ40" s="12" t="s">
        <v>17</v>
      </c>
      <c r="AR40" s="12" t="s">
        <v>379</v>
      </c>
      <c r="AS40" s="12" t="s">
        <v>57</v>
      </c>
      <c r="AT40" s="12" t="s">
        <v>364</v>
      </c>
      <c r="AU40" s="12" t="s">
        <v>704</v>
      </c>
      <c r="AV40" s="12" t="s">
        <v>268</v>
      </c>
    </row>
    <row r="41" spans="1:48" x14ac:dyDescent="0.35">
      <c r="A41" s="12" t="s">
        <v>148</v>
      </c>
      <c r="B41" s="12" t="s">
        <v>149</v>
      </c>
      <c r="C41" s="129">
        <v>44134</v>
      </c>
      <c r="D41">
        <v>6790</v>
      </c>
      <c r="E41">
        <v>9</v>
      </c>
      <c r="F41">
        <v>8</v>
      </c>
      <c r="G41">
        <v>58</v>
      </c>
      <c r="H41">
        <v>467</v>
      </c>
      <c r="I41">
        <v>467</v>
      </c>
      <c r="J41">
        <v>232</v>
      </c>
      <c r="K41">
        <v>232</v>
      </c>
      <c r="L41">
        <v>6</v>
      </c>
      <c r="M41">
        <v>6</v>
      </c>
      <c r="N41">
        <v>167</v>
      </c>
      <c r="O41">
        <v>19</v>
      </c>
      <c r="P41">
        <v>19</v>
      </c>
      <c r="Q41">
        <v>12</v>
      </c>
      <c r="R41">
        <v>20</v>
      </c>
      <c r="S41">
        <v>20</v>
      </c>
      <c r="T41">
        <v>3</v>
      </c>
      <c r="U41">
        <v>3</v>
      </c>
      <c r="V41">
        <v>52</v>
      </c>
      <c r="W41" s="12">
        <v>52</v>
      </c>
      <c r="X41">
        <v>30</v>
      </c>
      <c r="Y41">
        <v>30</v>
      </c>
      <c r="Z41">
        <v>0</v>
      </c>
      <c r="AA41">
        <v>0</v>
      </c>
      <c r="AB41">
        <v>249</v>
      </c>
      <c r="AC41">
        <v>106</v>
      </c>
      <c r="AD41">
        <v>106</v>
      </c>
      <c r="AE41">
        <v>0</v>
      </c>
      <c r="AF41">
        <v>0</v>
      </c>
      <c r="AG41">
        <v>0</v>
      </c>
      <c r="AH41">
        <v>0</v>
      </c>
      <c r="AI41">
        <v>0</v>
      </c>
      <c r="AJ41">
        <v>0</v>
      </c>
      <c r="AK41">
        <v>40</v>
      </c>
      <c r="AL41">
        <v>255</v>
      </c>
      <c r="AM41">
        <v>230</v>
      </c>
      <c r="AN41">
        <v>230</v>
      </c>
      <c r="AO41" t="s">
        <v>3</v>
      </c>
      <c r="AP41">
        <v>5</v>
      </c>
      <c r="AQ41" s="12" t="s">
        <v>17</v>
      </c>
      <c r="AR41" s="12" t="s">
        <v>379</v>
      </c>
      <c r="AS41" s="12" t="s">
        <v>57</v>
      </c>
      <c r="AT41" s="12" t="s">
        <v>362</v>
      </c>
      <c r="AU41" s="12" t="s">
        <v>667</v>
      </c>
      <c r="AV41" s="12" t="s">
        <v>268</v>
      </c>
    </row>
    <row r="42" spans="1:48" x14ac:dyDescent="0.35">
      <c r="A42" s="12" t="s">
        <v>148</v>
      </c>
      <c r="B42" s="12" t="s">
        <v>150</v>
      </c>
      <c r="C42" s="129">
        <v>44134</v>
      </c>
      <c r="D42">
        <v>4438</v>
      </c>
      <c r="E42">
        <v>7</v>
      </c>
      <c r="F42">
        <v>5</v>
      </c>
      <c r="G42">
        <v>-3</v>
      </c>
      <c r="H42">
        <v>820</v>
      </c>
      <c r="I42">
        <v>820</v>
      </c>
      <c r="J42">
        <v>470</v>
      </c>
      <c r="K42">
        <v>470</v>
      </c>
      <c r="L42">
        <v>5</v>
      </c>
      <c r="M42">
        <v>5</v>
      </c>
      <c r="N42">
        <v>182</v>
      </c>
      <c r="O42">
        <v>30</v>
      </c>
      <c r="P42">
        <v>30</v>
      </c>
      <c r="Q42">
        <v>19</v>
      </c>
      <c r="R42">
        <v>36</v>
      </c>
      <c r="S42">
        <v>15</v>
      </c>
      <c r="T42">
        <v>1</v>
      </c>
      <c r="U42">
        <v>1</v>
      </c>
      <c r="V42">
        <v>920</v>
      </c>
      <c r="W42" s="12">
        <v>920</v>
      </c>
      <c r="X42">
        <v>692</v>
      </c>
      <c r="Y42">
        <v>692</v>
      </c>
      <c r="Z42">
        <v>1</v>
      </c>
      <c r="AA42">
        <v>1</v>
      </c>
      <c r="AB42">
        <v>261</v>
      </c>
      <c r="AC42">
        <v>24</v>
      </c>
      <c r="AD42">
        <v>24</v>
      </c>
      <c r="AE42">
        <v>0</v>
      </c>
      <c r="AF42">
        <v>0</v>
      </c>
      <c r="AG42">
        <v>0</v>
      </c>
      <c r="AH42">
        <v>0</v>
      </c>
      <c r="AI42">
        <v>0</v>
      </c>
      <c r="AJ42">
        <v>0</v>
      </c>
      <c r="AK42">
        <v>24</v>
      </c>
      <c r="AL42">
        <v>211</v>
      </c>
      <c r="AM42">
        <v>178</v>
      </c>
      <c r="AN42">
        <v>178</v>
      </c>
      <c r="AO42" t="s">
        <v>3</v>
      </c>
      <c r="AP42">
        <v>5</v>
      </c>
      <c r="AQ42" s="12" t="s">
        <v>17</v>
      </c>
      <c r="AR42" s="12" t="s">
        <v>379</v>
      </c>
      <c r="AS42" s="12" t="s">
        <v>57</v>
      </c>
      <c r="AT42" s="12" t="s">
        <v>362</v>
      </c>
      <c r="AU42" s="12" t="s">
        <v>664</v>
      </c>
      <c r="AV42" s="12" t="s">
        <v>268</v>
      </c>
    </row>
    <row r="43" spans="1:48" x14ac:dyDescent="0.35">
      <c r="A43" s="12" t="s">
        <v>148</v>
      </c>
      <c r="B43" s="12" t="s">
        <v>151</v>
      </c>
      <c r="C43" s="129">
        <v>44134</v>
      </c>
      <c r="D43">
        <v>1156</v>
      </c>
      <c r="E43">
        <v>5</v>
      </c>
      <c r="F43">
        <v>1</v>
      </c>
      <c r="G43">
        <v>-6</v>
      </c>
      <c r="H43">
        <v>388</v>
      </c>
      <c r="I43">
        <v>388</v>
      </c>
      <c r="J43">
        <v>199</v>
      </c>
      <c r="K43">
        <v>199</v>
      </c>
      <c r="L43">
        <v>3</v>
      </c>
      <c r="M43">
        <v>3</v>
      </c>
      <c r="N43">
        <v>62</v>
      </c>
      <c r="O43">
        <v>10</v>
      </c>
      <c r="P43">
        <v>10</v>
      </c>
      <c r="Q43">
        <v>8</v>
      </c>
      <c r="R43">
        <v>10</v>
      </c>
      <c r="S43">
        <v>7</v>
      </c>
      <c r="T43">
        <v>1</v>
      </c>
      <c r="U43">
        <v>1</v>
      </c>
      <c r="V43">
        <v>20</v>
      </c>
      <c r="W43" s="12">
        <v>20</v>
      </c>
      <c r="X43">
        <v>13</v>
      </c>
      <c r="Y43">
        <v>13</v>
      </c>
      <c r="Z43">
        <v>1</v>
      </c>
      <c r="AA43">
        <v>1</v>
      </c>
      <c r="AB43">
        <v>31</v>
      </c>
      <c r="AC43">
        <v>8</v>
      </c>
      <c r="AD43">
        <v>8</v>
      </c>
      <c r="AE43">
        <v>0</v>
      </c>
      <c r="AF43">
        <v>0</v>
      </c>
      <c r="AG43">
        <v>0</v>
      </c>
      <c r="AH43">
        <v>0</v>
      </c>
      <c r="AI43">
        <v>0</v>
      </c>
      <c r="AJ43">
        <v>0</v>
      </c>
      <c r="AK43">
        <v>8</v>
      </c>
      <c r="AL43">
        <v>28</v>
      </c>
      <c r="AM43">
        <v>20</v>
      </c>
      <c r="AN43">
        <v>20</v>
      </c>
      <c r="AO43" t="s">
        <v>3</v>
      </c>
      <c r="AP43">
        <v>5</v>
      </c>
      <c r="AQ43" s="12" t="s">
        <v>17</v>
      </c>
      <c r="AR43" s="12" t="s">
        <v>379</v>
      </c>
      <c r="AS43" s="12" t="s">
        <v>57</v>
      </c>
      <c r="AT43" s="12" t="s">
        <v>363</v>
      </c>
      <c r="AU43" s="12" t="s">
        <v>679</v>
      </c>
      <c r="AV43" s="12" t="s">
        <v>268</v>
      </c>
    </row>
    <row r="44" spans="1:48" x14ac:dyDescent="0.35">
      <c r="A44" s="12" t="s">
        <v>148</v>
      </c>
      <c r="B44" s="12" t="s">
        <v>152</v>
      </c>
      <c r="C44" s="129">
        <v>44134</v>
      </c>
      <c r="D44">
        <v>1474</v>
      </c>
      <c r="E44">
        <v>3</v>
      </c>
      <c r="F44">
        <v>3</v>
      </c>
      <c r="G44">
        <v>-10</v>
      </c>
      <c r="H44">
        <v>80</v>
      </c>
      <c r="I44">
        <v>80</v>
      </c>
      <c r="J44">
        <v>46</v>
      </c>
      <c r="K44">
        <v>46</v>
      </c>
      <c r="L44">
        <v>1</v>
      </c>
      <c r="M44">
        <v>1</v>
      </c>
      <c r="N44">
        <v>41</v>
      </c>
      <c r="O44">
        <v>7</v>
      </c>
      <c r="P44">
        <v>7</v>
      </c>
      <c r="Q44">
        <v>5</v>
      </c>
      <c r="R44">
        <v>8</v>
      </c>
      <c r="S44">
        <v>4</v>
      </c>
      <c r="T44">
        <v>2</v>
      </c>
      <c r="U44">
        <v>2</v>
      </c>
      <c r="V44">
        <v>51</v>
      </c>
      <c r="W44" s="12">
        <v>51</v>
      </c>
      <c r="X44">
        <v>14</v>
      </c>
      <c r="Y44">
        <v>14</v>
      </c>
      <c r="Z44">
        <v>0</v>
      </c>
      <c r="AA44">
        <v>0</v>
      </c>
      <c r="AB44">
        <v>84</v>
      </c>
      <c r="AC44">
        <v>32</v>
      </c>
      <c r="AD44">
        <v>32</v>
      </c>
      <c r="AE44">
        <v>0</v>
      </c>
      <c r="AF44">
        <v>0</v>
      </c>
      <c r="AG44">
        <v>0</v>
      </c>
      <c r="AH44">
        <v>0</v>
      </c>
      <c r="AI44">
        <v>0</v>
      </c>
      <c r="AJ44">
        <v>0</v>
      </c>
      <c r="AK44">
        <v>32</v>
      </c>
      <c r="AL44">
        <v>19</v>
      </c>
      <c r="AM44">
        <v>13</v>
      </c>
      <c r="AN44">
        <v>13</v>
      </c>
      <c r="AO44" t="s">
        <v>3</v>
      </c>
      <c r="AP44">
        <v>5</v>
      </c>
      <c r="AQ44" s="12" t="s">
        <v>17</v>
      </c>
      <c r="AR44" s="12" t="s">
        <v>379</v>
      </c>
      <c r="AS44" s="12" t="s">
        <v>57</v>
      </c>
      <c r="AT44" s="12" t="s">
        <v>364</v>
      </c>
      <c r="AU44" s="12" t="s">
        <v>704</v>
      </c>
      <c r="AV44" s="12" t="s">
        <v>268</v>
      </c>
    </row>
    <row r="45" spans="1:48" x14ac:dyDescent="0.35">
      <c r="A45" s="12" t="s">
        <v>148</v>
      </c>
      <c r="B45" s="12" t="s">
        <v>149</v>
      </c>
      <c r="C45" s="129">
        <v>44141</v>
      </c>
      <c r="D45">
        <v>6812</v>
      </c>
      <c r="E45">
        <v>3</v>
      </c>
      <c r="F45">
        <v>4</v>
      </c>
      <c r="G45">
        <v>22</v>
      </c>
      <c r="H45">
        <v>162</v>
      </c>
      <c r="I45">
        <v>162</v>
      </c>
      <c r="J45">
        <v>99</v>
      </c>
      <c r="K45">
        <v>99</v>
      </c>
      <c r="L45">
        <v>1</v>
      </c>
      <c r="M45">
        <v>1</v>
      </c>
      <c r="N45">
        <v>71</v>
      </c>
      <c r="O45">
        <v>12</v>
      </c>
      <c r="P45">
        <v>12</v>
      </c>
      <c r="Q45">
        <v>12</v>
      </c>
      <c r="R45">
        <v>22</v>
      </c>
      <c r="S45">
        <v>15</v>
      </c>
      <c r="T45">
        <v>2</v>
      </c>
      <c r="U45">
        <v>2</v>
      </c>
      <c r="V45">
        <v>45</v>
      </c>
      <c r="W45" s="12">
        <v>45</v>
      </c>
      <c r="X45">
        <v>30</v>
      </c>
      <c r="Y45">
        <v>30</v>
      </c>
      <c r="Z45">
        <v>0</v>
      </c>
      <c r="AA45">
        <v>0</v>
      </c>
      <c r="AB45">
        <v>272</v>
      </c>
      <c r="AC45">
        <v>124</v>
      </c>
      <c r="AD45">
        <v>124</v>
      </c>
      <c r="AE45">
        <v>0</v>
      </c>
      <c r="AF45">
        <v>0</v>
      </c>
      <c r="AG45">
        <v>0</v>
      </c>
      <c r="AH45">
        <v>0</v>
      </c>
      <c r="AI45">
        <v>0</v>
      </c>
      <c r="AJ45">
        <v>0</v>
      </c>
      <c r="AK45">
        <v>80</v>
      </c>
      <c r="AL45">
        <v>266</v>
      </c>
      <c r="AM45">
        <v>223</v>
      </c>
      <c r="AN45">
        <v>223</v>
      </c>
      <c r="AO45" t="s">
        <v>3</v>
      </c>
      <c r="AP45">
        <v>6</v>
      </c>
      <c r="AQ45" s="12" t="s">
        <v>35</v>
      </c>
      <c r="AR45" s="12" t="s">
        <v>379</v>
      </c>
      <c r="AS45" s="12" t="s">
        <v>57</v>
      </c>
      <c r="AT45" s="12" t="s">
        <v>362</v>
      </c>
      <c r="AU45" s="12" t="s">
        <v>667</v>
      </c>
      <c r="AV45" s="12" t="s">
        <v>268</v>
      </c>
    </row>
    <row r="46" spans="1:48" x14ac:dyDescent="0.35">
      <c r="A46" s="12" t="s">
        <v>148</v>
      </c>
      <c r="B46" s="12" t="s">
        <v>150</v>
      </c>
      <c r="C46" s="129">
        <v>44141</v>
      </c>
      <c r="D46">
        <v>4455</v>
      </c>
      <c r="E46">
        <v>13</v>
      </c>
      <c r="F46">
        <v>11</v>
      </c>
      <c r="G46">
        <v>17</v>
      </c>
      <c r="H46">
        <v>405</v>
      </c>
      <c r="I46">
        <v>405</v>
      </c>
      <c r="J46">
        <v>285</v>
      </c>
      <c r="K46">
        <v>285</v>
      </c>
      <c r="L46">
        <v>7</v>
      </c>
      <c r="M46">
        <v>7</v>
      </c>
      <c r="N46">
        <v>121</v>
      </c>
      <c r="O46">
        <v>19</v>
      </c>
      <c r="P46">
        <v>19</v>
      </c>
      <c r="Q46">
        <v>19</v>
      </c>
      <c r="R46">
        <v>30</v>
      </c>
      <c r="S46">
        <v>25</v>
      </c>
      <c r="T46">
        <v>5</v>
      </c>
      <c r="U46">
        <v>5</v>
      </c>
      <c r="V46">
        <v>246</v>
      </c>
      <c r="W46" s="12">
        <v>246</v>
      </c>
      <c r="X46">
        <v>182</v>
      </c>
      <c r="Y46">
        <v>182</v>
      </c>
      <c r="Z46">
        <v>1</v>
      </c>
      <c r="AA46">
        <v>1</v>
      </c>
      <c r="AB46">
        <v>284</v>
      </c>
      <c r="AC46">
        <v>65</v>
      </c>
      <c r="AD46">
        <v>65</v>
      </c>
      <c r="AE46">
        <v>0</v>
      </c>
      <c r="AF46">
        <v>0</v>
      </c>
      <c r="AG46">
        <v>0</v>
      </c>
      <c r="AH46">
        <v>0</v>
      </c>
      <c r="AI46">
        <v>0</v>
      </c>
      <c r="AJ46">
        <v>0</v>
      </c>
      <c r="AK46">
        <v>55</v>
      </c>
      <c r="AL46">
        <v>215</v>
      </c>
      <c r="AM46">
        <v>169</v>
      </c>
      <c r="AN46">
        <v>169</v>
      </c>
      <c r="AO46" t="s">
        <v>3</v>
      </c>
      <c r="AP46">
        <v>6</v>
      </c>
      <c r="AQ46" s="12" t="s">
        <v>35</v>
      </c>
      <c r="AR46" s="12" t="s">
        <v>379</v>
      </c>
      <c r="AS46" s="12" t="s">
        <v>57</v>
      </c>
      <c r="AT46" s="12" t="s">
        <v>362</v>
      </c>
      <c r="AU46" s="12" t="s">
        <v>664</v>
      </c>
      <c r="AV46" s="12" t="s">
        <v>268</v>
      </c>
    </row>
    <row r="47" spans="1:48" x14ac:dyDescent="0.35">
      <c r="A47" s="12" t="s">
        <v>148</v>
      </c>
      <c r="B47" s="12" t="s">
        <v>151</v>
      </c>
      <c r="C47" s="129">
        <v>44141</v>
      </c>
      <c r="D47">
        <v>1130</v>
      </c>
      <c r="E47">
        <v>2</v>
      </c>
      <c r="F47">
        <v>1</v>
      </c>
      <c r="G47">
        <v>-26</v>
      </c>
      <c r="H47">
        <v>98</v>
      </c>
      <c r="I47">
        <v>98</v>
      </c>
      <c r="J47">
        <v>67</v>
      </c>
      <c r="K47">
        <v>67</v>
      </c>
      <c r="L47">
        <v>1</v>
      </c>
      <c r="M47">
        <v>1</v>
      </c>
      <c r="N47">
        <v>33</v>
      </c>
      <c r="O47">
        <v>4</v>
      </c>
      <c r="P47">
        <v>4</v>
      </c>
      <c r="Q47">
        <v>4</v>
      </c>
      <c r="R47">
        <v>8</v>
      </c>
      <c r="S47">
        <v>8</v>
      </c>
      <c r="T47">
        <v>1</v>
      </c>
      <c r="U47">
        <v>1</v>
      </c>
      <c r="V47">
        <v>38</v>
      </c>
      <c r="W47" s="12">
        <v>38</v>
      </c>
      <c r="X47">
        <v>25</v>
      </c>
      <c r="Y47">
        <v>25</v>
      </c>
      <c r="Z47">
        <v>0</v>
      </c>
      <c r="AA47">
        <v>0</v>
      </c>
      <c r="AB47">
        <v>55</v>
      </c>
      <c r="AC47">
        <v>2</v>
      </c>
      <c r="AD47">
        <v>2</v>
      </c>
      <c r="AE47">
        <v>0</v>
      </c>
      <c r="AF47">
        <v>0</v>
      </c>
      <c r="AG47">
        <v>0</v>
      </c>
      <c r="AH47">
        <v>1</v>
      </c>
      <c r="AI47">
        <v>0</v>
      </c>
      <c r="AJ47">
        <v>0</v>
      </c>
      <c r="AK47">
        <v>1</v>
      </c>
      <c r="AL47">
        <v>37</v>
      </c>
      <c r="AM47">
        <v>22</v>
      </c>
      <c r="AN47">
        <v>22</v>
      </c>
      <c r="AO47" t="s">
        <v>3</v>
      </c>
      <c r="AP47">
        <v>6</v>
      </c>
      <c r="AQ47" s="12" t="s">
        <v>35</v>
      </c>
      <c r="AR47" s="12" t="s">
        <v>379</v>
      </c>
      <c r="AS47" s="12" t="s">
        <v>57</v>
      </c>
      <c r="AT47" s="12" t="s">
        <v>363</v>
      </c>
      <c r="AU47" s="12" t="s">
        <v>679</v>
      </c>
      <c r="AV47" s="12" t="s">
        <v>268</v>
      </c>
    </row>
    <row r="48" spans="1:48" x14ac:dyDescent="0.35">
      <c r="A48" s="12" t="s">
        <v>148</v>
      </c>
      <c r="B48" s="12" t="s">
        <v>152</v>
      </c>
      <c r="C48" s="129">
        <v>44141</v>
      </c>
      <c r="D48">
        <v>1509</v>
      </c>
      <c r="E48">
        <v>2</v>
      </c>
      <c r="F48">
        <v>3</v>
      </c>
      <c r="G48">
        <v>35</v>
      </c>
      <c r="H48">
        <v>201</v>
      </c>
      <c r="I48">
        <v>201</v>
      </c>
      <c r="J48">
        <v>107</v>
      </c>
      <c r="K48">
        <v>107</v>
      </c>
      <c r="L48">
        <v>2</v>
      </c>
      <c r="M48">
        <v>2</v>
      </c>
      <c r="N48">
        <v>56</v>
      </c>
      <c r="O48">
        <v>4</v>
      </c>
      <c r="P48">
        <v>4</v>
      </c>
      <c r="Q48">
        <v>2</v>
      </c>
      <c r="R48">
        <v>2</v>
      </c>
      <c r="S48">
        <v>2</v>
      </c>
      <c r="T48">
        <v>0</v>
      </c>
      <c r="U48">
        <v>0</v>
      </c>
      <c r="V48">
        <v>22</v>
      </c>
      <c r="W48" s="12">
        <v>22</v>
      </c>
      <c r="X48">
        <v>11</v>
      </c>
      <c r="Y48">
        <v>11</v>
      </c>
      <c r="Z48">
        <v>0</v>
      </c>
      <c r="AA48">
        <v>0</v>
      </c>
      <c r="AB48">
        <v>80</v>
      </c>
      <c r="AC48">
        <v>16</v>
      </c>
      <c r="AD48">
        <v>16</v>
      </c>
      <c r="AE48">
        <v>0</v>
      </c>
      <c r="AF48">
        <v>0</v>
      </c>
      <c r="AG48">
        <v>0</v>
      </c>
      <c r="AH48">
        <v>0</v>
      </c>
      <c r="AI48">
        <v>0</v>
      </c>
      <c r="AJ48">
        <v>0</v>
      </c>
      <c r="AK48">
        <v>16</v>
      </c>
      <c r="AL48">
        <v>125</v>
      </c>
      <c r="AM48">
        <v>102</v>
      </c>
      <c r="AN48">
        <v>102</v>
      </c>
      <c r="AO48" t="s">
        <v>3</v>
      </c>
      <c r="AP48">
        <v>6</v>
      </c>
      <c r="AQ48" s="12" t="s">
        <v>35</v>
      </c>
      <c r="AR48" s="12" t="s">
        <v>379</v>
      </c>
      <c r="AS48" s="12" t="s">
        <v>57</v>
      </c>
      <c r="AT48" s="12" t="s">
        <v>364</v>
      </c>
      <c r="AU48" s="12" t="s">
        <v>704</v>
      </c>
      <c r="AV48" s="12" t="s">
        <v>268</v>
      </c>
    </row>
    <row r="49" spans="1:48" x14ac:dyDescent="0.35">
      <c r="A49" s="12" t="s">
        <v>148</v>
      </c>
      <c r="B49" s="12" t="s">
        <v>149</v>
      </c>
      <c r="C49" s="129">
        <v>44148</v>
      </c>
      <c r="D49">
        <v>6594</v>
      </c>
      <c r="E49">
        <v>12</v>
      </c>
      <c r="F49">
        <v>12</v>
      </c>
      <c r="G49">
        <v>-218</v>
      </c>
      <c r="H49">
        <v>196</v>
      </c>
      <c r="I49">
        <v>196</v>
      </c>
      <c r="J49">
        <v>110</v>
      </c>
      <c r="K49">
        <v>110</v>
      </c>
      <c r="L49">
        <v>7</v>
      </c>
      <c r="M49">
        <v>7</v>
      </c>
      <c r="N49">
        <v>47</v>
      </c>
      <c r="O49">
        <v>18</v>
      </c>
      <c r="P49">
        <v>18</v>
      </c>
      <c r="Q49">
        <v>14</v>
      </c>
      <c r="R49">
        <v>26</v>
      </c>
      <c r="S49">
        <v>26</v>
      </c>
      <c r="T49">
        <v>5</v>
      </c>
      <c r="U49">
        <v>5</v>
      </c>
      <c r="V49">
        <v>102</v>
      </c>
      <c r="W49" s="12">
        <v>102</v>
      </c>
      <c r="X49">
        <v>79</v>
      </c>
      <c r="Y49">
        <v>79</v>
      </c>
      <c r="Z49">
        <v>0</v>
      </c>
      <c r="AA49">
        <v>0</v>
      </c>
      <c r="AB49">
        <v>213</v>
      </c>
      <c r="AC49">
        <v>109</v>
      </c>
      <c r="AD49">
        <v>109</v>
      </c>
      <c r="AE49">
        <v>0</v>
      </c>
      <c r="AF49">
        <v>0</v>
      </c>
      <c r="AG49">
        <v>0</v>
      </c>
      <c r="AH49">
        <v>0</v>
      </c>
      <c r="AI49">
        <v>0</v>
      </c>
      <c r="AJ49">
        <v>0</v>
      </c>
      <c r="AK49">
        <v>38</v>
      </c>
      <c r="AL49">
        <v>349</v>
      </c>
      <c r="AM49">
        <v>300</v>
      </c>
      <c r="AN49">
        <v>300</v>
      </c>
      <c r="AO49" t="s">
        <v>3</v>
      </c>
      <c r="AP49">
        <v>7</v>
      </c>
      <c r="AQ49" s="12" t="s">
        <v>35</v>
      </c>
      <c r="AR49" s="12" t="s">
        <v>379</v>
      </c>
      <c r="AS49" s="12" t="s">
        <v>57</v>
      </c>
      <c r="AT49" s="12" t="s">
        <v>362</v>
      </c>
      <c r="AU49" s="12" t="s">
        <v>667</v>
      </c>
      <c r="AV49" s="12" t="s">
        <v>268</v>
      </c>
    </row>
    <row r="50" spans="1:48" x14ac:dyDescent="0.35">
      <c r="A50" s="12" t="s">
        <v>148</v>
      </c>
      <c r="B50" s="12" t="s">
        <v>150</v>
      </c>
      <c r="C50" s="129">
        <v>44148</v>
      </c>
      <c r="D50">
        <v>4473</v>
      </c>
      <c r="E50">
        <v>20</v>
      </c>
      <c r="F50">
        <v>20</v>
      </c>
      <c r="G50">
        <v>18</v>
      </c>
      <c r="H50">
        <v>401</v>
      </c>
      <c r="I50">
        <v>401</v>
      </c>
      <c r="J50">
        <v>288</v>
      </c>
      <c r="K50">
        <v>288</v>
      </c>
      <c r="L50">
        <v>15</v>
      </c>
      <c r="M50">
        <v>15</v>
      </c>
      <c r="N50">
        <v>97</v>
      </c>
      <c r="O50">
        <v>21</v>
      </c>
      <c r="P50">
        <v>21</v>
      </c>
      <c r="Q50">
        <v>17</v>
      </c>
      <c r="R50">
        <v>20</v>
      </c>
      <c r="S50">
        <v>20</v>
      </c>
      <c r="T50">
        <v>5</v>
      </c>
      <c r="U50">
        <v>5</v>
      </c>
      <c r="V50">
        <v>821</v>
      </c>
      <c r="W50" s="12">
        <v>821</v>
      </c>
      <c r="X50">
        <v>689</v>
      </c>
      <c r="Y50">
        <v>689</v>
      </c>
      <c r="Z50">
        <v>0</v>
      </c>
      <c r="AA50">
        <v>0</v>
      </c>
      <c r="AB50">
        <v>178</v>
      </c>
      <c r="AC50">
        <v>102</v>
      </c>
      <c r="AD50">
        <v>102</v>
      </c>
      <c r="AE50">
        <v>0</v>
      </c>
      <c r="AF50">
        <v>0</v>
      </c>
      <c r="AG50">
        <v>0</v>
      </c>
      <c r="AH50">
        <v>0</v>
      </c>
      <c r="AI50">
        <v>0</v>
      </c>
      <c r="AJ50">
        <v>0</v>
      </c>
      <c r="AK50">
        <v>102</v>
      </c>
      <c r="AL50">
        <v>199</v>
      </c>
      <c r="AM50">
        <v>153</v>
      </c>
      <c r="AN50">
        <v>153</v>
      </c>
      <c r="AO50" t="s">
        <v>3</v>
      </c>
      <c r="AP50">
        <v>7</v>
      </c>
      <c r="AQ50" s="12" t="s">
        <v>35</v>
      </c>
      <c r="AR50" s="12" t="s">
        <v>379</v>
      </c>
      <c r="AS50" s="12" t="s">
        <v>57</v>
      </c>
      <c r="AT50" s="12" t="s">
        <v>362</v>
      </c>
      <c r="AU50" s="12" t="s">
        <v>664</v>
      </c>
      <c r="AV50" s="12" t="s">
        <v>268</v>
      </c>
    </row>
    <row r="51" spans="1:48" x14ac:dyDescent="0.35">
      <c r="A51" s="12" t="s">
        <v>148</v>
      </c>
      <c r="B51" s="12" t="s">
        <v>151</v>
      </c>
      <c r="C51" s="129">
        <v>44148</v>
      </c>
      <c r="D51">
        <v>1161</v>
      </c>
      <c r="E51">
        <v>8</v>
      </c>
      <c r="F51">
        <v>8</v>
      </c>
      <c r="G51">
        <v>31</v>
      </c>
      <c r="H51">
        <v>222</v>
      </c>
      <c r="I51">
        <v>222</v>
      </c>
      <c r="J51">
        <v>116</v>
      </c>
      <c r="K51">
        <v>116</v>
      </c>
      <c r="L51">
        <v>6</v>
      </c>
      <c r="M51">
        <v>6</v>
      </c>
      <c r="N51">
        <v>17</v>
      </c>
      <c r="O51">
        <v>9</v>
      </c>
      <c r="P51">
        <v>9</v>
      </c>
      <c r="Q51">
        <v>6</v>
      </c>
      <c r="R51">
        <v>9</v>
      </c>
      <c r="S51">
        <v>9</v>
      </c>
      <c r="T51">
        <v>2</v>
      </c>
      <c r="U51">
        <v>2</v>
      </c>
      <c r="V51">
        <v>34</v>
      </c>
      <c r="W51" s="12">
        <v>34</v>
      </c>
      <c r="X51">
        <v>16</v>
      </c>
      <c r="Y51">
        <v>16</v>
      </c>
      <c r="Z51">
        <v>0</v>
      </c>
      <c r="AA51">
        <v>0</v>
      </c>
      <c r="AB51">
        <v>58</v>
      </c>
      <c r="AC51">
        <v>0</v>
      </c>
      <c r="AD51">
        <v>0</v>
      </c>
      <c r="AE51">
        <v>0</v>
      </c>
      <c r="AF51">
        <v>0</v>
      </c>
      <c r="AG51">
        <v>0</v>
      </c>
      <c r="AH51">
        <v>0</v>
      </c>
      <c r="AI51">
        <v>0</v>
      </c>
      <c r="AJ51">
        <v>0</v>
      </c>
      <c r="AK51">
        <v>0</v>
      </c>
      <c r="AL51">
        <v>44</v>
      </c>
      <c r="AM51">
        <v>36</v>
      </c>
      <c r="AN51">
        <v>36</v>
      </c>
      <c r="AO51" t="s">
        <v>3</v>
      </c>
      <c r="AP51">
        <v>7</v>
      </c>
      <c r="AQ51" s="12" t="s">
        <v>35</v>
      </c>
      <c r="AR51" s="12" t="s">
        <v>379</v>
      </c>
      <c r="AS51" s="12" t="s">
        <v>57</v>
      </c>
      <c r="AT51" s="12" t="s">
        <v>363</v>
      </c>
      <c r="AU51" s="12" t="s">
        <v>679</v>
      </c>
      <c r="AV51" s="12" t="s">
        <v>268</v>
      </c>
    </row>
    <row r="52" spans="1:48" x14ac:dyDescent="0.35">
      <c r="A52" s="12" t="s">
        <v>148</v>
      </c>
      <c r="B52" s="12" t="s">
        <v>152</v>
      </c>
      <c r="C52" s="129">
        <v>44148</v>
      </c>
      <c r="D52">
        <v>1509</v>
      </c>
      <c r="E52">
        <v>3</v>
      </c>
      <c r="F52">
        <v>3</v>
      </c>
      <c r="G52">
        <v>0</v>
      </c>
      <c r="H52">
        <v>15</v>
      </c>
      <c r="I52">
        <v>15</v>
      </c>
      <c r="J52">
        <v>7</v>
      </c>
      <c r="K52">
        <v>7</v>
      </c>
      <c r="L52">
        <v>2</v>
      </c>
      <c r="M52">
        <v>2</v>
      </c>
      <c r="N52">
        <v>13</v>
      </c>
      <c r="O52">
        <v>6</v>
      </c>
      <c r="P52">
        <v>6</v>
      </c>
      <c r="Q52">
        <v>4</v>
      </c>
      <c r="R52">
        <v>4</v>
      </c>
      <c r="S52">
        <v>4</v>
      </c>
      <c r="T52">
        <v>1</v>
      </c>
      <c r="U52">
        <v>1</v>
      </c>
      <c r="V52">
        <v>12</v>
      </c>
      <c r="W52" s="12">
        <v>12</v>
      </c>
      <c r="X52">
        <v>9</v>
      </c>
      <c r="Y52">
        <v>9</v>
      </c>
      <c r="Z52">
        <v>0</v>
      </c>
      <c r="AA52">
        <v>0</v>
      </c>
      <c r="AB52">
        <v>29</v>
      </c>
      <c r="AC52">
        <v>6</v>
      </c>
      <c r="AD52">
        <v>6</v>
      </c>
      <c r="AE52">
        <v>0</v>
      </c>
      <c r="AF52">
        <v>0</v>
      </c>
      <c r="AG52">
        <v>0</v>
      </c>
      <c r="AH52">
        <v>0</v>
      </c>
      <c r="AI52">
        <v>0</v>
      </c>
      <c r="AJ52">
        <v>0</v>
      </c>
      <c r="AK52">
        <v>6</v>
      </c>
      <c r="AL52">
        <v>69</v>
      </c>
      <c r="AM52">
        <v>52</v>
      </c>
      <c r="AN52">
        <v>52</v>
      </c>
      <c r="AO52" t="s">
        <v>3</v>
      </c>
      <c r="AP52">
        <v>7</v>
      </c>
      <c r="AQ52" s="12" t="s">
        <v>35</v>
      </c>
      <c r="AR52" s="12" t="s">
        <v>379</v>
      </c>
      <c r="AS52" s="12" t="s">
        <v>57</v>
      </c>
      <c r="AT52" s="12" t="s">
        <v>364</v>
      </c>
      <c r="AU52" s="12" t="s">
        <v>704</v>
      </c>
      <c r="AV52" s="12" t="s">
        <v>268</v>
      </c>
    </row>
    <row r="53" spans="1:48" x14ac:dyDescent="0.35">
      <c r="A53" s="12" t="s">
        <v>148</v>
      </c>
      <c r="B53" s="12" t="s">
        <v>150</v>
      </c>
      <c r="C53" s="129">
        <v>44155</v>
      </c>
      <c r="D53">
        <v>4501</v>
      </c>
      <c r="E53">
        <v>5</v>
      </c>
      <c r="F53">
        <v>17</v>
      </c>
      <c r="G53">
        <v>28</v>
      </c>
      <c r="H53">
        <v>452</v>
      </c>
      <c r="I53">
        <v>452</v>
      </c>
      <c r="J53">
        <v>284</v>
      </c>
      <c r="K53">
        <v>284</v>
      </c>
      <c r="L53">
        <v>4</v>
      </c>
      <c r="M53">
        <v>4</v>
      </c>
      <c r="N53">
        <v>7</v>
      </c>
      <c r="O53">
        <v>7</v>
      </c>
      <c r="P53">
        <v>7</v>
      </c>
      <c r="Q53">
        <v>5</v>
      </c>
      <c r="R53">
        <v>6</v>
      </c>
      <c r="S53">
        <v>6</v>
      </c>
      <c r="T53">
        <v>1</v>
      </c>
      <c r="U53">
        <v>1</v>
      </c>
      <c r="V53">
        <v>489</v>
      </c>
      <c r="W53" s="12">
        <v>489</v>
      </c>
      <c r="X53">
        <v>255</v>
      </c>
      <c r="Y53">
        <v>255</v>
      </c>
      <c r="Z53">
        <v>0</v>
      </c>
      <c r="AA53">
        <v>0</v>
      </c>
      <c r="AB53">
        <v>42</v>
      </c>
      <c r="AC53">
        <v>0</v>
      </c>
      <c r="AD53">
        <v>0</v>
      </c>
      <c r="AE53">
        <v>0</v>
      </c>
      <c r="AF53">
        <v>0</v>
      </c>
      <c r="AG53">
        <v>0</v>
      </c>
      <c r="AH53">
        <v>0</v>
      </c>
      <c r="AI53">
        <v>0</v>
      </c>
      <c r="AJ53">
        <v>0</v>
      </c>
      <c r="AK53">
        <v>0</v>
      </c>
      <c r="AL53">
        <v>316</v>
      </c>
      <c r="AM53">
        <v>266</v>
      </c>
      <c r="AN53">
        <v>265</v>
      </c>
      <c r="AO53" t="s">
        <v>3</v>
      </c>
      <c r="AP53">
        <v>8</v>
      </c>
      <c r="AQ53" s="12" t="s">
        <v>35</v>
      </c>
      <c r="AR53" s="12" t="s">
        <v>379</v>
      </c>
      <c r="AS53" s="12" t="s">
        <v>57</v>
      </c>
      <c r="AT53" s="12" t="s">
        <v>362</v>
      </c>
      <c r="AU53" s="12" t="s">
        <v>664</v>
      </c>
      <c r="AV53" s="12" t="s">
        <v>268</v>
      </c>
    </row>
    <row r="54" spans="1:48" x14ac:dyDescent="0.35">
      <c r="A54" s="12" t="s">
        <v>148</v>
      </c>
      <c r="B54" s="12" t="s">
        <v>151</v>
      </c>
      <c r="C54" s="129">
        <v>44155</v>
      </c>
      <c r="D54">
        <v>1172</v>
      </c>
      <c r="E54">
        <v>8</v>
      </c>
      <c r="F54">
        <v>5</v>
      </c>
      <c r="G54">
        <v>11</v>
      </c>
      <c r="H54">
        <v>173</v>
      </c>
      <c r="I54">
        <v>173</v>
      </c>
      <c r="J54">
        <v>88</v>
      </c>
      <c r="K54">
        <v>88</v>
      </c>
      <c r="L54">
        <v>7</v>
      </c>
      <c r="M54">
        <v>7</v>
      </c>
      <c r="N54">
        <v>7</v>
      </c>
      <c r="O54">
        <v>7</v>
      </c>
      <c r="P54">
        <v>7</v>
      </c>
      <c r="Q54">
        <v>4</v>
      </c>
      <c r="R54">
        <v>8</v>
      </c>
      <c r="S54">
        <v>8</v>
      </c>
      <c r="T54">
        <v>1</v>
      </c>
      <c r="U54">
        <v>1</v>
      </c>
      <c r="V54">
        <v>45</v>
      </c>
      <c r="W54" s="12">
        <v>45</v>
      </c>
      <c r="X54">
        <v>22</v>
      </c>
      <c r="Y54">
        <v>22</v>
      </c>
      <c r="Z54">
        <v>0</v>
      </c>
      <c r="AA54">
        <v>0</v>
      </c>
      <c r="AB54">
        <v>25</v>
      </c>
      <c r="AC54">
        <v>0</v>
      </c>
      <c r="AD54">
        <v>0</v>
      </c>
      <c r="AE54">
        <v>0</v>
      </c>
      <c r="AF54">
        <v>0</v>
      </c>
      <c r="AG54">
        <v>0</v>
      </c>
      <c r="AH54">
        <v>0</v>
      </c>
      <c r="AI54">
        <v>0</v>
      </c>
      <c r="AJ54">
        <v>0</v>
      </c>
      <c r="AK54">
        <v>0</v>
      </c>
      <c r="AL54">
        <v>76</v>
      </c>
      <c r="AM54">
        <v>61</v>
      </c>
      <c r="AN54">
        <v>61</v>
      </c>
      <c r="AO54" t="s">
        <v>3</v>
      </c>
      <c r="AP54">
        <v>8</v>
      </c>
      <c r="AQ54" s="12" t="s">
        <v>35</v>
      </c>
      <c r="AR54" s="12" t="s">
        <v>379</v>
      </c>
      <c r="AS54" s="12" t="s">
        <v>57</v>
      </c>
      <c r="AT54" s="12" t="s">
        <v>363</v>
      </c>
      <c r="AU54" s="12" t="s">
        <v>679</v>
      </c>
      <c r="AV54" s="12" t="s">
        <v>268</v>
      </c>
    </row>
    <row r="55" spans="1:48" x14ac:dyDescent="0.35">
      <c r="A55" s="12" t="s">
        <v>148</v>
      </c>
      <c r="B55" s="12" t="s">
        <v>152</v>
      </c>
      <c r="C55" s="129">
        <v>44155</v>
      </c>
      <c r="D55">
        <v>1516</v>
      </c>
      <c r="E55">
        <v>3</v>
      </c>
      <c r="F55">
        <v>4</v>
      </c>
      <c r="G55">
        <v>7</v>
      </c>
      <c r="H55">
        <v>65</v>
      </c>
      <c r="I55">
        <v>65</v>
      </c>
      <c r="J55">
        <v>32</v>
      </c>
      <c r="K55">
        <v>32</v>
      </c>
      <c r="L55">
        <v>1</v>
      </c>
      <c r="M55">
        <v>1</v>
      </c>
      <c r="N55">
        <v>6</v>
      </c>
      <c r="O55">
        <v>6</v>
      </c>
      <c r="P55">
        <v>6</v>
      </c>
      <c r="Q55">
        <v>4</v>
      </c>
      <c r="R55">
        <v>8</v>
      </c>
      <c r="S55">
        <v>8</v>
      </c>
      <c r="T55">
        <v>2</v>
      </c>
      <c r="U55">
        <v>2</v>
      </c>
      <c r="V55">
        <v>22</v>
      </c>
      <c r="W55" s="12">
        <v>22</v>
      </c>
      <c r="X55">
        <v>6</v>
      </c>
      <c r="Y55">
        <v>6</v>
      </c>
      <c r="Z55">
        <v>0</v>
      </c>
      <c r="AA55">
        <v>0</v>
      </c>
      <c r="AB55">
        <v>31</v>
      </c>
      <c r="AC55">
        <v>0</v>
      </c>
      <c r="AD55">
        <v>0</v>
      </c>
      <c r="AE55">
        <v>0</v>
      </c>
      <c r="AF55">
        <v>0</v>
      </c>
      <c r="AG55">
        <v>0</v>
      </c>
      <c r="AH55">
        <v>0</v>
      </c>
      <c r="AI55">
        <v>0</v>
      </c>
      <c r="AJ55">
        <v>0</v>
      </c>
      <c r="AK55">
        <v>0</v>
      </c>
      <c r="AL55">
        <v>67</v>
      </c>
      <c r="AM55">
        <v>56</v>
      </c>
      <c r="AN55">
        <v>56</v>
      </c>
      <c r="AO55" t="s">
        <v>3</v>
      </c>
      <c r="AP55">
        <v>8</v>
      </c>
      <c r="AQ55" s="12" t="s">
        <v>35</v>
      </c>
      <c r="AR55" s="12" t="s">
        <v>379</v>
      </c>
      <c r="AS55" s="12" t="s">
        <v>57</v>
      </c>
      <c r="AT55" s="12" t="s">
        <v>364</v>
      </c>
      <c r="AU55" s="12" t="s">
        <v>704</v>
      </c>
      <c r="AV55" s="12" t="s">
        <v>268</v>
      </c>
    </row>
    <row r="56" spans="1:48" x14ac:dyDescent="0.35">
      <c r="A56" s="12" t="s">
        <v>55</v>
      </c>
      <c r="B56" s="12" t="s">
        <v>274</v>
      </c>
      <c r="C56" s="129">
        <v>44106</v>
      </c>
      <c r="D56">
        <v>1251</v>
      </c>
      <c r="E56">
        <v>1</v>
      </c>
      <c r="F56">
        <v>1</v>
      </c>
      <c r="G56">
        <v>-7</v>
      </c>
      <c r="H56">
        <v>30</v>
      </c>
      <c r="I56">
        <v>30</v>
      </c>
      <c r="J56">
        <v>3</v>
      </c>
      <c r="K56">
        <v>3</v>
      </c>
      <c r="L56">
        <v>1</v>
      </c>
      <c r="M56">
        <v>1</v>
      </c>
      <c r="N56">
        <v>2</v>
      </c>
      <c r="O56">
        <v>2</v>
      </c>
      <c r="P56">
        <v>2</v>
      </c>
      <c r="Q56">
        <v>2</v>
      </c>
      <c r="R56">
        <v>3</v>
      </c>
      <c r="S56">
        <v>2</v>
      </c>
      <c r="T56">
        <v>0</v>
      </c>
      <c r="U56">
        <v>0</v>
      </c>
      <c r="V56">
        <v>67</v>
      </c>
      <c r="W56" s="12">
        <v>67</v>
      </c>
      <c r="X56">
        <v>67</v>
      </c>
      <c r="Y56">
        <v>67</v>
      </c>
      <c r="Z56">
        <v>0</v>
      </c>
      <c r="AA56">
        <v>0</v>
      </c>
      <c r="AB56">
        <v>88</v>
      </c>
      <c r="AC56">
        <v>2</v>
      </c>
      <c r="AD56">
        <v>2</v>
      </c>
      <c r="AE56">
        <v>0</v>
      </c>
      <c r="AF56">
        <v>0</v>
      </c>
      <c r="AG56">
        <v>0</v>
      </c>
      <c r="AH56">
        <v>0</v>
      </c>
      <c r="AI56">
        <v>0</v>
      </c>
      <c r="AJ56">
        <v>0</v>
      </c>
      <c r="AK56">
        <v>2</v>
      </c>
      <c r="AL56">
        <v>0</v>
      </c>
      <c r="AM56">
        <v>0</v>
      </c>
      <c r="AN56">
        <v>0</v>
      </c>
      <c r="AO56" t="s">
        <v>3</v>
      </c>
      <c r="AP56">
        <v>1</v>
      </c>
      <c r="AQ56" s="12" t="s">
        <v>17</v>
      </c>
      <c r="AR56" s="12" t="s">
        <v>379</v>
      </c>
      <c r="AS56" s="12" t="s">
        <v>57</v>
      </c>
      <c r="AT56" s="12" t="s">
        <v>320</v>
      </c>
      <c r="AU56" s="12" t="s">
        <v>380</v>
      </c>
      <c r="AV56" s="12" t="s">
        <v>268</v>
      </c>
    </row>
    <row r="57" spans="1:48" x14ac:dyDescent="0.35">
      <c r="A57" s="12" t="s">
        <v>55</v>
      </c>
      <c r="B57" s="12" t="s">
        <v>281</v>
      </c>
      <c r="C57" s="129">
        <v>44106</v>
      </c>
      <c r="D57">
        <v>1045</v>
      </c>
      <c r="E57">
        <v>3</v>
      </c>
      <c r="F57">
        <v>3</v>
      </c>
      <c r="G57">
        <v>-10</v>
      </c>
      <c r="H57">
        <v>32</v>
      </c>
      <c r="I57">
        <v>32</v>
      </c>
      <c r="J57">
        <v>9</v>
      </c>
      <c r="K57">
        <v>9</v>
      </c>
      <c r="L57">
        <v>3</v>
      </c>
      <c r="M57">
        <v>3</v>
      </c>
      <c r="N57">
        <v>1</v>
      </c>
      <c r="O57">
        <v>1</v>
      </c>
      <c r="P57">
        <v>1</v>
      </c>
      <c r="Q57">
        <v>1</v>
      </c>
      <c r="R57">
        <v>1</v>
      </c>
      <c r="S57">
        <v>1</v>
      </c>
      <c r="T57">
        <v>0</v>
      </c>
      <c r="U57">
        <v>0</v>
      </c>
      <c r="V57">
        <v>71</v>
      </c>
      <c r="W57" s="12">
        <v>71</v>
      </c>
      <c r="X57">
        <v>71</v>
      </c>
      <c r="Y57">
        <v>71</v>
      </c>
      <c r="Z57">
        <v>0</v>
      </c>
      <c r="AA57">
        <v>0</v>
      </c>
      <c r="AB57">
        <v>43</v>
      </c>
      <c r="AC57">
        <v>10</v>
      </c>
      <c r="AD57">
        <v>10</v>
      </c>
      <c r="AE57">
        <v>0</v>
      </c>
      <c r="AF57">
        <v>0</v>
      </c>
      <c r="AG57">
        <v>0</v>
      </c>
      <c r="AH57">
        <v>0</v>
      </c>
      <c r="AI57">
        <v>0</v>
      </c>
      <c r="AJ57">
        <v>0</v>
      </c>
      <c r="AK57">
        <v>6</v>
      </c>
      <c r="AL57">
        <v>18</v>
      </c>
      <c r="AM57">
        <v>18</v>
      </c>
      <c r="AN57">
        <v>17</v>
      </c>
      <c r="AO57" t="s">
        <v>3</v>
      </c>
      <c r="AP57">
        <v>1</v>
      </c>
      <c r="AQ57" s="12" t="s">
        <v>17</v>
      </c>
      <c r="AR57" s="12" t="s">
        <v>379</v>
      </c>
      <c r="AS57" s="12" t="s">
        <v>57</v>
      </c>
      <c r="AT57" s="12" t="s">
        <v>321</v>
      </c>
      <c r="AU57" s="12" t="s">
        <v>381</v>
      </c>
      <c r="AV57" s="12" t="s">
        <v>268</v>
      </c>
    </row>
    <row r="58" spans="1:48" x14ac:dyDescent="0.35">
      <c r="A58" s="12" t="s">
        <v>55</v>
      </c>
      <c r="B58" s="12" t="s">
        <v>291</v>
      </c>
      <c r="C58" s="129">
        <v>44106</v>
      </c>
      <c r="D58">
        <v>326</v>
      </c>
      <c r="E58">
        <v>1</v>
      </c>
      <c r="F58">
        <v>1</v>
      </c>
      <c r="G58">
        <v>-4</v>
      </c>
      <c r="H58">
        <v>28</v>
      </c>
      <c r="I58">
        <v>28</v>
      </c>
      <c r="J58">
        <v>7</v>
      </c>
      <c r="K58">
        <v>7</v>
      </c>
      <c r="L58">
        <v>1</v>
      </c>
      <c r="M58">
        <v>1</v>
      </c>
      <c r="N58">
        <v>1</v>
      </c>
      <c r="O58">
        <v>1</v>
      </c>
      <c r="P58">
        <v>1</v>
      </c>
      <c r="Q58">
        <v>1</v>
      </c>
      <c r="R58">
        <v>2</v>
      </c>
      <c r="S58">
        <v>2</v>
      </c>
      <c r="T58">
        <v>0</v>
      </c>
      <c r="U58">
        <v>0</v>
      </c>
      <c r="V58">
        <v>60</v>
      </c>
      <c r="W58" s="12">
        <v>60</v>
      </c>
      <c r="X58">
        <v>60</v>
      </c>
      <c r="Y58">
        <v>60</v>
      </c>
      <c r="Z58">
        <v>0</v>
      </c>
      <c r="AA58">
        <v>0</v>
      </c>
      <c r="AB58">
        <v>19</v>
      </c>
      <c r="AC58">
        <v>3</v>
      </c>
      <c r="AD58">
        <v>3</v>
      </c>
      <c r="AE58">
        <v>0</v>
      </c>
      <c r="AF58">
        <v>0</v>
      </c>
      <c r="AG58">
        <v>0</v>
      </c>
      <c r="AH58">
        <v>0</v>
      </c>
      <c r="AI58">
        <v>0</v>
      </c>
      <c r="AJ58">
        <v>0</v>
      </c>
      <c r="AK58">
        <v>3</v>
      </c>
      <c r="AL58">
        <v>0</v>
      </c>
      <c r="AM58">
        <v>0</v>
      </c>
      <c r="AN58">
        <v>0</v>
      </c>
      <c r="AO58" t="s">
        <v>3</v>
      </c>
      <c r="AP58">
        <v>1</v>
      </c>
      <c r="AQ58" s="12" t="s">
        <v>17</v>
      </c>
      <c r="AR58" s="12" t="s">
        <v>379</v>
      </c>
      <c r="AS58" s="12" t="s">
        <v>57</v>
      </c>
      <c r="AT58" s="12" t="s">
        <v>322</v>
      </c>
      <c r="AU58" s="12" t="s">
        <v>382</v>
      </c>
      <c r="AV58" s="12" t="s">
        <v>268</v>
      </c>
    </row>
    <row r="59" spans="1:48" x14ac:dyDescent="0.35">
      <c r="A59" s="12" t="s">
        <v>55</v>
      </c>
      <c r="B59" s="12" t="s">
        <v>274</v>
      </c>
      <c r="C59" s="129">
        <v>44113</v>
      </c>
      <c r="D59">
        <v>1248</v>
      </c>
      <c r="E59">
        <v>3</v>
      </c>
      <c r="F59">
        <v>3</v>
      </c>
      <c r="G59">
        <v>-3</v>
      </c>
      <c r="H59">
        <v>45</v>
      </c>
      <c r="I59">
        <v>45</v>
      </c>
      <c r="J59">
        <v>16</v>
      </c>
      <c r="K59">
        <v>16</v>
      </c>
      <c r="L59">
        <v>3</v>
      </c>
      <c r="M59">
        <v>3</v>
      </c>
      <c r="N59">
        <v>2</v>
      </c>
      <c r="O59">
        <v>2</v>
      </c>
      <c r="P59">
        <v>2</v>
      </c>
      <c r="Q59">
        <v>2</v>
      </c>
      <c r="R59">
        <v>3</v>
      </c>
      <c r="S59">
        <v>2</v>
      </c>
      <c r="T59">
        <v>0</v>
      </c>
      <c r="U59">
        <v>0</v>
      </c>
      <c r="V59">
        <v>56</v>
      </c>
      <c r="W59" s="12">
        <v>56</v>
      </c>
      <c r="X59">
        <v>56</v>
      </c>
      <c r="Y59">
        <v>56</v>
      </c>
      <c r="Z59">
        <v>0</v>
      </c>
      <c r="AA59">
        <v>0</v>
      </c>
      <c r="AB59">
        <v>98</v>
      </c>
      <c r="AC59">
        <v>2</v>
      </c>
      <c r="AD59">
        <v>2</v>
      </c>
      <c r="AE59">
        <v>0</v>
      </c>
      <c r="AF59">
        <v>0</v>
      </c>
      <c r="AG59">
        <v>0</v>
      </c>
      <c r="AH59">
        <v>0</v>
      </c>
      <c r="AI59">
        <v>0</v>
      </c>
      <c r="AJ59">
        <v>0</v>
      </c>
      <c r="AK59">
        <v>2</v>
      </c>
      <c r="AL59">
        <v>128</v>
      </c>
      <c r="AM59">
        <v>127</v>
      </c>
      <c r="AN59">
        <v>128</v>
      </c>
      <c r="AO59" t="s">
        <v>3</v>
      </c>
      <c r="AP59">
        <v>2</v>
      </c>
      <c r="AQ59" s="12" t="s">
        <v>17</v>
      </c>
      <c r="AR59" s="12" t="s">
        <v>379</v>
      </c>
      <c r="AS59" s="12" t="s">
        <v>57</v>
      </c>
      <c r="AT59" s="12" t="s">
        <v>320</v>
      </c>
      <c r="AU59" s="12" t="s">
        <v>380</v>
      </c>
      <c r="AV59" s="12" t="s">
        <v>268</v>
      </c>
    </row>
    <row r="60" spans="1:48" x14ac:dyDescent="0.35">
      <c r="A60" s="12" t="s">
        <v>55</v>
      </c>
      <c r="B60" s="12" t="s">
        <v>281</v>
      </c>
      <c r="C60" s="129">
        <v>44113</v>
      </c>
      <c r="D60">
        <v>1030</v>
      </c>
      <c r="E60">
        <v>4</v>
      </c>
      <c r="F60">
        <v>4</v>
      </c>
      <c r="G60">
        <v>-15</v>
      </c>
      <c r="H60">
        <v>40</v>
      </c>
      <c r="I60">
        <v>40</v>
      </c>
      <c r="J60">
        <v>22</v>
      </c>
      <c r="K60">
        <v>22</v>
      </c>
      <c r="L60">
        <v>4</v>
      </c>
      <c r="M60">
        <v>4</v>
      </c>
      <c r="N60">
        <v>3</v>
      </c>
      <c r="O60">
        <v>3</v>
      </c>
      <c r="P60">
        <v>3</v>
      </c>
      <c r="Q60">
        <v>3</v>
      </c>
      <c r="R60">
        <v>4</v>
      </c>
      <c r="S60">
        <v>2</v>
      </c>
      <c r="T60">
        <v>0</v>
      </c>
      <c r="U60">
        <v>0</v>
      </c>
      <c r="V60">
        <v>61</v>
      </c>
      <c r="W60" s="12">
        <v>61</v>
      </c>
      <c r="X60">
        <v>61</v>
      </c>
      <c r="Y60">
        <v>61</v>
      </c>
      <c r="Z60">
        <v>1</v>
      </c>
      <c r="AA60">
        <v>1</v>
      </c>
      <c r="AB60">
        <v>41</v>
      </c>
      <c r="AC60">
        <v>6</v>
      </c>
      <c r="AD60">
        <v>6</v>
      </c>
      <c r="AE60">
        <v>0</v>
      </c>
      <c r="AF60">
        <v>0</v>
      </c>
      <c r="AG60">
        <v>0</v>
      </c>
      <c r="AH60">
        <v>0</v>
      </c>
      <c r="AI60">
        <v>0</v>
      </c>
      <c r="AJ60">
        <v>0</v>
      </c>
      <c r="AK60">
        <v>6</v>
      </c>
      <c r="AL60">
        <v>64</v>
      </c>
      <c r="AM60">
        <v>61</v>
      </c>
      <c r="AN60">
        <v>51</v>
      </c>
      <c r="AO60" t="s">
        <v>3</v>
      </c>
      <c r="AP60">
        <v>2</v>
      </c>
      <c r="AQ60" s="12" t="s">
        <v>17</v>
      </c>
      <c r="AR60" s="12" t="s">
        <v>379</v>
      </c>
      <c r="AS60" s="12" t="s">
        <v>57</v>
      </c>
      <c r="AT60" s="12" t="s">
        <v>321</v>
      </c>
      <c r="AU60" s="12" t="s">
        <v>381</v>
      </c>
      <c r="AV60" s="12" t="s">
        <v>268</v>
      </c>
    </row>
    <row r="61" spans="1:48" x14ac:dyDescent="0.35">
      <c r="A61" s="12" t="s">
        <v>55</v>
      </c>
      <c r="B61" s="12" t="s">
        <v>291</v>
      </c>
      <c r="C61" s="129">
        <v>44113</v>
      </c>
      <c r="D61">
        <v>326</v>
      </c>
      <c r="E61">
        <v>0</v>
      </c>
      <c r="F61">
        <v>0</v>
      </c>
      <c r="G61">
        <v>0</v>
      </c>
      <c r="H61">
        <v>29</v>
      </c>
      <c r="I61">
        <v>29</v>
      </c>
      <c r="J61">
        <v>17</v>
      </c>
      <c r="K61">
        <v>17</v>
      </c>
      <c r="L61">
        <v>0</v>
      </c>
      <c r="M61">
        <v>0</v>
      </c>
      <c r="N61">
        <v>1</v>
      </c>
      <c r="O61">
        <v>1</v>
      </c>
      <c r="P61">
        <v>1</v>
      </c>
      <c r="Q61">
        <v>1</v>
      </c>
      <c r="R61">
        <v>2</v>
      </c>
      <c r="S61">
        <v>1</v>
      </c>
      <c r="T61">
        <v>0</v>
      </c>
      <c r="U61">
        <v>0</v>
      </c>
      <c r="V61">
        <v>51</v>
      </c>
      <c r="W61" s="12">
        <v>51</v>
      </c>
      <c r="X61">
        <v>51</v>
      </c>
      <c r="Y61">
        <v>51</v>
      </c>
      <c r="Z61">
        <v>0</v>
      </c>
      <c r="AA61">
        <v>0</v>
      </c>
      <c r="AB61">
        <v>21</v>
      </c>
      <c r="AC61">
        <v>3</v>
      </c>
      <c r="AD61">
        <v>3</v>
      </c>
      <c r="AE61">
        <v>0</v>
      </c>
      <c r="AF61">
        <v>0</v>
      </c>
      <c r="AG61">
        <v>0</v>
      </c>
      <c r="AH61">
        <v>0</v>
      </c>
      <c r="AI61">
        <v>0</v>
      </c>
      <c r="AJ61">
        <v>0</v>
      </c>
      <c r="AK61">
        <v>3</v>
      </c>
      <c r="AL61">
        <v>17</v>
      </c>
      <c r="AM61">
        <v>16</v>
      </c>
      <c r="AN61">
        <v>17</v>
      </c>
      <c r="AO61" t="s">
        <v>3</v>
      </c>
      <c r="AP61">
        <v>2</v>
      </c>
      <c r="AQ61" s="12" t="s">
        <v>17</v>
      </c>
      <c r="AR61" s="12" t="s">
        <v>379</v>
      </c>
      <c r="AS61" s="12" t="s">
        <v>57</v>
      </c>
      <c r="AT61" s="12" t="s">
        <v>322</v>
      </c>
      <c r="AU61" s="12" t="s">
        <v>382</v>
      </c>
      <c r="AV61" s="12" t="s">
        <v>268</v>
      </c>
    </row>
    <row r="62" spans="1:48" x14ac:dyDescent="0.35">
      <c r="A62" s="12" t="s">
        <v>55</v>
      </c>
      <c r="B62" s="12" t="s">
        <v>274</v>
      </c>
      <c r="C62" s="129">
        <v>44120</v>
      </c>
      <c r="D62">
        <v>1255</v>
      </c>
      <c r="E62">
        <v>0</v>
      </c>
      <c r="F62">
        <v>0</v>
      </c>
      <c r="G62">
        <v>7</v>
      </c>
      <c r="H62">
        <v>61</v>
      </c>
      <c r="I62">
        <v>61</v>
      </c>
      <c r="J62">
        <v>13</v>
      </c>
      <c r="K62">
        <v>13</v>
      </c>
      <c r="L62">
        <v>0</v>
      </c>
      <c r="M62">
        <v>0</v>
      </c>
      <c r="N62">
        <v>0</v>
      </c>
      <c r="O62">
        <v>1</v>
      </c>
      <c r="P62">
        <v>1</v>
      </c>
      <c r="Q62">
        <v>1</v>
      </c>
      <c r="R62">
        <v>1</v>
      </c>
      <c r="S62">
        <v>1</v>
      </c>
      <c r="T62">
        <v>0</v>
      </c>
      <c r="U62">
        <v>0</v>
      </c>
      <c r="V62">
        <v>0</v>
      </c>
      <c r="W62" s="12">
        <v>0</v>
      </c>
      <c r="X62">
        <v>0</v>
      </c>
      <c r="Y62">
        <v>0</v>
      </c>
      <c r="Z62">
        <v>0</v>
      </c>
      <c r="AA62">
        <v>0</v>
      </c>
      <c r="AB62">
        <v>101</v>
      </c>
      <c r="AC62">
        <v>2</v>
      </c>
      <c r="AD62">
        <v>2</v>
      </c>
      <c r="AE62">
        <v>0</v>
      </c>
      <c r="AF62">
        <v>0</v>
      </c>
      <c r="AG62">
        <v>0</v>
      </c>
      <c r="AH62">
        <v>0</v>
      </c>
      <c r="AI62">
        <v>0</v>
      </c>
      <c r="AJ62">
        <v>0</v>
      </c>
      <c r="AK62">
        <v>2</v>
      </c>
      <c r="AL62">
        <v>125</v>
      </c>
      <c r="AM62">
        <v>124</v>
      </c>
      <c r="AN62">
        <v>125</v>
      </c>
      <c r="AO62" t="s">
        <v>3</v>
      </c>
      <c r="AP62">
        <v>3</v>
      </c>
      <c r="AQ62" s="12" t="s">
        <v>17</v>
      </c>
      <c r="AR62" s="12" t="s">
        <v>379</v>
      </c>
      <c r="AS62" s="12" t="s">
        <v>57</v>
      </c>
      <c r="AT62" s="12" t="s">
        <v>320</v>
      </c>
      <c r="AU62" s="12" t="s">
        <v>380</v>
      </c>
      <c r="AV62" s="12" t="s">
        <v>268</v>
      </c>
    </row>
    <row r="63" spans="1:48" x14ac:dyDescent="0.35">
      <c r="A63" s="12" t="s">
        <v>55</v>
      </c>
      <c r="B63" s="12" t="s">
        <v>281</v>
      </c>
      <c r="C63" s="129">
        <v>44120</v>
      </c>
      <c r="D63">
        <v>1023</v>
      </c>
      <c r="E63">
        <v>3</v>
      </c>
      <c r="F63">
        <v>3</v>
      </c>
      <c r="G63">
        <v>-7</v>
      </c>
      <c r="H63">
        <v>37</v>
      </c>
      <c r="I63">
        <v>37</v>
      </c>
      <c r="J63">
        <v>26</v>
      </c>
      <c r="K63">
        <v>26</v>
      </c>
      <c r="L63">
        <v>3</v>
      </c>
      <c r="M63">
        <v>3</v>
      </c>
      <c r="N63">
        <v>1</v>
      </c>
      <c r="O63">
        <v>1</v>
      </c>
      <c r="P63">
        <v>1</v>
      </c>
      <c r="Q63">
        <v>1</v>
      </c>
      <c r="R63">
        <v>1</v>
      </c>
      <c r="S63">
        <v>1</v>
      </c>
      <c r="T63">
        <v>0</v>
      </c>
      <c r="U63">
        <v>0</v>
      </c>
      <c r="V63">
        <v>41</v>
      </c>
      <c r="W63" s="12">
        <v>41</v>
      </c>
      <c r="X63">
        <v>41</v>
      </c>
      <c r="Y63">
        <v>41</v>
      </c>
      <c r="Z63">
        <v>0</v>
      </c>
      <c r="AA63">
        <v>0</v>
      </c>
      <c r="AB63">
        <v>40</v>
      </c>
      <c r="AC63">
        <v>6</v>
      </c>
      <c r="AD63">
        <v>6</v>
      </c>
      <c r="AE63">
        <v>0</v>
      </c>
      <c r="AF63">
        <v>0</v>
      </c>
      <c r="AG63">
        <v>0</v>
      </c>
      <c r="AH63">
        <v>0</v>
      </c>
      <c r="AI63">
        <v>0</v>
      </c>
      <c r="AJ63">
        <v>0</v>
      </c>
      <c r="AK63">
        <v>4</v>
      </c>
      <c r="AL63">
        <v>65</v>
      </c>
      <c r="AM63">
        <v>63</v>
      </c>
      <c r="AN63">
        <v>52</v>
      </c>
      <c r="AO63" t="s">
        <v>3</v>
      </c>
      <c r="AP63">
        <v>3</v>
      </c>
      <c r="AQ63" s="12" t="s">
        <v>17</v>
      </c>
      <c r="AR63" s="12" t="s">
        <v>379</v>
      </c>
      <c r="AS63" s="12" t="s">
        <v>57</v>
      </c>
      <c r="AT63" s="12" t="s">
        <v>321</v>
      </c>
      <c r="AU63" s="12" t="s">
        <v>381</v>
      </c>
      <c r="AV63" s="12" t="s">
        <v>268</v>
      </c>
    </row>
    <row r="64" spans="1:48" x14ac:dyDescent="0.35">
      <c r="A64" s="12" t="s">
        <v>55</v>
      </c>
      <c r="B64" s="12" t="s">
        <v>291</v>
      </c>
      <c r="C64" s="129">
        <v>44120</v>
      </c>
      <c r="D64">
        <v>319</v>
      </c>
      <c r="E64">
        <v>0</v>
      </c>
      <c r="F64">
        <v>0</v>
      </c>
      <c r="G64">
        <v>-7</v>
      </c>
      <c r="H64">
        <v>19</v>
      </c>
      <c r="I64">
        <v>19</v>
      </c>
      <c r="J64">
        <v>15</v>
      </c>
      <c r="K64">
        <v>15</v>
      </c>
      <c r="L64">
        <v>0</v>
      </c>
      <c r="M64">
        <v>0</v>
      </c>
      <c r="N64">
        <v>0</v>
      </c>
      <c r="O64">
        <v>2</v>
      </c>
      <c r="P64">
        <v>2</v>
      </c>
      <c r="Q64">
        <v>2</v>
      </c>
      <c r="R64">
        <v>2</v>
      </c>
      <c r="S64">
        <v>1</v>
      </c>
      <c r="T64">
        <v>0</v>
      </c>
      <c r="U64">
        <v>0</v>
      </c>
      <c r="V64">
        <v>50</v>
      </c>
      <c r="W64" s="12">
        <v>50</v>
      </c>
      <c r="X64">
        <v>50</v>
      </c>
      <c r="Y64">
        <v>50</v>
      </c>
      <c r="Z64">
        <v>0</v>
      </c>
      <c r="AA64">
        <v>0</v>
      </c>
      <c r="AB64">
        <v>17</v>
      </c>
      <c r="AC64">
        <v>3</v>
      </c>
      <c r="AD64">
        <v>3</v>
      </c>
      <c r="AE64">
        <v>0</v>
      </c>
      <c r="AF64">
        <v>0</v>
      </c>
      <c r="AG64">
        <v>0</v>
      </c>
      <c r="AH64">
        <v>0</v>
      </c>
      <c r="AI64">
        <v>0</v>
      </c>
      <c r="AJ64">
        <v>0</v>
      </c>
      <c r="AK64">
        <v>2</v>
      </c>
      <c r="AL64">
        <v>18</v>
      </c>
      <c r="AM64">
        <v>18</v>
      </c>
      <c r="AN64">
        <v>17</v>
      </c>
      <c r="AO64" t="s">
        <v>3</v>
      </c>
      <c r="AP64">
        <v>3</v>
      </c>
      <c r="AQ64" s="12" t="s">
        <v>17</v>
      </c>
      <c r="AR64" s="12" t="s">
        <v>379</v>
      </c>
      <c r="AS64" s="12" t="s">
        <v>57</v>
      </c>
      <c r="AT64" s="12" t="s">
        <v>322</v>
      </c>
      <c r="AU64" s="12" t="s">
        <v>382</v>
      </c>
      <c r="AV64" s="12" t="s">
        <v>268</v>
      </c>
    </row>
    <row r="65" spans="1:48" x14ac:dyDescent="0.35">
      <c r="A65" s="12" t="s">
        <v>55</v>
      </c>
      <c r="B65" s="12" t="s">
        <v>274</v>
      </c>
      <c r="C65" s="129">
        <v>44127</v>
      </c>
      <c r="D65">
        <v>1242</v>
      </c>
      <c r="E65">
        <v>0</v>
      </c>
      <c r="F65">
        <v>0</v>
      </c>
      <c r="G65">
        <v>-13</v>
      </c>
      <c r="H65">
        <v>15</v>
      </c>
      <c r="I65">
        <v>15</v>
      </c>
      <c r="J65">
        <v>3</v>
      </c>
      <c r="K65">
        <v>3</v>
      </c>
      <c r="L65">
        <v>0</v>
      </c>
      <c r="M65">
        <v>0</v>
      </c>
      <c r="N65">
        <v>0</v>
      </c>
      <c r="O65">
        <v>0</v>
      </c>
      <c r="P65">
        <v>0</v>
      </c>
      <c r="Q65">
        <v>0</v>
      </c>
      <c r="R65">
        <v>0</v>
      </c>
      <c r="S65">
        <v>0</v>
      </c>
      <c r="T65">
        <v>0</v>
      </c>
      <c r="U65">
        <v>0</v>
      </c>
      <c r="V65">
        <v>31</v>
      </c>
      <c r="W65" s="12">
        <v>31</v>
      </c>
      <c r="X65">
        <v>31</v>
      </c>
      <c r="Y65">
        <v>31</v>
      </c>
      <c r="Z65">
        <v>0</v>
      </c>
      <c r="AA65">
        <v>0</v>
      </c>
      <c r="AB65">
        <v>88</v>
      </c>
      <c r="AC65">
        <v>6</v>
      </c>
      <c r="AD65">
        <v>6</v>
      </c>
      <c r="AE65">
        <v>0</v>
      </c>
      <c r="AF65">
        <v>0</v>
      </c>
      <c r="AG65">
        <v>0</v>
      </c>
      <c r="AH65">
        <v>0</v>
      </c>
      <c r="AI65">
        <v>0</v>
      </c>
      <c r="AJ65">
        <v>0</v>
      </c>
      <c r="AK65">
        <v>4</v>
      </c>
      <c r="AL65">
        <v>20</v>
      </c>
      <c r="AM65">
        <v>20</v>
      </c>
      <c r="AN65">
        <v>20</v>
      </c>
      <c r="AO65" t="s">
        <v>3</v>
      </c>
      <c r="AP65">
        <v>4</v>
      </c>
      <c r="AQ65" s="12" t="s">
        <v>17</v>
      </c>
      <c r="AR65" s="12" t="s">
        <v>379</v>
      </c>
      <c r="AS65" s="12" t="s">
        <v>57</v>
      </c>
      <c r="AT65" s="12" t="s">
        <v>320</v>
      </c>
      <c r="AU65" s="12" t="s">
        <v>380</v>
      </c>
      <c r="AV65" s="12" t="s">
        <v>268</v>
      </c>
    </row>
    <row r="66" spans="1:48" x14ac:dyDescent="0.35">
      <c r="A66" s="12" t="s">
        <v>55</v>
      </c>
      <c r="B66" s="12" t="s">
        <v>281</v>
      </c>
      <c r="C66" s="129">
        <v>44127</v>
      </c>
      <c r="D66">
        <v>1008</v>
      </c>
      <c r="E66">
        <v>2</v>
      </c>
      <c r="F66">
        <v>2</v>
      </c>
      <c r="G66">
        <v>-15</v>
      </c>
      <c r="H66">
        <v>20</v>
      </c>
      <c r="I66">
        <v>20</v>
      </c>
      <c r="J66">
        <v>11</v>
      </c>
      <c r="K66">
        <v>11</v>
      </c>
      <c r="L66">
        <v>2</v>
      </c>
      <c r="M66">
        <v>2</v>
      </c>
      <c r="N66">
        <v>0</v>
      </c>
      <c r="O66">
        <v>0</v>
      </c>
      <c r="P66">
        <v>0</v>
      </c>
      <c r="Q66">
        <v>0</v>
      </c>
      <c r="R66">
        <v>0</v>
      </c>
      <c r="S66">
        <v>0</v>
      </c>
      <c r="T66">
        <v>0</v>
      </c>
      <c r="U66">
        <v>0</v>
      </c>
      <c r="V66">
        <v>20</v>
      </c>
      <c r="W66" s="12">
        <v>20</v>
      </c>
      <c r="X66">
        <v>20</v>
      </c>
      <c r="Y66">
        <v>20</v>
      </c>
      <c r="Z66">
        <v>0</v>
      </c>
      <c r="AA66">
        <v>0</v>
      </c>
      <c r="AB66">
        <v>30</v>
      </c>
      <c r="AC66">
        <v>9</v>
      </c>
      <c r="AD66">
        <v>9</v>
      </c>
      <c r="AE66">
        <v>0</v>
      </c>
      <c r="AF66">
        <v>0</v>
      </c>
      <c r="AG66">
        <v>0</v>
      </c>
      <c r="AH66">
        <v>0</v>
      </c>
      <c r="AI66">
        <v>0</v>
      </c>
      <c r="AJ66">
        <v>0</v>
      </c>
      <c r="AK66">
        <v>3</v>
      </c>
      <c r="AL66">
        <v>51</v>
      </c>
      <c r="AM66">
        <v>46</v>
      </c>
      <c r="AN66">
        <v>33</v>
      </c>
      <c r="AO66" t="s">
        <v>3</v>
      </c>
      <c r="AP66">
        <v>4</v>
      </c>
      <c r="AQ66" s="12" t="s">
        <v>17</v>
      </c>
      <c r="AR66" s="12" t="s">
        <v>379</v>
      </c>
      <c r="AS66" s="12" t="s">
        <v>57</v>
      </c>
      <c r="AT66" s="12" t="s">
        <v>321</v>
      </c>
      <c r="AU66" s="12" t="s">
        <v>381</v>
      </c>
      <c r="AV66" s="12" t="s">
        <v>268</v>
      </c>
    </row>
    <row r="67" spans="1:48" x14ac:dyDescent="0.35">
      <c r="A67" s="12" t="s">
        <v>55</v>
      </c>
      <c r="B67" s="12" t="s">
        <v>291</v>
      </c>
      <c r="C67" s="129">
        <v>44127</v>
      </c>
      <c r="D67">
        <v>318</v>
      </c>
      <c r="E67">
        <v>0</v>
      </c>
      <c r="F67">
        <v>0</v>
      </c>
      <c r="G67">
        <v>-1</v>
      </c>
      <c r="H67">
        <v>12</v>
      </c>
      <c r="I67">
        <v>12</v>
      </c>
      <c r="J67">
        <v>13</v>
      </c>
      <c r="K67">
        <v>13</v>
      </c>
      <c r="L67">
        <v>0</v>
      </c>
      <c r="M67">
        <v>0</v>
      </c>
      <c r="N67">
        <v>0</v>
      </c>
      <c r="O67">
        <v>0</v>
      </c>
      <c r="P67">
        <v>0</v>
      </c>
      <c r="Q67">
        <v>0</v>
      </c>
      <c r="R67">
        <v>0</v>
      </c>
      <c r="S67">
        <v>0</v>
      </c>
      <c r="T67">
        <v>0</v>
      </c>
      <c r="U67">
        <v>0</v>
      </c>
      <c r="V67">
        <v>23</v>
      </c>
      <c r="W67" s="12">
        <v>23</v>
      </c>
      <c r="X67">
        <v>23</v>
      </c>
      <c r="Y67">
        <v>23</v>
      </c>
      <c r="Z67">
        <v>0</v>
      </c>
      <c r="AA67">
        <v>0</v>
      </c>
      <c r="AB67">
        <v>25</v>
      </c>
      <c r="AC67">
        <v>6</v>
      </c>
      <c r="AD67">
        <v>6</v>
      </c>
      <c r="AE67">
        <v>0</v>
      </c>
      <c r="AF67">
        <v>0</v>
      </c>
      <c r="AG67">
        <v>0</v>
      </c>
      <c r="AH67">
        <v>1</v>
      </c>
      <c r="AI67">
        <v>0</v>
      </c>
      <c r="AJ67">
        <v>0</v>
      </c>
      <c r="AK67">
        <v>1</v>
      </c>
      <c r="AL67">
        <v>8</v>
      </c>
      <c r="AM67">
        <v>8</v>
      </c>
      <c r="AN67">
        <v>6</v>
      </c>
      <c r="AO67" t="s">
        <v>3</v>
      </c>
      <c r="AP67">
        <v>4</v>
      </c>
      <c r="AQ67" s="12" t="s">
        <v>17</v>
      </c>
      <c r="AR67" s="12" t="s">
        <v>379</v>
      </c>
      <c r="AS67" s="12" t="s">
        <v>57</v>
      </c>
      <c r="AT67" s="12" t="s">
        <v>322</v>
      </c>
      <c r="AU67" s="12" t="s">
        <v>382</v>
      </c>
      <c r="AV67" s="12" t="s">
        <v>268</v>
      </c>
    </row>
    <row r="68" spans="1:48" x14ac:dyDescent="0.35">
      <c r="A68" s="12" t="s">
        <v>55</v>
      </c>
      <c r="B68" s="12" t="s">
        <v>274</v>
      </c>
      <c r="C68" s="129">
        <v>44134</v>
      </c>
      <c r="D68">
        <v>1236</v>
      </c>
      <c r="E68">
        <v>2</v>
      </c>
      <c r="F68">
        <v>2</v>
      </c>
      <c r="G68">
        <v>6</v>
      </c>
      <c r="H68">
        <v>5</v>
      </c>
      <c r="I68">
        <v>5</v>
      </c>
      <c r="J68">
        <v>4</v>
      </c>
      <c r="K68">
        <v>4</v>
      </c>
      <c r="L68">
        <v>0</v>
      </c>
      <c r="M68">
        <v>0</v>
      </c>
      <c r="N68">
        <v>2</v>
      </c>
      <c r="O68">
        <v>2</v>
      </c>
      <c r="P68">
        <v>2</v>
      </c>
      <c r="Q68">
        <v>2</v>
      </c>
      <c r="R68">
        <v>2</v>
      </c>
      <c r="S68">
        <v>2</v>
      </c>
      <c r="T68">
        <v>1</v>
      </c>
      <c r="U68">
        <v>1</v>
      </c>
      <c r="V68">
        <v>30</v>
      </c>
      <c r="W68" s="12">
        <v>30</v>
      </c>
      <c r="X68">
        <v>30</v>
      </c>
      <c r="Y68">
        <v>30</v>
      </c>
      <c r="Z68">
        <v>0</v>
      </c>
      <c r="AA68">
        <v>0</v>
      </c>
      <c r="AB68">
        <v>132</v>
      </c>
      <c r="AC68">
        <v>14</v>
      </c>
      <c r="AD68">
        <v>14</v>
      </c>
      <c r="AE68">
        <v>0</v>
      </c>
      <c r="AF68">
        <v>0</v>
      </c>
      <c r="AG68">
        <v>0</v>
      </c>
      <c r="AH68">
        <v>0</v>
      </c>
      <c r="AI68">
        <v>0</v>
      </c>
      <c r="AJ68">
        <v>0</v>
      </c>
      <c r="AK68">
        <v>4</v>
      </c>
      <c r="AL68">
        <v>154</v>
      </c>
      <c r="AM68">
        <v>142</v>
      </c>
      <c r="AN68">
        <v>133</v>
      </c>
      <c r="AO68" t="s">
        <v>3</v>
      </c>
      <c r="AP68">
        <v>5</v>
      </c>
      <c r="AQ68" s="12" t="s">
        <v>17</v>
      </c>
      <c r="AR68" s="12" t="s">
        <v>379</v>
      </c>
      <c r="AS68" s="12" t="s">
        <v>57</v>
      </c>
      <c r="AT68" s="12" t="s">
        <v>320</v>
      </c>
      <c r="AU68" s="12" t="s">
        <v>380</v>
      </c>
      <c r="AV68" s="12" t="s">
        <v>268</v>
      </c>
    </row>
    <row r="69" spans="1:48" x14ac:dyDescent="0.35">
      <c r="A69" s="12" t="s">
        <v>55</v>
      </c>
      <c r="B69" s="12" t="s">
        <v>281</v>
      </c>
      <c r="C69" s="129">
        <v>44134</v>
      </c>
      <c r="D69">
        <v>1003</v>
      </c>
      <c r="E69">
        <v>1</v>
      </c>
      <c r="F69">
        <v>1</v>
      </c>
      <c r="G69">
        <v>5</v>
      </c>
      <c r="H69">
        <v>10</v>
      </c>
      <c r="I69">
        <v>10</v>
      </c>
      <c r="J69">
        <v>7</v>
      </c>
      <c r="K69">
        <v>7</v>
      </c>
      <c r="L69">
        <v>1</v>
      </c>
      <c r="M69">
        <v>1</v>
      </c>
      <c r="N69">
        <v>3</v>
      </c>
      <c r="O69">
        <v>3</v>
      </c>
      <c r="P69">
        <v>3</v>
      </c>
      <c r="Q69">
        <v>3</v>
      </c>
      <c r="R69">
        <v>4</v>
      </c>
      <c r="S69">
        <v>3</v>
      </c>
      <c r="T69">
        <v>1</v>
      </c>
      <c r="U69">
        <v>1</v>
      </c>
      <c r="V69">
        <v>37</v>
      </c>
      <c r="W69" s="12">
        <v>37</v>
      </c>
      <c r="X69">
        <v>37</v>
      </c>
      <c r="Y69">
        <v>37</v>
      </c>
      <c r="Z69">
        <v>0</v>
      </c>
      <c r="AA69">
        <v>0</v>
      </c>
      <c r="AB69">
        <v>62</v>
      </c>
      <c r="AC69">
        <v>15</v>
      </c>
      <c r="AD69">
        <v>15</v>
      </c>
      <c r="AE69">
        <v>0</v>
      </c>
      <c r="AF69">
        <v>0</v>
      </c>
      <c r="AG69">
        <v>0</v>
      </c>
      <c r="AH69">
        <v>0</v>
      </c>
      <c r="AI69">
        <v>0</v>
      </c>
      <c r="AJ69">
        <v>0</v>
      </c>
      <c r="AK69">
        <v>13</v>
      </c>
      <c r="AL69">
        <v>78</v>
      </c>
      <c r="AM69">
        <v>76</v>
      </c>
      <c r="AN69">
        <v>60</v>
      </c>
      <c r="AO69" t="s">
        <v>3</v>
      </c>
      <c r="AP69">
        <v>5</v>
      </c>
      <c r="AQ69" s="12" t="s">
        <v>17</v>
      </c>
      <c r="AR69" s="12" t="s">
        <v>379</v>
      </c>
      <c r="AS69" s="12" t="s">
        <v>57</v>
      </c>
      <c r="AT69" s="12" t="s">
        <v>321</v>
      </c>
      <c r="AU69" s="12" t="s">
        <v>381</v>
      </c>
      <c r="AV69" s="12" t="s">
        <v>268</v>
      </c>
    </row>
    <row r="70" spans="1:48" x14ac:dyDescent="0.35">
      <c r="A70" s="12" t="s">
        <v>55</v>
      </c>
      <c r="B70" s="12" t="s">
        <v>274</v>
      </c>
      <c r="C70" s="129">
        <v>44141</v>
      </c>
      <c r="D70">
        <v>1247</v>
      </c>
      <c r="E70">
        <v>4</v>
      </c>
      <c r="F70">
        <v>4</v>
      </c>
      <c r="G70">
        <v>11</v>
      </c>
      <c r="H70">
        <v>20</v>
      </c>
      <c r="I70">
        <v>20</v>
      </c>
      <c r="J70">
        <v>5</v>
      </c>
      <c r="K70">
        <v>5</v>
      </c>
      <c r="L70">
        <v>1</v>
      </c>
      <c r="M70">
        <v>1</v>
      </c>
      <c r="N70">
        <v>5</v>
      </c>
      <c r="O70">
        <v>5</v>
      </c>
      <c r="P70">
        <v>5</v>
      </c>
      <c r="Q70">
        <v>5</v>
      </c>
      <c r="R70">
        <v>8</v>
      </c>
      <c r="S70">
        <v>6</v>
      </c>
      <c r="T70">
        <v>3</v>
      </c>
      <c r="U70">
        <v>3</v>
      </c>
      <c r="V70">
        <v>32</v>
      </c>
      <c r="W70" s="12">
        <v>32</v>
      </c>
      <c r="X70">
        <v>32</v>
      </c>
      <c r="Y70">
        <v>32</v>
      </c>
      <c r="Z70">
        <v>0</v>
      </c>
      <c r="AA70">
        <v>0</v>
      </c>
      <c r="AB70">
        <v>136</v>
      </c>
      <c r="AC70">
        <v>7</v>
      </c>
      <c r="AD70">
        <v>7</v>
      </c>
      <c r="AE70">
        <v>0</v>
      </c>
      <c r="AF70">
        <v>0</v>
      </c>
      <c r="AG70">
        <v>0</v>
      </c>
      <c r="AH70">
        <v>0</v>
      </c>
      <c r="AI70">
        <v>0</v>
      </c>
      <c r="AJ70">
        <v>0</v>
      </c>
      <c r="AK70">
        <v>0</v>
      </c>
      <c r="AL70">
        <v>149</v>
      </c>
      <c r="AM70">
        <v>141</v>
      </c>
      <c r="AN70">
        <v>140</v>
      </c>
      <c r="AO70" t="s">
        <v>3</v>
      </c>
      <c r="AP70">
        <v>6</v>
      </c>
      <c r="AQ70" s="12" t="s">
        <v>35</v>
      </c>
      <c r="AR70" s="12" t="s">
        <v>379</v>
      </c>
      <c r="AS70" s="12" t="s">
        <v>57</v>
      </c>
      <c r="AT70" s="12" t="s">
        <v>320</v>
      </c>
      <c r="AU70" s="12" t="s">
        <v>380</v>
      </c>
      <c r="AV70" s="12" t="s">
        <v>268</v>
      </c>
    </row>
    <row r="71" spans="1:48" x14ac:dyDescent="0.35">
      <c r="A71" s="12" t="s">
        <v>55</v>
      </c>
      <c r="B71" s="12" t="s">
        <v>281</v>
      </c>
      <c r="C71" s="129">
        <v>44141</v>
      </c>
      <c r="D71">
        <v>1040</v>
      </c>
      <c r="E71">
        <v>2</v>
      </c>
      <c r="F71">
        <v>2</v>
      </c>
      <c r="G71">
        <v>37</v>
      </c>
      <c r="H71">
        <v>15</v>
      </c>
      <c r="I71">
        <v>15</v>
      </c>
      <c r="J71">
        <v>4</v>
      </c>
      <c r="K71">
        <v>4</v>
      </c>
      <c r="L71">
        <v>2</v>
      </c>
      <c r="M71">
        <v>2</v>
      </c>
      <c r="N71">
        <v>2</v>
      </c>
      <c r="O71">
        <v>2</v>
      </c>
      <c r="P71">
        <v>2</v>
      </c>
      <c r="Q71">
        <v>2</v>
      </c>
      <c r="R71">
        <v>2</v>
      </c>
      <c r="S71">
        <v>2</v>
      </c>
      <c r="T71">
        <v>0</v>
      </c>
      <c r="U71">
        <v>0</v>
      </c>
      <c r="V71">
        <v>28</v>
      </c>
      <c r="W71" s="12">
        <v>28</v>
      </c>
      <c r="X71">
        <v>28</v>
      </c>
      <c r="Y71">
        <v>28</v>
      </c>
      <c r="Z71">
        <v>0</v>
      </c>
      <c r="AA71">
        <v>0</v>
      </c>
      <c r="AB71">
        <v>45</v>
      </c>
      <c r="AC71">
        <v>5</v>
      </c>
      <c r="AD71">
        <v>5</v>
      </c>
      <c r="AE71">
        <v>0</v>
      </c>
      <c r="AF71">
        <v>0</v>
      </c>
      <c r="AG71">
        <v>0</v>
      </c>
      <c r="AH71">
        <v>0</v>
      </c>
      <c r="AI71">
        <v>0</v>
      </c>
      <c r="AJ71">
        <v>0</v>
      </c>
      <c r="AK71">
        <v>2</v>
      </c>
      <c r="AL71">
        <v>88</v>
      </c>
      <c r="AM71">
        <v>82</v>
      </c>
      <c r="AN71">
        <v>74</v>
      </c>
      <c r="AO71" t="s">
        <v>3</v>
      </c>
      <c r="AP71">
        <v>6</v>
      </c>
      <c r="AQ71" s="12" t="s">
        <v>35</v>
      </c>
      <c r="AR71" s="12" t="s">
        <v>379</v>
      </c>
      <c r="AS71" s="12" t="s">
        <v>57</v>
      </c>
      <c r="AT71" s="12" t="s">
        <v>321</v>
      </c>
      <c r="AU71" s="12" t="s">
        <v>381</v>
      </c>
      <c r="AV71" s="12" t="s">
        <v>268</v>
      </c>
    </row>
    <row r="72" spans="1:48" x14ac:dyDescent="0.35">
      <c r="A72" s="12" t="s">
        <v>55</v>
      </c>
      <c r="B72" s="12" t="s">
        <v>291</v>
      </c>
      <c r="C72" s="129">
        <v>44141</v>
      </c>
      <c r="D72">
        <v>330</v>
      </c>
      <c r="E72">
        <v>2</v>
      </c>
      <c r="F72">
        <v>2</v>
      </c>
      <c r="G72">
        <v>9</v>
      </c>
      <c r="H72">
        <v>14</v>
      </c>
      <c r="I72">
        <v>14</v>
      </c>
      <c r="J72">
        <v>7</v>
      </c>
      <c r="K72">
        <v>7</v>
      </c>
      <c r="L72">
        <v>0</v>
      </c>
      <c r="M72">
        <v>0</v>
      </c>
      <c r="N72">
        <v>2</v>
      </c>
      <c r="O72">
        <v>2</v>
      </c>
      <c r="P72">
        <v>2</v>
      </c>
      <c r="Q72">
        <v>2</v>
      </c>
      <c r="R72">
        <v>2</v>
      </c>
      <c r="S72">
        <v>2</v>
      </c>
      <c r="T72">
        <v>0</v>
      </c>
      <c r="U72">
        <v>0</v>
      </c>
      <c r="V72">
        <v>21</v>
      </c>
      <c r="W72" s="12">
        <v>21</v>
      </c>
      <c r="X72">
        <v>21</v>
      </c>
      <c r="Y72">
        <v>21</v>
      </c>
      <c r="Z72">
        <v>0</v>
      </c>
      <c r="AA72">
        <v>0</v>
      </c>
      <c r="AB72">
        <v>26</v>
      </c>
      <c r="AC72">
        <v>4</v>
      </c>
      <c r="AD72">
        <v>4</v>
      </c>
      <c r="AE72">
        <v>0</v>
      </c>
      <c r="AF72">
        <v>0</v>
      </c>
      <c r="AG72">
        <v>0</v>
      </c>
      <c r="AH72">
        <v>0</v>
      </c>
      <c r="AI72">
        <v>0</v>
      </c>
      <c r="AJ72">
        <v>0</v>
      </c>
      <c r="AK72">
        <v>0</v>
      </c>
      <c r="AL72">
        <v>42</v>
      </c>
      <c r="AM72">
        <v>35</v>
      </c>
      <c r="AN72">
        <v>35</v>
      </c>
      <c r="AO72" t="s">
        <v>3</v>
      </c>
      <c r="AP72">
        <v>6</v>
      </c>
      <c r="AQ72" s="12" t="s">
        <v>35</v>
      </c>
      <c r="AR72" s="12" t="s">
        <v>379</v>
      </c>
      <c r="AS72" s="12" t="s">
        <v>57</v>
      </c>
      <c r="AT72" s="12" t="s">
        <v>322</v>
      </c>
      <c r="AU72" s="12" t="s">
        <v>382</v>
      </c>
      <c r="AV72" s="12" t="s">
        <v>268</v>
      </c>
    </row>
    <row r="73" spans="1:48" x14ac:dyDescent="0.35">
      <c r="A73" s="12" t="s">
        <v>55</v>
      </c>
      <c r="B73" s="12" t="s">
        <v>274</v>
      </c>
      <c r="C73" s="129">
        <v>44148</v>
      </c>
      <c r="D73">
        <v>1252</v>
      </c>
      <c r="E73">
        <v>7</v>
      </c>
      <c r="F73">
        <v>7</v>
      </c>
      <c r="G73">
        <v>5</v>
      </c>
      <c r="H73">
        <v>30</v>
      </c>
      <c r="I73">
        <v>3</v>
      </c>
      <c r="J73">
        <v>3</v>
      </c>
      <c r="K73">
        <v>3</v>
      </c>
      <c r="L73">
        <v>1</v>
      </c>
      <c r="M73">
        <v>1</v>
      </c>
      <c r="N73">
        <v>3</v>
      </c>
      <c r="O73">
        <v>3</v>
      </c>
      <c r="P73">
        <v>3</v>
      </c>
      <c r="Q73">
        <v>3</v>
      </c>
      <c r="R73">
        <v>5</v>
      </c>
      <c r="S73">
        <v>5</v>
      </c>
      <c r="T73">
        <v>4</v>
      </c>
      <c r="U73">
        <v>4</v>
      </c>
      <c r="V73">
        <v>50</v>
      </c>
      <c r="W73" s="12">
        <v>50</v>
      </c>
      <c r="X73">
        <v>50</v>
      </c>
      <c r="Y73">
        <v>50</v>
      </c>
      <c r="Z73">
        <v>2</v>
      </c>
      <c r="AA73">
        <v>2</v>
      </c>
      <c r="AB73">
        <v>119</v>
      </c>
      <c r="AC73">
        <v>7</v>
      </c>
      <c r="AD73">
        <v>7</v>
      </c>
      <c r="AE73">
        <v>0</v>
      </c>
      <c r="AF73">
        <v>2</v>
      </c>
      <c r="AG73">
        <v>0</v>
      </c>
      <c r="AH73">
        <v>0</v>
      </c>
      <c r="AI73">
        <v>0</v>
      </c>
      <c r="AJ73">
        <v>0</v>
      </c>
      <c r="AK73">
        <v>12</v>
      </c>
      <c r="AL73">
        <v>136</v>
      </c>
      <c r="AM73">
        <v>126</v>
      </c>
      <c r="AN73">
        <v>130</v>
      </c>
      <c r="AO73" t="s">
        <v>3</v>
      </c>
      <c r="AP73">
        <v>7</v>
      </c>
      <c r="AQ73" s="12" t="s">
        <v>35</v>
      </c>
      <c r="AR73" s="12" t="s">
        <v>379</v>
      </c>
      <c r="AS73" s="12" t="s">
        <v>57</v>
      </c>
      <c r="AT73" s="12" t="s">
        <v>320</v>
      </c>
      <c r="AU73" s="12" t="s">
        <v>380</v>
      </c>
      <c r="AV73" s="12" t="s">
        <v>268</v>
      </c>
    </row>
    <row r="74" spans="1:48" x14ac:dyDescent="0.35">
      <c r="A74" s="12" t="s">
        <v>55</v>
      </c>
      <c r="B74" s="12" t="s">
        <v>281</v>
      </c>
      <c r="C74" s="129">
        <v>44148</v>
      </c>
      <c r="D74">
        <v>1042</v>
      </c>
      <c r="E74">
        <v>2</v>
      </c>
      <c r="F74">
        <v>2</v>
      </c>
      <c r="G74">
        <v>2</v>
      </c>
      <c r="H74">
        <v>33</v>
      </c>
      <c r="I74">
        <v>7</v>
      </c>
      <c r="J74">
        <v>7</v>
      </c>
      <c r="K74">
        <v>7</v>
      </c>
      <c r="L74">
        <v>0</v>
      </c>
      <c r="M74">
        <v>0</v>
      </c>
      <c r="N74">
        <v>3</v>
      </c>
      <c r="O74">
        <v>3</v>
      </c>
      <c r="P74">
        <v>3</v>
      </c>
      <c r="Q74">
        <v>3</v>
      </c>
      <c r="R74">
        <v>3</v>
      </c>
      <c r="S74">
        <v>3</v>
      </c>
      <c r="T74">
        <v>1</v>
      </c>
      <c r="U74">
        <v>1</v>
      </c>
      <c r="V74">
        <v>52</v>
      </c>
      <c r="W74" s="12">
        <v>52</v>
      </c>
      <c r="X74">
        <v>52</v>
      </c>
      <c r="Y74">
        <v>52</v>
      </c>
      <c r="Z74">
        <v>1</v>
      </c>
      <c r="AA74">
        <v>1</v>
      </c>
      <c r="AB74">
        <v>64</v>
      </c>
      <c r="AC74">
        <v>11</v>
      </c>
      <c r="AD74">
        <v>11</v>
      </c>
      <c r="AE74">
        <v>0</v>
      </c>
      <c r="AF74">
        <v>0</v>
      </c>
      <c r="AG74">
        <v>0</v>
      </c>
      <c r="AH74">
        <v>0</v>
      </c>
      <c r="AI74">
        <v>0</v>
      </c>
      <c r="AJ74">
        <v>0</v>
      </c>
      <c r="AK74">
        <v>7</v>
      </c>
      <c r="AL74">
        <v>125</v>
      </c>
      <c r="AM74">
        <v>115</v>
      </c>
      <c r="AN74">
        <v>114</v>
      </c>
      <c r="AO74" t="s">
        <v>3</v>
      </c>
      <c r="AP74">
        <v>7</v>
      </c>
      <c r="AQ74" s="12" t="s">
        <v>35</v>
      </c>
      <c r="AR74" s="12" t="s">
        <v>379</v>
      </c>
      <c r="AS74" s="12" t="s">
        <v>57</v>
      </c>
      <c r="AT74" s="12" t="s">
        <v>321</v>
      </c>
      <c r="AU74" s="12" t="s">
        <v>381</v>
      </c>
      <c r="AV74" s="12" t="s">
        <v>268</v>
      </c>
    </row>
    <row r="75" spans="1:48" x14ac:dyDescent="0.35">
      <c r="A75" s="12" t="s">
        <v>55</v>
      </c>
      <c r="B75" s="12" t="s">
        <v>291</v>
      </c>
      <c r="C75" s="129">
        <v>44148</v>
      </c>
      <c r="D75">
        <v>330</v>
      </c>
      <c r="E75">
        <v>1</v>
      </c>
      <c r="F75">
        <v>1</v>
      </c>
      <c r="G75">
        <v>0</v>
      </c>
      <c r="H75">
        <v>23</v>
      </c>
      <c r="I75">
        <v>5</v>
      </c>
      <c r="J75">
        <v>5</v>
      </c>
      <c r="K75">
        <v>5</v>
      </c>
      <c r="L75">
        <v>1</v>
      </c>
      <c r="M75">
        <v>1</v>
      </c>
      <c r="N75">
        <v>2</v>
      </c>
      <c r="O75">
        <v>2</v>
      </c>
      <c r="P75">
        <v>2</v>
      </c>
      <c r="Q75">
        <v>2</v>
      </c>
      <c r="R75">
        <v>2</v>
      </c>
      <c r="S75">
        <v>2</v>
      </c>
      <c r="T75">
        <v>0</v>
      </c>
      <c r="U75">
        <v>0</v>
      </c>
      <c r="V75">
        <v>44</v>
      </c>
      <c r="W75" s="12">
        <v>44</v>
      </c>
      <c r="X75">
        <v>44</v>
      </c>
      <c r="Y75">
        <v>44</v>
      </c>
      <c r="Z75">
        <v>0</v>
      </c>
      <c r="AA75">
        <v>0</v>
      </c>
      <c r="AB75">
        <v>16</v>
      </c>
      <c r="AC75">
        <v>5</v>
      </c>
      <c r="AD75">
        <v>5</v>
      </c>
      <c r="AE75">
        <v>0</v>
      </c>
      <c r="AF75">
        <v>0</v>
      </c>
      <c r="AG75">
        <v>0</v>
      </c>
      <c r="AH75">
        <v>0</v>
      </c>
      <c r="AI75">
        <v>0</v>
      </c>
      <c r="AJ75">
        <v>0</v>
      </c>
      <c r="AK75">
        <v>4</v>
      </c>
      <c r="AL75">
        <v>36</v>
      </c>
      <c r="AM75">
        <v>34</v>
      </c>
      <c r="AN75">
        <v>36</v>
      </c>
      <c r="AO75" t="s">
        <v>3</v>
      </c>
      <c r="AP75">
        <v>7</v>
      </c>
      <c r="AQ75" s="12" t="s">
        <v>35</v>
      </c>
      <c r="AR75" s="12" t="s">
        <v>379</v>
      </c>
      <c r="AS75" s="12" t="s">
        <v>57</v>
      </c>
      <c r="AT75" s="12" t="s">
        <v>322</v>
      </c>
      <c r="AU75" s="12" t="s">
        <v>382</v>
      </c>
      <c r="AV75" s="12" t="s">
        <v>268</v>
      </c>
    </row>
    <row r="76" spans="1:48" x14ac:dyDescent="0.35">
      <c r="A76" s="12" t="s">
        <v>55</v>
      </c>
      <c r="B76" s="12" t="s">
        <v>274</v>
      </c>
      <c r="C76" s="129">
        <v>44155</v>
      </c>
      <c r="D76">
        <v>1255</v>
      </c>
      <c r="E76">
        <v>3</v>
      </c>
      <c r="F76">
        <v>3</v>
      </c>
      <c r="G76">
        <v>3</v>
      </c>
      <c r="H76">
        <v>72</v>
      </c>
      <c r="I76">
        <v>72</v>
      </c>
      <c r="J76">
        <v>7</v>
      </c>
      <c r="K76">
        <v>7</v>
      </c>
      <c r="L76">
        <v>0</v>
      </c>
      <c r="M76">
        <v>0</v>
      </c>
      <c r="N76">
        <v>3</v>
      </c>
      <c r="O76">
        <v>3</v>
      </c>
      <c r="P76">
        <v>3</v>
      </c>
      <c r="Q76">
        <v>3</v>
      </c>
      <c r="R76">
        <v>3</v>
      </c>
      <c r="S76">
        <v>3</v>
      </c>
      <c r="T76">
        <v>1</v>
      </c>
      <c r="U76">
        <v>1</v>
      </c>
      <c r="V76">
        <v>53</v>
      </c>
      <c r="W76" s="12">
        <v>53</v>
      </c>
      <c r="X76">
        <v>53</v>
      </c>
      <c r="Y76">
        <v>53</v>
      </c>
      <c r="Z76">
        <v>2</v>
      </c>
      <c r="AA76">
        <v>2</v>
      </c>
      <c r="AB76">
        <v>128</v>
      </c>
      <c r="AC76">
        <v>8</v>
      </c>
      <c r="AD76">
        <v>8</v>
      </c>
      <c r="AE76">
        <v>0</v>
      </c>
      <c r="AF76">
        <v>3</v>
      </c>
      <c r="AG76">
        <v>0</v>
      </c>
      <c r="AH76">
        <v>0</v>
      </c>
      <c r="AI76">
        <v>0</v>
      </c>
      <c r="AJ76">
        <v>0</v>
      </c>
      <c r="AK76">
        <v>3</v>
      </c>
      <c r="AL76">
        <v>128</v>
      </c>
      <c r="AM76">
        <v>115</v>
      </c>
      <c r="AN76">
        <v>121</v>
      </c>
      <c r="AO76" t="s">
        <v>3</v>
      </c>
      <c r="AP76">
        <v>8</v>
      </c>
      <c r="AQ76" s="12" t="s">
        <v>35</v>
      </c>
      <c r="AR76" s="12" t="s">
        <v>379</v>
      </c>
      <c r="AS76" s="12" t="s">
        <v>57</v>
      </c>
      <c r="AT76" s="12" t="s">
        <v>320</v>
      </c>
      <c r="AU76" s="12" t="s">
        <v>380</v>
      </c>
      <c r="AV76" s="12" t="s">
        <v>268</v>
      </c>
    </row>
    <row r="77" spans="1:48" x14ac:dyDescent="0.35">
      <c r="A77" s="12" t="s">
        <v>55</v>
      </c>
      <c r="B77" s="12" t="s">
        <v>281</v>
      </c>
      <c r="C77" s="129">
        <v>44155</v>
      </c>
      <c r="D77">
        <v>1049</v>
      </c>
      <c r="E77">
        <v>11</v>
      </c>
      <c r="F77">
        <v>11</v>
      </c>
      <c r="G77">
        <v>7</v>
      </c>
      <c r="H77">
        <v>101</v>
      </c>
      <c r="I77">
        <v>101</v>
      </c>
      <c r="J77">
        <v>40</v>
      </c>
      <c r="K77">
        <v>40</v>
      </c>
      <c r="L77">
        <v>2</v>
      </c>
      <c r="M77">
        <v>2</v>
      </c>
      <c r="N77">
        <v>5</v>
      </c>
      <c r="O77">
        <v>5</v>
      </c>
      <c r="P77">
        <v>5</v>
      </c>
      <c r="Q77">
        <v>5</v>
      </c>
      <c r="R77">
        <v>7</v>
      </c>
      <c r="S77">
        <v>7</v>
      </c>
      <c r="T77">
        <v>1</v>
      </c>
      <c r="U77">
        <v>1</v>
      </c>
      <c r="V77">
        <v>61</v>
      </c>
      <c r="W77" s="12">
        <v>61</v>
      </c>
      <c r="X77">
        <v>61</v>
      </c>
      <c r="Y77">
        <v>61</v>
      </c>
      <c r="Z77">
        <v>8</v>
      </c>
      <c r="AA77">
        <v>8</v>
      </c>
      <c r="AB77">
        <v>49</v>
      </c>
      <c r="AC77">
        <v>7</v>
      </c>
      <c r="AD77">
        <v>7</v>
      </c>
      <c r="AE77">
        <v>0</v>
      </c>
      <c r="AF77">
        <v>0</v>
      </c>
      <c r="AG77">
        <v>0</v>
      </c>
      <c r="AH77">
        <v>0</v>
      </c>
      <c r="AI77">
        <v>0</v>
      </c>
      <c r="AJ77">
        <v>0</v>
      </c>
      <c r="AK77">
        <v>6</v>
      </c>
      <c r="AL77">
        <v>111</v>
      </c>
      <c r="AM77">
        <v>100</v>
      </c>
      <c r="AN77">
        <v>95</v>
      </c>
      <c r="AO77" t="s">
        <v>3</v>
      </c>
      <c r="AP77">
        <v>8</v>
      </c>
      <c r="AQ77" s="12" t="s">
        <v>35</v>
      </c>
      <c r="AR77" s="12" t="s">
        <v>379</v>
      </c>
      <c r="AS77" s="12" t="s">
        <v>57</v>
      </c>
      <c r="AT77" s="12" t="s">
        <v>321</v>
      </c>
      <c r="AU77" s="12" t="s">
        <v>381</v>
      </c>
      <c r="AV77" s="12" t="s">
        <v>268</v>
      </c>
    </row>
    <row r="78" spans="1:48" x14ac:dyDescent="0.35">
      <c r="A78" s="12" t="s">
        <v>132</v>
      </c>
      <c r="B78" s="12" t="s">
        <v>133</v>
      </c>
      <c r="C78" s="129">
        <v>44113</v>
      </c>
      <c r="D78">
        <v>1747</v>
      </c>
      <c r="E78">
        <v>4</v>
      </c>
      <c r="F78">
        <v>3</v>
      </c>
      <c r="G78">
        <v>0</v>
      </c>
      <c r="H78">
        <v>201</v>
      </c>
      <c r="I78">
        <v>201</v>
      </c>
      <c r="J78">
        <v>52</v>
      </c>
      <c r="K78">
        <v>52</v>
      </c>
      <c r="L78">
        <v>2</v>
      </c>
      <c r="M78">
        <v>2</v>
      </c>
      <c r="N78">
        <v>15</v>
      </c>
      <c r="O78">
        <v>3</v>
      </c>
      <c r="P78">
        <v>3</v>
      </c>
      <c r="Q78">
        <v>3</v>
      </c>
      <c r="R78">
        <v>3</v>
      </c>
      <c r="S78">
        <v>3</v>
      </c>
      <c r="T78">
        <v>1</v>
      </c>
      <c r="U78">
        <v>1</v>
      </c>
      <c r="V78">
        <v>54</v>
      </c>
      <c r="W78" s="12">
        <v>54</v>
      </c>
      <c r="X78">
        <v>54</v>
      </c>
      <c r="Y78">
        <v>54</v>
      </c>
      <c r="Z78">
        <v>1</v>
      </c>
      <c r="AA78">
        <v>0</v>
      </c>
      <c r="AB78">
        <v>111</v>
      </c>
      <c r="AC78">
        <v>9</v>
      </c>
      <c r="AD78">
        <v>9</v>
      </c>
      <c r="AE78">
        <v>0</v>
      </c>
      <c r="AF78">
        <v>0</v>
      </c>
      <c r="AG78">
        <v>0</v>
      </c>
      <c r="AH78">
        <v>0</v>
      </c>
      <c r="AI78">
        <v>0</v>
      </c>
      <c r="AJ78">
        <v>0</v>
      </c>
      <c r="AK78">
        <v>9</v>
      </c>
      <c r="AL78">
        <v>114</v>
      </c>
      <c r="AM78">
        <v>114</v>
      </c>
      <c r="AN78">
        <v>114</v>
      </c>
      <c r="AO78" t="s">
        <v>3</v>
      </c>
      <c r="AP78">
        <v>2</v>
      </c>
      <c r="AQ78" s="12" t="s">
        <v>17</v>
      </c>
      <c r="AR78" s="12" t="s">
        <v>379</v>
      </c>
      <c r="AS78" s="12" t="s">
        <v>57</v>
      </c>
      <c r="AT78" s="12" t="s">
        <v>347</v>
      </c>
      <c r="AU78" s="12" t="s">
        <v>386</v>
      </c>
      <c r="AV78" s="12" t="s">
        <v>268</v>
      </c>
    </row>
    <row r="79" spans="1:48" x14ac:dyDescent="0.35">
      <c r="A79" s="12" t="s">
        <v>132</v>
      </c>
      <c r="B79" s="12" t="s">
        <v>134</v>
      </c>
      <c r="C79" s="129">
        <v>44113</v>
      </c>
      <c r="D79">
        <v>1260</v>
      </c>
      <c r="E79">
        <v>3</v>
      </c>
      <c r="F79">
        <v>3</v>
      </c>
      <c r="G79">
        <v>0</v>
      </c>
      <c r="H79">
        <v>102</v>
      </c>
      <c r="I79">
        <v>102</v>
      </c>
      <c r="J79">
        <v>10</v>
      </c>
      <c r="K79">
        <v>10</v>
      </c>
      <c r="L79">
        <v>0</v>
      </c>
      <c r="M79">
        <v>0</v>
      </c>
      <c r="N79">
        <v>12</v>
      </c>
      <c r="O79">
        <v>8</v>
      </c>
      <c r="P79">
        <v>8</v>
      </c>
      <c r="Q79">
        <v>8</v>
      </c>
      <c r="R79">
        <v>8</v>
      </c>
      <c r="S79">
        <v>8</v>
      </c>
      <c r="T79">
        <v>3</v>
      </c>
      <c r="U79">
        <v>3</v>
      </c>
      <c r="V79">
        <v>96</v>
      </c>
      <c r="W79" s="12">
        <v>96</v>
      </c>
      <c r="X79">
        <v>96</v>
      </c>
      <c r="Y79">
        <v>96</v>
      </c>
      <c r="Z79">
        <v>0</v>
      </c>
      <c r="AA79">
        <v>0</v>
      </c>
      <c r="AB79">
        <v>40</v>
      </c>
      <c r="AC79">
        <v>6</v>
      </c>
      <c r="AD79">
        <v>6</v>
      </c>
      <c r="AE79">
        <v>0</v>
      </c>
      <c r="AF79">
        <v>0</v>
      </c>
      <c r="AG79">
        <v>0</v>
      </c>
      <c r="AH79">
        <v>0</v>
      </c>
      <c r="AI79">
        <v>0</v>
      </c>
      <c r="AJ79">
        <v>0</v>
      </c>
      <c r="AK79">
        <v>6</v>
      </c>
      <c r="AL79">
        <v>57</v>
      </c>
      <c r="AM79">
        <v>57</v>
      </c>
      <c r="AN79">
        <v>37</v>
      </c>
      <c r="AO79" t="s">
        <v>3</v>
      </c>
      <c r="AP79">
        <v>2</v>
      </c>
      <c r="AQ79" s="12" t="s">
        <v>17</v>
      </c>
      <c r="AR79" s="12" t="s">
        <v>379</v>
      </c>
      <c r="AS79" s="12" t="s">
        <v>57</v>
      </c>
      <c r="AT79" s="12" t="s">
        <v>348</v>
      </c>
      <c r="AU79" s="12" t="s">
        <v>387</v>
      </c>
      <c r="AV79" s="12" t="s">
        <v>268</v>
      </c>
    </row>
    <row r="80" spans="1:48" x14ac:dyDescent="0.35">
      <c r="A80" s="12" t="s">
        <v>132</v>
      </c>
      <c r="B80" s="12" t="s">
        <v>135</v>
      </c>
      <c r="C80" s="129">
        <v>44113</v>
      </c>
      <c r="D80">
        <v>1958</v>
      </c>
      <c r="E80">
        <v>7</v>
      </c>
      <c r="F80">
        <v>2</v>
      </c>
      <c r="G80">
        <v>2</v>
      </c>
      <c r="H80">
        <v>215</v>
      </c>
      <c r="I80">
        <v>215</v>
      </c>
      <c r="J80">
        <v>41</v>
      </c>
      <c r="K80">
        <v>41</v>
      </c>
      <c r="L80">
        <v>1</v>
      </c>
      <c r="M80">
        <v>1</v>
      </c>
      <c r="N80">
        <v>11</v>
      </c>
      <c r="O80">
        <v>8</v>
      </c>
      <c r="P80">
        <v>8</v>
      </c>
      <c r="Q80">
        <v>8</v>
      </c>
      <c r="R80">
        <v>8</v>
      </c>
      <c r="S80">
        <v>5</v>
      </c>
      <c r="T80">
        <v>1</v>
      </c>
      <c r="U80">
        <v>1</v>
      </c>
      <c r="V80">
        <v>102</v>
      </c>
      <c r="W80" s="12">
        <v>102</v>
      </c>
      <c r="X80">
        <v>102</v>
      </c>
      <c r="Y80">
        <v>102</v>
      </c>
      <c r="Z80">
        <v>2</v>
      </c>
      <c r="AA80">
        <v>0</v>
      </c>
      <c r="AB80">
        <v>453</v>
      </c>
      <c r="AC80">
        <v>4</v>
      </c>
      <c r="AD80">
        <v>4</v>
      </c>
      <c r="AE80">
        <v>0</v>
      </c>
      <c r="AF80">
        <v>0</v>
      </c>
      <c r="AG80">
        <v>0</v>
      </c>
      <c r="AH80">
        <v>0</v>
      </c>
      <c r="AI80">
        <v>0</v>
      </c>
      <c r="AJ80">
        <v>0</v>
      </c>
      <c r="AK80">
        <v>4</v>
      </c>
      <c r="AL80">
        <v>365</v>
      </c>
      <c r="AM80">
        <v>321</v>
      </c>
      <c r="AN80">
        <v>321</v>
      </c>
      <c r="AO80" t="s">
        <v>3</v>
      </c>
      <c r="AP80">
        <v>2</v>
      </c>
      <c r="AQ80" s="12" t="s">
        <v>17</v>
      </c>
      <c r="AR80" s="12" t="s">
        <v>379</v>
      </c>
      <c r="AS80" s="12" t="s">
        <v>57</v>
      </c>
      <c r="AT80" s="12" t="s">
        <v>350</v>
      </c>
      <c r="AU80" s="12" t="s">
        <v>388</v>
      </c>
      <c r="AV80" s="12" t="s">
        <v>268</v>
      </c>
    </row>
    <row r="81" spans="1:48" x14ac:dyDescent="0.35">
      <c r="A81" s="12" t="s">
        <v>132</v>
      </c>
      <c r="B81" s="12" t="s">
        <v>136</v>
      </c>
      <c r="C81" s="129">
        <v>44113</v>
      </c>
      <c r="D81">
        <v>1315</v>
      </c>
      <c r="E81">
        <v>5</v>
      </c>
      <c r="F81">
        <v>6</v>
      </c>
      <c r="G81">
        <v>1</v>
      </c>
      <c r="H81">
        <v>906</v>
      </c>
      <c r="I81">
        <v>435</v>
      </c>
      <c r="J81">
        <v>187</v>
      </c>
      <c r="K81">
        <v>187</v>
      </c>
      <c r="L81">
        <v>2</v>
      </c>
      <c r="M81">
        <v>2</v>
      </c>
      <c r="N81">
        <v>5</v>
      </c>
      <c r="O81">
        <v>3</v>
      </c>
      <c r="P81">
        <v>3</v>
      </c>
      <c r="Q81">
        <v>3</v>
      </c>
      <c r="R81">
        <v>3</v>
      </c>
      <c r="S81">
        <v>3</v>
      </c>
      <c r="T81">
        <v>2</v>
      </c>
      <c r="U81">
        <v>2</v>
      </c>
      <c r="V81">
        <v>84</v>
      </c>
      <c r="W81" s="12">
        <v>76</v>
      </c>
      <c r="X81">
        <v>76</v>
      </c>
      <c r="Y81">
        <v>76</v>
      </c>
      <c r="Z81">
        <v>1</v>
      </c>
      <c r="AA81">
        <v>1</v>
      </c>
      <c r="AB81">
        <v>99</v>
      </c>
      <c r="AC81">
        <v>1</v>
      </c>
      <c r="AD81">
        <v>1</v>
      </c>
      <c r="AE81">
        <v>0</v>
      </c>
      <c r="AF81">
        <v>0</v>
      </c>
      <c r="AG81">
        <v>0</v>
      </c>
      <c r="AH81">
        <v>0</v>
      </c>
      <c r="AI81">
        <v>0</v>
      </c>
      <c r="AJ81">
        <v>0</v>
      </c>
      <c r="AK81">
        <v>1</v>
      </c>
      <c r="AL81">
        <v>112</v>
      </c>
      <c r="AM81">
        <v>98</v>
      </c>
      <c r="AN81">
        <v>87</v>
      </c>
      <c r="AO81" t="s">
        <v>3</v>
      </c>
      <c r="AP81">
        <v>2</v>
      </c>
      <c r="AQ81" s="12" t="s">
        <v>17</v>
      </c>
      <c r="AR81" s="12" t="s">
        <v>379</v>
      </c>
      <c r="AS81" s="12" t="s">
        <v>57</v>
      </c>
      <c r="AT81" s="12" t="s">
        <v>347</v>
      </c>
      <c r="AU81" s="12" t="s">
        <v>389</v>
      </c>
      <c r="AV81" s="12" t="s">
        <v>268</v>
      </c>
    </row>
    <row r="82" spans="1:48" x14ac:dyDescent="0.35">
      <c r="A82" s="12" t="s">
        <v>132</v>
      </c>
      <c r="B82" s="12" t="s">
        <v>133</v>
      </c>
      <c r="C82" s="129">
        <v>44120</v>
      </c>
      <c r="D82">
        <v>1747</v>
      </c>
      <c r="E82">
        <v>6</v>
      </c>
      <c r="F82">
        <v>2</v>
      </c>
      <c r="G82">
        <v>0</v>
      </c>
      <c r="H82">
        <v>134</v>
      </c>
      <c r="I82">
        <v>134</v>
      </c>
      <c r="J82">
        <v>23</v>
      </c>
      <c r="K82">
        <v>23</v>
      </c>
      <c r="L82">
        <v>3</v>
      </c>
      <c r="M82">
        <v>0</v>
      </c>
      <c r="N82">
        <v>21</v>
      </c>
      <c r="O82">
        <v>11</v>
      </c>
      <c r="P82">
        <v>11</v>
      </c>
      <c r="Q82">
        <v>11</v>
      </c>
      <c r="R82">
        <v>11</v>
      </c>
      <c r="S82">
        <v>11</v>
      </c>
      <c r="T82">
        <v>2</v>
      </c>
      <c r="U82">
        <v>2</v>
      </c>
      <c r="V82">
        <v>90</v>
      </c>
      <c r="W82" s="12">
        <v>90</v>
      </c>
      <c r="X82">
        <v>90</v>
      </c>
      <c r="Y82">
        <v>90</v>
      </c>
      <c r="Z82">
        <v>1</v>
      </c>
      <c r="AA82">
        <v>0</v>
      </c>
      <c r="AB82">
        <v>18</v>
      </c>
      <c r="AC82">
        <v>0</v>
      </c>
      <c r="AD82">
        <v>0</v>
      </c>
      <c r="AE82">
        <v>0</v>
      </c>
      <c r="AF82">
        <v>0</v>
      </c>
      <c r="AG82">
        <v>0</v>
      </c>
      <c r="AH82">
        <v>0</v>
      </c>
      <c r="AI82">
        <v>0</v>
      </c>
      <c r="AJ82">
        <v>0</v>
      </c>
      <c r="AK82">
        <v>0</v>
      </c>
      <c r="AL82">
        <v>289</v>
      </c>
      <c r="AM82">
        <v>260</v>
      </c>
      <c r="AN82">
        <v>255</v>
      </c>
      <c r="AO82" t="s">
        <v>3</v>
      </c>
      <c r="AP82">
        <v>3</v>
      </c>
      <c r="AQ82" s="12" t="s">
        <v>17</v>
      </c>
      <c r="AR82" s="12" t="s">
        <v>379</v>
      </c>
      <c r="AS82" s="12" t="s">
        <v>57</v>
      </c>
      <c r="AT82" s="12" t="s">
        <v>347</v>
      </c>
      <c r="AU82" s="12" t="s">
        <v>386</v>
      </c>
      <c r="AV82" s="12" t="s">
        <v>268</v>
      </c>
    </row>
    <row r="83" spans="1:48" x14ac:dyDescent="0.35">
      <c r="A83" s="12" t="s">
        <v>132</v>
      </c>
      <c r="B83" s="12" t="s">
        <v>134</v>
      </c>
      <c r="C83" s="129">
        <v>44120</v>
      </c>
      <c r="D83">
        <v>1260</v>
      </c>
      <c r="E83">
        <v>8</v>
      </c>
      <c r="F83">
        <v>5</v>
      </c>
      <c r="G83">
        <v>6</v>
      </c>
      <c r="H83">
        <v>232</v>
      </c>
      <c r="I83">
        <v>231</v>
      </c>
      <c r="J83">
        <v>28</v>
      </c>
      <c r="K83">
        <v>28</v>
      </c>
      <c r="L83">
        <v>4</v>
      </c>
      <c r="M83">
        <v>4</v>
      </c>
      <c r="N83">
        <v>16</v>
      </c>
      <c r="O83">
        <v>4</v>
      </c>
      <c r="P83">
        <v>4</v>
      </c>
      <c r="Q83">
        <v>4</v>
      </c>
      <c r="R83">
        <v>4</v>
      </c>
      <c r="S83">
        <v>4</v>
      </c>
      <c r="T83">
        <v>0</v>
      </c>
      <c r="U83">
        <v>0</v>
      </c>
      <c r="V83">
        <v>60</v>
      </c>
      <c r="W83" s="12">
        <v>60</v>
      </c>
      <c r="X83">
        <v>60</v>
      </c>
      <c r="Y83">
        <v>60</v>
      </c>
      <c r="Z83">
        <v>4</v>
      </c>
      <c r="AA83">
        <v>1</v>
      </c>
      <c r="AB83">
        <v>34</v>
      </c>
      <c r="AC83">
        <v>0</v>
      </c>
      <c r="AD83">
        <v>0</v>
      </c>
      <c r="AE83">
        <v>0</v>
      </c>
      <c r="AF83">
        <v>0</v>
      </c>
      <c r="AG83">
        <v>0</v>
      </c>
      <c r="AH83">
        <v>0</v>
      </c>
      <c r="AI83">
        <v>0</v>
      </c>
      <c r="AJ83">
        <v>0</v>
      </c>
      <c r="AK83">
        <v>0</v>
      </c>
      <c r="AL83">
        <v>34</v>
      </c>
      <c r="AM83">
        <v>33</v>
      </c>
      <c r="AN83">
        <v>33</v>
      </c>
      <c r="AO83" t="s">
        <v>3</v>
      </c>
      <c r="AP83">
        <v>3</v>
      </c>
      <c r="AQ83" s="12" t="s">
        <v>17</v>
      </c>
      <c r="AR83" s="12" t="s">
        <v>379</v>
      </c>
      <c r="AS83" s="12" t="s">
        <v>57</v>
      </c>
      <c r="AT83" s="12" t="s">
        <v>348</v>
      </c>
      <c r="AU83" s="12" t="s">
        <v>387</v>
      </c>
      <c r="AV83" s="12" t="s">
        <v>268</v>
      </c>
    </row>
    <row r="84" spans="1:48" x14ac:dyDescent="0.35">
      <c r="A84" s="12" t="s">
        <v>132</v>
      </c>
      <c r="B84" s="12" t="s">
        <v>136</v>
      </c>
      <c r="C84" s="129">
        <v>44120</v>
      </c>
      <c r="D84">
        <v>1315</v>
      </c>
      <c r="E84">
        <v>2</v>
      </c>
      <c r="F84">
        <v>2</v>
      </c>
      <c r="G84">
        <v>0</v>
      </c>
      <c r="H84">
        <v>703</v>
      </c>
      <c r="I84">
        <v>703</v>
      </c>
      <c r="J84">
        <v>201</v>
      </c>
      <c r="K84">
        <v>201</v>
      </c>
      <c r="L84">
        <v>2</v>
      </c>
      <c r="M84">
        <v>2</v>
      </c>
      <c r="N84">
        <v>32</v>
      </c>
      <c r="O84">
        <v>5</v>
      </c>
      <c r="P84">
        <v>5</v>
      </c>
      <c r="Q84">
        <v>5</v>
      </c>
      <c r="R84">
        <v>5</v>
      </c>
      <c r="S84">
        <v>1</v>
      </c>
      <c r="T84">
        <v>0</v>
      </c>
      <c r="U84">
        <v>0</v>
      </c>
      <c r="V84">
        <v>43</v>
      </c>
      <c r="W84" s="12">
        <v>37</v>
      </c>
      <c r="X84">
        <v>37</v>
      </c>
      <c r="Y84">
        <v>37</v>
      </c>
      <c r="Z84">
        <v>0</v>
      </c>
      <c r="AA84">
        <v>0</v>
      </c>
      <c r="AB84">
        <v>98</v>
      </c>
      <c r="AC84">
        <v>6</v>
      </c>
      <c r="AD84">
        <v>6</v>
      </c>
      <c r="AE84">
        <v>0</v>
      </c>
      <c r="AF84">
        <v>1</v>
      </c>
      <c r="AG84">
        <v>0</v>
      </c>
      <c r="AH84">
        <v>0</v>
      </c>
      <c r="AI84">
        <v>0</v>
      </c>
      <c r="AJ84">
        <v>0</v>
      </c>
      <c r="AK84">
        <v>5</v>
      </c>
      <c r="AL84">
        <v>51</v>
      </c>
      <c r="AM84">
        <v>43</v>
      </c>
      <c r="AN84">
        <v>39</v>
      </c>
      <c r="AO84" t="s">
        <v>3</v>
      </c>
      <c r="AP84">
        <v>3</v>
      </c>
      <c r="AQ84" s="12" t="s">
        <v>17</v>
      </c>
      <c r="AR84" s="12" t="s">
        <v>379</v>
      </c>
      <c r="AS84" s="12" t="s">
        <v>57</v>
      </c>
      <c r="AT84" s="12" t="s">
        <v>347</v>
      </c>
      <c r="AU84" s="12" t="s">
        <v>389</v>
      </c>
      <c r="AV84" s="12" t="s">
        <v>268</v>
      </c>
    </row>
    <row r="85" spans="1:48" x14ac:dyDescent="0.35">
      <c r="A85" s="12" t="s">
        <v>132</v>
      </c>
      <c r="B85" s="12" t="s">
        <v>133</v>
      </c>
      <c r="C85" s="129">
        <v>44127</v>
      </c>
      <c r="D85">
        <v>1747</v>
      </c>
      <c r="E85">
        <v>1</v>
      </c>
      <c r="F85">
        <v>1</v>
      </c>
      <c r="G85">
        <v>0</v>
      </c>
      <c r="H85">
        <v>78</v>
      </c>
      <c r="I85">
        <v>78</v>
      </c>
      <c r="J85">
        <v>12</v>
      </c>
      <c r="K85">
        <v>12</v>
      </c>
      <c r="L85">
        <v>0</v>
      </c>
      <c r="M85">
        <v>0</v>
      </c>
      <c r="N85">
        <v>14</v>
      </c>
      <c r="O85">
        <v>7</v>
      </c>
      <c r="P85">
        <v>7</v>
      </c>
      <c r="Q85">
        <v>6</v>
      </c>
      <c r="R85">
        <v>6</v>
      </c>
      <c r="S85">
        <v>6</v>
      </c>
      <c r="T85">
        <v>1</v>
      </c>
      <c r="U85">
        <v>1</v>
      </c>
      <c r="V85">
        <v>15</v>
      </c>
      <c r="W85" s="12">
        <v>15</v>
      </c>
      <c r="X85">
        <v>15</v>
      </c>
      <c r="Y85">
        <v>15</v>
      </c>
      <c r="Z85">
        <v>0</v>
      </c>
      <c r="AA85">
        <v>0</v>
      </c>
      <c r="AB85">
        <v>5</v>
      </c>
      <c r="AC85">
        <v>0</v>
      </c>
      <c r="AD85">
        <v>0</v>
      </c>
      <c r="AE85">
        <v>0</v>
      </c>
      <c r="AF85">
        <v>0</v>
      </c>
      <c r="AG85">
        <v>0</v>
      </c>
      <c r="AH85">
        <v>0</v>
      </c>
      <c r="AI85">
        <v>0</v>
      </c>
      <c r="AJ85">
        <v>0</v>
      </c>
      <c r="AK85">
        <v>0</v>
      </c>
      <c r="AL85">
        <v>22</v>
      </c>
      <c r="AM85">
        <v>22</v>
      </c>
      <c r="AN85">
        <v>22</v>
      </c>
      <c r="AO85" t="s">
        <v>3</v>
      </c>
      <c r="AP85">
        <v>4</v>
      </c>
      <c r="AQ85" s="12" t="s">
        <v>17</v>
      </c>
      <c r="AR85" s="12" t="s">
        <v>379</v>
      </c>
      <c r="AS85" s="12" t="s">
        <v>57</v>
      </c>
      <c r="AT85" s="12" t="s">
        <v>347</v>
      </c>
      <c r="AU85" s="12" t="s">
        <v>386</v>
      </c>
      <c r="AV85" s="12" t="s">
        <v>268</v>
      </c>
    </row>
    <row r="86" spans="1:48" x14ac:dyDescent="0.35">
      <c r="A86" s="12" t="s">
        <v>132</v>
      </c>
      <c r="B86" s="12" t="s">
        <v>134</v>
      </c>
      <c r="C86" s="129">
        <v>44127</v>
      </c>
      <c r="D86">
        <v>1260</v>
      </c>
      <c r="E86">
        <v>5</v>
      </c>
      <c r="F86">
        <v>3</v>
      </c>
      <c r="G86">
        <v>0</v>
      </c>
      <c r="H86">
        <v>185</v>
      </c>
      <c r="I86">
        <v>185</v>
      </c>
      <c r="J86">
        <v>50</v>
      </c>
      <c r="K86">
        <v>50</v>
      </c>
      <c r="L86">
        <v>2</v>
      </c>
      <c r="M86">
        <v>1</v>
      </c>
      <c r="N86">
        <v>13</v>
      </c>
      <c r="O86">
        <v>11</v>
      </c>
      <c r="P86">
        <v>11</v>
      </c>
      <c r="Q86">
        <v>11</v>
      </c>
      <c r="R86">
        <v>15</v>
      </c>
      <c r="S86">
        <v>15</v>
      </c>
      <c r="T86">
        <v>1</v>
      </c>
      <c r="U86">
        <v>1</v>
      </c>
      <c r="V86">
        <v>74</v>
      </c>
      <c r="W86" s="12">
        <v>74</v>
      </c>
      <c r="X86">
        <v>74</v>
      </c>
      <c r="Y86">
        <v>74</v>
      </c>
      <c r="Z86">
        <v>2</v>
      </c>
      <c r="AA86">
        <v>1</v>
      </c>
      <c r="AB86">
        <v>72</v>
      </c>
      <c r="AC86">
        <v>0</v>
      </c>
      <c r="AD86">
        <v>0</v>
      </c>
      <c r="AE86">
        <v>0</v>
      </c>
      <c r="AF86">
        <v>0</v>
      </c>
      <c r="AG86">
        <v>0</v>
      </c>
      <c r="AH86">
        <v>0</v>
      </c>
      <c r="AI86">
        <v>0</v>
      </c>
      <c r="AJ86">
        <v>0</v>
      </c>
      <c r="AK86">
        <v>0</v>
      </c>
      <c r="AL86">
        <v>37</v>
      </c>
      <c r="AM86">
        <v>37</v>
      </c>
      <c r="AN86">
        <v>37</v>
      </c>
      <c r="AO86" t="s">
        <v>3</v>
      </c>
      <c r="AP86">
        <v>4</v>
      </c>
      <c r="AQ86" s="12" t="s">
        <v>17</v>
      </c>
      <c r="AR86" s="12" t="s">
        <v>379</v>
      </c>
      <c r="AS86" s="12" t="s">
        <v>57</v>
      </c>
      <c r="AT86" s="12" t="s">
        <v>348</v>
      </c>
      <c r="AU86" s="12" t="s">
        <v>387</v>
      </c>
      <c r="AV86" s="12" t="s">
        <v>268</v>
      </c>
    </row>
    <row r="87" spans="1:48" x14ac:dyDescent="0.35">
      <c r="A87" s="12" t="s">
        <v>132</v>
      </c>
      <c r="B87" s="12" t="s">
        <v>135</v>
      </c>
      <c r="C87" s="129">
        <v>44127</v>
      </c>
      <c r="D87">
        <v>1958</v>
      </c>
      <c r="E87">
        <v>7</v>
      </c>
      <c r="F87">
        <v>1</v>
      </c>
      <c r="G87">
        <v>0</v>
      </c>
      <c r="H87">
        <v>98</v>
      </c>
      <c r="I87">
        <v>98</v>
      </c>
      <c r="J87">
        <v>16</v>
      </c>
      <c r="K87">
        <v>16</v>
      </c>
      <c r="L87">
        <v>1</v>
      </c>
      <c r="M87">
        <v>1</v>
      </c>
      <c r="N87">
        <v>16</v>
      </c>
      <c r="O87">
        <v>4</v>
      </c>
      <c r="P87">
        <v>4</v>
      </c>
      <c r="Q87">
        <v>4</v>
      </c>
      <c r="R87">
        <v>4</v>
      </c>
      <c r="S87">
        <v>4</v>
      </c>
      <c r="T87">
        <v>0</v>
      </c>
      <c r="U87">
        <v>0</v>
      </c>
      <c r="V87">
        <v>34</v>
      </c>
      <c r="W87" s="12">
        <v>34</v>
      </c>
      <c r="X87">
        <v>34</v>
      </c>
      <c r="Y87">
        <v>34</v>
      </c>
      <c r="Z87">
        <v>1</v>
      </c>
      <c r="AA87">
        <v>0</v>
      </c>
      <c r="AB87">
        <v>136</v>
      </c>
      <c r="AC87">
        <v>0</v>
      </c>
      <c r="AD87">
        <v>0</v>
      </c>
      <c r="AE87">
        <v>0</v>
      </c>
      <c r="AF87">
        <v>0</v>
      </c>
      <c r="AG87">
        <v>0</v>
      </c>
      <c r="AH87">
        <v>0</v>
      </c>
      <c r="AI87">
        <v>0</v>
      </c>
      <c r="AJ87">
        <v>0</v>
      </c>
      <c r="AK87">
        <v>0</v>
      </c>
      <c r="AL87">
        <v>108</v>
      </c>
      <c r="AM87">
        <v>102</v>
      </c>
      <c r="AN87">
        <v>102</v>
      </c>
      <c r="AO87" t="s">
        <v>3</v>
      </c>
      <c r="AP87">
        <v>4</v>
      </c>
      <c r="AQ87" s="12" t="s">
        <v>17</v>
      </c>
      <c r="AR87" s="12" t="s">
        <v>379</v>
      </c>
      <c r="AS87" s="12" t="s">
        <v>57</v>
      </c>
      <c r="AT87" s="12" t="s">
        <v>350</v>
      </c>
      <c r="AU87" s="12" t="s">
        <v>388</v>
      </c>
      <c r="AV87" s="12" t="s">
        <v>268</v>
      </c>
    </row>
    <row r="88" spans="1:48" x14ac:dyDescent="0.35">
      <c r="A88" s="12" t="s">
        <v>132</v>
      </c>
      <c r="B88" s="12" t="s">
        <v>136</v>
      </c>
      <c r="C88" s="129">
        <v>44127</v>
      </c>
      <c r="D88">
        <v>1315</v>
      </c>
      <c r="E88">
        <v>2</v>
      </c>
      <c r="F88">
        <v>2</v>
      </c>
      <c r="G88">
        <v>0</v>
      </c>
      <c r="H88">
        <v>470</v>
      </c>
      <c r="I88">
        <v>470</v>
      </c>
      <c r="J88">
        <v>125</v>
      </c>
      <c r="K88">
        <v>125</v>
      </c>
      <c r="L88">
        <v>2</v>
      </c>
      <c r="M88">
        <v>2</v>
      </c>
      <c r="N88">
        <v>8</v>
      </c>
      <c r="O88">
        <v>2</v>
      </c>
      <c r="P88">
        <v>2</v>
      </c>
      <c r="Q88">
        <v>2</v>
      </c>
      <c r="R88">
        <v>2</v>
      </c>
      <c r="S88">
        <v>0</v>
      </c>
      <c r="T88">
        <v>0</v>
      </c>
      <c r="U88">
        <v>0</v>
      </c>
      <c r="V88">
        <v>16</v>
      </c>
      <c r="W88" s="12">
        <v>15</v>
      </c>
      <c r="X88">
        <v>15</v>
      </c>
      <c r="Y88">
        <v>15</v>
      </c>
      <c r="Z88">
        <v>0</v>
      </c>
      <c r="AA88">
        <v>0</v>
      </c>
      <c r="AB88">
        <v>55</v>
      </c>
      <c r="AC88">
        <v>6</v>
      </c>
      <c r="AD88">
        <v>6</v>
      </c>
      <c r="AE88">
        <v>0</v>
      </c>
      <c r="AF88">
        <v>0</v>
      </c>
      <c r="AG88">
        <v>0</v>
      </c>
      <c r="AH88">
        <v>0</v>
      </c>
      <c r="AI88">
        <v>0</v>
      </c>
      <c r="AJ88">
        <v>0</v>
      </c>
      <c r="AK88">
        <v>6</v>
      </c>
      <c r="AL88">
        <v>30</v>
      </c>
      <c r="AM88">
        <v>30</v>
      </c>
      <c r="AN88">
        <v>17</v>
      </c>
      <c r="AO88" t="s">
        <v>3</v>
      </c>
      <c r="AP88">
        <v>4</v>
      </c>
      <c r="AQ88" s="12" t="s">
        <v>17</v>
      </c>
      <c r="AR88" s="12" t="s">
        <v>379</v>
      </c>
      <c r="AS88" s="12" t="s">
        <v>57</v>
      </c>
      <c r="AT88" s="12" t="s">
        <v>347</v>
      </c>
      <c r="AU88" s="12" t="s">
        <v>389</v>
      </c>
      <c r="AV88" s="12" t="s">
        <v>268</v>
      </c>
    </row>
    <row r="89" spans="1:48" x14ac:dyDescent="0.35">
      <c r="A89" s="12" t="s">
        <v>132</v>
      </c>
      <c r="B89" s="12" t="s">
        <v>137</v>
      </c>
      <c r="C89" s="129">
        <v>44127</v>
      </c>
      <c r="D89">
        <v>3406</v>
      </c>
      <c r="E89">
        <v>3</v>
      </c>
      <c r="F89">
        <v>5</v>
      </c>
      <c r="G89">
        <v>4</v>
      </c>
      <c r="H89">
        <v>29</v>
      </c>
      <c r="I89">
        <v>29</v>
      </c>
      <c r="J89">
        <v>9</v>
      </c>
      <c r="K89">
        <v>9</v>
      </c>
      <c r="L89">
        <v>0</v>
      </c>
      <c r="M89">
        <v>0</v>
      </c>
      <c r="N89">
        <v>17</v>
      </c>
      <c r="O89">
        <v>5</v>
      </c>
      <c r="P89">
        <v>5</v>
      </c>
      <c r="Q89">
        <v>5</v>
      </c>
      <c r="R89">
        <v>5</v>
      </c>
      <c r="S89">
        <v>5</v>
      </c>
      <c r="T89">
        <v>1</v>
      </c>
      <c r="U89">
        <v>1</v>
      </c>
      <c r="V89">
        <v>28</v>
      </c>
      <c r="W89" s="12">
        <v>23</v>
      </c>
      <c r="X89">
        <v>23</v>
      </c>
      <c r="Y89">
        <v>23</v>
      </c>
      <c r="Z89">
        <v>2</v>
      </c>
      <c r="AA89">
        <v>2</v>
      </c>
      <c r="AB89">
        <v>166</v>
      </c>
      <c r="AC89">
        <v>9</v>
      </c>
      <c r="AD89">
        <v>9</v>
      </c>
      <c r="AE89">
        <v>0</v>
      </c>
      <c r="AF89">
        <v>0</v>
      </c>
      <c r="AG89">
        <v>0</v>
      </c>
      <c r="AH89">
        <v>0</v>
      </c>
      <c r="AI89">
        <v>0</v>
      </c>
      <c r="AJ89">
        <v>0</v>
      </c>
      <c r="AK89">
        <v>7</v>
      </c>
      <c r="AL89">
        <v>209</v>
      </c>
      <c r="AM89">
        <v>201</v>
      </c>
      <c r="AN89">
        <v>201</v>
      </c>
      <c r="AO89" t="s">
        <v>3</v>
      </c>
      <c r="AP89">
        <v>4</v>
      </c>
      <c r="AQ89" s="12" t="s">
        <v>17</v>
      </c>
      <c r="AR89" s="12" t="s">
        <v>379</v>
      </c>
      <c r="AS89" s="12" t="s">
        <v>57</v>
      </c>
      <c r="AT89" s="12" t="s">
        <v>349</v>
      </c>
      <c r="AU89" s="12" t="s">
        <v>390</v>
      </c>
      <c r="AV89" s="12" t="s">
        <v>268</v>
      </c>
    </row>
    <row r="90" spans="1:48" x14ac:dyDescent="0.35">
      <c r="A90" s="12" t="s">
        <v>132</v>
      </c>
      <c r="B90" s="12" t="s">
        <v>133</v>
      </c>
      <c r="C90" s="129">
        <v>44134</v>
      </c>
      <c r="D90">
        <v>1747</v>
      </c>
      <c r="E90">
        <v>4</v>
      </c>
      <c r="F90">
        <v>3</v>
      </c>
      <c r="G90">
        <v>11</v>
      </c>
      <c r="H90">
        <v>80</v>
      </c>
      <c r="I90">
        <v>80</v>
      </c>
      <c r="J90">
        <v>14</v>
      </c>
      <c r="K90">
        <v>14</v>
      </c>
      <c r="L90">
        <v>2</v>
      </c>
      <c r="M90">
        <v>2</v>
      </c>
      <c r="N90">
        <v>80</v>
      </c>
      <c r="O90">
        <v>10</v>
      </c>
      <c r="P90">
        <v>10</v>
      </c>
      <c r="Q90">
        <v>10</v>
      </c>
      <c r="R90">
        <v>10</v>
      </c>
      <c r="S90">
        <v>10</v>
      </c>
      <c r="T90">
        <v>0</v>
      </c>
      <c r="U90">
        <v>0</v>
      </c>
      <c r="V90">
        <v>84</v>
      </c>
      <c r="W90" s="12">
        <v>84</v>
      </c>
      <c r="X90">
        <v>84</v>
      </c>
      <c r="Y90">
        <v>84</v>
      </c>
      <c r="Z90">
        <v>2</v>
      </c>
      <c r="AA90">
        <v>2</v>
      </c>
      <c r="AB90">
        <v>79</v>
      </c>
      <c r="AC90">
        <v>0</v>
      </c>
      <c r="AD90">
        <v>0</v>
      </c>
      <c r="AE90">
        <v>0</v>
      </c>
      <c r="AF90">
        <v>0</v>
      </c>
      <c r="AG90">
        <v>0</v>
      </c>
      <c r="AH90">
        <v>0</v>
      </c>
      <c r="AI90">
        <v>0</v>
      </c>
      <c r="AJ90">
        <v>0</v>
      </c>
      <c r="AK90">
        <v>0</v>
      </c>
      <c r="AL90">
        <v>113</v>
      </c>
      <c r="AM90">
        <v>113</v>
      </c>
      <c r="AN90">
        <v>113</v>
      </c>
      <c r="AO90" t="s">
        <v>3</v>
      </c>
      <c r="AP90">
        <v>5</v>
      </c>
      <c r="AQ90" s="12" t="s">
        <v>17</v>
      </c>
      <c r="AR90" s="12" t="s">
        <v>379</v>
      </c>
      <c r="AS90" s="12" t="s">
        <v>57</v>
      </c>
      <c r="AT90" s="12" t="s">
        <v>347</v>
      </c>
      <c r="AU90" s="12" t="s">
        <v>386</v>
      </c>
      <c r="AV90" s="12" t="s">
        <v>268</v>
      </c>
    </row>
    <row r="91" spans="1:48" x14ac:dyDescent="0.35">
      <c r="A91" s="12" t="s">
        <v>132</v>
      </c>
      <c r="B91" s="12" t="s">
        <v>134</v>
      </c>
      <c r="C91" s="129">
        <v>44134</v>
      </c>
      <c r="D91">
        <v>1260</v>
      </c>
      <c r="E91">
        <v>6</v>
      </c>
      <c r="F91">
        <v>7</v>
      </c>
      <c r="G91">
        <v>0</v>
      </c>
      <c r="H91">
        <v>546</v>
      </c>
      <c r="I91">
        <v>546</v>
      </c>
      <c r="J91">
        <v>104</v>
      </c>
      <c r="K91">
        <v>104</v>
      </c>
      <c r="L91">
        <v>2</v>
      </c>
      <c r="M91">
        <v>2</v>
      </c>
      <c r="N91">
        <v>121</v>
      </c>
      <c r="O91">
        <v>26</v>
      </c>
      <c r="P91">
        <v>26</v>
      </c>
      <c r="Q91">
        <v>13</v>
      </c>
      <c r="R91">
        <v>93</v>
      </c>
      <c r="S91">
        <v>93</v>
      </c>
      <c r="T91">
        <v>2</v>
      </c>
      <c r="U91">
        <v>2</v>
      </c>
      <c r="V91">
        <v>235</v>
      </c>
      <c r="W91" s="12">
        <v>235</v>
      </c>
      <c r="X91">
        <v>235</v>
      </c>
      <c r="Y91">
        <v>235</v>
      </c>
      <c r="Z91">
        <v>2</v>
      </c>
      <c r="AA91">
        <v>2</v>
      </c>
      <c r="AB91">
        <v>96</v>
      </c>
      <c r="AC91">
        <v>0</v>
      </c>
      <c r="AD91">
        <v>0</v>
      </c>
      <c r="AE91">
        <v>0</v>
      </c>
      <c r="AF91">
        <v>0</v>
      </c>
      <c r="AG91">
        <v>0</v>
      </c>
      <c r="AH91">
        <v>0</v>
      </c>
      <c r="AI91">
        <v>0</v>
      </c>
      <c r="AJ91">
        <v>0</v>
      </c>
      <c r="AK91">
        <v>0</v>
      </c>
      <c r="AL91">
        <v>143</v>
      </c>
      <c r="AM91">
        <v>138</v>
      </c>
      <c r="AN91">
        <v>138</v>
      </c>
      <c r="AO91" t="s">
        <v>3</v>
      </c>
      <c r="AP91">
        <v>5</v>
      </c>
      <c r="AQ91" s="12" t="s">
        <v>17</v>
      </c>
      <c r="AR91" s="12" t="s">
        <v>379</v>
      </c>
      <c r="AS91" s="12" t="s">
        <v>57</v>
      </c>
      <c r="AT91" s="12" t="s">
        <v>348</v>
      </c>
      <c r="AU91" s="12" t="s">
        <v>387</v>
      </c>
      <c r="AV91" s="12" t="s">
        <v>268</v>
      </c>
    </row>
    <row r="92" spans="1:48" x14ac:dyDescent="0.35">
      <c r="A92" s="12" t="s">
        <v>132</v>
      </c>
      <c r="B92" s="12" t="s">
        <v>136</v>
      </c>
      <c r="C92" s="129">
        <v>44134</v>
      </c>
      <c r="D92">
        <v>1315</v>
      </c>
      <c r="E92">
        <v>3</v>
      </c>
      <c r="F92">
        <v>3</v>
      </c>
      <c r="G92">
        <v>18</v>
      </c>
      <c r="H92">
        <v>1083</v>
      </c>
      <c r="I92">
        <v>1083</v>
      </c>
      <c r="J92">
        <v>92</v>
      </c>
      <c r="K92">
        <v>92</v>
      </c>
      <c r="L92">
        <v>2</v>
      </c>
      <c r="M92">
        <v>2</v>
      </c>
      <c r="N92">
        <v>23</v>
      </c>
      <c r="O92">
        <v>3</v>
      </c>
      <c r="P92">
        <v>3</v>
      </c>
      <c r="Q92">
        <v>3</v>
      </c>
      <c r="R92">
        <v>3</v>
      </c>
      <c r="S92">
        <v>1</v>
      </c>
      <c r="T92">
        <v>1</v>
      </c>
      <c r="U92">
        <v>1</v>
      </c>
      <c r="V92">
        <v>33</v>
      </c>
      <c r="W92" s="12">
        <v>33</v>
      </c>
      <c r="X92">
        <v>33</v>
      </c>
      <c r="Y92">
        <v>31</v>
      </c>
      <c r="Z92">
        <v>0</v>
      </c>
      <c r="AA92">
        <v>0</v>
      </c>
      <c r="AB92">
        <v>46</v>
      </c>
      <c r="AC92">
        <v>7</v>
      </c>
      <c r="AD92">
        <v>7</v>
      </c>
      <c r="AE92">
        <v>0</v>
      </c>
      <c r="AF92">
        <v>1</v>
      </c>
      <c r="AG92">
        <v>0</v>
      </c>
      <c r="AH92">
        <v>0</v>
      </c>
      <c r="AI92">
        <v>0</v>
      </c>
      <c r="AJ92">
        <v>0</v>
      </c>
      <c r="AK92">
        <v>5</v>
      </c>
      <c r="AL92">
        <v>54</v>
      </c>
      <c r="AM92">
        <v>42</v>
      </c>
      <c r="AN92">
        <v>42</v>
      </c>
      <c r="AO92" t="s">
        <v>3</v>
      </c>
      <c r="AP92">
        <v>5</v>
      </c>
      <c r="AQ92" s="12" t="s">
        <v>17</v>
      </c>
      <c r="AR92" s="12" t="s">
        <v>379</v>
      </c>
      <c r="AS92" s="12" t="s">
        <v>57</v>
      </c>
      <c r="AT92" s="12" t="s">
        <v>347</v>
      </c>
      <c r="AU92" s="12" t="s">
        <v>389</v>
      </c>
      <c r="AV92" s="12" t="s">
        <v>268</v>
      </c>
    </row>
    <row r="93" spans="1:48" x14ac:dyDescent="0.35">
      <c r="A93" s="12" t="s">
        <v>132</v>
      </c>
      <c r="B93" s="12" t="s">
        <v>134</v>
      </c>
      <c r="C93" s="129">
        <v>44141</v>
      </c>
      <c r="D93">
        <v>1255</v>
      </c>
      <c r="E93">
        <v>9</v>
      </c>
      <c r="F93">
        <v>9</v>
      </c>
      <c r="G93">
        <v>3</v>
      </c>
      <c r="H93">
        <v>248</v>
      </c>
      <c r="I93">
        <v>248</v>
      </c>
      <c r="J93">
        <v>61</v>
      </c>
      <c r="K93">
        <v>61</v>
      </c>
      <c r="L93">
        <v>3</v>
      </c>
      <c r="M93">
        <v>3</v>
      </c>
      <c r="N93">
        <v>162</v>
      </c>
      <c r="O93">
        <v>17</v>
      </c>
      <c r="P93">
        <v>17</v>
      </c>
      <c r="Q93">
        <v>17</v>
      </c>
      <c r="R93">
        <v>49</v>
      </c>
      <c r="S93">
        <v>49</v>
      </c>
      <c r="T93">
        <v>2</v>
      </c>
      <c r="U93">
        <v>2</v>
      </c>
      <c r="V93">
        <v>258</v>
      </c>
      <c r="W93" s="12">
        <v>119</v>
      </c>
      <c r="X93">
        <v>119</v>
      </c>
      <c r="Y93">
        <v>119</v>
      </c>
      <c r="Z93">
        <v>4</v>
      </c>
      <c r="AA93">
        <v>4</v>
      </c>
      <c r="AB93">
        <v>81</v>
      </c>
      <c r="AC93">
        <v>0</v>
      </c>
      <c r="AD93">
        <v>0</v>
      </c>
      <c r="AE93">
        <v>0</v>
      </c>
      <c r="AF93">
        <v>0</v>
      </c>
      <c r="AG93">
        <v>0</v>
      </c>
      <c r="AH93">
        <v>0</v>
      </c>
      <c r="AI93">
        <v>0</v>
      </c>
      <c r="AJ93">
        <v>0</v>
      </c>
      <c r="AK93">
        <v>0</v>
      </c>
      <c r="AL93">
        <v>92</v>
      </c>
      <c r="AM93">
        <v>91</v>
      </c>
      <c r="AN93">
        <v>91</v>
      </c>
      <c r="AO93" t="s">
        <v>3</v>
      </c>
      <c r="AP93">
        <v>6</v>
      </c>
      <c r="AQ93" s="12" t="s">
        <v>35</v>
      </c>
      <c r="AR93" s="12" t="s">
        <v>379</v>
      </c>
      <c r="AS93" s="12" t="s">
        <v>57</v>
      </c>
      <c r="AT93" s="12" t="s">
        <v>348</v>
      </c>
      <c r="AU93" s="12" t="s">
        <v>387</v>
      </c>
      <c r="AV93" s="12" t="s">
        <v>268</v>
      </c>
    </row>
    <row r="94" spans="1:48" x14ac:dyDescent="0.35">
      <c r="A94" s="12" t="s">
        <v>132</v>
      </c>
      <c r="B94" s="12" t="s">
        <v>135</v>
      </c>
      <c r="C94" s="129">
        <v>44141</v>
      </c>
      <c r="D94">
        <v>1957</v>
      </c>
      <c r="E94">
        <v>9</v>
      </c>
      <c r="F94">
        <v>9</v>
      </c>
      <c r="G94">
        <v>7</v>
      </c>
      <c r="H94">
        <v>123</v>
      </c>
      <c r="I94">
        <v>123</v>
      </c>
      <c r="J94">
        <v>31</v>
      </c>
      <c r="K94">
        <v>31</v>
      </c>
      <c r="L94">
        <v>2</v>
      </c>
      <c r="M94">
        <v>2</v>
      </c>
      <c r="N94">
        <v>43</v>
      </c>
      <c r="O94">
        <v>5</v>
      </c>
      <c r="P94">
        <v>5</v>
      </c>
      <c r="Q94">
        <v>5</v>
      </c>
      <c r="R94">
        <v>5</v>
      </c>
      <c r="S94">
        <v>5</v>
      </c>
      <c r="T94">
        <v>2</v>
      </c>
      <c r="U94">
        <v>2</v>
      </c>
      <c r="V94">
        <v>85</v>
      </c>
      <c r="W94" s="12">
        <v>85</v>
      </c>
      <c r="X94">
        <v>85</v>
      </c>
      <c r="Y94">
        <v>85</v>
      </c>
      <c r="Z94">
        <v>5</v>
      </c>
      <c r="AA94">
        <v>5</v>
      </c>
      <c r="AB94">
        <v>113</v>
      </c>
      <c r="AC94">
        <v>1</v>
      </c>
      <c r="AD94">
        <v>1</v>
      </c>
      <c r="AE94">
        <v>0</v>
      </c>
      <c r="AF94">
        <v>0</v>
      </c>
      <c r="AG94">
        <v>0</v>
      </c>
      <c r="AH94">
        <v>0</v>
      </c>
      <c r="AI94">
        <v>0</v>
      </c>
      <c r="AJ94">
        <v>0</v>
      </c>
      <c r="AK94">
        <v>1</v>
      </c>
      <c r="AL94">
        <v>116</v>
      </c>
      <c r="AM94">
        <v>80</v>
      </c>
      <c r="AN94">
        <v>80</v>
      </c>
      <c r="AO94" t="s">
        <v>3</v>
      </c>
      <c r="AP94">
        <v>6</v>
      </c>
      <c r="AQ94" s="12" t="s">
        <v>35</v>
      </c>
      <c r="AR94" s="12" t="s">
        <v>379</v>
      </c>
      <c r="AS94" s="12" t="s">
        <v>57</v>
      </c>
      <c r="AT94" s="12" t="s">
        <v>350</v>
      </c>
      <c r="AU94" s="12" t="s">
        <v>388</v>
      </c>
      <c r="AV94" s="12" t="s">
        <v>268</v>
      </c>
    </row>
    <row r="95" spans="1:48" x14ac:dyDescent="0.35">
      <c r="A95" s="12" t="s">
        <v>132</v>
      </c>
      <c r="B95" s="12" t="s">
        <v>136</v>
      </c>
      <c r="C95" s="129">
        <v>44141</v>
      </c>
      <c r="D95">
        <v>1333</v>
      </c>
      <c r="E95">
        <v>3</v>
      </c>
      <c r="F95">
        <v>3</v>
      </c>
      <c r="G95">
        <v>0</v>
      </c>
      <c r="H95">
        <v>1012</v>
      </c>
      <c r="I95">
        <v>624</v>
      </c>
      <c r="J95">
        <v>106</v>
      </c>
      <c r="K95">
        <v>106</v>
      </c>
      <c r="L95">
        <v>3</v>
      </c>
      <c r="M95">
        <v>3</v>
      </c>
      <c r="N95">
        <v>18</v>
      </c>
      <c r="O95">
        <v>5</v>
      </c>
      <c r="P95">
        <v>5</v>
      </c>
      <c r="Q95">
        <v>5</v>
      </c>
      <c r="R95">
        <v>5</v>
      </c>
      <c r="S95">
        <v>1</v>
      </c>
      <c r="T95">
        <v>0</v>
      </c>
      <c r="U95">
        <v>0</v>
      </c>
      <c r="V95">
        <v>46</v>
      </c>
      <c r="W95" s="12">
        <v>43</v>
      </c>
      <c r="X95">
        <v>43</v>
      </c>
      <c r="Y95">
        <v>43</v>
      </c>
      <c r="Z95">
        <v>0</v>
      </c>
      <c r="AA95">
        <v>0</v>
      </c>
      <c r="AB95">
        <v>63</v>
      </c>
      <c r="AC95">
        <v>3</v>
      </c>
      <c r="AD95">
        <v>3</v>
      </c>
      <c r="AE95">
        <v>0</v>
      </c>
      <c r="AF95">
        <v>0</v>
      </c>
      <c r="AG95">
        <v>0</v>
      </c>
      <c r="AH95">
        <v>0</v>
      </c>
      <c r="AI95">
        <v>0</v>
      </c>
      <c r="AJ95">
        <v>0</v>
      </c>
      <c r="AK95">
        <v>2</v>
      </c>
      <c r="AL95">
        <v>68</v>
      </c>
      <c r="AM95">
        <v>50</v>
      </c>
      <c r="AN95">
        <v>50</v>
      </c>
      <c r="AO95" t="s">
        <v>3</v>
      </c>
      <c r="AP95">
        <v>6</v>
      </c>
      <c r="AQ95" s="12" t="s">
        <v>35</v>
      </c>
      <c r="AR95" s="12" t="s">
        <v>379</v>
      </c>
      <c r="AS95" s="12" t="s">
        <v>57</v>
      </c>
      <c r="AT95" s="12" t="s">
        <v>347</v>
      </c>
      <c r="AU95" s="12" t="s">
        <v>389</v>
      </c>
      <c r="AV95" s="12" t="s">
        <v>268</v>
      </c>
    </row>
    <row r="96" spans="1:48" x14ac:dyDescent="0.35">
      <c r="A96" s="12" t="s">
        <v>132</v>
      </c>
      <c r="B96" s="12" t="s">
        <v>137</v>
      </c>
      <c r="C96" s="129">
        <v>44141</v>
      </c>
      <c r="D96">
        <v>3434</v>
      </c>
      <c r="E96">
        <v>14</v>
      </c>
      <c r="F96">
        <v>14</v>
      </c>
      <c r="G96">
        <v>17</v>
      </c>
      <c r="H96">
        <v>231</v>
      </c>
      <c r="I96">
        <v>231</v>
      </c>
      <c r="J96">
        <v>183</v>
      </c>
      <c r="K96">
        <v>183</v>
      </c>
      <c r="L96">
        <v>9</v>
      </c>
      <c r="M96">
        <v>8</v>
      </c>
      <c r="N96">
        <v>23</v>
      </c>
      <c r="O96">
        <v>11</v>
      </c>
      <c r="P96">
        <v>11</v>
      </c>
      <c r="Q96">
        <v>11</v>
      </c>
      <c r="R96">
        <v>11</v>
      </c>
      <c r="S96">
        <v>11</v>
      </c>
      <c r="T96">
        <v>3</v>
      </c>
      <c r="U96">
        <v>3</v>
      </c>
      <c r="V96">
        <v>17</v>
      </c>
      <c r="W96" s="12">
        <v>17</v>
      </c>
      <c r="X96">
        <v>17</v>
      </c>
      <c r="Y96">
        <v>17</v>
      </c>
      <c r="Z96">
        <v>2</v>
      </c>
      <c r="AA96">
        <v>2</v>
      </c>
      <c r="AB96">
        <v>166</v>
      </c>
      <c r="AC96">
        <v>9</v>
      </c>
      <c r="AD96">
        <v>9</v>
      </c>
      <c r="AE96">
        <v>0</v>
      </c>
      <c r="AF96">
        <v>0</v>
      </c>
      <c r="AG96">
        <v>0</v>
      </c>
      <c r="AH96">
        <v>0</v>
      </c>
      <c r="AI96">
        <v>0</v>
      </c>
      <c r="AJ96">
        <v>0</v>
      </c>
      <c r="AK96">
        <v>6</v>
      </c>
      <c r="AL96">
        <v>266</v>
      </c>
      <c r="AM96">
        <v>257</v>
      </c>
      <c r="AN96">
        <v>257</v>
      </c>
      <c r="AO96" t="s">
        <v>3</v>
      </c>
      <c r="AP96">
        <v>6</v>
      </c>
      <c r="AQ96" s="12" t="s">
        <v>35</v>
      </c>
      <c r="AR96" s="12" t="s">
        <v>379</v>
      </c>
      <c r="AS96" s="12" t="s">
        <v>57</v>
      </c>
      <c r="AT96" s="12" t="s">
        <v>349</v>
      </c>
      <c r="AU96" s="12" t="s">
        <v>390</v>
      </c>
      <c r="AV96" s="12" t="s">
        <v>268</v>
      </c>
    </row>
    <row r="97" spans="1:48" x14ac:dyDescent="0.35">
      <c r="A97" s="12" t="s">
        <v>132</v>
      </c>
      <c r="B97" s="12" t="s">
        <v>133</v>
      </c>
      <c r="C97" s="129">
        <v>44148</v>
      </c>
      <c r="D97">
        <v>1793</v>
      </c>
      <c r="E97">
        <v>2</v>
      </c>
      <c r="F97">
        <v>2</v>
      </c>
      <c r="G97">
        <v>10</v>
      </c>
      <c r="H97">
        <v>158</v>
      </c>
      <c r="I97">
        <v>72</v>
      </c>
      <c r="J97">
        <v>29</v>
      </c>
      <c r="K97">
        <v>29</v>
      </c>
      <c r="L97">
        <v>0</v>
      </c>
      <c r="M97">
        <v>0</v>
      </c>
      <c r="N97">
        <v>5</v>
      </c>
      <c r="O97">
        <v>5</v>
      </c>
      <c r="P97">
        <v>5</v>
      </c>
      <c r="Q97">
        <v>5</v>
      </c>
      <c r="R97">
        <v>7</v>
      </c>
      <c r="S97">
        <v>7</v>
      </c>
      <c r="T97">
        <v>0</v>
      </c>
      <c r="U97">
        <v>0</v>
      </c>
      <c r="V97">
        <v>158</v>
      </c>
      <c r="W97" s="12">
        <v>112</v>
      </c>
      <c r="X97">
        <v>112</v>
      </c>
      <c r="Y97">
        <v>112</v>
      </c>
      <c r="Z97">
        <v>2</v>
      </c>
      <c r="AA97">
        <v>2</v>
      </c>
      <c r="AB97">
        <v>196</v>
      </c>
      <c r="AC97">
        <v>2</v>
      </c>
      <c r="AD97">
        <v>2</v>
      </c>
      <c r="AE97">
        <v>0</v>
      </c>
      <c r="AF97">
        <v>1</v>
      </c>
      <c r="AG97">
        <v>0</v>
      </c>
      <c r="AH97">
        <v>0</v>
      </c>
      <c r="AI97">
        <v>0</v>
      </c>
      <c r="AJ97">
        <v>0</v>
      </c>
      <c r="AK97">
        <v>1</v>
      </c>
      <c r="AL97">
        <v>151</v>
      </c>
      <c r="AM97">
        <v>151</v>
      </c>
      <c r="AN97">
        <v>151</v>
      </c>
      <c r="AO97" t="s">
        <v>3</v>
      </c>
      <c r="AP97">
        <v>7</v>
      </c>
      <c r="AQ97" s="12" t="s">
        <v>35</v>
      </c>
      <c r="AR97" s="12" t="s">
        <v>379</v>
      </c>
      <c r="AS97" s="12" t="s">
        <v>57</v>
      </c>
      <c r="AT97" s="12" t="s">
        <v>347</v>
      </c>
      <c r="AU97" s="12" t="s">
        <v>386</v>
      </c>
      <c r="AV97" s="12" t="s">
        <v>268</v>
      </c>
    </row>
    <row r="98" spans="1:48" x14ac:dyDescent="0.35">
      <c r="A98" s="12" t="s">
        <v>132</v>
      </c>
      <c r="B98" s="12" t="s">
        <v>134</v>
      </c>
      <c r="C98" s="129">
        <v>44148</v>
      </c>
      <c r="D98">
        <v>1272</v>
      </c>
      <c r="E98">
        <v>6</v>
      </c>
      <c r="F98">
        <v>6</v>
      </c>
      <c r="G98">
        <v>17</v>
      </c>
      <c r="H98">
        <v>165</v>
      </c>
      <c r="I98">
        <v>165</v>
      </c>
      <c r="J98">
        <v>46</v>
      </c>
      <c r="K98">
        <v>46</v>
      </c>
      <c r="L98">
        <v>2</v>
      </c>
      <c r="M98">
        <v>2</v>
      </c>
      <c r="N98">
        <v>12</v>
      </c>
      <c r="O98">
        <v>12</v>
      </c>
      <c r="P98">
        <v>12</v>
      </c>
      <c r="Q98">
        <v>12</v>
      </c>
      <c r="R98">
        <v>32</v>
      </c>
      <c r="S98">
        <v>32</v>
      </c>
      <c r="T98">
        <v>1</v>
      </c>
      <c r="U98">
        <v>1</v>
      </c>
      <c r="V98">
        <v>310</v>
      </c>
      <c r="W98" s="12">
        <v>202</v>
      </c>
      <c r="X98">
        <v>202</v>
      </c>
      <c r="Y98">
        <v>202</v>
      </c>
      <c r="Z98">
        <v>3</v>
      </c>
      <c r="AA98">
        <v>3</v>
      </c>
      <c r="AB98">
        <v>61</v>
      </c>
      <c r="AC98">
        <v>0</v>
      </c>
      <c r="AD98">
        <v>0</v>
      </c>
      <c r="AE98">
        <v>0</v>
      </c>
      <c r="AF98">
        <v>0</v>
      </c>
      <c r="AG98">
        <v>0</v>
      </c>
      <c r="AH98">
        <v>0</v>
      </c>
      <c r="AI98">
        <v>0</v>
      </c>
      <c r="AJ98">
        <v>0</v>
      </c>
      <c r="AK98">
        <v>0</v>
      </c>
      <c r="AL98">
        <v>106</v>
      </c>
      <c r="AM98">
        <v>100</v>
      </c>
      <c r="AN98">
        <v>100</v>
      </c>
      <c r="AO98" t="s">
        <v>3</v>
      </c>
      <c r="AP98">
        <v>7</v>
      </c>
      <c r="AQ98" s="12" t="s">
        <v>35</v>
      </c>
      <c r="AR98" s="12" t="s">
        <v>379</v>
      </c>
      <c r="AS98" s="12" t="s">
        <v>57</v>
      </c>
      <c r="AT98" s="12" t="s">
        <v>348</v>
      </c>
      <c r="AU98" s="12" t="s">
        <v>387</v>
      </c>
      <c r="AV98" s="12" t="s">
        <v>268</v>
      </c>
    </row>
    <row r="99" spans="1:48" x14ac:dyDescent="0.35">
      <c r="A99" s="12" t="s">
        <v>132</v>
      </c>
      <c r="B99" s="12" t="s">
        <v>135</v>
      </c>
      <c r="C99" s="129">
        <v>44148</v>
      </c>
      <c r="D99">
        <v>1961</v>
      </c>
      <c r="E99">
        <v>8</v>
      </c>
      <c r="F99">
        <v>4</v>
      </c>
      <c r="G99">
        <v>3</v>
      </c>
      <c r="H99">
        <v>231</v>
      </c>
      <c r="I99">
        <v>33</v>
      </c>
      <c r="J99">
        <v>33</v>
      </c>
      <c r="K99">
        <v>33</v>
      </c>
      <c r="L99">
        <v>1</v>
      </c>
      <c r="M99">
        <v>1</v>
      </c>
      <c r="N99">
        <v>6</v>
      </c>
      <c r="O99">
        <v>6</v>
      </c>
      <c r="P99">
        <v>6</v>
      </c>
      <c r="Q99">
        <v>6</v>
      </c>
      <c r="R99">
        <v>11</v>
      </c>
      <c r="S99">
        <v>11</v>
      </c>
      <c r="T99">
        <v>2</v>
      </c>
      <c r="U99">
        <v>2</v>
      </c>
      <c r="V99">
        <v>77</v>
      </c>
      <c r="W99" s="12">
        <v>77</v>
      </c>
      <c r="X99">
        <v>77</v>
      </c>
      <c r="Y99">
        <v>77</v>
      </c>
      <c r="Z99">
        <v>5</v>
      </c>
      <c r="AA99">
        <v>1</v>
      </c>
      <c r="AB99">
        <v>140</v>
      </c>
      <c r="AC99">
        <v>3</v>
      </c>
      <c r="AD99">
        <v>3</v>
      </c>
      <c r="AE99">
        <v>0</v>
      </c>
      <c r="AF99">
        <v>0</v>
      </c>
      <c r="AG99">
        <v>0</v>
      </c>
      <c r="AH99">
        <v>0</v>
      </c>
      <c r="AI99">
        <v>0</v>
      </c>
      <c r="AJ99">
        <v>0</v>
      </c>
      <c r="AK99">
        <v>1</v>
      </c>
      <c r="AL99">
        <v>107</v>
      </c>
      <c r="AM99">
        <v>89</v>
      </c>
      <c r="AN99">
        <v>86</v>
      </c>
      <c r="AO99" t="s">
        <v>3</v>
      </c>
      <c r="AP99">
        <v>7</v>
      </c>
      <c r="AQ99" s="12" t="s">
        <v>35</v>
      </c>
      <c r="AR99" s="12" t="s">
        <v>379</v>
      </c>
      <c r="AS99" s="12" t="s">
        <v>57</v>
      </c>
      <c r="AT99" s="12" t="s">
        <v>350</v>
      </c>
      <c r="AU99" s="12" t="s">
        <v>388</v>
      </c>
      <c r="AV99" s="12" t="s">
        <v>268</v>
      </c>
    </row>
    <row r="100" spans="1:48" x14ac:dyDescent="0.35">
      <c r="A100" s="12" t="s">
        <v>132</v>
      </c>
      <c r="B100" s="12" t="s">
        <v>136</v>
      </c>
      <c r="C100" s="129">
        <v>44148</v>
      </c>
      <c r="D100">
        <v>1335</v>
      </c>
      <c r="E100">
        <v>0</v>
      </c>
      <c r="F100">
        <v>0</v>
      </c>
      <c r="G100">
        <v>2</v>
      </c>
      <c r="H100">
        <v>452</v>
      </c>
      <c r="I100">
        <v>147</v>
      </c>
      <c r="J100">
        <v>76</v>
      </c>
      <c r="K100">
        <v>76</v>
      </c>
      <c r="L100">
        <v>0</v>
      </c>
      <c r="M100">
        <v>0</v>
      </c>
      <c r="N100">
        <v>1</v>
      </c>
      <c r="O100">
        <v>1</v>
      </c>
      <c r="P100">
        <v>1</v>
      </c>
      <c r="Q100">
        <v>1</v>
      </c>
      <c r="R100">
        <v>4</v>
      </c>
      <c r="S100">
        <v>4</v>
      </c>
      <c r="T100">
        <v>0</v>
      </c>
      <c r="U100">
        <v>0</v>
      </c>
      <c r="V100">
        <v>39</v>
      </c>
      <c r="W100" s="12">
        <v>39</v>
      </c>
      <c r="X100">
        <v>39</v>
      </c>
      <c r="Y100">
        <v>39</v>
      </c>
      <c r="Z100">
        <v>0</v>
      </c>
      <c r="AA100">
        <v>0</v>
      </c>
      <c r="AB100">
        <v>106</v>
      </c>
      <c r="AC100">
        <v>22</v>
      </c>
      <c r="AD100">
        <v>22</v>
      </c>
      <c r="AE100">
        <v>0</v>
      </c>
      <c r="AF100">
        <v>0</v>
      </c>
      <c r="AG100">
        <v>0</v>
      </c>
      <c r="AH100">
        <v>0</v>
      </c>
      <c r="AI100">
        <v>0</v>
      </c>
      <c r="AJ100">
        <v>0</v>
      </c>
      <c r="AK100">
        <v>17</v>
      </c>
      <c r="AL100">
        <v>85</v>
      </c>
      <c r="AM100">
        <v>77</v>
      </c>
      <c r="AN100">
        <v>76</v>
      </c>
      <c r="AO100" t="s">
        <v>3</v>
      </c>
      <c r="AP100">
        <v>7</v>
      </c>
      <c r="AQ100" s="12" t="s">
        <v>35</v>
      </c>
      <c r="AR100" s="12" t="s">
        <v>379</v>
      </c>
      <c r="AS100" s="12" t="s">
        <v>57</v>
      </c>
      <c r="AT100" s="12" t="s">
        <v>347</v>
      </c>
      <c r="AU100" s="12" t="s">
        <v>389</v>
      </c>
      <c r="AV100" s="12" t="s">
        <v>268</v>
      </c>
    </row>
    <row r="101" spans="1:48" x14ac:dyDescent="0.35">
      <c r="A101" s="12" t="s">
        <v>132</v>
      </c>
      <c r="B101" s="12" t="s">
        <v>137</v>
      </c>
      <c r="C101" s="129">
        <v>44148</v>
      </c>
      <c r="D101">
        <v>3447</v>
      </c>
      <c r="E101">
        <v>6</v>
      </c>
      <c r="F101">
        <v>6</v>
      </c>
      <c r="G101">
        <v>13</v>
      </c>
      <c r="H101">
        <v>213</v>
      </c>
      <c r="I101">
        <v>144</v>
      </c>
      <c r="J101">
        <v>144</v>
      </c>
      <c r="K101">
        <v>144</v>
      </c>
      <c r="L101">
        <v>5</v>
      </c>
      <c r="M101">
        <v>5</v>
      </c>
      <c r="N101">
        <v>6</v>
      </c>
      <c r="O101">
        <v>6</v>
      </c>
      <c r="P101">
        <v>6</v>
      </c>
      <c r="Q101">
        <v>6</v>
      </c>
      <c r="R101">
        <v>9</v>
      </c>
      <c r="S101">
        <v>9</v>
      </c>
      <c r="T101">
        <v>1</v>
      </c>
      <c r="U101">
        <v>1</v>
      </c>
      <c r="V101">
        <v>50</v>
      </c>
      <c r="W101" s="12">
        <v>50</v>
      </c>
      <c r="X101">
        <v>50</v>
      </c>
      <c r="Y101">
        <v>50</v>
      </c>
      <c r="Z101">
        <v>0</v>
      </c>
      <c r="AA101">
        <v>0</v>
      </c>
      <c r="AB101">
        <v>166</v>
      </c>
      <c r="AC101">
        <v>9</v>
      </c>
      <c r="AD101">
        <v>9</v>
      </c>
      <c r="AE101">
        <v>0</v>
      </c>
      <c r="AF101">
        <v>0</v>
      </c>
      <c r="AG101">
        <v>0</v>
      </c>
      <c r="AH101">
        <v>0</v>
      </c>
      <c r="AI101">
        <v>0</v>
      </c>
      <c r="AJ101">
        <v>0</v>
      </c>
      <c r="AK101">
        <v>7</v>
      </c>
      <c r="AL101">
        <v>141</v>
      </c>
      <c r="AM101">
        <v>136</v>
      </c>
      <c r="AN101">
        <v>136</v>
      </c>
      <c r="AO101" t="s">
        <v>3</v>
      </c>
      <c r="AP101">
        <v>7</v>
      </c>
      <c r="AQ101" s="12" t="s">
        <v>35</v>
      </c>
      <c r="AR101" s="12" t="s">
        <v>379</v>
      </c>
      <c r="AS101" s="12" t="s">
        <v>57</v>
      </c>
      <c r="AT101" s="12" t="s">
        <v>349</v>
      </c>
      <c r="AU101" s="12" t="s">
        <v>390</v>
      </c>
      <c r="AV101" s="12" t="s">
        <v>268</v>
      </c>
    </row>
    <row r="102" spans="1:48" x14ac:dyDescent="0.35">
      <c r="A102" s="12" t="s">
        <v>132</v>
      </c>
      <c r="B102" s="12" t="s">
        <v>133</v>
      </c>
      <c r="C102" s="129">
        <v>44155</v>
      </c>
      <c r="D102">
        <v>1812</v>
      </c>
      <c r="E102">
        <v>6</v>
      </c>
      <c r="F102">
        <v>1</v>
      </c>
      <c r="G102">
        <v>19</v>
      </c>
      <c r="H102">
        <v>166</v>
      </c>
      <c r="I102">
        <v>166</v>
      </c>
      <c r="J102">
        <v>26</v>
      </c>
      <c r="K102">
        <v>26</v>
      </c>
      <c r="L102">
        <v>1</v>
      </c>
      <c r="M102">
        <v>0</v>
      </c>
      <c r="N102">
        <v>4</v>
      </c>
      <c r="O102">
        <v>4</v>
      </c>
      <c r="P102">
        <v>4</v>
      </c>
      <c r="Q102">
        <v>4</v>
      </c>
      <c r="R102">
        <v>6</v>
      </c>
      <c r="S102">
        <v>6</v>
      </c>
      <c r="T102">
        <v>3</v>
      </c>
      <c r="U102">
        <v>1</v>
      </c>
      <c r="V102">
        <v>50</v>
      </c>
      <c r="W102" s="12">
        <v>50</v>
      </c>
      <c r="X102">
        <v>50</v>
      </c>
      <c r="Y102">
        <v>50</v>
      </c>
      <c r="Z102">
        <v>1</v>
      </c>
      <c r="AA102">
        <v>0</v>
      </c>
      <c r="AB102">
        <v>138</v>
      </c>
      <c r="AC102">
        <v>0</v>
      </c>
      <c r="AD102">
        <v>0</v>
      </c>
      <c r="AE102">
        <v>0</v>
      </c>
      <c r="AF102">
        <v>0</v>
      </c>
      <c r="AG102">
        <v>0</v>
      </c>
      <c r="AH102">
        <v>0</v>
      </c>
      <c r="AI102">
        <v>0</v>
      </c>
      <c r="AJ102">
        <v>0</v>
      </c>
      <c r="AK102">
        <v>0</v>
      </c>
      <c r="AL102">
        <v>138</v>
      </c>
      <c r="AM102">
        <v>138</v>
      </c>
      <c r="AN102">
        <v>138</v>
      </c>
      <c r="AO102" t="s">
        <v>3</v>
      </c>
      <c r="AP102">
        <v>8</v>
      </c>
      <c r="AQ102" s="12" t="s">
        <v>35</v>
      </c>
      <c r="AR102" s="12" t="s">
        <v>379</v>
      </c>
      <c r="AS102" s="12" t="s">
        <v>57</v>
      </c>
      <c r="AT102" s="12" t="s">
        <v>347</v>
      </c>
      <c r="AU102" s="12" t="s">
        <v>386</v>
      </c>
      <c r="AV102" s="12" t="s">
        <v>268</v>
      </c>
    </row>
    <row r="103" spans="1:48" x14ac:dyDescent="0.35">
      <c r="A103" s="12" t="s">
        <v>132</v>
      </c>
      <c r="B103" s="12" t="s">
        <v>134</v>
      </c>
      <c r="C103" s="129">
        <v>44155</v>
      </c>
      <c r="D103">
        <v>1280</v>
      </c>
      <c r="E103">
        <v>5</v>
      </c>
      <c r="F103">
        <v>5</v>
      </c>
      <c r="G103">
        <v>8</v>
      </c>
      <c r="H103">
        <v>171</v>
      </c>
      <c r="I103">
        <v>171</v>
      </c>
      <c r="J103">
        <v>44</v>
      </c>
      <c r="K103">
        <v>44</v>
      </c>
      <c r="L103">
        <v>2</v>
      </c>
      <c r="M103">
        <v>2</v>
      </c>
      <c r="N103">
        <v>12</v>
      </c>
      <c r="O103">
        <v>12</v>
      </c>
      <c r="P103">
        <v>12</v>
      </c>
      <c r="Q103">
        <v>12</v>
      </c>
      <c r="R103">
        <v>21</v>
      </c>
      <c r="S103">
        <v>21</v>
      </c>
      <c r="T103">
        <v>2</v>
      </c>
      <c r="U103">
        <v>2</v>
      </c>
      <c r="V103">
        <v>180</v>
      </c>
      <c r="W103" s="12">
        <v>171</v>
      </c>
      <c r="X103">
        <v>111</v>
      </c>
      <c r="Y103">
        <v>111</v>
      </c>
      <c r="Z103">
        <v>1</v>
      </c>
      <c r="AA103">
        <v>1</v>
      </c>
      <c r="AB103">
        <v>85</v>
      </c>
      <c r="AC103">
        <v>1</v>
      </c>
      <c r="AD103">
        <v>1</v>
      </c>
      <c r="AE103">
        <v>0</v>
      </c>
      <c r="AF103">
        <v>0</v>
      </c>
      <c r="AG103">
        <v>0</v>
      </c>
      <c r="AH103">
        <v>1</v>
      </c>
      <c r="AI103">
        <v>0</v>
      </c>
      <c r="AJ103">
        <v>0</v>
      </c>
      <c r="AK103">
        <v>0</v>
      </c>
      <c r="AL103">
        <v>97</v>
      </c>
      <c r="AM103">
        <v>96</v>
      </c>
      <c r="AN103">
        <v>96</v>
      </c>
      <c r="AO103" t="s">
        <v>3</v>
      </c>
      <c r="AP103">
        <v>8</v>
      </c>
      <c r="AQ103" s="12" t="s">
        <v>35</v>
      </c>
      <c r="AR103" s="12" t="s">
        <v>379</v>
      </c>
      <c r="AS103" s="12" t="s">
        <v>57</v>
      </c>
      <c r="AT103" s="12" t="s">
        <v>348</v>
      </c>
      <c r="AU103" s="12" t="s">
        <v>387</v>
      </c>
      <c r="AV103" s="12" t="s">
        <v>268</v>
      </c>
    </row>
    <row r="104" spans="1:48" x14ac:dyDescent="0.35">
      <c r="A104" s="12" t="s">
        <v>132</v>
      </c>
      <c r="B104" s="12" t="s">
        <v>135</v>
      </c>
      <c r="C104" s="129">
        <v>44155</v>
      </c>
      <c r="D104">
        <v>1964</v>
      </c>
      <c r="E104">
        <v>10</v>
      </c>
      <c r="F104">
        <v>13</v>
      </c>
      <c r="G104">
        <v>3</v>
      </c>
      <c r="H104">
        <v>65</v>
      </c>
      <c r="I104">
        <v>65</v>
      </c>
      <c r="J104">
        <v>20</v>
      </c>
      <c r="K104">
        <v>20</v>
      </c>
      <c r="L104">
        <v>0</v>
      </c>
      <c r="M104">
        <v>0</v>
      </c>
      <c r="N104">
        <v>12</v>
      </c>
      <c r="O104">
        <v>5</v>
      </c>
      <c r="P104">
        <v>5</v>
      </c>
      <c r="Q104">
        <v>5</v>
      </c>
      <c r="R104">
        <v>9</v>
      </c>
      <c r="S104">
        <v>9</v>
      </c>
      <c r="T104">
        <v>5</v>
      </c>
      <c r="U104">
        <v>5</v>
      </c>
      <c r="V104">
        <v>82</v>
      </c>
      <c r="W104" s="12">
        <v>82</v>
      </c>
      <c r="X104">
        <v>62</v>
      </c>
      <c r="Y104">
        <v>62</v>
      </c>
      <c r="Z104">
        <v>5</v>
      </c>
      <c r="AA104">
        <v>5</v>
      </c>
      <c r="AB104">
        <v>170</v>
      </c>
      <c r="AC104">
        <v>0</v>
      </c>
      <c r="AD104">
        <v>0</v>
      </c>
      <c r="AE104">
        <v>0</v>
      </c>
      <c r="AF104">
        <v>0</v>
      </c>
      <c r="AG104">
        <v>0</v>
      </c>
      <c r="AH104">
        <v>0</v>
      </c>
      <c r="AI104">
        <v>0</v>
      </c>
      <c r="AJ104">
        <v>0</v>
      </c>
      <c r="AK104">
        <v>0</v>
      </c>
      <c r="AL104">
        <v>164</v>
      </c>
      <c r="AM104">
        <v>164</v>
      </c>
      <c r="AN104">
        <v>164</v>
      </c>
      <c r="AO104" t="s">
        <v>3</v>
      </c>
      <c r="AP104">
        <v>8</v>
      </c>
      <c r="AQ104" s="12" t="s">
        <v>35</v>
      </c>
      <c r="AR104" s="12" t="s">
        <v>379</v>
      </c>
      <c r="AS104" s="12" t="s">
        <v>57</v>
      </c>
      <c r="AT104" s="12" t="s">
        <v>350</v>
      </c>
      <c r="AU104" s="12" t="s">
        <v>388</v>
      </c>
      <c r="AV104" s="12" t="s">
        <v>268</v>
      </c>
    </row>
    <row r="105" spans="1:48" x14ac:dyDescent="0.35">
      <c r="A105" s="12" t="s">
        <v>132</v>
      </c>
      <c r="B105" s="12" t="s">
        <v>136</v>
      </c>
      <c r="C105" s="129">
        <v>44155</v>
      </c>
      <c r="D105">
        <v>1342</v>
      </c>
      <c r="E105">
        <v>3</v>
      </c>
      <c r="F105">
        <v>3</v>
      </c>
      <c r="G105">
        <v>7</v>
      </c>
      <c r="H105">
        <v>321</v>
      </c>
      <c r="I105">
        <v>321</v>
      </c>
      <c r="J105">
        <v>80</v>
      </c>
      <c r="K105">
        <v>80</v>
      </c>
      <c r="L105">
        <v>2</v>
      </c>
      <c r="M105">
        <v>2</v>
      </c>
      <c r="N105">
        <v>2</v>
      </c>
      <c r="O105">
        <v>2</v>
      </c>
      <c r="P105">
        <v>2</v>
      </c>
      <c r="Q105">
        <v>2</v>
      </c>
      <c r="R105">
        <v>2</v>
      </c>
      <c r="S105">
        <v>2</v>
      </c>
      <c r="T105">
        <v>1</v>
      </c>
      <c r="U105">
        <v>1</v>
      </c>
      <c r="V105">
        <v>39</v>
      </c>
      <c r="W105" s="12">
        <v>39</v>
      </c>
      <c r="X105">
        <v>39</v>
      </c>
      <c r="Y105">
        <v>39</v>
      </c>
      <c r="Z105">
        <v>0</v>
      </c>
      <c r="AA105">
        <v>0</v>
      </c>
      <c r="AB105">
        <v>86</v>
      </c>
      <c r="AC105">
        <v>11</v>
      </c>
      <c r="AD105">
        <v>11</v>
      </c>
      <c r="AE105">
        <v>0</v>
      </c>
      <c r="AF105">
        <v>0</v>
      </c>
      <c r="AG105">
        <v>0</v>
      </c>
      <c r="AH105">
        <v>0</v>
      </c>
      <c r="AI105">
        <v>0</v>
      </c>
      <c r="AJ105">
        <v>0</v>
      </c>
      <c r="AK105">
        <v>11</v>
      </c>
      <c r="AL105">
        <v>72</v>
      </c>
      <c r="AM105">
        <v>72</v>
      </c>
      <c r="AN105">
        <v>72</v>
      </c>
      <c r="AO105" t="s">
        <v>3</v>
      </c>
      <c r="AP105">
        <v>8</v>
      </c>
      <c r="AQ105" s="12" t="s">
        <v>35</v>
      </c>
      <c r="AR105" s="12" t="s">
        <v>379</v>
      </c>
      <c r="AS105" s="12" t="s">
        <v>57</v>
      </c>
      <c r="AT105" s="12" t="s">
        <v>347</v>
      </c>
      <c r="AU105" s="12" t="s">
        <v>389</v>
      </c>
      <c r="AV105" s="12" t="s">
        <v>268</v>
      </c>
    </row>
    <row r="106" spans="1:48" x14ac:dyDescent="0.35">
      <c r="A106" s="12" t="s">
        <v>43</v>
      </c>
      <c r="B106" s="12" t="s">
        <v>145</v>
      </c>
      <c r="C106" s="129">
        <v>44106</v>
      </c>
      <c r="D106">
        <v>1838</v>
      </c>
      <c r="F106">
        <v>0</v>
      </c>
      <c r="G106">
        <v>2</v>
      </c>
      <c r="H106">
        <v>2</v>
      </c>
      <c r="I106">
        <v>2</v>
      </c>
      <c r="J106">
        <v>0</v>
      </c>
      <c r="K106">
        <v>0</v>
      </c>
      <c r="L106">
        <v>0</v>
      </c>
      <c r="M106">
        <v>0</v>
      </c>
      <c r="N106">
        <v>37</v>
      </c>
      <c r="O106">
        <v>1</v>
      </c>
      <c r="P106">
        <v>1</v>
      </c>
      <c r="Q106">
        <v>1</v>
      </c>
      <c r="R106">
        <v>2</v>
      </c>
      <c r="S106">
        <v>2</v>
      </c>
      <c r="T106">
        <v>0</v>
      </c>
      <c r="U106">
        <v>0</v>
      </c>
      <c r="V106">
        <v>16</v>
      </c>
      <c r="W106" s="12">
        <v>16</v>
      </c>
      <c r="X106">
        <v>10</v>
      </c>
      <c r="Y106">
        <v>10</v>
      </c>
      <c r="Z106">
        <v>0</v>
      </c>
      <c r="AA106">
        <v>0</v>
      </c>
      <c r="AB106">
        <v>0</v>
      </c>
      <c r="AC106">
        <v>0</v>
      </c>
      <c r="AD106">
        <v>0</v>
      </c>
      <c r="AE106">
        <v>0</v>
      </c>
      <c r="AF106">
        <v>0</v>
      </c>
      <c r="AG106">
        <v>0</v>
      </c>
      <c r="AH106">
        <v>0</v>
      </c>
      <c r="AI106">
        <v>0</v>
      </c>
      <c r="AJ106">
        <v>0</v>
      </c>
      <c r="AK106">
        <v>0</v>
      </c>
      <c r="AL106">
        <v>0</v>
      </c>
      <c r="AM106">
        <v>0</v>
      </c>
      <c r="AN106">
        <v>0</v>
      </c>
      <c r="AO106" t="s">
        <v>3</v>
      </c>
      <c r="AP106">
        <v>1</v>
      </c>
      <c r="AQ106" s="12" t="s">
        <v>17</v>
      </c>
      <c r="AR106" s="12" t="s">
        <v>379</v>
      </c>
      <c r="AS106" s="12" t="s">
        <v>57</v>
      </c>
      <c r="AT106" s="12" t="s">
        <v>358</v>
      </c>
      <c r="AU106" s="12" t="s">
        <v>399</v>
      </c>
      <c r="AV106" s="12" t="s">
        <v>268</v>
      </c>
    </row>
    <row r="107" spans="1:48" x14ac:dyDescent="0.35">
      <c r="A107" s="12" t="s">
        <v>43</v>
      </c>
      <c r="B107" s="12" t="s">
        <v>146</v>
      </c>
      <c r="C107" s="129">
        <v>44106</v>
      </c>
      <c r="D107">
        <v>1382</v>
      </c>
      <c r="E107">
        <v>0</v>
      </c>
      <c r="F107">
        <v>0</v>
      </c>
      <c r="G107">
        <v>-5</v>
      </c>
      <c r="H107">
        <v>3</v>
      </c>
      <c r="I107">
        <v>3</v>
      </c>
      <c r="J107">
        <v>0</v>
      </c>
      <c r="K107">
        <v>0</v>
      </c>
      <c r="L107">
        <v>0</v>
      </c>
      <c r="M107">
        <v>0</v>
      </c>
      <c r="N107">
        <v>3</v>
      </c>
      <c r="O107">
        <v>1</v>
      </c>
      <c r="P107">
        <v>1</v>
      </c>
      <c r="Q107">
        <v>1</v>
      </c>
      <c r="R107">
        <v>3</v>
      </c>
      <c r="S107">
        <v>2</v>
      </c>
      <c r="T107">
        <v>0</v>
      </c>
      <c r="U107">
        <v>0</v>
      </c>
      <c r="V107">
        <v>0</v>
      </c>
      <c r="W107" s="12">
        <v>0</v>
      </c>
      <c r="X107">
        <v>0</v>
      </c>
      <c r="Y107">
        <v>0</v>
      </c>
      <c r="Z107">
        <v>0</v>
      </c>
      <c r="AA107">
        <v>0</v>
      </c>
      <c r="AB107">
        <v>0</v>
      </c>
      <c r="AC107">
        <v>0</v>
      </c>
      <c r="AD107">
        <v>0</v>
      </c>
      <c r="AE107">
        <v>0</v>
      </c>
      <c r="AF107">
        <v>0</v>
      </c>
      <c r="AG107">
        <v>0</v>
      </c>
      <c r="AH107">
        <v>0</v>
      </c>
      <c r="AI107">
        <v>0</v>
      </c>
      <c r="AJ107">
        <v>0</v>
      </c>
      <c r="AK107">
        <v>0</v>
      </c>
      <c r="AL107">
        <v>0</v>
      </c>
      <c r="AM107">
        <v>0</v>
      </c>
      <c r="AN107">
        <v>0</v>
      </c>
      <c r="AO107" t="s">
        <v>3</v>
      </c>
      <c r="AP107">
        <v>1</v>
      </c>
      <c r="AQ107" s="12" t="s">
        <v>17</v>
      </c>
      <c r="AR107" s="12" t="s">
        <v>379</v>
      </c>
      <c r="AS107" s="12" t="s">
        <v>57</v>
      </c>
      <c r="AT107" s="12" t="s">
        <v>361</v>
      </c>
      <c r="AU107" s="12" t="s">
        <v>398</v>
      </c>
      <c r="AV107" s="12" t="s">
        <v>268</v>
      </c>
    </row>
    <row r="108" spans="1:48" x14ac:dyDescent="0.35">
      <c r="A108" s="12" t="s">
        <v>43</v>
      </c>
      <c r="B108" s="12" t="s">
        <v>44</v>
      </c>
      <c r="C108" s="129">
        <v>44106</v>
      </c>
      <c r="D108">
        <v>470</v>
      </c>
      <c r="E108">
        <v>0</v>
      </c>
      <c r="F108">
        <v>0</v>
      </c>
      <c r="G108">
        <v>2</v>
      </c>
      <c r="H108">
        <v>2</v>
      </c>
      <c r="I108">
        <v>2</v>
      </c>
      <c r="J108">
        <v>2</v>
      </c>
      <c r="K108">
        <v>2</v>
      </c>
      <c r="L108">
        <v>0</v>
      </c>
      <c r="M108">
        <v>0</v>
      </c>
      <c r="N108">
        <v>0</v>
      </c>
      <c r="O108">
        <v>0</v>
      </c>
      <c r="P108">
        <v>0</v>
      </c>
      <c r="Q108">
        <v>0</v>
      </c>
      <c r="R108">
        <v>0</v>
      </c>
      <c r="S108">
        <v>0</v>
      </c>
      <c r="T108">
        <v>0</v>
      </c>
      <c r="U108">
        <v>0</v>
      </c>
      <c r="V108">
        <v>0</v>
      </c>
      <c r="W108" s="12">
        <v>0</v>
      </c>
      <c r="X108">
        <v>0</v>
      </c>
      <c r="Y108">
        <v>0</v>
      </c>
      <c r="Z108">
        <v>0</v>
      </c>
      <c r="AA108">
        <v>0</v>
      </c>
      <c r="AB108">
        <v>0</v>
      </c>
      <c r="AC108">
        <v>0</v>
      </c>
      <c r="AD108">
        <v>0</v>
      </c>
      <c r="AE108">
        <v>0</v>
      </c>
      <c r="AF108">
        <v>0</v>
      </c>
      <c r="AG108">
        <v>0</v>
      </c>
      <c r="AH108">
        <v>0</v>
      </c>
      <c r="AI108">
        <v>0</v>
      </c>
      <c r="AJ108">
        <v>0</v>
      </c>
      <c r="AK108">
        <v>0</v>
      </c>
      <c r="AL108">
        <v>0</v>
      </c>
      <c r="AM108">
        <v>0</v>
      </c>
      <c r="AN108">
        <v>0</v>
      </c>
      <c r="AO108" t="s">
        <v>3</v>
      </c>
      <c r="AP108">
        <v>1</v>
      </c>
      <c r="AQ108" s="12" t="s">
        <v>17</v>
      </c>
      <c r="AR108" s="12" t="s">
        <v>379</v>
      </c>
      <c r="AS108" s="12" t="s">
        <v>57</v>
      </c>
      <c r="AT108" s="12" t="s">
        <v>360</v>
      </c>
      <c r="AU108" s="12" t="s">
        <v>400</v>
      </c>
      <c r="AV108" s="12" t="s">
        <v>268</v>
      </c>
    </row>
    <row r="109" spans="1:48" x14ac:dyDescent="0.35">
      <c r="A109" s="12" t="s">
        <v>43</v>
      </c>
      <c r="B109" s="12" t="s">
        <v>298</v>
      </c>
      <c r="C109" s="129">
        <v>44106</v>
      </c>
      <c r="D109">
        <v>302</v>
      </c>
      <c r="E109">
        <v>0</v>
      </c>
      <c r="F109">
        <v>0</v>
      </c>
      <c r="G109">
        <v>9</v>
      </c>
      <c r="H109">
        <v>7</v>
      </c>
      <c r="I109">
        <v>4</v>
      </c>
      <c r="J109">
        <v>4</v>
      </c>
      <c r="K109">
        <v>4</v>
      </c>
      <c r="L109">
        <v>0</v>
      </c>
      <c r="M109">
        <v>0</v>
      </c>
      <c r="N109">
        <v>0</v>
      </c>
      <c r="O109">
        <v>0</v>
      </c>
      <c r="P109">
        <v>0</v>
      </c>
      <c r="Q109">
        <v>0</v>
      </c>
      <c r="R109">
        <v>0</v>
      </c>
      <c r="S109">
        <v>0</v>
      </c>
      <c r="T109">
        <v>0</v>
      </c>
      <c r="U109">
        <v>0</v>
      </c>
      <c r="V109">
        <v>0</v>
      </c>
      <c r="W109" s="12">
        <v>0</v>
      </c>
      <c r="X109">
        <v>0</v>
      </c>
      <c r="Y109">
        <v>0</v>
      </c>
      <c r="Z109">
        <v>0</v>
      </c>
      <c r="AA109">
        <v>0</v>
      </c>
      <c r="AB109">
        <v>0</v>
      </c>
      <c r="AC109">
        <v>0</v>
      </c>
      <c r="AD109">
        <v>0</v>
      </c>
      <c r="AE109">
        <v>0</v>
      </c>
      <c r="AF109">
        <v>0</v>
      </c>
      <c r="AG109">
        <v>0</v>
      </c>
      <c r="AH109">
        <v>0</v>
      </c>
      <c r="AI109">
        <v>0</v>
      </c>
      <c r="AJ109">
        <v>0</v>
      </c>
      <c r="AK109">
        <v>0</v>
      </c>
      <c r="AL109">
        <v>0</v>
      </c>
      <c r="AM109">
        <v>0</v>
      </c>
      <c r="AN109">
        <v>0</v>
      </c>
      <c r="AO109" t="s">
        <v>3</v>
      </c>
      <c r="AP109">
        <v>1</v>
      </c>
      <c r="AQ109" s="12" t="s">
        <v>17</v>
      </c>
      <c r="AR109" s="12" t="s">
        <v>379</v>
      </c>
      <c r="AS109" s="12" t="s">
        <v>57</v>
      </c>
      <c r="AT109" s="12" t="s">
        <v>359</v>
      </c>
      <c r="AU109" s="12" t="s">
        <v>397</v>
      </c>
      <c r="AV109" s="12" t="s">
        <v>268</v>
      </c>
    </row>
    <row r="110" spans="1:48" x14ac:dyDescent="0.35">
      <c r="A110" s="12" t="s">
        <v>43</v>
      </c>
      <c r="B110" s="12" t="s">
        <v>145</v>
      </c>
      <c r="C110" s="129">
        <v>44113</v>
      </c>
      <c r="D110">
        <v>1840</v>
      </c>
      <c r="E110">
        <v>2</v>
      </c>
      <c r="F110">
        <v>4</v>
      </c>
      <c r="G110">
        <v>2</v>
      </c>
      <c r="H110">
        <v>0</v>
      </c>
      <c r="I110">
        <v>0</v>
      </c>
      <c r="J110">
        <v>0</v>
      </c>
      <c r="K110">
        <v>0</v>
      </c>
      <c r="L110">
        <v>0</v>
      </c>
      <c r="M110">
        <v>0</v>
      </c>
      <c r="N110">
        <v>53</v>
      </c>
      <c r="O110">
        <v>3</v>
      </c>
      <c r="P110">
        <v>3</v>
      </c>
      <c r="Q110">
        <v>3</v>
      </c>
      <c r="R110">
        <v>9</v>
      </c>
      <c r="S110">
        <v>7</v>
      </c>
      <c r="T110">
        <v>1</v>
      </c>
      <c r="U110">
        <v>1</v>
      </c>
      <c r="V110">
        <v>81</v>
      </c>
      <c r="W110" s="12">
        <v>81</v>
      </c>
      <c r="X110">
        <v>60</v>
      </c>
      <c r="Y110">
        <v>60</v>
      </c>
      <c r="Z110">
        <v>1</v>
      </c>
      <c r="AA110">
        <v>1</v>
      </c>
      <c r="AB110">
        <v>29</v>
      </c>
      <c r="AC110">
        <v>12</v>
      </c>
      <c r="AD110">
        <v>12</v>
      </c>
      <c r="AE110">
        <v>0</v>
      </c>
      <c r="AF110">
        <v>0</v>
      </c>
      <c r="AG110">
        <v>0</v>
      </c>
      <c r="AH110">
        <v>0</v>
      </c>
      <c r="AI110">
        <v>0</v>
      </c>
      <c r="AJ110">
        <v>0</v>
      </c>
      <c r="AK110">
        <v>0</v>
      </c>
      <c r="AL110">
        <v>182</v>
      </c>
      <c r="AM110">
        <v>148</v>
      </c>
      <c r="AN110">
        <v>148</v>
      </c>
      <c r="AO110" t="s">
        <v>3</v>
      </c>
      <c r="AP110">
        <v>2</v>
      </c>
      <c r="AQ110" s="12" t="s">
        <v>17</v>
      </c>
      <c r="AR110" s="12" t="s">
        <v>379</v>
      </c>
      <c r="AS110" s="12" t="s">
        <v>57</v>
      </c>
      <c r="AT110" s="12" t="s">
        <v>358</v>
      </c>
      <c r="AU110" s="12" t="s">
        <v>399</v>
      </c>
      <c r="AV110" s="12" t="s">
        <v>268</v>
      </c>
    </row>
    <row r="111" spans="1:48" x14ac:dyDescent="0.35">
      <c r="A111" s="12" t="s">
        <v>43</v>
      </c>
      <c r="B111" s="12" t="s">
        <v>146</v>
      </c>
      <c r="C111" s="129">
        <v>44113</v>
      </c>
      <c r="D111">
        <v>1370</v>
      </c>
      <c r="E111">
        <v>2</v>
      </c>
      <c r="F111">
        <v>2</v>
      </c>
      <c r="G111">
        <v>-12</v>
      </c>
      <c r="H111">
        <v>4</v>
      </c>
      <c r="I111">
        <v>4</v>
      </c>
      <c r="J111">
        <v>2</v>
      </c>
      <c r="K111">
        <v>2</v>
      </c>
      <c r="L111">
        <v>0</v>
      </c>
      <c r="M111">
        <v>0</v>
      </c>
      <c r="N111">
        <v>28</v>
      </c>
      <c r="O111">
        <v>2</v>
      </c>
      <c r="P111">
        <v>2</v>
      </c>
      <c r="Q111">
        <v>2</v>
      </c>
      <c r="R111">
        <v>6</v>
      </c>
      <c r="S111">
        <v>6</v>
      </c>
      <c r="T111">
        <v>1</v>
      </c>
      <c r="U111">
        <v>1</v>
      </c>
      <c r="V111">
        <v>89</v>
      </c>
      <c r="W111" s="12">
        <v>89</v>
      </c>
      <c r="X111">
        <v>71</v>
      </c>
      <c r="Y111">
        <v>71</v>
      </c>
      <c r="Z111">
        <v>1</v>
      </c>
      <c r="AA111">
        <v>1</v>
      </c>
      <c r="AB111">
        <v>65</v>
      </c>
      <c r="AC111">
        <v>11</v>
      </c>
      <c r="AD111">
        <v>11</v>
      </c>
      <c r="AE111">
        <v>0</v>
      </c>
      <c r="AF111">
        <v>0</v>
      </c>
      <c r="AG111">
        <v>0</v>
      </c>
      <c r="AH111">
        <v>0</v>
      </c>
      <c r="AI111">
        <v>0</v>
      </c>
      <c r="AJ111">
        <v>0</v>
      </c>
      <c r="AK111">
        <v>0</v>
      </c>
      <c r="AL111">
        <v>147</v>
      </c>
      <c r="AM111">
        <v>129</v>
      </c>
      <c r="AN111">
        <v>129</v>
      </c>
      <c r="AO111" t="s">
        <v>3</v>
      </c>
      <c r="AP111">
        <v>2</v>
      </c>
      <c r="AQ111" s="12" t="s">
        <v>17</v>
      </c>
      <c r="AR111" s="12" t="s">
        <v>379</v>
      </c>
      <c r="AS111" s="12" t="s">
        <v>57</v>
      </c>
      <c r="AT111" s="12" t="s">
        <v>361</v>
      </c>
      <c r="AU111" s="12" t="s">
        <v>398</v>
      </c>
      <c r="AV111" s="12" t="s">
        <v>268</v>
      </c>
    </row>
    <row r="112" spans="1:48" x14ac:dyDescent="0.35">
      <c r="A112" s="12" t="s">
        <v>43</v>
      </c>
      <c r="B112" s="12" t="s">
        <v>44</v>
      </c>
      <c r="C112" s="129">
        <v>44113</v>
      </c>
      <c r="D112">
        <v>472</v>
      </c>
      <c r="E112">
        <v>1</v>
      </c>
      <c r="F112">
        <v>1</v>
      </c>
      <c r="G112">
        <v>2</v>
      </c>
      <c r="H112">
        <v>12</v>
      </c>
      <c r="I112">
        <v>10</v>
      </c>
      <c r="J112">
        <v>8</v>
      </c>
      <c r="K112">
        <v>8</v>
      </c>
      <c r="L112">
        <v>1</v>
      </c>
      <c r="M112">
        <v>1</v>
      </c>
      <c r="N112">
        <v>44</v>
      </c>
      <c r="O112">
        <v>2</v>
      </c>
      <c r="P112">
        <v>2</v>
      </c>
      <c r="Q112">
        <v>2</v>
      </c>
      <c r="R112">
        <v>6</v>
      </c>
      <c r="S112">
        <v>5</v>
      </c>
      <c r="T112">
        <v>0</v>
      </c>
      <c r="U112">
        <v>0</v>
      </c>
      <c r="V112">
        <v>29</v>
      </c>
      <c r="W112" s="12">
        <v>29</v>
      </c>
      <c r="X112">
        <v>20</v>
      </c>
      <c r="Y112">
        <v>20</v>
      </c>
      <c r="Z112">
        <v>0</v>
      </c>
      <c r="AA112">
        <v>0</v>
      </c>
      <c r="AB112">
        <v>5</v>
      </c>
      <c r="AC112">
        <v>2</v>
      </c>
      <c r="AD112">
        <v>2</v>
      </c>
      <c r="AE112">
        <v>0</v>
      </c>
      <c r="AF112">
        <v>0</v>
      </c>
      <c r="AG112">
        <v>0</v>
      </c>
      <c r="AH112">
        <v>0</v>
      </c>
      <c r="AI112">
        <v>0</v>
      </c>
      <c r="AJ112">
        <v>0</v>
      </c>
      <c r="AK112">
        <v>0</v>
      </c>
      <c r="AL112">
        <v>93</v>
      </c>
      <c r="AM112">
        <v>80</v>
      </c>
      <c r="AN112">
        <v>80</v>
      </c>
      <c r="AO112" t="s">
        <v>3</v>
      </c>
      <c r="AP112">
        <v>2</v>
      </c>
      <c r="AQ112" s="12" t="s">
        <v>17</v>
      </c>
      <c r="AR112" s="12" t="s">
        <v>379</v>
      </c>
      <c r="AS112" s="12" t="s">
        <v>57</v>
      </c>
      <c r="AT112" s="12" t="s">
        <v>360</v>
      </c>
      <c r="AU112" s="12" t="s">
        <v>400</v>
      </c>
      <c r="AV112" s="12" t="s">
        <v>268</v>
      </c>
    </row>
    <row r="113" spans="1:48" x14ac:dyDescent="0.35">
      <c r="A113" s="12" t="s">
        <v>43</v>
      </c>
      <c r="B113" s="12" t="s">
        <v>298</v>
      </c>
      <c r="C113" s="129">
        <v>44113</v>
      </c>
      <c r="D113">
        <v>302</v>
      </c>
      <c r="E113">
        <v>3</v>
      </c>
      <c r="F113">
        <v>4</v>
      </c>
      <c r="G113">
        <v>0</v>
      </c>
      <c r="H113">
        <v>47</v>
      </c>
      <c r="I113">
        <v>42</v>
      </c>
      <c r="J113">
        <v>30</v>
      </c>
      <c r="K113">
        <v>30</v>
      </c>
      <c r="L113">
        <v>1</v>
      </c>
      <c r="M113">
        <v>1</v>
      </c>
      <c r="N113">
        <v>19</v>
      </c>
      <c r="O113">
        <v>3</v>
      </c>
      <c r="P113">
        <v>3</v>
      </c>
      <c r="Q113">
        <v>3</v>
      </c>
      <c r="R113">
        <v>11</v>
      </c>
      <c r="S113">
        <v>11</v>
      </c>
      <c r="T113">
        <v>2</v>
      </c>
      <c r="U113">
        <v>2</v>
      </c>
      <c r="V113">
        <v>37</v>
      </c>
      <c r="W113" s="12">
        <v>37</v>
      </c>
      <c r="X113">
        <v>23</v>
      </c>
      <c r="Y113">
        <v>23</v>
      </c>
      <c r="Z113">
        <v>0</v>
      </c>
      <c r="AA113">
        <v>0</v>
      </c>
      <c r="AB113">
        <v>2</v>
      </c>
      <c r="AC113">
        <v>2</v>
      </c>
      <c r="AD113">
        <v>2</v>
      </c>
      <c r="AE113">
        <v>0</v>
      </c>
      <c r="AF113">
        <v>0</v>
      </c>
      <c r="AG113">
        <v>0</v>
      </c>
      <c r="AH113">
        <v>0</v>
      </c>
      <c r="AI113">
        <v>0</v>
      </c>
      <c r="AJ113">
        <v>0</v>
      </c>
      <c r="AK113">
        <v>2</v>
      </c>
      <c r="AL113">
        <v>23</v>
      </c>
      <c r="AM113">
        <v>9</v>
      </c>
      <c r="AN113">
        <v>9</v>
      </c>
      <c r="AO113" t="s">
        <v>3</v>
      </c>
      <c r="AP113">
        <v>2</v>
      </c>
      <c r="AQ113" s="12" t="s">
        <v>17</v>
      </c>
      <c r="AR113" s="12" t="s">
        <v>379</v>
      </c>
      <c r="AS113" s="12" t="s">
        <v>57</v>
      </c>
      <c r="AT113" s="12" t="s">
        <v>359</v>
      </c>
      <c r="AU113" s="12" t="s">
        <v>397</v>
      </c>
      <c r="AV113" s="12" t="s">
        <v>268</v>
      </c>
    </row>
    <row r="114" spans="1:48" x14ac:dyDescent="0.35">
      <c r="A114" s="12" t="s">
        <v>43</v>
      </c>
      <c r="B114" s="12" t="s">
        <v>145</v>
      </c>
      <c r="C114" s="129">
        <v>44120</v>
      </c>
      <c r="D114">
        <v>1842</v>
      </c>
      <c r="E114">
        <v>6</v>
      </c>
      <c r="F114">
        <v>3</v>
      </c>
      <c r="G114">
        <v>2</v>
      </c>
      <c r="H114">
        <v>6</v>
      </c>
      <c r="I114">
        <v>4</v>
      </c>
      <c r="J114">
        <v>3</v>
      </c>
      <c r="K114">
        <v>3</v>
      </c>
      <c r="L114">
        <v>0</v>
      </c>
      <c r="M114">
        <v>0</v>
      </c>
      <c r="N114">
        <v>46</v>
      </c>
      <c r="O114">
        <v>3</v>
      </c>
      <c r="P114">
        <v>3</v>
      </c>
      <c r="Q114">
        <v>3</v>
      </c>
      <c r="R114">
        <v>9</v>
      </c>
      <c r="S114">
        <v>7</v>
      </c>
      <c r="T114">
        <v>1</v>
      </c>
      <c r="U114">
        <v>1</v>
      </c>
      <c r="V114">
        <v>76</v>
      </c>
      <c r="W114" s="12">
        <v>76</v>
      </c>
      <c r="X114">
        <v>68</v>
      </c>
      <c r="Y114">
        <v>68</v>
      </c>
      <c r="Z114">
        <v>2</v>
      </c>
      <c r="AA114">
        <v>2</v>
      </c>
      <c r="AB114">
        <v>91</v>
      </c>
      <c r="AC114">
        <v>15</v>
      </c>
      <c r="AD114">
        <v>15</v>
      </c>
      <c r="AE114">
        <v>0</v>
      </c>
      <c r="AF114">
        <v>2</v>
      </c>
      <c r="AG114">
        <v>0</v>
      </c>
      <c r="AH114">
        <v>0</v>
      </c>
      <c r="AI114">
        <v>0</v>
      </c>
      <c r="AJ114">
        <v>0</v>
      </c>
      <c r="AK114">
        <v>5</v>
      </c>
      <c r="AL114">
        <v>145</v>
      </c>
      <c r="AM114">
        <v>121</v>
      </c>
      <c r="AN114">
        <v>121</v>
      </c>
      <c r="AO114" t="s">
        <v>3</v>
      </c>
      <c r="AP114">
        <v>3</v>
      </c>
      <c r="AQ114" s="12" t="s">
        <v>17</v>
      </c>
      <c r="AR114" s="12" t="s">
        <v>379</v>
      </c>
      <c r="AS114" s="12" t="s">
        <v>57</v>
      </c>
      <c r="AT114" s="12" t="s">
        <v>358</v>
      </c>
      <c r="AU114" s="12" t="s">
        <v>399</v>
      </c>
      <c r="AV114" s="12" t="s">
        <v>268</v>
      </c>
    </row>
    <row r="115" spans="1:48" x14ac:dyDescent="0.35">
      <c r="A115" s="12" t="s">
        <v>43</v>
      </c>
      <c r="B115" s="12" t="s">
        <v>146</v>
      </c>
      <c r="C115" s="129">
        <v>44120</v>
      </c>
      <c r="D115">
        <v>1373</v>
      </c>
      <c r="E115">
        <v>0</v>
      </c>
      <c r="F115">
        <v>1</v>
      </c>
      <c r="G115">
        <v>3</v>
      </c>
      <c r="H115">
        <v>3</v>
      </c>
      <c r="I115">
        <v>3</v>
      </c>
      <c r="J115">
        <v>2</v>
      </c>
      <c r="K115">
        <v>2</v>
      </c>
      <c r="L115">
        <v>0</v>
      </c>
      <c r="M115">
        <v>0</v>
      </c>
      <c r="N115">
        <v>103</v>
      </c>
      <c r="O115">
        <v>2</v>
      </c>
      <c r="P115">
        <v>2</v>
      </c>
      <c r="Q115">
        <v>2</v>
      </c>
      <c r="R115">
        <v>6</v>
      </c>
      <c r="S115">
        <v>6</v>
      </c>
      <c r="T115">
        <v>0</v>
      </c>
      <c r="U115">
        <v>0</v>
      </c>
      <c r="V115">
        <v>151</v>
      </c>
      <c r="W115" s="12">
        <v>151</v>
      </c>
      <c r="X115">
        <v>136</v>
      </c>
      <c r="Y115">
        <v>136</v>
      </c>
      <c r="Z115">
        <v>0</v>
      </c>
      <c r="AA115">
        <v>0</v>
      </c>
      <c r="AB115">
        <v>49</v>
      </c>
      <c r="AC115">
        <v>13</v>
      </c>
      <c r="AD115">
        <v>13</v>
      </c>
      <c r="AE115">
        <v>0</v>
      </c>
      <c r="AF115">
        <v>0</v>
      </c>
      <c r="AG115">
        <v>0</v>
      </c>
      <c r="AH115">
        <v>0</v>
      </c>
      <c r="AI115">
        <v>0</v>
      </c>
      <c r="AJ115">
        <v>0</v>
      </c>
      <c r="AK115">
        <v>12</v>
      </c>
      <c r="AL115">
        <v>144</v>
      </c>
      <c r="AM115">
        <v>126</v>
      </c>
      <c r="AN115">
        <v>126</v>
      </c>
      <c r="AO115" t="s">
        <v>3</v>
      </c>
      <c r="AP115">
        <v>3</v>
      </c>
      <c r="AQ115" s="12" t="s">
        <v>17</v>
      </c>
      <c r="AR115" s="12" t="s">
        <v>379</v>
      </c>
      <c r="AS115" s="12" t="s">
        <v>57</v>
      </c>
      <c r="AT115" s="12" t="s">
        <v>361</v>
      </c>
      <c r="AU115" s="12" t="s">
        <v>398</v>
      </c>
      <c r="AV115" s="12" t="s">
        <v>268</v>
      </c>
    </row>
    <row r="116" spans="1:48" x14ac:dyDescent="0.35">
      <c r="A116" s="12" t="s">
        <v>43</v>
      </c>
      <c r="B116" s="12" t="s">
        <v>298</v>
      </c>
      <c r="C116" s="129">
        <v>44120</v>
      </c>
      <c r="D116">
        <v>308</v>
      </c>
      <c r="E116">
        <v>2</v>
      </c>
      <c r="F116">
        <v>1</v>
      </c>
      <c r="G116">
        <v>6</v>
      </c>
      <c r="H116">
        <v>47</v>
      </c>
      <c r="I116">
        <v>45</v>
      </c>
      <c r="J116">
        <v>30</v>
      </c>
      <c r="K116">
        <v>30</v>
      </c>
      <c r="L116">
        <v>0</v>
      </c>
      <c r="M116">
        <v>0</v>
      </c>
      <c r="N116">
        <v>22</v>
      </c>
      <c r="O116">
        <v>4</v>
      </c>
      <c r="P116">
        <v>4</v>
      </c>
      <c r="Q116">
        <v>4</v>
      </c>
      <c r="R116">
        <v>12</v>
      </c>
      <c r="S116">
        <v>9</v>
      </c>
      <c r="T116">
        <v>2</v>
      </c>
      <c r="U116">
        <v>2</v>
      </c>
      <c r="V116">
        <v>69</v>
      </c>
      <c r="W116" s="12">
        <v>69</v>
      </c>
      <c r="X116">
        <v>56</v>
      </c>
      <c r="Y116">
        <v>56</v>
      </c>
      <c r="Z116">
        <v>0</v>
      </c>
      <c r="AA116">
        <v>0</v>
      </c>
      <c r="AB116">
        <v>7</v>
      </c>
      <c r="AC116">
        <v>0</v>
      </c>
      <c r="AD116">
        <v>0</v>
      </c>
      <c r="AE116">
        <v>0</v>
      </c>
      <c r="AF116">
        <v>0</v>
      </c>
      <c r="AG116">
        <v>0</v>
      </c>
      <c r="AH116">
        <v>0</v>
      </c>
      <c r="AI116">
        <v>0</v>
      </c>
      <c r="AJ116">
        <v>0</v>
      </c>
      <c r="AK116">
        <v>0</v>
      </c>
      <c r="AL116">
        <v>23</v>
      </c>
      <c r="AM116">
        <v>9</v>
      </c>
      <c r="AN116">
        <v>9</v>
      </c>
      <c r="AO116" t="s">
        <v>3</v>
      </c>
      <c r="AP116">
        <v>3</v>
      </c>
      <c r="AQ116" s="12" t="s">
        <v>17</v>
      </c>
      <c r="AR116" s="12" t="s">
        <v>379</v>
      </c>
      <c r="AS116" s="12" t="s">
        <v>57</v>
      </c>
      <c r="AT116" s="12" t="s">
        <v>359</v>
      </c>
      <c r="AU116" s="12" t="s">
        <v>397</v>
      </c>
      <c r="AV116" s="12" t="s">
        <v>268</v>
      </c>
    </row>
    <row r="117" spans="1:48" x14ac:dyDescent="0.35">
      <c r="A117" s="12" t="s">
        <v>43</v>
      </c>
      <c r="B117" s="12" t="s">
        <v>145</v>
      </c>
      <c r="C117" s="129">
        <v>44127</v>
      </c>
      <c r="D117">
        <v>1840</v>
      </c>
      <c r="E117">
        <v>0</v>
      </c>
      <c r="F117">
        <v>1</v>
      </c>
      <c r="G117">
        <v>-2</v>
      </c>
      <c r="H117">
        <v>8</v>
      </c>
      <c r="I117">
        <v>6</v>
      </c>
      <c r="J117">
        <v>4</v>
      </c>
      <c r="K117">
        <v>4</v>
      </c>
      <c r="L117">
        <v>0</v>
      </c>
      <c r="M117">
        <v>0</v>
      </c>
      <c r="N117">
        <v>74</v>
      </c>
      <c r="O117">
        <v>1</v>
      </c>
      <c r="P117">
        <v>1</v>
      </c>
      <c r="Q117">
        <v>1</v>
      </c>
      <c r="R117">
        <v>3</v>
      </c>
      <c r="S117">
        <v>2</v>
      </c>
      <c r="T117">
        <v>0</v>
      </c>
      <c r="U117">
        <v>0</v>
      </c>
      <c r="V117">
        <v>51</v>
      </c>
      <c r="W117" s="12">
        <v>51</v>
      </c>
      <c r="X117">
        <v>40</v>
      </c>
      <c r="Y117">
        <v>40</v>
      </c>
      <c r="Z117">
        <v>0</v>
      </c>
      <c r="AA117">
        <v>0</v>
      </c>
      <c r="AB117">
        <v>76</v>
      </c>
      <c r="AC117">
        <v>27</v>
      </c>
      <c r="AD117">
        <v>27</v>
      </c>
      <c r="AE117">
        <v>0</v>
      </c>
      <c r="AF117">
        <v>1</v>
      </c>
      <c r="AG117">
        <v>0</v>
      </c>
      <c r="AH117">
        <v>0</v>
      </c>
      <c r="AI117">
        <v>0</v>
      </c>
      <c r="AJ117">
        <v>0</v>
      </c>
      <c r="AK117">
        <v>3</v>
      </c>
      <c r="AL117">
        <v>139</v>
      </c>
      <c r="AM117">
        <v>114</v>
      </c>
      <c r="AN117">
        <v>114</v>
      </c>
      <c r="AO117" t="s">
        <v>3</v>
      </c>
      <c r="AP117">
        <v>4</v>
      </c>
      <c r="AQ117" s="12" t="s">
        <v>17</v>
      </c>
      <c r="AR117" s="12" t="s">
        <v>379</v>
      </c>
      <c r="AS117" s="12" t="s">
        <v>57</v>
      </c>
      <c r="AT117" s="12" t="s">
        <v>358</v>
      </c>
      <c r="AU117" s="12" t="s">
        <v>399</v>
      </c>
      <c r="AV117" s="12" t="s">
        <v>268</v>
      </c>
    </row>
    <row r="118" spans="1:48" x14ac:dyDescent="0.35">
      <c r="A118" s="12" t="s">
        <v>43</v>
      </c>
      <c r="B118" s="12" t="s">
        <v>146</v>
      </c>
      <c r="C118" s="129">
        <v>44127</v>
      </c>
      <c r="D118">
        <v>1377</v>
      </c>
      <c r="E118">
        <v>3</v>
      </c>
      <c r="F118">
        <v>0</v>
      </c>
      <c r="G118">
        <v>4</v>
      </c>
      <c r="H118">
        <v>2</v>
      </c>
      <c r="I118">
        <v>2</v>
      </c>
      <c r="J118">
        <v>1</v>
      </c>
      <c r="K118">
        <v>1</v>
      </c>
      <c r="L118">
        <v>0</v>
      </c>
      <c r="M118">
        <v>0</v>
      </c>
      <c r="N118">
        <v>84</v>
      </c>
      <c r="O118">
        <v>2</v>
      </c>
      <c r="P118">
        <v>2</v>
      </c>
      <c r="Q118">
        <v>2</v>
      </c>
      <c r="R118">
        <v>6</v>
      </c>
      <c r="S118">
        <v>4</v>
      </c>
      <c r="T118">
        <v>1</v>
      </c>
      <c r="U118">
        <v>1</v>
      </c>
      <c r="V118">
        <v>156</v>
      </c>
      <c r="W118" s="12">
        <v>156</v>
      </c>
      <c r="X118">
        <v>133</v>
      </c>
      <c r="Y118">
        <v>133</v>
      </c>
      <c r="Z118">
        <v>1</v>
      </c>
      <c r="AA118">
        <v>1</v>
      </c>
      <c r="AB118">
        <v>80</v>
      </c>
      <c r="AC118">
        <v>14</v>
      </c>
      <c r="AD118">
        <v>14</v>
      </c>
      <c r="AE118">
        <v>0</v>
      </c>
      <c r="AF118">
        <v>0</v>
      </c>
      <c r="AG118">
        <v>0</v>
      </c>
      <c r="AH118">
        <v>0</v>
      </c>
      <c r="AI118">
        <v>0</v>
      </c>
      <c r="AJ118">
        <v>0</v>
      </c>
      <c r="AK118">
        <v>6</v>
      </c>
      <c r="AL118">
        <v>108</v>
      </c>
      <c r="AM118">
        <v>92</v>
      </c>
      <c r="AN118">
        <v>92</v>
      </c>
      <c r="AO118" t="s">
        <v>3</v>
      </c>
      <c r="AP118">
        <v>4</v>
      </c>
      <c r="AQ118" s="12" t="s">
        <v>17</v>
      </c>
      <c r="AR118" s="12" t="s">
        <v>379</v>
      </c>
      <c r="AS118" s="12" t="s">
        <v>57</v>
      </c>
      <c r="AT118" s="12" t="s">
        <v>361</v>
      </c>
      <c r="AU118" s="12" t="s">
        <v>398</v>
      </c>
      <c r="AV118" s="12" t="s">
        <v>268</v>
      </c>
    </row>
    <row r="119" spans="1:48" x14ac:dyDescent="0.35">
      <c r="A119" s="12" t="s">
        <v>43</v>
      </c>
      <c r="B119" s="12" t="s">
        <v>44</v>
      </c>
      <c r="C119" s="129">
        <v>44127</v>
      </c>
      <c r="D119">
        <v>472</v>
      </c>
      <c r="E119">
        <v>1</v>
      </c>
      <c r="F119">
        <v>2</v>
      </c>
      <c r="G119">
        <v>2</v>
      </c>
      <c r="H119">
        <v>7</v>
      </c>
      <c r="I119">
        <v>7</v>
      </c>
      <c r="J119">
        <v>4</v>
      </c>
      <c r="K119">
        <v>4</v>
      </c>
      <c r="L119">
        <v>0</v>
      </c>
      <c r="M119">
        <v>0</v>
      </c>
      <c r="N119">
        <v>24</v>
      </c>
      <c r="O119">
        <v>2</v>
      </c>
      <c r="P119">
        <v>2</v>
      </c>
      <c r="Q119">
        <v>2</v>
      </c>
      <c r="R119">
        <v>5</v>
      </c>
      <c r="S119">
        <v>4</v>
      </c>
      <c r="T119">
        <v>1</v>
      </c>
      <c r="U119">
        <v>1</v>
      </c>
      <c r="V119">
        <v>54</v>
      </c>
      <c r="W119" s="12">
        <v>54</v>
      </c>
      <c r="X119">
        <v>40</v>
      </c>
      <c r="Y119">
        <v>40</v>
      </c>
      <c r="Z119">
        <v>0</v>
      </c>
      <c r="AA119">
        <v>0</v>
      </c>
      <c r="AB119">
        <v>56</v>
      </c>
      <c r="AC119">
        <v>6</v>
      </c>
      <c r="AD119">
        <v>6</v>
      </c>
      <c r="AE119">
        <v>0</v>
      </c>
      <c r="AF119">
        <v>0</v>
      </c>
      <c r="AG119">
        <v>0</v>
      </c>
      <c r="AH119">
        <v>1</v>
      </c>
      <c r="AI119">
        <v>0</v>
      </c>
      <c r="AJ119">
        <v>0</v>
      </c>
      <c r="AK119">
        <v>4</v>
      </c>
      <c r="AL119">
        <v>36</v>
      </c>
      <c r="AM119">
        <v>28</v>
      </c>
      <c r="AN119">
        <v>28</v>
      </c>
      <c r="AO119" t="s">
        <v>3</v>
      </c>
      <c r="AP119">
        <v>4</v>
      </c>
      <c r="AQ119" s="12" t="s">
        <v>17</v>
      </c>
      <c r="AR119" s="12" t="s">
        <v>379</v>
      </c>
      <c r="AS119" s="12" t="s">
        <v>57</v>
      </c>
      <c r="AT119" s="12" t="s">
        <v>360</v>
      </c>
      <c r="AU119" s="12" t="s">
        <v>400</v>
      </c>
      <c r="AV119" s="12" t="s">
        <v>268</v>
      </c>
    </row>
    <row r="120" spans="1:48" x14ac:dyDescent="0.35">
      <c r="A120" s="12" t="s">
        <v>43</v>
      </c>
      <c r="B120" s="12" t="s">
        <v>298</v>
      </c>
      <c r="C120" s="129">
        <v>44127</v>
      </c>
      <c r="D120">
        <v>311</v>
      </c>
      <c r="E120">
        <v>0</v>
      </c>
      <c r="F120">
        <v>0</v>
      </c>
      <c r="G120">
        <v>3</v>
      </c>
      <c r="H120">
        <v>35</v>
      </c>
      <c r="I120">
        <v>32</v>
      </c>
      <c r="J120">
        <v>25</v>
      </c>
      <c r="K120">
        <v>25</v>
      </c>
      <c r="L120">
        <v>0</v>
      </c>
      <c r="M120">
        <v>0</v>
      </c>
      <c r="N120">
        <v>19</v>
      </c>
      <c r="O120">
        <v>3</v>
      </c>
      <c r="P120">
        <v>3</v>
      </c>
      <c r="Q120">
        <v>3</v>
      </c>
      <c r="R120">
        <v>9</v>
      </c>
      <c r="S120">
        <v>6</v>
      </c>
      <c r="T120">
        <v>0</v>
      </c>
      <c r="U120">
        <v>0</v>
      </c>
      <c r="V120">
        <v>76</v>
      </c>
      <c r="W120" s="12">
        <v>76</v>
      </c>
      <c r="X120">
        <v>53</v>
      </c>
      <c r="Y120">
        <v>53</v>
      </c>
      <c r="Z120">
        <v>0</v>
      </c>
      <c r="AA120">
        <v>0</v>
      </c>
      <c r="AB120">
        <v>32</v>
      </c>
      <c r="AC120">
        <v>3</v>
      </c>
      <c r="AD120">
        <v>3</v>
      </c>
      <c r="AE120">
        <v>0</v>
      </c>
      <c r="AF120">
        <v>0</v>
      </c>
      <c r="AG120">
        <v>0</v>
      </c>
      <c r="AH120">
        <v>0</v>
      </c>
      <c r="AI120">
        <v>0</v>
      </c>
      <c r="AJ120">
        <v>0</v>
      </c>
      <c r="AK120">
        <v>0</v>
      </c>
      <c r="AL120">
        <v>29</v>
      </c>
      <c r="AM120">
        <v>24</v>
      </c>
      <c r="AN120">
        <v>24</v>
      </c>
      <c r="AO120" t="s">
        <v>3</v>
      </c>
      <c r="AP120">
        <v>4</v>
      </c>
      <c r="AQ120" s="12" t="s">
        <v>17</v>
      </c>
      <c r="AR120" s="12" t="s">
        <v>379</v>
      </c>
      <c r="AS120" s="12" t="s">
        <v>57</v>
      </c>
      <c r="AT120" s="12" t="s">
        <v>359</v>
      </c>
      <c r="AU120" s="12" t="s">
        <v>397</v>
      </c>
      <c r="AV120" s="12" t="s">
        <v>268</v>
      </c>
    </row>
    <row r="121" spans="1:48" x14ac:dyDescent="0.35">
      <c r="A121" s="12" t="s">
        <v>43</v>
      </c>
      <c r="B121" s="12" t="s">
        <v>145</v>
      </c>
      <c r="C121" s="129">
        <v>44134</v>
      </c>
      <c r="D121">
        <v>1845</v>
      </c>
      <c r="E121">
        <v>6</v>
      </c>
      <c r="F121">
        <v>4</v>
      </c>
      <c r="G121">
        <v>7</v>
      </c>
      <c r="H121">
        <v>12</v>
      </c>
      <c r="I121">
        <v>9</v>
      </c>
      <c r="J121">
        <v>9</v>
      </c>
      <c r="K121">
        <v>9</v>
      </c>
      <c r="L121">
        <v>1</v>
      </c>
      <c r="M121">
        <v>1</v>
      </c>
      <c r="N121">
        <v>96</v>
      </c>
      <c r="O121">
        <v>3</v>
      </c>
      <c r="P121">
        <v>3</v>
      </c>
      <c r="Q121">
        <v>3</v>
      </c>
      <c r="R121">
        <v>9</v>
      </c>
      <c r="S121">
        <v>7</v>
      </c>
      <c r="T121">
        <v>2</v>
      </c>
      <c r="U121">
        <v>2</v>
      </c>
      <c r="V121">
        <v>101</v>
      </c>
      <c r="W121" s="12">
        <v>101</v>
      </c>
      <c r="X121">
        <v>88</v>
      </c>
      <c r="Y121">
        <v>88</v>
      </c>
      <c r="Z121">
        <v>2</v>
      </c>
      <c r="AA121">
        <v>2</v>
      </c>
      <c r="AB121">
        <v>87</v>
      </c>
      <c r="AC121">
        <v>6</v>
      </c>
      <c r="AD121">
        <v>6</v>
      </c>
      <c r="AE121">
        <v>0</v>
      </c>
      <c r="AF121">
        <v>0</v>
      </c>
      <c r="AG121">
        <v>0</v>
      </c>
      <c r="AH121">
        <v>0</v>
      </c>
      <c r="AI121">
        <v>0</v>
      </c>
      <c r="AJ121">
        <v>0</v>
      </c>
      <c r="AK121">
        <v>0</v>
      </c>
      <c r="AL121">
        <v>157</v>
      </c>
      <c r="AM121">
        <v>141</v>
      </c>
      <c r="AN121">
        <v>141</v>
      </c>
      <c r="AO121" t="s">
        <v>3</v>
      </c>
      <c r="AP121">
        <v>5</v>
      </c>
      <c r="AQ121" s="12" t="s">
        <v>17</v>
      </c>
      <c r="AR121" s="12" t="s">
        <v>379</v>
      </c>
      <c r="AS121" s="12" t="s">
        <v>57</v>
      </c>
      <c r="AT121" s="12" t="s">
        <v>358</v>
      </c>
      <c r="AU121" s="12" t="s">
        <v>399</v>
      </c>
      <c r="AV121" s="12" t="s">
        <v>268</v>
      </c>
    </row>
    <row r="122" spans="1:48" x14ac:dyDescent="0.35">
      <c r="A122" s="12" t="s">
        <v>43</v>
      </c>
      <c r="B122" s="12" t="s">
        <v>146</v>
      </c>
      <c r="C122" s="129">
        <v>44134</v>
      </c>
      <c r="D122">
        <v>1388</v>
      </c>
      <c r="E122">
        <v>1</v>
      </c>
      <c r="F122">
        <v>1</v>
      </c>
      <c r="G122">
        <v>6</v>
      </c>
      <c r="H122">
        <v>4</v>
      </c>
      <c r="I122">
        <v>3</v>
      </c>
      <c r="J122">
        <v>3</v>
      </c>
      <c r="K122">
        <v>3</v>
      </c>
      <c r="L122">
        <v>0</v>
      </c>
      <c r="M122">
        <v>0</v>
      </c>
      <c r="N122">
        <v>62</v>
      </c>
      <c r="O122">
        <v>2</v>
      </c>
      <c r="P122">
        <v>2</v>
      </c>
      <c r="Q122">
        <v>2</v>
      </c>
      <c r="R122">
        <v>6</v>
      </c>
      <c r="S122">
        <v>4</v>
      </c>
      <c r="T122">
        <v>0</v>
      </c>
      <c r="U122">
        <v>0</v>
      </c>
      <c r="V122">
        <v>72</v>
      </c>
      <c r="W122" s="12">
        <v>72</v>
      </c>
      <c r="X122">
        <v>63</v>
      </c>
      <c r="Y122">
        <v>63</v>
      </c>
      <c r="Z122">
        <v>1</v>
      </c>
      <c r="AA122">
        <v>1</v>
      </c>
      <c r="AB122">
        <v>70</v>
      </c>
      <c r="AC122">
        <v>13</v>
      </c>
      <c r="AD122">
        <v>13</v>
      </c>
      <c r="AE122">
        <v>0</v>
      </c>
      <c r="AF122">
        <v>0</v>
      </c>
      <c r="AG122">
        <v>0</v>
      </c>
      <c r="AH122">
        <v>0</v>
      </c>
      <c r="AI122">
        <v>0</v>
      </c>
      <c r="AJ122">
        <v>0</v>
      </c>
      <c r="AK122">
        <v>0</v>
      </c>
      <c r="AL122">
        <v>84</v>
      </c>
      <c r="AM122">
        <v>77</v>
      </c>
      <c r="AN122">
        <v>77</v>
      </c>
      <c r="AO122" t="s">
        <v>3</v>
      </c>
      <c r="AP122">
        <v>5</v>
      </c>
      <c r="AQ122" s="12" t="s">
        <v>17</v>
      </c>
      <c r="AR122" s="12" t="s">
        <v>379</v>
      </c>
      <c r="AS122" s="12" t="s">
        <v>57</v>
      </c>
      <c r="AT122" s="12" t="s">
        <v>361</v>
      </c>
      <c r="AU122" s="12" t="s">
        <v>398</v>
      </c>
      <c r="AV122" s="12" t="s">
        <v>268</v>
      </c>
    </row>
    <row r="123" spans="1:48" x14ac:dyDescent="0.35">
      <c r="A123" s="12" t="s">
        <v>43</v>
      </c>
      <c r="B123" s="12" t="s">
        <v>44</v>
      </c>
      <c r="C123" s="129">
        <v>44134</v>
      </c>
      <c r="D123">
        <v>469</v>
      </c>
      <c r="E123">
        <v>0</v>
      </c>
      <c r="F123">
        <v>1</v>
      </c>
      <c r="G123">
        <v>-1</v>
      </c>
      <c r="H123">
        <v>2</v>
      </c>
      <c r="I123">
        <v>2</v>
      </c>
      <c r="J123">
        <v>2</v>
      </c>
      <c r="K123">
        <v>2</v>
      </c>
      <c r="L123">
        <v>0</v>
      </c>
      <c r="M123">
        <v>0</v>
      </c>
      <c r="N123">
        <v>1</v>
      </c>
      <c r="O123">
        <v>1</v>
      </c>
      <c r="P123">
        <v>1</v>
      </c>
      <c r="Q123">
        <v>1</v>
      </c>
      <c r="R123">
        <v>3</v>
      </c>
      <c r="S123">
        <v>3</v>
      </c>
      <c r="T123">
        <v>0</v>
      </c>
      <c r="U123">
        <v>0</v>
      </c>
      <c r="V123">
        <v>39</v>
      </c>
      <c r="W123" s="12">
        <v>39</v>
      </c>
      <c r="X123">
        <v>23</v>
      </c>
      <c r="Y123">
        <v>23</v>
      </c>
      <c r="Z123">
        <v>0</v>
      </c>
      <c r="AA123">
        <v>0</v>
      </c>
      <c r="AB123">
        <v>12</v>
      </c>
      <c r="AC123">
        <v>3</v>
      </c>
      <c r="AD123">
        <v>3</v>
      </c>
      <c r="AE123">
        <v>0</v>
      </c>
      <c r="AF123">
        <v>0</v>
      </c>
      <c r="AG123">
        <v>0</v>
      </c>
      <c r="AH123">
        <v>0</v>
      </c>
      <c r="AI123">
        <v>0</v>
      </c>
      <c r="AJ123">
        <v>0</v>
      </c>
      <c r="AK123">
        <v>0</v>
      </c>
      <c r="AL123">
        <v>37</v>
      </c>
      <c r="AM123">
        <v>31</v>
      </c>
      <c r="AN123">
        <v>31</v>
      </c>
      <c r="AO123" t="s">
        <v>3</v>
      </c>
      <c r="AP123">
        <v>5</v>
      </c>
      <c r="AQ123" s="12" t="s">
        <v>17</v>
      </c>
      <c r="AR123" s="12" t="s">
        <v>379</v>
      </c>
      <c r="AS123" s="12" t="s">
        <v>57</v>
      </c>
      <c r="AT123" s="12" t="s">
        <v>360</v>
      </c>
      <c r="AU123" s="12" t="s">
        <v>400</v>
      </c>
      <c r="AV123" s="12" t="s">
        <v>268</v>
      </c>
    </row>
    <row r="124" spans="1:48" x14ac:dyDescent="0.35">
      <c r="A124" s="12" t="s">
        <v>43</v>
      </c>
      <c r="B124" s="12" t="s">
        <v>298</v>
      </c>
      <c r="C124" s="129">
        <v>44134</v>
      </c>
      <c r="D124">
        <v>310</v>
      </c>
      <c r="E124">
        <v>1</v>
      </c>
      <c r="F124">
        <v>0</v>
      </c>
      <c r="G124">
        <v>8</v>
      </c>
      <c r="H124">
        <v>6</v>
      </c>
      <c r="I124">
        <v>4</v>
      </c>
      <c r="J124">
        <v>4</v>
      </c>
      <c r="K124">
        <v>4</v>
      </c>
      <c r="L124">
        <v>0</v>
      </c>
      <c r="M124">
        <v>0</v>
      </c>
      <c r="N124">
        <v>1</v>
      </c>
      <c r="O124">
        <v>1</v>
      </c>
      <c r="P124">
        <v>1</v>
      </c>
      <c r="Q124">
        <v>1</v>
      </c>
      <c r="R124">
        <v>3</v>
      </c>
      <c r="S124">
        <v>3</v>
      </c>
      <c r="T124">
        <v>1</v>
      </c>
      <c r="U124">
        <v>1</v>
      </c>
      <c r="V124">
        <v>2</v>
      </c>
      <c r="W124" s="12">
        <v>2</v>
      </c>
      <c r="X124">
        <v>2</v>
      </c>
      <c r="Y124">
        <v>2</v>
      </c>
      <c r="Z124">
        <v>0</v>
      </c>
      <c r="AA124">
        <v>0</v>
      </c>
      <c r="AB124">
        <v>38</v>
      </c>
      <c r="AC124">
        <v>36</v>
      </c>
      <c r="AD124">
        <v>36</v>
      </c>
      <c r="AE124">
        <v>0</v>
      </c>
      <c r="AF124">
        <v>0</v>
      </c>
      <c r="AG124">
        <v>0</v>
      </c>
      <c r="AH124">
        <v>0</v>
      </c>
      <c r="AI124">
        <v>0</v>
      </c>
      <c r="AJ124">
        <v>0</v>
      </c>
      <c r="AK124">
        <v>0</v>
      </c>
      <c r="AL124">
        <v>12</v>
      </c>
      <c r="AM124">
        <v>6</v>
      </c>
      <c r="AN124">
        <v>6</v>
      </c>
      <c r="AO124" t="s">
        <v>3</v>
      </c>
      <c r="AP124">
        <v>5</v>
      </c>
      <c r="AQ124" s="12" t="s">
        <v>17</v>
      </c>
      <c r="AR124" s="12" t="s">
        <v>379</v>
      </c>
      <c r="AS124" s="12" t="s">
        <v>57</v>
      </c>
      <c r="AT124" s="12" t="s">
        <v>359</v>
      </c>
      <c r="AU124" s="12" t="s">
        <v>397</v>
      </c>
      <c r="AV124" s="12" t="s">
        <v>268</v>
      </c>
    </row>
    <row r="125" spans="1:48" x14ac:dyDescent="0.35">
      <c r="A125" s="12" t="s">
        <v>43</v>
      </c>
      <c r="B125" s="12" t="s">
        <v>145</v>
      </c>
      <c r="C125" s="129">
        <v>44141</v>
      </c>
      <c r="D125">
        <v>1845</v>
      </c>
      <c r="E125">
        <v>6</v>
      </c>
      <c r="F125">
        <v>4</v>
      </c>
      <c r="G125">
        <v>4</v>
      </c>
      <c r="H125">
        <v>65</v>
      </c>
      <c r="I125">
        <v>65</v>
      </c>
      <c r="J125">
        <v>13</v>
      </c>
      <c r="K125">
        <v>13</v>
      </c>
      <c r="L125">
        <v>1</v>
      </c>
      <c r="M125">
        <v>1</v>
      </c>
      <c r="N125">
        <v>146</v>
      </c>
      <c r="O125">
        <v>3</v>
      </c>
      <c r="P125">
        <v>3</v>
      </c>
      <c r="Q125">
        <v>3</v>
      </c>
      <c r="R125">
        <v>9</v>
      </c>
      <c r="S125">
        <v>8</v>
      </c>
      <c r="T125">
        <v>2</v>
      </c>
      <c r="U125">
        <v>2</v>
      </c>
      <c r="V125">
        <v>56</v>
      </c>
      <c r="W125" s="12">
        <v>56</v>
      </c>
      <c r="X125">
        <v>49</v>
      </c>
      <c r="Y125">
        <v>49</v>
      </c>
      <c r="Z125">
        <v>3</v>
      </c>
      <c r="AA125">
        <v>3</v>
      </c>
      <c r="AB125">
        <v>105</v>
      </c>
      <c r="AC125">
        <v>6</v>
      </c>
      <c r="AD125">
        <v>6</v>
      </c>
      <c r="AE125">
        <v>0</v>
      </c>
      <c r="AF125">
        <v>0</v>
      </c>
      <c r="AG125">
        <v>0</v>
      </c>
      <c r="AH125">
        <v>0</v>
      </c>
      <c r="AI125">
        <v>0</v>
      </c>
      <c r="AJ125">
        <v>0</v>
      </c>
      <c r="AK125">
        <v>7</v>
      </c>
      <c r="AL125">
        <v>146</v>
      </c>
      <c r="AM125">
        <v>136</v>
      </c>
      <c r="AN125">
        <v>136</v>
      </c>
      <c r="AO125" t="s">
        <v>3</v>
      </c>
      <c r="AP125">
        <v>6</v>
      </c>
      <c r="AQ125" s="12" t="s">
        <v>35</v>
      </c>
      <c r="AR125" s="12" t="s">
        <v>379</v>
      </c>
      <c r="AS125" s="12" t="s">
        <v>57</v>
      </c>
      <c r="AT125" s="12" t="s">
        <v>358</v>
      </c>
      <c r="AU125" s="12" t="s">
        <v>399</v>
      </c>
      <c r="AV125" s="12" t="s">
        <v>268</v>
      </c>
    </row>
    <row r="126" spans="1:48" x14ac:dyDescent="0.35">
      <c r="A126" s="12" t="s">
        <v>43</v>
      </c>
      <c r="B126" s="12" t="s">
        <v>146</v>
      </c>
      <c r="C126" s="129">
        <v>44141</v>
      </c>
      <c r="D126">
        <v>1388</v>
      </c>
      <c r="E126">
        <v>2</v>
      </c>
      <c r="F126">
        <v>1</v>
      </c>
      <c r="G126">
        <v>9</v>
      </c>
      <c r="H126">
        <v>94</v>
      </c>
      <c r="I126">
        <v>91</v>
      </c>
      <c r="J126">
        <v>31</v>
      </c>
      <c r="K126">
        <v>31</v>
      </c>
      <c r="L126">
        <v>2</v>
      </c>
      <c r="M126">
        <v>2</v>
      </c>
      <c r="N126">
        <v>112</v>
      </c>
      <c r="O126">
        <v>2</v>
      </c>
      <c r="P126">
        <v>2</v>
      </c>
      <c r="Q126">
        <v>2</v>
      </c>
      <c r="R126">
        <v>5</v>
      </c>
      <c r="S126">
        <v>4</v>
      </c>
      <c r="T126">
        <v>0</v>
      </c>
      <c r="U126">
        <v>0</v>
      </c>
      <c r="V126">
        <v>42</v>
      </c>
      <c r="W126" s="12">
        <v>42</v>
      </c>
      <c r="X126">
        <v>37</v>
      </c>
      <c r="Y126">
        <v>37</v>
      </c>
      <c r="Z126">
        <v>0</v>
      </c>
      <c r="AA126">
        <v>0</v>
      </c>
      <c r="AB126">
        <v>89</v>
      </c>
      <c r="AC126">
        <v>3</v>
      </c>
      <c r="AD126">
        <v>3</v>
      </c>
      <c r="AE126">
        <v>0</v>
      </c>
      <c r="AF126">
        <v>0</v>
      </c>
      <c r="AG126">
        <v>0</v>
      </c>
      <c r="AH126">
        <v>0</v>
      </c>
      <c r="AI126">
        <v>0</v>
      </c>
      <c r="AJ126">
        <v>0</v>
      </c>
      <c r="AK126">
        <v>3</v>
      </c>
      <c r="AL126">
        <v>112</v>
      </c>
      <c r="AM126">
        <v>107</v>
      </c>
      <c r="AN126">
        <v>107</v>
      </c>
      <c r="AO126" t="s">
        <v>3</v>
      </c>
      <c r="AP126">
        <v>6</v>
      </c>
      <c r="AQ126" s="12" t="s">
        <v>35</v>
      </c>
      <c r="AR126" s="12" t="s">
        <v>379</v>
      </c>
      <c r="AS126" s="12" t="s">
        <v>57</v>
      </c>
      <c r="AT126" s="12" t="s">
        <v>361</v>
      </c>
      <c r="AU126" s="12" t="s">
        <v>398</v>
      </c>
      <c r="AV126" s="12" t="s">
        <v>268</v>
      </c>
    </row>
    <row r="127" spans="1:48" x14ac:dyDescent="0.35">
      <c r="A127" s="12" t="s">
        <v>43</v>
      </c>
      <c r="B127" s="12" t="s">
        <v>44</v>
      </c>
      <c r="C127" s="129">
        <v>44141</v>
      </c>
      <c r="D127">
        <v>469</v>
      </c>
      <c r="E127">
        <v>1</v>
      </c>
      <c r="F127">
        <v>1</v>
      </c>
      <c r="G127">
        <v>5</v>
      </c>
      <c r="H127">
        <v>37</v>
      </c>
      <c r="I127">
        <v>34</v>
      </c>
      <c r="J127">
        <v>34</v>
      </c>
      <c r="K127">
        <v>34</v>
      </c>
      <c r="L127">
        <v>1</v>
      </c>
      <c r="M127">
        <v>1</v>
      </c>
      <c r="N127">
        <v>23</v>
      </c>
      <c r="O127">
        <v>1</v>
      </c>
      <c r="P127">
        <v>1</v>
      </c>
      <c r="Q127">
        <v>1</v>
      </c>
      <c r="R127">
        <v>3</v>
      </c>
      <c r="S127">
        <v>2</v>
      </c>
      <c r="T127">
        <v>0</v>
      </c>
      <c r="U127">
        <v>0</v>
      </c>
      <c r="V127">
        <v>47</v>
      </c>
      <c r="W127" s="12">
        <v>47</v>
      </c>
      <c r="X127">
        <v>41</v>
      </c>
      <c r="Y127">
        <v>41</v>
      </c>
      <c r="Z127">
        <v>0</v>
      </c>
      <c r="AA127">
        <v>0</v>
      </c>
      <c r="AB127">
        <v>22</v>
      </c>
      <c r="AC127">
        <v>3</v>
      </c>
      <c r="AD127">
        <v>3</v>
      </c>
      <c r="AE127">
        <v>0</v>
      </c>
      <c r="AF127">
        <v>0</v>
      </c>
      <c r="AG127">
        <v>0</v>
      </c>
      <c r="AH127">
        <v>0</v>
      </c>
      <c r="AI127">
        <v>0</v>
      </c>
      <c r="AJ127">
        <v>0</v>
      </c>
      <c r="AK127">
        <v>4</v>
      </c>
      <c r="AL127">
        <v>23</v>
      </c>
      <c r="AM127">
        <v>22</v>
      </c>
      <c r="AN127">
        <v>22</v>
      </c>
      <c r="AO127" t="s">
        <v>3</v>
      </c>
      <c r="AP127">
        <v>6</v>
      </c>
      <c r="AQ127" s="12" t="s">
        <v>35</v>
      </c>
      <c r="AR127" s="12" t="s">
        <v>379</v>
      </c>
      <c r="AS127" s="12" t="s">
        <v>57</v>
      </c>
      <c r="AT127" s="12" t="s">
        <v>360</v>
      </c>
      <c r="AU127" s="12" t="s">
        <v>400</v>
      </c>
      <c r="AV127" s="12" t="s">
        <v>268</v>
      </c>
    </row>
    <row r="128" spans="1:48" x14ac:dyDescent="0.35">
      <c r="A128" s="12" t="s">
        <v>43</v>
      </c>
      <c r="B128" s="12" t="s">
        <v>298</v>
      </c>
      <c r="C128" s="129">
        <v>44141</v>
      </c>
      <c r="D128">
        <v>310</v>
      </c>
      <c r="E128">
        <v>0</v>
      </c>
      <c r="F128">
        <v>1</v>
      </c>
      <c r="G128">
        <v>0</v>
      </c>
      <c r="H128">
        <v>27</v>
      </c>
      <c r="I128">
        <v>25</v>
      </c>
      <c r="J128">
        <v>25</v>
      </c>
      <c r="K128">
        <v>25</v>
      </c>
      <c r="L128">
        <v>0</v>
      </c>
      <c r="M128">
        <v>0</v>
      </c>
      <c r="N128">
        <v>37</v>
      </c>
      <c r="O128">
        <v>2</v>
      </c>
      <c r="P128">
        <v>2</v>
      </c>
      <c r="Q128">
        <v>2</v>
      </c>
      <c r="R128">
        <v>5</v>
      </c>
      <c r="S128">
        <v>3</v>
      </c>
      <c r="T128">
        <v>0</v>
      </c>
      <c r="U128">
        <v>0</v>
      </c>
      <c r="V128">
        <v>17</v>
      </c>
      <c r="W128" s="12">
        <v>17</v>
      </c>
      <c r="X128">
        <v>15</v>
      </c>
      <c r="Y128">
        <v>15</v>
      </c>
      <c r="Z128">
        <v>0</v>
      </c>
      <c r="AA128">
        <v>0</v>
      </c>
      <c r="AB128">
        <v>16</v>
      </c>
      <c r="AC128">
        <v>1</v>
      </c>
      <c r="AD128">
        <v>1</v>
      </c>
      <c r="AE128">
        <v>0</v>
      </c>
      <c r="AF128">
        <v>0</v>
      </c>
      <c r="AG128">
        <v>0</v>
      </c>
      <c r="AH128">
        <v>0</v>
      </c>
      <c r="AI128">
        <v>0</v>
      </c>
      <c r="AJ128">
        <v>0</v>
      </c>
      <c r="AK128">
        <v>20</v>
      </c>
      <c r="AL128">
        <v>37</v>
      </c>
      <c r="AM128">
        <v>31</v>
      </c>
      <c r="AN128">
        <v>31</v>
      </c>
      <c r="AO128" t="s">
        <v>3</v>
      </c>
      <c r="AP128">
        <v>6</v>
      </c>
      <c r="AQ128" s="12" t="s">
        <v>35</v>
      </c>
      <c r="AR128" s="12" t="s">
        <v>379</v>
      </c>
      <c r="AS128" s="12" t="s">
        <v>57</v>
      </c>
      <c r="AT128" s="12" t="s">
        <v>359</v>
      </c>
      <c r="AU128" s="12" t="s">
        <v>397</v>
      </c>
      <c r="AV128" s="12" t="s">
        <v>268</v>
      </c>
    </row>
    <row r="129" spans="1:48" x14ac:dyDescent="0.35">
      <c r="A129" s="12" t="s">
        <v>43</v>
      </c>
      <c r="B129" s="12" t="s">
        <v>145</v>
      </c>
      <c r="C129" s="129">
        <v>44148</v>
      </c>
      <c r="D129">
        <v>1851</v>
      </c>
      <c r="E129">
        <v>4</v>
      </c>
      <c r="F129">
        <v>7</v>
      </c>
      <c r="G129">
        <v>6</v>
      </c>
      <c r="H129">
        <v>31</v>
      </c>
      <c r="I129">
        <v>31</v>
      </c>
      <c r="J129">
        <v>16</v>
      </c>
      <c r="K129">
        <v>16</v>
      </c>
      <c r="L129">
        <v>1</v>
      </c>
      <c r="M129">
        <v>1</v>
      </c>
      <c r="N129">
        <v>229</v>
      </c>
      <c r="O129">
        <v>2</v>
      </c>
      <c r="P129">
        <v>2</v>
      </c>
      <c r="Q129">
        <v>2</v>
      </c>
      <c r="R129">
        <v>6</v>
      </c>
      <c r="S129">
        <v>4</v>
      </c>
      <c r="T129">
        <v>0</v>
      </c>
      <c r="U129">
        <v>0</v>
      </c>
      <c r="V129">
        <v>56</v>
      </c>
      <c r="W129" s="12">
        <v>56</v>
      </c>
      <c r="X129">
        <v>49</v>
      </c>
      <c r="Y129">
        <v>49</v>
      </c>
      <c r="Z129">
        <v>3</v>
      </c>
      <c r="AA129">
        <v>3</v>
      </c>
      <c r="AB129">
        <v>115</v>
      </c>
      <c r="AC129">
        <v>12</v>
      </c>
      <c r="AD129">
        <v>12</v>
      </c>
      <c r="AE129">
        <v>0</v>
      </c>
      <c r="AF129">
        <v>0</v>
      </c>
      <c r="AG129">
        <v>0</v>
      </c>
      <c r="AH129">
        <v>0</v>
      </c>
      <c r="AI129">
        <v>0</v>
      </c>
      <c r="AJ129">
        <v>0</v>
      </c>
      <c r="AK129">
        <v>13</v>
      </c>
      <c r="AL129">
        <v>229</v>
      </c>
      <c r="AM129">
        <v>211</v>
      </c>
      <c r="AN129">
        <v>211</v>
      </c>
      <c r="AO129" t="s">
        <v>3</v>
      </c>
      <c r="AP129">
        <v>7</v>
      </c>
      <c r="AQ129" s="12" t="s">
        <v>35</v>
      </c>
      <c r="AR129" s="12" t="s">
        <v>379</v>
      </c>
      <c r="AS129" s="12" t="s">
        <v>57</v>
      </c>
      <c r="AT129" s="12" t="s">
        <v>358</v>
      </c>
      <c r="AU129" s="12" t="s">
        <v>399</v>
      </c>
      <c r="AV129" s="12" t="s">
        <v>268</v>
      </c>
    </row>
    <row r="130" spans="1:48" x14ac:dyDescent="0.35">
      <c r="A130" s="12" t="s">
        <v>43</v>
      </c>
      <c r="B130" s="12" t="s">
        <v>146</v>
      </c>
      <c r="C130" s="129">
        <v>44148</v>
      </c>
      <c r="D130">
        <v>1397</v>
      </c>
      <c r="E130">
        <v>3</v>
      </c>
      <c r="F130">
        <v>4</v>
      </c>
      <c r="G130">
        <v>9</v>
      </c>
      <c r="H130">
        <v>68</v>
      </c>
      <c r="I130">
        <v>68</v>
      </c>
      <c r="J130">
        <v>42</v>
      </c>
      <c r="K130">
        <v>42</v>
      </c>
      <c r="L130">
        <v>1</v>
      </c>
      <c r="M130">
        <v>1</v>
      </c>
      <c r="N130">
        <v>127</v>
      </c>
      <c r="O130">
        <v>4</v>
      </c>
      <c r="P130">
        <v>4</v>
      </c>
      <c r="Q130">
        <v>4</v>
      </c>
      <c r="R130">
        <v>11</v>
      </c>
      <c r="S130">
        <v>9</v>
      </c>
      <c r="T130">
        <v>2</v>
      </c>
      <c r="U130">
        <v>2</v>
      </c>
      <c r="V130">
        <v>42</v>
      </c>
      <c r="W130" s="12">
        <v>42</v>
      </c>
      <c r="X130">
        <v>37</v>
      </c>
      <c r="Y130">
        <v>37</v>
      </c>
      <c r="Z130">
        <v>0</v>
      </c>
      <c r="AA130">
        <v>0</v>
      </c>
      <c r="AB130">
        <v>103</v>
      </c>
      <c r="AC130">
        <v>7</v>
      </c>
      <c r="AD130">
        <v>7</v>
      </c>
      <c r="AE130">
        <v>0</v>
      </c>
      <c r="AF130">
        <v>0</v>
      </c>
      <c r="AG130">
        <v>0</v>
      </c>
      <c r="AH130">
        <v>0</v>
      </c>
      <c r="AI130">
        <v>0</v>
      </c>
      <c r="AJ130">
        <v>0</v>
      </c>
      <c r="AK130">
        <v>6</v>
      </c>
      <c r="AL130">
        <v>127</v>
      </c>
      <c r="AM130">
        <v>121</v>
      </c>
      <c r="AN130">
        <v>121</v>
      </c>
      <c r="AO130" t="s">
        <v>3</v>
      </c>
      <c r="AP130">
        <v>7</v>
      </c>
      <c r="AQ130" s="12" t="s">
        <v>35</v>
      </c>
      <c r="AR130" s="12" t="s">
        <v>379</v>
      </c>
      <c r="AS130" s="12" t="s">
        <v>57</v>
      </c>
      <c r="AT130" s="12" t="s">
        <v>361</v>
      </c>
      <c r="AU130" s="12" t="s">
        <v>398</v>
      </c>
      <c r="AV130" s="12" t="s">
        <v>268</v>
      </c>
    </row>
    <row r="131" spans="1:48" x14ac:dyDescent="0.35">
      <c r="A131" s="12" t="s">
        <v>43</v>
      </c>
      <c r="B131" s="12" t="s">
        <v>44</v>
      </c>
      <c r="C131" s="129">
        <v>44148</v>
      </c>
      <c r="D131">
        <v>473</v>
      </c>
      <c r="E131">
        <v>0</v>
      </c>
      <c r="F131">
        <v>0</v>
      </c>
      <c r="G131">
        <v>4</v>
      </c>
      <c r="H131">
        <v>48</v>
      </c>
      <c r="I131">
        <v>48</v>
      </c>
      <c r="J131">
        <v>35</v>
      </c>
      <c r="K131">
        <v>35</v>
      </c>
      <c r="L131">
        <v>0</v>
      </c>
      <c r="M131">
        <v>0</v>
      </c>
      <c r="N131">
        <v>14</v>
      </c>
      <c r="O131">
        <v>1</v>
      </c>
      <c r="P131">
        <v>1</v>
      </c>
      <c r="Q131">
        <v>1</v>
      </c>
      <c r="R131">
        <v>3</v>
      </c>
      <c r="S131">
        <v>2</v>
      </c>
      <c r="T131">
        <v>0</v>
      </c>
      <c r="U131">
        <v>0</v>
      </c>
      <c r="V131">
        <v>47</v>
      </c>
      <c r="W131" s="12">
        <v>47</v>
      </c>
      <c r="X131">
        <v>41</v>
      </c>
      <c r="Y131">
        <v>41</v>
      </c>
      <c r="Z131">
        <v>0</v>
      </c>
      <c r="AA131">
        <v>0</v>
      </c>
      <c r="AB131">
        <v>14</v>
      </c>
      <c r="AC131">
        <v>0</v>
      </c>
      <c r="AD131">
        <v>0</v>
      </c>
      <c r="AE131">
        <v>0</v>
      </c>
      <c r="AF131">
        <v>0</v>
      </c>
      <c r="AG131">
        <v>0</v>
      </c>
      <c r="AH131">
        <v>0</v>
      </c>
      <c r="AI131">
        <v>0</v>
      </c>
      <c r="AJ131">
        <v>0</v>
      </c>
      <c r="AK131">
        <v>1</v>
      </c>
      <c r="AL131">
        <v>14</v>
      </c>
      <c r="AM131">
        <v>11</v>
      </c>
      <c r="AN131">
        <v>11</v>
      </c>
      <c r="AO131" t="s">
        <v>3</v>
      </c>
      <c r="AP131">
        <v>7</v>
      </c>
      <c r="AQ131" s="12" t="s">
        <v>35</v>
      </c>
      <c r="AR131" s="12" t="s">
        <v>379</v>
      </c>
      <c r="AS131" s="12" t="s">
        <v>57</v>
      </c>
      <c r="AT131" s="12" t="s">
        <v>360</v>
      </c>
      <c r="AU131" s="12" t="s">
        <v>400</v>
      </c>
      <c r="AV131" s="12" t="s">
        <v>268</v>
      </c>
    </row>
    <row r="132" spans="1:48" x14ac:dyDescent="0.35">
      <c r="A132" s="12" t="s">
        <v>43</v>
      </c>
      <c r="B132" s="12" t="s">
        <v>298</v>
      </c>
      <c r="C132" s="129">
        <v>44148</v>
      </c>
      <c r="D132">
        <v>312</v>
      </c>
      <c r="E132">
        <v>2</v>
      </c>
      <c r="F132">
        <v>0</v>
      </c>
      <c r="G132">
        <v>2</v>
      </c>
      <c r="H132">
        <v>45</v>
      </c>
      <c r="I132">
        <v>45</v>
      </c>
      <c r="J132">
        <v>35</v>
      </c>
      <c r="K132">
        <v>35</v>
      </c>
      <c r="L132">
        <v>1</v>
      </c>
      <c r="M132">
        <v>1</v>
      </c>
      <c r="N132">
        <v>26</v>
      </c>
      <c r="O132">
        <v>2</v>
      </c>
      <c r="P132">
        <v>2</v>
      </c>
      <c r="Q132">
        <v>2</v>
      </c>
      <c r="R132">
        <v>6</v>
      </c>
      <c r="S132">
        <v>5</v>
      </c>
      <c r="T132">
        <v>1</v>
      </c>
      <c r="U132">
        <v>1</v>
      </c>
      <c r="V132">
        <v>17</v>
      </c>
      <c r="W132" s="12">
        <v>17</v>
      </c>
      <c r="X132">
        <v>15</v>
      </c>
      <c r="Y132">
        <v>15</v>
      </c>
      <c r="Z132">
        <v>0</v>
      </c>
      <c r="AA132">
        <v>0</v>
      </c>
      <c r="AB132">
        <v>23</v>
      </c>
      <c r="AC132">
        <v>1</v>
      </c>
      <c r="AD132">
        <v>1</v>
      </c>
      <c r="AE132">
        <v>0</v>
      </c>
      <c r="AF132">
        <v>0</v>
      </c>
      <c r="AG132">
        <v>0</v>
      </c>
      <c r="AH132">
        <v>0</v>
      </c>
      <c r="AI132">
        <v>0</v>
      </c>
      <c r="AJ132">
        <v>0</v>
      </c>
      <c r="AK132">
        <v>1</v>
      </c>
      <c r="AL132">
        <v>26</v>
      </c>
      <c r="AM132">
        <v>24</v>
      </c>
      <c r="AN132">
        <v>24</v>
      </c>
      <c r="AO132" t="s">
        <v>3</v>
      </c>
      <c r="AP132">
        <v>7</v>
      </c>
      <c r="AQ132" s="12" t="s">
        <v>35</v>
      </c>
      <c r="AR132" s="12" t="s">
        <v>379</v>
      </c>
      <c r="AS132" s="12" t="s">
        <v>57</v>
      </c>
      <c r="AT132" s="12" t="s">
        <v>359</v>
      </c>
      <c r="AU132" s="12" t="s">
        <v>397</v>
      </c>
      <c r="AV132" s="12" t="s">
        <v>268</v>
      </c>
    </row>
    <row r="133" spans="1:48" x14ac:dyDescent="0.35">
      <c r="A133" s="12" t="s">
        <v>43</v>
      </c>
      <c r="B133" s="12" t="s">
        <v>145</v>
      </c>
      <c r="C133" s="129">
        <v>44155</v>
      </c>
      <c r="D133">
        <v>1855</v>
      </c>
      <c r="E133">
        <v>4</v>
      </c>
      <c r="F133">
        <v>3</v>
      </c>
      <c r="G133">
        <v>4</v>
      </c>
      <c r="H133">
        <v>36</v>
      </c>
      <c r="I133">
        <v>36</v>
      </c>
      <c r="J133">
        <v>24</v>
      </c>
      <c r="K133">
        <v>24</v>
      </c>
      <c r="L133">
        <v>0</v>
      </c>
      <c r="M133">
        <v>0</v>
      </c>
      <c r="N133">
        <v>119</v>
      </c>
      <c r="O133">
        <v>2</v>
      </c>
      <c r="P133">
        <v>2</v>
      </c>
      <c r="Q133">
        <v>2</v>
      </c>
      <c r="R133">
        <v>6</v>
      </c>
      <c r="S133">
        <v>5</v>
      </c>
      <c r="T133">
        <v>1</v>
      </c>
      <c r="U133">
        <v>1</v>
      </c>
      <c r="V133">
        <v>51</v>
      </c>
      <c r="W133" s="12">
        <v>51</v>
      </c>
      <c r="X133">
        <v>42</v>
      </c>
      <c r="Y133">
        <v>42</v>
      </c>
      <c r="Z133">
        <v>3</v>
      </c>
      <c r="AA133">
        <v>3</v>
      </c>
      <c r="AB133">
        <v>77</v>
      </c>
      <c r="AC133">
        <v>5</v>
      </c>
      <c r="AD133">
        <v>5</v>
      </c>
      <c r="AE133">
        <v>0</v>
      </c>
      <c r="AF133">
        <v>0</v>
      </c>
      <c r="AG133">
        <v>0</v>
      </c>
      <c r="AH133">
        <v>0</v>
      </c>
      <c r="AI133">
        <v>0</v>
      </c>
      <c r="AJ133">
        <v>0</v>
      </c>
      <c r="AK133">
        <v>6</v>
      </c>
      <c r="AL133">
        <v>119</v>
      </c>
      <c r="AM133">
        <v>106</v>
      </c>
      <c r="AN133">
        <v>106</v>
      </c>
      <c r="AO133" t="s">
        <v>3</v>
      </c>
      <c r="AP133">
        <v>8</v>
      </c>
      <c r="AQ133" s="12" t="s">
        <v>35</v>
      </c>
      <c r="AR133" s="12" t="s">
        <v>379</v>
      </c>
      <c r="AS133" s="12" t="s">
        <v>57</v>
      </c>
      <c r="AT133" s="12" t="s">
        <v>358</v>
      </c>
      <c r="AU133" s="12" t="s">
        <v>399</v>
      </c>
      <c r="AV133" s="12" t="s">
        <v>268</v>
      </c>
    </row>
    <row r="134" spans="1:48" x14ac:dyDescent="0.35">
      <c r="A134" s="12" t="s">
        <v>43</v>
      </c>
      <c r="B134" s="12" t="s">
        <v>146</v>
      </c>
      <c r="C134" s="129">
        <v>44155</v>
      </c>
      <c r="D134">
        <v>1406</v>
      </c>
      <c r="E134">
        <v>5</v>
      </c>
      <c r="F134">
        <v>6</v>
      </c>
      <c r="G134">
        <v>9</v>
      </c>
      <c r="H134">
        <v>73</v>
      </c>
      <c r="I134">
        <v>73</v>
      </c>
      <c r="J134">
        <v>48</v>
      </c>
      <c r="K134">
        <v>48</v>
      </c>
      <c r="L134">
        <v>1</v>
      </c>
      <c r="M134">
        <v>1</v>
      </c>
      <c r="N134">
        <v>156</v>
      </c>
      <c r="O134">
        <v>2</v>
      </c>
      <c r="P134">
        <v>2</v>
      </c>
      <c r="Q134">
        <v>2</v>
      </c>
      <c r="R134">
        <v>5</v>
      </c>
      <c r="S134">
        <v>4</v>
      </c>
      <c r="T134">
        <v>0</v>
      </c>
      <c r="U134">
        <v>0</v>
      </c>
      <c r="V134">
        <v>59</v>
      </c>
      <c r="W134" s="12">
        <v>59</v>
      </c>
      <c r="X134">
        <v>48</v>
      </c>
      <c r="Y134">
        <v>48</v>
      </c>
      <c r="Z134">
        <v>4</v>
      </c>
      <c r="AA134">
        <v>4</v>
      </c>
      <c r="AB134">
        <v>84</v>
      </c>
      <c r="AC134">
        <v>0</v>
      </c>
      <c r="AD134">
        <v>0</v>
      </c>
      <c r="AE134">
        <v>0</v>
      </c>
      <c r="AF134">
        <v>0</v>
      </c>
      <c r="AG134">
        <v>0</v>
      </c>
      <c r="AH134">
        <v>0</v>
      </c>
      <c r="AI134">
        <v>0</v>
      </c>
      <c r="AJ134">
        <v>0</v>
      </c>
      <c r="AK134">
        <v>4</v>
      </c>
      <c r="AL134">
        <v>156</v>
      </c>
      <c r="AM134">
        <v>138</v>
      </c>
      <c r="AN134">
        <v>138</v>
      </c>
      <c r="AO134" t="s">
        <v>3</v>
      </c>
      <c r="AP134">
        <v>8</v>
      </c>
      <c r="AQ134" s="12" t="s">
        <v>35</v>
      </c>
      <c r="AR134" s="12" t="s">
        <v>379</v>
      </c>
      <c r="AS134" s="12" t="s">
        <v>57</v>
      </c>
      <c r="AT134" s="12" t="s">
        <v>361</v>
      </c>
      <c r="AU134" s="12" t="s">
        <v>398</v>
      </c>
      <c r="AV134" s="12" t="s">
        <v>268</v>
      </c>
    </row>
    <row r="135" spans="1:48" x14ac:dyDescent="0.35">
      <c r="A135" s="12" t="s">
        <v>43</v>
      </c>
      <c r="B135" s="12" t="s">
        <v>44</v>
      </c>
      <c r="C135" s="129">
        <v>44155</v>
      </c>
      <c r="D135">
        <v>475</v>
      </c>
      <c r="E135">
        <v>3</v>
      </c>
      <c r="F135">
        <v>2</v>
      </c>
      <c r="G135">
        <v>2</v>
      </c>
      <c r="H135">
        <v>54</v>
      </c>
      <c r="I135">
        <v>54</v>
      </c>
      <c r="J135">
        <v>43</v>
      </c>
      <c r="K135">
        <v>43</v>
      </c>
      <c r="L135">
        <v>1</v>
      </c>
      <c r="M135">
        <v>1</v>
      </c>
      <c r="N135">
        <v>20</v>
      </c>
      <c r="O135">
        <v>2</v>
      </c>
      <c r="P135">
        <v>2</v>
      </c>
      <c r="Q135">
        <v>2</v>
      </c>
      <c r="R135">
        <v>6</v>
      </c>
      <c r="S135">
        <v>5</v>
      </c>
      <c r="T135">
        <v>1</v>
      </c>
      <c r="U135">
        <v>1</v>
      </c>
      <c r="V135">
        <v>57</v>
      </c>
      <c r="W135" s="12">
        <v>57</v>
      </c>
      <c r="X135">
        <v>39</v>
      </c>
      <c r="Y135">
        <v>39</v>
      </c>
      <c r="Z135">
        <v>1</v>
      </c>
      <c r="AA135">
        <v>1</v>
      </c>
      <c r="AB135">
        <v>12</v>
      </c>
      <c r="AC135">
        <v>1</v>
      </c>
      <c r="AD135">
        <v>1</v>
      </c>
      <c r="AE135">
        <v>0</v>
      </c>
      <c r="AF135">
        <v>0</v>
      </c>
      <c r="AG135">
        <v>0</v>
      </c>
      <c r="AH135">
        <v>0</v>
      </c>
      <c r="AI135">
        <v>0</v>
      </c>
      <c r="AJ135">
        <v>0</v>
      </c>
      <c r="AK135">
        <v>1</v>
      </c>
      <c r="AL135">
        <v>20</v>
      </c>
      <c r="AM135">
        <v>16</v>
      </c>
      <c r="AN135">
        <v>16</v>
      </c>
      <c r="AO135" t="s">
        <v>3</v>
      </c>
      <c r="AP135">
        <v>8</v>
      </c>
      <c r="AQ135" s="12" t="s">
        <v>35</v>
      </c>
      <c r="AR135" s="12" t="s">
        <v>379</v>
      </c>
      <c r="AS135" s="12" t="s">
        <v>57</v>
      </c>
      <c r="AT135" s="12" t="s">
        <v>360</v>
      </c>
      <c r="AU135" s="12" t="s">
        <v>400</v>
      </c>
      <c r="AV135" s="12" t="s">
        <v>268</v>
      </c>
    </row>
    <row r="136" spans="1:48" x14ac:dyDescent="0.35">
      <c r="A136" s="12" t="s">
        <v>43</v>
      </c>
      <c r="B136" s="12" t="s">
        <v>298</v>
      </c>
      <c r="C136" s="129">
        <v>44155</v>
      </c>
      <c r="D136">
        <v>319</v>
      </c>
      <c r="E136">
        <v>4</v>
      </c>
      <c r="F136">
        <v>2</v>
      </c>
      <c r="G136">
        <v>7</v>
      </c>
      <c r="H136">
        <v>49</v>
      </c>
      <c r="I136">
        <v>49</v>
      </c>
      <c r="J136">
        <v>22</v>
      </c>
      <c r="K136">
        <v>22</v>
      </c>
      <c r="L136">
        <v>1</v>
      </c>
      <c r="M136">
        <v>1</v>
      </c>
      <c r="N136">
        <v>24</v>
      </c>
      <c r="O136">
        <v>2</v>
      </c>
      <c r="P136">
        <v>2</v>
      </c>
      <c r="Q136">
        <v>2</v>
      </c>
      <c r="R136">
        <v>8</v>
      </c>
      <c r="S136">
        <v>8</v>
      </c>
      <c r="T136">
        <v>2</v>
      </c>
      <c r="U136">
        <v>2</v>
      </c>
      <c r="V136">
        <v>48</v>
      </c>
      <c r="W136" s="12">
        <v>48</v>
      </c>
      <c r="X136">
        <v>31</v>
      </c>
      <c r="Y136">
        <v>31</v>
      </c>
      <c r="Z136">
        <v>1</v>
      </c>
      <c r="AA136">
        <v>1</v>
      </c>
      <c r="AB136">
        <v>17</v>
      </c>
      <c r="AC136">
        <v>2</v>
      </c>
      <c r="AD136">
        <v>2</v>
      </c>
      <c r="AE136">
        <v>0</v>
      </c>
      <c r="AF136">
        <v>0</v>
      </c>
      <c r="AG136">
        <v>0</v>
      </c>
      <c r="AH136">
        <v>0</v>
      </c>
      <c r="AI136">
        <v>0</v>
      </c>
      <c r="AJ136">
        <v>0</v>
      </c>
      <c r="AK136">
        <v>3</v>
      </c>
      <c r="AL136">
        <v>24</v>
      </c>
      <c r="AM136">
        <v>18</v>
      </c>
      <c r="AN136">
        <v>18</v>
      </c>
      <c r="AO136" t="s">
        <v>3</v>
      </c>
      <c r="AP136">
        <v>8</v>
      </c>
      <c r="AQ136" s="12" t="s">
        <v>35</v>
      </c>
      <c r="AR136" s="12" t="s">
        <v>379</v>
      </c>
      <c r="AS136" s="12" t="s">
        <v>57</v>
      </c>
      <c r="AT136" s="12" t="s">
        <v>359</v>
      </c>
      <c r="AU136" s="12" t="s">
        <v>397</v>
      </c>
      <c r="AV136" s="12" t="s">
        <v>268</v>
      </c>
    </row>
    <row r="137" spans="1:48" x14ac:dyDescent="0.35">
      <c r="A137" s="12" t="s">
        <v>10</v>
      </c>
      <c r="B137" s="12" t="s">
        <v>154</v>
      </c>
      <c r="C137" s="129">
        <v>44106</v>
      </c>
      <c r="D137">
        <v>5380</v>
      </c>
      <c r="E137">
        <v>8</v>
      </c>
      <c r="F137">
        <v>8</v>
      </c>
      <c r="G137">
        <v>-26</v>
      </c>
      <c r="H137">
        <v>538</v>
      </c>
      <c r="I137">
        <v>379</v>
      </c>
      <c r="J137">
        <v>313</v>
      </c>
      <c r="K137">
        <v>313</v>
      </c>
      <c r="L137">
        <v>23</v>
      </c>
      <c r="M137">
        <v>23</v>
      </c>
      <c r="N137">
        <v>7</v>
      </c>
      <c r="O137">
        <v>7</v>
      </c>
      <c r="P137">
        <v>7</v>
      </c>
      <c r="Q137">
        <v>7</v>
      </c>
      <c r="R137">
        <v>12</v>
      </c>
      <c r="S137">
        <v>12</v>
      </c>
      <c r="T137">
        <v>3</v>
      </c>
      <c r="U137">
        <v>3</v>
      </c>
      <c r="V137">
        <v>0</v>
      </c>
      <c r="W137" s="12">
        <v>0</v>
      </c>
      <c r="X137">
        <v>0</v>
      </c>
      <c r="Y137">
        <v>0</v>
      </c>
      <c r="Z137">
        <v>0</v>
      </c>
      <c r="AA137">
        <v>0</v>
      </c>
      <c r="AB137">
        <v>165</v>
      </c>
      <c r="AC137">
        <v>5</v>
      </c>
      <c r="AD137">
        <v>5</v>
      </c>
      <c r="AE137">
        <v>0</v>
      </c>
      <c r="AF137">
        <v>0</v>
      </c>
      <c r="AG137">
        <v>0</v>
      </c>
      <c r="AH137">
        <v>0</v>
      </c>
      <c r="AI137">
        <v>0</v>
      </c>
      <c r="AJ137">
        <v>0</v>
      </c>
      <c r="AK137">
        <v>5</v>
      </c>
      <c r="AL137">
        <v>53</v>
      </c>
      <c r="AM137">
        <v>48</v>
      </c>
      <c r="AN137">
        <v>48</v>
      </c>
      <c r="AO137" t="s">
        <v>3</v>
      </c>
      <c r="AP137">
        <v>1</v>
      </c>
      <c r="AQ137" s="12" t="s">
        <v>17</v>
      </c>
      <c r="AR137" s="12" t="s">
        <v>379</v>
      </c>
      <c r="AS137" s="12" t="s">
        <v>57</v>
      </c>
      <c r="AT137" s="12" t="s">
        <v>365</v>
      </c>
      <c r="AU137" s="12" t="s">
        <v>405</v>
      </c>
      <c r="AV137" s="12" t="s">
        <v>268</v>
      </c>
    </row>
    <row r="138" spans="1:48" x14ac:dyDescent="0.35">
      <c r="A138" s="12" t="s">
        <v>10</v>
      </c>
      <c r="B138" s="12" t="s">
        <v>155</v>
      </c>
      <c r="C138" s="129">
        <v>44106</v>
      </c>
      <c r="D138">
        <v>4285</v>
      </c>
      <c r="E138">
        <v>4</v>
      </c>
      <c r="F138">
        <v>4</v>
      </c>
      <c r="G138">
        <v>2</v>
      </c>
      <c r="H138">
        <v>398</v>
      </c>
      <c r="I138">
        <v>290</v>
      </c>
      <c r="J138">
        <v>171</v>
      </c>
      <c r="K138">
        <v>171</v>
      </c>
      <c r="L138">
        <v>11</v>
      </c>
      <c r="M138">
        <v>11</v>
      </c>
      <c r="N138">
        <v>9</v>
      </c>
      <c r="O138">
        <v>9</v>
      </c>
      <c r="P138">
        <v>9</v>
      </c>
      <c r="Q138">
        <v>9</v>
      </c>
      <c r="R138">
        <v>15</v>
      </c>
      <c r="S138">
        <v>14</v>
      </c>
      <c r="T138">
        <v>2</v>
      </c>
      <c r="U138">
        <v>2</v>
      </c>
      <c r="V138">
        <v>0</v>
      </c>
      <c r="W138" s="12">
        <v>0</v>
      </c>
      <c r="X138">
        <v>0</v>
      </c>
      <c r="Y138">
        <v>0</v>
      </c>
      <c r="Z138">
        <v>0</v>
      </c>
      <c r="AA138">
        <v>0</v>
      </c>
      <c r="AB138">
        <v>261</v>
      </c>
      <c r="AC138">
        <v>12</v>
      </c>
      <c r="AD138">
        <v>12</v>
      </c>
      <c r="AE138">
        <v>0</v>
      </c>
      <c r="AF138">
        <v>0</v>
      </c>
      <c r="AG138">
        <v>0</v>
      </c>
      <c r="AH138">
        <v>0</v>
      </c>
      <c r="AI138">
        <v>0</v>
      </c>
      <c r="AJ138">
        <v>0</v>
      </c>
      <c r="AK138">
        <v>12</v>
      </c>
      <c r="AL138">
        <v>210</v>
      </c>
      <c r="AM138">
        <v>199</v>
      </c>
      <c r="AN138">
        <v>195</v>
      </c>
      <c r="AO138" t="s">
        <v>3</v>
      </c>
      <c r="AP138">
        <v>1</v>
      </c>
      <c r="AQ138" s="12" t="s">
        <v>17</v>
      </c>
      <c r="AR138" s="12" t="s">
        <v>379</v>
      </c>
      <c r="AS138" s="12" t="s">
        <v>57</v>
      </c>
      <c r="AT138" s="12" t="s">
        <v>365</v>
      </c>
      <c r="AU138" s="12" t="s">
        <v>409</v>
      </c>
      <c r="AV138" s="12" t="s">
        <v>268</v>
      </c>
    </row>
    <row r="139" spans="1:48" x14ac:dyDescent="0.35">
      <c r="A139" s="12" t="s">
        <v>10</v>
      </c>
      <c r="B139" s="12" t="s">
        <v>157</v>
      </c>
      <c r="C139" s="129">
        <v>44106</v>
      </c>
      <c r="D139">
        <v>3135</v>
      </c>
      <c r="E139">
        <v>4</v>
      </c>
      <c r="F139">
        <v>4</v>
      </c>
      <c r="G139">
        <v>-20</v>
      </c>
      <c r="H139">
        <v>425</v>
      </c>
      <c r="I139">
        <v>313</v>
      </c>
      <c r="J139">
        <v>206</v>
      </c>
      <c r="K139">
        <v>206</v>
      </c>
      <c r="L139">
        <v>17</v>
      </c>
      <c r="M139">
        <v>17</v>
      </c>
      <c r="N139">
        <v>10</v>
      </c>
      <c r="O139">
        <v>10</v>
      </c>
      <c r="P139">
        <v>10</v>
      </c>
      <c r="Q139">
        <v>10</v>
      </c>
      <c r="R139">
        <v>13</v>
      </c>
      <c r="S139">
        <v>13</v>
      </c>
      <c r="T139">
        <v>2</v>
      </c>
      <c r="U139">
        <v>2</v>
      </c>
      <c r="V139">
        <v>0</v>
      </c>
      <c r="W139" s="12">
        <v>0</v>
      </c>
      <c r="X139">
        <v>0</v>
      </c>
      <c r="Y139">
        <v>0</v>
      </c>
      <c r="Z139">
        <v>0</v>
      </c>
      <c r="AA139">
        <v>0</v>
      </c>
      <c r="AB139">
        <v>171</v>
      </c>
      <c r="AC139">
        <v>18</v>
      </c>
      <c r="AD139">
        <v>13</v>
      </c>
      <c r="AE139">
        <v>0</v>
      </c>
      <c r="AF139">
        <v>0</v>
      </c>
      <c r="AG139">
        <v>0</v>
      </c>
      <c r="AH139">
        <v>0</v>
      </c>
      <c r="AI139">
        <v>0</v>
      </c>
      <c r="AJ139">
        <v>0</v>
      </c>
      <c r="AK139">
        <v>13</v>
      </c>
      <c r="AL139">
        <v>101</v>
      </c>
      <c r="AM139">
        <v>80</v>
      </c>
      <c r="AN139">
        <v>80</v>
      </c>
      <c r="AO139" t="s">
        <v>3</v>
      </c>
      <c r="AP139">
        <v>1</v>
      </c>
      <c r="AQ139" s="12" t="s">
        <v>17</v>
      </c>
      <c r="AR139" s="12" t="s">
        <v>379</v>
      </c>
      <c r="AS139" s="12" t="s">
        <v>57</v>
      </c>
      <c r="AT139" s="12" t="s">
        <v>370</v>
      </c>
      <c r="AU139" s="12" t="s">
        <v>410</v>
      </c>
      <c r="AV139" s="12" t="s">
        <v>268</v>
      </c>
    </row>
    <row r="140" spans="1:48" x14ac:dyDescent="0.35">
      <c r="A140" s="12" t="s">
        <v>10</v>
      </c>
      <c r="B140" s="12" t="s">
        <v>159</v>
      </c>
      <c r="C140" s="129">
        <v>44106</v>
      </c>
      <c r="D140">
        <v>1774</v>
      </c>
      <c r="E140">
        <v>3</v>
      </c>
      <c r="F140">
        <v>3</v>
      </c>
      <c r="G140">
        <v>-5</v>
      </c>
      <c r="H140">
        <v>313</v>
      </c>
      <c r="I140">
        <v>198</v>
      </c>
      <c r="J140">
        <v>113</v>
      </c>
      <c r="K140">
        <v>113</v>
      </c>
      <c r="L140">
        <v>7</v>
      </c>
      <c r="M140">
        <v>7</v>
      </c>
      <c r="N140">
        <v>6</v>
      </c>
      <c r="O140">
        <v>6</v>
      </c>
      <c r="P140">
        <v>6</v>
      </c>
      <c r="Q140">
        <v>6</v>
      </c>
      <c r="R140">
        <v>6</v>
      </c>
      <c r="S140">
        <v>4</v>
      </c>
      <c r="T140">
        <v>1</v>
      </c>
      <c r="U140">
        <v>1</v>
      </c>
      <c r="V140">
        <v>0</v>
      </c>
      <c r="W140" s="12">
        <v>0</v>
      </c>
      <c r="X140">
        <v>0</v>
      </c>
      <c r="Y140">
        <v>0</v>
      </c>
      <c r="Z140">
        <v>0</v>
      </c>
      <c r="AA140">
        <v>0</v>
      </c>
      <c r="AB140">
        <v>127</v>
      </c>
      <c r="AC140">
        <v>20</v>
      </c>
      <c r="AD140">
        <v>20</v>
      </c>
      <c r="AE140">
        <v>0</v>
      </c>
      <c r="AF140">
        <v>0</v>
      </c>
      <c r="AG140">
        <v>0</v>
      </c>
      <c r="AH140">
        <v>0</v>
      </c>
      <c r="AI140">
        <v>0</v>
      </c>
      <c r="AJ140">
        <v>0</v>
      </c>
      <c r="AK140">
        <v>18</v>
      </c>
      <c r="AL140">
        <v>151</v>
      </c>
      <c r="AM140">
        <v>133</v>
      </c>
      <c r="AN140">
        <v>124</v>
      </c>
      <c r="AO140" t="s">
        <v>3</v>
      </c>
      <c r="AP140">
        <v>1</v>
      </c>
      <c r="AQ140" s="12" t="s">
        <v>17</v>
      </c>
      <c r="AR140" s="12" t="s">
        <v>379</v>
      </c>
      <c r="AS140" s="12" t="s">
        <v>57</v>
      </c>
      <c r="AT140" s="12" t="s">
        <v>368</v>
      </c>
      <c r="AU140" s="12" t="s">
        <v>403</v>
      </c>
      <c r="AV140" s="12" t="s">
        <v>268</v>
      </c>
    </row>
    <row r="141" spans="1:48" x14ac:dyDescent="0.35">
      <c r="A141" s="12" t="s">
        <v>10</v>
      </c>
      <c r="B141" s="12" t="s">
        <v>154</v>
      </c>
      <c r="C141" s="129">
        <v>44113</v>
      </c>
      <c r="D141">
        <v>5380</v>
      </c>
      <c r="E141">
        <v>6</v>
      </c>
      <c r="F141">
        <v>6</v>
      </c>
      <c r="G141">
        <v>29</v>
      </c>
      <c r="H141">
        <v>125</v>
      </c>
      <c r="I141">
        <v>93</v>
      </c>
      <c r="J141">
        <v>71</v>
      </c>
      <c r="K141">
        <v>71</v>
      </c>
      <c r="L141">
        <v>4</v>
      </c>
      <c r="M141">
        <v>4</v>
      </c>
      <c r="N141">
        <v>6</v>
      </c>
      <c r="O141">
        <v>6</v>
      </c>
      <c r="P141">
        <v>6</v>
      </c>
      <c r="Q141">
        <v>6</v>
      </c>
      <c r="R141">
        <v>14</v>
      </c>
      <c r="S141">
        <v>14</v>
      </c>
      <c r="T141">
        <v>2</v>
      </c>
      <c r="U141">
        <v>2</v>
      </c>
      <c r="V141">
        <v>0</v>
      </c>
      <c r="W141" s="12">
        <v>0</v>
      </c>
      <c r="X141">
        <v>0</v>
      </c>
      <c r="Y141">
        <v>0</v>
      </c>
      <c r="Z141">
        <v>0</v>
      </c>
      <c r="AA141">
        <v>0</v>
      </c>
      <c r="AB141">
        <v>674</v>
      </c>
      <c r="AC141">
        <v>10</v>
      </c>
      <c r="AD141">
        <v>10</v>
      </c>
      <c r="AE141">
        <v>0</v>
      </c>
      <c r="AF141">
        <v>0</v>
      </c>
      <c r="AG141">
        <v>0</v>
      </c>
      <c r="AH141">
        <v>0</v>
      </c>
      <c r="AI141">
        <v>0</v>
      </c>
      <c r="AJ141">
        <v>0</v>
      </c>
      <c r="AK141">
        <v>10</v>
      </c>
      <c r="AL141">
        <v>183</v>
      </c>
      <c r="AM141">
        <v>175</v>
      </c>
      <c r="AN141">
        <v>168</v>
      </c>
      <c r="AO141" t="s">
        <v>3</v>
      </c>
      <c r="AP141">
        <v>2</v>
      </c>
      <c r="AQ141" s="12" t="s">
        <v>17</v>
      </c>
      <c r="AR141" s="12" t="s">
        <v>379</v>
      </c>
      <c r="AS141" s="12" t="s">
        <v>57</v>
      </c>
      <c r="AT141" s="12" t="s">
        <v>365</v>
      </c>
      <c r="AU141" s="12" t="s">
        <v>405</v>
      </c>
      <c r="AV141" s="12" t="s">
        <v>268</v>
      </c>
    </row>
    <row r="142" spans="1:48" x14ac:dyDescent="0.35">
      <c r="A142" s="12" t="s">
        <v>10</v>
      </c>
      <c r="B142" s="12" t="s">
        <v>158</v>
      </c>
      <c r="C142" s="129">
        <v>44113</v>
      </c>
      <c r="D142">
        <v>1900</v>
      </c>
      <c r="E142">
        <v>3</v>
      </c>
      <c r="F142">
        <v>3</v>
      </c>
      <c r="G142">
        <v>-30</v>
      </c>
      <c r="H142">
        <v>58</v>
      </c>
      <c r="I142">
        <v>44</v>
      </c>
      <c r="J142">
        <v>34</v>
      </c>
      <c r="K142">
        <v>34</v>
      </c>
      <c r="L142">
        <v>2</v>
      </c>
      <c r="M142">
        <v>2</v>
      </c>
      <c r="N142">
        <v>5</v>
      </c>
      <c r="O142">
        <v>5</v>
      </c>
      <c r="P142">
        <v>5</v>
      </c>
      <c r="Q142">
        <v>5</v>
      </c>
      <c r="R142">
        <v>8</v>
      </c>
      <c r="S142">
        <v>8</v>
      </c>
      <c r="T142">
        <v>1</v>
      </c>
      <c r="U142">
        <v>1</v>
      </c>
      <c r="V142">
        <v>0</v>
      </c>
      <c r="W142" s="12">
        <v>0</v>
      </c>
      <c r="X142">
        <v>0</v>
      </c>
      <c r="Y142">
        <v>0</v>
      </c>
      <c r="Z142">
        <v>0</v>
      </c>
      <c r="AA142">
        <v>0</v>
      </c>
      <c r="AB142">
        <v>133</v>
      </c>
      <c r="AC142">
        <v>20</v>
      </c>
      <c r="AD142">
        <v>20</v>
      </c>
      <c r="AE142">
        <v>0</v>
      </c>
      <c r="AF142">
        <v>0</v>
      </c>
      <c r="AG142">
        <v>0</v>
      </c>
      <c r="AH142">
        <v>0</v>
      </c>
      <c r="AI142">
        <v>0</v>
      </c>
      <c r="AJ142">
        <v>0</v>
      </c>
      <c r="AK142">
        <v>15</v>
      </c>
      <c r="AL142">
        <v>68</v>
      </c>
      <c r="AM142">
        <v>65</v>
      </c>
      <c r="AN142">
        <v>65</v>
      </c>
      <c r="AO142" t="s">
        <v>3</v>
      </c>
      <c r="AP142">
        <v>2</v>
      </c>
      <c r="AQ142" s="12" t="s">
        <v>17</v>
      </c>
      <c r="AR142" s="12" t="s">
        <v>379</v>
      </c>
      <c r="AS142" s="12" t="s">
        <v>57</v>
      </c>
      <c r="AT142" s="12" t="s">
        <v>365</v>
      </c>
      <c r="AU142" s="12" t="s">
        <v>407</v>
      </c>
      <c r="AV142" s="12" t="s">
        <v>268</v>
      </c>
    </row>
    <row r="143" spans="1:48" x14ac:dyDescent="0.35">
      <c r="A143" s="12" t="s">
        <v>10</v>
      </c>
      <c r="B143" s="12" t="s">
        <v>159</v>
      </c>
      <c r="C143" s="129">
        <v>44113</v>
      </c>
      <c r="D143">
        <v>1774</v>
      </c>
      <c r="E143">
        <v>3</v>
      </c>
      <c r="F143">
        <v>3</v>
      </c>
      <c r="G143">
        <v>-18</v>
      </c>
      <c r="H143">
        <v>82</v>
      </c>
      <c r="I143">
        <v>52</v>
      </c>
      <c r="J143">
        <v>30</v>
      </c>
      <c r="K143">
        <v>30</v>
      </c>
      <c r="L143">
        <v>2</v>
      </c>
      <c r="M143">
        <v>2</v>
      </c>
      <c r="N143">
        <v>7</v>
      </c>
      <c r="O143">
        <v>7</v>
      </c>
      <c r="P143">
        <v>7</v>
      </c>
      <c r="Q143">
        <v>7</v>
      </c>
      <c r="R143">
        <v>7</v>
      </c>
      <c r="S143">
        <v>6</v>
      </c>
      <c r="T143">
        <v>1</v>
      </c>
      <c r="U143">
        <v>1</v>
      </c>
      <c r="V143">
        <v>0</v>
      </c>
      <c r="W143" s="12">
        <v>0</v>
      </c>
      <c r="X143">
        <v>0</v>
      </c>
      <c r="Y143">
        <v>0</v>
      </c>
      <c r="Z143">
        <v>0</v>
      </c>
      <c r="AA143">
        <v>0</v>
      </c>
      <c r="AB143">
        <v>142</v>
      </c>
      <c r="AC143">
        <v>18</v>
      </c>
      <c r="AD143">
        <v>18</v>
      </c>
      <c r="AE143">
        <v>0</v>
      </c>
      <c r="AF143">
        <v>0</v>
      </c>
      <c r="AG143">
        <v>0</v>
      </c>
      <c r="AH143">
        <v>0</v>
      </c>
      <c r="AI143">
        <v>0</v>
      </c>
      <c r="AJ143">
        <v>0</v>
      </c>
      <c r="AK143">
        <v>17</v>
      </c>
      <c r="AL143">
        <v>89</v>
      </c>
      <c r="AM143">
        <v>78</v>
      </c>
      <c r="AN143">
        <v>60</v>
      </c>
      <c r="AO143" t="s">
        <v>3</v>
      </c>
      <c r="AP143">
        <v>2</v>
      </c>
      <c r="AQ143" s="12" t="s">
        <v>17</v>
      </c>
      <c r="AR143" s="12" t="s">
        <v>379</v>
      </c>
      <c r="AS143" s="12" t="s">
        <v>57</v>
      </c>
      <c r="AT143" s="12" t="s">
        <v>368</v>
      </c>
      <c r="AU143" s="12" t="s">
        <v>403</v>
      </c>
      <c r="AV143" s="12" t="s">
        <v>268</v>
      </c>
    </row>
    <row r="144" spans="1:48" x14ac:dyDescent="0.35">
      <c r="A144" s="12" t="s">
        <v>10</v>
      </c>
      <c r="B144" s="12" t="s">
        <v>161</v>
      </c>
      <c r="C144" s="129">
        <v>44113</v>
      </c>
      <c r="D144">
        <v>1123</v>
      </c>
      <c r="E144">
        <v>2</v>
      </c>
      <c r="F144">
        <v>2</v>
      </c>
      <c r="G144">
        <v>10</v>
      </c>
      <c r="H144">
        <v>64</v>
      </c>
      <c r="I144">
        <v>41</v>
      </c>
      <c r="J144">
        <v>18</v>
      </c>
      <c r="K144">
        <v>18</v>
      </c>
      <c r="L144">
        <v>1</v>
      </c>
      <c r="M144">
        <v>1</v>
      </c>
      <c r="N144">
        <v>7</v>
      </c>
      <c r="O144">
        <v>7</v>
      </c>
      <c r="P144">
        <v>7</v>
      </c>
      <c r="Q144">
        <v>7</v>
      </c>
      <c r="R144">
        <v>7</v>
      </c>
      <c r="S144">
        <v>7</v>
      </c>
      <c r="T144">
        <v>1</v>
      </c>
      <c r="U144">
        <v>1</v>
      </c>
      <c r="V144">
        <v>0</v>
      </c>
      <c r="W144" s="12">
        <v>0</v>
      </c>
      <c r="X144">
        <v>0</v>
      </c>
      <c r="Y144">
        <v>0</v>
      </c>
      <c r="Z144">
        <v>0</v>
      </c>
      <c r="AA144">
        <v>0</v>
      </c>
      <c r="AB144">
        <v>60</v>
      </c>
      <c r="AC144">
        <v>8</v>
      </c>
      <c r="AD144">
        <v>8</v>
      </c>
      <c r="AE144">
        <v>0</v>
      </c>
      <c r="AF144">
        <v>1</v>
      </c>
      <c r="AG144">
        <v>0</v>
      </c>
      <c r="AH144">
        <v>0</v>
      </c>
      <c r="AI144">
        <v>0</v>
      </c>
      <c r="AJ144">
        <v>0</v>
      </c>
      <c r="AK144">
        <v>7</v>
      </c>
      <c r="AL144">
        <v>35</v>
      </c>
      <c r="AM144">
        <v>31</v>
      </c>
      <c r="AN144">
        <v>31</v>
      </c>
      <c r="AO144" t="s">
        <v>3</v>
      </c>
      <c r="AP144">
        <v>2</v>
      </c>
      <c r="AQ144" s="12" t="s">
        <v>17</v>
      </c>
      <c r="AR144" s="12" t="s">
        <v>379</v>
      </c>
      <c r="AS144" s="12" t="s">
        <v>57</v>
      </c>
      <c r="AT144" s="12" t="s">
        <v>369</v>
      </c>
      <c r="AU144" s="12" t="s">
        <v>408</v>
      </c>
      <c r="AV144" s="12" t="s">
        <v>268</v>
      </c>
    </row>
    <row r="145" spans="1:48" x14ac:dyDescent="0.35">
      <c r="A145" s="12" t="s">
        <v>10</v>
      </c>
      <c r="B145" s="12" t="s">
        <v>154</v>
      </c>
      <c r="C145" s="129">
        <v>44120</v>
      </c>
      <c r="D145">
        <v>5380</v>
      </c>
      <c r="E145">
        <v>12</v>
      </c>
      <c r="F145">
        <v>12</v>
      </c>
      <c r="G145">
        <v>0</v>
      </c>
      <c r="H145">
        <v>184</v>
      </c>
      <c r="I145">
        <v>119</v>
      </c>
      <c r="J145">
        <v>107</v>
      </c>
      <c r="K145">
        <v>107</v>
      </c>
      <c r="L145">
        <v>8</v>
      </c>
      <c r="M145">
        <v>8</v>
      </c>
      <c r="N145">
        <v>13</v>
      </c>
      <c r="O145">
        <v>13</v>
      </c>
      <c r="P145">
        <v>13</v>
      </c>
      <c r="Q145">
        <v>13</v>
      </c>
      <c r="R145">
        <v>30</v>
      </c>
      <c r="S145">
        <v>31</v>
      </c>
      <c r="T145">
        <v>4</v>
      </c>
      <c r="U145">
        <v>4</v>
      </c>
      <c r="V145">
        <v>0</v>
      </c>
      <c r="W145" s="12">
        <v>0</v>
      </c>
      <c r="X145">
        <v>0</v>
      </c>
      <c r="Y145">
        <v>0</v>
      </c>
      <c r="Z145">
        <v>0</v>
      </c>
      <c r="AA145">
        <v>0</v>
      </c>
      <c r="AB145">
        <v>675</v>
      </c>
      <c r="AC145">
        <v>20</v>
      </c>
      <c r="AD145">
        <v>20</v>
      </c>
      <c r="AE145">
        <v>0</v>
      </c>
      <c r="AF145">
        <v>0</v>
      </c>
      <c r="AG145">
        <v>0</v>
      </c>
      <c r="AH145">
        <v>0</v>
      </c>
      <c r="AI145">
        <v>0</v>
      </c>
      <c r="AJ145">
        <v>0</v>
      </c>
      <c r="AK145">
        <v>20</v>
      </c>
      <c r="AL145">
        <v>482</v>
      </c>
      <c r="AM145">
        <v>468</v>
      </c>
      <c r="AN145">
        <v>463</v>
      </c>
      <c r="AO145" t="s">
        <v>3</v>
      </c>
      <c r="AP145">
        <v>3</v>
      </c>
      <c r="AQ145" s="12" t="s">
        <v>17</v>
      </c>
      <c r="AR145" s="12" t="s">
        <v>379</v>
      </c>
      <c r="AS145" s="12" t="s">
        <v>57</v>
      </c>
      <c r="AT145" s="12" t="s">
        <v>365</v>
      </c>
      <c r="AU145" s="12" t="s">
        <v>405</v>
      </c>
      <c r="AV145" s="12" t="s">
        <v>268</v>
      </c>
    </row>
    <row r="146" spans="1:48" x14ac:dyDescent="0.35">
      <c r="A146" s="12" t="s">
        <v>10</v>
      </c>
      <c r="B146" s="12" t="s">
        <v>156</v>
      </c>
      <c r="C146" s="129">
        <v>44120</v>
      </c>
      <c r="D146">
        <v>3802</v>
      </c>
      <c r="E146">
        <v>3</v>
      </c>
      <c r="F146">
        <v>3</v>
      </c>
      <c r="G146">
        <v>0</v>
      </c>
      <c r="H146">
        <v>82</v>
      </c>
      <c r="I146">
        <v>59</v>
      </c>
      <c r="J146">
        <v>31</v>
      </c>
      <c r="K146">
        <v>31</v>
      </c>
      <c r="L146">
        <v>2</v>
      </c>
      <c r="M146">
        <v>2</v>
      </c>
      <c r="N146">
        <v>4</v>
      </c>
      <c r="O146">
        <v>4</v>
      </c>
      <c r="P146">
        <v>4</v>
      </c>
      <c r="Q146">
        <v>4</v>
      </c>
      <c r="R146">
        <v>7</v>
      </c>
      <c r="S146">
        <v>7</v>
      </c>
      <c r="T146">
        <v>1</v>
      </c>
      <c r="U146">
        <v>1</v>
      </c>
      <c r="V146">
        <v>0</v>
      </c>
      <c r="W146" s="12">
        <v>0</v>
      </c>
      <c r="X146">
        <v>0</v>
      </c>
      <c r="Y146">
        <v>0</v>
      </c>
      <c r="Z146">
        <v>0</v>
      </c>
      <c r="AA146">
        <v>0</v>
      </c>
      <c r="AB146">
        <v>250</v>
      </c>
      <c r="AC146">
        <v>45</v>
      </c>
      <c r="AD146">
        <v>45</v>
      </c>
      <c r="AE146">
        <v>0</v>
      </c>
      <c r="AF146">
        <v>0</v>
      </c>
      <c r="AG146">
        <v>0</v>
      </c>
      <c r="AH146">
        <v>0</v>
      </c>
      <c r="AI146">
        <v>0</v>
      </c>
      <c r="AJ146">
        <v>0</v>
      </c>
      <c r="AK146">
        <v>44</v>
      </c>
      <c r="AL146">
        <v>197</v>
      </c>
      <c r="AM146">
        <v>189</v>
      </c>
      <c r="AN146">
        <v>188</v>
      </c>
      <c r="AO146" t="s">
        <v>3</v>
      </c>
      <c r="AP146">
        <v>3</v>
      </c>
      <c r="AQ146" s="12" t="s">
        <v>17</v>
      </c>
      <c r="AR146" s="12" t="s">
        <v>379</v>
      </c>
      <c r="AS146" s="12" t="s">
        <v>57</v>
      </c>
      <c r="AT146" s="12" t="s">
        <v>365</v>
      </c>
      <c r="AU146" s="12" t="s">
        <v>401</v>
      </c>
      <c r="AV146" s="12" t="s">
        <v>268</v>
      </c>
    </row>
    <row r="147" spans="1:48" x14ac:dyDescent="0.35">
      <c r="A147" s="12" t="s">
        <v>10</v>
      </c>
      <c r="B147" s="12" t="s">
        <v>158</v>
      </c>
      <c r="C147" s="129">
        <v>44120</v>
      </c>
      <c r="D147">
        <v>1900</v>
      </c>
      <c r="E147">
        <v>3</v>
      </c>
      <c r="F147">
        <v>3</v>
      </c>
      <c r="G147">
        <v>18</v>
      </c>
      <c r="H147">
        <v>79</v>
      </c>
      <c r="I147">
        <v>55</v>
      </c>
      <c r="J147">
        <v>34</v>
      </c>
      <c r="K147">
        <v>34</v>
      </c>
      <c r="L147">
        <v>2</v>
      </c>
      <c r="M147">
        <v>2</v>
      </c>
      <c r="N147">
        <v>4</v>
      </c>
      <c r="O147">
        <v>4</v>
      </c>
      <c r="P147">
        <v>4</v>
      </c>
      <c r="Q147">
        <v>4</v>
      </c>
      <c r="R147">
        <v>6</v>
      </c>
      <c r="S147">
        <v>6</v>
      </c>
      <c r="T147">
        <v>1</v>
      </c>
      <c r="U147">
        <v>1</v>
      </c>
      <c r="V147">
        <v>0</v>
      </c>
      <c r="W147" s="12">
        <v>0</v>
      </c>
      <c r="X147">
        <v>0</v>
      </c>
      <c r="Y147">
        <v>0</v>
      </c>
      <c r="Z147">
        <v>0</v>
      </c>
      <c r="AA147">
        <v>0</v>
      </c>
      <c r="AB147">
        <v>119</v>
      </c>
      <c r="AC147">
        <v>17</v>
      </c>
      <c r="AD147">
        <v>17</v>
      </c>
      <c r="AE147">
        <v>0</v>
      </c>
      <c r="AF147">
        <v>0</v>
      </c>
      <c r="AG147">
        <v>0</v>
      </c>
      <c r="AH147">
        <v>0</v>
      </c>
      <c r="AI147">
        <v>0</v>
      </c>
      <c r="AJ147">
        <v>0</v>
      </c>
      <c r="AK147">
        <v>15</v>
      </c>
      <c r="AL147">
        <v>91</v>
      </c>
      <c r="AM147">
        <v>86</v>
      </c>
      <c r="AN147">
        <v>86</v>
      </c>
      <c r="AO147" t="s">
        <v>3</v>
      </c>
      <c r="AP147">
        <v>3</v>
      </c>
      <c r="AQ147" s="12" t="s">
        <v>17</v>
      </c>
      <c r="AR147" s="12" t="s">
        <v>379</v>
      </c>
      <c r="AS147" s="12" t="s">
        <v>57</v>
      </c>
      <c r="AT147" s="12" t="s">
        <v>365</v>
      </c>
      <c r="AU147" s="12" t="s">
        <v>407</v>
      </c>
      <c r="AV147" s="12" t="s">
        <v>268</v>
      </c>
    </row>
    <row r="148" spans="1:48" x14ac:dyDescent="0.35">
      <c r="A148" s="12" t="s">
        <v>10</v>
      </c>
      <c r="B148" s="12" t="s">
        <v>159</v>
      </c>
      <c r="C148" s="129">
        <v>44120</v>
      </c>
      <c r="D148">
        <v>1774</v>
      </c>
      <c r="E148">
        <v>2</v>
      </c>
      <c r="F148">
        <v>2</v>
      </c>
      <c r="G148">
        <v>-13</v>
      </c>
      <c r="H148">
        <v>41</v>
      </c>
      <c r="I148">
        <v>25</v>
      </c>
      <c r="J148">
        <v>18</v>
      </c>
      <c r="K148">
        <v>18</v>
      </c>
      <c r="L148">
        <v>1</v>
      </c>
      <c r="M148">
        <v>1</v>
      </c>
      <c r="N148">
        <v>5</v>
      </c>
      <c r="O148">
        <v>5</v>
      </c>
      <c r="P148">
        <v>5</v>
      </c>
      <c r="Q148">
        <v>5</v>
      </c>
      <c r="R148">
        <v>5</v>
      </c>
      <c r="S148">
        <v>5</v>
      </c>
      <c r="T148">
        <v>1</v>
      </c>
      <c r="U148">
        <v>1</v>
      </c>
      <c r="V148">
        <v>0</v>
      </c>
      <c r="W148" s="12">
        <v>0</v>
      </c>
      <c r="X148">
        <v>0</v>
      </c>
      <c r="Y148">
        <v>0</v>
      </c>
      <c r="Z148">
        <v>0</v>
      </c>
      <c r="AA148">
        <v>0</v>
      </c>
      <c r="AB148">
        <v>142</v>
      </c>
      <c r="AC148">
        <v>21</v>
      </c>
      <c r="AD148">
        <v>20</v>
      </c>
      <c r="AE148">
        <v>0</v>
      </c>
      <c r="AF148">
        <v>0</v>
      </c>
      <c r="AG148">
        <v>0</v>
      </c>
      <c r="AH148">
        <v>0</v>
      </c>
      <c r="AI148">
        <v>0</v>
      </c>
      <c r="AJ148">
        <v>0</v>
      </c>
      <c r="AK148">
        <v>18</v>
      </c>
      <c r="AL148">
        <v>99</v>
      </c>
      <c r="AM148">
        <v>87</v>
      </c>
      <c r="AN148">
        <v>83</v>
      </c>
      <c r="AO148" t="s">
        <v>3</v>
      </c>
      <c r="AP148">
        <v>3</v>
      </c>
      <c r="AQ148" s="12" t="s">
        <v>17</v>
      </c>
      <c r="AR148" s="12" t="s">
        <v>379</v>
      </c>
      <c r="AS148" s="12" t="s">
        <v>57</v>
      </c>
      <c r="AT148" s="12" t="s">
        <v>368</v>
      </c>
      <c r="AU148" s="12" t="s">
        <v>403</v>
      </c>
      <c r="AV148" s="12" t="s">
        <v>268</v>
      </c>
    </row>
    <row r="149" spans="1:48" x14ac:dyDescent="0.35">
      <c r="A149" s="12" t="s">
        <v>10</v>
      </c>
      <c r="B149" s="12" t="s">
        <v>159</v>
      </c>
      <c r="C149" s="129">
        <v>44127</v>
      </c>
      <c r="D149">
        <v>1774</v>
      </c>
      <c r="E149">
        <v>2</v>
      </c>
      <c r="F149">
        <v>2</v>
      </c>
      <c r="G149">
        <v>-17</v>
      </c>
      <c r="H149">
        <v>65</v>
      </c>
      <c r="I149">
        <v>44</v>
      </c>
      <c r="J149">
        <v>18</v>
      </c>
      <c r="K149">
        <v>18</v>
      </c>
      <c r="L149">
        <v>1</v>
      </c>
      <c r="M149">
        <v>1</v>
      </c>
      <c r="N149">
        <v>5</v>
      </c>
      <c r="O149">
        <v>5</v>
      </c>
      <c r="P149">
        <v>5</v>
      </c>
      <c r="Q149">
        <v>5</v>
      </c>
      <c r="R149">
        <v>5</v>
      </c>
      <c r="S149">
        <v>4</v>
      </c>
      <c r="T149">
        <v>1</v>
      </c>
      <c r="U149">
        <v>1</v>
      </c>
      <c r="V149">
        <v>0</v>
      </c>
      <c r="W149" s="12">
        <v>0</v>
      </c>
      <c r="X149">
        <v>0</v>
      </c>
      <c r="Y149">
        <v>0</v>
      </c>
      <c r="Z149">
        <v>0</v>
      </c>
      <c r="AA149">
        <v>0</v>
      </c>
      <c r="AB149">
        <v>120</v>
      </c>
      <c r="AC149">
        <v>19</v>
      </c>
      <c r="AD149">
        <v>19</v>
      </c>
      <c r="AE149">
        <v>0</v>
      </c>
      <c r="AF149">
        <v>0</v>
      </c>
      <c r="AG149">
        <v>0</v>
      </c>
      <c r="AH149">
        <v>0</v>
      </c>
      <c r="AI149">
        <v>0</v>
      </c>
      <c r="AJ149">
        <v>0</v>
      </c>
      <c r="AK149">
        <v>17</v>
      </c>
      <c r="AL149">
        <v>86</v>
      </c>
      <c r="AM149">
        <v>74</v>
      </c>
      <c r="AN149">
        <v>72</v>
      </c>
      <c r="AO149" t="s">
        <v>3</v>
      </c>
      <c r="AP149">
        <v>4</v>
      </c>
      <c r="AQ149" s="12" t="s">
        <v>17</v>
      </c>
      <c r="AR149" s="12" t="s">
        <v>379</v>
      </c>
      <c r="AS149" s="12" t="s">
        <v>57</v>
      </c>
      <c r="AT149" s="12" t="s">
        <v>368</v>
      </c>
      <c r="AU149" s="12" t="s">
        <v>403</v>
      </c>
      <c r="AV149" s="12" t="s">
        <v>268</v>
      </c>
    </row>
    <row r="150" spans="1:48" x14ac:dyDescent="0.35">
      <c r="A150" s="12" t="s">
        <v>10</v>
      </c>
      <c r="B150" s="12" t="s">
        <v>154</v>
      </c>
      <c r="C150" s="129">
        <v>44134</v>
      </c>
      <c r="D150">
        <v>5380</v>
      </c>
      <c r="E150">
        <v>9</v>
      </c>
      <c r="F150">
        <v>9</v>
      </c>
      <c r="G150">
        <v>0</v>
      </c>
      <c r="H150">
        <v>67</v>
      </c>
      <c r="I150">
        <v>43</v>
      </c>
      <c r="J150">
        <v>28</v>
      </c>
      <c r="K150">
        <v>28</v>
      </c>
      <c r="L150">
        <v>3</v>
      </c>
      <c r="M150">
        <v>3</v>
      </c>
      <c r="N150">
        <v>7</v>
      </c>
      <c r="O150">
        <v>7</v>
      </c>
      <c r="P150">
        <v>7</v>
      </c>
      <c r="Q150">
        <v>7</v>
      </c>
      <c r="R150">
        <v>18</v>
      </c>
      <c r="S150">
        <v>18</v>
      </c>
      <c r="T150">
        <v>2</v>
      </c>
      <c r="U150">
        <v>2</v>
      </c>
      <c r="V150">
        <v>47</v>
      </c>
      <c r="W150" s="12">
        <v>47</v>
      </c>
      <c r="X150">
        <v>47</v>
      </c>
      <c r="Y150">
        <v>47</v>
      </c>
      <c r="Z150">
        <v>4</v>
      </c>
      <c r="AA150">
        <v>4</v>
      </c>
      <c r="AB150">
        <v>205</v>
      </c>
      <c r="AC150">
        <v>5</v>
      </c>
      <c r="AD150">
        <v>5</v>
      </c>
      <c r="AE150">
        <v>0</v>
      </c>
      <c r="AF150">
        <v>0</v>
      </c>
      <c r="AG150">
        <v>0</v>
      </c>
      <c r="AH150">
        <v>0</v>
      </c>
      <c r="AI150">
        <v>0</v>
      </c>
      <c r="AJ150">
        <v>0</v>
      </c>
      <c r="AK150">
        <v>5</v>
      </c>
      <c r="AL150">
        <v>223</v>
      </c>
      <c r="AM150">
        <v>208</v>
      </c>
      <c r="AN150">
        <v>204</v>
      </c>
      <c r="AO150" t="s">
        <v>3</v>
      </c>
      <c r="AP150">
        <v>5</v>
      </c>
      <c r="AQ150" s="12" t="s">
        <v>17</v>
      </c>
      <c r="AR150" s="12" t="s">
        <v>379</v>
      </c>
      <c r="AS150" s="12" t="s">
        <v>57</v>
      </c>
      <c r="AT150" s="12" t="s">
        <v>365</v>
      </c>
      <c r="AU150" s="12" t="s">
        <v>405</v>
      </c>
      <c r="AV150" s="12" t="s">
        <v>268</v>
      </c>
    </row>
    <row r="151" spans="1:48" x14ac:dyDescent="0.35">
      <c r="A151" s="12" t="s">
        <v>10</v>
      </c>
      <c r="B151" s="12" t="s">
        <v>155</v>
      </c>
      <c r="C151" s="129">
        <v>44134</v>
      </c>
      <c r="D151">
        <v>4285</v>
      </c>
      <c r="E151">
        <v>4</v>
      </c>
      <c r="F151">
        <v>4</v>
      </c>
      <c r="G151">
        <v>12</v>
      </c>
      <c r="H151">
        <v>58</v>
      </c>
      <c r="I151">
        <v>39</v>
      </c>
      <c r="J151">
        <v>27</v>
      </c>
      <c r="K151">
        <v>27</v>
      </c>
      <c r="L151">
        <v>2</v>
      </c>
      <c r="M151">
        <v>2</v>
      </c>
      <c r="N151">
        <v>8</v>
      </c>
      <c r="O151">
        <v>6</v>
      </c>
      <c r="P151">
        <v>6</v>
      </c>
      <c r="Q151">
        <v>6</v>
      </c>
      <c r="R151">
        <v>9</v>
      </c>
      <c r="S151">
        <v>9</v>
      </c>
      <c r="T151">
        <v>1</v>
      </c>
      <c r="U151">
        <v>1</v>
      </c>
      <c r="V151">
        <v>15</v>
      </c>
      <c r="W151" s="12">
        <v>15</v>
      </c>
      <c r="X151">
        <v>15</v>
      </c>
      <c r="Y151">
        <v>15</v>
      </c>
      <c r="Z151">
        <v>1</v>
      </c>
      <c r="AA151">
        <v>1</v>
      </c>
      <c r="AB151">
        <v>150</v>
      </c>
      <c r="AC151">
        <v>25</v>
      </c>
      <c r="AD151">
        <v>25</v>
      </c>
      <c r="AE151">
        <v>0</v>
      </c>
      <c r="AF151">
        <v>0</v>
      </c>
      <c r="AG151">
        <v>0</v>
      </c>
      <c r="AH151">
        <v>1</v>
      </c>
      <c r="AI151">
        <v>0</v>
      </c>
      <c r="AJ151">
        <v>0</v>
      </c>
      <c r="AK151">
        <v>20</v>
      </c>
      <c r="AL151">
        <v>188</v>
      </c>
      <c r="AM151">
        <v>175</v>
      </c>
      <c r="AN151">
        <v>174</v>
      </c>
      <c r="AO151" t="s">
        <v>3</v>
      </c>
      <c r="AP151">
        <v>5</v>
      </c>
      <c r="AQ151" s="12" t="s">
        <v>17</v>
      </c>
      <c r="AR151" s="12" t="s">
        <v>379</v>
      </c>
      <c r="AS151" s="12" t="s">
        <v>57</v>
      </c>
      <c r="AT151" s="12" t="s">
        <v>365</v>
      </c>
      <c r="AU151" s="12" t="s">
        <v>409</v>
      </c>
      <c r="AV151" s="12" t="s">
        <v>268</v>
      </c>
    </row>
    <row r="152" spans="1:48" x14ac:dyDescent="0.35">
      <c r="A152" s="12" t="s">
        <v>10</v>
      </c>
      <c r="B152" s="12" t="s">
        <v>159</v>
      </c>
      <c r="C152" s="129">
        <v>44134</v>
      </c>
      <c r="D152">
        <v>1774</v>
      </c>
      <c r="E152">
        <v>3</v>
      </c>
      <c r="F152">
        <v>3</v>
      </c>
      <c r="G152">
        <v>-18</v>
      </c>
      <c r="H152">
        <v>55</v>
      </c>
      <c r="I152">
        <v>34</v>
      </c>
      <c r="J152">
        <v>18</v>
      </c>
      <c r="K152">
        <v>18</v>
      </c>
      <c r="L152">
        <v>1</v>
      </c>
      <c r="M152">
        <v>1</v>
      </c>
      <c r="N152">
        <v>6</v>
      </c>
      <c r="O152">
        <v>6</v>
      </c>
      <c r="P152">
        <v>6</v>
      </c>
      <c r="Q152">
        <v>6</v>
      </c>
      <c r="R152">
        <v>7</v>
      </c>
      <c r="S152">
        <v>5</v>
      </c>
      <c r="T152">
        <v>1</v>
      </c>
      <c r="U152">
        <v>1</v>
      </c>
      <c r="V152">
        <v>5</v>
      </c>
      <c r="W152" s="12">
        <v>5</v>
      </c>
      <c r="X152">
        <v>5</v>
      </c>
      <c r="Y152">
        <v>5</v>
      </c>
      <c r="Z152">
        <v>1</v>
      </c>
      <c r="AA152">
        <v>1</v>
      </c>
      <c r="AB152">
        <v>60</v>
      </c>
      <c r="AC152">
        <v>8</v>
      </c>
      <c r="AD152">
        <v>8</v>
      </c>
      <c r="AE152">
        <v>0</v>
      </c>
      <c r="AF152">
        <v>0</v>
      </c>
      <c r="AG152">
        <v>0</v>
      </c>
      <c r="AH152">
        <v>0</v>
      </c>
      <c r="AI152">
        <v>0</v>
      </c>
      <c r="AJ152">
        <v>0</v>
      </c>
      <c r="AK152">
        <v>8</v>
      </c>
      <c r="AL152">
        <v>82</v>
      </c>
      <c r="AM152">
        <v>75</v>
      </c>
      <c r="AN152">
        <v>74</v>
      </c>
      <c r="AO152" t="s">
        <v>3</v>
      </c>
      <c r="AP152">
        <v>5</v>
      </c>
      <c r="AQ152" s="12" t="s">
        <v>17</v>
      </c>
      <c r="AR152" s="12" t="s">
        <v>379</v>
      </c>
      <c r="AS152" s="12" t="s">
        <v>57</v>
      </c>
      <c r="AT152" s="12" t="s">
        <v>368</v>
      </c>
      <c r="AU152" s="12" t="s">
        <v>403</v>
      </c>
      <c r="AV152" s="12" t="s">
        <v>268</v>
      </c>
    </row>
    <row r="153" spans="1:48" x14ac:dyDescent="0.35">
      <c r="A153" s="12" t="s">
        <v>10</v>
      </c>
      <c r="B153" s="12" t="s">
        <v>154</v>
      </c>
      <c r="C153" s="129">
        <v>44141</v>
      </c>
      <c r="D153">
        <v>5695</v>
      </c>
      <c r="E153">
        <v>7</v>
      </c>
      <c r="F153">
        <v>7</v>
      </c>
      <c r="G153">
        <v>25</v>
      </c>
      <c r="H153">
        <v>107</v>
      </c>
      <c r="I153">
        <v>80</v>
      </c>
      <c r="J153">
        <v>71</v>
      </c>
      <c r="K153">
        <v>71</v>
      </c>
      <c r="L153">
        <v>4</v>
      </c>
      <c r="M153">
        <v>4</v>
      </c>
      <c r="N153">
        <v>8</v>
      </c>
      <c r="O153">
        <v>8</v>
      </c>
      <c r="P153">
        <v>8</v>
      </c>
      <c r="Q153">
        <v>8</v>
      </c>
      <c r="R153">
        <v>24</v>
      </c>
      <c r="S153">
        <v>23</v>
      </c>
      <c r="T153">
        <v>3</v>
      </c>
      <c r="U153">
        <v>3</v>
      </c>
      <c r="V153">
        <v>16</v>
      </c>
      <c r="W153" s="12">
        <v>16</v>
      </c>
      <c r="X153">
        <v>16</v>
      </c>
      <c r="Y153">
        <v>16</v>
      </c>
      <c r="Z153">
        <v>0</v>
      </c>
      <c r="AA153">
        <v>0</v>
      </c>
      <c r="AB153">
        <v>284</v>
      </c>
      <c r="AC153">
        <v>4</v>
      </c>
      <c r="AD153">
        <v>4</v>
      </c>
      <c r="AE153">
        <v>0</v>
      </c>
      <c r="AF153">
        <v>0</v>
      </c>
      <c r="AG153">
        <v>0</v>
      </c>
      <c r="AH153">
        <v>0</v>
      </c>
      <c r="AI153">
        <v>0</v>
      </c>
      <c r="AJ153">
        <v>0</v>
      </c>
      <c r="AK153">
        <v>4</v>
      </c>
      <c r="AL153">
        <v>207</v>
      </c>
      <c r="AM153">
        <v>187</v>
      </c>
      <c r="AN153">
        <v>184</v>
      </c>
      <c r="AO153" t="s">
        <v>3</v>
      </c>
      <c r="AP153">
        <v>6</v>
      </c>
      <c r="AQ153" s="12" t="s">
        <v>35</v>
      </c>
      <c r="AR153" s="12" t="s">
        <v>379</v>
      </c>
      <c r="AS153" s="12" t="s">
        <v>57</v>
      </c>
      <c r="AT153" s="12" t="s">
        <v>365</v>
      </c>
      <c r="AU153" s="12" t="s">
        <v>405</v>
      </c>
      <c r="AV153" s="12" t="s">
        <v>268</v>
      </c>
    </row>
    <row r="154" spans="1:48" x14ac:dyDescent="0.35">
      <c r="A154" s="12" t="s">
        <v>10</v>
      </c>
      <c r="B154" s="12" t="s">
        <v>159</v>
      </c>
      <c r="C154" s="129">
        <v>44141</v>
      </c>
      <c r="D154">
        <v>1671</v>
      </c>
      <c r="E154">
        <v>1</v>
      </c>
      <c r="F154">
        <v>3</v>
      </c>
      <c r="G154">
        <v>-28</v>
      </c>
      <c r="H154">
        <v>70</v>
      </c>
      <c r="I154">
        <v>55</v>
      </c>
      <c r="J154">
        <v>36</v>
      </c>
      <c r="K154">
        <v>36</v>
      </c>
      <c r="L154">
        <v>0</v>
      </c>
      <c r="M154">
        <v>0</v>
      </c>
      <c r="N154">
        <v>3</v>
      </c>
      <c r="O154">
        <v>3</v>
      </c>
      <c r="P154">
        <v>3</v>
      </c>
      <c r="Q154">
        <v>3</v>
      </c>
      <c r="R154">
        <v>3</v>
      </c>
      <c r="S154">
        <v>3</v>
      </c>
      <c r="T154">
        <v>1</v>
      </c>
      <c r="U154">
        <v>1</v>
      </c>
      <c r="V154">
        <v>7</v>
      </c>
      <c r="W154" s="12">
        <v>7</v>
      </c>
      <c r="X154">
        <v>7</v>
      </c>
      <c r="Y154">
        <v>7</v>
      </c>
      <c r="Z154">
        <v>0</v>
      </c>
      <c r="AA154">
        <v>0</v>
      </c>
      <c r="AB154">
        <v>89</v>
      </c>
      <c r="AC154">
        <v>0</v>
      </c>
      <c r="AD154">
        <v>0</v>
      </c>
      <c r="AE154">
        <v>0</v>
      </c>
      <c r="AF154">
        <v>0</v>
      </c>
      <c r="AG154">
        <v>0</v>
      </c>
      <c r="AH154">
        <v>0</v>
      </c>
      <c r="AI154">
        <v>0</v>
      </c>
      <c r="AJ154">
        <v>0</v>
      </c>
      <c r="AK154">
        <v>0</v>
      </c>
      <c r="AL154">
        <v>59</v>
      </c>
      <c r="AM154">
        <v>55</v>
      </c>
      <c r="AN154">
        <v>52</v>
      </c>
      <c r="AO154" t="s">
        <v>3</v>
      </c>
      <c r="AP154">
        <v>6</v>
      </c>
      <c r="AQ154" s="12" t="s">
        <v>35</v>
      </c>
      <c r="AR154" s="12" t="s">
        <v>379</v>
      </c>
      <c r="AS154" s="12" t="s">
        <v>57</v>
      </c>
      <c r="AT154" s="12" t="s">
        <v>368</v>
      </c>
      <c r="AU154" s="12" t="s">
        <v>403</v>
      </c>
      <c r="AV154" s="12" t="s">
        <v>268</v>
      </c>
    </row>
    <row r="155" spans="1:48" x14ac:dyDescent="0.35">
      <c r="A155" s="12" t="s">
        <v>10</v>
      </c>
      <c r="B155" s="12" t="s">
        <v>161</v>
      </c>
      <c r="C155" s="129">
        <v>44141</v>
      </c>
      <c r="D155">
        <v>1131</v>
      </c>
      <c r="E155">
        <v>5</v>
      </c>
      <c r="F155">
        <v>4</v>
      </c>
      <c r="G155">
        <v>8</v>
      </c>
      <c r="H155">
        <v>83</v>
      </c>
      <c r="I155">
        <v>51</v>
      </c>
      <c r="J155">
        <v>35</v>
      </c>
      <c r="K155">
        <v>35</v>
      </c>
      <c r="L155">
        <v>2</v>
      </c>
      <c r="M155">
        <v>2</v>
      </c>
      <c r="N155">
        <v>6</v>
      </c>
      <c r="O155">
        <v>6</v>
      </c>
      <c r="P155">
        <v>6</v>
      </c>
      <c r="Q155">
        <v>5</v>
      </c>
      <c r="R155">
        <v>5</v>
      </c>
      <c r="S155">
        <v>5</v>
      </c>
      <c r="T155">
        <v>0</v>
      </c>
      <c r="U155">
        <v>0</v>
      </c>
      <c r="V155">
        <v>53</v>
      </c>
      <c r="W155" s="12">
        <v>53</v>
      </c>
      <c r="X155">
        <v>53</v>
      </c>
      <c r="Y155">
        <v>53</v>
      </c>
      <c r="Z155">
        <v>3</v>
      </c>
      <c r="AA155">
        <v>3</v>
      </c>
      <c r="AB155">
        <v>88</v>
      </c>
      <c r="AC155">
        <v>8</v>
      </c>
      <c r="AD155">
        <v>8</v>
      </c>
      <c r="AE155">
        <v>0</v>
      </c>
      <c r="AF155">
        <v>0</v>
      </c>
      <c r="AG155">
        <v>0</v>
      </c>
      <c r="AH155">
        <v>0</v>
      </c>
      <c r="AI155">
        <v>0</v>
      </c>
      <c r="AJ155">
        <v>0</v>
      </c>
      <c r="AK155">
        <v>7</v>
      </c>
      <c r="AL155">
        <v>86</v>
      </c>
      <c r="AM155">
        <v>81</v>
      </c>
      <c r="AN155">
        <v>81</v>
      </c>
      <c r="AO155" t="s">
        <v>3</v>
      </c>
      <c r="AP155">
        <v>6</v>
      </c>
      <c r="AQ155" s="12" t="s">
        <v>35</v>
      </c>
      <c r="AR155" s="12" t="s">
        <v>379</v>
      </c>
      <c r="AS155" s="12" t="s">
        <v>57</v>
      </c>
      <c r="AT155" s="12" t="s">
        <v>369</v>
      </c>
      <c r="AU155" s="12" t="s">
        <v>408</v>
      </c>
      <c r="AV155" s="12" t="s">
        <v>268</v>
      </c>
    </row>
    <row r="156" spans="1:48" x14ac:dyDescent="0.35">
      <c r="A156" s="12" t="s">
        <v>10</v>
      </c>
      <c r="B156" s="12" t="s">
        <v>154</v>
      </c>
      <c r="C156" s="129">
        <v>44148</v>
      </c>
      <c r="D156">
        <v>5696</v>
      </c>
      <c r="E156">
        <v>6</v>
      </c>
      <c r="F156">
        <v>1</v>
      </c>
      <c r="G156">
        <v>1</v>
      </c>
      <c r="H156">
        <v>119</v>
      </c>
      <c r="I156">
        <v>74</v>
      </c>
      <c r="J156">
        <v>62</v>
      </c>
      <c r="K156">
        <v>62</v>
      </c>
      <c r="L156">
        <v>3</v>
      </c>
      <c r="M156">
        <v>3</v>
      </c>
      <c r="N156">
        <v>6</v>
      </c>
      <c r="O156">
        <v>6</v>
      </c>
      <c r="P156">
        <v>6</v>
      </c>
      <c r="Q156">
        <v>6</v>
      </c>
      <c r="R156">
        <v>18</v>
      </c>
      <c r="S156">
        <v>18</v>
      </c>
      <c r="T156">
        <v>3</v>
      </c>
      <c r="U156">
        <v>3</v>
      </c>
      <c r="V156">
        <v>37</v>
      </c>
      <c r="W156" s="12">
        <v>37</v>
      </c>
      <c r="X156">
        <v>37</v>
      </c>
      <c r="Y156">
        <v>37</v>
      </c>
      <c r="Z156">
        <v>0</v>
      </c>
      <c r="AA156">
        <v>0</v>
      </c>
      <c r="AB156">
        <v>249</v>
      </c>
      <c r="AC156">
        <v>11</v>
      </c>
      <c r="AD156">
        <v>11</v>
      </c>
      <c r="AE156">
        <v>0</v>
      </c>
      <c r="AF156">
        <v>0</v>
      </c>
      <c r="AG156">
        <v>0</v>
      </c>
      <c r="AH156">
        <v>0</v>
      </c>
      <c r="AI156">
        <v>0</v>
      </c>
      <c r="AJ156">
        <v>0</v>
      </c>
      <c r="AK156">
        <v>11</v>
      </c>
      <c r="AL156">
        <v>137</v>
      </c>
      <c r="AM156">
        <v>127</v>
      </c>
      <c r="AN156">
        <v>119</v>
      </c>
      <c r="AO156" t="s">
        <v>3</v>
      </c>
      <c r="AP156">
        <v>7</v>
      </c>
      <c r="AQ156" s="12" t="s">
        <v>35</v>
      </c>
      <c r="AR156" s="12" t="s">
        <v>379</v>
      </c>
      <c r="AS156" s="12" t="s">
        <v>57</v>
      </c>
      <c r="AT156" s="12" t="s">
        <v>365</v>
      </c>
      <c r="AU156" s="12" t="s">
        <v>405</v>
      </c>
      <c r="AV156" s="12" t="s">
        <v>268</v>
      </c>
    </row>
    <row r="157" spans="1:48" x14ac:dyDescent="0.35">
      <c r="A157" s="12" t="s">
        <v>10</v>
      </c>
      <c r="B157" s="12" t="s">
        <v>161</v>
      </c>
      <c r="C157" s="129">
        <v>44148</v>
      </c>
      <c r="D157">
        <v>1137</v>
      </c>
      <c r="E157">
        <v>2</v>
      </c>
      <c r="F157">
        <v>3</v>
      </c>
      <c r="G157">
        <v>6</v>
      </c>
      <c r="H157">
        <v>85</v>
      </c>
      <c r="I157">
        <v>60</v>
      </c>
      <c r="J157">
        <v>18</v>
      </c>
      <c r="K157">
        <v>18</v>
      </c>
      <c r="L157">
        <v>1</v>
      </c>
      <c r="M157">
        <v>1</v>
      </c>
      <c r="N157">
        <v>6</v>
      </c>
      <c r="O157">
        <v>6</v>
      </c>
      <c r="P157">
        <v>6</v>
      </c>
      <c r="Q157">
        <v>6</v>
      </c>
      <c r="R157">
        <v>7</v>
      </c>
      <c r="S157">
        <v>7</v>
      </c>
      <c r="T157">
        <v>1</v>
      </c>
      <c r="U157">
        <v>1</v>
      </c>
      <c r="V157">
        <v>11</v>
      </c>
      <c r="W157" s="12">
        <v>11</v>
      </c>
      <c r="X157">
        <v>11</v>
      </c>
      <c r="Y157">
        <v>11</v>
      </c>
      <c r="Z157">
        <v>0</v>
      </c>
      <c r="AA157">
        <v>0</v>
      </c>
      <c r="AB157">
        <v>134</v>
      </c>
      <c r="AC157">
        <v>12</v>
      </c>
      <c r="AD157">
        <v>12</v>
      </c>
      <c r="AE157">
        <v>0</v>
      </c>
      <c r="AF157">
        <v>0</v>
      </c>
      <c r="AG157">
        <v>0</v>
      </c>
      <c r="AH157">
        <v>1</v>
      </c>
      <c r="AI157">
        <v>0</v>
      </c>
      <c r="AJ157">
        <v>0</v>
      </c>
      <c r="AK157">
        <v>11</v>
      </c>
      <c r="AL157">
        <v>63</v>
      </c>
      <c r="AM157">
        <v>59</v>
      </c>
      <c r="AN157">
        <v>59</v>
      </c>
      <c r="AO157" t="s">
        <v>3</v>
      </c>
      <c r="AP157">
        <v>7</v>
      </c>
      <c r="AQ157" s="12" t="s">
        <v>35</v>
      </c>
      <c r="AR157" s="12" t="s">
        <v>379</v>
      </c>
      <c r="AS157" s="12" t="s">
        <v>57</v>
      </c>
      <c r="AT157" s="12" t="s">
        <v>369</v>
      </c>
      <c r="AU157" s="12" t="s">
        <v>408</v>
      </c>
      <c r="AV157" s="12" t="s">
        <v>268</v>
      </c>
    </row>
    <row r="158" spans="1:48" x14ac:dyDescent="0.35">
      <c r="A158" s="12" t="s">
        <v>10</v>
      </c>
      <c r="B158" s="12" t="s">
        <v>154</v>
      </c>
      <c r="C158" s="129">
        <v>44155</v>
      </c>
      <c r="D158">
        <v>5702</v>
      </c>
      <c r="E158">
        <v>7</v>
      </c>
      <c r="F158">
        <v>7</v>
      </c>
      <c r="G158">
        <v>6</v>
      </c>
      <c r="H158">
        <v>101</v>
      </c>
      <c r="I158">
        <v>77</v>
      </c>
      <c r="J158">
        <v>70</v>
      </c>
      <c r="K158">
        <v>70</v>
      </c>
      <c r="L158">
        <v>5</v>
      </c>
      <c r="M158">
        <v>5</v>
      </c>
      <c r="N158">
        <v>10</v>
      </c>
      <c r="O158">
        <v>10</v>
      </c>
      <c r="P158">
        <v>10</v>
      </c>
      <c r="Q158">
        <v>10</v>
      </c>
      <c r="R158">
        <v>20</v>
      </c>
      <c r="S158">
        <v>18</v>
      </c>
      <c r="T158">
        <v>2</v>
      </c>
      <c r="U158">
        <v>2</v>
      </c>
      <c r="V158">
        <v>15</v>
      </c>
      <c r="W158" s="12">
        <v>15</v>
      </c>
      <c r="X158">
        <v>15</v>
      </c>
      <c r="Y158">
        <v>15</v>
      </c>
      <c r="Z158">
        <v>0</v>
      </c>
      <c r="AA158">
        <v>0</v>
      </c>
      <c r="AB158">
        <v>185</v>
      </c>
      <c r="AC158">
        <v>6</v>
      </c>
      <c r="AD158">
        <v>6</v>
      </c>
      <c r="AE158">
        <v>0</v>
      </c>
      <c r="AF158">
        <v>0</v>
      </c>
      <c r="AG158">
        <v>0</v>
      </c>
      <c r="AH158">
        <v>0</v>
      </c>
      <c r="AI158">
        <v>0</v>
      </c>
      <c r="AJ158">
        <v>0</v>
      </c>
      <c r="AK158">
        <v>6</v>
      </c>
      <c r="AL158">
        <v>229</v>
      </c>
      <c r="AM158">
        <v>211</v>
      </c>
      <c r="AN158">
        <v>210</v>
      </c>
      <c r="AO158" t="s">
        <v>3</v>
      </c>
      <c r="AP158">
        <v>8</v>
      </c>
      <c r="AQ158" s="12" t="s">
        <v>35</v>
      </c>
      <c r="AR158" s="12" t="s">
        <v>379</v>
      </c>
      <c r="AS158" s="12" t="s">
        <v>57</v>
      </c>
      <c r="AT158" s="12" t="s">
        <v>365</v>
      </c>
      <c r="AU158" s="12" t="s">
        <v>405</v>
      </c>
      <c r="AV158" s="12" t="s">
        <v>268</v>
      </c>
    </row>
    <row r="159" spans="1:48" x14ac:dyDescent="0.35">
      <c r="A159" s="12" t="s">
        <v>10</v>
      </c>
      <c r="B159" s="12" t="s">
        <v>155</v>
      </c>
      <c r="C159" s="129">
        <v>44155</v>
      </c>
      <c r="D159">
        <v>4363</v>
      </c>
      <c r="E159">
        <v>8</v>
      </c>
      <c r="F159">
        <v>9</v>
      </c>
      <c r="G159">
        <v>9</v>
      </c>
      <c r="H159">
        <v>91</v>
      </c>
      <c r="I159">
        <v>63</v>
      </c>
      <c r="J159">
        <v>53</v>
      </c>
      <c r="K159">
        <v>53</v>
      </c>
      <c r="L159">
        <v>3</v>
      </c>
      <c r="M159">
        <v>3</v>
      </c>
      <c r="N159">
        <v>12</v>
      </c>
      <c r="O159">
        <v>12</v>
      </c>
      <c r="P159">
        <v>12</v>
      </c>
      <c r="Q159">
        <v>12</v>
      </c>
      <c r="R159">
        <v>26</v>
      </c>
      <c r="S159">
        <v>23</v>
      </c>
      <c r="T159">
        <v>4</v>
      </c>
      <c r="U159">
        <v>4</v>
      </c>
      <c r="V159">
        <v>34</v>
      </c>
      <c r="W159" s="12">
        <v>34</v>
      </c>
      <c r="X159">
        <v>34</v>
      </c>
      <c r="Y159">
        <v>34</v>
      </c>
      <c r="Z159">
        <v>1</v>
      </c>
      <c r="AA159">
        <v>1</v>
      </c>
      <c r="AB159">
        <v>193</v>
      </c>
      <c r="AC159">
        <v>17</v>
      </c>
      <c r="AD159">
        <v>17</v>
      </c>
      <c r="AE159">
        <v>0</v>
      </c>
      <c r="AF159">
        <v>0</v>
      </c>
      <c r="AG159">
        <v>0</v>
      </c>
      <c r="AH159">
        <v>1</v>
      </c>
      <c r="AI159">
        <v>0</v>
      </c>
      <c r="AJ159">
        <v>0</v>
      </c>
      <c r="AK159">
        <v>16</v>
      </c>
      <c r="AL159">
        <v>250</v>
      </c>
      <c r="AM159">
        <v>234</v>
      </c>
      <c r="AN159">
        <v>227</v>
      </c>
      <c r="AO159" t="s">
        <v>3</v>
      </c>
      <c r="AP159">
        <v>8</v>
      </c>
      <c r="AQ159" s="12" t="s">
        <v>35</v>
      </c>
      <c r="AR159" s="12" t="s">
        <v>379</v>
      </c>
      <c r="AS159" s="12" t="s">
        <v>57</v>
      </c>
      <c r="AT159" s="12" t="s">
        <v>365</v>
      </c>
      <c r="AU159" s="12" t="s">
        <v>409</v>
      </c>
      <c r="AV159" s="12" t="s">
        <v>268</v>
      </c>
    </row>
    <row r="160" spans="1:48" x14ac:dyDescent="0.35">
      <c r="A160" s="12" t="s">
        <v>10</v>
      </c>
      <c r="B160" s="12" t="s">
        <v>157</v>
      </c>
      <c r="C160" s="129">
        <v>44155</v>
      </c>
      <c r="D160">
        <v>3085</v>
      </c>
      <c r="E160">
        <v>8</v>
      </c>
      <c r="F160">
        <v>7</v>
      </c>
      <c r="G160">
        <v>2</v>
      </c>
      <c r="H160">
        <v>101</v>
      </c>
      <c r="I160">
        <v>68</v>
      </c>
      <c r="J160">
        <v>39</v>
      </c>
      <c r="K160">
        <v>39</v>
      </c>
      <c r="L160">
        <v>3</v>
      </c>
      <c r="M160">
        <v>3</v>
      </c>
      <c r="N160">
        <v>18</v>
      </c>
      <c r="O160">
        <v>18</v>
      </c>
      <c r="P160">
        <v>18</v>
      </c>
      <c r="Q160">
        <v>18</v>
      </c>
      <c r="R160">
        <v>30</v>
      </c>
      <c r="S160">
        <v>22</v>
      </c>
      <c r="T160">
        <v>3</v>
      </c>
      <c r="U160">
        <v>3</v>
      </c>
      <c r="V160">
        <v>69</v>
      </c>
      <c r="W160" s="12">
        <v>53</v>
      </c>
      <c r="X160">
        <v>41</v>
      </c>
      <c r="Y160">
        <v>41</v>
      </c>
      <c r="Z160">
        <v>2</v>
      </c>
      <c r="AA160">
        <v>2</v>
      </c>
      <c r="AB160">
        <v>119</v>
      </c>
      <c r="AC160">
        <v>13</v>
      </c>
      <c r="AD160">
        <v>13</v>
      </c>
      <c r="AE160">
        <v>0</v>
      </c>
      <c r="AF160">
        <v>1</v>
      </c>
      <c r="AG160">
        <v>0</v>
      </c>
      <c r="AH160">
        <v>0</v>
      </c>
      <c r="AI160">
        <v>0</v>
      </c>
      <c r="AJ160">
        <v>0</v>
      </c>
      <c r="AK160">
        <v>12</v>
      </c>
      <c r="AL160">
        <v>138</v>
      </c>
      <c r="AM160">
        <v>125</v>
      </c>
      <c r="AN160">
        <v>125</v>
      </c>
      <c r="AO160" t="s">
        <v>3</v>
      </c>
      <c r="AP160">
        <v>8</v>
      </c>
      <c r="AQ160" s="12" t="s">
        <v>35</v>
      </c>
      <c r="AR160" s="12" t="s">
        <v>379</v>
      </c>
      <c r="AS160" s="12" t="s">
        <v>57</v>
      </c>
      <c r="AT160" s="12" t="s">
        <v>370</v>
      </c>
      <c r="AU160" s="12" t="s">
        <v>410</v>
      </c>
      <c r="AV160" s="12" t="s">
        <v>268</v>
      </c>
    </row>
    <row r="161" spans="1:48" x14ac:dyDescent="0.35">
      <c r="A161" s="12" t="s">
        <v>10</v>
      </c>
      <c r="B161" s="12" t="s">
        <v>159</v>
      </c>
      <c r="C161" s="129">
        <v>44155</v>
      </c>
      <c r="D161">
        <v>1678</v>
      </c>
      <c r="E161">
        <v>1</v>
      </c>
      <c r="F161">
        <v>1</v>
      </c>
      <c r="G161">
        <v>1</v>
      </c>
      <c r="H161">
        <v>69</v>
      </c>
      <c r="I161">
        <v>43</v>
      </c>
      <c r="J161">
        <v>28</v>
      </c>
      <c r="K161">
        <v>28</v>
      </c>
      <c r="L161">
        <v>0</v>
      </c>
      <c r="M161">
        <v>0</v>
      </c>
      <c r="N161">
        <v>2</v>
      </c>
      <c r="O161">
        <v>2</v>
      </c>
      <c r="P161">
        <v>2</v>
      </c>
      <c r="Q161">
        <v>2</v>
      </c>
      <c r="R161">
        <v>2</v>
      </c>
      <c r="S161">
        <v>2</v>
      </c>
      <c r="T161">
        <v>1</v>
      </c>
      <c r="U161">
        <v>1</v>
      </c>
      <c r="V161">
        <v>7</v>
      </c>
      <c r="W161" s="12">
        <v>7</v>
      </c>
      <c r="X161">
        <v>7</v>
      </c>
      <c r="Y161">
        <v>7</v>
      </c>
      <c r="Z161">
        <v>0</v>
      </c>
      <c r="AA161">
        <v>0</v>
      </c>
      <c r="AB161">
        <v>110</v>
      </c>
      <c r="AC161">
        <v>9</v>
      </c>
      <c r="AD161">
        <v>9</v>
      </c>
      <c r="AE161">
        <v>0</v>
      </c>
      <c r="AF161">
        <v>0</v>
      </c>
      <c r="AG161">
        <v>0</v>
      </c>
      <c r="AH161">
        <v>0</v>
      </c>
      <c r="AI161">
        <v>0</v>
      </c>
      <c r="AJ161">
        <v>0</v>
      </c>
      <c r="AK161">
        <v>8</v>
      </c>
      <c r="AL161">
        <v>98</v>
      </c>
      <c r="AM161">
        <v>87</v>
      </c>
      <c r="AN161">
        <v>86</v>
      </c>
      <c r="AO161" t="s">
        <v>3</v>
      </c>
      <c r="AP161">
        <v>8</v>
      </c>
      <c r="AQ161" s="12" t="s">
        <v>35</v>
      </c>
      <c r="AR161" s="12" t="s">
        <v>379</v>
      </c>
      <c r="AS161" s="12" t="s">
        <v>57</v>
      </c>
      <c r="AT161" s="12" t="s">
        <v>368</v>
      </c>
      <c r="AU161" s="12" t="s">
        <v>403</v>
      </c>
      <c r="AV161" s="12" t="s">
        <v>268</v>
      </c>
    </row>
    <row r="162" spans="1:48" x14ac:dyDescent="0.35">
      <c r="A162" s="12" t="s">
        <v>10</v>
      </c>
      <c r="B162" s="12" t="s">
        <v>160</v>
      </c>
      <c r="C162" s="129">
        <v>44155</v>
      </c>
      <c r="D162">
        <v>1758</v>
      </c>
      <c r="E162">
        <v>12</v>
      </c>
      <c r="F162">
        <v>12</v>
      </c>
      <c r="G162">
        <v>10</v>
      </c>
      <c r="H162">
        <v>37</v>
      </c>
      <c r="I162">
        <v>28</v>
      </c>
      <c r="J162">
        <v>23</v>
      </c>
      <c r="K162">
        <v>23</v>
      </c>
      <c r="L162">
        <v>7</v>
      </c>
      <c r="M162">
        <v>7</v>
      </c>
      <c r="N162">
        <v>11</v>
      </c>
      <c r="O162">
        <v>11</v>
      </c>
      <c r="P162">
        <v>11</v>
      </c>
      <c r="Q162">
        <v>11</v>
      </c>
      <c r="R162">
        <v>11</v>
      </c>
      <c r="S162">
        <v>11</v>
      </c>
      <c r="T162">
        <v>3</v>
      </c>
      <c r="U162">
        <v>3</v>
      </c>
      <c r="V162">
        <v>68</v>
      </c>
      <c r="W162" s="12">
        <v>57</v>
      </c>
      <c r="X162">
        <v>50</v>
      </c>
      <c r="Y162">
        <v>50</v>
      </c>
      <c r="Z162">
        <v>2</v>
      </c>
      <c r="AA162">
        <v>2</v>
      </c>
      <c r="AB162">
        <v>85</v>
      </c>
      <c r="AC162">
        <v>8</v>
      </c>
      <c r="AD162">
        <v>8</v>
      </c>
      <c r="AE162">
        <v>0</v>
      </c>
      <c r="AF162">
        <v>0</v>
      </c>
      <c r="AG162">
        <v>0</v>
      </c>
      <c r="AH162">
        <v>0</v>
      </c>
      <c r="AI162">
        <v>0</v>
      </c>
      <c r="AJ162">
        <v>0</v>
      </c>
      <c r="AK162">
        <v>7</v>
      </c>
      <c r="AL162">
        <v>21</v>
      </c>
      <c r="AM162">
        <v>18</v>
      </c>
      <c r="AN162">
        <v>18</v>
      </c>
      <c r="AO162" t="s">
        <v>3</v>
      </c>
      <c r="AP162">
        <v>8</v>
      </c>
      <c r="AQ162" s="12" t="s">
        <v>35</v>
      </c>
      <c r="AR162" s="12" t="s">
        <v>379</v>
      </c>
      <c r="AS162" s="12" t="s">
        <v>57</v>
      </c>
      <c r="AT162" s="12" t="s">
        <v>367</v>
      </c>
      <c r="AU162" s="12" t="s">
        <v>411</v>
      </c>
      <c r="AV162" s="12" t="s">
        <v>268</v>
      </c>
    </row>
    <row r="163" spans="1:48" x14ac:dyDescent="0.35">
      <c r="A163" s="12" t="s">
        <v>10</v>
      </c>
      <c r="B163" s="12" t="s">
        <v>161</v>
      </c>
      <c r="C163" s="129">
        <v>44155</v>
      </c>
      <c r="D163">
        <v>1139</v>
      </c>
      <c r="E163">
        <v>9</v>
      </c>
      <c r="F163">
        <v>8</v>
      </c>
      <c r="G163">
        <v>2</v>
      </c>
      <c r="H163">
        <v>49</v>
      </c>
      <c r="I163">
        <v>38</v>
      </c>
      <c r="J163">
        <v>34</v>
      </c>
      <c r="K163">
        <v>34</v>
      </c>
      <c r="L163">
        <v>6</v>
      </c>
      <c r="M163">
        <v>6</v>
      </c>
      <c r="N163">
        <v>9</v>
      </c>
      <c r="O163">
        <v>9</v>
      </c>
      <c r="P163">
        <v>9</v>
      </c>
      <c r="Q163">
        <v>9</v>
      </c>
      <c r="R163">
        <v>11</v>
      </c>
      <c r="S163">
        <v>8</v>
      </c>
      <c r="T163">
        <v>3</v>
      </c>
      <c r="U163">
        <v>3</v>
      </c>
      <c r="V163">
        <v>7</v>
      </c>
      <c r="W163" s="12">
        <v>7</v>
      </c>
      <c r="X163">
        <v>7</v>
      </c>
      <c r="Y163">
        <v>7</v>
      </c>
      <c r="Z163">
        <v>0</v>
      </c>
      <c r="AA163">
        <v>0</v>
      </c>
      <c r="AB163">
        <v>107</v>
      </c>
      <c r="AC163">
        <v>4</v>
      </c>
      <c r="AD163">
        <v>4</v>
      </c>
      <c r="AE163">
        <v>0</v>
      </c>
      <c r="AF163">
        <v>0</v>
      </c>
      <c r="AG163">
        <v>0</v>
      </c>
      <c r="AH163">
        <v>0</v>
      </c>
      <c r="AI163">
        <v>0</v>
      </c>
      <c r="AJ163">
        <v>0</v>
      </c>
      <c r="AK163">
        <v>4</v>
      </c>
      <c r="AL163">
        <v>76</v>
      </c>
      <c r="AM163">
        <v>66</v>
      </c>
      <c r="AN163">
        <v>66</v>
      </c>
      <c r="AO163" t="s">
        <v>3</v>
      </c>
      <c r="AP163">
        <v>8</v>
      </c>
      <c r="AQ163" s="12" t="s">
        <v>35</v>
      </c>
      <c r="AR163" s="12" t="s">
        <v>379</v>
      </c>
      <c r="AS163" s="12" t="s">
        <v>57</v>
      </c>
      <c r="AT163" s="12" t="s">
        <v>369</v>
      </c>
      <c r="AU163" s="12" t="s">
        <v>408</v>
      </c>
      <c r="AV163" s="12" t="s">
        <v>268</v>
      </c>
    </row>
    <row r="164" spans="1:48" x14ac:dyDescent="0.35">
      <c r="A164" s="12" t="s">
        <v>10</v>
      </c>
      <c r="B164" s="12" t="s">
        <v>163</v>
      </c>
      <c r="C164" s="129">
        <v>44155</v>
      </c>
      <c r="D164">
        <v>1004</v>
      </c>
      <c r="E164">
        <v>1</v>
      </c>
      <c r="F164">
        <v>1</v>
      </c>
      <c r="G164">
        <v>0</v>
      </c>
      <c r="H164">
        <v>54</v>
      </c>
      <c r="I164">
        <v>39</v>
      </c>
      <c r="J164">
        <v>30</v>
      </c>
      <c r="K164">
        <v>30</v>
      </c>
      <c r="L164">
        <v>0</v>
      </c>
      <c r="M164">
        <v>0</v>
      </c>
      <c r="N164">
        <v>6</v>
      </c>
      <c r="O164">
        <v>6</v>
      </c>
      <c r="P164">
        <v>6</v>
      </c>
      <c r="Q164">
        <v>6</v>
      </c>
      <c r="R164">
        <v>9</v>
      </c>
      <c r="S164">
        <v>9</v>
      </c>
      <c r="T164">
        <v>1</v>
      </c>
      <c r="U164">
        <v>1</v>
      </c>
      <c r="V164">
        <v>6</v>
      </c>
      <c r="W164" s="12">
        <v>6</v>
      </c>
      <c r="X164">
        <v>6</v>
      </c>
      <c r="Y164">
        <v>6</v>
      </c>
      <c r="Z164">
        <v>0</v>
      </c>
      <c r="AA164">
        <v>0</v>
      </c>
      <c r="AB164">
        <v>105</v>
      </c>
      <c r="AC164">
        <v>12</v>
      </c>
      <c r="AD164">
        <v>12</v>
      </c>
      <c r="AE164">
        <v>0</v>
      </c>
      <c r="AF164">
        <v>0</v>
      </c>
      <c r="AG164">
        <v>0</v>
      </c>
      <c r="AH164">
        <v>2</v>
      </c>
      <c r="AI164">
        <v>0</v>
      </c>
      <c r="AJ164">
        <v>0</v>
      </c>
      <c r="AK164">
        <v>10</v>
      </c>
      <c r="AL164">
        <v>36</v>
      </c>
      <c r="AM164">
        <v>31</v>
      </c>
      <c r="AN164">
        <v>31</v>
      </c>
      <c r="AO164" t="s">
        <v>3</v>
      </c>
      <c r="AP164">
        <v>8</v>
      </c>
      <c r="AQ164" s="12" t="s">
        <v>35</v>
      </c>
      <c r="AR164" s="12" t="s">
        <v>379</v>
      </c>
      <c r="AS164" s="12" t="s">
        <v>57</v>
      </c>
      <c r="AT164" s="12" t="s">
        <v>366</v>
      </c>
      <c r="AU164" s="12" t="s">
        <v>404</v>
      </c>
      <c r="AV164" s="12" t="s">
        <v>268</v>
      </c>
    </row>
    <row r="165" spans="1:48" x14ac:dyDescent="0.35">
      <c r="A165" s="12" t="s">
        <v>55</v>
      </c>
      <c r="B165" s="12" t="s">
        <v>274</v>
      </c>
      <c r="C165" s="129">
        <v>44162</v>
      </c>
      <c r="D165">
        <v>1258</v>
      </c>
      <c r="E165">
        <v>2</v>
      </c>
      <c r="F165">
        <v>2</v>
      </c>
      <c r="G165">
        <v>3</v>
      </c>
      <c r="H165">
        <v>59</v>
      </c>
      <c r="I165">
        <v>59</v>
      </c>
      <c r="J165">
        <v>11</v>
      </c>
      <c r="K165">
        <v>11</v>
      </c>
      <c r="L165">
        <v>0</v>
      </c>
      <c r="M165">
        <v>0</v>
      </c>
      <c r="N165">
        <v>2</v>
      </c>
      <c r="O165">
        <v>2</v>
      </c>
      <c r="P165">
        <v>2</v>
      </c>
      <c r="Q165">
        <v>2</v>
      </c>
      <c r="R165">
        <v>2</v>
      </c>
      <c r="S165">
        <v>2</v>
      </c>
      <c r="T165">
        <v>0</v>
      </c>
      <c r="U165">
        <v>0</v>
      </c>
      <c r="V165">
        <v>85</v>
      </c>
      <c r="W165" s="12">
        <v>85</v>
      </c>
      <c r="X165">
        <v>85</v>
      </c>
      <c r="Y165">
        <v>85</v>
      </c>
      <c r="Z165">
        <v>2</v>
      </c>
      <c r="AA165">
        <v>2</v>
      </c>
      <c r="AB165">
        <v>87</v>
      </c>
      <c r="AC165">
        <v>7</v>
      </c>
      <c r="AD165">
        <v>7</v>
      </c>
      <c r="AE165">
        <v>0</v>
      </c>
      <c r="AF165">
        <v>1</v>
      </c>
      <c r="AG165">
        <v>0</v>
      </c>
      <c r="AH165">
        <v>0</v>
      </c>
      <c r="AI165">
        <v>0</v>
      </c>
      <c r="AJ165">
        <v>0</v>
      </c>
      <c r="AK165">
        <v>1</v>
      </c>
      <c r="AL165">
        <v>113</v>
      </c>
      <c r="AM165">
        <v>110</v>
      </c>
      <c r="AN165">
        <v>113</v>
      </c>
      <c r="AO165" t="s">
        <v>3</v>
      </c>
      <c r="AP165">
        <v>9</v>
      </c>
      <c r="AQ165" s="12" t="s">
        <v>35</v>
      </c>
      <c r="AR165" s="12" t="s">
        <v>379</v>
      </c>
      <c r="AS165" s="12" t="s">
        <v>57</v>
      </c>
      <c r="AT165" s="12" t="s">
        <v>320</v>
      </c>
      <c r="AU165" s="12" t="s">
        <v>380</v>
      </c>
      <c r="AV165" s="12" t="s">
        <v>268</v>
      </c>
    </row>
    <row r="166" spans="1:48" x14ac:dyDescent="0.35">
      <c r="A166" s="12" t="s">
        <v>55</v>
      </c>
      <c r="B166" s="12" t="s">
        <v>281</v>
      </c>
      <c r="C166" s="129">
        <v>44162</v>
      </c>
      <c r="D166">
        <v>1063</v>
      </c>
      <c r="E166">
        <v>3</v>
      </c>
      <c r="F166">
        <v>3</v>
      </c>
      <c r="G166">
        <v>14</v>
      </c>
      <c r="H166">
        <v>93</v>
      </c>
      <c r="I166">
        <v>93</v>
      </c>
      <c r="J166">
        <v>30</v>
      </c>
      <c r="K166">
        <v>30</v>
      </c>
      <c r="L166">
        <v>2</v>
      </c>
      <c r="M166">
        <v>2</v>
      </c>
      <c r="N166">
        <v>3</v>
      </c>
      <c r="O166">
        <v>3</v>
      </c>
      <c r="P166">
        <v>3</v>
      </c>
      <c r="Q166">
        <v>3</v>
      </c>
      <c r="R166">
        <v>4</v>
      </c>
      <c r="S166">
        <v>4</v>
      </c>
      <c r="T166">
        <v>1</v>
      </c>
      <c r="U166">
        <v>1</v>
      </c>
      <c r="V166">
        <v>35</v>
      </c>
      <c r="W166" s="12">
        <v>35</v>
      </c>
      <c r="X166">
        <v>35</v>
      </c>
      <c r="Y166">
        <v>35</v>
      </c>
      <c r="Z166">
        <v>0</v>
      </c>
      <c r="AA166">
        <v>0</v>
      </c>
      <c r="AB166">
        <v>70</v>
      </c>
      <c r="AC166">
        <v>9</v>
      </c>
      <c r="AD166">
        <v>9</v>
      </c>
      <c r="AE166">
        <v>0</v>
      </c>
      <c r="AF166">
        <v>0</v>
      </c>
      <c r="AG166">
        <v>0</v>
      </c>
      <c r="AH166">
        <v>0</v>
      </c>
      <c r="AI166">
        <v>0</v>
      </c>
      <c r="AJ166">
        <v>0</v>
      </c>
      <c r="AK166">
        <v>7</v>
      </c>
      <c r="AL166">
        <v>94</v>
      </c>
      <c r="AM166">
        <v>91</v>
      </c>
      <c r="AN166">
        <v>82</v>
      </c>
      <c r="AO166" t="s">
        <v>3</v>
      </c>
      <c r="AP166">
        <v>9</v>
      </c>
      <c r="AQ166" s="12" t="s">
        <v>35</v>
      </c>
      <c r="AR166" s="12" t="s">
        <v>379</v>
      </c>
      <c r="AS166" s="12" t="s">
        <v>57</v>
      </c>
      <c r="AT166" s="12" t="s">
        <v>321</v>
      </c>
      <c r="AU166" s="12" t="s">
        <v>381</v>
      </c>
      <c r="AV166" s="12" t="s">
        <v>268</v>
      </c>
    </row>
    <row r="167" spans="1:48" x14ac:dyDescent="0.35">
      <c r="A167" s="12" t="s">
        <v>55</v>
      </c>
      <c r="B167" s="12" t="s">
        <v>291</v>
      </c>
      <c r="C167" s="129">
        <v>44162</v>
      </c>
      <c r="D167">
        <v>333</v>
      </c>
      <c r="E167">
        <v>2</v>
      </c>
      <c r="F167">
        <v>2</v>
      </c>
      <c r="G167">
        <v>2</v>
      </c>
      <c r="H167">
        <v>56</v>
      </c>
      <c r="I167">
        <v>56</v>
      </c>
      <c r="J167">
        <v>25</v>
      </c>
      <c r="K167">
        <v>25</v>
      </c>
      <c r="L167">
        <v>1</v>
      </c>
      <c r="M167">
        <v>1</v>
      </c>
      <c r="N167">
        <v>3</v>
      </c>
      <c r="O167">
        <v>3</v>
      </c>
      <c r="P167">
        <v>3</v>
      </c>
      <c r="Q167">
        <v>3</v>
      </c>
      <c r="R167">
        <v>3</v>
      </c>
      <c r="S167">
        <v>3</v>
      </c>
      <c r="T167">
        <v>1</v>
      </c>
      <c r="U167">
        <v>1</v>
      </c>
      <c r="V167">
        <v>47</v>
      </c>
      <c r="W167" s="12">
        <v>47</v>
      </c>
      <c r="X167">
        <v>47</v>
      </c>
      <c r="Y167">
        <v>47</v>
      </c>
      <c r="Z167">
        <v>0</v>
      </c>
      <c r="AA167">
        <v>0</v>
      </c>
      <c r="AB167">
        <v>31</v>
      </c>
      <c r="AC167">
        <v>0</v>
      </c>
      <c r="AD167">
        <v>0</v>
      </c>
      <c r="AE167">
        <v>0</v>
      </c>
      <c r="AF167">
        <v>0</v>
      </c>
      <c r="AG167">
        <v>0</v>
      </c>
      <c r="AH167">
        <v>0</v>
      </c>
      <c r="AI167">
        <v>0</v>
      </c>
      <c r="AJ167">
        <v>0</v>
      </c>
      <c r="AK167">
        <v>0</v>
      </c>
      <c r="AL167">
        <v>36</v>
      </c>
      <c r="AM167">
        <v>32</v>
      </c>
      <c r="AN167">
        <v>35</v>
      </c>
      <c r="AO167" t="s">
        <v>3</v>
      </c>
      <c r="AP167">
        <v>9</v>
      </c>
      <c r="AQ167" s="12" t="s">
        <v>35</v>
      </c>
      <c r="AR167" s="12" t="s">
        <v>379</v>
      </c>
      <c r="AS167" s="12" t="s">
        <v>57</v>
      </c>
      <c r="AT167" s="12" t="s">
        <v>322</v>
      </c>
      <c r="AU167" s="12" t="s">
        <v>382</v>
      </c>
      <c r="AV167" s="12" t="s">
        <v>268</v>
      </c>
    </row>
    <row r="168" spans="1:48" x14ac:dyDescent="0.35">
      <c r="A168" s="12" t="s">
        <v>132</v>
      </c>
      <c r="B168" s="12" t="s">
        <v>133</v>
      </c>
      <c r="C168" s="129">
        <v>44162</v>
      </c>
      <c r="D168">
        <v>1833</v>
      </c>
      <c r="E168">
        <v>6</v>
      </c>
      <c r="F168">
        <v>9</v>
      </c>
      <c r="G168">
        <v>21</v>
      </c>
      <c r="H168">
        <v>60</v>
      </c>
      <c r="I168">
        <v>60</v>
      </c>
      <c r="J168">
        <v>40</v>
      </c>
      <c r="K168">
        <v>40</v>
      </c>
      <c r="L168">
        <v>1</v>
      </c>
      <c r="M168">
        <v>1</v>
      </c>
      <c r="N168">
        <v>4</v>
      </c>
      <c r="O168">
        <v>4</v>
      </c>
      <c r="P168">
        <v>4</v>
      </c>
      <c r="Q168">
        <v>4</v>
      </c>
      <c r="R168">
        <v>6</v>
      </c>
      <c r="S168">
        <v>6</v>
      </c>
      <c r="T168">
        <v>4</v>
      </c>
      <c r="U168">
        <v>4</v>
      </c>
      <c r="V168">
        <v>116</v>
      </c>
      <c r="W168" s="12">
        <v>116</v>
      </c>
      <c r="X168">
        <v>116</v>
      </c>
      <c r="Y168">
        <v>116</v>
      </c>
      <c r="Z168">
        <v>1</v>
      </c>
      <c r="AA168">
        <v>1</v>
      </c>
      <c r="AB168">
        <v>190</v>
      </c>
      <c r="AC168">
        <v>0</v>
      </c>
      <c r="AD168">
        <v>0</v>
      </c>
      <c r="AE168">
        <v>0</v>
      </c>
      <c r="AF168">
        <v>0</v>
      </c>
      <c r="AG168">
        <v>0</v>
      </c>
      <c r="AH168">
        <v>0</v>
      </c>
      <c r="AI168">
        <v>0</v>
      </c>
      <c r="AJ168">
        <v>0</v>
      </c>
      <c r="AK168">
        <v>0</v>
      </c>
      <c r="AL168">
        <v>184</v>
      </c>
      <c r="AM168">
        <v>184</v>
      </c>
      <c r="AN168">
        <v>184</v>
      </c>
      <c r="AO168" t="s">
        <v>3</v>
      </c>
      <c r="AP168">
        <v>9</v>
      </c>
      <c r="AQ168" s="12" t="s">
        <v>35</v>
      </c>
      <c r="AR168" s="12" t="s">
        <v>379</v>
      </c>
      <c r="AS168" s="12" t="s">
        <v>57</v>
      </c>
      <c r="AT168" s="12" t="s">
        <v>347</v>
      </c>
      <c r="AU168" s="12" t="s">
        <v>386</v>
      </c>
      <c r="AV168" s="12" t="s">
        <v>268</v>
      </c>
    </row>
    <row r="169" spans="1:48" x14ac:dyDescent="0.35">
      <c r="A169" s="12" t="s">
        <v>132</v>
      </c>
      <c r="B169" s="12" t="s">
        <v>134</v>
      </c>
      <c r="C169" s="129">
        <v>44162</v>
      </c>
      <c r="D169">
        <v>1303</v>
      </c>
      <c r="E169">
        <v>9</v>
      </c>
      <c r="F169">
        <v>9</v>
      </c>
      <c r="G169">
        <v>23</v>
      </c>
      <c r="H169">
        <v>186</v>
      </c>
      <c r="I169">
        <v>180</v>
      </c>
      <c r="J169">
        <v>34</v>
      </c>
      <c r="K169">
        <v>34</v>
      </c>
      <c r="L169">
        <v>2</v>
      </c>
      <c r="M169">
        <v>2</v>
      </c>
      <c r="N169">
        <v>8</v>
      </c>
      <c r="O169">
        <v>8</v>
      </c>
      <c r="P169">
        <v>8</v>
      </c>
      <c r="Q169">
        <v>8</v>
      </c>
      <c r="R169">
        <v>11</v>
      </c>
      <c r="S169">
        <v>11</v>
      </c>
      <c r="T169">
        <v>2</v>
      </c>
      <c r="U169">
        <v>2</v>
      </c>
      <c r="V169">
        <v>249</v>
      </c>
      <c r="W169" s="12">
        <v>166</v>
      </c>
      <c r="X169">
        <v>166</v>
      </c>
      <c r="Y169">
        <v>166</v>
      </c>
      <c r="Z169">
        <v>5</v>
      </c>
      <c r="AA169">
        <v>5</v>
      </c>
      <c r="AB169">
        <v>94</v>
      </c>
      <c r="AC169">
        <v>0</v>
      </c>
      <c r="AD169">
        <v>0</v>
      </c>
      <c r="AE169">
        <v>0</v>
      </c>
      <c r="AF169">
        <v>0</v>
      </c>
      <c r="AG169">
        <v>0</v>
      </c>
      <c r="AH169">
        <v>0</v>
      </c>
      <c r="AI169">
        <v>0</v>
      </c>
      <c r="AJ169">
        <v>0</v>
      </c>
      <c r="AK169">
        <v>0</v>
      </c>
      <c r="AL169">
        <v>108</v>
      </c>
      <c r="AM169">
        <v>106</v>
      </c>
      <c r="AN169">
        <v>106</v>
      </c>
      <c r="AO169" t="s">
        <v>3</v>
      </c>
      <c r="AP169">
        <v>9</v>
      </c>
      <c r="AQ169" s="12" t="s">
        <v>35</v>
      </c>
      <c r="AR169" s="12" t="s">
        <v>379</v>
      </c>
      <c r="AS169" s="12" t="s">
        <v>57</v>
      </c>
      <c r="AT169" s="12" t="s">
        <v>348</v>
      </c>
      <c r="AU169" s="12" t="s">
        <v>387</v>
      </c>
      <c r="AV169" s="12" t="s">
        <v>268</v>
      </c>
    </row>
    <row r="170" spans="1:48" x14ac:dyDescent="0.35">
      <c r="A170" s="12" t="s">
        <v>132</v>
      </c>
      <c r="B170" s="12" t="s">
        <v>135</v>
      </c>
      <c r="C170" s="129">
        <v>44162</v>
      </c>
      <c r="D170">
        <v>1974</v>
      </c>
      <c r="E170">
        <v>9</v>
      </c>
      <c r="F170">
        <v>10</v>
      </c>
      <c r="G170">
        <v>10</v>
      </c>
      <c r="H170">
        <v>79</v>
      </c>
      <c r="I170">
        <v>79</v>
      </c>
      <c r="J170">
        <v>32</v>
      </c>
      <c r="K170">
        <v>32</v>
      </c>
      <c r="L170">
        <v>2</v>
      </c>
      <c r="M170">
        <v>2</v>
      </c>
      <c r="N170">
        <v>5</v>
      </c>
      <c r="O170">
        <v>5</v>
      </c>
      <c r="P170">
        <v>5</v>
      </c>
      <c r="Q170">
        <v>5</v>
      </c>
      <c r="R170">
        <v>9</v>
      </c>
      <c r="S170">
        <v>9</v>
      </c>
      <c r="T170">
        <v>5</v>
      </c>
      <c r="U170">
        <v>5</v>
      </c>
      <c r="V170">
        <v>99</v>
      </c>
      <c r="W170" s="12">
        <v>99</v>
      </c>
      <c r="X170">
        <v>99</v>
      </c>
      <c r="Y170">
        <v>99</v>
      </c>
      <c r="Z170">
        <v>2</v>
      </c>
      <c r="AA170">
        <v>2</v>
      </c>
      <c r="AB170">
        <v>125</v>
      </c>
      <c r="AC170">
        <v>6</v>
      </c>
      <c r="AD170">
        <v>6</v>
      </c>
      <c r="AE170">
        <v>0</v>
      </c>
      <c r="AF170">
        <v>0</v>
      </c>
      <c r="AG170">
        <v>0</v>
      </c>
      <c r="AH170">
        <v>0</v>
      </c>
      <c r="AI170">
        <v>0</v>
      </c>
      <c r="AJ170">
        <v>0</v>
      </c>
      <c r="AK170">
        <v>4</v>
      </c>
      <c r="AL170">
        <v>81</v>
      </c>
      <c r="AM170">
        <v>81</v>
      </c>
      <c r="AN170">
        <v>81</v>
      </c>
      <c r="AO170" t="s">
        <v>3</v>
      </c>
      <c r="AP170">
        <v>9</v>
      </c>
      <c r="AQ170" s="12" t="s">
        <v>35</v>
      </c>
      <c r="AR170" s="12" t="s">
        <v>379</v>
      </c>
      <c r="AS170" s="12" t="s">
        <v>57</v>
      </c>
      <c r="AT170" s="12" t="s">
        <v>350</v>
      </c>
      <c r="AU170" s="12" t="s">
        <v>388</v>
      </c>
      <c r="AV170" s="12" t="s">
        <v>268</v>
      </c>
    </row>
    <row r="171" spans="1:48" x14ac:dyDescent="0.35">
      <c r="A171" s="12" t="s">
        <v>132</v>
      </c>
      <c r="B171" s="12" t="s">
        <v>136</v>
      </c>
      <c r="C171" s="129">
        <v>44162</v>
      </c>
      <c r="D171">
        <v>1353</v>
      </c>
      <c r="E171">
        <v>2</v>
      </c>
      <c r="F171">
        <v>2</v>
      </c>
      <c r="G171">
        <v>11</v>
      </c>
      <c r="H171">
        <v>85</v>
      </c>
      <c r="I171">
        <v>85</v>
      </c>
      <c r="J171">
        <v>80</v>
      </c>
      <c r="K171">
        <v>80</v>
      </c>
      <c r="L171">
        <v>1</v>
      </c>
      <c r="M171">
        <v>1</v>
      </c>
      <c r="N171">
        <v>2</v>
      </c>
      <c r="O171">
        <v>1</v>
      </c>
      <c r="P171">
        <v>1</v>
      </c>
      <c r="Q171">
        <v>1</v>
      </c>
      <c r="R171">
        <v>3</v>
      </c>
      <c r="S171">
        <v>3</v>
      </c>
      <c r="T171">
        <v>1</v>
      </c>
      <c r="U171">
        <v>1</v>
      </c>
      <c r="V171">
        <v>47</v>
      </c>
      <c r="W171" s="12">
        <v>47</v>
      </c>
      <c r="X171">
        <v>47</v>
      </c>
      <c r="Y171">
        <v>47</v>
      </c>
      <c r="Z171">
        <v>0</v>
      </c>
      <c r="AA171">
        <v>0</v>
      </c>
      <c r="AB171">
        <v>121</v>
      </c>
      <c r="AC171">
        <v>12</v>
      </c>
      <c r="AD171">
        <v>12</v>
      </c>
      <c r="AE171">
        <v>0</v>
      </c>
      <c r="AF171">
        <v>0</v>
      </c>
      <c r="AG171">
        <v>0</v>
      </c>
      <c r="AH171">
        <v>1</v>
      </c>
      <c r="AI171">
        <v>0</v>
      </c>
      <c r="AJ171">
        <v>0</v>
      </c>
      <c r="AK171">
        <v>10</v>
      </c>
      <c r="AL171">
        <v>106</v>
      </c>
      <c r="AM171">
        <v>99</v>
      </c>
      <c r="AN171">
        <v>99</v>
      </c>
      <c r="AO171" t="s">
        <v>3</v>
      </c>
      <c r="AP171">
        <v>9</v>
      </c>
      <c r="AQ171" s="12" t="s">
        <v>35</v>
      </c>
      <c r="AR171" s="12" t="s">
        <v>379</v>
      </c>
      <c r="AS171" s="12" t="s">
        <v>57</v>
      </c>
      <c r="AT171" s="12" t="s">
        <v>347</v>
      </c>
      <c r="AU171" s="12" t="s">
        <v>389</v>
      </c>
      <c r="AV171" s="12" t="s">
        <v>268</v>
      </c>
    </row>
    <row r="172" spans="1:48" x14ac:dyDescent="0.35">
      <c r="A172" s="12" t="s">
        <v>138</v>
      </c>
      <c r="B172" s="12" t="s">
        <v>290</v>
      </c>
      <c r="C172" s="129">
        <v>44162</v>
      </c>
      <c r="D172">
        <v>2459</v>
      </c>
      <c r="E172">
        <v>10</v>
      </c>
      <c r="F172">
        <v>10</v>
      </c>
      <c r="G172">
        <v>16</v>
      </c>
      <c r="H172">
        <v>45</v>
      </c>
      <c r="I172">
        <v>45</v>
      </c>
      <c r="J172">
        <v>32</v>
      </c>
      <c r="K172">
        <v>32</v>
      </c>
      <c r="L172">
        <v>5</v>
      </c>
      <c r="M172">
        <v>5</v>
      </c>
      <c r="N172">
        <v>4</v>
      </c>
      <c r="O172">
        <v>4</v>
      </c>
      <c r="P172">
        <v>4</v>
      </c>
      <c r="Q172">
        <v>4</v>
      </c>
      <c r="R172">
        <v>6</v>
      </c>
      <c r="S172">
        <v>6</v>
      </c>
      <c r="T172">
        <v>3</v>
      </c>
      <c r="U172">
        <v>3</v>
      </c>
      <c r="V172">
        <v>18</v>
      </c>
      <c r="W172" s="12">
        <v>18</v>
      </c>
      <c r="X172">
        <v>18</v>
      </c>
      <c r="Y172">
        <v>18</v>
      </c>
      <c r="Z172">
        <v>2</v>
      </c>
      <c r="AA172">
        <v>2</v>
      </c>
      <c r="AB172">
        <v>115</v>
      </c>
      <c r="AC172">
        <v>1</v>
      </c>
      <c r="AD172">
        <v>1</v>
      </c>
      <c r="AE172">
        <v>0</v>
      </c>
      <c r="AF172">
        <v>0</v>
      </c>
      <c r="AG172">
        <v>0</v>
      </c>
      <c r="AH172">
        <v>0</v>
      </c>
      <c r="AI172">
        <v>0</v>
      </c>
      <c r="AJ172">
        <v>0</v>
      </c>
      <c r="AK172">
        <v>1</v>
      </c>
      <c r="AL172">
        <v>188</v>
      </c>
      <c r="AM172">
        <v>169</v>
      </c>
      <c r="AN172">
        <v>169</v>
      </c>
      <c r="AO172" t="s">
        <v>3</v>
      </c>
      <c r="AP172">
        <v>9</v>
      </c>
      <c r="AQ172" s="12" t="s">
        <v>35</v>
      </c>
      <c r="AR172" s="12" t="s">
        <v>379</v>
      </c>
      <c r="AS172" s="12" t="s">
        <v>57</v>
      </c>
      <c r="AT172" s="12" t="s">
        <v>352</v>
      </c>
      <c r="AU172" s="12" t="s">
        <v>395</v>
      </c>
      <c r="AV172" s="12" t="s">
        <v>268</v>
      </c>
    </row>
    <row r="173" spans="1:48" x14ac:dyDescent="0.35">
      <c r="A173" s="12" t="s">
        <v>138</v>
      </c>
      <c r="B173" s="12" t="s">
        <v>293</v>
      </c>
      <c r="C173" s="129">
        <v>44162</v>
      </c>
      <c r="D173">
        <v>1366</v>
      </c>
      <c r="E173">
        <v>7</v>
      </c>
      <c r="F173">
        <v>7</v>
      </c>
      <c r="G173">
        <v>8</v>
      </c>
      <c r="H173">
        <v>35</v>
      </c>
      <c r="I173">
        <v>35</v>
      </c>
      <c r="J173">
        <v>26</v>
      </c>
      <c r="K173">
        <v>26</v>
      </c>
      <c r="L173">
        <v>4</v>
      </c>
      <c r="M173">
        <v>4</v>
      </c>
      <c r="N173">
        <v>3</v>
      </c>
      <c r="O173">
        <v>3</v>
      </c>
      <c r="P173">
        <v>3</v>
      </c>
      <c r="Q173">
        <v>3</v>
      </c>
      <c r="R173">
        <v>4</v>
      </c>
      <c r="S173">
        <v>4</v>
      </c>
      <c r="T173">
        <v>2</v>
      </c>
      <c r="U173">
        <v>2</v>
      </c>
      <c r="V173">
        <v>11</v>
      </c>
      <c r="W173" s="12">
        <v>11</v>
      </c>
      <c r="X173">
        <v>11</v>
      </c>
      <c r="Y173">
        <v>11</v>
      </c>
      <c r="Z173">
        <v>1</v>
      </c>
      <c r="AA173">
        <v>1</v>
      </c>
      <c r="AB173">
        <v>52</v>
      </c>
      <c r="AC173">
        <v>0</v>
      </c>
      <c r="AD173">
        <v>0</v>
      </c>
      <c r="AE173">
        <v>0</v>
      </c>
      <c r="AF173">
        <v>0</v>
      </c>
      <c r="AG173">
        <v>0</v>
      </c>
      <c r="AH173">
        <v>0</v>
      </c>
      <c r="AI173">
        <v>0</v>
      </c>
      <c r="AJ173">
        <v>0</v>
      </c>
      <c r="AK173">
        <v>0</v>
      </c>
      <c r="AL173">
        <v>44</v>
      </c>
      <c r="AM173">
        <v>40</v>
      </c>
      <c r="AN173">
        <v>40</v>
      </c>
      <c r="AO173" t="s">
        <v>3</v>
      </c>
      <c r="AP173">
        <v>9</v>
      </c>
      <c r="AQ173" s="12" t="s">
        <v>35</v>
      </c>
      <c r="AR173" s="12" t="s">
        <v>379</v>
      </c>
      <c r="AS173" s="12" t="s">
        <v>57</v>
      </c>
      <c r="AT173" s="12" t="s">
        <v>355</v>
      </c>
      <c r="AU173" s="12" t="s">
        <v>396</v>
      </c>
      <c r="AV173" s="12" t="s">
        <v>268</v>
      </c>
    </row>
    <row r="174" spans="1:48" x14ac:dyDescent="0.35">
      <c r="A174" s="12" t="s">
        <v>138</v>
      </c>
      <c r="B174" s="12" t="s">
        <v>284</v>
      </c>
      <c r="C174" s="129">
        <v>44162</v>
      </c>
      <c r="D174">
        <v>988</v>
      </c>
      <c r="E174">
        <v>7</v>
      </c>
      <c r="F174">
        <v>7</v>
      </c>
      <c r="G174">
        <v>15</v>
      </c>
      <c r="H174">
        <v>37</v>
      </c>
      <c r="I174">
        <v>37</v>
      </c>
      <c r="J174">
        <v>27</v>
      </c>
      <c r="K174">
        <v>27</v>
      </c>
      <c r="L174">
        <v>5</v>
      </c>
      <c r="M174">
        <v>5</v>
      </c>
      <c r="N174">
        <v>4</v>
      </c>
      <c r="O174">
        <v>4</v>
      </c>
      <c r="P174">
        <v>4</v>
      </c>
      <c r="Q174">
        <v>4</v>
      </c>
      <c r="R174">
        <v>5</v>
      </c>
      <c r="S174">
        <v>5</v>
      </c>
      <c r="T174">
        <v>2</v>
      </c>
      <c r="U174">
        <v>2</v>
      </c>
      <c r="V174">
        <v>4</v>
      </c>
      <c r="W174" s="12">
        <v>4</v>
      </c>
      <c r="X174">
        <v>4</v>
      </c>
      <c r="Y174">
        <v>4</v>
      </c>
      <c r="Z174">
        <v>0</v>
      </c>
      <c r="AA174">
        <v>0</v>
      </c>
      <c r="AB174">
        <v>58</v>
      </c>
      <c r="AC174">
        <v>1</v>
      </c>
      <c r="AD174">
        <v>1</v>
      </c>
      <c r="AE174">
        <v>0</v>
      </c>
      <c r="AF174">
        <v>0</v>
      </c>
      <c r="AG174">
        <v>0</v>
      </c>
      <c r="AH174">
        <v>0</v>
      </c>
      <c r="AI174">
        <v>0</v>
      </c>
      <c r="AJ174">
        <v>0</v>
      </c>
      <c r="AK174">
        <v>1</v>
      </c>
      <c r="AL174">
        <v>138</v>
      </c>
      <c r="AM174">
        <v>125</v>
      </c>
      <c r="AN174">
        <v>125</v>
      </c>
      <c r="AO174" t="s">
        <v>3</v>
      </c>
      <c r="AP174">
        <v>9</v>
      </c>
      <c r="AQ174" s="12" t="s">
        <v>35</v>
      </c>
      <c r="AR174" s="12" t="s">
        <v>379</v>
      </c>
      <c r="AS174" s="12" t="s">
        <v>57</v>
      </c>
      <c r="AT174" s="12" t="s">
        <v>353</v>
      </c>
      <c r="AU174" s="12" t="s">
        <v>394</v>
      </c>
      <c r="AV174" s="12" t="s">
        <v>268</v>
      </c>
    </row>
    <row r="175" spans="1:48" x14ac:dyDescent="0.35">
      <c r="A175" s="12" t="s">
        <v>138</v>
      </c>
      <c r="B175" s="12" t="s">
        <v>271</v>
      </c>
      <c r="C175" s="129">
        <v>44162</v>
      </c>
      <c r="D175">
        <v>548</v>
      </c>
      <c r="E175">
        <v>11</v>
      </c>
      <c r="F175">
        <v>11</v>
      </c>
      <c r="G175">
        <v>16</v>
      </c>
      <c r="H175">
        <v>44</v>
      </c>
      <c r="I175">
        <v>44</v>
      </c>
      <c r="J175">
        <v>30</v>
      </c>
      <c r="K175">
        <v>30</v>
      </c>
      <c r="L175">
        <v>6</v>
      </c>
      <c r="M175">
        <v>6</v>
      </c>
      <c r="N175">
        <v>5</v>
      </c>
      <c r="O175">
        <v>5</v>
      </c>
      <c r="P175">
        <v>5</v>
      </c>
      <c r="Q175">
        <v>5</v>
      </c>
      <c r="R175">
        <v>7</v>
      </c>
      <c r="S175">
        <v>7</v>
      </c>
      <c r="T175">
        <v>3</v>
      </c>
      <c r="U175">
        <v>3</v>
      </c>
      <c r="V175">
        <v>13</v>
      </c>
      <c r="W175" s="12">
        <v>13</v>
      </c>
      <c r="X175">
        <v>13</v>
      </c>
      <c r="Y175">
        <v>13</v>
      </c>
      <c r="Z175">
        <v>2</v>
      </c>
      <c r="AA175">
        <v>2</v>
      </c>
      <c r="AB175">
        <v>14</v>
      </c>
      <c r="AC175">
        <v>0</v>
      </c>
      <c r="AD175">
        <v>0</v>
      </c>
      <c r="AE175">
        <v>0</v>
      </c>
      <c r="AF175">
        <v>0</v>
      </c>
      <c r="AG175">
        <v>0</v>
      </c>
      <c r="AH175">
        <v>0</v>
      </c>
      <c r="AI175">
        <v>0</v>
      </c>
      <c r="AJ175">
        <v>0</v>
      </c>
      <c r="AK175">
        <v>0</v>
      </c>
      <c r="AL175">
        <v>20</v>
      </c>
      <c r="AM175">
        <v>14</v>
      </c>
      <c r="AN175">
        <v>14</v>
      </c>
      <c r="AO175" t="s">
        <v>3</v>
      </c>
      <c r="AP175">
        <v>9</v>
      </c>
      <c r="AQ175" s="12" t="s">
        <v>35</v>
      </c>
      <c r="AR175" s="12" t="s">
        <v>379</v>
      </c>
      <c r="AS175" s="12" t="s">
        <v>57</v>
      </c>
      <c r="AT175" s="12" t="s">
        <v>356</v>
      </c>
      <c r="AU175" s="12" t="s">
        <v>392</v>
      </c>
      <c r="AV175" s="12" t="s">
        <v>268</v>
      </c>
    </row>
    <row r="176" spans="1:48" x14ac:dyDescent="0.35">
      <c r="A176" s="12" t="s">
        <v>43</v>
      </c>
      <c r="B176" s="12" t="s">
        <v>145</v>
      </c>
      <c r="C176" s="129">
        <v>44162</v>
      </c>
      <c r="D176">
        <v>1865</v>
      </c>
      <c r="E176">
        <v>5</v>
      </c>
      <c r="F176">
        <v>5</v>
      </c>
      <c r="G176">
        <v>10</v>
      </c>
      <c r="H176">
        <v>42</v>
      </c>
      <c r="I176">
        <v>42</v>
      </c>
      <c r="J176">
        <v>26</v>
      </c>
      <c r="K176">
        <v>26</v>
      </c>
      <c r="L176">
        <v>1</v>
      </c>
      <c r="M176">
        <v>1</v>
      </c>
      <c r="N176">
        <v>131</v>
      </c>
      <c r="O176">
        <v>5</v>
      </c>
      <c r="P176">
        <v>5</v>
      </c>
      <c r="Q176">
        <v>5</v>
      </c>
      <c r="R176">
        <v>13</v>
      </c>
      <c r="S176">
        <v>10</v>
      </c>
      <c r="T176">
        <v>2</v>
      </c>
      <c r="U176">
        <v>2</v>
      </c>
      <c r="V176">
        <v>59</v>
      </c>
      <c r="W176" s="12">
        <v>59</v>
      </c>
      <c r="X176">
        <v>44</v>
      </c>
      <c r="Y176">
        <v>44</v>
      </c>
      <c r="Z176">
        <v>3</v>
      </c>
      <c r="AA176">
        <v>3</v>
      </c>
      <c r="AB176">
        <v>74</v>
      </c>
      <c r="AC176">
        <v>3</v>
      </c>
      <c r="AD176">
        <v>3</v>
      </c>
      <c r="AE176">
        <v>0</v>
      </c>
      <c r="AF176">
        <v>0</v>
      </c>
      <c r="AG176">
        <v>0</v>
      </c>
      <c r="AH176">
        <v>0</v>
      </c>
      <c r="AI176">
        <v>0</v>
      </c>
      <c r="AJ176">
        <v>0</v>
      </c>
      <c r="AK176">
        <v>11</v>
      </c>
      <c r="AL176">
        <v>131</v>
      </c>
      <c r="AM176">
        <v>113</v>
      </c>
      <c r="AN176">
        <v>113</v>
      </c>
      <c r="AO176" t="s">
        <v>3</v>
      </c>
      <c r="AP176">
        <v>9</v>
      </c>
      <c r="AQ176" s="12" t="s">
        <v>35</v>
      </c>
      <c r="AR176" s="12" t="s">
        <v>379</v>
      </c>
      <c r="AS176" s="12" t="s">
        <v>57</v>
      </c>
      <c r="AT176" s="12" t="s">
        <v>358</v>
      </c>
      <c r="AU176" s="12" t="s">
        <v>399</v>
      </c>
      <c r="AV176" s="12" t="s">
        <v>268</v>
      </c>
    </row>
    <row r="177" spans="1:48" x14ac:dyDescent="0.35">
      <c r="A177" s="12" t="s">
        <v>43</v>
      </c>
      <c r="B177" s="12" t="s">
        <v>146</v>
      </c>
      <c r="C177" s="129">
        <v>44162</v>
      </c>
      <c r="D177">
        <v>1409</v>
      </c>
      <c r="E177">
        <v>5</v>
      </c>
      <c r="F177">
        <v>5</v>
      </c>
      <c r="G177">
        <v>3</v>
      </c>
      <c r="H177">
        <v>29</v>
      </c>
      <c r="I177">
        <v>29</v>
      </c>
      <c r="J177">
        <v>23</v>
      </c>
      <c r="K177">
        <v>23</v>
      </c>
      <c r="L177">
        <v>0</v>
      </c>
      <c r="M177">
        <v>0</v>
      </c>
      <c r="N177">
        <v>93</v>
      </c>
      <c r="O177">
        <v>2</v>
      </c>
      <c r="P177">
        <v>2</v>
      </c>
      <c r="Q177">
        <v>2</v>
      </c>
      <c r="R177">
        <v>6</v>
      </c>
      <c r="S177">
        <v>4</v>
      </c>
      <c r="T177">
        <v>1</v>
      </c>
      <c r="U177">
        <v>1</v>
      </c>
      <c r="V177">
        <v>58</v>
      </c>
      <c r="W177" s="12">
        <v>58</v>
      </c>
      <c r="X177">
        <v>43</v>
      </c>
      <c r="Y177">
        <v>43</v>
      </c>
      <c r="Z177">
        <v>4</v>
      </c>
      <c r="AA177">
        <v>4</v>
      </c>
      <c r="AB177">
        <v>56</v>
      </c>
      <c r="AC177">
        <v>1</v>
      </c>
      <c r="AD177">
        <v>1</v>
      </c>
      <c r="AE177">
        <v>0</v>
      </c>
      <c r="AF177">
        <v>0</v>
      </c>
      <c r="AG177">
        <v>0</v>
      </c>
      <c r="AH177">
        <v>0</v>
      </c>
      <c r="AI177">
        <v>0</v>
      </c>
      <c r="AJ177">
        <v>0</v>
      </c>
      <c r="AK177">
        <v>12</v>
      </c>
      <c r="AL177">
        <v>93</v>
      </c>
      <c r="AM177">
        <v>78</v>
      </c>
      <c r="AN177">
        <v>78</v>
      </c>
      <c r="AO177" t="s">
        <v>3</v>
      </c>
      <c r="AP177">
        <v>9</v>
      </c>
      <c r="AQ177" s="12" t="s">
        <v>35</v>
      </c>
      <c r="AR177" s="12" t="s">
        <v>379</v>
      </c>
      <c r="AS177" s="12" t="s">
        <v>57</v>
      </c>
      <c r="AT177" s="12" t="s">
        <v>361</v>
      </c>
      <c r="AU177" s="12" t="s">
        <v>398</v>
      </c>
      <c r="AV177" s="12" t="s">
        <v>268</v>
      </c>
    </row>
    <row r="178" spans="1:48" x14ac:dyDescent="0.35">
      <c r="A178" s="12" t="s">
        <v>43</v>
      </c>
      <c r="B178" s="12" t="s">
        <v>44</v>
      </c>
      <c r="C178" s="129">
        <v>44162</v>
      </c>
      <c r="D178">
        <v>477</v>
      </c>
      <c r="E178">
        <v>2</v>
      </c>
      <c r="F178">
        <v>2</v>
      </c>
      <c r="G178">
        <v>2</v>
      </c>
      <c r="H178">
        <v>62</v>
      </c>
      <c r="I178">
        <v>62</v>
      </c>
      <c r="J178">
        <v>37</v>
      </c>
      <c r="K178">
        <v>37</v>
      </c>
      <c r="L178">
        <v>2</v>
      </c>
      <c r="M178">
        <v>2</v>
      </c>
      <c r="N178">
        <v>30</v>
      </c>
      <c r="O178">
        <v>1</v>
      </c>
      <c r="P178">
        <v>1</v>
      </c>
      <c r="Q178">
        <v>1</v>
      </c>
      <c r="R178">
        <v>3</v>
      </c>
      <c r="S178">
        <v>2</v>
      </c>
      <c r="T178">
        <v>0</v>
      </c>
      <c r="U178">
        <v>0</v>
      </c>
      <c r="V178">
        <v>41</v>
      </c>
      <c r="W178" s="12">
        <v>41</v>
      </c>
      <c r="X178">
        <v>27</v>
      </c>
      <c r="Y178">
        <v>27</v>
      </c>
      <c r="Z178">
        <v>0</v>
      </c>
      <c r="AA178">
        <v>0</v>
      </c>
      <c r="AB178">
        <v>33</v>
      </c>
      <c r="AC178">
        <v>3</v>
      </c>
      <c r="AD178">
        <v>3</v>
      </c>
      <c r="AE178">
        <v>0</v>
      </c>
      <c r="AF178">
        <v>0</v>
      </c>
      <c r="AG178">
        <v>0</v>
      </c>
      <c r="AH178">
        <v>0</v>
      </c>
      <c r="AI178">
        <v>0</v>
      </c>
      <c r="AJ178">
        <v>0</v>
      </c>
      <c r="AK178">
        <v>1</v>
      </c>
      <c r="AL178">
        <v>30</v>
      </c>
      <c r="AM178">
        <v>26</v>
      </c>
      <c r="AN178">
        <v>26</v>
      </c>
      <c r="AO178" t="s">
        <v>3</v>
      </c>
      <c r="AP178">
        <v>9</v>
      </c>
      <c r="AQ178" s="12" t="s">
        <v>35</v>
      </c>
      <c r="AR178" s="12" t="s">
        <v>379</v>
      </c>
      <c r="AS178" s="12" t="s">
        <v>57</v>
      </c>
      <c r="AT178" s="12" t="s">
        <v>360</v>
      </c>
      <c r="AU178" s="12" t="s">
        <v>400</v>
      </c>
      <c r="AV178" s="12" t="s">
        <v>268</v>
      </c>
    </row>
    <row r="179" spans="1:48" x14ac:dyDescent="0.35">
      <c r="A179" s="12" t="s">
        <v>43</v>
      </c>
      <c r="B179" s="12" t="s">
        <v>298</v>
      </c>
      <c r="C179" s="129">
        <v>44162</v>
      </c>
      <c r="D179">
        <v>320</v>
      </c>
      <c r="E179">
        <v>2</v>
      </c>
      <c r="F179">
        <v>0</v>
      </c>
      <c r="G179">
        <v>1</v>
      </c>
      <c r="H179">
        <v>43</v>
      </c>
      <c r="I179">
        <v>43</v>
      </c>
      <c r="J179">
        <v>25</v>
      </c>
      <c r="K179">
        <v>25</v>
      </c>
      <c r="L179">
        <v>0</v>
      </c>
      <c r="M179">
        <v>0</v>
      </c>
      <c r="N179">
        <v>14</v>
      </c>
      <c r="O179">
        <v>3</v>
      </c>
      <c r="P179">
        <v>3</v>
      </c>
      <c r="Q179">
        <v>3</v>
      </c>
      <c r="R179">
        <v>9</v>
      </c>
      <c r="S179">
        <v>9</v>
      </c>
      <c r="T179">
        <v>2</v>
      </c>
      <c r="U179">
        <v>2</v>
      </c>
      <c r="V179">
        <v>56</v>
      </c>
      <c r="W179" s="12">
        <v>56</v>
      </c>
      <c r="X179">
        <v>34</v>
      </c>
      <c r="Y179">
        <v>34</v>
      </c>
      <c r="Z179">
        <v>0</v>
      </c>
      <c r="AA179">
        <v>0</v>
      </c>
      <c r="AB179">
        <v>15</v>
      </c>
      <c r="AC179">
        <v>1</v>
      </c>
      <c r="AD179">
        <v>1</v>
      </c>
      <c r="AE179">
        <v>0</v>
      </c>
      <c r="AF179">
        <v>0</v>
      </c>
      <c r="AG179">
        <v>0</v>
      </c>
      <c r="AH179">
        <v>0</v>
      </c>
      <c r="AI179">
        <v>0</v>
      </c>
      <c r="AJ179">
        <v>0</v>
      </c>
      <c r="AK179">
        <v>10</v>
      </c>
      <c r="AL179">
        <v>14</v>
      </c>
      <c r="AM179">
        <v>12</v>
      </c>
      <c r="AN179">
        <v>12</v>
      </c>
      <c r="AO179" t="s">
        <v>3</v>
      </c>
      <c r="AP179">
        <v>9</v>
      </c>
      <c r="AQ179" s="12" t="s">
        <v>35</v>
      </c>
      <c r="AR179" s="12" t="s">
        <v>379</v>
      </c>
      <c r="AS179" s="12" t="s">
        <v>57</v>
      </c>
      <c r="AT179" s="12" t="s">
        <v>359</v>
      </c>
      <c r="AU179" s="12" t="s">
        <v>397</v>
      </c>
      <c r="AV179" s="12" t="s">
        <v>268</v>
      </c>
    </row>
    <row r="180" spans="1:48" x14ac:dyDescent="0.35">
      <c r="A180" s="12" t="s">
        <v>148</v>
      </c>
      <c r="B180" s="12" t="s">
        <v>149</v>
      </c>
      <c r="C180" s="129">
        <v>44162</v>
      </c>
      <c r="D180">
        <v>6649</v>
      </c>
      <c r="E180">
        <v>9</v>
      </c>
      <c r="F180">
        <v>9</v>
      </c>
      <c r="G180">
        <v>10</v>
      </c>
      <c r="H180">
        <v>842</v>
      </c>
      <c r="I180">
        <v>842</v>
      </c>
      <c r="J180">
        <v>553</v>
      </c>
      <c r="K180">
        <v>4</v>
      </c>
      <c r="L180">
        <v>4</v>
      </c>
      <c r="M180">
        <v>4</v>
      </c>
      <c r="N180">
        <v>4</v>
      </c>
      <c r="O180">
        <v>20</v>
      </c>
      <c r="P180">
        <v>20</v>
      </c>
      <c r="Q180">
        <v>16</v>
      </c>
      <c r="R180">
        <v>23</v>
      </c>
      <c r="S180">
        <v>15</v>
      </c>
      <c r="T180">
        <v>4</v>
      </c>
      <c r="U180">
        <v>4</v>
      </c>
      <c r="V180">
        <v>44</v>
      </c>
      <c r="W180" s="12">
        <v>44</v>
      </c>
      <c r="X180">
        <v>32</v>
      </c>
      <c r="Y180">
        <v>32</v>
      </c>
      <c r="Z180">
        <v>1</v>
      </c>
      <c r="AA180">
        <v>1</v>
      </c>
      <c r="AB180">
        <v>329</v>
      </c>
      <c r="AC180">
        <v>75</v>
      </c>
      <c r="AD180">
        <v>75</v>
      </c>
      <c r="AE180">
        <v>0</v>
      </c>
      <c r="AF180">
        <v>0</v>
      </c>
      <c r="AG180">
        <v>0</v>
      </c>
      <c r="AH180">
        <v>0</v>
      </c>
      <c r="AI180">
        <v>0</v>
      </c>
      <c r="AJ180">
        <v>0</v>
      </c>
      <c r="AK180">
        <v>72</v>
      </c>
      <c r="AL180">
        <v>458</v>
      </c>
      <c r="AM180">
        <v>400</v>
      </c>
      <c r="AN180">
        <v>400</v>
      </c>
      <c r="AO180" t="s">
        <v>3</v>
      </c>
      <c r="AP180">
        <v>9</v>
      </c>
      <c r="AQ180" s="12" t="s">
        <v>35</v>
      </c>
      <c r="AR180" s="12" t="s">
        <v>379</v>
      </c>
      <c r="AS180" s="12" t="s">
        <v>57</v>
      </c>
      <c r="AT180" s="12" t="s">
        <v>362</v>
      </c>
      <c r="AU180" s="12" t="s">
        <v>667</v>
      </c>
      <c r="AV180" s="12" t="s">
        <v>268</v>
      </c>
    </row>
    <row r="181" spans="1:48" x14ac:dyDescent="0.35">
      <c r="A181" s="12" t="s">
        <v>148</v>
      </c>
      <c r="B181" s="12" t="s">
        <v>150</v>
      </c>
      <c r="C181" s="129">
        <v>44162</v>
      </c>
      <c r="D181">
        <v>4529</v>
      </c>
      <c r="E181">
        <v>8</v>
      </c>
      <c r="F181">
        <v>20</v>
      </c>
      <c r="G181">
        <v>28</v>
      </c>
      <c r="H181">
        <v>466</v>
      </c>
      <c r="I181">
        <v>466</v>
      </c>
      <c r="J181">
        <v>294</v>
      </c>
      <c r="K181">
        <v>7</v>
      </c>
      <c r="L181">
        <v>7</v>
      </c>
      <c r="M181">
        <v>7</v>
      </c>
      <c r="N181">
        <v>7</v>
      </c>
      <c r="O181">
        <v>7</v>
      </c>
      <c r="P181">
        <v>7</v>
      </c>
      <c r="Q181">
        <v>4</v>
      </c>
      <c r="R181">
        <v>7</v>
      </c>
      <c r="S181">
        <v>5</v>
      </c>
      <c r="T181">
        <v>1</v>
      </c>
      <c r="U181">
        <v>1</v>
      </c>
      <c r="V181">
        <v>766</v>
      </c>
      <c r="W181" s="12">
        <v>766</v>
      </c>
      <c r="X181">
        <v>549</v>
      </c>
      <c r="Y181">
        <v>549</v>
      </c>
      <c r="Z181">
        <v>0</v>
      </c>
      <c r="AA181">
        <v>0</v>
      </c>
      <c r="AB181">
        <v>349</v>
      </c>
      <c r="AC181">
        <v>2</v>
      </c>
      <c r="AD181">
        <v>2</v>
      </c>
      <c r="AE181">
        <v>0</v>
      </c>
      <c r="AF181">
        <v>0</v>
      </c>
      <c r="AG181">
        <v>0</v>
      </c>
      <c r="AH181">
        <v>2</v>
      </c>
      <c r="AI181">
        <v>0</v>
      </c>
      <c r="AJ181">
        <v>0</v>
      </c>
      <c r="AK181">
        <v>0</v>
      </c>
      <c r="AL181">
        <v>309</v>
      </c>
      <c r="AM181">
        <v>243</v>
      </c>
      <c r="AN181">
        <v>243</v>
      </c>
      <c r="AO181" t="s">
        <v>3</v>
      </c>
      <c r="AP181">
        <v>9</v>
      </c>
      <c r="AQ181" s="12" t="s">
        <v>35</v>
      </c>
      <c r="AR181" s="12" t="s">
        <v>379</v>
      </c>
      <c r="AS181" s="12" t="s">
        <v>57</v>
      </c>
      <c r="AT181" s="12" t="s">
        <v>362</v>
      </c>
      <c r="AU181" s="12" t="s">
        <v>664</v>
      </c>
      <c r="AV181" s="12" t="s">
        <v>268</v>
      </c>
    </row>
    <row r="182" spans="1:48" x14ac:dyDescent="0.35">
      <c r="A182" s="12" t="s">
        <v>148</v>
      </c>
      <c r="B182" s="12" t="s">
        <v>151</v>
      </c>
      <c r="C182" s="129">
        <v>44162</v>
      </c>
      <c r="D182">
        <v>1179</v>
      </c>
      <c r="E182">
        <v>7</v>
      </c>
      <c r="F182">
        <v>7</v>
      </c>
      <c r="G182">
        <v>7</v>
      </c>
      <c r="H182">
        <v>124</v>
      </c>
      <c r="I182">
        <v>124</v>
      </c>
      <c r="J182">
        <v>69</v>
      </c>
      <c r="K182">
        <v>6</v>
      </c>
      <c r="L182">
        <v>6</v>
      </c>
      <c r="M182">
        <v>6</v>
      </c>
      <c r="N182">
        <v>6</v>
      </c>
      <c r="O182">
        <v>6</v>
      </c>
      <c r="P182">
        <v>6</v>
      </c>
      <c r="Q182">
        <v>5</v>
      </c>
      <c r="R182">
        <v>8</v>
      </c>
      <c r="S182">
        <v>5</v>
      </c>
      <c r="T182">
        <v>1</v>
      </c>
      <c r="U182">
        <v>1</v>
      </c>
      <c r="V182">
        <v>33</v>
      </c>
      <c r="W182" s="12">
        <v>33</v>
      </c>
      <c r="X182">
        <v>18</v>
      </c>
      <c r="Y182">
        <v>18</v>
      </c>
      <c r="Z182">
        <v>0</v>
      </c>
      <c r="AA182">
        <v>0</v>
      </c>
      <c r="AB182">
        <v>52</v>
      </c>
      <c r="AC182">
        <v>5</v>
      </c>
      <c r="AD182">
        <v>5</v>
      </c>
      <c r="AE182">
        <v>0</v>
      </c>
      <c r="AF182">
        <v>0</v>
      </c>
      <c r="AG182">
        <v>0</v>
      </c>
      <c r="AH182">
        <v>0</v>
      </c>
      <c r="AI182">
        <v>0</v>
      </c>
      <c r="AJ182">
        <v>0</v>
      </c>
      <c r="AK182">
        <v>4</v>
      </c>
      <c r="AL182">
        <v>49</v>
      </c>
      <c r="AM182">
        <v>24</v>
      </c>
      <c r="AN182">
        <v>24</v>
      </c>
      <c r="AO182" t="s">
        <v>3</v>
      </c>
      <c r="AP182">
        <v>9</v>
      </c>
      <c r="AQ182" s="12" t="s">
        <v>35</v>
      </c>
      <c r="AR182" s="12" t="s">
        <v>379</v>
      </c>
      <c r="AS182" s="12" t="s">
        <v>57</v>
      </c>
      <c r="AT182" s="12" t="s">
        <v>363</v>
      </c>
      <c r="AU182" s="12" t="s">
        <v>679</v>
      </c>
      <c r="AV182" s="12" t="s">
        <v>268</v>
      </c>
    </row>
    <row r="183" spans="1:48" x14ac:dyDescent="0.35">
      <c r="A183" s="12" t="s">
        <v>148</v>
      </c>
      <c r="B183" s="12" t="s">
        <v>152</v>
      </c>
      <c r="C183" s="129">
        <v>44162</v>
      </c>
      <c r="D183">
        <v>1525</v>
      </c>
      <c r="E183">
        <v>2</v>
      </c>
      <c r="F183">
        <v>5</v>
      </c>
      <c r="G183">
        <v>9</v>
      </c>
      <c r="H183">
        <v>127</v>
      </c>
      <c r="I183">
        <v>127</v>
      </c>
      <c r="J183">
        <v>91</v>
      </c>
      <c r="K183">
        <v>2</v>
      </c>
      <c r="L183">
        <v>2</v>
      </c>
      <c r="M183">
        <v>2</v>
      </c>
      <c r="N183">
        <v>2</v>
      </c>
      <c r="O183">
        <v>2</v>
      </c>
      <c r="P183">
        <v>2</v>
      </c>
      <c r="Q183">
        <v>2</v>
      </c>
      <c r="R183">
        <v>2</v>
      </c>
      <c r="S183">
        <v>2</v>
      </c>
      <c r="T183">
        <v>0</v>
      </c>
      <c r="U183">
        <v>0</v>
      </c>
      <c r="V183">
        <v>18</v>
      </c>
      <c r="W183" s="12">
        <v>18</v>
      </c>
      <c r="X183">
        <v>10</v>
      </c>
      <c r="Y183">
        <v>10</v>
      </c>
      <c r="Z183">
        <v>0</v>
      </c>
      <c r="AA183">
        <v>0</v>
      </c>
      <c r="AB183">
        <v>73</v>
      </c>
      <c r="AC183">
        <v>14</v>
      </c>
      <c r="AD183">
        <v>14</v>
      </c>
      <c r="AE183">
        <v>0</v>
      </c>
      <c r="AF183">
        <v>0</v>
      </c>
      <c r="AG183">
        <v>0</v>
      </c>
      <c r="AH183">
        <v>0</v>
      </c>
      <c r="AI183">
        <v>0</v>
      </c>
      <c r="AJ183">
        <v>0</v>
      </c>
      <c r="AK183">
        <v>14</v>
      </c>
      <c r="AL183">
        <v>82</v>
      </c>
      <c r="AM183">
        <v>76</v>
      </c>
      <c r="AN183">
        <v>76</v>
      </c>
      <c r="AO183" t="s">
        <v>3</v>
      </c>
      <c r="AP183">
        <v>9</v>
      </c>
      <c r="AQ183" s="12" t="s">
        <v>35</v>
      </c>
      <c r="AR183" s="12" t="s">
        <v>379</v>
      </c>
      <c r="AS183" s="12" t="s">
        <v>57</v>
      </c>
      <c r="AT183" s="12" t="s">
        <v>364</v>
      </c>
      <c r="AU183" s="12" t="s">
        <v>704</v>
      </c>
      <c r="AV183" s="12" t="s">
        <v>268</v>
      </c>
    </row>
    <row r="184" spans="1:48" x14ac:dyDescent="0.35">
      <c r="A184" s="12" t="s">
        <v>517</v>
      </c>
      <c r="B184" s="12" t="s">
        <v>535</v>
      </c>
      <c r="C184" s="129">
        <v>44155</v>
      </c>
      <c r="D184">
        <v>2219</v>
      </c>
      <c r="E184">
        <v>3</v>
      </c>
      <c r="F184">
        <v>3</v>
      </c>
      <c r="G184">
        <v>18</v>
      </c>
      <c r="H184">
        <v>0</v>
      </c>
      <c r="I184">
        <v>0</v>
      </c>
      <c r="J184">
        <v>0</v>
      </c>
      <c r="K184">
        <v>0</v>
      </c>
      <c r="L184">
        <v>0</v>
      </c>
      <c r="M184">
        <v>0</v>
      </c>
      <c r="N184">
        <v>175</v>
      </c>
      <c r="O184">
        <v>12</v>
      </c>
      <c r="P184">
        <v>12</v>
      </c>
      <c r="Q184">
        <v>12</v>
      </c>
      <c r="R184">
        <v>16</v>
      </c>
      <c r="S184">
        <v>16</v>
      </c>
      <c r="T184">
        <v>3</v>
      </c>
      <c r="U184">
        <v>3</v>
      </c>
      <c r="V184">
        <v>0</v>
      </c>
      <c r="W184" s="12">
        <v>0</v>
      </c>
      <c r="X184">
        <v>0</v>
      </c>
      <c r="Y184">
        <v>0</v>
      </c>
      <c r="Z184">
        <v>0</v>
      </c>
      <c r="AA184">
        <v>0</v>
      </c>
      <c r="AB184">
        <v>124</v>
      </c>
      <c r="AC184">
        <v>5</v>
      </c>
      <c r="AD184">
        <v>5</v>
      </c>
      <c r="AE184">
        <v>0</v>
      </c>
      <c r="AF184">
        <v>0</v>
      </c>
      <c r="AG184">
        <v>0</v>
      </c>
      <c r="AH184">
        <v>0</v>
      </c>
      <c r="AI184">
        <v>0</v>
      </c>
      <c r="AJ184">
        <v>0</v>
      </c>
      <c r="AK184">
        <v>3</v>
      </c>
      <c r="AL184">
        <v>175</v>
      </c>
      <c r="AM184">
        <v>63</v>
      </c>
      <c r="AN184">
        <v>62</v>
      </c>
      <c r="AO184" t="s">
        <v>3</v>
      </c>
      <c r="AP184">
        <v>8</v>
      </c>
      <c r="AQ184" s="12" t="s">
        <v>35</v>
      </c>
      <c r="AR184" s="12" t="s">
        <v>379</v>
      </c>
      <c r="AS184" s="12" t="s">
        <v>57</v>
      </c>
      <c r="AT184" s="12" t="s">
        <v>532</v>
      </c>
      <c r="AU184" s="12" t="s">
        <v>536</v>
      </c>
      <c r="AV184" s="12" t="s">
        <v>986</v>
      </c>
    </row>
    <row r="185" spans="1:48" x14ac:dyDescent="0.35">
      <c r="A185" s="12" t="s">
        <v>517</v>
      </c>
      <c r="B185" s="12" t="s">
        <v>522</v>
      </c>
      <c r="C185" s="129">
        <v>44155</v>
      </c>
      <c r="D185">
        <v>635</v>
      </c>
      <c r="E185">
        <v>1</v>
      </c>
      <c r="F185">
        <v>1</v>
      </c>
      <c r="G185">
        <v>-24</v>
      </c>
      <c r="H185">
        <v>49</v>
      </c>
      <c r="I185">
        <v>49</v>
      </c>
      <c r="J185">
        <v>22</v>
      </c>
      <c r="K185">
        <v>22</v>
      </c>
      <c r="L185">
        <v>1</v>
      </c>
      <c r="M185">
        <v>1</v>
      </c>
      <c r="N185">
        <v>43</v>
      </c>
      <c r="O185">
        <v>5</v>
      </c>
      <c r="P185">
        <v>5</v>
      </c>
      <c r="Q185">
        <v>5</v>
      </c>
      <c r="R185">
        <v>10</v>
      </c>
      <c r="S185">
        <v>5</v>
      </c>
      <c r="T185">
        <v>0</v>
      </c>
      <c r="U185">
        <v>0</v>
      </c>
      <c r="V185">
        <v>0</v>
      </c>
      <c r="W185" s="12">
        <v>0</v>
      </c>
      <c r="X185">
        <v>0</v>
      </c>
      <c r="Y185">
        <v>0</v>
      </c>
      <c r="Z185">
        <v>0</v>
      </c>
      <c r="AA185">
        <v>0</v>
      </c>
      <c r="AB185">
        <v>55</v>
      </c>
      <c r="AC185">
        <v>10</v>
      </c>
      <c r="AD185">
        <v>10</v>
      </c>
      <c r="AE185">
        <v>0</v>
      </c>
      <c r="AF185">
        <v>0</v>
      </c>
      <c r="AG185">
        <v>0</v>
      </c>
      <c r="AH185">
        <v>1</v>
      </c>
      <c r="AI185">
        <v>0</v>
      </c>
      <c r="AJ185">
        <v>0</v>
      </c>
      <c r="AK185">
        <v>8</v>
      </c>
      <c r="AL185">
        <v>43</v>
      </c>
      <c r="AM185">
        <v>11</v>
      </c>
      <c r="AN185">
        <v>10</v>
      </c>
      <c r="AO185" t="s">
        <v>3</v>
      </c>
      <c r="AP185">
        <v>8</v>
      </c>
      <c r="AQ185" s="12" t="s">
        <v>35</v>
      </c>
      <c r="AR185" s="12" t="s">
        <v>379</v>
      </c>
      <c r="AS185" s="12" t="s">
        <v>57</v>
      </c>
      <c r="AT185" s="12" t="s">
        <v>521</v>
      </c>
      <c r="AU185" s="12" t="s">
        <v>523</v>
      </c>
      <c r="AV185" s="12" t="s">
        <v>986</v>
      </c>
    </row>
    <row r="186" spans="1:48" x14ac:dyDescent="0.35">
      <c r="A186" s="12" t="s">
        <v>517</v>
      </c>
      <c r="B186" s="12" t="s">
        <v>519</v>
      </c>
      <c r="C186" s="129">
        <v>44141</v>
      </c>
      <c r="D186">
        <v>2623</v>
      </c>
      <c r="E186">
        <v>4</v>
      </c>
      <c r="F186">
        <v>4</v>
      </c>
      <c r="G186">
        <v>-3</v>
      </c>
      <c r="H186">
        <v>61</v>
      </c>
      <c r="I186">
        <v>61</v>
      </c>
      <c r="J186">
        <v>43</v>
      </c>
      <c r="K186">
        <v>43</v>
      </c>
      <c r="L186">
        <v>4</v>
      </c>
      <c r="M186">
        <v>4</v>
      </c>
      <c r="N186">
        <v>191</v>
      </c>
      <c r="O186">
        <v>4</v>
      </c>
      <c r="P186">
        <v>4</v>
      </c>
      <c r="Q186">
        <v>4</v>
      </c>
      <c r="R186">
        <v>6</v>
      </c>
      <c r="S186">
        <v>6</v>
      </c>
      <c r="T186">
        <v>1</v>
      </c>
      <c r="U186">
        <v>1</v>
      </c>
      <c r="V186">
        <v>0</v>
      </c>
      <c r="W186" s="12">
        <v>0</v>
      </c>
      <c r="X186">
        <v>0</v>
      </c>
      <c r="Y186">
        <v>0</v>
      </c>
      <c r="Z186">
        <v>0</v>
      </c>
      <c r="AA186">
        <v>0</v>
      </c>
      <c r="AB186">
        <v>77</v>
      </c>
      <c r="AC186">
        <v>6</v>
      </c>
      <c r="AD186">
        <v>6</v>
      </c>
      <c r="AE186">
        <v>0</v>
      </c>
      <c r="AF186">
        <v>0</v>
      </c>
      <c r="AG186">
        <v>0</v>
      </c>
      <c r="AH186">
        <v>0</v>
      </c>
      <c r="AI186">
        <v>0</v>
      </c>
      <c r="AJ186">
        <v>0</v>
      </c>
      <c r="AK186">
        <v>6</v>
      </c>
      <c r="AL186">
        <v>191</v>
      </c>
      <c r="AM186">
        <v>145</v>
      </c>
      <c r="AN186">
        <v>145</v>
      </c>
      <c r="AO186" t="s">
        <v>3</v>
      </c>
      <c r="AP186">
        <v>6</v>
      </c>
      <c r="AQ186" s="12" t="s">
        <v>35</v>
      </c>
      <c r="AR186" s="12" t="s">
        <v>379</v>
      </c>
      <c r="AS186" s="12" t="s">
        <v>57</v>
      </c>
      <c r="AT186" s="12" t="s">
        <v>518</v>
      </c>
      <c r="AU186" s="12" t="s">
        <v>520</v>
      </c>
      <c r="AV186" s="12" t="s">
        <v>986</v>
      </c>
    </row>
    <row r="187" spans="1:48" x14ac:dyDescent="0.35">
      <c r="A187" s="12" t="s">
        <v>517</v>
      </c>
      <c r="B187" s="12" t="s">
        <v>527</v>
      </c>
      <c r="C187" s="129">
        <v>44141</v>
      </c>
      <c r="D187">
        <v>988</v>
      </c>
      <c r="E187">
        <v>3</v>
      </c>
      <c r="F187">
        <v>3</v>
      </c>
      <c r="G187">
        <v>8</v>
      </c>
      <c r="H187">
        <v>58</v>
      </c>
      <c r="I187">
        <v>58</v>
      </c>
      <c r="J187">
        <v>14</v>
      </c>
      <c r="K187">
        <v>14</v>
      </c>
      <c r="L187">
        <v>1</v>
      </c>
      <c r="M187">
        <v>1</v>
      </c>
      <c r="N187">
        <v>102</v>
      </c>
      <c r="O187">
        <v>6</v>
      </c>
      <c r="P187">
        <v>6</v>
      </c>
      <c r="Q187">
        <v>6</v>
      </c>
      <c r="R187">
        <v>7</v>
      </c>
      <c r="S187">
        <v>6</v>
      </c>
      <c r="T187">
        <v>1</v>
      </c>
      <c r="U187">
        <v>1</v>
      </c>
      <c r="V187">
        <v>11</v>
      </c>
      <c r="W187" s="12">
        <v>0</v>
      </c>
      <c r="X187">
        <v>11</v>
      </c>
      <c r="Y187">
        <v>11</v>
      </c>
      <c r="Z187">
        <v>0</v>
      </c>
      <c r="AA187">
        <v>0</v>
      </c>
      <c r="AB187">
        <v>83</v>
      </c>
      <c r="AC187">
        <v>1</v>
      </c>
      <c r="AD187">
        <v>1</v>
      </c>
      <c r="AE187">
        <v>0</v>
      </c>
      <c r="AF187">
        <v>0</v>
      </c>
      <c r="AG187">
        <v>0</v>
      </c>
      <c r="AH187">
        <v>0</v>
      </c>
      <c r="AI187">
        <v>0</v>
      </c>
      <c r="AJ187">
        <v>0</v>
      </c>
      <c r="AK187">
        <v>1</v>
      </c>
      <c r="AL187">
        <v>102</v>
      </c>
      <c r="AM187">
        <v>73</v>
      </c>
      <c r="AN187">
        <v>73</v>
      </c>
      <c r="AO187" t="s">
        <v>3</v>
      </c>
      <c r="AP187">
        <v>6</v>
      </c>
      <c r="AQ187" s="12" t="s">
        <v>35</v>
      </c>
      <c r="AR187" s="12" t="s">
        <v>379</v>
      </c>
      <c r="AS187" s="12" t="s">
        <v>57</v>
      </c>
      <c r="AT187" s="12" t="s">
        <v>526</v>
      </c>
      <c r="AU187" s="12" t="s">
        <v>528</v>
      </c>
      <c r="AV187" s="12" t="s">
        <v>986</v>
      </c>
    </row>
    <row r="188" spans="1:48" x14ac:dyDescent="0.35">
      <c r="A188" s="12" t="s">
        <v>517</v>
      </c>
      <c r="B188" s="12" t="s">
        <v>550</v>
      </c>
      <c r="C188" s="129">
        <v>44141</v>
      </c>
      <c r="D188">
        <v>712</v>
      </c>
      <c r="E188">
        <v>3</v>
      </c>
      <c r="F188">
        <v>3</v>
      </c>
      <c r="G188">
        <v>4</v>
      </c>
      <c r="H188">
        <v>43</v>
      </c>
      <c r="I188">
        <v>43</v>
      </c>
      <c r="J188">
        <v>21</v>
      </c>
      <c r="K188">
        <v>18</v>
      </c>
      <c r="L188">
        <v>1</v>
      </c>
      <c r="M188">
        <v>1</v>
      </c>
      <c r="N188">
        <v>51</v>
      </c>
      <c r="O188">
        <v>2</v>
      </c>
      <c r="P188">
        <v>2</v>
      </c>
      <c r="Q188">
        <v>2</v>
      </c>
      <c r="R188">
        <v>2</v>
      </c>
      <c r="S188">
        <v>2</v>
      </c>
      <c r="T188">
        <v>1</v>
      </c>
      <c r="U188">
        <v>1</v>
      </c>
      <c r="V188">
        <v>0</v>
      </c>
      <c r="W188" s="12">
        <v>0</v>
      </c>
      <c r="X188">
        <v>0</v>
      </c>
      <c r="Y188">
        <v>0</v>
      </c>
      <c r="Z188">
        <v>0</v>
      </c>
      <c r="AA188">
        <v>0</v>
      </c>
      <c r="AB188">
        <v>60</v>
      </c>
      <c r="AC188">
        <v>1</v>
      </c>
      <c r="AD188">
        <v>1</v>
      </c>
      <c r="AE188">
        <v>0</v>
      </c>
      <c r="AF188">
        <v>0</v>
      </c>
      <c r="AG188">
        <v>0</v>
      </c>
      <c r="AH188">
        <v>0</v>
      </c>
      <c r="AI188">
        <v>0</v>
      </c>
      <c r="AJ188">
        <v>0</v>
      </c>
      <c r="AK188">
        <v>1</v>
      </c>
      <c r="AL188">
        <v>51</v>
      </c>
      <c r="AM188">
        <v>34</v>
      </c>
      <c r="AN188">
        <v>25</v>
      </c>
      <c r="AO188" t="s">
        <v>3</v>
      </c>
      <c r="AP188">
        <v>6</v>
      </c>
      <c r="AQ188" s="12" t="s">
        <v>35</v>
      </c>
      <c r="AR188" s="12" t="s">
        <v>379</v>
      </c>
      <c r="AS188" s="12" t="s">
        <v>57</v>
      </c>
      <c r="AT188" s="12" t="s">
        <v>549</v>
      </c>
      <c r="AU188" s="12" t="s">
        <v>551</v>
      </c>
      <c r="AV188" s="12" t="s">
        <v>986</v>
      </c>
    </row>
    <row r="189" spans="1:48" x14ac:dyDescent="0.35">
      <c r="A189" s="12" t="s">
        <v>517</v>
      </c>
      <c r="B189" s="12" t="s">
        <v>541</v>
      </c>
      <c r="C189" s="129">
        <v>44141</v>
      </c>
      <c r="D189">
        <v>628</v>
      </c>
      <c r="E189">
        <v>1</v>
      </c>
      <c r="F189">
        <v>1</v>
      </c>
      <c r="G189">
        <v>-9</v>
      </c>
      <c r="H189">
        <v>24</v>
      </c>
      <c r="I189">
        <v>24</v>
      </c>
      <c r="J189">
        <v>13</v>
      </c>
      <c r="K189">
        <v>13</v>
      </c>
      <c r="L189">
        <v>0</v>
      </c>
      <c r="M189">
        <v>0</v>
      </c>
      <c r="N189">
        <v>12</v>
      </c>
      <c r="O189">
        <v>11</v>
      </c>
      <c r="P189">
        <v>11</v>
      </c>
      <c r="Q189">
        <v>11</v>
      </c>
      <c r="R189">
        <v>10</v>
      </c>
      <c r="S189">
        <v>10</v>
      </c>
      <c r="T189">
        <v>1</v>
      </c>
      <c r="U189">
        <v>1</v>
      </c>
      <c r="V189">
        <v>5</v>
      </c>
      <c r="W189" s="12">
        <v>0</v>
      </c>
      <c r="X189">
        <v>5</v>
      </c>
      <c r="Y189">
        <v>5</v>
      </c>
      <c r="Z189">
        <v>0</v>
      </c>
      <c r="AA189">
        <v>0</v>
      </c>
      <c r="AB189">
        <v>7</v>
      </c>
      <c r="AC189">
        <v>2</v>
      </c>
      <c r="AD189">
        <v>2</v>
      </c>
      <c r="AE189">
        <v>0</v>
      </c>
      <c r="AF189">
        <v>0</v>
      </c>
      <c r="AG189">
        <v>0</v>
      </c>
      <c r="AH189">
        <v>0</v>
      </c>
      <c r="AI189">
        <v>0</v>
      </c>
      <c r="AJ189">
        <v>0</v>
      </c>
      <c r="AK189">
        <v>2</v>
      </c>
      <c r="AL189">
        <v>12</v>
      </c>
      <c r="AM189">
        <v>8</v>
      </c>
      <c r="AN189">
        <v>8</v>
      </c>
      <c r="AO189" t="s">
        <v>3</v>
      </c>
      <c r="AP189">
        <v>6</v>
      </c>
      <c r="AQ189" s="12" t="s">
        <v>35</v>
      </c>
      <c r="AR189" s="12" t="s">
        <v>379</v>
      </c>
      <c r="AS189" s="12" t="s">
        <v>57</v>
      </c>
      <c r="AT189" s="12" t="s">
        <v>540</v>
      </c>
      <c r="AU189" s="12" t="s">
        <v>542</v>
      </c>
      <c r="AV189" s="12" t="s">
        <v>986</v>
      </c>
    </row>
    <row r="190" spans="1:48" x14ac:dyDescent="0.35">
      <c r="A190" s="12" t="s">
        <v>517</v>
      </c>
      <c r="B190" s="12" t="s">
        <v>522</v>
      </c>
      <c r="C190" s="129">
        <v>44141</v>
      </c>
      <c r="D190">
        <v>635</v>
      </c>
      <c r="E190">
        <v>2</v>
      </c>
      <c r="F190">
        <v>2</v>
      </c>
      <c r="G190">
        <v>11</v>
      </c>
      <c r="H190">
        <v>53</v>
      </c>
      <c r="I190">
        <v>53</v>
      </c>
      <c r="J190">
        <v>11</v>
      </c>
      <c r="K190">
        <v>11</v>
      </c>
      <c r="L190">
        <v>1</v>
      </c>
      <c r="M190">
        <v>1</v>
      </c>
      <c r="N190">
        <v>19</v>
      </c>
      <c r="O190">
        <v>10</v>
      </c>
      <c r="P190">
        <v>10</v>
      </c>
      <c r="Q190">
        <v>10</v>
      </c>
      <c r="R190">
        <v>5</v>
      </c>
      <c r="S190">
        <v>5</v>
      </c>
      <c r="T190">
        <v>1</v>
      </c>
      <c r="U190">
        <v>1</v>
      </c>
      <c r="V190">
        <v>0</v>
      </c>
      <c r="W190" s="12">
        <v>0</v>
      </c>
      <c r="X190">
        <v>0</v>
      </c>
      <c r="Y190">
        <v>0</v>
      </c>
      <c r="Z190">
        <v>0</v>
      </c>
      <c r="AA190">
        <v>0</v>
      </c>
      <c r="AB190">
        <v>24</v>
      </c>
      <c r="AC190">
        <v>0</v>
      </c>
      <c r="AD190">
        <v>0</v>
      </c>
      <c r="AE190">
        <v>0</v>
      </c>
      <c r="AF190">
        <v>0</v>
      </c>
      <c r="AG190">
        <v>0</v>
      </c>
      <c r="AH190">
        <v>0</v>
      </c>
      <c r="AI190">
        <v>0</v>
      </c>
      <c r="AJ190">
        <v>0</v>
      </c>
      <c r="AK190">
        <v>0</v>
      </c>
      <c r="AL190">
        <v>19</v>
      </c>
      <c r="AM190">
        <v>14</v>
      </c>
      <c r="AN190">
        <v>11</v>
      </c>
      <c r="AO190" t="s">
        <v>3</v>
      </c>
      <c r="AP190">
        <v>6</v>
      </c>
      <c r="AQ190" s="12" t="s">
        <v>35</v>
      </c>
      <c r="AR190" s="12" t="s">
        <v>379</v>
      </c>
      <c r="AS190" s="12" t="s">
        <v>57</v>
      </c>
      <c r="AT190" s="12" t="s">
        <v>521</v>
      </c>
      <c r="AU190" s="12" t="s">
        <v>523</v>
      </c>
      <c r="AV190" s="12" t="s">
        <v>986</v>
      </c>
    </row>
    <row r="191" spans="1:48" x14ac:dyDescent="0.35">
      <c r="A191" s="12" t="s">
        <v>517</v>
      </c>
      <c r="B191" s="12" t="s">
        <v>519</v>
      </c>
      <c r="C191" s="129">
        <v>44134</v>
      </c>
      <c r="D191">
        <v>2626</v>
      </c>
      <c r="E191">
        <v>2</v>
      </c>
      <c r="F191">
        <v>2</v>
      </c>
      <c r="G191">
        <v>-1</v>
      </c>
      <c r="H191">
        <v>56</v>
      </c>
      <c r="I191">
        <v>56</v>
      </c>
      <c r="J191">
        <v>42</v>
      </c>
      <c r="K191">
        <v>42</v>
      </c>
      <c r="L191">
        <v>2</v>
      </c>
      <c r="M191">
        <v>2</v>
      </c>
      <c r="N191">
        <v>104</v>
      </c>
      <c r="O191">
        <v>6</v>
      </c>
      <c r="P191">
        <v>6</v>
      </c>
      <c r="Q191">
        <v>6</v>
      </c>
      <c r="R191">
        <v>4</v>
      </c>
      <c r="S191">
        <v>4</v>
      </c>
      <c r="T191">
        <v>0</v>
      </c>
      <c r="U191">
        <v>0</v>
      </c>
      <c r="V191">
        <v>14</v>
      </c>
      <c r="W191" s="12">
        <v>0</v>
      </c>
      <c r="X191">
        <v>14</v>
      </c>
      <c r="Y191">
        <v>14</v>
      </c>
      <c r="Z191">
        <v>0</v>
      </c>
      <c r="AA191">
        <v>0</v>
      </c>
      <c r="AB191">
        <v>119</v>
      </c>
      <c r="AC191">
        <v>5</v>
      </c>
      <c r="AD191">
        <v>5</v>
      </c>
      <c r="AE191">
        <v>0</v>
      </c>
      <c r="AF191">
        <v>0</v>
      </c>
      <c r="AG191">
        <v>0</v>
      </c>
      <c r="AH191">
        <v>0</v>
      </c>
      <c r="AI191">
        <v>0</v>
      </c>
      <c r="AJ191">
        <v>0</v>
      </c>
      <c r="AK191">
        <v>5</v>
      </c>
      <c r="AL191">
        <v>104</v>
      </c>
      <c r="AM191">
        <v>89</v>
      </c>
      <c r="AN191">
        <v>89</v>
      </c>
      <c r="AO191" t="s">
        <v>3</v>
      </c>
      <c r="AP191">
        <v>5</v>
      </c>
      <c r="AQ191" s="12" t="s">
        <v>17</v>
      </c>
      <c r="AR191" s="12" t="s">
        <v>379</v>
      </c>
      <c r="AS191" s="12" t="s">
        <v>57</v>
      </c>
      <c r="AT191" s="12" t="s">
        <v>518</v>
      </c>
      <c r="AU191" s="12" t="s">
        <v>520</v>
      </c>
      <c r="AV191" s="12" t="s">
        <v>986</v>
      </c>
    </row>
    <row r="192" spans="1:48" x14ac:dyDescent="0.35">
      <c r="A192" s="12" t="s">
        <v>517</v>
      </c>
      <c r="B192" s="12" t="s">
        <v>527</v>
      </c>
      <c r="C192" s="129">
        <v>44134</v>
      </c>
      <c r="D192">
        <v>980</v>
      </c>
      <c r="E192">
        <v>1</v>
      </c>
      <c r="F192">
        <v>1</v>
      </c>
      <c r="G192">
        <v>-5</v>
      </c>
      <c r="H192">
        <v>61</v>
      </c>
      <c r="I192">
        <v>61</v>
      </c>
      <c r="J192">
        <v>32</v>
      </c>
      <c r="K192">
        <v>32</v>
      </c>
      <c r="L192">
        <v>1</v>
      </c>
      <c r="M192">
        <v>1</v>
      </c>
      <c r="N192">
        <v>3</v>
      </c>
      <c r="O192">
        <v>9</v>
      </c>
      <c r="P192">
        <v>9</v>
      </c>
      <c r="Q192">
        <v>9</v>
      </c>
      <c r="R192">
        <v>9</v>
      </c>
      <c r="S192">
        <v>8</v>
      </c>
      <c r="T192">
        <v>0</v>
      </c>
      <c r="U192">
        <v>0</v>
      </c>
      <c r="V192">
        <v>13</v>
      </c>
      <c r="W192" s="12">
        <v>0</v>
      </c>
      <c r="X192">
        <v>13</v>
      </c>
      <c r="Y192">
        <v>13</v>
      </c>
      <c r="Z192">
        <v>0</v>
      </c>
      <c r="AA192">
        <v>0</v>
      </c>
      <c r="AB192">
        <v>3</v>
      </c>
      <c r="AC192">
        <v>1</v>
      </c>
      <c r="AD192">
        <v>1</v>
      </c>
      <c r="AE192">
        <v>0</v>
      </c>
      <c r="AF192">
        <v>0</v>
      </c>
      <c r="AG192">
        <v>0</v>
      </c>
      <c r="AH192">
        <v>0</v>
      </c>
      <c r="AI192">
        <v>0</v>
      </c>
      <c r="AJ192">
        <v>0</v>
      </c>
      <c r="AK192">
        <v>1</v>
      </c>
      <c r="AL192">
        <v>3</v>
      </c>
      <c r="AM192">
        <v>2</v>
      </c>
      <c r="AN192">
        <v>2</v>
      </c>
      <c r="AO192" t="s">
        <v>3</v>
      </c>
      <c r="AP192">
        <v>5</v>
      </c>
      <c r="AQ192" s="12" t="s">
        <v>17</v>
      </c>
      <c r="AR192" s="12" t="s">
        <v>379</v>
      </c>
      <c r="AS192" s="12" t="s">
        <v>57</v>
      </c>
      <c r="AT192" s="12" t="s">
        <v>526</v>
      </c>
      <c r="AU192" s="12" t="s">
        <v>528</v>
      </c>
      <c r="AV192" s="12" t="s">
        <v>986</v>
      </c>
    </row>
    <row r="193" spans="1:48" x14ac:dyDescent="0.35">
      <c r="A193" s="12" t="s">
        <v>517</v>
      </c>
      <c r="B193" s="12" t="s">
        <v>530</v>
      </c>
      <c r="C193" s="129">
        <v>44134</v>
      </c>
      <c r="D193">
        <v>669</v>
      </c>
      <c r="E193">
        <v>1</v>
      </c>
      <c r="F193">
        <v>1</v>
      </c>
      <c r="G193">
        <v>-21</v>
      </c>
      <c r="H193">
        <v>73</v>
      </c>
      <c r="I193">
        <v>73</v>
      </c>
      <c r="J193">
        <v>23</v>
      </c>
      <c r="K193">
        <v>23</v>
      </c>
      <c r="L193">
        <v>1</v>
      </c>
      <c r="M193">
        <v>1</v>
      </c>
      <c r="N193">
        <v>54</v>
      </c>
      <c r="O193">
        <v>4</v>
      </c>
      <c r="P193">
        <v>1</v>
      </c>
      <c r="Q193">
        <v>0</v>
      </c>
      <c r="R193">
        <v>0</v>
      </c>
      <c r="S193">
        <v>0</v>
      </c>
      <c r="T193">
        <v>0</v>
      </c>
      <c r="U193">
        <v>0</v>
      </c>
      <c r="V193">
        <v>6</v>
      </c>
      <c r="W193" s="12">
        <v>0</v>
      </c>
      <c r="X193">
        <v>1</v>
      </c>
      <c r="Y193">
        <v>1</v>
      </c>
      <c r="Z193">
        <v>0</v>
      </c>
      <c r="AA193">
        <v>0</v>
      </c>
      <c r="AB193">
        <v>13</v>
      </c>
      <c r="AC193">
        <v>3</v>
      </c>
      <c r="AD193">
        <v>3</v>
      </c>
      <c r="AE193">
        <v>0</v>
      </c>
      <c r="AF193">
        <v>1</v>
      </c>
      <c r="AG193">
        <v>0</v>
      </c>
      <c r="AH193">
        <v>0</v>
      </c>
      <c r="AI193">
        <v>0</v>
      </c>
      <c r="AJ193">
        <v>0</v>
      </c>
      <c r="AK193">
        <v>3</v>
      </c>
      <c r="AL193">
        <v>54</v>
      </c>
      <c r="AM193">
        <v>46</v>
      </c>
      <c r="AN193">
        <v>46</v>
      </c>
      <c r="AO193" t="s">
        <v>3</v>
      </c>
      <c r="AP193">
        <v>5</v>
      </c>
      <c r="AQ193" s="12" t="s">
        <v>17</v>
      </c>
      <c r="AR193" s="12" t="s">
        <v>379</v>
      </c>
      <c r="AS193" s="12" t="s">
        <v>57</v>
      </c>
      <c r="AT193" s="12" t="s">
        <v>529</v>
      </c>
      <c r="AU193" s="12" t="s">
        <v>531</v>
      </c>
      <c r="AV193" s="12" t="s">
        <v>986</v>
      </c>
    </row>
    <row r="194" spans="1:48" x14ac:dyDescent="0.35">
      <c r="A194" s="12" t="s">
        <v>517</v>
      </c>
      <c r="B194" s="12" t="s">
        <v>550</v>
      </c>
      <c r="C194" s="129">
        <v>44134</v>
      </c>
      <c r="D194">
        <v>708</v>
      </c>
      <c r="E194">
        <v>0</v>
      </c>
      <c r="F194">
        <v>0</v>
      </c>
      <c r="G194">
        <v>0</v>
      </c>
      <c r="H194">
        <v>36</v>
      </c>
      <c r="I194">
        <v>36</v>
      </c>
      <c r="J194">
        <v>24</v>
      </c>
      <c r="K194">
        <v>24</v>
      </c>
      <c r="L194">
        <v>0</v>
      </c>
      <c r="M194">
        <v>0</v>
      </c>
      <c r="N194">
        <v>36</v>
      </c>
      <c r="O194">
        <v>4</v>
      </c>
      <c r="P194">
        <v>4</v>
      </c>
      <c r="Q194">
        <v>4</v>
      </c>
      <c r="R194">
        <v>4</v>
      </c>
      <c r="S194">
        <v>4</v>
      </c>
      <c r="T194">
        <v>0</v>
      </c>
      <c r="U194">
        <v>0</v>
      </c>
      <c r="V194">
        <v>12</v>
      </c>
      <c r="W194" s="12">
        <v>0</v>
      </c>
      <c r="X194">
        <v>12</v>
      </c>
      <c r="Y194">
        <v>12</v>
      </c>
      <c r="Z194">
        <v>0</v>
      </c>
      <c r="AA194">
        <v>0</v>
      </c>
      <c r="AB194">
        <v>31</v>
      </c>
      <c r="AC194">
        <v>1</v>
      </c>
      <c r="AD194">
        <v>1</v>
      </c>
      <c r="AE194">
        <v>0</v>
      </c>
      <c r="AF194">
        <v>0</v>
      </c>
      <c r="AG194">
        <v>0</v>
      </c>
      <c r="AH194">
        <v>0</v>
      </c>
      <c r="AI194">
        <v>0</v>
      </c>
      <c r="AJ194">
        <v>0</v>
      </c>
      <c r="AK194">
        <v>1</v>
      </c>
      <c r="AL194">
        <v>36</v>
      </c>
      <c r="AM194">
        <v>36</v>
      </c>
      <c r="AN194">
        <v>32</v>
      </c>
      <c r="AO194" t="s">
        <v>3</v>
      </c>
      <c r="AP194">
        <v>5</v>
      </c>
      <c r="AQ194" s="12" t="s">
        <v>17</v>
      </c>
      <c r="AR194" s="12" t="s">
        <v>379</v>
      </c>
      <c r="AS194" s="12" t="s">
        <v>57</v>
      </c>
      <c r="AT194" s="12" t="s">
        <v>549</v>
      </c>
      <c r="AU194" s="12" t="s">
        <v>551</v>
      </c>
      <c r="AV194" s="12" t="s">
        <v>986</v>
      </c>
    </row>
    <row r="195" spans="1:48" x14ac:dyDescent="0.35">
      <c r="A195" s="12" t="s">
        <v>517</v>
      </c>
      <c r="B195" s="12" t="s">
        <v>538</v>
      </c>
      <c r="C195" s="129">
        <v>44127</v>
      </c>
      <c r="D195">
        <v>1778</v>
      </c>
      <c r="E195">
        <v>3</v>
      </c>
      <c r="F195">
        <v>3</v>
      </c>
      <c r="G195">
        <v>-2</v>
      </c>
      <c r="H195">
        <v>48</v>
      </c>
      <c r="I195">
        <v>48</v>
      </c>
      <c r="J195">
        <v>33</v>
      </c>
      <c r="K195">
        <v>33</v>
      </c>
      <c r="L195">
        <v>2</v>
      </c>
      <c r="M195">
        <v>2</v>
      </c>
      <c r="N195">
        <v>109</v>
      </c>
      <c r="O195">
        <v>11</v>
      </c>
      <c r="P195">
        <v>11</v>
      </c>
      <c r="Q195">
        <v>11</v>
      </c>
      <c r="R195">
        <v>12</v>
      </c>
      <c r="S195">
        <v>7</v>
      </c>
      <c r="T195">
        <v>2</v>
      </c>
      <c r="U195">
        <v>2</v>
      </c>
      <c r="V195">
        <v>0</v>
      </c>
      <c r="W195" s="12">
        <v>0</v>
      </c>
      <c r="X195">
        <v>0</v>
      </c>
      <c r="Y195">
        <v>0</v>
      </c>
      <c r="Z195">
        <v>0</v>
      </c>
      <c r="AA195">
        <v>0</v>
      </c>
      <c r="AB195">
        <v>119</v>
      </c>
      <c r="AC195">
        <v>30</v>
      </c>
      <c r="AD195">
        <v>30</v>
      </c>
      <c r="AE195">
        <v>0</v>
      </c>
      <c r="AF195">
        <v>0</v>
      </c>
      <c r="AG195">
        <v>0</v>
      </c>
      <c r="AH195">
        <v>0</v>
      </c>
      <c r="AI195">
        <v>0</v>
      </c>
      <c r="AJ195">
        <v>0</v>
      </c>
      <c r="AK195">
        <v>30</v>
      </c>
      <c r="AL195">
        <v>109</v>
      </c>
      <c r="AM195">
        <v>94</v>
      </c>
      <c r="AN195">
        <v>74</v>
      </c>
      <c r="AO195" t="s">
        <v>3</v>
      </c>
      <c r="AP195">
        <v>4</v>
      </c>
      <c r="AQ195" s="12" t="s">
        <v>17</v>
      </c>
      <c r="AR195" s="12" t="s">
        <v>379</v>
      </c>
      <c r="AS195" s="12" t="s">
        <v>57</v>
      </c>
      <c r="AT195" s="12" t="s">
        <v>537</v>
      </c>
      <c r="AU195" s="12" t="s">
        <v>539</v>
      </c>
      <c r="AV195" s="12" t="s">
        <v>986</v>
      </c>
    </row>
    <row r="196" spans="1:48" x14ac:dyDescent="0.35">
      <c r="A196" s="12" t="s">
        <v>517</v>
      </c>
      <c r="B196" s="12" t="s">
        <v>524</v>
      </c>
      <c r="C196" s="129">
        <v>44127</v>
      </c>
      <c r="D196">
        <v>1767</v>
      </c>
      <c r="E196">
        <v>2</v>
      </c>
      <c r="F196">
        <v>2</v>
      </c>
      <c r="G196">
        <v>-2</v>
      </c>
      <c r="H196">
        <v>27</v>
      </c>
      <c r="I196">
        <v>27</v>
      </c>
      <c r="J196">
        <v>19</v>
      </c>
      <c r="K196">
        <v>19</v>
      </c>
      <c r="L196">
        <v>0</v>
      </c>
      <c r="M196">
        <v>0</v>
      </c>
      <c r="N196">
        <v>48</v>
      </c>
      <c r="O196">
        <v>2</v>
      </c>
      <c r="P196">
        <v>2</v>
      </c>
      <c r="Q196">
        <v>2</v>
      </c>
      <c r="R196">
        <v>4</v>
      </c>
      <c r="S196">
        <v>4</v>
      </c>
      <c r="T196">
        <v>1</v>
      </c>
      <c r="U196">
        <v>1</v>
      </c>
      <c r="V196">
        <v>0</v>
      </c>
      <c r="W196" s="12">
        <v>0</v>
      </c>
      <c r="X196">
        <v>0</v>
      </c>
      <c r="Y196">
        <v>0</v>
      </c>
      <c r="Z196">
        <v>0</v>
      </c>
      <c r="AA196">
        <v>0</v>
      </c>
      <c r="AB196">
        <v>50</v>
      </c>
      <c r="AC196">
        <v>13</v>
      </c>
      <c r="AD196">
        <v>13</v>
      </c>
      <c r="AE196">
        <v>0</v>
      </c>
      <c r="AF196">
        <v>1</v>
      </c>
      <c r="AG196">
        <v>0</v>
      </c>
      <c r="AH196">
        <v>0</v>
      </c>
      <c r="AI196">
        <v>0</v>
      </c>
      <c r="AJ196">
        <v>0</v>
      </c>
      <c r="AK196">
        <v>13</v>
      </c>
      <c r="AL196">
        <v>48</v>
      </c>
      <c r="AM196">
        <v>46</v>
      </c>
      <c r="AN196">
        <v>46</v>
      </c>
      <c r="AO196" t="s">
        <v>3</v>
      </c>
      <c r="AP196">
        <v>4</v>
      </c>
      <c r="AQ196" s="12" t="s">
        <v>17</v>
      </c>
      <c r="AR196" s="12" t="s">
        <v>379</v>
      </c>
      <c r="AS196" s="12" t="s">
        <v>57</v>
      </c>
      <c r="AT196" s="12" t="s">
        <v>521</v>
      </c>
      <c r="AU196" s="12" t="s">
        <v>525</v>
      </c>
      <c r="AV196" s="12" t="s">
        <v>986</v>
      </c>
    </row>
    <row r="197" spans="1:48" x14ac:dyDescent="0.35">
      <c r="A197" s="12" t="s">
        <v>517</v>
      </c>
      <c r="B197" s="12" t="s">
        <v>547</v>
      </c>
      <c r="C197" s="129">
        <v>44127</v>
      </c>
      <c r="D197">
        <v>888</v>
      </c>
      <c r="E197">
        <v>2</v>
      </c>
      <c r="F197">
        <v>2</v>
      </c>
      <c r="G197">
        <v>-2</v>
      </c>
      <c r="H197">
        <v>64</v>
      </c>
      <c r="I197">
        <v>64</v>
      </c>
      <c r="J197">
        <v>34</v>
      </c>
      <c r="K197">
        <v>34</v>
      </c>
      <c r="L197">
        <v>2</v>
      </c>
      <c r="M197">
        <v>2</v>
      </c>
      <c r="N197">
        <v>51</v>
      </c>
      <c r="O197">
        <v>2</v>
      </c>
      <c r="P197">
        <v>2</v>
      </c>
      <c r="Q197">
        <v>2</v>
      </c>
      <c r="R197">
        <v>3</v>
      </c>
      <c r="S197">
        <v>2</v>
      </c>
      <c r="T197">
        <v>0</v>
      </c>
      <c r="U197">
        <v>0</v>
      </c>
      <c r="V197">
        <v>5</v>
      </c>
      <c r="W197" s="12">
        <v>0</v>
      </c>
      <c r="X197">
        <v>5</v>
      </c>
      <c r="Y197">
        <v>5</v>
      </c>
      <c r="Z197">
        <v>0</v>
      </c>
      <c r="AA197">
        <v>0</v>
      </c>
      <c r="AB197">
        <v>54</v>
      </c>
      <c r="AC197">
        <v>18</v>
      </c>
      <c r="AD197">
        <v>18</v>
      </c>
      <c r="AE197">
        <v>0</v>
      </c>
      <c r="AF197">
        <v>0</v>
      </c>
      <c r="AG197">
        <v>0</v>
      </c>
      <c r="AH197">
        <v>2</v>
      </c>
      <c r="AI197">
        <v>0</v>
      </c>
      <c r="AJ197">
        <v>0</v>
      </c>
      <c r="AK197">
        <v>16</v>
      </c>
      <c r="AL197">
        <v>51</v>
      </c>
      <c r="AM197">
        <v>44</v>
      </c>
      <c r="AN197">
        <v>44</v>
      </c>
      <c r="AO197" t="s">
        <v>3</v>
      </c>
      <c r="AP197">
        <v>4</v>
      </c>
      <c r="AQ197" s="12" t="s">
        <v>17</v>
      </c>
      <c r="AR197" s="12" t="s">
        <v>379</v>
      </c>
      <c r="AS197" s="12" t="s">
        <v>57</v>
      </c>
      <c r="AT197" s="12" t="s">
        <v>546</v>
      </c>
      <c r="AU197" s="12" t="s">
        <v>548</v>
      </c>
      <c r="AV197" s="12" t="s">
        <v>986</v>
      </c>
    </row>
    <row r="198" spans="1:48" x14ac:dyDescent="0.35">
      <c r="A198" s="12" t="s">
        <v>517</v>
      </c>
      <c r="B198" s="12" t="s">
        <v>550</v>
      </c>
      <c r="C198" s="129">
        <v>44127</v>
      </c>
      <c r="D198">
        <v>708</v>
      </c>
      <c r="E198">
        <v>0</v>
      </c>
      <c r="F198">
        <v>0</v>
      </c>
      <c r="G198">
        <v>4</v>
      </c>
      <c r="H198">
        <v>40</v>
      </c>
      <c r="I198">
        <v>40</v>
      </c>
      <c r="J198">
        <v>21</v>
      </c>
      <c r="K198">
        <v>21</v>
      </c>
      <c r="L198">
        <v>0</v>
      </c>
      <c r="M198">
        <v>0</v>
      </c>
      <c r="N198">
        <v>28</v>
      </c>
      <c r="O198">
        <v>4</v>
      </c>
      <c r="P198">
        <v>4</v>
      </c>
      <c r="Q198">
        <v>4</v>
      </c>
      <c r="R198">
        <v>4</v>
      </c>
      <c r="S198">
        <v>3</v>
      </c>
      <c r="T198">
        <v>0</v>
      </c>
      <c r="U198">
        <v>0</v>
      </c>
      <c r="V198">
        <v>10</v>
      </c>
      <c r="W198" s="12">
        <v>0</v>
      </c>
      <c r="X198">
        <v>10</v>
      </c>
      <c r="Y198">
        <v>10</v>
      </c>
      <c r="Z198">
        <v>0</v>
      </c>
      <c r="AA198">
        <v>0</v>
      </c>
      <c r="AB198">
        <v>32</v>
      </c>
      <c r="AC198">
        <v>1</v>
      </c>
      <c r="AD198">
        <v>1</v>
      </c>
      <c r="AE198">
        <v>0</v>
      </c>
      <c r="AF198">
        <v>0</v>
      </c>
      <c r="AG198">
        <v>0</v>
      </c>
      <c r="AH198">
        <v>0</v>
      </c>
      <c r="AI198">
        <v>0</v>
      </c>
      <c r="AJ198">
        <v>0</v>
      </c>
      <c r="AK198">
        <v>1</v>
      </c>
      <c r="AL198">
        <v>28</v>
      </c>
      <c r="AM198">
        <v>23</v>
      </c>
      <c r="AN198">
        <v>19</v>
      </c>
      <c r="AO198" t="s">
        <v>3</v>
      </c>
      <c r="AP198">
        <v>4</v>
      </c>
      <c r="AQ198" s="12" t="s">
        <v>17</v>
      </c>
      <c r="AR198" s="12" t="s">
        <v>379</v>
      </c>
      <c r="AS198" s="12" t="s">
        <v>57</v>
      </c>
      <c r="AT198" s="12" t="s">
        <v>549</v>
      </c>
      <c r="AU198" s="12" t="s">
        <v>551</v>
      </c>
      <c r="AV198" s="12" t="s">
        <v>986</v>
      </c>
    </row>
    <row r="199" spans="1:48" x14ac:dyDescent="0.35">
      <c r="A199" s="12" t="s">
        <v>517</v>
      </c>
      <c r="B199" s="12" t="s">
        <v>522</v>
      </c>
      <c r="C199" s="129">
        <v>44127</v>
      </c>
      <c r="D199">
        <v>633</v>
      </c>
      <c r="E199">
        <v>2</v>
      </c>
      <c r="F199">
        <v>2</v>
      </c>
      <c r="G199">
        <v>8</v>
      </c>
      <c r="H199">
        <v>48</v>
      </c>
      <c r="I199">
        <v>48</v>
      </c>
      <c r="J199">
        <v>28</v>
      </c>
      <c r="K199">
        <v>28</v>
      </c>
      <c r="L199">
        <v>1</v>
      </c>
      <c r="M199">
        <v>1</v>
      </c>
      <c r="N199">
        <v>27</v>
      </c>
      <c r="O199">
        <v>8</v>
      </c>
      <c r="P199">
        <v>8</v>
      </c>
      <c r="Q199">
        <v>8</v>
      </c>
      <c r="R199">
        <v>8</v>
      </c>
      <c r="S199">
        <v>5</v>
      </c>
      <c r="T199">
        <v>1</v>
      </c>
      <c r="U199">
        <v>1</v>
      </c>
      <c r="V199">
        <v>0</v>
      </c>
      <c r="W199" s="12">
        <v>0</v>
      </c>
      <c r="X199">
        <v>0</v>
      </c>
      <c r="Y199">
        <v>0</v>
      </c>
      <c r="Z199">
        <v>0</v>
      </c>
      <c r="AA199">
        <v>0</v>
      </c>
      <c r="AB199">
        <v>32</v>
      </c>
      <c r="AC199">
        <v>10</v>
      </c>
      <c r="AD199">
        <v>10</v>
      </c>
      <c r="AE199">
        <v>0</v>
      </c>
      <c r="AF199">
        <v>0</v>
      </c>
      <c r="AG199">
        <v>0</v>
      </c>
      <c r="AH199">
        <v>0</v>
      </c>
      <c r="AI199">
        <v>0</v>
      </c>
      <c r="AJ199">
        <v>0</v>
      </c>
      <c r="AK199">
        <v>10</v>
      </c>
      <c r="AL199">
        <v>27</v>
      </c>
      <c r="AM199">
        <v>20</v>
      </c>
      <c r="AN199">
        <v>17</v>
      </c>
      <c r="AO199" t="s">
        <v>3</v>
      </c>
      <c r="AP199">
        <v>4</v>
      </c>
      <c r="AQ199" s="12" t="s">
        <v>17</v>
      </c>
      <c r="AR199" s="12" t="s">
        <v>379</v>
      </c>
      <c r="AS199" s="12" t="s">
        <v>57</v>
      </c>
      <c r="AT199" s="12" t="s">
        <v>521</v>
      </c>
      <c r="AU199" s="12" t="s">
        <v>523</v>
      </c>
      <c r="AV199" s="12" t="s">
        <v>986</v>
      </c>
    </row>
    <row r="200" spans="1:48" x14ac:dyDescent="0.35">
      <c r="A200" s="12" t="s">
        <v>5</v>
      </c>
      <c r="B200" s="12" t="s">
        <v>277</v>
      </c>
      <c r="C200" s="129">
        <v>44106</v>
      </c>
      <c r="D200">
        <v>1337</v>
      </c>
      <c r="E200">
        <v>0</v>
      </c>
      <c r="F200">
        <v>0</v>
      </c>
      <c r="G200">
        <v>0</v>
      </c>
      <c r="H200">
        <v>0</v>
      </c>
      <c r="I200">
        <v>0</v>
      </c>
      <c r="J200">
        <v>0</v>
      </c>
      <c r="K200">
        <v>0</v>
      </c>
      <c r="L200">
        <v>0</v>
      </c>
      <c r="M200">
        <v>0</v>
      </c>
      <c r="N200">
        <v>0</v>
      </c>
      <c r="O200">
        <v>0</v>
      </c>
      <c r="P200">
        <v>0</v>
      </c>
      <c r="Q200">
        <v>0</v>
      </c>
      <c r="R200">
        <v>0</v>
      </c>
      <c r="S200">
        <v>0</v>
      </c>
      <c r="T200">
        <v>0</v>
      </c>
      <c r="U200">
        <v>0</v>
      </c>
      <c r="V200">
        <v>0</v>
      </c>
      <c r="W200" s="12">
        <v>0</v>
      </c>
      <c r="X200">
        <v>0</v>
      </c>
      <c r="Y200">
        <v>0</v>
      </c>
      <c r="Z200">
        <v>0</v>
      </c>
      <c r="AA200">
        <v>0</v>
      </c>
      <c r="AB200">
        <v>0</v>
      </c>
      <c r="AC200">
        <v>0</v>
      </c>
      <c r="AD200">
        <v>0</v>
      </c>
      <c r="AE200">
        <v>0</v>
      </c>
      <c r="AF200">
        <v>1</v>
      </c>
      <c r="AG200">
        <v>0</v>
      </c>
      <c r="AH200">
        <v>0</v>
      </c>
      <c r="AI200">
        <v>0</v>
      </c>
      <c r="AJ200">
        <v>0</v>
      </c>
      <c r="AK200">
        <v>0</v>
      </c>
      <c r="AL200">
        <v>0</v>
      </c>
      <c r="AM200">
        <v>0</v>
      </c>
      <c r="AN200">
        <v>0</v>
      </c>
      <c r="AO200" t="s">
        <v>3</v>
      </c>
      <c r="AP200">
        <v>1</v>
      </c>
      <c r="AQ200" s="12" t="s">
        <v>17</v>
      </c>
      <c r="AR200" s="12" t="s">
        <v>379</v>
      </c>
      <c r="AS200" s="12" t="s">
        <v>57</v>
      </c>
      <c r="AT200" s="12" t="s">
        <v>346</v>
      </c>
      <c r="AU200" s="12" t="s">
        <v>383</v>
      </c>
      <c r="AV200" s="12" t="s">
        <v>279</v>
      </c>
    </row>
    <row r="201" spans="1:48" x14ac:dyDescent="0.35">
      <c r="A201" s="12" t="s">
        <v>5</v>
      </c>
      <c r="B201" s="12" t="s">
        <v>8</v>
      </c>
      <c r="C201" s="129">
        <v>44106</v>
      </c>
      <c r="D201">
        <v>1337</v>
      </c>
      <c r="E201">
        <v>0</v>
      </c>
      <c r="F201">
        <v>0</v>
      </c>
      <c r="G201">
        <v>0</v>
      </c>
      <c r="H201">
        <v>0</v>
      </c>
      <c r="I201">
        <v>0</v>
      </c>
      <c r="J201">
        <v>0</v>
      </c>
      <c r="K201">
        <v>0</v>
      </c>
      <c r="L201">
        <v>0</v>
      </c>
      <c r="M201">
        <v>0</v>
      </c>
      <c r="N201">
        <v>0</v>
      </c>
      <c r="O201">
        <v>0</v>
      </c>
      <c r="P201">
        <v>0</v>
      </c>
      <c r="Q201">
        <v>0</v>
      </c>
      <c r="R201">
        <v>0</v>
      </c>
      <c r="S201">
        <v>0</v>
      </c>
      <c r="T201">
        <v>0</v>
      </c>
      <c r="U201">
        <v>0</v>
      </c>
      <c r="V201">
        <v>0</v>
      </c>
      <c r="W201" s="12">
        <v>0</v>
      </c>
      <c r="X201">
        <v>0</v>
      </c>
      <c r="Y201">
        <v>0</v>
      </c>
      <c r="Z201">
        <v>0</v>
      </c>
      <c r="AA201">
        <v>0</v>
      </c>
      <c r="AB201">
        <v>0</v>
      </c>
      <c r="AC201">
        <v>0</v>
      </c>
      <c r="AD201">
        <v>0</v>
      </c>
      <c r="AE201">
        <v>0</v>
      </c>
      <c r="AF201">
        <v>1</v>
      </c>
      <c r="AG201">
        <v>0</v>
      </c>
      <c r="AH201">
        <v>0</v>
      </c>
      <c r="AI201">
        <v>0</v>
      </c>
      <c r="AJ201">
        <v>0</v>
      </c>
      <c r="AK201">
        <v>0</v>
      </c>
      <c r="AL201">
        <v>0</v>
      </c>
      <c r="AM201">
        <v>0</v>
      </c>
      <c r="AN201">
        <v>0</v>
      </c>
      <c r="AO201" t="s">
        <v>3</v>
      </c>
      <c r="AP201">
        <v>1</v>
      </c>
      <c r="AQ201" s="12" t="s">
        <v>17</v>
      </c>
      <c r="AR201" s="12" t="s">
        <v>379</v>
      </c>
      <c r="AS201" s="12" t="s">
        <v>57</v>
      </c>
      <c r="AT201" s="12" t="s">
        <v>345</v>
      </c>
      <c r="AU201" s="12" t="s">
        <v>384</v>
      </c>
      <c r="AV201" s="12" t="s">
        <v>279</v>
      </c>
    </row>
    <row r="202" spans="1:48" x14ac:dyDescent="0.35">
      <c r="A202" s="12" t="s">
        <v>5</v>
      </c>
      <c r="B202" s="12" t="s">
        <v>6</v>
      </c>
      <c r="C202" s="129">
        <v>44106</v>
      </c>
      <c r="D202">
        <v>2240</v>
      </c>
      <c r="E202">
        <v>0</v>
      </c>
      <c r="F202">
        <v>0</v>
      </c>
      <c r="G202">
        <v>0</v>
      </c>
      <c r="H202">
        <v>0</v>
      </c>
      <c r="I202">
        <v>0</v>
      </c>
      <c r="J202">
        <v>0</v>
      </c>
      <c r="K202">
        <v>0</v>
      </c>
      <c r="L202">
        <v>0</v>
      </c>
      <c r="M202">
        <v>0</v>
      </c>
      <c r="N202">
        <v>0</v>
      </c>
      <c r="O202">
        <v>0</v>
      </c>
      <c r="P202">
        <v>0</v>
      </c>
      <c r="Q202">
        <v>0</v>
      </c>
      <c r="R202">
        <v>0</v>
      </c>
      <c r="S202">
        <v>0</v>
      </c>
      <c r="T202">
        <v>0</v>
      </c>
      <c r="V202">
        <v>0</v>
      </c>
      <c r="W202" s="12">
        <v>0</v>
      </c>
      <c r="X202">
        <v>0</v>
      </c>
      <c r="Y202">
        <v>0</v>
      </c>
      <c r="Z202">
        <v>0</v>
      </c>
      <c r="AA202">
        <v>0</v>
      </c>
      <c r="AB202">
        <v>0</v>
      </c>
      <c r="AC202">
        <v>0</v>
      </c>
      <c r="AD202">
        <v>0</v>
      </c>
      <c r="AE202">
        <v>0</v>
      </c>
      <c r="AF202">
        <v>0</v>
      </c>
      <c r="AG202">
        <v>0</v>
      </c>
      <c r="AH202">
        <v>0</v>
      </c>
      <c r="AI202">
        <v>0</v>
      </c>
      <c r="AJ202">
        <v>0</v>
      </c>
      <c r="AK202">
        <v>0</v>
      </c>
      <c r="AL202">
        <v>0</v>
      </c>
      <c r="AM202">
        <v>0</v>
      </c>
      <c r="AN202">
        <v>0</v>
      </c>
      <c r="AO202" t="s">
        <v>3</v>
      </c>
      <c r="AP202">
        <v>1</v>
      </c>
      <c r="AQ202" s="12" t="s">
        <v>17</v>
      </c>
      <c r="AR202" s="12" t="s">
        <v>379</v>
      </c>
      <c r="AS202" s="12" t="s">
        <v>57</v>
      </c>
      <c r="AT202" s="12" t="s">
        <v>346</v>
      </c>
      <c r="AU202" s="12" t="s">
        <v>385</v>
      </c>
      <c r="AV202" s="12" t="s">
        <v>279</v>
      </c>
    </row>
    <row r="203" spans="1:48" x14ac:dyDescent="0.35">
      <c r="A203" s="12" t="s">
        <v>5</v>
      </c>
      <c r="B203" s="12" t="s">
        <v>8</v>
      </c>
      <c r="C203" s="129">
        <v>44113</v>
      </c>
      <c r="D203">
        <v>2961</v>
      </c>
      <c r="E203">
        <v>11</v>
      </c>
      <c r="F203">
        <v>11</v>
      </c>
      <c r="G203">
        <v>1</v>
      </c>
      <c r="H203">
        <v>61</v>
      </c>
      <c r="I203">
        <v>61</v>
      </c>
      <c r="J203">
        <v>48</v>
      </c>
      <c r="K203">
        <v>48</v>
      </c>
      <c r="L203">
        <v>4</v>
      </c>
      <c r="M203">
        <v>4</v>
      </c>
      <c r="N203">
        <v>4</v>
      </c>
      <c r="O203">
        <v>4</v>
      </c>
      <c r="P203">
        <v>4</v>
      </c>
      <c r="Q203">
        <v>4</v>
      </c>
      <c r="R203">
        <v>10</v>
      </c>
      <c r="S203">
        <v>10</v>
      </c>
      <c r="T203">
        <v>7</v>
      </c>
      <c r="U203">
        <v>7</v>
      </c>
      <c r="V203">
        <v>12</v>
      </c>
      <c r="W203" s="12">
        <v>12</v>
      </c>
      <c r="X203">
        <v>7</v>
      </c>
      <c r="Y203">
        <v>7</v>
      </c>
      <c r="Z203">
        <v>0</v>
      </c>
      <c r="AA203">
        <v>0</v>
      </c>
      <c r="AB203">
        <v>192</v>
      </c>
      <c r="AC203">
        <v>9</v>
      </c>
      <c r="AD203">
        <v>9</v>
      </c>
      <c r="AE203">
        <v>0</v>
      </c>
      <c r="AF203">
        <v>0</v>
      </c>
      <c r="AG203">
        <v>0</v>
      </c>
      <c r="AH203">
        <v>2</v>
      </c>
      <c r="AI203">
        <v>0</v>
      </c>
      <c r="AJ203">
        <v>0</v>
      </c>
      <c r="AK203">
        <v>7</v>
      </c>
      <c r="AL203">
        <v>190</v>
      </c>
      <c r="AM203">
        <v>113</v>
      </c>
      <c r="AN203">
        <v>190</v>
      </c>
      <c r="AO203" t="s">
        <v>3</v>
      </c>
      <c r="AP203">
        <v>2</v>
      </c>
      <c r="AQ203" s="12" t="s">
        <v>17</v>
      </c>
      <c r="AR203" s="12" t="s">
        <v>379</v>
      </c>
      <c r="AS203" s="12" t="s">
        <v>57</v>
      </c>
      <c r="AT203" s="12" t="s">
        <v>345</v>
      </c>
      <c r="AU203" s="12" t="s">
        <v>384</v>
      </c>
      <c r="AV203" s="12" t="s">
        <v>279</v>
      </c>
    </row>
    <row r="204" spans="1:48" x14ac:dyDescent="0.35">
      <c r="A204" s="12" t="s">
        <v>5</v>
      </c>
      <c r="B204" s="12" t="s">
        <v>6</v>
      </c>
      <c r="C204" s="129">
        <v>44113</v>
      </c>
      <c r="D204">
        <v>2240</v>
      </c>
      <c r="E204">
        <v>4</v>
      </c>
      <c r="F204">
        <v>4</v>
      </c>
      <c r="G204">
        <v>0</v>
      </c>
      <c r="H204">
        <v>35</v>
      </c>
      <c r="I204">
        <v>35</v>
      </c>
      <c r="J204">
        <v>35</v>
      </c>
      <c r="K204">
        <v>35</v>
      </c>
      <c r="L204">
        <v>1</v>
      </c>
      <c r="M204">
        <v>1</v>
      </c>
      <c r="N204">
        <v>1</v>
      </c>
      <c r="O204">
        <v>1</v>
      </c>
      <c r="P204">
        <v>1</v>
      </c>
      <c r="Q204">
        <v>1</v>
      </c>
      <c r="R204">
        <v>4</v>
      </c>
      <c r="S204">
        <v>4</v>
      </c>
      <c r="T204">
        <v>3</v>
      </c>
      <c r="U204">
        <v>3</v>
      </c>
      <c r="V204">
        <v>0</v>
      </c>
      <c r="W204" s="12">
        <v>0</v>
      </c>
      <c r="X204">
        <v>0</v>
      </c>
      <c r="Y204">
        <v>0</v>
      </c>
      <c r="Z204">
        <v>0</v>
      </c>
      <c r="AA204">
        <v>0</v>
      </c>
      <c r="AB204">
        <v>133</v>
      </c>
      <c r="AC204">
        <v>16</v>
      </c>
      <c r="AD204">
        <v>16</v>
      </c>
      <c r="AE204">
        <v>0</v>
      </c>
      <c r="AF204">
        <v>0</v>
      </c>
      <c r="AG204">
        <v>0</v>
      </c>
      <c r="AH204">
        <v>0</v>
      </c>
      <c r="AI204">
        <v>0</v>
      </c>
      <c r="AJ204">
        <v>0</v>
      </c>
      <c r="AK204">
        <v>15</v>
      </c>
      <c r="AL204">
        <v>132</v>
      </c>
      <c r="AM204">
        <v>132</v>
      </c>
      <c r="AN204">
        <v>132</v>
      </c>
      <c r="AO204" t="s">
        <v>3</v>
      </c>
      <c r="AP204">
        <v>2</v>
      </c>
      <c r="AQ204" s="12" t="s">
        <v>17</v>
      </c>
      <c r="AR204" s="12" t="s">
        <v>379</v>
      </c>
      <c r="AS204" s="12" t="s">
        <v>57</v>
      </c>
      <c r="AT204" s="12" t="s">
        <v>346</v>
      </c>
      <c r="AU204" s="12" t="s">
        <v>385</v>
      </c>
      <c r="AV204" s="12" t="s">
        <v>279</v>
      </c>
    </row>
    <row r="205" spans="1:48" x14ac:dyDescent="0.35">
      <c r="A205" s="12" t="s">
        <v>5</v>
      </c>
      <c r="B205" s="12" t="s">
        <v>6</v>
      </c>
      <c r="C205" s="129">
        <v>44120</v>
      </c>
      <c r="D205">
        <v>2244</v>
      </c>
      <c r="E205">
        <v>4</v>
      </c>
      <c r="F205">
        <v>4</v>
      </c>
      <c r="G205">
        <v>0</v>
      </c>
      <c r="H205">
        <v>8</v>
      </c>
      <c r="I205">
        <v>8</v>
      </c>
      <c r="J205">
        <v>8</v>
      </c>
      <c r="K205">
        <v>8</v>
      </c>
      <c r="L205">
        <v>1</v>
      </c>
      <c r="M205">
        <v>1</v>
      </c>
      <c r="N205">
        <v>1</v>
      </c>
      <c r="O205">
        <v>1</v>
      </c>
      <c r="P205">
        <v>1</v>
      </c>
      <c r="Q205">
        <v>1</v>
      </c>
      <c r="R205">
        <v>6</v>
      </c>
      <c r="S205">
        <v>6</v>
      </c>
      <c r="T205">
        <v>3</v>
      </c>
      <c r="U205">
        <v>3</v>
      </c>
      <c r="V205">
        <v>0</v>
      </c>
      <c r="W205" s="12">
        <v>0</v>
      </c>
      <c r="X205">
        <v>0</v>
      </c>
      <c r="Y205">
        <v>0</v>
      </c>
      <c r="Z205">
        <v>0</v>
      </c>
      <c r="AA205">
        <v>0</v>
      </c>
      <c r="AB205">
        <v>70</v>
      </c>
      <c r="AC205">
        <v>9</v>
      </c>
      <c r="AD205">
        <v>9</v>
      </c>
      <c r="AE205">
        <v>0</v>
      </c>
      <c r="AF205">
        <v>0</v>
      </c>
      <c r="AG205">
        <v>0</v>
      </c>
      <c r="AH205">
        <v>0</v>
      </c>
      <c r="AI205">
        <v>0</v>
      </c>
      <c r="AJ205">
        <v>0</v>
      </c>
      <c r="AK205">
        <v>8</v>
      </c>
      <c r="AL205">
        <v>69</v>
      </c>
      <c r="AM205">
        <v>69</v>
      </c>
      <c r="AN205">
        <v>69</v>
      </c>
      <c r="AO205" t="s">
        <v>3</v>
      </c>
      <c r="AP205">
        <v>3</v>
      </c>
      <c r="AQ205" s="12" t="s">
        <v>17</v>
      </c>
      <c r="AR205" s="12" t="s">
        <v>379</v>
      </c>
      <c r="AS205" s="12" t="s">
        <v>57</v>
      </c>
      <c r="AT205" s="12" t="s">
        <v>346</v>
      </c>
      <c r="AU205" s="12" t="s">
        <v>385</v>
      </c>
      <c r="AV205" s="12" t="s">
        <v>279</v>
      </c>
    </row>
    <row r="206" spans="1:48" x14ac:dyDescent="0.35">
      <c r="A206" s="12" t="s">
        <v>5</v>
      </c>
      <c r="B206" s="12" t="s">
        <v>6</v>
      </c>
      <c r="C206" s="129">
        <v>44127</v>
      </c>
      <c r="D206">
        <v>2248</v>
      </c>
      <c r="E206">
        <v>9</v>
      </c>
      <c r="F206">
        <v>9</v>
      </c>
      <c r="G206">
        <v>0</v>
      </c>
      <c r="H206">
        <v>24</v>
      </c>
      <c r="I206">
        <v>24</v>
      </c>
      <c r="J206">
        <v>24</v>
      </c>
      <c r="K206">
        <v>24</v>
      </c>
      <c r="L206">
        <v>6</v>
      </c>
      <c r="M206">
        <v>6</v>
      </c>
      <c r="N206">
        <v>3</v>
      </c>
      <c r="O206">
        <v>3</v>
      </c>
      <c r="P206">
        <v>3</v>
      </c>
      <c r="Q206">
        <v>3</v>
      </c>
      <c r="R206">
        <v>7</v>
      </c>
      <c r="S206">
        <v>7</v>
      </c>
      <c r="T206">
        <v>3</v>
      </c>
      <c r="U206">
        <v>3</v>
      </c>
      <c r="V206">
        <v>0</v>
      </c>
      <c r="W206" s="12">
        <v>0</v>
      </c>
      <c r="X206">
        <v>0</v>
      </c>
      <c r="Y206">
        <v>0</v>
      </c>
      <c r="Z206">
        <v>0</v>
      </c>
      <c r="AA206">
        <v>0</v>
      </c>
      <c r="AB206">
        <v>143</v>
      </c>
      <c r="AC206">
        <v>12</v>
      </c>
      <c r="AD206">
        <v>12</v>
      </c>
      <c r="AE206">
        <v>0</v>
      </c>
      <c r="AF206">
        <v>0</v>
      </c>
      <c r="AG206">
        <v>0</v>
      </c>
      <c r="AH206">
        <v>0</v>
      </c>
      <c r="AI206">
        <v>0</v>
      </c>
      <c r="AJ206">
        <v>0</v>
      </c>
      <c r="AK206">
        <v>10</v>
      </c>
      <c r="AL206">
        <v>141</v>
      </c>
      <c r="AM206">
        <v>141</v>
      </c>
      <c r="AN206">
        <v>141</v>
      </c>
      <c r="AO206" t="s">
        <v>3</v>
      </c>
      <c r="AP206">
        <v>4</v>
      </c>
      <c r="AQ206" s="12" t="s">
        <v>17</v>
      </c>
      <c r="AR206" s="12" t="s">
        <v>379</v>
      </c>
      <c r="AS206" s="12" t="s">
        <v>57</v>
      </c>
      <c r="AT206" s="12" t="s">
        <v>346</v>
      </c>
      <c r="AU206" s="12" t="s">
        <v>385</v>
      </c>
      <c r="AV206" s="12" t="s">
        <v>279</v>
      </c>
    </row>
    <row r="207" spans="1:48" x14ac:dyDescent="0.35">
      <c r="A207" s="12" t="s">
        <v>5</v>
      </c>
      <c r="B207" s="12" t="s">
        <v>6</v>
      </c>
      <c r="C207" s="129">
        <v>44148</v>
      </c>
      <c r="D207">
        <v>2261</v>
      </c>
      <c r="E207">
        <v>3</v>
      </c>
      <c r="F207">
        <v>3</v>
      </c>
      <c r="G207">
        <v>0</v>
      </c>
      <c r="H207">
        <v>22</v>
      </c>
      <c r="I207">
        <v>22</v>
      </c>
      <c r="J207">
        <v>22</v>
      </c>
      <c r="K207">
        <v>22</v>
      </c>
      <c r="L207">
        <v>2</v>
      </c>
      <c r="M207">
        <v>2</v>
      </c>
      <c r="N207">
        <v>1</v>
      </c>
      <c r="O207">
        <v>1</v>
      </c>
      <c r="P207">
        <v>1</v>
      </c>
      <c r="Q207">
        <v>1</v>
      </c>
      <c r="R207">
        <v>1</v>
      </c>
      <c r="S207">
        <v>1</v>
      </c>
      <c r="T207">
        <v>1</v>
      </c>
      <c r="U207">
        <v>1</v>
      </c>
      <c r="V207">
        <v>0</v>
      </c>
      <c r="W207" s="12">
        <v>0</v>
      </c>
      <c r="X207">
        <v>0</v>
      </c>
      <c r="Y207">
        <v>0</v>
      </c>
      <c r="Z207">
        <v>0</v>
      </c>
      <c r="AA207">
        <v>0</v>
      </c>
      <c r="AB207">
        <v>177</v>
      </c>
      <c r="AC207">
        <v>7</v>
      </c>
      <c r="AD207">
        <v>7</v>
      </c>
      <c r="AE207">
        <v>0</v>
      </c>
      <c r="AF207">
        <v>0</v>
      </c>
      <c r="AG207">
        <v>0</v>
      </c>
      <c r="AH207">
        <v>0</v>
      </c>
      <c r="AI207">
        <v>0</v>
      </c>
      <c r="AJ207">
        <v>0</v>
      </c>
      <c r="AK207">
        <v>7</v>
      </c>
      <c r="AL207">
        <v>177</v>
      </c>
      <c r="AM207">
        <v>177</v>
      </c>
      <c r="AN207">
        <v>177</v>
      </c>
      <c r="AO207" t="s">
        <v>3</v>
      </c>
      <c r="AP207">
        <v>7</v>
      </c>
      <c r="AQ207" s="12" t="s">
        <v>35</v>
      </c>
      <c r="AR207" s="12" t="s">
        <v>379</v>
      </c>
      <c r="AS207" s="12" t="s">
        <v>57</v>
      </c>
      <c r="AT207" s="12" t="s">
        <v>346</v>
      </c>
      <c r="AU207" s="12" t="s">
        <v>385</v>
      </c>
      <c r="AV207" s="12" t="s">
        <v>279</v>
      </c>
    </row>
    <row r="208" spans="1:48" x14ac:dyDescent="0.35">
      <c r="A208" s="12" t="s">
        <v>5</v>
      </c>
      <c r="B208" s="12" t="s">
        <v>277</v>
      </c>
      <c r="C208" s="129">
        <v>44162</v>
      </c>
      <c r="D208">
        <v>1340</v>
      </c>
      <c r="E208">
        <v>2</v>
      </c>
      <c r="F208">
        <v>2</v>
      </c>
      <c r="G208">
        <v>-1</v>
      </c>
      <c r="H208">
        <v>39</v>
      </c>
      <c r="I208">
        <v>39</v>
      </c>
      <c r="J208">
        <v>39</v>
      </c>
      <c r="K208">
        <v>39</v>
      </c>
      <c r="L208">
        <v>1</v>
      </c>
      <c r="M208">
        <v>1</v>
      </c>
      <c r="N208">
        <v>3</v>
      </c>
      <c r="O208">
        <v>5</v>
      </c>
      <c r="P208">
        <v>5</v>
      </c>
      <c r="Q208">
        <v>5</v>
      </c>
      <c r="R208">
        <v>5</v>
      </c>
      <c r="S208">
        <v>2</v>
      </c>
      <c r="T208">
        <v>2</v>
      </c>
      <c r="U208">
        <v>2</v>
      </c>
      <c r="V208">
        <v>7</v>
      </c>
      <c r="W208" s="12">
        <v>7</v>
      </c>
      <c r="X208">
        <v>7</v>
      </c>
      <c r="Y208">
        <v>7</v>
      </c>
      <c r="Z208">
        <v>0</v>
      </c>
      <c r="AA208">
        <v>0</v>
      </c>
      <c r="AB208">
        <v>56</v>
      </c>
      <c r="AC208">
        <v>8</v>
      </c>
      <c r="AD208">
        <v>8</v>
      </c>
      <c r="AE208">
        <v>0</v>
      </c>
      <c r="AF208">
        <v>1</v>
      </c>
      <c r="AG208">
        <v>0</v>
      </c>
      <c r="AH208">
        <v>0</v>
      </c>
      <c r="AI208">
        <v>0</v>
      </c>
      <c r="AJ208">
        <v>0</v>
      </c>
      <c r="AK208">
        <v>7</v>
      </c>
      <c r="AL208">
        <v>56</v>
      </c>
      <c r="AM208">
        <v>42</v>
      </c>
      <c r="AN208">
        <v>42</v>
      </c>
      <c r="AO208" t="s">
        <v>3</v>
      </c>
      <c r="AP208">
        <v>9</v>
      </c>
      <c r="AQ208" s="12" t="s">
        <v>35</v>
      </c>
      <c r="AR208" s="12" t="s">
        <v>379</v>
      </c>
      <c r="AS208" s="12" t="s">
        <v>57</v>
      </c>
      <c r="AT208" s="12" t="s">
        <v>346</v>
      </c>
      <c r="AU208" s="12" t="s">
        <v>383</v>
      </c>
      <c r="AV208" s="12" t="s">
        <v>279</v>
      </c>
    </row>
    <row r="209" spans="1:48" x14ac:dyDescent="0.35">
      <c r="A209" s="12" t="s">
        <v>517</v>
      </c>
      <c r="B209" s="12" t="s">
        <v>522</v>
      </c>
      <c r="C209" s="129">
        <v>44134</v>
      </c>
      <c r="D209">
        <v>624</v>
      </c>
      <c r="E209">
        <v>2</v>
      </c>
      <c r="F209">
        <v>2</v>
      </c>
      <c r="G209">
        <v>-9</v>
      </c>
      <c r="H209">
        <v>25</v>
      </c>
      <c r="I209">
        <v>25</v>
      </c>
      <c r="J209">
        <v>9</v>
      </c>
      <c r="K209">
        <v>9</v>
      </c>
      <c r="L209">
        <v>1</v>
      </c>
      <c r="M209">
        <v>1</v>
      </c>
      <c r="N209">
        <v>53</v>
      </c>
      <c r="O209">
        <v>8</v>
      </c>
      <c r="P209">
        <v>8</v>
      </c>
      <c r="Q209">
        <v>8</v>
      </c>
      <c r="R209">
        <v>8</v>
      </c>
      <c r="S209">
        <v>8</v>
      </c>
      <c r="T209">
        <v>1</v>
      </c>
      <c r="U209">
        <v>1</v>
      </c>
      <c r="V209">
        <v>4</v>
      </c>
      <c r="W209" s="12">
        <v>0</v>
      </c>
      <c r="X209">
        <v>4</v>
      </c>
      <c r="Y209">
        <v>4</v>
      </c>
      <c r="Z209">
        <v>0</v>
      </c>
      <c r="AA209">
        <v>0</v>
      </c>
      <c r="AB209">
        <v>58</v>
      </c>
      <c r="AC209">
        <v>15</v>
      </c>
      <c r="AD209">
        <v>15</v>
      </c>
      <c r="AE209">
        <v>0</v>
      </c>
      <c r="AF209">
        <v>0</v>
      </c>
      <c r="AG209">
        <v>0</v>
      </c>
      <c r="AH209">
        <v>0</v>
      </c>
      <c r="AI209">
        <v>1</v>
      </c>
      <c r="AJ209">
        <v>0</v>
      </c>
      <c r="AK209">
        <v>14</v>
      </c>
      <c r="AL209">
        <v>53</v>
      </c>
      <c r="AM209">
        <v>48</v>
      </c>
      <c r="AN209">
        <v>42</v>
      </c>
      <c r="AO209" t="s">
        <v>3</v>
      </c>
      <c r="AP209">
        <v>5</v>
      </c>
      <c r="AQ209" s="12" t="s">
        <v>17</v>
      </c>
      <c r="AR209" s="12" t="s">
        <v>379</v>
      </c>
      <c r="AS209" s="12" t="s">
        <v>57</v>
      </c>
      <c r="AT209" s="12" t="s">
        <v>521</v>
      </c>
      <c r="AU209" s="12" t="s">
        <v>523</v>
      </c>
      <c r="AV209" s="12" t="s">
        <v>986</v>
      </c>
    </row>
    <row r="210" spans="1:48" x14ac:dyDescent="0.35">
      <c r="A210" s="12" t="s">
        <v>5</v>
      </c>
      <c r="B210" s="12" t="s">
        <v>8</v>
      </c>
      <c r="C210" s="129">
        <v>44120</v>
      </c>
      <c r="D210">
        <v>2961</v>
      </c>
      <c r="E210">
        <v>12</v>
      </c>
      <c r="F210">
        <v>12</v>
      </c>
      <c r="G210">
        <v>3</v>
      </c>
      <c r="H210">
        <v>88</v>
      </c>
      <c r="I210">
        <v>88</v>
      </c>
      <c r="J210">
        <v>55</v>
      </c>
      <c r="K210">
        <v>55</v>
      </c>
      <c r="L210">
        <v>5</v>
      </c>
      <c r="M210">
        <v>5</v>
      </c>
      <c r="N210">
        <v>5</v>
      </c>
      <c r="O210">
        <v>5</v>
      </c>
      <c r="P210">
        <v>5</v>
      </c>
      <c r="Q210">
        <v>5</v>
      </c>
      <c r="R210">
        <v>13</v>
      </c>
      <c r="S210">
        <v>13</v>
      </c>
      <c r="T210">
        <v>7</v>
      </c>
      <c r="U210">
        <v>7</v>
      </c>
      <c r="V210">
        <v>9</v>
      </c>
      <c r="W210" s="12">
        <v>9</v>
      </c>
      <c r="X210">
        <v>6</v>
      </c>
      <c r="Y210">
        <v>6</v>
      </c>
      <c r="Z210">
        <v>0</v>
      </c>
      <c r="AA210">
        <v>0</v>
      </c>
      <c r="AB210">
        <v>191</v>
      </c>
      <c r="AC210">
        <v>10</v>
      </c>
      <c r="AD210">
        <v>10</v>
      </c>
      <c r="AE210">
        <v>0</v>
      </c>
      <c r="AF210">
        <v>0</v>
      </c>
      <c r="AG210">
        <v>0</v>
      </c>
      <c r="AH210">
        <v>4</v>
      </c>
      <c r="AI210">
        <v>1</v>
      </c>
      <c r="AJ210">
        <v>0</v>
      </c>
      <c r="AK210">
        <v>5</v>
      </c>
      <c r="AL210">
        <v>186</v>
      </c>
      <c r="AM210">
        <v>146</v>
      </c>
      <c r="AN210">
        <v>186</v>
      </c>
      <c r="AO210" t="s">
        <v>3</v>
      </c>
      <c r="AP210">
        <v>3</v>
      </c>
      <c r="AQ210" s="12" t="s">
        <v>17</v>
      </c>
      <c r="AR210" s="12" t="s">
        <v>379</v>
      </c>
      <c r="AS210" s="12" t="s">
        <v>57</v>
      </c>
      <c r="AT210" s="12" t="s">
        <v>345</v>
      </c>
      <c r="AU210" s="12" t="s">
        <v>384</v>
      </c>
      <c r="AV210" s="12" t="s">
        <v>279</v>
      </c>
    </row>
    <row r="211" spans="1:48" x14ac:dyDescent="0.35">
      <c r="A211" s="12" t="s">
        <v>148</v>
      </c>
      <c r="B211" s="12" t="s">
        <v>149</v>
      </c>
      <c r="C211" s="129">
        <v>44106</v>
      </c>
      <c r="D211">
        <v>6783</v>
      </c>
      <c r="E211">
        <v>3</v>
      </c>
      <c r="F211">
        <v>5</v>
      </c>
      <c r="G211">
        <v>113</v>
      </c>
      <c r="H211">
        <v>316</v>
      </c>
      <c r="I211">
        <v>316</v>
      </c>
      <c r="J211">
        <v>242</v>
      </c>
      <c r="K211">
        <v>242</v>
      </c>
      <c r="L211">
        <v>1</v>
      </c>
      <c r="M211">
        <v>1</v>
      </c>
      <c r="N211">
        <v>100</v>
      </c>
      <c r="O211">
        <v>15</v>
      </c>
      <c r="P211">
        <v>15</v>
      </c>
      <c r="Q211">
        <v>7</v>
      </c>
      <c r="R211">
        <v>14</v>
      </c>
      <c r="S211">
        <v>9</v>
      </c>
      <c r="T211">
        <v>2</v>
      </c>
      <c r="U211">
        <v>2</v>
      </c>
      <c r="V211">
        <v>87</v>
      </c>
      <c r="W211" s="12">
        <v>87</v>
      </c>
      <c r="X211">
        <v>50</v>
      </c>
      <c r="Y211">
        <v>50</v>
      </c>
      <c r="Z211">
        <v>0</v>
      </c>
      <c r="AA211">
        <v>0</v>
      </c>
      <c r="AB211">
        <v>413</v>
      </c>
      <c r="AC211">
        <v>295</v>
      </c>
      <c r="AD211">
        <v>295</v>
      </c>
      <c r="AE211">
        <v>0</v>
      </c>
      <c r="AF211">
        <v>0</v>
      </c>
      <c r="AG211">
        <v>0</v>
      </c>
      <c r="AH211">
        <v>0</v>
      </c>
      <c r="AI211">
        <v>1</v>
      </c>
      <c r="AJ211">
        <v>0</v>
      </c>
      <c r="AK211">
        <v>210</v>
      </c>
      <c r="AL211">
        <v>597</v>
      </c>
      <c r="AM211">
        <v>540</v>
      </c>
      <c r="AN211">
        <v>539</v>
      </c>
      <c r="AO211" t="s">
        <v>3</v>
      </c>
      <c r="AP211">
        <v>1</v>
      </c>
      <c r="AQ211" s="12" t="s">
        <v>17</v>
      </c>
      <c r="AR211" s="12" t="s">
        <v>379</v>
      </c>
      <c r="AS211" s="12" t="s">
        <v>57</v>
      </c>
      <c r="AT211" s="12" t="s">
        <v>362</v>
      </c>
      <c r="AU211" s="12" t="s">
        <v>667</v>
      </c>
      <c r="AV211" s="12" t="s">
        <v>268</v>
      </c>
    </row>
    <row r="212" spans="1:48" x14ac:dyDescent="0.35">
      <c r="A212" s="12" t="s">
        <v>132</v>
      </c>
      <c r="B212" s="12" t="s">
        <v>133</v>
      </c>
      <c r="C212" s="129">
        <v>44141</v>
      </c>
      <c r="D212">
        <v>1783</v>
      </c>
      <c r="E212">
        <v>2</v>
      </c>
      <c r="F212">
        <v>1</v>
      </c>
      <c r="G212">
        <v>28</v>
      </c>
      <c r="H212">
        <v>134</v>
      </c>
      <c r="I212">
        <v>134</v>
      </c>
      <c r="J212">
        <v>23</v>
      </c>
      <c r="K212">
        <v>23</v>
      </c>
      <c r="L212">
        <v>1</v>
      </c>
      <c r="M212">
        <v>0</v>
      </c>
      <c r="N212">
        <v>134</v>
      </c>
      <c r="O212">
        <v>44</v>
      </c>
      <c r="P212">
        <v>44</v>
      </c>
      <c r="Q212">
        <v>44</v>
      </c>
      <c r="R212">
        <v>44</v>
      </c>
      <c r="S212">
        <v>44</v>
      </c>
      <c r="T212">
        <v>0</v>
      </c>
      <c r="U212">
        <v>0</v>
      </c>
      <c r="V212">
        <v>24</v>
      </c>
      <c r="W212" s="12">
        <v>24</v>
      </c>
      <c r="X212">
        <v>24</v>
      </c>
      <c r="Y212">
        <v>24</v>
      </c>
      <c r="Z212">
        <v>1</v>
      </c>
      <c r="AA212">
        <v>1</v>
      </c>
      <c r="AB212">
        <v>193</v>
      </c>
      <c r="AC212">
        <v>2</v>
      </c>
      <c r="AD212">
        <v>2</v>
      </c>
      <c r="AE212">
        <v>0</v>
      </c>
      <c r="AF212">
        <v>0</v>
      </c>
      <c r="AG212">
        <v>0</v>
      </c>
      <c r="AH212">
        <v>1</v>
      </c>
      <c r="AI212">
        <v>1</v>
      </c>
      <c r="AJ212">
        <v>0</v>
      </c>
      <c r="AK212">
        <v>0</v>
      </c>
      <c r="AL212">
        <v>163</v>
      </c>
      <c r="AM212">
        <v>163</v>
      </c>
      <c r="AN212">
        <v>163</v>
      </c>
      <c r="AO212" t="s">
        <v>3</v>
      </c>
      <c r="AP212">
        <v>6</v>
      </c>
      <c r="AQ212" s="12" t="s">
        <v>35</v>
      </c>
      <c r="AR212" s="12" t="s">
        <v>379</v>
      </c>
      <c r="AS212" s="12" t="s">
        <v>57</v>
      </c>
      <c r="AT212" s="12" t="s">
        <v>347</v>
      </c>
      <c r="AU212" s="12" t="s">
        <v>386</v>
      </c>
      <c r="AV212" s="12" t="s">
        <v>268</v>
      </c>
    </row>
    <row r="213" spans="1:48" x14ac:dyDescent="0.35">
      <c r="A213" s="12" t="s">
        <v>43</v>
      </c>
      <c r="B213" s="12" t="s">
        <v>44</v>
      </c>
      <c r="C213" s="129">
        <v>44120</v>
      </c>
      <c r="D213">
        <v>470</v>
      </c>
      <c r="E213">
        <v>1</v>
      </c>
      <c r="F213">
        <v>0</v>
      </c>
      <c r="G213">
        <v>-2</v>
      </c>
      <c r="H213">
        <v>9</v>
      </c>
      <c r="I213">
        <v>8</v>
      </c>
      <c r="J213">
        <v>5</v>
      </c>
      <c r="K213">
        <v>5</v>
      </c>
      <c r="L213">
        <v>1</v>
      </c>
      <c r="M213">
        <v>1</v>
      </c>
      <c r="N213">
        <v>34</v>
      </c>
      <c r="O213">
        <v>1</v>
      </c>
      <c r="P213">
        <v>1</v>
      </c>
      <c r="Q213">
        <v>1</v>
      </c>
      <c r="R213">
        <v>2</v>
      </c>
      <c r="S213">
        <v>2</v>
      </c>
      <c r="T213">
        <v>0</v>
      </c>
      <c r="U213">
        <v>0</v>
      </c>
      <c r="V213">
        <v>19</v>
      </c>
      <c r="W213" s="12">
        <v>19</v>
      </c>
      <c r="X213">
        <v>12</v>
      </c>
      <c r="Y213">
        <v>12</v>
      </c>
      <c r="Z213">
        <v>0</v>
      </c>
      <c r="AA213">
        <v>0</v>
      </c>
      <c r="AB213">
        <v>70</v>
      </c>
      <c r="AC213">
        <v>7</v>
      </c>
      <c r="AD213">
        <v>7</v>
      </c>
      <c r="AE213">
        <v>0</v>
      </c>
      <c r="AF213">
        <v>0</v>
      </c>
      <c r="AG213">
        <v>0</v>
      </c>
      <c r="AH213">
        <v>1</v>
      </c>
      <c r="AI213">
        <v>1</v>
      </c>
      <c r="AJ213">
        <v>0</v>
      </c>
      <c r="AK213">
        <v>3</v>
      </c>
      <c r="AL213">
        <v>93</v>
      </c>
      <c r="AM213">
        <v>80</v>
      </c>
      <c r="AN213">
        <v>80</v>
      </c>
      <c r="AO213" t="s">
        <v>3</v>
      </c>
      <c r="AP213">
        <v>3</v>
      </c>
      <c r="AQ213" s="12" t="s">
        <v>17</v>
      </c>
      <c r="AR213" s="12" t="s">
        <v>379</v>
      </c>
      <c r="AS213" s="12" t="s">
        <v>57</v>
      </c>
      <c r="AT213" s="12" t="s">
        <v>360</v>
      </c>
      <c r="AU213" s="12" t="s">
        <v>400</v>
      </c>
      <c r="AV213" s="12" t="s">
        <v>268</v>
      </c>
    </row>
    <row r="214" spans="1:48" x14ac:dyDescent="0.35">
      <c r="A214" s="12" t="s">
        <v>10</v>
      </c>
      <c r="B214" s="12" t="s">
        <v>156</v>
      </c>
      <c r="C214" s="129">
        <v>44113</v>
      </c>
      <c r="D214">
        <v>3802</v>
      </c>
      <c r="E214">
        <v>4</v>
      </c>
      <c r="F214">
        <v>4</v>
      </c>
      <c r="G214">
        <v>11</v>
      </c>
      <c r="H214">
        <v>112</v>
      </c>
      <c r="I214">
        <v>79</v>
      </c>
      <c r="J214">
        <v>41</v>
      </c>
      <c r="K214">
        <v>41</v>
      </c>
      <c r="L214">
        <v>3</v>
      </c>
      <c r="M214">
        <v>3</v>
      </c>
      <c r="N214">
        <v>6</v>
      </c>
      <c r="O214">
        <v>6</v>
      </c>
      <c r="P214">
        <v>6</v>
      </c>
      <c r="Q214">
        <v>6</v>
      </c>
      <c r="R214">
        <v>6</v>
      </c>
      <c r="S214">
        <v>6</v>
      </c>
      <c r="T214">
        <v>1</v>
      </c>
      <c r="U214">
        <v>1</v>
      </c>
      <c r="V214">
        <v>0</v>
      </c>
      <c r="W214" s="12">
        <v>0</v>
      </c>
      <c r="X214">
        <v>0</v>
      </c>
      <c r="Y214">
        <v>0</v>
      </c>
      <c r="Z214">
        <v>0</v>
      </c>
      <c r="AA214">
        <v>0</v>
      </c>
      <c r="AB214">
        <v>230</v>
      </c>
      <c r="AC214">
        <v>40</v>
      </c>
      <c r="AD214">
        <v>40</v>
      </c>
      <c r="AE214">
        <v>0</v>
      </c>
      <c r="AF214">
        <v>0</v>
      </c>
      <c r="AG214">
        <v>0</v>
      </c>
      <c r="AH214">
        <v>1</v>
      </c>
      <c r="AI214">
        <v>1</v>
      </c>
      <c r="AJ214">
        <v>0</v>
      </c>
      <c r="AK214">
        <v>38</v>
      </c>
      <c r="AL214">
        <v>224</v>
      </c>
      <c r="AM214">
        <v>215</v>
      </c>
      <c r="AN214">
        <v>213</v>
      </c>
      <c r="AO214" t="s">
        <v>3</v>
      </c>
      <c r="AP214">
        <v>2</v>
      </c>
      <c r="AQ214" s="12" t="s">
        <v>17</v>
      </c>
      <c r="AR214" s="12" t="s">
        <v>379</v>
      </c>
      <c r="AS214" s="12" t="s">
        <v>57</v>
      </c>
      <c r="AT214" s="12" t="s">
        <v>365</v>
      </c>
      <c r="AU214" s="12" t="s">
        <v>401</v>
      </c>
      <c r="AV214" s="12" t="s">
        <v>268</v>
      </c>
    </row>
    <row r="215" spans="1:48" x14ac:dyDescent="0.35">
      <c r="A215" s="12" t="s">
        <v>10</v>
      </c>
      <c r="B215" s="12" t="s">
        <v>157</v>
      </c>
      <c r="C215" s="129">
        <v>44134</v>
      </c>
      <c r="D215">
        <v>3135</v>
      </c>
      <c r="E215">
        <v>9</v>
      </c>
      <c r="F215">
        <v>9</v>
      </c>
      <c r="G215">
        <v>-14</v>
      </c>
      <c r="H215">
        <v>86</v>
      </c>
      <c r="I215">
        <v>61</v>
      </c>
      <c r="J215">
        <v>43</v>
      </c>
      <c r="K215">
        <v>43</v>
      </c>
      <c r="L215">
        <v>4</v>
      </c>
      <c r="M215">
        <v>4</v>
      </c>
      <c r="N215">
        <v>13</v>
      </c>
      <c r="O215">
        <v>13</v>
      </c>
      <c r="P215">
        <v>13</v>
      </c>
      <c r="Q215">
        <v>13</v>
      </c>
      <c r="R215">
        <v>30</v>
      </c>
      <c r="S215">
        <v>25</v>
      </c>
      <c r="T215">
        <v>3</v>
      </c>
      <c r="U215">
        <v>3</v>
      </c>
      <c r="V215">
        <v>32</v>
      </c>
      <c r="W215" s="12">
        <v>32</v>
      </c>
      <c r="X215">
        <v>32</v>
      </c>
      <c r="Y215">
        <v>32</v>
      </c>
      <c r="Z215">
        <v>2</v>
      </c>
      <c r="AA215">
        <v>2</v>
      </c>
      <c r="AB215">
        <v>215</v>
      </c>
      <c r="AC215">
        <v>22</v>
      </c>
      <c r="AD215">
        <v>22</v>
      </c>
      <c r="AE215">
        <v>0</v>
      </c>
      <c r="AF215">
        <v>0</v>
      </c>
      <c r="AG215">
        <v>0</v>
      </c>
      <c r="AH215">
        <v>1</v>
      </c>
      <c r="AI215">
        <v>1</v>
      </c>
      <c r="AJ215">
        <v>0</v>
      </c>
      <c r="AK215">
        <v>19</v>
      </c>
      <c r="AL215">
        <v>117</v>
      </c>
      <c r="AM215">
        <v>104</v>
      </c>
      <c r="AN215">
        <v>104</v>
      </c>
      <c r="AO215" t="s">
        <v>3</v>
      </c>
      <c r="AP215">
        <v>5</v>
      </c>
      <c r="AQ215" s="12" t="s">
        <v>17</v>
      </c>
      <c r="AR215" s="12" t="s">
        <v>379</v>
      </c>
      <c r="AS215" s="12" t="s">
        <v>57</v>
      </c>
      <c r="AT215" s="12" t="s">
        <v>370</v>
      </c>
      <c r="AU215" s="12" t="s">
        <v>410</v>
      </c>
      <c r="AV215" s="12" t="s">
        <v>268</v>
      </c>
    </row>
    <row r="216" spans="1:48" x14ac:dyDescent="0.35">
      <c r="A216" s="12" t="s">
        <v>10</v>
      </c>
      <c r="B216" s="12" t="s">
        <v>161</v>
      </c>
      <c r="C216" s="129">
        <v>44134</v>
      </c>
      <c r="D216">
        <v>1123</v>
      </c>
      <c r="E216">
        <v>5</v>
      </c>
      <c r="F216">
        <v>5</v>
      </c>
      <c r="G216">
        <v>-8</v>
      </c>
      <c r="H216">
        <v>75</v>
      </c>
      <c r="I216">
        <v>49</v>
      </c>
      <c r="J216">
        <v>36</v>
      </c>
      <c r="K216">
        <v>36</v>
      </c>
      <c r="L216">
        <v>2</v>
      </c>
      <c r="M216">
        <v>2</v>
      </c>
      <c r="N216">
        <v>4</v>
      </c>
      <c r="O216">
        <v>4</v>
      </c>
      <c r="P216">
        <v>4</v>
      </c>
      <c r="Q216">
        <v>4</v>
      </c>
      <c r="R216">
        <v>4</v>
      </c>
      <c r="S216">
        <v>4</v>
      </c>
      <c r="T216">
        <v>1</v>
      </c>
      <c r="U216">
        <v>1</v>
      </c>
      <c r="V216">
        <v>14</v>
      </c>
      <c r="W216" s="12">
        <v>14</v>
      </c>
      <c r="X216">
        <v>14</v>
      </c>
      <c r="Y216">
        <v>14</v>
      </c>
      <c r="Z216">
        <v>2</v>
      </c>
      <c r="AA216">
        <v>2</v>
      </c>
      <c r="AB216">
        <v>91</v>
      </c>
      <c r="AC216">
        <v>8</v>
      </c>
      <c r="AD216">
        <v>8</v>
      </c>
      <c r="AE216">
        <v>0</v>
      </c>
      <c r="AF216">
        <v>0</v>
      </c>
      <c r="AG216">
        <v>0</v>
      </c>
      <c r="AH216">
        <v>0</v>
      </c>
      <c r="AI216">
        <v>1</v>
      </c>
      <c r="AJ216">
        <v>0</v>
      </c>
      <c r="AK216">
        <v>7</v>
      </c>
      <c r="AL216">
        <v>84</v>
      </c>
      <c r="AM216">
        <v>80</v>
      </c>
      <c r="AN216">
        <v>80</v>
      </c>
      <c r="AO216" t="s">
        <v>3</v>
      </c>
      <c r="AP216">
        <v>5</v>
      </c>
      <c r="AQ216" s="12" t="s">
        <v>17</v>
      </c>
      <c r="AR216" s="12" t="s">
        <v>379</v>
      </c>
      <c r="AS216" s="12" t="s">
        <v>57</v>
      </c>
      <c r="AT216" s="12" t="s">
        <v>369</v>
      </c>
      <c r="AU216" s="12" t="s">
        <v>408</v>
      </c>
      <c r="AV216" s="12" t="s">
        <v>268</v>
      </c>
    </row>
    <row r="217" spans="1:48" x14ac:dyDescent="0.35">
      <c r="A217" s="12" t="s">
        <v>10</v>
      </c>
      <c r="B217" s="12" t="s">
        <v>155</v>
      </c>
      <c r="C217" s="129">
        <v>44141</v>
      </c>
      <c r="D217">
        <v>4319</v>
      </c>
      <c r="E217">
        <v>2</v>
      </c>
      <c r="F217">
        <v>3</v>
      </c>
      <c r="G217">
        <v>31</v>
      </c>
      <c r="H217">
        <v>139</v>
      </c>
      <c r="I217">
        <v>83</v>
      </c>
      <c r="J217">
        <v>65</v>
      </c>
      <c r="K217">
        <v>65</v>
      </c>
      <c r="L217">
        <v>1</v>
      </c>
      <c r="M217">
        <v>1</v>
      </c>
      <c r="N217">
        <v>8</v>
      </c>
      <c r="O217">
        <v>8</v>
      </c>
      <c r="P217">
        <v>8</v>
      </c>
      <c r="Q217">
        <v>8</v>
      </c>
      <c r="R217">
        <v>14</v>
      </c>
      <c r="S217">
        <v>10</v>
      </c>
      <c r="T217">
        <v>1</v>
      </c>
      <c r="U217">
        <v>1</v>
      </c>
      <c r="V217">
        <v>5</v>
      </c>
      <c r="W217" s="12">
        <v>5</v>
      </c>
      <c r="X217">
        <v>5</v>
      </c>
      <c r="Y217">
        <v>5</v>
      </c>
      <c r="Z217">
        <v>0</v>
      </c>
      <c r="AA217">
        <v>0</v>
      </c>
      <c r="AB217">
        <v>126</v>
      </c>
      <c r="AC217">
        <v>15</v>
      </c>
      <c r="AD217">
        <v>15</v>
      </c>
      <c r="AE217">
        <v>0</v>
      </c>
      <c r="AF217">
        <v>0</v>
      </c>
      <c r="AG217">
        <v>0</v>
      </c>
      <c r="AH217">
        <v>0</v>
      </c>
      <c r="AI217">
        <v>1</v>
      </c>
      <c r="AJ217">
        <v>0</v>
      </c>
      <c r="AK217">
        <v>14</v>
      </c>
      <c r="AL217">
        <v>142</v>
      </c>
      <c r="AM217">
        <v>130</v>
      </c>
      <c r="AN217">
        <v>129</v>
      </c>
      <c r="AO217" t="s">
        <v>3</v>
      </c>
      <c r="AP217">
        <v>6</v>
      </c>
      <c r="AQ217" s="12" t="s">
        <v>35</v>
      </c>
      <c r="AR217" s="12" t="s">
        <v>379</v>
      </c>
      <c r="AS217" s="12" t="s">
        <v>57</v>
      </c>
      <c r="AT217" s="12" t="s">
        <v>365</v>
      </c>
      <c r="AU217" s="12" t="s">
        <v>409</v>
      </c>
      <c r="AV217" s="12" t="s">
        <v>268</v>
      </c>
    </row>
    <row r="218" spans="1:48" x14ac:dyDescent="0.35">
      <c r="A218" s="12" t="s">
        <v>10</v>
      </c>
      <c r="B218" s="12" t="s">
        <v>155</v>
      </c>
      <c r="C218" s="129">
        <v>44148</v>
      </c>
      <c r="D218">
        <v>4354</v>
      </c>
      <c r="E218">
        <v>7</v>
      </c>
      <c r="F218">
        <v>6</v>
      </c>
      <c r="G218">
        <v>35</v>
      </c>
      <c r="H218">
        <v>143</v>
      </c>
      <c r="I218">
        <v>93</v>
      </c>
      <c r="J218">
        <v>74</v>
      </c>
      <c r="K218">
        <v>74</v>
      </c>
      <c r="L218">
        <v>5</v>
      </c>
      <c r="M218">
        <v>5</v>
      </c>
      <c r="N218">
        <v>17</v>
      </c>
      <c r="O218">
        <v>17</v>
      </c>
      <c r="P218">
        <v>17</v>
      </c>
      <c r="Q218">
        <v>17</v>
      </c>
      <c r="R218">
        <v>25</v>
      </c>
      <c r="S218">
        <v>19</v>
      </c>
      <c r="T218">
        <v>2</v>
      </c>
      <c r="U218">
        <v>2</v>
      </c>
      <c r="V218">
        <v>36</v>
      </c>
      <c r="W218" s="12">
        <v>36</v>
      </c>
      <c r="X218">
        <v>36</v>
      </c>
      <c r="Y218">
        <v>36</v>
      </c>
      <c r="Z218">
        <v>0</v>
      </c>
      <c r="AA218">
        <v>0</v>
      </c>
      <c r="AB218">
        <v>213</v>
      </c>
      <c r="AC218">
        <v>25</v>
      </c>
      <c r="AD218">
        <v>25</v>
      </c>
      <c r="AE218">
        <v>0</v>
      </c>
      <c r="AF218">
        <v>0</v>
      </c>
      <c r="AG218">
        <v>0</v>
      </c>
      <c r="AH218">
        <v>0</v>
      </c>
      <c r="AI218">
        <v>5</v>
      </c>
      <c r="AJ218">
        <v>0</v>
      </c>
      <c r="AK218">
        <v>20</v>
      </c>
      <c r="AL218">
        <v>203</v>
      </c>
      <c r="AM218">
        <v>189</v>
      </c>
      <c r="AN218">
        <v>189</v>
      </c>
      <c r="AO218" t="s">
        <v>3</v>
      </c>
      <c r="AP218">
        <v>7</v>
      </c>
      <c r="AQ218" s="12" t="s">
        <v>35</v>
      </c>
      <c r="AR218" s="12" t="s">
        <v>379</v>
      </c>
      <c r="AS218" s="12" t="s">
        <v>57</v>
      </c>
      <c r="AT218" s="12" t="s">
        <v>365</v>
      </c>
      <c r="AU218" s="12" t="s">
        <v>409</v>
      </c>
      <c r="AV218" s="12" t="s">
        <v>268</v>
      </c>
    </row>
    <row r="219" spans="1:48" x14ac:dyDescent="0.35">
      <c r="A219" s="12" t="s">
        <v>10</v>
      </c>
      <c r="B219" s="12" t="s">
        <v>158</v>
      </c>
      <c r="C219" s="129">
        <v>44155</v>
      </c>
      <c r="D219">
        <v>1848</v>
      </c>
      <c r="E219">
        <v>0</v>
      </c>
      <c r="F219">
        <v>0</v>
      </c>
      <c r="G219">
        <v>0</v>
      </c>
      <c r="H219">
        <v>70</v>
      </c>
      <c r="I219">
        <v>45</v>
      </c>
      <c r="J219">
        <v>31</v>
      </c>
      <c r="K219">
        <v>31</v>
      </c>
      <c r="L219">
        <v>0</v>
      </c>
      <c r="M219">
        <v>0</v>
      </c>
      <c r="N219">
        <v>5</v>
      </c>
      <c r="O219">
        <v>5</v>
      </c>
      <c r="P219">
        <v>5</v>
      </c>
      <c r="Q219">
        <v>5</v>
      </c>
      <c r="R219">
        <v>10</v>
      </c>
      <c r="S219">
        <v>10</v>
      </c>
      <c r="T219">
        <v>0</v>
      </c>
      <c r="U219">
        <v>0</v>
      </c>
      <c r="V219">
        <v>22</v>
      </c>
      <c r="W219" s="12">
        <v>22</v>
      </c>
      <c r="X219">
        <v>22</v>
      </c>
      <c r="Y219">
        <v>22</v>
      </c>
      <c r="Z219">
        <v>0</v>
      </c>
      <c r="AA219">
        <v>0</v>
      </c>
      <c r="AB219">
        <v>132</v>
      </c>
      <c r="AC219">
        <v>12</v>
      </c>
      <c r="AD219">
        <v>12</v>
      </c>
      <c r="AE219">
        <v>0</v>
      </c>
      <c r="AF219">
        <v>0</v>
      </c>
      <c r="AG219">
        <v>0</v>
      </c>
      <c r="AH219">
        <v>0</v>
      </c>
      <c r="AI219">
        <v>2</v>
      </c>
      <c r="AJ219">
        <v>0</v>
      </c>
      <c r="AK219">
        <v>10</v>
      </c>
      <c r="AL219">
        <v>110</v>
      </c>
      <c r="AM219">
        <v>102</v>
      </c>
      <c r="AN219">
        <v>102</v>
      </c>
      <c r="AO219" t="s">
        <v>3</v>
      </c>
      <c r="AP219">
        <v>8</v>
      </c>
      <c r="AQ219" s="12" t="s">
        <v>35</v>
      </c>
      <c r="AR219" s="12" t="s">
        <v>379</v>
      </c>
      <c r="AS219" s="12" t="s">
        <v>57</v>
      </c>
      <c r="AT219" s="12" t="s">
        <v>365</v>
      </c>
      <c r="AU219" s="12" t="s">
        <v>407</v>
      </c>
      <c r="AV219" s="12" t="s">
        <v>268</v>
      </c>
    </row>
    <row r="220" spans="1:48" x14ac:dyDescent="0.35">
      <c r="A220" s="12" t="s">
        <v>517</v>
      </c>
      <c r="B220" s="12" t="s">
        <v>544</v>
      </c>
      <c r="C220" s="129">
        <v>44155</v>
      </c>
      <c r="D220">
        <v>1473</v>
      </c>
      <c r="E220">
        <v>3</v>
      </c>
      <c r="F220">
        <v>3</v>
      </c>
      <c r="G220">
        <v>-5</v>
      </c>
      <c r="H220">
        <v>58</v>
      </c>
      <c r="I220">
        <v>58</v>
      </c>
      <c r="J220">
        <v>41</v>
      </c>
      <c r="K220">
        <v>41</v>
      </c>
      <c r="L220">
        <v>3</v>
      </c>
      <c r="M220">
        <v>3</v>
      </c>
      <c r="N220">
        <v>57</v>
      </c>
      <c r="O220">
        <v>5</v>
      </c>
      <c r="P220">
        <v>5</v>
      </c>
      <c r="Q220">
        <v>5</v>
      </c>
      <c r="R220">
        <v>5</v>
      </c>
      <c r="S220">
        <v>5</v>
      </c>
      <c r="T220">
        <v>0</v>
      </c>
      <c r="U220">
        <v>0</v>
      </c>
      <c r="V220">
        <v>18</v>
      </c>
      <c r="W220" s="12">
        <v>0</v>
      </c>
      <c r="X220">
        <v>8</v>
      </c>
      <c r="Y220">
        <v>8</v>
      </c>
      <c r="Z220">
        <v>0</v>
      </c>
      <c r="AA220">
        <v>0</v>
      </c>
      <c r="AB220">
        <v>71</v>
      </c>
      <c r="AC220">
        <v>24</v>
      </c>
      <c r="AD220">
        <v>24</v>
      </c>
      <c r="AE220">
        <v>0</v>
      </c>
      <c r="AF220">
        <v>0</v>
      </c>
      <c r="AG220">
        <v>0</v>
      </c>
      <c r="AH220">
        <v>0</v>
      </c>
      <c r="AI220">
        <v>0</v>
      </c>
      <c r="AJ220">
        <v>10</v>
      </c>
      <c r="AK220">
        <v>14</v>
      </c>
      <c r="AL220">
        <v>57</v>
      </c>
      <c r="AM220">
        <v>15</v>
      </c>
      <c r="AN220">
        <v>12</v>
      </c>
      <c r="AO220" t="s">
        <v>3</v>
      </c>
      <c r="AP220">
        <v>8</v>
      </c>
      <c r="AQ220" s="12" t="s">
        <v>35</v>
      </c>
      <c r="AR220" s="12" t="s">
        <v>379</v>
      </c>
      <c r="AS220" s="12" t="s">
        <v>57</v>
      </c>
      <c r="AT220" s="12" t="s">
        <v>543</v>
      </c>
      <c r="AU220" s="12" t="s">
        <v>545</v>
      </c>
      <c r="AV220" s="12" t="s">
        <v>986</v>
      </c>
    </row>
    <row r="221" spans="1:48" x14ac:dyDescent="0.35">
      <c r="A221" s="12" t="s">
        <v>517</v>
      </c>
      <c r="B221" s="12" t="s">
        <v>524</v>
      </c>
      <c r="C221" s="129">
        <v>44155</v>
      </c>
      <c r="D221">
        <v>1730</v>
      </c>
      <c r="E221">
        <v>3</v>
      </c>
      <c r="F221">
        <v>3</v>
      </c>
      <c r="G221">
        <v>-24</v>
      </c>
      <c r="H221">
        <v>75</v>
      </c>
      <c r="I221">
        <v>75</v>
      </c>
      <c r="J221">
        <v>48</v>
      </c>
      <c r="K221">
        <v>48</v>
      </c>
      <c r="L221">
        <v>2</v>
      </c>
      <c r="M221">
        <v>2</v>
      </c>
      <c r="N221">
        <v>33</v>
      </c>
      <c r="O221">
        <v>12</v>
      </c>
      <c r="P221">
        <v>12</v>
      </c>
      <c r="Q221">
        <v>10</v>
      </c>
      <c r="R221">
        <v>10</v>
      </c>
      <c r="S221">
        <v>6</v>
      </c>
      <c r="T221">
        <v>1</v>
      </c>
      <c r="U221">
        <v>1</v>
      </c>
      <c r="V221">
        <v>0</v>
      </c>
      <c r="W221" s="12">
        <v>0</v>
      </c>
      <c r="X221">
        <v>0</v>
      </c>
      <c r="Y221">
        <v>0</v>
      </c>
      <c r="Z221">
        <v>0</v>
      </c>
      <c r="AA221">
        <v>0</v>
      </c>
      <c r="AB221">
        <v>158</v>
      </c>
      <c r="AC221">
        <v>44</v>
      </c>
      <c r="AD221">
        <v>44</v>
      </c>
      <c r="AE221">
        <v>0</v>
      </c>
      <c r="AF221">
        <v>0</v>
      </c>
      <c r="AG221">
        <v>0</v>
      </c>
      <c r="AH221">
        <v>0</v>
      </c>
      <c r="AI221">
        <v>0</v>
      </c>
      <c r="AJ221">
        <v>20</v>
      </c>
      <c r="AK221">
        <v>24</v>
      </c>
      <c r="AL221">
        <v>33</v>
      </c>
      <c r="AM221">
        <v>19</v>
      </c>
      <c r="AN221">
        <v>17</v>
      </c>
      <c r="AO221" t="s">
        <v>3</v>
      </c>
      <c r="AP221">
        <v>8</v>
      </c>
      <c r="AQ221" s="12" t="s">
        <v>35</v>
      </c>
      <c r="AR221" s="12" t="s">
        <v>379</v>
      </c>
      <c r="AS221" s="12" t="s">
        <v>57</v>
      </c>
      <c r="AT221" s="12" t="s">
        <v>521</v>
      </c>
      <c r="AU221" s="12" t="s">
        <v>525</v>
      </c>
      <c r="AV221" s="12" t="s">
        <v>986</v>
      </c>
    </row>
    <row r="222" spans="1:48" x14ac:dyDescent="0.35">
      <c r="A222" s="12" t="s">
        <v>517</v>
      </c>
      <c r="B222" s="12" t="s">
        <v>530</v>
      </c>
      <c r="C222" s="129">
        <v>44155</v>
      </c>
      <c r="D222">
        <v>678</v>
      </c>
      <c r="E222">
        <v>1</v>
      </c>
      <c r="F222">
        <v>1</v>
      </c>
      <c r="G222">
        <v>20</v>
      </c>
      <c r="H222">
        <v>86</v>
      </c>
      <c r="I222">
        <v>86</v>
      </c>
      <c r="J222">
        <v>46</v>
      </c>
      <c r="K222">
        <v>46</v>
      </c>
      <c r="L222">
        <v>1</v>
      </c>
      <c r="M222">
        <v>1</v>
      </c>
      <c r="N222">
        <v>53</v>
      </c>
      <c r="O222">
        <v>2</v>
      </c>
      <c r="P222">
        <v>2</v>
      </c>
      <c r="Q222">
        <v>2</v>
      </c>
      <c r="R222">
        <v>5</v>
      </c>
      <c r="S222">
        <v>0</v>
      </c>
      <c r="T222">
        <v>0</v>
      </c>
      <c r="U222">
        <v>0</v>
      </c>
      <c r="V222">
        <v>35</v>
      </c>
      <c r="W222" s="12">
        <v>0</v>
      </c>
      <c r="X222">
        <v>6</v>
      </c>
      <c r="Y222">
        <v>6</v>
      </c>
      <c r="Z222">
        <v>0</v>
      </c>
      <c r="AA222">
        <v>0</v>
      </c>
      <c r="AB222">
        <v>50</v>
      </c>
      <c r="AC222">
        <v>26</v>
      </c>
      <c r="AD222">
        <v>26</v>
      </c>
      <c r="AE222">
        <v>0</v>
      </c>
      <c r="AF222">
        <v>0</v>
      </c>
      <c r="AG222">
        <v>0</v>
      </c>
      <c r="AH222">
        <v>0</v>
      </c>
      <c r="AI222">
        <v>0</v>
      </c>
      <c r="AJ222">
        <v>11</v>
      </c>
      <c r="AK222">
        <v>15</v>
      </c>
      <c r="AL222">
        <v>53</v>
      </c>
      <c r="AM222">
        <v>27</v>
      </c>
      <c r="AN222">
        <v>27</v>
      </c>
      <c r="AO222" t="s">
        <v>3</v>
      </c>
      <c r="AP222">
        <v>8</v>
      </c>
      <c r="AQ222" s="12" t="s">
        <v>35</v>
      </c>
      <c r="AR222" s="12" t="s">
        <v>379</v>
      </c>
      <c r="AS222" s="12" t="s">
        <v>57</v>
      </c>
      <c r="AT222" s="12" t="s">
        <v>529</v>
      </c>
      <c r="AU222" s="12" t="s">
        <v>531</v>
      </c>
      <c r="AV222" s="12" t="s">
        <v>986</v>
      </c>
    </row>
    <row r="223" spans="1:48" x14ac:dyDescent="0.35">
      <c r="A223" s="12" t="s">
        <v>517</v>
      </c>
      <c r="B223" s="12" t="s">
        <v>550</v>
      </c>
      <c r="C223" s="129">
        <v>44155</v>
      </c>
      <c r="D223">
        <v>713</v>
      </c>
      <c r="E223">
        <v>3</v>
      </c>
      <c r="F223">
        <v>3</v>
      </c>
      <c r="G223">
        <v>0</v>
      </c>
      <c r="H223">
        <v>17</v>
      </c>
      <c r="I223">
        <v>17</v>
      </c>
      <c r="J223">
        <v>14</v>
      </c>
      <c r="K223">
        <v>14</v>
      </c>
      <c r="L223">
        <v>3</v>
      </c>
      <c r="M223">
        <v>3</v>
      </c>
      <c r="N223">
        <v>117</v>
      </c>
      <c r="O223">
        <v>3</v>
      </c>
      <c r="P223">
        <v>3</v>
      </c>
      <c r="Q223">
        <v>0</v>
      </c>
      <c r="R223">
        <v>0</v>
      </c>
      <c r="S223">
        <v>0</v>
      </c>
      <c r="T223">
        <v>0</v>
      </c>
      <c r="U223">
        <v>0</v>
      </c>
      <c r="V223">
        <v>7</v>
      </c>
      <c r="W223" s="12">
        <v>0</v>
      </c>
      <c r="X223">
        <v>7</v>
      </c>
      <c r="Y223">
        <v>7</v>
      </c>
      <c r="Z223">
        <v>0</v>
      </c>
      <c r="AA223">
        <v>0</v>
      </c>
      <c r="AB223">
        <v>83</v>
      </c>
      <c r="AC223">
        <v>8</v>
      </c>
      <c r="AD223">
        <v>8</v>
      </c>
      <c r="AE223">
        <v>0</v>
      </c>
      <c r="AF223">
        <v>1</v>
      </c>
      <c r="AG223">
        <v>0</v>
      </c>
      <c r="AH223">
        <v>0</v>
      </c>
      <c r="AI223">
        <v>0</v>
      </c>
      <c r="AJ223">
        <v>3</v>
      </c>
      <c r="AK223">
        <v>5</v>
      </c>
      <c r="AL223">
        <v>117</v>
      </c>
      <c r="AM223">
        <v>27</v>
      </c>
      <c r="AN223">
        <v>24</v>
      </c>
      <c r="AO223" t="s">
        <v>3</v>
      </c>
      <c r="AP223">
        <v>8</v>
      </c>
      <c r="AQ223" s="12" t="s">
        <v>35</v>
      </c>
      <c r="AR223" s="12" t="s">
        <v>379</v>
      </c>
      <c r="AS223" s="12" t="s">
        <v>57</v>
      </c>
      <c r="AT223" s="12" t="s">
        <v>549</v>
      </c>
      <c r="AU223" s="12" t="s">
        <v>551</v>
      </c>
      <c r="AV223" s="12" t="s">
        <v>986</v>
      </c>
    </row>
    <row r="224" spans="1:48" x14ac:dyDescent="0.35">
      <c r="A224" s="12" t="s">
        <v>517</v>
      </c>
      <c r="B224" s="12" t="s">
        <v>541</v>
      </c>
      <c r="C224" s="129">
        <v>44155</v>
      </c>
      <c r="D224">
        <v>623</v>
      </c>
      <c r="E224">
        <v>1</v>
      </c>
      <c r="F224">
        <v>1</v>
      </c>
      <c r="G224">
        <v>12</v>
      </c>
      <c r="H224">
        <v>58</v>
      </c>
      <c r="I224">
        <v>58</v>
      </c>
      <c r="J224">
        <v>45</v>
      </c>
      <c r="K224">
        <v>45</v>
      </c>
      <c r="L224">
        <v>0</v>
      </c>
      <c r="M224">
        <v>0</v>
      </c>
      <c r="N224">
        <v>31</v>
      </c>
      <c r="O224">
        <v>7</v>
      </c>
      <c r="P224">
        <v>7</v>
      </c>
      <c r="Q224">
        <v>7</v>
      </c>
      <c r="R224">
        <v>7</v>
      </c>
      <c r="S224">
        <v>7</v>
      </c>
      <c r="T224">
        <v>1</v>
      </c>
      <c r="U224">
        <v>1</v>
      </c>
      <c r="V224">
        <v>5</v>
      </c>
      <c r="W224" s="12">
        <v>0</v>
      </c>
      <c r="X224">
        <v>5</v>
      </c>
      <c r="Y224">
        <v>5</v>
      </c>
      <c r="Z224">
        <v>0</v>
      </c>
      <c r="AA224">
        <v>0</v>
      </c>
      <c r="AB224">
        <v>37</v>
      </c>
      <c r="AC224">
        <v>12</v>
      </c>
      <c r="AD224">
        <v>12</v>
      </c>
      <c r="AE224">
        <v>0</v>
      </c>
      <c r="AF224">
        <v>0</v>
      </c>
      <c r="AG224">
        <v>0</v>
      </c>
      <c r="AH224">
        <v>0</v>
      </c>
      <c r="AI224">
        <v>0</v>
      </c>
      <c r="AJ224">
        <v>3</v>
      </c>
      <c r="AK224">
        <v>9</v>
      </c>
      <c r="AL224">
        <v>31</v>
      </c>
      <c r="AM224">
        <v>8</v>
      </c>
      <c r="AN224">
        <v>7</v>
      </c>
      <c r="AO224" t="s">
        <v>3</v>
      </c>
      <c r="AP224">
        <v>8</v>
      </c>
      <c r="AQ224" s="12" t="s">
        <v>35</v>
      </c>
      <c r="AR224" s="12" t="s">
        <v>379</v>
      </c>
      <c r="AS224" s="12" t="s">
        <v>57</v>
      </c>
      <c r="AT224" s="12" t="s">
        <v>540</v>
      </c>
      <c r="AU224" s="12" t="s">
        <v>542</v>
      </c>
      <c r="AV224" s="12" t="s">
        <v>986</v>
      </c>
    </row>
    <row r="225" spans="1:48" x14ac:dyDescent="0.35">
      <c r="A225" s="12" t="s">
        <v>517</v>
      </c>
      <c r="B225" s="12" t="s">
        <v>535</v>
      </c>
      <c r="C225" s="129">
        <v>44148</v>
      </c>
      <c r="D225">
        <v>2201</v>
      </c>
      <c r="E225">
        <v>1</v>
      </c>
      <c r="F225">
        <v>1</v>
      </c>
      <c r="G225">
        <v>-4</v>
      </c>
      <c r="H225">
        <v>0</v>
      </c>
      <c r="I225">
        <v>0</v>
      </c>
      <c r="J225">
        <v>0</v>
      </c>
      <c r="K225">
        <v>0</v>
      </c>
      <c r="L225">
        <v>0</v>
      </c>
      <c r="M225">
        <v>0</v>
      </c>
      <c r="N225">
        <v>131</v>
      </c>
      <c r="O225">
        <v>20</v>
      </c>
      <c r="P225">
        <v>20</v>
      </c>
      <c r="Q225">
        <v>20</v>
      </c>
      <c r="R225">
        <v>28</v>
      </c>
      <c r="S225">
        <v>28</v>
      </c>
      <c r="T225">
        <v>1</v>
      </c>
      <c r="U225">
        <v>1</v>
      </c>
      <c r="V225">
        <v>0</v>
      </c>
      <c r="W225" s="12">
        <v>0</v>
      </c>
      <c r="X225">
        <v>0</v>
      </c>
      <c r="Y225">
        <v>0</v>
      </c>
      <c r="Z225">
        <v>0</v>
      </c>
      <c r="AA225">
        <v>0</v>
      </c>
      <c r="AB225">
        <v>85</v>
      </c>
      <c r="AC225">
        <v>29</v>
      </c>
      <c r="AD225">
        <v>29</v>
      </c>
      <c r="AE225">
        <v>0</v>
      </c>
      <c r="AF225">
        <v>0</v>
      </c>
      <c r="AG225">
        <v>0</v>
      </c>
      <c r="AH225">
        <v>0</v>
      </c>
      <c r="AI225">
        <v>0</v>
      </c>
      <c r="AJ225">
        <v>2</v>
      </c>
      <c r="AK225">
        <v>27</v>
      </c>
      <c r="AL225">
        <v>131</v>
      </c>
      <c r="AM225">
        <v>99</v>
      </c>
      <c r="AN225">
        <v>99</v>
      </c>
      <c r="AO225" t="s">
        <v>3</v>
      </c>
      <c r="AP225">
        <v>7</v>
      </c>
      <c r="AQ225" s="12" t="s">
        <v>35</v>
      </c>
      <c r="AR225" s="12" t="s">
        <v>379</v>
      </c>
      <c r="AS225" s="12" t="s">
        <v>57</v>
      </c>
      <c r="AT225" s="12" t="s">
        <v>532</v>
      </c>
      <c r="AU225" s="12" t="s">
        <v>536</v>
      </c>
      <c r="AV225" s="12" t="s">
        <v>986</v>
      </c>
    </row>
    <row r="226" spans="1:48" x14ac:dyDescent="0.35">
      <c r="A226" s="12" t="s">
        <v>517</v>
      </c>
      <c r="B226" s="12" t="s">
        <v>544</v>
      </c>
      <c r="C226" s="129">
        <v>44148</v>
      </c>
      <c r="D226">
        <v>1478</v>
      </c>
      <c r="E226">
        <v>4</v>
      </c>
      <c r="F226">
        <v>4</v>
      </c>
      <c r="G226">
        <v>-28</v>
      </c>
      <c r="H226">
        <v>45</v>
      </c>
      <c r="I226">
        <v>45</v>
      </c>
      <c r="J226">
        <v>39</v>
      </c>
      <c r="K226">
        <v>39</v>
      </c>
      <c r="L226">
        <v>3</v>
      </c>
      <c r="M226">
        <v>3</v>
      </c>
      <c r="N226">
        <v>58</v>
      </c>
      <c r="O226">
        <v>3</v>
      </c>
      <c r="P226">
        <v>3</v>
      </c>
      <c r="Q226">
        <v>3</v>
      </c>
      <c r="R226">
        <v>3</v>
      </c>
      <c r="S226">
        <v>3</v>
      </c>
      <c r="T226">
        <v>0</v>
      </c>
      <c r="U226">
        <v>0</v>
      </c>
      <c r="V226">
        <v>15</v>
      </c>
      <c r="W226" s="12">
        <v>15</v>
      </c>
      <c r="X226">
        <v>9</v>
      </c>
      <c r="Y226">
        <v>9</v>
      </c>
      <c r="Z226">
        <v>1</v>
      </c>
      <c r="AA226">
        <v>1</v>
      </c>
      <c r="AB226">
        <v>63</v>
      </c>
      <c r="AC226">
        <v>27</v>
      </c>
      <c r="AD226">
        <v>27</v>
      </c>
      <c r="AE226">
        <v>0</v>
      </c>
      <c r="AF226">
        <v>0</v>
      </c>
      <c r="AG226">
        <v>0</v>
      </c>
      <c r="AH226">
        <v>0</v>
      </c>
      <c r="AI226">
        <v>3</v>
      </c>
      <c r="AJ226">
        <v>4</v>
      </c>
      <c r="AK226">
        <v>20</v>
      </c>
      <c r="AL226">
        <v>58</v>
      </c>
      <c r="AM226">
        <v>40</v>
      </c>
      <c r="AN226">
        <v>40</v>
      </c>
      <c r="AO226" t="s">
        <v>3</v>
      </c>
      <c r="AP226">
        <v>7</v>
      </c>
      <c r="AQ226" s="12" t="s">
        <v>35</v>
      </c>
      <c r="AR226" s="12" t="s">
        <v>379</v>
      </c>
      <c r="AS226" s="12" t="s">
        <v>57</v>
      </c>
      <c r="AT226" s="12" t="s">
        <v>543</v>
      </c>
      <c r="AU226" s="12" t="s">
        <v>545</v>
      </c>
      <c r="AV226" s="12" t="s">
        <v>986</v>
      </c>
    </row>
    <row r="227" spans="1:48" x14ac:dyDescent="0.35">
      <c r="A227" s="12" t="s">
        <v>517</v>
      </c>
      <c r="B227" s="12" t="s">
        <v>524</v>
      </c>
      <c r="C227" s="129">
        <v>44148</v>
      </c>
      <c r="D227">
        <v>1754</v>
      </c>
      <c r="E227">
        <v>2</v>
      </c>
      <c r="F227">
        <v>2</v>
      </c>
      <c r="G227">
        <v>-15</v>
      </c>
      <c r="H227">
        <v>107</v>
      </c>
      <c r="I227">
        <v>107</v>
      </c>
      <c r="J227">
        <v>43</v>
      </c>
      <c r="K227">
        <v>43</v>
      </c>
      <c r="L227">
        <v>2</v>
      </c>
      <c r="M227">
        <v>2</v>
      </c>
      <c r="N227">
        <v>176</v>
      </c>
      <c r="O227">
        <v>11</v>
      </c>
      <c r="P227">
        <v>11</v>
      </c>
      <c r="Q227">
        <v>4</v>
      </c>
      <c r="R227">
        <v>4</v>
      </c>
      <c r="S227">
        <v>4</v>
      </c>
      <c r="T227">
        <v>0</v>
      </c>
      <c r="U227">
        <v>0</v>
      </c>
      <c r="V227">
        <v>5</v>
      </c>
      <c r="W227" s="12">
        <v>0</v>
      </c>
      <c r="X227">
        <v>5</v>
      </c>
      <c r="Y227">
        <v>5</v>
      </c>
      <c r="Z227">
        <v>0</v>
      </c>
      <c r="AA227">
        <v>0</v>
      </c>
      <c r="AB227">
        <v>178</v>
      </c>
      <c r="AC227">
        <v>14</v>
      </c>
      <c r="AD227">
        <v>14</v>
      </c>
      <c r="AE227">
        <v>0</v>
      </c>
      <c r="AF227">
        <v>0</v>
      </c>
      <c r="AG227">
        <v>1</v>
      </c>
      <c r="AH227">
        <v>1</v>
      </c>
      <c r="AI227">
        <v>0</v>
      </c>
      <c r="AJ227">
        <v>12</v>
      </c>
      <c r="AK227">
        <v>0</v>
      </c>
      <c r="AL227">
        <v>176</v>
      </c>
      <c r="AM227">
        <v>150</v>
      </c>
      <c r="AN227">
        <v>150</v>
      </c>
      <c r="AO227" t="s">
        <v>3</v>
      </c>
      <c r="AP227">
        <v>7</v>
      </c>
      <c r="AQ227" s="12" t="s">
        <v>35</v>
      </c>
      <c r="AR227" s="12" t="s">
        <v>379</v>
      </c>
      <c r="AS227" s="12" t="s">
        <v>57</v>
      </c>
      <c r="AT227" s="12" t="s">
        <v>521</v>
      </c>
      <c r="AU227" s="12" t="s">
        <v>525</v>
      </c>
      <c r="AV227" s="12" t="s">
        <v>986</v>
      </c>
    </row>
    <row r="228" spans="1:48" x14ac:dyDescent="0.35">
      <c r="A228" s="12" t="s">
        <v>517</v>
      </c>
      <c r="B228" s="12" t="s">
        <v>533</v>
      </c>
      <c r="C228" s="129">
        <v>44148</v>
      </c>
      <c r="D228">
        <v>1222</v>
      </c>
      <c r="E228">
        <v>4</v>
      </c>
      <c r="F228">
        <v>4</v>
      </c>
      <c r="G228">
        <v>-7</v>
      </c>
      <c r="H228">
        <v>133</v>
      </c>
      <c r="I228">
        <v>133</v>
      </c>
      <c r="J228">
        <v>43</v>
      </c>
      <c r="K228">
        <v>43</v>
      </c>
      <c r="L228">
        <v>4</v>
      </c>
      <c r="M228">
        <v>4</v>
      </c>
      <c r="N228">
        <v>87</v>
      </c>
      <c r="O228">
        <v>3</v>
      </c>
      <c r="P228">
        <v>3</v>
      </c>
      <c r="Q228">
        <v>3</v>
      </c>
      <c r="R228">
        <v>8</v>
      </c>
      <c r="S228">
        <v>8</v>
      </c>
      <c r="T228">
        <v>1</v>
      </c>
      <c r="U228">
        <v>1</v>
      </c>
      <c r="V228">
        <v>30</v>
      </c>
      <c r="W228" s="12">
        <v>0</v>
      </c>
      <c r="X228">
        <v>30</v>
      </c>
      <c r="Y228">
        <v>30</v>
      </c>
      <c r="Z228">
        <v>0</v>
      </c>
      <c r="AA228">
        <v>0</v>
      </c>
      <c r="AB228">
        <v>100</v>
      </c>
      <c r="AC228">
        <v>14</v>
      </c>
      <c r="AD228">
        <v>14</v>
      </c>
      <c r="AE228">
        <v>0</v>
      </c>
      <c r="AF228">
        <v>0</v>
      </c>
      <c r="AG228">
        <v>0</v>
      </c>
      <c r="AH228">
        <v>0</v>
      </c>
      <c r="AI228">
        <v>1</v>
      </c>
      <c r="AJ228">
        <v>5</v>
      </c>
      <c r="AK228">
        <v>9</v>
      </c>
      <c r="AL228">
        <v>87</v>
      </c>
      <c r="AM228">
        <v>63</v>
      </c>
      <c r="AN228">
        <v>63</v>
      </c>
      <c r="AO228" t="s">
        <v>3</v>
      </c>
      <c r="AP228">
        <v>7</v>
      </c>
      <c r="AQ228" s="12" t="s">
        <v>35</v>
      </c>
      <c r="AR228" s="12" t="s">
        <v>379</v>
      </c>
      <c r="AS228" s="12" t="s">
        <v>57</v>
      </c>
      <c r="AT228" s="12" t="s">
        <v>532</v>
      </c>
      <c r="AU228" s="12" t="s">
        <v>534</v>
      </c>
      <c r="AV228" s="12" t="s">
        <v>986</v>
      </c>
    </row>
    <row r="229" spans="1:48" x14ac:dyDescent="0.35">
      <c r="A229" s="12" t="s">
        <v>517</v>
      </c>
      <c r="B229" s="12" t="s">
        <v>530</v>
      </c>
      <c r="C229" s="129">
        <v>44148</v>
      </c>
      <c r="D229">
        <v>658</v>
      </c>
      <c r="E229">
        <v>1</v>
      </c>
      <c r="F229">
        <v>1</v>
      </c>
      <c r="G229">
        <v>12</v>
      </c>
      <c r="H229">
        <v>106</v>
      </c>
      <c r="I229">
        <v>106</v>
      </c>
      <c r="J229">
        <v>28</v>
      </c>
      <c r="K229">
        <v>28</v>
      </c>
      <c r="L229">
        <v>1</v>
      </c>
      <c r="M229">
        <v>1</v>
      </c>
      <c r="N229">
        <v>30</v>
      </c>
      <c r="O229">
        <v>5</v>
      </c>
      <c r="P229">
        <v>5</v>
      </c>
      <c r="Q229">
        <v>5</v>
      </c>
      <c r="R229">
        <v>5</v>
      </c>
      <c r="S229">
        <v>5</v>
      </c>
      <c r="T229">
        <v>0</v>
      </c>
      <c r="U229">
        <v>0</v>
      </c>
      <c r="V229">
        <v>35</v>
      </c>
      <c r="W229" s="12">
        <v>35</v>
      </c>
      <c r="X229">
        <v>35</v>
      </c>
      <c r="Y229">
        <v>35</v>
      </c>
      <c r="Z229">
        <v>0</v>
      </c>
      <c r="AA229">
        <v>0</v>
      </c>
      <c r="AB229">
        <v>62</v>
      </c>
      <c r="AC229">
        <v>26</v>
      </c>
      <c r="AD229">
        <v>26</v>
      </c>
      <c r="AE229">
        <v>0</v>
      </c>
      <c r="AF229">
        <v>0</v>
      </c>
      <c r="AG229">
        <v>0</v>
      </c>
      <c r="AH229">
        <v>0</v>
      </c>
      <c r="AI229">
        <v>0</v>
      </c>
      <c r="AJ229">
        <v>24</v>
      </c>
      <c r="AK229">
        <v>2</v>
      </c>
      <c r="AL229">
        <v>30</v>
      </c>
      <c r="AM229">
        <v>17</v>
      </c>
      <c r="AN229">
        <v>17</v>
      </c>
      <c r="AO229" t="s">
        <v>3</v>
      </c>
      <c r="AP229">
        <v>7</v>
      </c>
      <c r="AQ229" s="12" t="s">
        <v>35</v>
      </c>
      <c r="AR229" s="12" t="s">
        <v>379</v>
      </c>
      <c r="AS229" s="12" t="s">
        <v>57</v>
      </c>
      <c r="AT229" s="12" t="s">
        <v>529</v>
      </c>
      <c r="AU229" s="12" t="s">
        <v>531</v>
      </c>
      <c r="AV229" s="12" t="s">
        <v>986</v>
      </c>
    </row>
    <row r="230" spans="1:48" x14ac:dyDescent="0.35">
      <c r="A230" s="12" t="s">
        <v>517</v>
      </c>
      <c r="B230" s="12" t="s">
        <v>535</v>
      </c>
      <c r="C230" s="129">
        <v>44141</v>
      </c>
      <c r="D230">
        <v>2205</v>
      </c>
      <c r="E230">
        <v>1</v>
      </c>
      <c r="F230">
        <v>1</v>
      </c>
      <c r="G230">
        <v>6</v>
      </c>
      <c r="H230">
        <v>0</v>
      </c>
      <c r="I230">
        <v>0</v>
      </c>
      <c r="J230">
        <v>0</v>
      </c>
      <c r="K230">
        <v>3</v>
      </c>
      <c r="L230">
        <v>0</v>
      </c>
      <c r="M230">
        <v>0</v>
      </c>
      <c r="N230">
        <v>204</v>
      </c>
      <c r="O230">
        <v>16</v>
      </c>
      <c r="P230">
        <v>16</v>
      </c>
      <c r="Q230">
        <v>16</v>
      </c>
      <c r="R230">
        <v>22</v>
      </c>
      <c r="S230">
        <v>22</v>
      </c>
      <c r="T230">
        <v>1</v>
      </c>
      <c r="U230">
        <v>1</v>
      </c>
      <c r="V230">
        <v>0</v>
      </c>
      <c r="W230" s="12">
        <v>0</v>
      </c>
      <c r="X230">
        <v>0</v>
      </c>
      <c r="Y230">
        <v>0</v>
      </c>
      <c r="Z230">
        <v>0</v>
      </c>
      <c r="AA230">
        <v>0</v>
      </c>
      <c r="AB230">
        <v>179</v>
      </c>
      <c r="AC230">
        <v>64</v>
      </c>
      <c r="AD230">
        <v>64</v>
      </c>
      <c r="AE230">
        <v>0</v>
      </c>
      <c r="AF230">
        <v>0</v>
      </c>
      <c r="AG230">
        <v>0</v>
      </c>
      <c r="AH230">
        <v>0</v>
      </c>
      <c r="AI230">
        <v>0</v>
      </c>
      <c r="AJ230">
        <v>10</v>
      </c>
      <c r="AK230">
        <v>54</v>
      </c>
      <c r="AL230">
        <v>204</v>
      </c>
      <c r="AM230">
        <v>151</v>
      </c>
      <c r="AN230">
        <v>151</v>
      </c>
      <c r="AO230" t="s">
        <v>3</v>
      </c>
      <c r="AP230">
        <v>6</v>
      </c>
      <c r="AQ230" s="12" t="s">
        <v>35</v>
      </c>
      <c r="AR230" s="12" t="s">
        <v>379</v>
      </c>
      <c r="AS230" s="12" t="s">
        <v>57</v>
      </c>
      <c r="AT230" s="12" t="s">
        <v>532</v>
      </c>
      <c r="AU230" s="12" t="s">
        <v>536</v>
      </c>
      <c r="AV230" s="12" t="s">
        <v>986</v>
      </c>
    </row>
    <row r="231" spans="1:48" x14ac:dyDescent="0.35">
      <c r="A231" s="12" t="s">
        <v>517</v>
      </c>
      <c r="B231" s="12" t="s">
        <v>538</v>
      </c>
      <c r="C231" s="129">
        <v>44141</v>
      </c>
      <c r="D231">
        <v>1789</v>
      </c>
      <c r="E231">
        <v>1</v>
      </c>
      <c r="F231">
        <v>1</v>
      </c>
      <c r="G231">
        <v>18</v>
      </c>
      <c r="H231">
        <v>25</v>
      </c>
      <c r="I231">
        <v>25</v>
      </c>
      <c r="J231">
        <v>9</v>
      </c>
      <c r="K231">
        <v>9</v>
      </c>
      <c r="L231">
        <v>0</v>
      </c>
      <c r="M231">
        <v>0</v>
      </c>
      <c r="N231">
        <v>67</v>
      </c>
      <c r="O231">
        <v>12</v>
      </c>
      <c r="P231">
        <v>12</v>
      </c>
      <c r="Q231">
        <v>12</v>
      </c>
      <c r="R231">
        <v>8</v>
      </c>
      <c r="S231">
        <v>6</v>
      </c>
      <c r="T231">
        <v>1</v>
      </c>
      <c r="U231">
        <v>1</v>
      </c>
      <c r="V231">
        <v>6</v>
      </c>
      <c r="W231" s="12">
        <v>0</v>
      </c>
      <c r="X231">
        <v>6</v>
      </c>
      <c r="Y231">
        <v>6</v>
      </c>
      <c r="Z231">
        <v>0</v>
      </c>
      <c r="AA231">
        <v>0</v>
      </c>
      <c r="AB231">
        <v>233</v>
      </c>
      <c r="AC231">
        <v>94</v>
      </c>
      <c r="AD231">
        <v>94</v>
      </c>
      <c r="AE231">
        <v>0</v>
      </c>
      <c r="AF231">
        <v>1</v>
      </c>
      <c r="AG231">
        <v>0</v>
      </c>
      <c r="AH231">
        <v>0</v>
      </c>
      <c r="AI231">
        <v>0</v>
      </c>
      <c r="AJ231">
        <v>14</v>
      </c>
      <c r="AK231">
        <v>80</v>
      </c>
      <c r="AL231">
        <v>67</v>
      </c>
      <c r="AM231">
        <v>44</v>
      </c>
      <c r="AN231">
        <v>30</v>
      </c>
      <c r="AO231" t="s">
        <v>3</v>
      </c>
      <c r="AP231">
        <v>6</v>
      </c>
      <c r="AQ231" s="12" t="s">
        <v>35</v>
      </c>
      <c r="AR231" s="12" t="s">
        <v>379</v>
      </c>
      <c r="AS231" s="12" t="s">
        <v>57</v>
      </c>
      <c r="AT231" s="12" t="s">
        <v>537</v>
      </c>
      <c r="AU231" s="12" t="s">
        <v>539</v>
      </c>
      <c r="AV231" s="12" t="s">
        <v>986</v>
      </c>
    </row>
    <row r="232" spans="1:48" x14ac:dyDescent="0.35">
      <c r="A232" s="12" t="s">
        <v>517</v>
      </c>
      <c r="B232" s="12" t="s">
        <v>544</v>
      </c>
      <c r="C232" s="129">
        <v>44141</v>
      </c>
      <c r="D232">
        <v>1506</v>
      </c>
      <c r="E232">
        <v>3</v>
      </c>
      <c r="F232">
        <v>3</v>
      </c>
      <c r="G232">
        <v>3</v>
      </c>
      <c r="H232">
        <v>100</v>
      </c>
      <c r="I232">
        <v>100</v>
      </c>
      <c r="J232">
        <v>40</v>
      </c>
      <c r="K232">
        <v>40</v>
      </c>
      <c r="L232">
        <v>2</v>
      </c>
      <c r="M232">
        <v>2</v>
      </c>
      <c r="N232">
        <v>58</v>
      </c>
      <c r="O232">
        <v>4</v>
      </c>
      <c r="P232">
        <v>4</v>
      </c>
      <c r="Q232">
        <v>4</v>
      </c>
      <c r="R232">
        <v>3</v>
      </c>
      <c r="S232">
        <v>3</v>
      </c>
      <c r="T232">
        <v>1</v>
      </c>
      <c r="U232">
        <v>1</v>
      </c>
      <c r="V232">
        <v>7</v>
      </c>
      <c r="W232" s="12">
        <v>0</v>
      </c>
      <c r="X232">
        <v>3</v>
      </c>
      <c r="Y232">
        <v>3</v>
      </c>
      <c r="Z232">
        <v>0</v>
      </c>
      <c r="AA232">
        <v>0</v>
      </c>
      <c r="AB232">
        <v>90</v>
      </c>
      <c r="AC232">
        <v>46</v>
      </c>
      <c r="AD232">
        <v>46</v>
      </c>
      <c r="AE232">
        <v>0</v>
      </c>
      <c r="AF232">
        <v>2</v>
      </c>
      <c r="AG232">
        <v>0</v>
      </c>
      <c r="AH232">
        <v>2</v>
      </c>
      <c r="AI232">
        <v>1</v>
      </c>
      <c r="AJ232">
        <v>6</v>
      </c>
      <c r="AK232">
        <v>37</v>
      </c>
      <c r="AL232">
        <v>58</v>
      </c>
      <c r="AM232">
        <v>35</v>
      </c>
      <c r="AN232">
        <v>35</v>
      </c>
      <c r="AO232" t="s">
        <v>3</v>
      </c>
      <c r="AP232">
        <v>6</v>
      </c>
      <c r="AQ232" s="12" t="s">
        <v>35</v>
      </c>
      <c r="AR232" s="12" t="s">
        <v>379</v>
      </c>
      <c r="AS232" s="12" t="s">
        <v>57</v>
      </c>
      <c r="AT232" s="12" t="s">
        <v>543</v>
      </c>
      <c r="AU232" s="12" t="s">
        <v>545</v>
      </c>
      <c r="AV232" s="12" t="s">
        <v>986</v>
      </c>
    </row>
    <row r="233" spans="1:48" x14ac:dyDescent="0.35">
      <c r="A233" s="12" t="s">
        <v>517</v>
      </c>
      <c r="B233" s="12" t="s">
        <v>524</v>
      </c>
      <c r="C233" s="129">
        <v>44141</v>
      </c>
      <c r="D233">
        <v>1769</v>
      </c>
      <c r="E233">
        <v>3</v>
      </c>
      <c r="F233">
        <v>3</v>
      </c>
      <c r="G233">
        <v>-1</v>
      </c>
      <c r="H233">
        <v>60</v>
      </c>
      <c r="I233">
        <v>60</v>
      </c>
      <c r="J233">
        <v>30</v>
      </c>
      <c r="K233">
        <v>30</v>
      </c>
      <c r="L233">
        <v>2</v>
      </c>
      <c r="M233">
        <v>2</v>
      </c>
      <c r="N233">
        <v>93</v>
      </c>
      <c r="O233">
        <v>5</v>
      </c>
      <c r="P233">
        <v>5</v>
      </c>
      <c r="Q233">
        <v>5</v>
      </c>
      <c r="R233">
        <v>5</v>
      </c>
      <c r="S233">
        <v>5</v>
      </c>
      <c r="T233">
        <v>1</v>
      </c>
      <c r="U233">
        <v>1</v>
      </c>
      <c r="V233">
        <v>16</v>
      </c>
      <c r="W233" s="12">
        <v>0</v>
      </c>
      <c r="X233">
        <v>16</v>
      </c>
      <c r="Y233">
        <v>16</v>
      </c>
      <c r="Z233">
        <v>0</v>
      </c>
      <c r="AA233">
        <v>0</v>
      </c>
      <c r="AB233">
        <v>173</v>
      </c>
      <c r="AC233">
        <v>15</v>
      </c>
      <c r="AD233">
        <v>15</v>
      </c>
      <c r="AE233">
        <v>0</v>
      </c>
      <c r="AF233">
        <v>0</v>
      </c>
      <c r="AG233">
        <v>0</v>
      </c>
      <c r="AH233">
        <v>1</v>
      </c>
      <c r="AI233">
        <v>0</v>
      </c>
      <c r="AJ233">
        <v>4</v>
      </c>
      <c r="AK233">
        <v>10</v>
      </c>
      <c r="AL233">
        <v>93</v>
      </c>
      <c r="AM233">
        <v>80</v>
      </c>
      <c r="AN233">
        <v>80</v>
      </c>
      <c r="AO233" t="s">
        <v>3</v>
      </c>
      <c r="AP233">
        <v>6</v>
      </c>
      <c r="AQ233" s="12" t="s">
        <v>35</v>
      </c>
      <c r="AR233" s="12" t="s">
        <v>379</v>
      </c>
      <c r="AS233" s="12" t="s">
        <v>57</v>
      </c>
      <c r="AT233" s="12" t="s">
        <v>521</v>
      </c>
      <c r="AU233" s="12" t="s">
        <v>525</v>
      </c>
      <c r="AV233" s="12" t="s">
        <v>986</v>
      </c>
    </row>
    <row r="234" spans="1:48" x14ac:dyDescent="0.35">
      <c r="A234" s="12" t="s">
        <v>517</v>
      </c>
      <c r="B234" s="12" t="s">
        <v>533</v>
      </c>
      <c r="C234" s="129">
        <v>44141</v>
      </c>
      <c r="D234">
        <v>1229</v>
      </c>
      <c r="E234">
        <v>5</v>
      </c>
      <c r="F234">
        <v>5</v>
      </c>
      <c r="G234">
        <v>14</v>
      </c>
      <c r="H234">
        <v>65</v>
      </c>
      <c r="I234">
        <v>65</v>
      </c>
      <c r="J234">
        <v>24</v>
      </c>
      <c r="K234">
        <v>24</v>
      </c>
      <c r="L234">
        <v>2</v>
      </c>
      <c r="M234">
        <v>2</v>
      </c>
      <c r="N234">
        <v>70</v>
      </c>
      <c r="O234">
        <v>3</v>
      </c>
      <c r="P234">
        <v>3</v>
      </c>
      <c r="Q234">
        <v>3</v>
      </c>
      <c r="R234">
        <v>11</v>
      </c>
      <c r="S234">
        <v>11</v>
      </c>
      <c r="T234">
        <v>2</v>
      </c>
      <c r="U234">
        <v>2</v>
      </c>
      <c r="V234">
        <v>5</v>
      </c>
      <c r="W234" s="12">
        <v>0</v>
      </c>
      <c r="X234">
        <v>5</v>
      </c>
      <c r="Y234">
        <v>5</v>
      </c>
      <c r="Z234">
        <v>0</v>
      </c>
      <c r="AA234">
        <v>0</v>
      </c>
      <c r="AB234">
        <v>65</v>
      </c>
      <c r="AC234">
        <v>15</v>
      </c>
      <c r="AD234">
        <v>15</v>
      </c>
      <c r="AE234">
        <v>0</v>
      </c>
      <c r="AF234">
        <v>0</v>
      </c>
      <c r="AG234">
        <v>0</v>
      </c>
      <c r="AH234">
        <v>0</v>
      </c>
      <c r="AI234">
        <v>0</v>
      </c>
      <c r="AJ234">
        <v>4</v>
      </c>
      <c r="AK234">
        <v>11</v>
      </c>
      <c r="AL234">
        <v>70</v>
      </c>
      <c r="AM234">
        <v>58</v>
      </c>
      <c r="AN234">
        <v>58</v>
      </c>
      <c r="AO234" t="s">
        <v>3</v>
      </c>
      <c r="AP234">
        <v>6</v>
      </c>
      <c r="AQ234" s="12" t="s">
        <v>35</v>
      </c>
      <c r="AR234" s="12" t="s">
        <v>379</v>
      </c>
      <c r="AS234" s="12" t="s">
        <v>57</v>
      </c>
      <c r="AT234" s="12" t="s">
        <v>532</v>
      </c>
      <c r="AU234" s="12" t="s">
        <v>534</v>
      </c>
      <c r="AV234" s="12" t="s">
        <v>986</v>
      </c>
    </row>
    <row r="235" spans="1:48" x14ac:dyDescent="0.35">
      <c r="A235" s="12" t="s">
        <v>517</v>
      </c>
      <c r="B235" s="12" t="s">
        <v>547</v>
      </c>
      <c r="C235" s="129">
        <v>44141</v>
      </c>
      <c r="D235">
        <v>896</v>
      </c>
      <c r="E235">
        <v>6</v>
      </c>
      <c r="F235">
        <v>6</v>
      </c>
      <c r="G235">
        <v>5</v>
      </c>
      <c r="H235">
        <v>69</v>
      </c>
      <c r="I235">
        <v>69</v>
      </c>
      <c r="J235">
        <v>36</v>
      </c>
      <c r="K235">
        <v>36</v>
      </c>
      <c r="L235">
        <v>5</v>
      </c>
      <c r="M235">
        <v>5</v>
      </c>
      <c r="N235">
        <v>48</v>
      </c>
      <c r="O235">
        <v>3</v>
      </c>
      <c r="P235">
        <v>3</v>
      </c>
      <c r="Q235">
        <v>3</v>
      </c>
      <c r="R235">
        <v>3</v>
      </c>
      <c r="S235">
        <v>3</v>
      </c>
      <c r="T235">
        <v>1</v>
      </c>
      <c r="U235">
        <v>1</v>
      </c>
      <c r="V235">
        <v>4</v>
      </c>
      <c r="W235" s="12">
        <v>0</v>
      </c>
      <c r="X235">
        <v>4</v>
      </c>
      <c r="Y235">
        <v>4</v>
      </c>
      <c r="Z235">
        <v>0</v>
      </c>
      <c r="AA235">
        <v>0</v>
      </c>
      <c r="AB235">
        <v>55</v>
      </c>
      <c r="AC235">
        <v>9</v>
      </c>
      <c r="AD235">
        <v>9</v>
      </c>
      <c r="AE235">
        <v>0</v>
      </c>
      <c r="AF235">
        <v>1</v>
      </c>
      <c r="AG235">
        <v>0</v>
      </c>
      <c r="AH235">
        <v>1</v>
      </c>
      <c r="AI235">
        <v>0</v>
      </c>
      <c r="AJ235">
        <v>1</v>
      </c>
      <c r="AK235">
        <v>7</v>
      </c>
      <c r="AL235">
        <v>48</v>
      </c>
      <c r="AM235">
        <v>41</v>
      </c>
      <c r="AN235">
        <v>41</v>
      </c>
      <c r="AO235" t="s">
        <v>3</v>
      </c>
      <c r="AP235">
        <v>6</v>
      </c>
      <c r="AQ235" s="12" t="s">
        <v>35</v>
      </c>
      <c r="AR235" s="12" t="s">
        <v>379</v>
      </c>
      <c r="AS235" s="12" t="s">
        <v>57</v>
      </c>
      <c r="AT235" s="12" t="s">
        <v>546</v>
      </c>
      <c r="AU235" s="12" t="s">
        <v>548</v>
      </c>
      <c r="AV235" s="12" t="s">
        <v>986</v>
      </c>
    </row>
    <row r="236" spans="1:48" x14ac:dyDescent="0.35">
      <c r="A236" s="12" t="s">
        <v>517</v>
      </c>
      <c r="B236" s="12" t="s">
        <v>530</v>
      </c>
      <c r="C236" s="129">
        <v>44141</v>
      </c>
      <c r="D236">
        <v>646</v>
      </c>
      <c r="E236">
        <v>6</v>
      </c>
      <c r="F236">
        <v>6</v>
      </c>
      <c r="G236">
        <v>-23</v>
      </c>
      <c r="H236">
        <v>145</v>
      </c>
      <c r="I236">
        <v>145</v>
      </c>
      <c r="J236">
        <v>47</v>
      </c>
      <c r="K236">
        <v>47</v>
      </c>
      <c r="L236">
        <v>4</v>
      </c>
      <c r="M236">
        <v>4</v>
      </c>
      <c r="N236">
        <v>44</v>
      </c>
      <c r="O236">
        <v>12</v>
      </c>
      <c r="P236">
        <v>12</v>
      </c>
      <c r="Q236">
        <v>5</v>
      </c>
      <c r="R236">
        <v>8</v>
      </c>
      <c r="S236">
        <v>5</v>
      </c>
      <c r="T236">
        <v>2</v>
      </c>
      <c r="U236">
        <v>2</v>
      </c>
      <c r="V236">
        <v>0</v>
      </c>
      <c r="W236" s="12">
        <v>0</v>
      </c>
      <c r="X236">
        <v>0</v>
      </c>
      <c r="Y236">
        <v>0</v>
      </c>
      <c r="Z236">
        <v>0</v>
      </c>
      <c r="AA236">
        <v>0</v>
      </c>
      <c r="AB236">
        <v>58</v>
      </c>
      <c r="AC236">
        <v>15</v>
      </c>
      <c r="AD236">
        <v>15</v>
      </c>
      <c r="AE236">
        <v>0</v>
      </c>
      <c r="AF236">
        <v>0</v>
      </c>
      <c r="AG236">
        <v>0</v>
      </c>
      <c r="AH236">
        <v>0</v>
      </c>
      <c r="AI236">
        <v>0</v>
      </c>
      <c r="AJ236">
        <v>1</v>
      </c>
      <c r="AK236">
        <v>14</v>
      </c>
      <c r="AL236">
        <v>44</v>
      </c>
      <c r="AM236">
        <v>44</v>
      </c>
      <c r="AN236">
        <v>44</v>
      </c>
      <c r="AO236" t="s">
        <v>3</v>
      </c>
      <c r="AP236">
        <v>6</v>
      </c>
      <c r="AQ236" s="12" t="s">
        <v>35</v>
      </c>
      <c r="AR236" s="12" t="s">
        <v>379</v>
      </c>
      <c r="AS236" s="12" t="s">
        <v>57</v>
      </c>
      <c r="AT236" s="12" t="s">
        <v>529</v>
      </c>
      <c r="AU236" s="12" t="s">
        <v>531</v>
      </c>
      <c r="AV236" s="12" t="s">
        <v>986</v>
      </c>
    </row>
    <row r="237" spans="1:48" x14ac:dyDescent="0.35">
      <c r="A237" s="12" t="s">
        <v>517</v>
      </c>
      <c r="B237" s="12" t="s">
        <v>535</v>
      </c>
      <c r="C237" s="129">
        <v>44134</v>
      </c>
      <c r="D237">
        <v>2199</v>
      </c>
      <c r="E237">
        <v>2</v>
      </c>
      <c r="F237">
        <v>2</v>
      </c>
      <c r="G237">
        <v>-2</v>
      </c>
      <c r="H237">
        <v>0</v>
      </c>
      <c r="I237">
        <v>0</v>
      </c>
      <c r="J237">
        <v>0</v>
      </c>
      <c r="K237">
        <v>14</v>
      </c>
      <c r="L237">
        <v>0</v>
      </c>
      <c r="M237">
        <v>0</v>
      </c>
      <c r="N237">
        <v>164</v>
      </c>
      <c r="O237">
        <v>10</v>
      </c>
      <c r="P237">
        <v>10</v>
      </c>
      <c r="Q237">
        <v>10</v>
      </c>
      <c r="R237">
        <v>13</v>
      </c>
      <c r="S237">
        <v>13</v>
      </c>
      <c r="T237">
        <v>2</v>
      </c>
      <c r="U237">
        <v>2</v>
      </c>
      <c r="V237">
        <v>0</v>
      </c>
      <c r="W237" s="12">
        <v>0</v>
      </c>
      <c r="X237">
        <v>0</v>
      </c>
      <c r="Y237">
        <v>0</v>
      </c>
      <c r="Z237">
        <v>0</v>
      </c>
      <c r="AA237">
        <v>0</v>
      </c>
      <c r="AB237">
        <v>214</v>
      </c>
      <c r="AC237">
        <v>50</v>
      </c>
      <c r="AD237">
        <v>50</v>
      </c>
      <c r="AE237">
        <v>0</v>
      </c>
      <c r="AF237">
        <v>0</v>
      </c>
      <c r="AG237">
        <v>0</v>
      </c>
      <c r="AH237">
        <v>0</v>
      </c>
      <c r="AI237">
        <v>0</v>
      </c>
      <c r="AJ237">
        <v>11</v>
      </c>
      <c r="AK237">
        <v>44</v>
      </c>
      <c r="AL237">
        <v>164</v>
      </c>
      <c r="AM237">
        <v>150</v>
      </c>
      <c r="AN237">
        <v>150</v>
      </c>
      <c r="AO237" t="s">
        <v>3</v>
      </c>
      <c r="AP237">
        <v>5</v>
      </c>
      <c r="AQ237" s="12" t="s">
        <v>17</v>
      </c>
      <c r="AR237" s="12" t="s">
        <v>379</v>
      </c>
      <c r="AS237" s="12" t="s">
        <v>57</v>
      </c>
      <c r="AT237" s="12" t="s">
        <v>532</v>
      </c>
      <c r="AU237" s="12" t="s">
        <v>536</v>
      </c>
      <c r="AV237" s="12" t="s">
        <v>986</v>
      </c>
    </row>
    <row r="238" spans="1:48" x14ac:dyDescent="0.35">
      <c r="A238" s="12" t="s">
        <v>517</v>
      </c>
      <c r="B238" s="12" t="s">
        <v>538</v>
      </c>
      <c r="C238" s="129">
        <v>44134</v>
      </c>
      <c r="D238">
        <v>1771</v>
      </c>
      <c r="E238">
        <v>3</v>
      </c>
      <c r="F238">
        <v>3</v>
      </c>
      <c r="G238">
        <v>-7</v>
      </c>
      <c r="H238">
        <v>80</v>
      </c>
      <c r="I238">
        <v>80</v>
      </c>
      <c r="J238">
        <v>45</v>
      </c>
      <c r="K238">
        <v>45</v>
      </c>
      <c r="L238">
        <v>0</v>
      </c>
      <c r="M238">
        <v>0</v>
      </c>
      <c r="N238">
        <v>159</v>
      </c>
      <c r="O238">
        <v>13</v>
      </c>
      <c r="P238">
        <v>13</v>
      </c>
      <c r="Q238">
        <v>13</v>
      </c>
      <c r="R238">
        <v>11</v>
      </c>
      <c r="S238">
        <v>8</v>
      </c>
      <c r="T238">
        <v>3</v>
      </c>
      <c r="U238">
        <v>3</v>
      </c>
      <c r="V238">
        <v>2</v>
      </c>
      <c r="W238" s="12">
        <v>0</v>
      </c>
      <c r="X238">
        <v>2</v>
      </c>
      <c r="Y238">
        <v>2</v>
      </c>
      <c r="Z238">
        <v>0</v>
      </c>
      <c r="AA238">
        <v>0</v>
      </c>
      <c r="AB238">
        <v>165</v>
      </c>
      <c r="AC238">
        <v>35</v>
      </c>
      <c r="AD238">
        <v>35</v>
      </c>
      <c r="AE238">
        <v>0</v>
      </c>
      <c r="AF238">
        <v>0</v>
      </c>
      <c r="AG238">
        <v>0</v>
      </c>
      <c r="AH238">
        <v>2</v>
      </c>
      <c r="AI238">
        <v>0</v>
      </c>
      <c r="AJ238">
        <v>8</v>
      </c>
      <c r="AK238">
        <v>26</v>
      </c>
      <c r="AL238">
        <v>159</v>
      </c>
      <c r="AM238">
        <v>105</v>
      </c>
      <c r="AN238">
        <v>105</v>
      </c>
      <c r="AO238" t="s">
        <v>3</v>
      </c>
      <c r="AP238">
        <v>5</v>
      </c>
      <c r="AQ238" s="12" t="s">
        <v>17</v>
      </c>
      <c r="AR238" s="12" t="s">
        <v>379</v>
      </c>
      <c r="AS238" s="12" t="s">
        <v>57</v>
      </c>
      <c r="AT238" s="12" t="s">
        <v>537</v>
      </c>
      <c r="AU238" s="12" t="s">
        <v>539</v>
      </c>
      <c r="AV238" s="12" t="s">
        <v>986</v>
      </c>
    </row>
    <row r="239" spans="1:48" x14ac:dyDescent="0.35">
      <c r="A239" s="12" t="s">
        <v>517</v>
      </c>
      <c r="B239" s="12" t="s">
        <v>544</v>
      </c>
      <c r="C239" s="129">
        <v>44134</v>
      </c>
      <c r="D239">
        <v>1503</v>
      </c>
      <c r="E239">
        <v>5</v>
      </c>
      <c r="F239">
        <v>5</v>
      </c>
      <c r="G239">
        <v>0</v>
      </c>
      <c r="H239">
        <v>42</v>
      </c>
      <c r="I239">
        <v>42</v>
      </c>
      <c r="J239">
        <v>25</v>
      </c>
      <c r="K239">
        <v>25</v>
      </c>
      <c r="L239">
        <v>3</v>
      </c>
      <c r="M239">
        <v>3</v>
      </c>
      <c r="N239">
        <v>58</v>
      </c>
      <c r="O239">
        <v>4</v>
      </c>
      <c r="P239">
        <v>6</v>
      </c>
      <c r="Q239">
        <v>6</v>
      </c>
      <c r="R239">
        <v>7</v>
      </c>
      <c r="S239">
        <v>7</v>
      </c>
      <c r="T239">
        <v>1</v>
      </c>
      <c r="U239">
        <v>1</v>
      </c>
      <c r="V239">
        <v>19</v>
      </c>
      <c r="W239" s="12">
        <v>0</v>
      </c>
      <c r="X239">
        <v>2</v>
      </c>
      <c r="Y239">
        <v>2</v>
      </c>
      <c r="Z239">
        <v>1</v>
      </c>
      <c r="AA239">
        <v>1</v>
      </c>
      <c r="AB239">
        <v>38</v>
      </c>
      <c r="AC239">
        <v>11</v>
      </c>
      <c r="AD239">
        <v>11</v>
      </c>
      <c r="AE239">
        <v>0</v>
      </c>
      <c r="AF239">
        <v>0</v>
      </c>
      <c r="AG239">
        <v>0</v>
      </c>
      <c r="AH239">
        <v>0</v>
      </c>
      <c r="AI239">
        <v>0</v>
      </c>
      <c r="AJ239">
        <v>3</v>
      </c>
      <c r="AK239">
        <v>8</v>
      </c>
      <c r="AL239">
        <v>58</v>
      </c>
      <c r="AM239">
        <v>56</v>
      </c>
      <c r="AN239">
        <v>56</v>
      </c>
      <c r="AO239" t="s">
        <v>3</v>
      </c>
      <c r="AP239">
        <v>5</v>
      </c>
      <c r="AQ239" s="12" t="s">
        <v>17</v>
      </c>
      <c r="AR239" s="12" t="s">
        <v>379</v>
      </c>
      <c r="AS239" s="12" t="s">
        <v>57</v>
      </c>
      <c r="AT239" s="12" t="s">
        <v>543</v>
      </c>
      <c r="AU239" s="12" t="s">
        <v>545</v>
      </c>
      <c r="AV239" s="12" t="s">
        <v>986</v>
      </c>
    </row>
    <row r="240" spans="1:48" x14ac:dyDescent="0.35">
      <c r="A240" s="12" t="s">
        <v>517</v>
      </c>
      <c r="B240" s="12" t="s">
        <v>524</v>
      </c>
      <c r="C240" s="129">
        <v>44134</v>
      </c>
      <c r="D240">
        <v>1770</v>
      </c>
      <c r="E240">
        <v>2</v>
      </c>
      <c r="F240">
        <v>2</v>
      </c>
      <c r="G240">
        <v>3</v>
      </c>
      <c r="H240">
        <v>73</v>
      </c>
      <c r="I240">
        <v>73</v>
      </c>
      <c r="J240">
        <v>49</v>
      </c>
      <c r="K240">
        <v>49</v>
      </c>
      <c r="L240">
        <v>1</v>
      </c>
      <c r="M240">
        <v>1</v>
      </c>
      <c r="N240">
        <v>119</v>
      </c>
      <c r="O240">
        <v>9</v>
      </c>
      <c r="P240">
        <v>9</v>
      </c>
      <c r="Q240">
        <v>9</v>
      </c>
      <c r="R240">
        <v>10</v>
      </c>
      <c r="S240">
        <v>5</v>
      </c>
      <c r="T240">
        <v>1</v>
      </c>
      <c r="U240">
        <v>1</v>
      </c>
      <c r="V240">
        <v>8</v>
      </c>
      <c r="W240" s="12">
        <v>0</v>
      </c>
      <c r="X240">
        <v>6</v>
      </c>
      <c r="Y240">
        <v>6</v>
      </c>
      <c r="Z240">
        <v>0</v>
      </c>
      <c r="AA240">
        <v>0</v>
      </c>
      <c r="AB240">
        <v>119</v>
      </c>
      <c r="AC240">
        <v>15</v>
      </c>
      <c r="AD240">
        <v>15</v>
      </c>
      <c r="AE240">
        <v>0</v>
      </c>
      <c r="AF240">
        <v>0</v>
      </c>
      <c r="AG240">
        <v>0</v>
      </c>
      <c r="AH240">
        <v>0</v>
      </c>
      <c r="AI240">
        <v>0</v>
      </c>
      <c r="AJ240">
        <v>3</v>
      </c>
      <c r="AK240">
        <v>12</v>
      </c>
      <c r="AL240">
        <v>119</v>
      </c>
      <c r="AM240">
        <v>109</v>
      </c>
      <c r="AN240">
        <v>109</v>
      </c>
      <c r="AO240" t="s">
        <v>3</v>
      </c>
      <c r="AP240">
        <v>5</v>
      </c>
      <c r="AQ240" s="12" t="s">
        <v>17</v>
      </c>
      <c r="AR240" s="12" t="s">
        <v>379</v>
      </c>
      <c r="AS240" s="12" t="s">
        <v>57</v>
      </c>
      <c r="AT240" s="12" t="s">
        <v>521</v>
      </c>
      <c r="AU240" s="12" t="s">
        <v>525</v>
      </c>
      <c r="AV240" s="12" t="s">
        <v>986</v>
      </c>
    </row>
    <row r="241" spans="1:48" x14ac:dyDescent="0.35">
      <c r="A241" s="12" t="s">
        <v>517</v>
      </c>
      <c r="B241" s="12" t="s">
        <v>533</v>
      </c>
      <c r="C241" s="129">
        <v>44134</v>
      </c>
      <c r="D241">
        <v>1215</v>
      </c>
      <c r="E241">
        <v>5</v>
      </c>
      <c r="F241">
        <v>5</v>
      </c>
      <c r="G241">
        <v>6</v>
      </c>
      <c r="H241">
        <v>52</v>
      </c>
      <c r="I241">
        <v>52</v>
      </c>
      <c r="J241">
        <v>27</v>
      </c>
      <c r="K241">
        <v>27</v>
      </c>
      <c r="L241">
        <v>2</v>
      </c>
      <c r="M241">
        <v>2</v>
      </c>
      <c r="N241">
        <v>46</v>
      </c>
      <c r="O241">
        <v>17</v>
      </c>
      <c r="P241">
        <v>17</v>
      </c>
      <c r="Q241">
        <v>5</v>
      </c>
      <c r="R241">
        <v>13</v>
      </c>
      <c r="S241">
        <v>13</v>
      </c>
      <c r="T241">
        <v>3</v>
      </c>
      <c r="U241">
        <v>3</v>
      </c>
      <c r="V241">
        <v>15</v>
      </c>
      <c r="W241" s="12">
        <v>0</v>
      </c>
      <c r="X241">
        <v>15</v>
      </c>
      <c r="Y241">
        <v>15</v>
      </c>
      <c r="Z241">
        <v>0</v>
      </c>
      <c r="AA241">
        <v>0</v>
      </c>
      <c r="AB241">
        <v>61</v>
      </c>
      <c r="AC241">
        <v>32</v>
      </c>
      <c r="AD241">
        <v>32</v>
      </c>
      <c r="AE241">
        <v>0</v>
      </c>
      <c r="AF241">
        <v>0</v>
      </c>
      <c r="AG241">
        <v>0</v>
      </c>
      <c r="AH241">
        <v>0</v>
      </c>
      <c r="AI241">
        <v>0</v>
      </c>
      <c r="AJ241">
        <v>8</v>
      </c>
      <c r="AK241">
        <v>24</v>
      </c>
      <c r="AL241">
        <v>46</v>
      </c>
      <c r="AM241">
        <v>43</v>
      </c>
      <c r="AN241">
        <v>43</v>
      </c>
      <c r="AO241" t="s">
        <v>3</v>
      </c>
      <c r="AP241">
        <v>5</v>
      </c>
      <c r="AQ241" s="12" t="s">
        <v>17</v>
      </c>
      <c r="AR241" s="12" t="s">
        <v>379</v>
      </c>
      <c r="AS241" s="12" t="s">
        <v>57</v>
      </c>
      <c r="AT241" s="12" t="s">
        <v>532</v>
      </c>
      <c r="AU241" s="12" t="s">
        <v>534</v>
      </c>
      <c r="AV241" s="12" t="s">
        <v>986</v>
      </c>
    </row>
    <row r="242" spans="1:48" x14ac:dyDescent="0.35">
      <c r="A242" s="12" t="s">
        <v>517</v>
      </c>
      <c r="B242" s="12" t="s">
        <v>547</v>
      </c>
      <c r="C242" s="129">
        <v>44134</v>
      </c>
      <c r="D242">
        <v>891</v>
      </c>
      <c r="E242">
        <v>4</v>
      </c>
      <c r="F242">
        <v>4</v>
      </c>
      <c r="G242">
        <v>3</v>
      </c>
      <c r="H242">
        <v>33</v>
      </c>
      <c r="I242">
        <v>33</v>
      </c>
      <c r="J242">
        <v>24</v>
      </c>
      <c r="K242">
        <v>24</v>
      </c>
      <c r="L242">
        <v>2</v>
      </c>
      <c r="M242">
        <v>2</v>
      </c>
      <c r="N242">
        <v>49</v>
      </c>
      <c r="O242">
        <v>2</v>
      </c>
      <c r="P242">
        <v>2</v>
      </c>
      <c r="Q242">
        <v>2</v>
      </c>
      <c r="R242">
        <v>3</v>
      </c>
      <c r="S242">
        <v>3</v>
      </c>
      <c r="T242">
        <v>1</v>
      </c>
      <c r="U242">
        <v>1</v>
      </c>
      <c r="V242">
        <v>3</v>
      </c>
      <c r="W242" s="12">
        <v>0</v>
      </c>
      <c r="X242">
        <v>1</v>
      </c>
      <c r="Y242">
        <v>1</v>
      </c>
      <c r="Z242">
        <v>1</v>
      </c>
      <c r="AA242">
        <v>1</v>
      </c>
      <c r="AB242">
        <v>53</v>
      </c>
      <c r="AC242">
        <v>11</v>
      </c>
      <c r="AD242">
        <v>11</v>
      </c>
      <c r="AE242">
        <v>0</v>
      </c>
      <c r="AF242">
        <v>0</v>
      </c>
      <c r="AG242">
        <v>0</v>
      </c>
      <c r="AH242">
        <v>0</v>
      </c>
      <c r="AI242">
        <v>0</v>
      </c>
      <c r="AJ242">
        <v>2</v>
      </c>
      <c r="AK242">
        <v>9</v>
      </c>
      <c r="AL242">
        <v>49</v>
      </c>
      <c r="AM242">
        <v>48</v>
      </c>
      <c r="AN242">
        <v>48</v>
      </c>
      <c r="AO242" t="s">
        <v>3</v>
      </c>
      <c r="AP242">
        <v>5</v>
      </c>
      <c r="AQ242" s="12" t="s">
        <v>17</v>
      </c>
      <c r="AR242" s="12" t="s">
        <v>379</v>
      </c>
      <c r="AS242" s="12" t="s">
        <v>57</v>
      </c>
      <c r="AT242" s="12" t="s">
        <v>546</v>
      </c>
      <c r="AU242" s="12" t="s">
        <v>548</v>
      </c>
      <c r="AV242" s="12" t="s">
        <v>986</v>
      </c>
    </row>
    <row r="243" spans="1:48" x14ac:dyDescent="0.35">
      <c r="A243" s="12" t="s">
        <v>517</v>
      </c>
      <c r="B243" s="12" t="s">
        <v>541</v>
      </c>
      <c r="C243" s="129">
        <v>44134</v>
      </c>
      <c r="D243">
        <v>637</v>
      </c>
      <c r="E243">
        <v>3</v>
      </c>
      <c r="F243">
        <v>3</v>
      </c>
      <c r="G243">
        <v>10</v>
      </c>
      <c r="H243">
        <v>32</v>
      </c>
      <c r="I243">
        <v>32</v>
      </c>
      <c r="J243">
        <v>13</v>
      </c>
      <c r="K243">
        <v>13</v>
      </c>
      <c r="L243">
        <v>1</v>
      </c>
      <c r="M243">
        <v>1</v>
      </c>
      <c r="N243">
        <v>31</v>
      </c>
      <c r="O243">
        <v>16</v>
      </c>
      <c r="P243">
        <v>16</v>
      </c>
      <c r="Q243">
        <v>15</v>
      </c>
      <c r="R243">
        <v>15</v>
      </c>
      <c r="S243">
        <v>15</v>
      </c>
      <c r="T243">
        <v>2</v>
      </c>
      <c r="U243">
        <v>2</v>
      </c>
      <c r="V243">
        <v>0</v>
      </c>
      <c r="W243" s="12">
        <v>0</v>
      </c>
      <c r="X243">
        <v>0</v>
      </c>
      <c r="Y243">
        <v>0</v>
      </c>
      <c r="Z243">
        <v>0</v>
      </c>
      <c r="AA243">
        <v>0</v>
      </c>
      <c r="AB243">
        <v>49</v>
      </c>
      <c r="AC243">
        <v>18</v>
      </c>
      <c r="AD243">
        <v>18</v>
      </c>
      <c r="AE243">
        <v>0</v>
      </c>
      <c r="AF243">
        <v>0</v>
      </c>
      <c r="AG243">
        <v>0</v>
      </c>
      <c r="AH243">
        <v>0</v>
      </c>
      <c r="AI243">
        <v>0</v>
      </c>
      <c r="AJ243">
        <v>5</v>
      </c>
      <c r="AK243">
        <v>13</v>
      </c>
      <c r="AL243">
        <v>31</v>
      </c>
      <c r="AM243">
        <v>28</v>
      </c>
      <c r="AN243">
        <v>28</v>
      </c>
      <c r="AO243" t="s">
        <v>3</v>
      </c>
      <c r="AP243">
        <v>5</v>
      </c>
      <c r="AQ243" s="12" t="s">
        <v>17</v>
      </c>
      <c r="AR243" s="12" t="s">
        <v>379</v>
      </c>
      <c r="AS243" s="12" t="s">
        <v>57</v>
      </c>
      <c r="AT243" s="12" t="s">
        <v>540</v>
      </c>
      <c r="AU243" s="12" t="s">
        <v>542</v>
      </c>
      <c r="AV243" s="12" t="s">
        <v>986</v>
      </c>
    </row>
    <row r="244" spans="1:48" x14ac:dyDescent="0.35">
      <c r="A244" s="12" t="s">
        <v>517</v>
      </c>
      <c r="B244" s="12" t="s">
        <v>519</v>
      </c>
      <c r="C244" s="129">
        <v>44127</v>
      </c>
      <c r="D244">
        <v>2627</v>
      </c>
      <c r="E244">
        <v>4</v>
      </c>
      <c r="F244">
        <v>4</v>
      </c>
      <c r="G244">
        <v>-5</v>
      </c>
      <c r="H244">
        <v>65</v>
      </c>
      <c r="I244">
        <v>65</v>
      </c>
      <c r="J244">
        <v>42</v>
      </c>
      <c r="K244">
        <v>42</v>
      </c>
      <c r="L244">
        <v>1</v>
      </c>
      <c r="M244">
        <v>1</v>
      </c>
      <c r="N244">
        <v>236</v>
      </c>
      <c r="O244">
        <v>5</v>
      </c>
      <c r="P244">
        <v>5</v>
      </c>
      <c r="Q244">
        <v>5</v>
      </c>
      <c r="R244">
        <v>5</v>
      </c>
      <c r="S244">
        <v>5</v>
      </c>
      <c r="T244">
        <v>3</v>
      </c>
      <c r="U244">
        <v>3</v>
      </c>
      <c r="V244">
        <v>10</v>
      </c>
      <c r="W244" s="12">
        <v>0</v>
      </c>
      <c r="X244">
        <v>10</v>
      </c>
      <c r="Y244">
        <v>10</v>
      </c>
      <c r="Z244">
        <v>0</v>
      </c>
      <c r="AA244">
        <v>0</v>
      </c>
      <c r="AB244">
        <v>250</v>
      </c>
      <c r="AC244">
        <v>21</v>
      </c>
      <c r="AD244">
        <v>21</v>
      </c>
      <c r="AE244">
        <v>0</v>
      </c>
      <c r="AF244">
        <v>0</v>
      </c>
      <c r="AG244">
        <v>0</v>
      </c>
      <c r="AH244">
        <v>0</v>
      </c>
      <c r="AI244">
        <v>0</v>
      </c>
      <c r="AJ244">
        <v>2</v>
      </c>
      <c r="AK244">
        <v>19</v>
      </c>
      <c r="AL244">
        <v>236</v>
      </c>
      <c r="AM244">
        <v>201</v>
      </c>
      <c r="AN244">
        <v>201</v>
      </c>
      <c r="AO244" t="s">
        <v>3</v>
      </c>
      <c r="AP244">
        <v>4</v>
      </c>
      <c r="AQ244" s="12" t="s">
        <v>17</v>
      </c>
      <c r="AR244" s="12" t="s">
        <v>379</v>
      </c>
      <c r="AS244" s="12" t="s">
        <v>57</v>
      </c>
      <c r="AT244" s="12" t="s">
        <v>518</v>
      </c>
      <c r="AU244" s="12" t="s">
        <v>520</v>
      </c>
      <c r="AV244" s="12" t="s">
        <v>986</v>
      </c>
    </row>
    <row r="245" spans="1:48" x14ac:dyDescent="0.35">
      <c r="A245" s="12" t="s">
        <v>517</v>
      </c>
      <c r="B245" s="12" t="s">
        <v>535</v>
      </c>
      <c r="C245" s="129">
        <v>44127</v>
      </c>
      <c r="D245">
        <v>2201</v>
      </c>
      <c r="E245">
        <v>1</v>
      </c>
      <c r="F245">
        <v>1</v>
      </c>
      <c r="G245">
        <v>-2</v>
      </c>
      <c r="H245">
        <v>0</v>
      </c>
      <c r="I245">
        <v>0</v>
      </c>
      <c r="J245">
        <v>0</v>
      </c>
      <c r="K245">
        <v>27</v>
      </c>
      <c r="L245">
        <v>1</v>
      </c>
      <c r="M245">
        <v>1</v>
      </c>
      <c r="N245">
        <v>174</v>
      </c>
      <c r="O245">
        <v>10</v>
      </c>
      <c r="P245">
        <v>10</v>
      </c>
      <c r="Q245">
        <v>10</v>
      </c>
      <c r="R245">
        <v>14</v>
      </c>
      <c r="S245">
        <v>14</v>
      </c>
      <c r="T245">
        <v>0</v>
      </c>
      <c r="U245">
        <v>0</v>
      </c>
      <c r="V245">
        <v>0</v>
      </c>
      <c r="W245" s="12">
        <v>0</v>
      </c>
      <c r="X245">
        <v>0</v>
      </c>
      <c r="Y245">
        <v>0</v>
      </c>
      <c r="Z245">
        <v>0</v>
      </c>
      <c r="AA245">
        <v>0</v>
      </c>
      <c r="AB245">
        <v>179</v>
      </c>
      <c r="AC245">
        <v>14</v>
      </c>
      <c r="AD245">
        <v>14</v>
      </c>
      <c r="AE245">
        <v>0</v>
      </c>
      <c r="AF245">
        <v>0</v>
      </c>
      <c r="AG245">
        <v>0</v>
      </c>
      <c r="AH245">
        <v>0</v>
      </c>
      <c r="AI245">
        <v>0</v>
      </c>
      <c r="AJ245">
        <v>2</v>
      </c>
      <c r="AK245">
        <v>12</v>
      </c>
      <c r="AL245">
        <v>174</v>
      </c>
      <c r="AM245">
        <v>153</v>
      </c>
      <c r="AN245">
        <v>153</v>
      </c>
      <c r="AO245" t="s">
        <v>3</v>
      </c>
      <c r="AP245">
        <v>4</v>
      </c>
      <c r="AQ245" s="12" t="s">
        <v>17</v>
      </c>
      <c r="AR245" s="12" t="s">
        <v>379</v>
      </c>
      <c r="AS245" s="12" t="s">
        <v>57</v>
      </c>
      <c r="AT245" s="12" t="s">
        <v>532</v>
      </c>
      <c r="AU245" s="12" t="s">
        <v>536</v>
      </c>
      <c r="AV245" s="12" t="s">
        <v>986</v>
      </c>
    </row>
    <row r="246" spans="1:48" x14ac:dyDescent="0.35">
      <c r="A246" s="12" t="s">
        <v>517</v>
      </c>
      <c r="B246" s="12" t="s">
        <v>544</v>
      </c>
      <c r="C246" s="129">
        <v>44127</v>
      </c>
      <c r="D246">
        <v>1503</v>
      </c>
      <c r="E246">
        <v>4</v>
      </c>
      <c r="F246">
        <v>4</v>
      </c>
      <c r="G246">
        <v>5</v>
      </c>
      <c r="H246">
        <v>48</v>
      </c>
      <c r="I246">
        <v>48</v>
      </c>
      <c r="J246">
        <v>26</v>
      </c>
      <c r="K246">
        <v>26</v>
      </c>
      <c r="L246">
        <v>3</v>
      </c>
      <c r="M246">
        <v>3</v>
      </c>
      <c r="N246">
        <v>116</v>
      </c>
      <c r="O246">
        <v>8</v>
      </c>
      <c r="P246">
        <v>8</v>
      </c>
      <c r="Q246">
        <v>8</v>
      </c>
      <c r="R246">
        <v>8</v>
      </c>
      <c r="S246">
        <v>8</v>
      </c>
      <c r="T246">
        <v>1</v>
      </c>
      <c r="U246">
        <v>1</v>
      </c>
      <c r="V246">
        <v>15</v>
      </c>
      <c r="W246" s="12">
        <v>0</v>
      </c>
      <c r="X246">
        <v>15</v>
      </c>
      <c r="Y246">
        <v>15</v>
      </c>
      <c r="Z246">
        <v>1</v>
      </c>
      <c r="AA246">
        <v>1</v>
      </c>
      <c r="AB246">
        <v>118</v>
      </c>
      <c r="AC246">
        <v>35</v>
      </c>
      <c r="AD246">
        <v>35</v>
      </c>
      <c r="AE246">
        <v>0</v>
      </c>
      <c r="AF246">
        <v>0</v>
      </c>
      <c r="AG246">
        <v>0</v>
      </c>
      <c r="AH246">
        <v>0</v>
      </c>
      <c r="AI246">
        <v>0</v>
      </c>
      <c r="AJ246">
        <v>4</v>
      </c>
      <c r="AK246">
        <v>31</v>
      </c>
      <c r="AL246">
        <v>116</v>
      </c>
      <c r="AM246">
        <v>101</v>
      </c>
      <c r="AN246">
        <v>101</v>
      </c>
      <c r="AO246" t="s">
        <v>3</v>
      </c>
      <c r="AP246">
        <v>4</v>
      </c>
      <c r="AQ246" s="12" t="s">
        <v>17</v>
      </c>
      <c r="AR246" s="12" t="s">
        <v>379</v>
      </c>
      <c r="AS246" s="12" t="s">
        <v>57</v>
      </c>
      <c r="AT246" s="12" t="s">
        <v>543</v>
      </c>
      <c r="AU246" s="12" t="s">
        <v>545</v>
      </c>
      <c r="AV246" s="12" t="s">
        <v>986</v>
      </c>
    </row>
    <row r="247" spans="1:48" x14ac:dyDescent="0.35">
      <c r="A247" s="12" t="s">
        <v>517</v>
      </c>
      <c r="B247" s="12" t="s">
        <v>533</v>
      </c>
      <c r="C247" s="129">
        <v>44127</v>
      </c>
      <c r="D247">
        <v>1209</v>
      </c>
      <c r="E247">
        <v>2</v>
      </c>
      <c r="F247">
        <v>2</v>
      </c>
      <c r="G247">
        <v>-3</v>
      </c>
      <c r="H247">
        <v>98</v>
      </c>
      <c r="I247">
        <v>98</v>
      </c>
      <c r="J247">
        <v>28</v>
      </c>
      <c r="K247">
        <v>28</v>
      </c>
      <c r="L247">
        <v>2</v>
      </c>
      <c r="M247">
        <v>2</v>
      </c>
      <c r="N247">
        <v>52</v>
      </c>
      <c r="O247">
        <v>9</v>
      </c>
      <c r="P247">
        <v>9</v>
      </c>
      <c r="Q247">
        <v>9</v>
      </c>
      <c r="R247">
        <v>9</v>
      </c>
      <c r="S247">
        <v>9</v>
      </c>
      <c r="T247">
        <v>0</v>
      </c>
      <c r="U247">
        <v>0</v>
      </c>
      <c r="V247">
        <v>25</v>
      </c>
      <c r="W247" s="12">
        <v>0</v>
      </c>
      <c r="X247">
        <v>25</v>
      </c>
      <c r="Y247">
        <v>25</v>
      </c>
      <c r="Z247">
        <v>0</v>
      </c>
      <c r="AA247">
        <v>0</v>
      </c>
      <c r="AB247">
        <v>72</v>
      </c>
      <c r="AC247">
        <v>15</v>
      </c>
      <c r="AD247">
        <v>15</v>
      </c>
      <c r="AE247">
        <v>0</v>
      </c>
      <c r="AF247">
        <v>1</v>
      </c>
      <c r="AG247">
        <v>0</v>
      </c>
      <c r="AH247">
        <v>0</v>
      </c>
      <c r="AI247">
        <v>0</v>
      </c>
      <c r="AJ247">
        <v>4</v>
      </c>
      <c r="AK247">
        <v>11</v>
      </c>
      <c r="AL247">
        <v>52</v>
      </c>
      <c r="AM247">
        <v>51</v>
      </c>
      <c r="AN247">
        <v>51</v>
      </c>
      <c r="AO247" t="s">
        <v>3</v>
      </c>
      <c r="AP247">
        <v>4</v>
      </c>
      <c r="AQ247" s="12" t="s">
        <v>17</v>
      </c>
      <c r="AR247" s="12" t="s">
        <v>379</v>
      </c>
      <c r="AS247" s="12" t="s">
        <v>57</v>
      </c>
      <c r="AT247" s="12" t="s">
        <v>532</v>
      </c>
      <c r="AU247" s="12" t="s">
        <v>534</v>
      </c>
      <c r="AV247" s="12" t="s">
        <v>986</v>
      </c>
    </row>
    <row r="248" spans="1:48" x14ac:dyDescent="0.35">
      <c r="A248" s="12" t="s">
        <v>517</v>
      </c>
      <c r="B248" s="12" t="s">
        <v>527</v>
      </c>
      <c r="C248" s="129">
        <v>44127</v>
      </c>
      <c r="D248">
        <v>985</v>
      </c>
      <c r="E248">
        <v>2</v>
      </c>
      <c r="F248">
        <v>2</v>
      </c>
      <c r="G248">
        <v>1</v>
      </c>
      <c r="H248">
        <v>53</v>
      </c>
      <c r="I248">
        <v>53</v>
      </c>
      <c r="J248">
        <v>18</v>
      </c>
      <c r="K248">
        <v>18</v>
      </c>
      <c r="L248">
        <v>0</v>
      </c>
      <c r="M248">
        <v>0</v>
      </c>
      <c r="N248">
        <v>23</v>
      </c>
      <c r="O248">
        <v>3</v>
      </c>
      <c r="P248">
        <v>3</v>
      </c>
      <c r="Q248">
        <v>3</v>
      </c>
      <c r="R248">
        <v>6</v>
      </c>
      <c r="S248">
        <v>5</v>
      </c>
      <c r="T248">
        <v>1</v>
      </c>
      <c r="U248">
        <v>1</v>
      </c>
      <c r="V248">
        <v>5</v>
      </c>
      <c r="W248" s="12">
        <v>0</v>
      </c>
      <c r="X248">
        <v>5</v>
      </c>
      <c r="Y248">
        <v>5</v>
      </c>
      <c r="Z248">
        <v>0</v>
      </c>
      <c r="AA248">
        <v>0</v>
      </c>
      <c r="AB248">
        <v>26</v>
      </c>
      <c r="AC248">
        <v>9</v>
      </c>
      <c r="AD248">
        <v>9</v>
      </c>
      <c r="AE248">
        <v>0</v>
      </c>
      <c r="AF248">
        <v>0</v>
      </c>
      <c r="AG248">
        <v>0</v>
      </c>
      <c r="AH248">
        <v>0</v>
      </c>
      <c r="AI248">
        <v>0</v>
      </c>
      <c r="AJ248">
        <v>2</v>
      </c>
      <c r="AK248">
        <v>9</v>
      </c>
      <c r="AL248">
        <v>23</v>
      </c>
      <c r="AM248">
        <v>19</v>
      </c>
      <c r="AN248">
        <v>19</v>
      </c>
      <c r="AO248" t="s">
        <v>3</v>
      </c>
      <c r="AP248">
        <v>4</v>
      </c>
      <c r="AQ248" s="12" t="s">
        <v>17</v>
      </c>
      <c r="AR248" s="12" t="s">
        <v>379</v>
      </c>
      <c r="AS248" s="12" t="s">
        <v>57</v>
      </c>
      <c r="AT248" s="12" t="s">
        <v>526</v>
      </c>
      <c r="AU248" s="12" t="s">
        <v>528</v>
      </c>
      <c r="AV248" s="12" t="s">
        <v>986</v>
      </c>
    </row>
    <row r="249" spans="1:48" x14ac:dyDescent="0.35">
      <c r="A249" s="12" t="s">
        <v>517</v>
      </c>
      <c r="B249" s="12" t="s">
        <v>530</v>
      </c>
      <c r="C249" s="129">
        <v>44127</v>
      </c>
      <c r="D249">
        <v>690</v>
      </c>
      <c r="E249">
        <v>0</v>
      </c>
      <c r="F249">
        <v>0</v>
      </c>
      <c r="G249">
        <v>36</v>
      </c>
      <c r="H249">
        <v>122</v>
      </c>
      <c r="I249">
        <v>122</v>
      </c>
      <c r="J249">
        <v>58</v>
      </c>
      <c r="K249">
        <v>58</v>
      </c>
      <c r="L249">
        <v>0</v>
      </c>
      <c r="M249">
        <v>0</v>
      </c>
      <c r="N249">
        <v>11</v>
      </c>
      <c r="O249">
        <v>3</v>
      </c>
      <c r="P249">
        <v>3</v>
      </c>
      <c r="Q249">
        <v>3</v>
      </c>
      <c r="R249">
        <v>2</v>
      </c>
      <c r="S249">
        <v>2</v>
      </c>
      <c r="T249">
        <v>0</v>
      </c>
      <c r="U249">
        <v>0</v>
      </c>
      <c r="V249">
        <v>2</v>
      </c>
      <c r="W249" s="12">
        <v>0</v>
      </c>
      <c r="X249">
        <v>2</v>
      </c>
      <c r="Y249">
        <v>2</v>
      </c>
      <c r="Z249">
        <v>0</v>
      </c>
      <c r="AA249">
        <v>0</v>
      </c>
      <c r="AB249">
        <v>12</v>
      </c>
      <c r="AC249">
        <v>7</v>
      </c>
      <c r="AD249">
        <v>7</v>
      </c>
      <c r="AE249">
        <v>0</v>
      </c>
      <c r="AF249">
        <v>0</v>
      </c>
      <c r="AG249">
        <v>0</v>
      </c>
      <c r="AH249">
        <v>0</v>
      </c>
      <c r="AI249">
        <v>0</v>
      </c>
      <c r="AJ249">
        <v>2</v>
      </c>
      <c r="AK249">
        <v>5</v>
      </c>
      <c r="AL249">
        <v>11</v>
      </c>
      <c r="AM249">
        <v>8</v>
      </c>
      <c r="AN249">
        <v>8</v>
      </c>
      <c r="AO249" t="s">
        <v>3</v>
      </c>
      <c r="AP249">
        <v>4</v>
      </c>
      <c r="AQ249" s="12" t="s">
        <v>17</v>
      </c>
      <c r="AR249" s="12" t="s">
        <v>379</v>
      </c>
      <c r="AS249" s="12" t="s">
        <v>57</v>
      </c>
      <c r="AT249" s="12" t="s">
        <v>529</v>
      </c>
      <c r="AU249" s="12" t="s">
        <v>531</v>
      </c>
      <c r="AV249" s="12" t="s">
        <v>986</v>
      </c>
    </row>
    <row r="250" spans="1:48" x14ac:dyDescent="0.35">
      <c r="A250" s="12" t="s">
        <v>517</v>
      </c>
      <c r="B250" s="12" t="s">
        <v>541</v>
      </c>
      <c r="C250" s="129">
        <v>44127</v>
      </c>
      <c r="D250">
        <v>627</v>
      </c>
      <c r="E250">
        <v>3</v>
      </c>
      <c r="F250">
        <v>3</v>
      </c>
      <c r="G250">
        <v>-2</v>
      </c>
      <c r="H250">
        <v>32</v>
      </c>
      <c r="I250">
        <v>32</v>
      </c>
      <c r="J250">
        <v>14</v>
      </c>
      <c r="K250">
        <v>14</v>
      </c>
      <c r="L250">
        <v>1</v>
      </c>
      <c r="M250">
        <v>1</v>
      </c>
      <c r="N250">
        <v>27</v>
      </c>
      <c r="O250">
        <v>16</v>
      </c>
      <c r="P250">
        <v>16</v>
      </c>
      <c r="Q250">
        <v>16</v>
      </c>
      <c r="R250">
        <v>15</v>
      </c>
      <c r="S250">
        <v>15</v>
      </c>
      <c r="T250">
        <v>2</v>
      </c>
      <c r="U250">
        <v>2</v>
      </c>
      <c r="V250">
        <v>0</v>
      </c>
      <c r="W250" s="12">
        <v>0</v>
      </c>
      <c r="X250">
        <v>0</v>
      </c>
      <c r="Y250">
        <v>0</v>
      </c>
      <c r="Z250">
        <v>0</v>
      </c>
      <c r="AA250">
        <v>0</v>
      </c>
      <c r="AB250">
        <v>28</v>
      </c>
      <c r="AC250">
        <v>6</v>
      </c>
      <c r="AD250">
        <v>6</v>
      </c>
      <c r="AE250">
        <v>0</v>
      </c>
      <c r="AF250">
        <v>0</v>
      </c>
      <c r="AG250">
        <v>0</v>
      </c>
      <c r="AH250">
        <v>0</v>
      </c>
      <c r="AI250">
        <v>0</v>
      </c>
      <c r="AJ250">
        <v>1</v>
      </c>
      <c r="AK250">
        <v>5</v>
      </c>
      <c r="AL250">
        <v>27</v>
      </c>
      <c r="AM250">
        <v>23</v>
      </c>
      <c r="AN250">
        <v>23</v>
      </c>
      <c r="AO250" t="s">
        <v>3</v>
      </c>
      <c r="AP250">
        <v>4</v>
      </c>
      <c r="AQ250" s="12" t="s">
        <v>17</v>
      </c>
      <c r="AR250" s="12" t="s">
        <v>379</v>
      </c>
      <c r="AS250" s="12" t="s">
        <v>57</v>
      </c>
      <c r="AT250" s="12" t="s">
        <v>540</v>
      </c>
      <c r="AU250" s="12" t="s">
        <v>542</v>
      </c>
      <c r="AV250" s="12" t="s">
        <v>986</v>
      </c>
    </row>
    <row r="251" spans="1:48" x14ac:dyDescent="0.35">
      <c r="A251" s="12" t="s">
        <v>148</v>
      </c>
      <c r="B251" s="12" t="s">
        <v>152</v>
      </c>
      <c r="C251" s="129">
        <v>44106</v>
      </c>
      <c r="D251">
        <v>1498</v>
      </c>
      <c r="E251">
        <v>0</v>
      </c>
      <c r="F251">
        <v>1</v>
      </c>
      <c r="G251">
        <v>7</v>
      </c>
      <c r="H251">
        <v>264</v>
      </c>
      <c r="I251">
        <v>264</v>
      </c>
      <c r="J251">
        <v>159</v>
      </c>
      <c r="K251">
        <v>159</v>
      </c>
      <c r="L251">
        <v>0</v>
      </c>
      <c r="M251">
        <v>0</v>
      </c>
      <c r="N251">
        <v>25</v>
      </c>
      <c r="O251">
        <v>4</v>
      </c>
      <c r="P251">
        <v>4</v>
      </c>
      <c r="Q251">
        <v>2</v>
      </c>
      <c r="R251">
        <v>4</v>
      </c>
      <c r="S251">
        <v>2</v>
      </c>
      <c r="T251">
        <v>0</v>
      </c>
      <c r="U251">
        <v>0</v>
      </c>
      <c r="V251">
        <v>16</v>
      </c>
      <c r="W251" s="12">
        <v>16</v>
      </c>
      <c r="X251">
        <v>5</v>
      </c>
      <c r="Y251">
        <v>5</v>
      </c>
      <c r="Z251">
        <v>0</v>
      </c>
      <c r="AA251">
        <v>0</v>
      </c>
      <c r="AB251">
        <v>63</v>
      </c>
      <c r="AC251">
        <v>15</v>
      </c>
      <c r="AD251">
        <v>15</v>
      </c>
      <c r="AE251">
        <v>0</v>
      </c>
      <c r="AF251">
        <v>0</v>
      </c>
      <c r="AG251">
        <v>0</v>
      </c>
      <c r="AH251">
        <v>0</v>
      </c>
      <c r="AI251">
        <v>0</v>
      </c>
      <c r="AJ251">
        <v>4</v>
      </c>
      <c r="AK251">
        <v>11</v>
      </c>
      <c r="AL251">
        <v>45</v>
      </c>
      <c r="AM251">
        <v>40</v>
      </c>
      <c r="AN251">
        <v>40</v>
      </c>
      <c r="AO251" t="s">
        <v>3</v>
      </c>
      <c r="AP251">
        <v>1</v>
      </c>
      <c r="AQ251" s="12" t="s">
        <v>17</v>
      </c>
      <c r="AR251" s="12" t="s">
        <v>379</v>
      </c>
      <c r="AS251" s="12" t="s">
        <v>57</v>
      </c>
      <c r="AT251" s="12" t="s">
        <v>364</v>
      </c>
      <c r="AU251" s="12" t="s">
        <v>704</v>
      </c>
      <c r="AV251" s="12" t="s">
        <v>268</v>
      </c>
    </row>
    <row r="252" spans="1:48" x14ac:dyDescent="0.35">
      <c r="A252" s="12" t="s">
        <v>148</v>
      </c>
      <c r="B252" s="12" t="s">
        <v>149</v>
      </c>
      <c r="C252" s="129">
        <v>44155</v>
      </c>
      <c r="D252">
        <v>6639</v>
      </c>
      <c r="E252">
        <v>14</v>
      </c>
      <c r="F252">
        <v>10</v>
      </c>
      <c r="G252">
        <v>45</v>
      </c>
      <c r="H252">
        <v>275</v>
      </c>
      <c r="I252">
        <v>275</v>
      </c>
      <c r="J252">
        <v>145</v>
      </c>
      <c r="K252">
        <v>145</v>
      </c>
      <c r="L252">
        <v>9</v>
      </c>
      <c r="M252">
        <v>9</v>
      </c>
      <c r="N252">
        <v>18</v>
      </c>
      <c r="O252">
        <v>18</v>
      </c>
      <c r="P252">
        <v>18</v>
      </c>
      <c r="Q252">
        <v>9</v>
      </c>
      <c r="R252">
        <v>12</v>
      </c>
      <c r="S252">
        <v>12</v>
      </c>
      <c r="T252">
        <v>5</v>
      </c>
      <c r="U252">
        <v>5</v>
      </c>
      <c r="V252">
        <v>44</v>
      </c>
      <c r="W252" s="12">
        <v>44</v>
      </c>
      <c r="X252">
        <v>21</v>
      </c>
      <c r="Y252">
        <v>21</v>
      </c>
      <c r="Z252">
        <v>0</v>
      </c>
      <c r="AA252">
        <v>0</v>
      </c>
      <c r="AB252">
        <v>20</v>
      </c>
      <c r="AC252">
        <v>7</v>
      </c>
      <c r="AD252">
        <v>7</v>
      </c>
      <c r="AE252">
        <v>0</v>
      </c>
      <c r="AF252">
        <v>0</v>
      </c>
      <c r="AG252">
        <v>0</v>
      </c>
      <c r="AH252">
        <v>0</v>
      </c>
      <c r="AI252">
        <v>0</v>
      </c>
      <c r="AJ252">
        <v>1</v>
      </c>
      <c r="AK252">
        <v>7</v>
      </c>
      <c r="AL252">
        <v>411</v>
      </c>
      <c r="AM252">
        <v>360</v>
      </c>
      <c r="AN252">
        <v>360</v>
      </c>
      <c r="AO252" t="s">
        <v>3</v>
      </c>
      <c r="AP252">
        <v>8</v>
      </c>
      <c r="AQ252" s="12" t="s">
        <v>35</v>
      </c>
      <c r="AR252" s="12" t="s">
        <v>379</v>
      </c>
      <c r="AS252" s="12" t="s">
        <v>57</v>
      </c>
      <c r="AT252" s="12" t="s">
        <v>362</v>
      </c>
      <c r="AU252" s="12" t="s">
        <v>667</v>
      </c>
      <c r="AV252" s="12" t="s">
        <v>268</v>
      </c>
    </row>
    <row r="253" spans="1:48" x14ac:dyDescent="0.35">
      <c r="A253" s="12" t="s">
        <v>132</v>
      </c>
      <c r="B253" s="12" t="s">
        <v>135</v>
      </c>
      <c r="C253" s="129">
        <v>44120</v>
      </c>
      <c r="D253">
        <v>1958</v>
      </c>
      <c r="E253">
        <v>7</v>
      </c>
      <c r="F253">
        <v>5</v>
      </c>
      <c r="G253">
        <v>4</v>
      </c>
      <c r="H253">
        <v>112</v>
      </c>
      <c r="I253">
        <v>112</v>
      </c>
      <c r="J253">
        <v>33</v>
      </c>
      <c r="K253">
        <v>33</v>
      </c>
      <c r="L253">
        <v>2</v>
      </c>
      <c r="M253">
        <v>2</v>
      </c>
      <c r="N253">
        <v>12</v>
      </c>
      <c r="O253">
        <v>2</v>
      </c>
      <c r="P253">
        <v>2</v>
      </c>
      <c r="Q253">
        <v>2</v>
      </c>
      <c r="R253">
        <v>2</v>
      </c>
      <c r="S253">
        <v>1</v>
      </c>
      <c r="T253">
        <v>1</v>
      </c>
      <c r="U253">
        <v>1</v>
      </c>
      <c r="V253">
        <v>111</v>
      </c>
      <c r="W253" s="12">
        <v>111</v>
      </c>
      <c r="X253">
        <v>111</v>
      </c>
      <c r="Y253">
        <v>111</v>
      </c>
      <c r="Z253">
        <v>4</v>
      </c>
      <c r="AA253">
        <v>2</v>
      </c>
      <c r="AB253">
        <v>237</v>
      </c>
      <c r="AC253">
        <v>7</v>
      </c>
      <c r="AD253">
        <v>7</v>
      </c>
      <c r="AE253">
        <v>0</v>
      </c>
      <c r="AF253">
        <v>0</v>
      </c>
      <c r="AG253">
        <v>0</v>
      </c>
      <c r="AH253">
        <v>0</v>
      </c>
      <c r="AI253">
        <v>0</v>
      </c>
      <c r="AJ253">
        <v>3</v>
      </c>
      <c r="AK253">
        <v>4</v>
      </c>
      <c r="AL253">
        <v>235</v>
      </c>
      <c r="AM253">
        <v>235</v>
      </c>
      <c r="AN253">
        <v>201</v>
      </c>
      <c r="AO253" t="s">
        <v>3</v>
      </c>
      <c r="AP253">
        <v>3</v>
      </c>
      <c r="AQ253" s="12" t="s">
        <v>17</v>
      </c>
      <c r="AR253" s="12" t="s">
        <v>379</v>
      </c>
      <c r="AS253" s="12" t="s">
        <v>57</v>
      </c>
      <c r="AT253" s="12" t="s">
        <v>350</v>
      </c>
      <c r="AU253" s="12" t="s">
        <v>388</v>
      </c>
      <c r="AV253" s="12" t="s">
        <v>268</v>
      </c>
    </row>
    <row r="254" spans="1:48" x14ac:dyDescent="0.35">
      <c r="A254" s="12" t="s">
        <v>10</v>
      </c>
      <c r="B254" s="12" t="s">
        <v>153</v>
      </c>
      <c r="C254" s="129">
        <v>44106</v>
      </c>
      <c r="D254">
        <v>8100</v>
      </c>
      <c r="E254">
        <v>5</v>
      </c>
      <c r="F254">
        <v>5</v>
      </c>
      <c r="G254">
        <v>-35</v>
      </c>
      <c r="H254">
        <v>448</v>
      </c>
      <c r="I254">
        <v>288</v>
      </c>
      <c r="J254">
        <v>215</v>
      </c>
      <c r="K254">
        <v>215</v>
      </c>
      <c r="L254">
        <v>15</v>
      </c>
      <c r="M254">
        <v>15</v>
      </c>
      <c r="N254">
        <v>11</v>
      </c>
      <c r="O254">
        <v>11</v>
      </c>
      <c r="P254">
        <v>11</v>
      </c>
      <c r="Q254">
        <v>9</v>
      </c>
      <c r="R254">
        <v>15</v>
      </c>
      <c r="S254">
        <v>15</v>
      </c>
      <c r="T254">
        <v>2</v>
      </c>
      <c r="U254">
        <v>2</v>
      </c>
      <c r="V254">
        <v>0</v>
      </c>
      <c r="W254" s="12">
        <v>0</v>
      </c>
      <c r="X254">
        <v>0</v>
      </c>
      <c r="Y254">
        <v>0</v>
      </c>
      <c r="Z254">
        <v>0</v>
      </c>
      <c r="AA254">
        <v>0</v>
      </c>
      <c r="AB254">
        <v>936</v>
      </c>
      <c r="AC254">
        <v>90</v>
      </c>
      <c r="AD254">
        <v>90</v>
      </c>
      <c r="AE254">
        <v>0</v>
      </c>
      <c r="AF254">
        <v>0</v>
      </c>
      <c r="AG254">
        <v>0</v>
      </c>
      <c r="AH254">
        <v>3</v>
      </c>
      <c r="AI254">
        <v>7</v>
      </c>
      <c r="AJ254">
        <v>12</v>
      </c>
      <c r="AK254">
        <v>68</v>
      </c>
      <c r="AL254">
        <v>566</v>
      </c>
      <c r="AM254">
        <v>541</v>
      </c>
      <c r="AN254">
        <v>494</v>
      </c>
      <c r="AO254" t="s">
        <v>3</v>
      </c>
      <c r="AP254">
        <v>1</v>
      </c>
      <c r="AQ254" s="12" t="s">
        <v>17</v>
      </c>
      <c r="AR254" s="12" t="s">
        <v>379</v>
      </c>
      <c r="AS254" s="12" t="s">
        <v>57</v>
      </c>
      <c r="AT254" s="12" t="s">
        <v>365</v>
      </c>
      <c r="AU254" s="12" t="s">
        <v>406</v>
      </c>
      <c r="AV254" s="12" t="s">
        <v>268</v>
      </c>
    </row>
    <row r="255" spans="1:48" x14ac:dyDescent="0.35">
      <c r="A255" s="12" t="s">
        <v>10</v>
      </c>
      <c r="B255" s="12" t="s">
        <v>158</v>
      </c>
      <c r="C255" s="129">
        <v>44106</v>
      </c>
      <c r="D255">
        <v>1900</v>
      </c>
      <c r="E255">
        <v>2</v>
      </c>
      <c r="F255">
        <v>2</v>
      </c>
      <c r="G255">
        <v>-16</v>
      </c>
      <c r="H255">
        <v>310</v>
      </c>
      <c r="I255">
        <v>214</v>
      </c>
      <c r="J255">
        <v>128</v>
      </c>
      <c r="K255">
        <v>128</v>
      </c>
      <c r="L255">
        <v>8</v>
      </c>
      <c r="M255">
        <v>8</v>
      </c>
      <c r="N255">
        <v>5</v>
      </c>
      <c r="O255">
        <v>5</v>
      </c>
      <c r="P255">
        <v>5</v>
      </c>
      <c r="Q255">
        <v>5</v>
      </c>
      <c r="R255">
        <v>7</v>
      </c>
      <c r="S255">
        <v>6</v>
      </c>
      <c r="T255">
        <v>1</v>
      </c>
      <c r="U255">
        <v>1</v>
      </c>
      <c r="V255">
        <v>0</v>
      </c>
      <c r="W255" s="12">
        <v>0</v>
      </c>
      <c r="X255">
        <v>0</v>
      </c>
      <c r="Y255">
        <v>0</v>
      </c>
      <c r="Z255">
        <v>0</v>
      </c>
      <c r="AA255">
        <v>0</v>
      </c>
      <c r="AB255">
        <v>181</v>
      </c>
      <c r="AC255">
        <v>26</v>
      </c>
      <c r="AD255">
        <v>26</v>
      </c>
      <c r="AE255">
        <v>0</v>
      </c>
      <c r="AF255">
        <v>1</v>
      </c>
      <c r="AG255">
        <v>0</v>
      </c>
      <c r="AH255">
        <v>0</v>
      </c>
      <c r="AI255">
        <v>0</v>
      </c>
      <c r="AJ255">
        <v>7</v>
      </c>
      <c r="AK255">
        <v>19</v>
      </c>
      <c r="AL255">
        <v>90</v>
      </c>
      <c r="AM255">
        <v>89</v>
      </c>
      <c r="AN255">
        <v>89</v>
      </c>
      <c r="AO255" t="s">
        <v>3</v>
      </c>
      <c r="AP255">
        <v>1</v>
      </c>
      <c r="AQ255" s="12" t="s">
        <v>17</v>
      </c>
      <c r="AR255" s="12" t="s">
        <v>379</v>
      </c>
      <c r="AS255" s="12" t="s">
        <v>57</v>
      </c>
      <c r="AT255" s="12" t="s">
        <v>365</v>
      </c>
      <c r="AU255" s="12" t="s">
        <v>407</v>
      </c>
      <c r="AV255" s="12" t="s">
        <v>268</v>
      </c>
    </row>
    <row r="256" spans="1:48" x14ac:dyDescent="0.35">
      <c r="A256" s="12" t="s">
        <v>10</v>
      </c>
      <c r="B256" s="12" t="s">
        <v>153</v>
      </c>
      <c r="C256" s="129">
        <v>44113</v>
      </c>
      <c r="D256">
        <v>8100</v>
      </c>
      <c r="E256">
        <v>5</v>
      </c>
      <c r="F256">
        <v>5</v>
      </c>
      <c r="G256">
        <v>21</v>
      </c>
      <c r="H256">
        <v>101</v>
      </c>
      <c r="I256">
        <v>65</v>
      </c>
      <c r="J256">
        <v>52</v>
      </c>
      <c r="K256">
        <v>52</v>
      </c>
      <c r="L256">
        <v>3</v>
      </c>
      <c r="M256">
        <v>3</v>
      </c>
      <c r="N256">
        <v>10</v>
      </c>
      <c r="O256">
        <v>10</v>
      </c>
      <c r="P256">
        <v>10</v>
      </c>
      <c r="Q256">
        <v>10</v>
      </c>
      <c r="R256">
        <v>27</v>
      </c>
      <c r="S256">
        <v>19</v>
      </c>
      <c r="T256">
        <v>2</v>
      </c>
      <c r="U256">
        <v>2</v>
      </c>
      <c r="V256">
        <v>0</v>
      </c>
      <c r="W256" s="12">
        <v>0</v>
      </c>
      <c r="X256">
        <v>0</v>
      </c>
      <c r="Y256">
        <v>0</v>
      </c>
      <c r="Z256">
        <v>0</v>
      </c>
      <c r="AA256">
        <v>0</v>
      </c>
      <c r="AB256">
        <v>752</v>
      </c>
      <c r="AC256">
        <v>85</v>
      </c>
      <c r="AD256">
        <v>85</v>
      </c>
      <c r="AE256">
        <v>0</v>
      </c>
      <c r="AF256">
        <v>0</v>
      </c>
      <c r="AG256">
        <v>0</v>
      </c>
      <c r="AH256">
        <v>3</v>
      </c>
      <c r="AI256">
        <v>6</v>
      </c>
      <c r="AJ256">
        <v>6</v>
      </c>
      <c r="AK256">
        <v>70</v>
      </c>
      <c r="AL256">
        <v>583</v>
      </c>
      <c r="AM256">
        <v>537</v>
      </c>
      <c r="AN256">
        <v>523</v>
      </c>
      <c r="AO256" t="s">
        <v>3</v>
      </c>
      <c r="AP256">
        <v>2</v>
      </c>
      <c r="AQ256" s="12" t="s">
        <v>17</v>
      </c>
      <c r="AR256" s="12" t="s">
        <v>379</v>
      </c>
      <c r="AS256" s="12" t="s">
        <v>57</v>
      </c>
      <c r="AT256" s="12" t="s">
        <v>365</v>
      </c>
      <c r="AU256" s="12" t="s">
        <v>406</v>
      </c>
      <c r="AV256" s="12" t="s">
        <v>268</v>
      </c>
    </row>
    <row r="257" spans="1:48" x14ac:dyDescent="0.35">
      <c r="A257" s="12" t="s">
        <v>10</v>
      </c>
      <c r="B257" s="12" t="s">
        <v>157</v>
      </c>
      <c r="C257" s="129">
        <v>44113</v>
      </c>
      <c r="D257">
        <v>3135</v>
      </c>
      <c r="E257">
        <v>4</v>
      </c>
      <c r="F257">
        <v>4</v>
      </c>
      <c r="G257">
        <v>-9</v>
      </c>
      <c r="H257">
        <v>96</v>
      </c>
      <c r="I257">
        <v>60</v>
      </c>
      <c r="J257">
        <v>31</v>
      </c>
      <c r="K257">
        <v>31</v>
      </c>
      <c r="L257">
        <v>2</v>
      </c>
      <c r="M257">
        <v>2</v>
      </c>
      <c r="N257">
        <v>17</v>
      </c>
      <c r="O257">
        <v>17</v>
      </c>
      <c r="P257">
        <v>17</v>
      </c>
      <c r="Q257">
        <v>17</v>
      </c>
      <c r="R257">
        <v>20</v>
      </c>
      <c r="S257">
        <v>17</v>
      </c>
      <c r="T257">
        <v>2</v>
      </c>
      <c r="U257">
        <v>2</v>
      </c>
      <c r="V257">
        <v>0</v>
      </c>
      <c r="W257" s="12">
        <v>0</v>
      </c>
      <c r="X257">
        <v>0</v>
      </c>
      <c r="Y257">
        <v>0</v>
      </c>
      <c r="Z257">
        <v>0</v>
      </c>
      <c r="AA257">
        <v>0</v>
      </c>
      <c r="AB257">
        <v>129</v>
      </c>
      <c r="AC257">
        <v>15</v>
      </c>
      <c r="AD257">
        <v>13</v>
      </c>
      <c r="AE257">
        <v>0</v>
      </c>
      <c r="AF257">
        <v>0</v>
      </c>
      <c r="AG257">
        <v>0</v>
      </c>
      <c r="AH257">
        <v>0</v>
      </c>
      <c r="AI257">
        <v>0</v>
      </c>
      <c r="AJ257">
        <v>2</v>
      </c>
      <c r="AK257">
        <v>11</v>
      </c>
      <c r="AL257">
        <v>98</v>
      </c>
      <c r="AM257">
        <v>83</v>
      </c>
      <c r="AN257">
        <v>83</v>
      </c>
      <c r="AO257" t="s">
        <v>3</v>
      </c>
      <c r="AP257">
        <v>2</v>
      </c>
      <c r="AQ257" s="12" t="s">
        <v>17</v>
      </c>
      <c r="AR257" s="12" t="s">
        <v>379</v>
      </c>
      <c r="AS257" s="12" t="s">
        <v>57</v>
      </c>
      <c r="AT257" s="12" t="s">
        <v>370</v>
      </c>
      <c r="AU257" s="12" t="s">
        <v>410</v>
      </c>
      <c r="AV257" s="12" t="s">
        <v>268</v>
      </c>
    </row>
    <row r="258" spans="1:48" x14ac:dyDescent="0.35">
      <c r="A258" s="12" t="s">
        <v>10</v>
      </c>
      <c r="B258" s="12" t="s">
        <v>153</v>
      </c>
      <c r="C258" s="129">
        <v>44120</v>
      </c>
      <c r="D258">
        <v>8100</v>
      </c>
      <c r="E258">
        <v>8</v>
      </c>
      <c r="F258">
        <v>8</v>
      </c>
      <c r="G258">
        <v>-11</v>
      </c>
      <c r="H258">
        <v>112</v>
      </c>
      <c r="I258">
        <v>69</v>
      </c>
      <c r="J258">
        <v>59</v>
      </c>
      <c r="K258">
        <v>59</v>
      </c>
      <c r="L258">
        <v>5</v>
      </c>
      <c r="M258">
        <v>5</v>
      </c>
      <c r="N258">
        <v>11</v>
      </c>
      <c r="O258">
        <v>11</v>
      </c>
      <c r="P258">
        <v>11</v>
      </c>
      <c r="Q258">
        <v>11</v>
      </c>
      <c r="R258">
        <v>28</v>
      </c>
      <c r="S258">
        <v>28</v>
      </c>
      <c r="T258">
        <v>3</v>
      </c>
      <c r="U258">
        <v>3</v>
      </c>
      <c r="V258">
        <v>0</v>
      </c>
      <c r="W258" s="12">
        <v>0</v>
      </c>
      <c r="X258">
        <v>0</v>
      </c>
      <c r="Y258">
        <v>0</v>
      </c>
      <c r="Z258">
        <v>0</v>
      </c>
      <c r="AA258">
        <v>0</v>
      </c>
      <c r="AB258">
        <v>834</v>
      </c>
      <c r="AC258">
        <v>100</v>
      </c>
      <c r="AD258">
        <v>95</v>
      </c>
      <c r="AE258">
        <v>0</v>
      </c>
      <c r="AF258">
        <v>0</v>
      </c>
      <c r="AG258">
        <v>0</v>
      </c>
      <c r="AH258">
        <v>5</v>
      </c>
      <c r="AI258">
        <v>6</v>
      </c>
      <c r="AJ258">
        <v>6</v>
      </c>
      <c r="AK258">
        <v>78</v>
      </c>
      <c r="AL258">
        <v>422</v>
      </c>
      <c r="AM258">
        <v>387</v>
      </c>
      <c r="AN258">
        <v>368</v>
      </c>
      <c r="AO258" t="s">
        <v>3</v>
      </c>
      <c r="AP258">
        <v>3</v>
      </c>
      <c r="AQ258" s="12" t="s">
        <v>17</v>
      </c>
      <c r="AR258" s="12" t="s">
        <v>379</v>
      </c>
      <c r="AS258" s="12" t="s">
        <v>57</v>
      </c>
      <c r="AT258" s="12" t="s">
        <v>365</v>
      </c>
      <c r="AU258" s="12" t="s">
        <v>406</v>
      </c>
      <c r="AV258" s="12" t="s">
        <v>268</v>
      </c>
    </row>
    <row r="259" spans="1:48" x14ac:dyDescent="0.35">
      <c r="A259" s="12" t="s">
        <v>10</v>
      </c>
      <c r="B259" s="12" t="s">
        <v>153</v>
      </c>
      <c r="C259" s="129">
        <v>44127</v>
      </c>
      <c r="D259">
        <v>8100</v>
      </c>
      <c r="E259">
        <v>5</v>
      </c>
      <c r="F259">
        <v>5</v>
      </c>
      <c r="G259">
        <v>-83</v>
      </c>
      <c r="H259">
        <v>67</v>
      </c>
      <c r="I259">
        <v>50</v>
      </c>
      <c r="J259">
        <v>32</v>
      </c>
      <c r="K259">
        <v>32</v>
      </c>
      <c r="L259">
        <v>2</v>
      </c>
      <c r="M259">
        <v>2</v>
      </c>
      <c r="N259">
        <v>12</v>
      </c>
      <c r="O259">
        <v>12</v>
      </c>
      <c r="P259">
        <v>12</v>
      </c>
      <c r="Q259">
        <v>12</v>
      </c>
      <c r="R259">
        <v>24</v>
      </c>
      <c r="S259">
        <v>24</v>
      </c>
      <c r="T259">
        <v>3</v>
      </c>
      <c r="U259">
        <v>3</v>
      </c>
      <c r="V259">
        <v>0</v>
      </c>
      <c r="W259" s="12">
        <v>0</v>
      </c>
      <c r="X259">
        <v>0</v>
      </c>
      <c r="Y259">
        <v>0</v>
      </c>
      <c r="Z259">
        <v>0</v>
      </c>
      <c r="AA259">
        <v>0</v>
      </c>
      <c r="AB259">
        <v>450</v>
      </c>
      <c r="AC259">
        <v>60</v>
      </c>
      <c r="AD259">
        <v>55</v>
      </c>
      <c r="AE259">
        <v>0</v>
      </c>
      <c r="AF259">
        <v>0</v>
      </c>
      <c r="AG259">
        <v>0</v>
      </c>
      <c r="AH259">
        <v>2</v>
      </c>
      <c r="AI259">
        <v>3</v>
      </c>
      <c r="AJ259">
        <v>8</v>
      </c>
      <c r="AK259">
        <v>42</v>
      </c>
      <c r="AL259">
        <v>441</v>
      </c>
      <c r="AM259">
        <v>406</v>
      </c>
      <c r="AN259">
        <v>389</v>
      </c>
      <c r="AO259" t="s">
        <v>3</v>
      </c>
      <c r="AP259">
        <v>4</v>
      </c>
      <c r="AQ259" s="12" t="s">
        <v>17</v>
      </c>
      <c r="AR259" s="12" t="s">
        <v>379</v>
      </c>
      <c r="AS259" s="12" t="s">
        <v>57</v>
      </c>
      <c r="AT259" s="12" t="s">
        <v>365</v>
      </c>
      <c r="AU259" s="12" t="s">
        <v>406</v>
      </c>
      <c r="AV259" s="12" t="s">
        <v>268</v>
      </c>
    </row>
    <row r="260" spans="1:48" x14ac:dyDescent="0.35">
      <c r="A260" s="12" t="s">
        <v>10</v>
      </c>
      <c r="B260" s="12" t="s">
        <v>154</v>
      </c>
      <c r="C260" s="129">
        <v>44127</v>
      </c>
      <c r="D260">
        <v>5380</v>
      </c>
      <c r="E260">
        <v>5</v>
      </c>
      <c r="F260">
        <v>5</v>
      </c>
      <c r="G260">
        <v>0</v>
      </c>
      <c r="H260">
        <v>69</v>
      </c>
      <c r="I260">
        <v>47</v>
      </c>
      <c r="J260">
        <v>38</v>
      </c>
      <c r="K260">
        <v>38</v>
      </c>
      <c r="L260">
        <v>3</v>
      </c>
      <c r="M260">
        <v>3</v>
      </c>
      <c r="N260">
        <v>4</v>
      </c>
      <c r="O260">
        <v>4</v>
      </c>
      <c r="P260">
        <v>4</v>
      </c>
      <c r="Q260">
        <v>4</v>
      </c>
      <c r="R260">
        <v>11</v>
      </c>
      <c r="S260">
        <v>9</v>
      </c>
      <c r="T260">
        <v>2</v>
      </c>
      <c r="U260">
        <v>2</v>
      </c>
      <c r="V260">
        <v>0</v>
      </c>
      <c r="W260" s="12">
        <v>0</v>
      </c>
      <c r="X260">
        <v>0</v>
      </c>
      <c r="Y260">
        <v>0</v>
      </c>
      <c r="Z260">
        <v>0</v>
      </c>
      <c r="AA260">
        <v>0</v>
      </c>
      <c r="AB260">
        <v>458</v>
      </c>
      <c r="AC260">
        <v>15</v>
      </c>
      <c r="AD260">
        <v>15</v>
      </c>
      <c r="AE260">
        <v>0</v>
      </c>
      <c r="AF260">
        <v>0</v>
      </c>
      <c r="AG260">
        <v>0</v>
      </c>
      <c r="AH260">
        <v>0</v>
      </c>
      <c r="AI260">
        <v>0</v>
      </c>
      <c r="AJ260">
        <v>1</v>
      </c>
      <c r="AK260">
        <v>14</v>
      </c>
      <c r="AL260">
        <v>248</v>
      </c>
      <c r="AM260">
        <v>235</v>
      </c>
      <c r="AN260">
        <v>234</v>
      </c>
      <c r="AO260" t="s">
        <v>3</v>
      </c>
      <c r="AP260">
        <v>4</v>
      </c>
      <c r="AQ260" s="12" t="s">
        <v>17</v>
      </c>
      <c r="AR260" s="12" t="s">
        <v>379</v>
      </c>
      <c r="AS260" s="12" t="s">
        <v>57</v>
      </c>
      <c r="AT260" s="12" t="s">
        <v>365</v>
      </c>
      <c r="AU260" s="12" t="s">
        <v>405</v>
      </c>
      <c r="AV260" s="12" t="s">
        <v>268</v>
      </c>
    </row>
    <row r="261" spans="1:48" x14ac:dyDescent="0.35">
      <c r="A261" s="12" t="s">
        <v>10</v>
      </c>
      <c r="B261" s="12" t="s">
        <v>155</v>
      </c>
      <c r="C261" s="129">
        <v>44127</v>
      </c>
      <c r="D261">
        <v>4285</v>
      </c>
      <c r="E261">
        <v>4</v>
      </c>
      <c r="F261">
        <v>4</v>
      </c>
      <c r="G261">
        <v>-19</v>
      </c>
      <c r="H261">
        <v>56</v>
      </c>
      <c r="I261">
        <v>37</v>
      </c>
      <c r="J261">
        <v>26</v>
      </c>
      <c r="K261">
        <v>26</v>
      </c>
      <c r="L261">
        <v>2</v>
      </c>
      <c r="M261">
        <v>2</v>
      </c>
      <c r="N261">
        <v>6</v>
      </c>
      <c r="O261">
        <v>6</v>
      </c>
      <c r="P261">
        <v>6</v>
      </c>
      <c r="Q261">
        <v>6</v>
      </c>
      <c r="R261">
        <v>16</v>
      </c>
      <c r="S261">
        <v>15</v>
      </c>
      <c r="T261">
        <v>2</v>
      </c>
      <c r="U261">
        <v>2</v>
      </c>
      <c r="V261">
        <v>0</v>
      </c>
      <c r="W261" s="12">
        <v>0</v>
      </c>
      <c r="X261">
        <v>0</v>
      </c>
      <c r="Y261">
        <v>0</v>
      </c>
      <c r="Z261">
        <v>0</v>
      </c>
      <c r="AA261">
        <v>0</v>
      </c>
      <c r="AB261">
        <v>188</v>
      </c>
      <c r="AC261">
        <v>20</v>
      </c>
      <c r="AD261">
        <v>20</v>
      </c>
      <c r="AE261">
        <v>0</v>
      </c>
      <c r="AF261">
        <v>0</v>
      </c>
      <c r="AG261">
        <v>0</v>
      </c>
      <c r="AH261">
        <v>0</v>
      </c>
      <c r="AI261">
        <v>2</v>
      </c>
      <c r="AJ261">
        <v>1</v>
      </c>
      <c r="AK261">
        <v>16</v>
      </c>
      <c r="AL261">
        <v>134</v>
      </c>
      <c r="AM261">
        <v>127</v>
      </c>
      <c r="AN261">
        <v>126</v>
      </c>
      <c r="AO261" t="s">
        <v>3</v>
      </c>
      <c r="AP261">
        <v>4</v>
      </c>
      <c r="AQ261" s="12" t="s">
        <v>17</v>
      </c>
      <c r="AR261" s="12" t="s">
        <v>379</v>
      </c>
      <c r="AS261" s="12" t="s">
        <v>57</v>
      </c>
      <c r="AT261" s="12" t="s">
        <v>365</v>
      </c>
      <c r="AU261" s="12" t="s">
        <v>409</v>
      </c>
      <c r="AV261" s="12" t="s">
        <v>268</v>
      </c>
    </row>
    <row r="262" spans="1:48" x14ac:dyDescent="0.35">
      <c r="A262" s="12" t="s">
        <v>10</v>
      </c>
      <c r="B262" s="12" t="s">
        <v>156</v>
      </c>
      <c r="C262" s="129">
        <v>44127</v>
      </c>
      <c r="D262">
        <v>3802</v>
      </c>
      <c r="E262">
        <v>3</v>
      </c>
      <c r="F262">
        <v>3</v>
      </c>
      <c r="G262">
        <v>0</v>
      </c>
      <c r="H262">
        <v>57</v>
      </c>
      <c r="I262">
        <v>35</v>
      </c>
      <c r="J262">
        <v>25</v>
      </c>
      <c r="K262">
        <v>25</v>
      </c>
      <c r="L262">
        <v>2</v>
      </c>
      <c r="M262">
        <v>2</v>
      </c>
      <c r="N262">
        <v>5</v>
      </c>
      <c r="O262">
        <v>5</v>
      </c>
      <c r="P262">
        <v>5</v>
      </c>
      <c r="Q262">
        <v>5</v>
      </c>
      <c r="R262">
        <v>7</v>
      </c>
      <c r="S262">
        <v>7</v>
      </c>
      <c r="T262">
        <v>1</v>
      </c>
      <c r="U262">
        <v>1</v>
      </c>
      <c r="V262">
        <v>0</v>
      </c>
      <c r="W262" s="12">
        <v>0</v>
      </c>
      <c r="X262">
        <v>0</v>
      </c>
      <c r="Y262">
        <v>0</v>
      </c>
      <c r="Z262">
        <v>0</v>
      </c>
      <c r="AA262">
        <v>0</v>
      </c>
      <c r="AB262">
        <v>203</v>
      </c>
      <c r="AC262">
        <v>30</v>
      </c>
      <c r="AD262">
        <v>30</v>
      </c>
      <c r="AE262">
        <v>0</v>
      </c>
      <c r="AF262">
        <v>0</v>
      </c>
      <c r="AG262">
        <v>0</v>
      </c>
      <c r="AH262">
        <v>1</v>
      </c>
      <c r="AI262">
        <v>0</v>
      </c>
      <c r="AJ262">
        <v>2</v>
      </c>
      <c r="AK262">
        <v>27</v>
      </c>
      <c r="AL262">
        <v>119</v>
      </c>
      <c r="AM262">
        <v>113</v>
      </c>
      <c r="AN262">
        <v>113</v>
      </c>
      <c r="AO262" t="s">
        <v>3</v>
      </c>
      <c r="AP262">
        <v>4</v>
      </c>
      <c r="AQ262" s="12" t="s">
        <v>17</v>
      </c>
      <c r="AR262" s="12" t="s">
        <v>379</v>
      </c>
      <c r="AS262" s="12" t="s">
        <v>57</v>
      </c>
      <c r="AT262" s="12" t="s">
        <v>365</v>
      </c>
      <c r="AU262" s="12" t="s">
        <v>401</v>
      </c>
      <c r="AV262" s="12" t="s">
        <v>268</v>
      </c>
    </row>
    <row r="263" spans="1:48" x14ac:dyDescent="0.35">
      <c r="A263" s="12" t="s">
        <v>10</v>
      </c>
      <c r="B263" s="12" t="s">
        <v>158</v>
      </c>
      <c r="C263" s="129">
        <v>44127</v>
      </c>
      <c r="D263">
        <v>1900</v>
      </c>
      <c r="E263">
        <v>2</v>
      </c>
      <c r="F263">
        <v>2</v>
      </c>
      <c r="G263">
        <v>-21</v>
      </c>
      <c r="H263">
        <v>46</v>
      </c>
      <c r="I263">
        <v>31</v>
      </c>
      <c r="J263">
        <v>15</v>
      </c>
      <c r="K263">
        <v>15</v>
      </c>
      <c r="L263">
        <v>1</v>
      </c>
      <c r="M263">
        <v>1</v>
      </c>
      <c r="N263">
        <v>3</v>
      </c>
      <c r="O263">
        <v>3</v>
      </c>
      <c r="P263">
        <v>3</v>
      </c>
      <c r="Q263">
        <v>3</v>
      </c>
      <c r="R263">
        <v>6</v>
      </c>
      <c r="S263">
        <v>6</v>
      </c>
      <c r="T263">
        <v>1</v>
      </c>
      <c r="U263">
        <v>1</v>
      </c>
      <c r="V263">
        <v>0</v>
      </c>
      <c r="W263" s="12">
        <v>0</v>
      </c>
      <c r="X263">
        <v>0</v>
      </c>
      <c r="Y263">
        <v>0</v>
      </c>
      <c r="Z263">
        <v>0</v>
      </c>
      <c r="AA263">
        <v>0</v>
      </c>
      <c r="AB263">
        <v>54</v>
      </c>
      <c r="AC263">
        <v>7</v>
      </c>
      <c r="AD263">
        <v>7</v>
      </c>
      <c r="AE263">
        <v>0</v>
      </c>
      <c r="AF263">
        <v>0</v>
      </c>
      <c r="AG263">
        <v>0</v>
      </c>
      <c r="AH263">
        <v>0</v>
      </c>
      <c r="AI263">
        <v>0</v>
      </c>
      <c r="AJ263">
        <v>1</v>
      </c>
      <c r="AK263">
        <v>6</v>
      </c>
      <c r="AL263">
        <v>42</v>
      </c>
      <c r="AM263">
        <v>42</v>
      </c>
      <c r="AN263">
        <v>42</v>
      </c>
      <c r="AO263" t="s">
        <v>3</v>
      </c>
      <c r="AP263">
        <v>4</v>
      </c>
      <c r="AQ263" s="12" t="s">
        <v>17</v>
      </c>
      <c r="AR263" s="12" t="s">
        <v>379</v>
      </c>
      <c r="AS263" s="12" t="s">
        <v>57</v>
      </c>
      <c r="AT263" s="12" t="s">
        <v>365</v>
      </c>
      <c r="AU263" s="12" t="s">
        <v>407</v>
      </c>
      <c r="AV263" s="12" t="s">
        <v>268</v>
      </c>
    </row>
    <row r="264" spans="1:48" x14ac:dyDescent="0.35">
      <c r="A264" s="12" t="s">
        <v>10</v>
      </c>
      <c r="B264" s="12" t="s">
        <v>161</v>
      </c>
      <c r="C264" s="129">
        <v>44127</v>
      </c>
      <c r="D264">
        <v>1123</v>
      </c>
      <c r="E264">
        <v>3</v>
      </c>
      <c r="F264">
        <v>3</v>
      </c>
      <c r="G264">
        <v>-2</v>
      </c>
      <c r="H264">
        <v>60</v>
      </c>
      <c r="I264">
        <v>42</v>
      </c>
      <c r="J264">
        <v>27</v>
      </c>
      <c r="K264">
        <v>27</v>
      </c>
      <c r="L264">
        <v>2</v>
      </c>
      <c r="M264">
        <v>2</v>
      </c>
      <c r="N264">
        <v>4</v>
      </c>
      <c r="O264">
        <v>4</v>
      </c>
      <c r="P264">
        <v>4</v>
      </c>
      <c r="Q264">
        <v>4</v>
      </c>
      <c r="R264">
        <v>6</v>
      </c>
      <c r="S264">
        <v>6</v>
      </c>
      <c r="T264">
        <v>1</v>
      </c>
      <c r="U264">
        <v>1</v>
      </c>
      <c r="V264">
        <v>0</v>
      </c>
      <c r="W264" s="12">
        <v>0</v>
      </c>
      <c r="X264">
        <v>0</v>
      </c>
      <c r="Y264">
        <v>0</v>
      </c>
      <c r="Z264">
        <v>0</v>
      </c>
      <c r="AA264">
        <v>0</v>
      </c>
      <c r="AB264">
        <v>94</v>
      </c>
      <c r="AC264">
        <v>7</v>
      </c>
      <c r="AD264">
        <v>7</v>
      </c>
      <c r="AE264">
        <v>0</v>
      </c>
      <c r="AF264">
        <v>0</v>
      </c>
      <c r="AG264">
        <v>0</v>
      </c>
      <c r="AH264">
        <v>0</v>
      </c>
      <c r="AI264">
        <v>0</v>
      </c>
      <c r="AJ264">
        <v>1</v>
      </c>
      <c r="AK264">
        <v>6</v>
      </c>
      <c r="AL264">
        <v>73</v>
      </c>
      <c r="AM264">
        <v>67</v>
      </c>
      <c r="AN264">
        <v>67</v>
      </c>
      <c r="AO264" t="s">
        <v>3</v>
      </c>
      <c r="AP264">
        <v>4</v>
      </c>
      <c r="AQ264" s="12" t="s">
        <v>17</v>
      </c>
      <c r="AR264" s="12" t="s">
        <v>379</v>
      </c>
      <c r="AS264" s="12" t="s">
        <v>57</v>
      </c>
      <c r="AT264" s="12" t="s">
        <v>369</v>
      </c>
      <c r="AU264" s="12" t="s">
        <v>408</v>
      </c>
      <c r="AV264" s="12" t="s">
        <v>268</v>
      </c>
    </row>
    <row r="265" spans="1:48" x14ac:dyDescent="0.35">
      <c r="A265" s="12" t="s">
        <v>10</v>
      </c>
      <c r="B265" s="12" t="s">
        <v>153</v>
      </c>
      <c r="C265" s="129">
        <v>44134</v>
      </c>
      <c r="D265">
        <v>8100</v>
      </c>
      <c r="E265">
        <v>7</v>
      </c>
      <c r="F265">
        <v>7</v>
      </c>
      <c r="G265">
        <v>-5</v>
      </c>
      <c r="H265">
        <v>71</v>
      </c>
      <c r="I265">
        <v>45</v>
      </c>
      <c r="J265">
        <v>23</v>
      </c>
      <c r="K265">
        <v>23</v>
      </c>
      <c r="L265">
        <v>2</v>
      </c>
      <c r="M265">
        <v>2</v>
      </c>
      <c r="N265">
        <v>9</v>
      </c>
      <c r="O265">
        <v>9</v>
      </c>
      <c r="P265">
        <v>9</v>
      </c>
      <c r="Q265">
        <v>9</v>
      </c>
      <c r="R265">
        <v>28</v>
      </c>
      <c r="S265">
        <v>24</v>
      </c>
      <c r="T265">
        <v>3</v>
      </c>
      <c r="U265">
        <v>3</v>
      </c>
      <c r="V265">
        <v>18</v>
      </c>
      <c r="W265" s="12">
        <v>18</v>
      </c>
      <c r="X265">
        <v>18</v>
      </c>
      <c r="Y265">
        <v>18</v>
      </c>
      <c r="Z265">
        <v>1</v>
      </c>
      <c r="AA265">
        <v>1</v>
      </c>
      <c r="AB265">
        <v>280</v>
      </c>
      <c r="AC265">
        <v>35</v>
      </c>
      <c r="AD265">
        <v>35</v>
      </c>
      <c r="AE265">
        <v>0</v>
      </c>
      <c r="AF265">
        <v>0</v>
      </c>
      <c r="AG265">
        <v>0</v>
      </c>
      <c r="AH265">
        <v>1</v>
      </c>
      <c r="AI265">
        <v>3</v>
      </c>
      <c r="AJ265">
        <v>3</v>
      </c>
      <c r="AK265">
        <v>26</v>
      </c>
      <c r="AL265">
        <v>428</v>
      </c>
      <c r="AM265">
        <v>392</v>
      </c>
      <c r="AN265">
        <v>390</v>
      </c>
      <c r="AO265" t="s">
        <v>3</v>
      </c>
      <c r="AP265">
        <v>5</v>
      </c>
      <c r="AQ265" s="12" t="s">
        <v>17</v>
      </c>
      <c r="AR265" s="12" t="s">
        <v>379</v>
      </c>
      <c r="AS265" s="12" t="s">
        <v>57</v>
      </c>
      <c r="AT265" s="12" t="s">
        <v>365</v>
      </c>
      <c r="AU265" s="12" t="s">
        <v>406</v>
      </c>
      <c r="AV265" s="12" t="s">
        <v>268</v>
      </c>
    </row>
    <row r="266" spans="1:48" x14ac:dyDescent="0.35">
      <c r="A266" s="12" t="s">
        <v>10</v>
      </c>
      <c r="B266" s="12" t="s">
        <v>158</v>
      </c>
      <c r="C266" s="129">
        <v>44134</v>
      </c>
      <c r="D266">
        <v>1900</v>
      </c>
      <c r="E266">
        <v>4</v>
      </c>
      <c r="F266">
        <v>4</v>
      </c>
      <c r="G266">
        <v>-14</v>
      </c>
      <c r="H266">
        <v>69</v>
      </c>
      <c r="I266">
        <v>48</v>
      </c>
      <c r="J266">
        <v>27</v>
      </c>
      <c r="K266">
        <v>27</v>
      </c>
      <c r="L266">
        <v>2</v>
      </c>
      <c r="M266">
        <v>2</v>
      </c>
      <c r="N266">
        <v>2</v>
      </c>
      <c r="O266">
        <v>2</v>
      </c>
      <c r="P266">
        <v>2</v>
      </c>
      <c r="Q266">
        <v>2</v>
      </c>
      <c r="R266">
        <v>4</v>
      </c>
      <c r="S266">
        <v>4</v>
      </c>
      <c r="T266">
        <v>1</v>
      </c>
      <c r="U266">
        <v>1</v>
      </c>
      <c r="V266">
        <v>16</v>
      </c>
      <c r="W266" s="12">
        <v>16</v>
      </c>
      <c r="X266">
        <v>16</v>
      </c>
      <c r="Y266">
        <v>16</v>
      </c>
      <c r="Z266">
        <v>1</v>
      </c>
      <c r="AA266">
        <v>1</v>
      </c>
      <c r="AB266">
        <v>50</v>
      </c>
      <c r="AC266">
        <v>7</v>
      </c>
      <c r="AD266">
        <v>7</v>
      </c>
      <c r="AE266">
        <v>0</v>
      </c>
      <c r="AF266">
        <v>0</v>
      </c>
      <c r="AG266">
        <v>0</v>
      </c>
      <c r="AH266">
        <v>0</v>
      </c>
      <c r="AI266">
        <v>0</v>
      </c>
      <c r="AJ266">
        <v>1</v>
      </c>
      <c r="AK266">
        <v>6</v>
      </c>
      <c r="AL266">
        <v>53</v>
      </c>
      <c r="AM266">
        <v>51</v>
      </c>
      <c r="AN266">
        <v>50</v>
      </c>
      <c r="AO266" t="s">
        <v>3</v>
      </c>
      <c r="AP266">
        <v>5</v>
      </c>
      <c r="AQ266" s="12" t="s">
        <v>17</v>
      </c>
      <c r="AR266" s="12" t="s">
        <v>379</v>
      </c>
      <c r="AS266" s="12" t="s">
        <v>57</v>
      </c>
      <c r="AT266" s="12" t="s">
        <v>365</v>
      </c>
      <c r="AU266" s="12" t="s">
        <v>407</v>
      </c>
      <c r="AV266" s="12" t="s">
        <v>268</v>
      </c>
    </row>
    <row r="267" spans="1:48" x14ac:dyDescent="0.35">
      <c r="A267" s="12" t="s">
        <v>10</v>
      </c>
      <c r="B267" s="12" t="s">
        <v>153</v>
      </c>
      <c r="C267" s="129">
        <v>44141</v>
      </c>
      <c r="D267">
        <v>8083</v>
      </c>
      <c r="E267">
        <v>8</v>
      </c>
      <c r="F267">
        <v>8</v>
      </c>
      <c r="G267">
        <v>39</v>
      </c>
      <c r="H267">
        <v>93</v>
      </c>
      <c r="I267">
        <v>68</v>
      </c>
      <c r="J267">
        <v>52</v>
      </c>
      <c r="K267">
        <v>52</v>
      </c>
      <c r="L267">
        <v>3</v>
      </c>
      <c r="M267">
        <v>3</v>
      </c>
      <c r="N267">
        <v>20</v>
      </c>
      <c r="O267">
        <v>20</v>
      </c>
      <c r="P267">
        <v>20</v>
      </c>
      <c r="Q267">
        <v>17</v>
      </c>
      <c r="R267">
        <v>44</v>
      </c>
      <c r="S267">
        <v>44</v>
      </c>
      <c r="T267">
        <v>5</v>
      </c>
      <c r="U267">
        <v>5</v>
      </c>
      <c r="V267">
        <v>12</v>
      </c>
      <c r="W267" s="12">
        <v>12</v>
      </c>
      <c r="X267">
        <v>12</v>
      </c>
      <c r="Y267">
        <v>12</v>
      </c>
      <c r="Z267">
        <v>0</v>
      </c>
      <c r="AA267">
        <v>0</v>
      </c>
      <c r="AB267">
        <v>310</v>
      </c>
      <c r="AC267">
        <v>50</v>
      </c>
      <c r="AD267">
        <v>50</v>
      </c>
      <c r="AE267">
        <v>0</v>
      </c>
      <c r="AF267">
        <v>0</v>
      </c>
      <c r="AG267">
        <v>0</v>
      </c>
      <c r="AH267">
        <v>1</v>
      </c>
      <c r="AI267">
        <v>1</v>
      </c>
      <c r="AJ267">
        <v>2</v>
      </c>
      <c r="AK267">
        <v>46</v>
      </c>
      <c r="AL267">
        <v>985</v>
      </c>
      <c r="AM267">
        <v>935</v>
      </c>
      <c r="AN267">
        <v>925</v>
      </c>
      <c r="AO267" t="s">
        <v>3</v>
      </c>
      <c r="AP267">
        <v>6</v>
      </c>
      <c r="AQ267" s="12" t="s">
        <v>35</v>
      </c>
      <c r="AR267" s="12" t="s">
        <v>379</v>
      </c>
      <c r="AS267" s="12" t="s">
        <v>57</v>
      </c>
      <c r="AT267" s="12" t="s">
        <v>365</v>
      </c>
      <c r="AU267" s="12" t="s">
        <v>406</v>
      </c>
      <c r="AV267" s="12" t="s">
        <v>268</v>
      </c>
    </row>
    <row r="268" spans="1:48" x14ac:dyDescent="0.35">
      <c r="A268" s="12" t="s">
        <v>10</v>
      </c>
      <c r="B268" s="12" t="s">
        <v>157</v>
      </c>
      <c r="C268" s="129">
        <v>44141</v>
      </c>
      <c r="D268">
        <v>3075</v>
      </c>
      <c r="E268">
        <v>10</v>
      </c>
      <c r="F268">
        <v>19</v>
      </c>
      <c r="G268">
        <v>20</v>
      </c>
      <c r="H268">
        <v>158</v>
      </c>
      <c r="I268">
        <v>98</v>
      </c>
      <c r="J268">
        <v>45</v>
      </c>
      <c r="K268">
        <v>45</v>
      </c>
      <c r="L268">
        <v>5</v>
      </c>
      <c r="M268">
        <v>5</v>
      </c>
      <c r="N268">
        <v>14</v>
      </c>
      <c r="O268">
        <v>14</v>
      </c>
      <c r="P268">
        <v>14</v>
      </c>
      <c r="Q268">
        <v>12</v>
      </c>
      <c r="R268">
        <v>26</v>
      </c>
      <c r="S268">
        <v>22</v>
      </c>
      <c r="T268">
        <v>5</v>
      </c>
      <c r="U268">
        <v>5</v>
      </c>
      <c r="V268">
        <v>12</v>
      </c>
      <c r="W268" s="12">
        <v>12</v>
      </c>
      <c r="X268">
        <v>12</v>
      </c>
      <c r="Y268">
        <v>12</v>
      </c>
      <c r="Z268">
        <v>0</v>
      </c>
      <c r="AA268">
        <v>0</v>
      </c>
      <c r="AB268">
        <v>250</v>
      </c>
      <c r="AC268">
        <v>25</v>
      </c>
      <c r="AD268">
        <v>25</v>
      </c>
      <c r="AE268">
        <v>0</v>
      </c>
      <c r="AF268">
        <v>0</v>
      </c>
      <c r="AG268">
        <v>0</v>
      </c>
      <c r="AH268">
        <v>0</v>
      </c>
      <c r="AI268">
        <v>1</v>
      </c>
      <c r="AJ268">
        <v>5</v>
      </c>
      <c r="AK268">
        <v>22</v>
      </c>
      <c r="AL268">
        <v>206</v>
      </c>
      <c r="AM268">
        <v>188</v>
      </c>
      <c r="AN268">
        <v>188</v>
      </c>
      <c r="AO268" t="s">
        <v>3</v>
      </c>
      <c r="AP268">
        <v>6</v>
      </c>
      <c r="AQ268" s="12" t="s">
        <v>35</v>
      </c>
      <c r="AR268" s="12" t="s">
        <v>379</v>
      </c>
      <c r="AS268" s="12" t="s">
        <v>57</v>
      </c>
      <c r="AT268" s="12" t="s">
        <v>370</v>
      </c>
      <c r="AU268" s="12" t="s">
        <v>410</v>
      </c>
      <c r="AV268" s="12" t="s">
        <v>268</v>
      </c>
    </row>
    <row r="269" spans="1:48" x14ac:dyDescent="0.35">
      <c r="A269" s="12" t="s">
        <v>10</v>
      </c>
      <c r="B269" s="12" t="s">
        <v>158</v>
      </c>
      <c r="C269" s="129">
        <v>44141</v>
      </c>
      <c r="D269">
        <v>1848</v>
      </c>
      <c r="E269">
        <v>2</v>
      </c>
      <c r="F269">
        <v>2</v>
      </c>
      <c r="G269">
        <v>6</v>
      </c>
      <c r="H269">
        <v>59</v>
      </c>
      <c r="I269">
        <v>36</v>
      </c>
      <c r="J269">
        <v>21</v>
      </c>
      <c r="K269">
        <v>21</v>
      </c>
      <c r="L269">
        <v>2</v>
      </c>
      <c r="M269">
        <v>2</v>
      </c>
      <c r="N269">
        <v>5</v>
      </c>
      <c r="O269">
        <v>5</v>
      </c>
      <c r="P269">
        <v>5</v>
      </c>
      <c r="Q269">
        <v>5</v>
      </c>
      <c r="R269">
        <v>8</v>
      </c>
      <c r="S269">
        <v>6</v>
      </c>
      <c r="T269">
        <v>0</v>
      </c>
      <c r="U269">
        <v>0</v>
      </c>
      <c r="V269">
        <v>19</v>
      </c>
      <c r="W269" s="12">
        <v>19</v>
      </c>
      <c r="X269">
        <v>19</v>
      </c>
      <c r="Y269">
        <v>19</v>
      </c>
      <c r="Z269">
        <v>0</v>
      </c>
      <c r="AA269">
        <v>0</v>
      </c>
      <c r="AB269">
        <v>156</v>
      </c>
      <c r="AC269">
        <v>14</v>
      </c>
      <c r="AD269">
        <v>14</v>
      </c>
      <c r="AE269">
        <v>0</v>
      </c>
      <c r="AF269">
        <v>0</v>
      </c>
      <c r="AG269">
        <v>0</v>
      </c>
      <c r="AH269">
        <v>0</v>
      </c>
      <c r="AI269">
        <v>0</v>
      </c>
      <c r="AJ269">
        <v>1</v>
      </c>
      <c r="AK269">
        <v>13</v>
      </c>
      <c r="AL269">
        <v>120</v>
      </c>
      <c r="AM269">
        <v>116</v>
      </c>
      <c r="AN269">
        <v>116</v>
      </c>
      <c r="AO269" t="s">
        <v>3</v>
      </c>
      <c r="AP269">
        <v>6</v>
      </c>
      <c r="AQ269" s="12" t="s">
        <v>35</v>
      </c>
      <c r="AR269" s="12" t="s">
        <v>379</v>
      </c>
      <c r="AS269" s="12" t="s">
        <v>57</v>
      </c>
      <c r="AT269" s="12" t="s">
        <v>365</v>
      </c>
      <c r="AU269" s="12" t="s">
        <v>407</v>
      </c>
      <c r="AV269" s="12" t="s">
        <v>268</v>
      </c>
    </row>
    <row r="270" spans="1:48" x14ac:dyDescent="0.35">
      <c r="A270" s="12" t="s">
        <v>10</v>
      </c>
      <c r="B270" s="12" t="s">
        <v>153</v>
      </c>
      <c r="C270" s="129">
        <v>44148</v>
      </c>
      <c r="D270">
        <v>8086</v>
      </c>
      <c r="E270">
        <v>8</v>
      </c>
      <c r="F270">
        <v>7</v>
      </c>
      <c r="G270">
        <v>3</v>
      </c>
      <c r="H270">
        <v>92</v>
      </c>
      <c r="I270">
        <v>59</v>
      </c>
      <c r="J270">
        <v>49</v>
      </c>
      <c r="K270">
        <v>49</v>
      </c>
      <c r="L270">
        <v>5</v>
      </c>
      <c r="M270">
        <v>5</v>
      </c>
      <c r="N270">
        <v>17</v>
      </c>
      <c r="O270">
        <v>17</v>
      </c>
      <c r="P270">
        <v>17</v>
      </c>
      <c r="Q270">
        <v>17</v>
      </c>
      <c r="R270">
        <v>34</v>
      </c>
      <c r="S270">
        <v>28</v>
      </c>
      <c r="T270">
        <v>3</v>
      </c>
      <c r="U270">
        <v>3</v>
      </c>
      <c r="V270">
        <v>32</v>
      </c>
      <c r="W270" s="12">
        <v>32</v>
      </c>
      <c r="X270">
        <v>32</v>
      </c>
      <c r="Y270">
        <v>32</v>
      </c>
      <c r="Z270">
        <v>0</v>
      </c>
      <c r="AA270">
        <v>0</v>
      </c>
      <c r="AB270">
        <v>792</v>
      </c>
      <c r="AC270">
        <v>103</v>
      </c>
      <c r="AD270">
        <v>95</v>
      </c>
      <c r="AE270">
        <v>0</v>
      </c>
      <c r="AF270">
        <v>0</v>
      </c>
      <c r="AG270">
        <v>0</v>
      </c>
      <c r="AH270">
        <v>2</v>
      </c>
      <c r="AI270">
        <v>3</v>
      </c>
      <c r="AJ270">
        <v>3</v>
      </c>
      <c r="AK270">
        <v>86</v>
      </c>
      <c r="AL270">
        <v>630</v>
      </c>
      <c r="AM270">
        <v>599</v>
      </c>
      <c r="AN270">
        <v>592</v>
      </c>
      <c r="AO270" t="s">
        <v>3</v>
      </c>
      <c r="AP270">
        <v>7</v>
      </c>
      <c r="AQ270" s="12" t="s">
        <v>35</v>
      </c>
      <c r="AR270" s="12" t="s">
        <v>379</v>
      </c>
      <c r="AS270" s="12" t="s">
        <v>57</v>
      </c>
      <c r="AT270" s="12" t="s">
        <v>365</v>
      </c>
      <c r="AU270" s="12" t="s">
        <v>406</v>
      </c>
      <c r="AV270" s="12" t="s">
        <v>268</v>
      </c>
    </row>
    <row r="271" spans="1:48" x14ac:dyDescent="0.35">
      <c r="A271" s="12" t="s">
        <v>10</v>
      </c>
      <c r="B271" s="12" t="s">
        <v>157</v>
      </c>
      <c r="C271" s="129">
        <v>44148</v>
      </c>
      <c r="D271">
        <v>3083</v>
      </c>
      <c r="E271">
        <v>8</v>
      </c>
      <c r="F271">
        <v>11</v>
      </c>
      <c r="G271">
        <v>8</v>
      </c>
      <c r="H271">
        <v>115</v>
      </c>
      <c r="I271">
        <v>89</v>
      </c>
      <c r="J271">
        <v>58</v>
      </c>
      <c r="K271">
        <v>58</v>
      </c>
      <c r="L271">
        <v>5</v>
      </c>
      <c r="M271">
        <v>5</v>
      </c>
      <c r="N271">
        <v>10</v>
      </c>
      <c r="O271">
        <v>10</v>
      </c>
      <c r="P271">
        <v>10</v>
      </c>
      <c r="Q271">
        <v>10</v>
      </c>
      <c r="R271">
        <v>25</v>
      </c>
      <c r="S271">
        <v>3</v>
      </c>
      <c r="T271">
        <v>3</v>
      </c>
      <c r="U271">
        <v>3</v>
      </c>
      <c r="V271">
        <v>4</v>
      </c>
      <c r="W271" s="12">
        <v>4</v>
      </c>
      <c r="X271">
        <v>4</v>
      </c>
      <c r="Y271">
        <v>4</v>
      </c>
      <c r="Z271">
        <v>0</v>
      </c>
      <c r="AA271">
        <v>0</v>
      </c>
      <c r="AB271">
        <v>228</v>
      </c>
      <c r="AC271">
        <v>15</v>
      </c>
      <c r="AD271">
        <v>15</v>
      </c>
      <c r="AE271">
        <v>0</v>
      </c>
      <c r="AF271">
        <v>0</v>
      </c>
      <c r="AG271">
        <v>0</v>
      </c>
      <c r="AH271">
        <v>0</v>
      </c>
      <c r="AI271">
        <v>0</v>
      </c>
      <c r="AJ271">
        <v>1</v>
      </c>
      <c r="AK271">
        <v>14</v>
      </c>
      <c r="AL271">
        <v>93</v>
      </c>
      <c r="AM271">
        <v>82</v>
      </c>
      <c r="AN271">
        <v>82</v>
      </c>
      <c r="AO271" t="s">
        <v>3</v>
      </c>
      <c r="AP271">
        <v>7</v>
      </c>
      <c r="AQ271" s="12" t="s">
        <v>35</v>
      </c>
      <c r="AR271" s="12" t="s">
        <v>379</v>
      </c>
      <c r="AS271" s="12" t="s">
        <v>57</v>
      </c>
      <c r="AT271" s="12" t="s">
        <v>370</v>
      </c>
      <c r="AU271" s="12" t="s">
        <v>410</v>
      </c>
      <c r="AV271" s="12" t="s">
        <v>268</v>
      </c>
    </row>
    <row r="272" spans="1:48" x14ac:dyDescent="0.35">
      <c r="A272" s="12" t="s">
        <v>10</v>
      </c>
      <c r="B272" s="12" t="s">
        <v>158</v>
      </c>
      <c r="C272" s="129">
        <v>44148</v>
      </c>
      <c r="D272">
        <v>1848</v>
      </c>
      <c r="E272">
        <v>1</v>
      </c>
      <c r="F272">
        <v>0</v>
      </c>
      <c r="G272">
        <v>0</v>
      </c>
      <c r="H272">
        <v>94</v>
      </c>
      <c r="I272">
        <v>71</v>
      </c>
      <c r="J272">
        <v>41</v>
      </c>
      <c r="K272">
        <v>41</v>
      </c>
      <c r="L272">
        <v>0</v>
      </c>
      <c r="M272">
        <v>0</v>
      </c>
      <c r="N272">
        <v>7</v>
      </c>
      <c r="O272">
        <v>7</v>
      </c>
      <c r="P272">
        <v>7</v>
      </c>
      <c r="Q272">
        <v>7</v>
      </c>
      <c r="R272">
        <v>8</v>
      </c>
      <c r="S272">
        <v>8</v>
      </c>
      <c r="T272">
        <v>0</v>
      </c>
      <c r="U272">
        <v>0</v>
      </c>
      <c r="V272">
        <v>22</v>
      </c>
      <c r="W272" s="12">
        <v>22</v>
      </c>
      <c r="X272">
        <v>22</v>
      </c>
      <c r="Y272">
        <v>22</v>
      </c>
      <c r="Z272">
        <v>1</v>
      </c>
      <c r="AA272">
        <v>1</v>
      </c>
      <c r="AB272">
        <v>123</v>
      </c>
      <c r="AC272">
        <v>11</v>
      </c>
      <c r="AD272">
        <v>11</v>
      </c>
      <c r="AE272">
        <v>0</v>
      </c>
      <c r="AF272">
        <v>0</v>
      </c>
      <c r="AG272">
        <v>0</v>
      </c>
      <c r="AH272">
        <v>0</v>
      </c>
      <c r="AI272">
        <v>0</v>
      </c>
      <c r="AJ272">
        <v>1</v>
      </c>
      <c r="AK272">
        <v>10</v>
      </c>
      <c r="AL272">
        <v>90</v>
      </c>
      <c r="AM272">
        <v>88</v>
      </c>
      <c r="AN272">
        <v>88</v>
      </c>
      <c r="AO272" t="s">
        <v>3</v>
      </c>
      <c r="AP272">
        <v>7</v>
      </c>
      <c r="AQ272" s="12" t="s">
        <v>35</v>
      </c>
      <c r="AR272" s="12" t="s">
        <v>379</v>
      </c>
      <c r="AS272" s="12" t="s">
        <v>57</v>
      </c>
      <c r="AT272" s="12" t="s">
        <v>365</v>
      </c>
      <c r="AU272" s="12" t="s">
        <v>407</v>
      </c>
      <c r="AV272" s="12" t="s">
        <v>268</v>
      </c>
    </row>
    <row r="273" spans="1:48" x14ac:dyDescent="0.35">
      <c r="A273" s="12" t="s">
        <v>10</v>
      </c>
      <c r="B273" s="12" t="s">
        <v>159</v>
      </c>
      <c r="C273" s="129">
        <v>44148</v>
      </c>
      <c r="D273">
        <v>1677</v>
      </c>
      <c r="E273">
        <v>3</v>
      </c>
      <c r="F273">
        <v>3</v>
      </c>
      <c r="G273">
        <v>6</v>
      </c>
      <c r="H273">
        <v>69</v>
      </c>
      <c r="I273">
        <v>47</v>
      </c>
      <c r="J273">
        <v>33</v>
      </c>
      <c r="K273">
        <v>33</v>
      </c>
      <c r="L273">
        <v>2</v>
      </c>
      <c r="M273">
        <v>2</v>
      </c>
      <c r="N273">
        <v>6</v>
      </c>
      <c r="O273">
        <v>6</v>
      </c>
      <c r="P273">
        <v>6</v>
      </c>
      <c r="Q273">
        <v>6</v>
      </c>
      <c r="R273">
        <v>6</v>
      </c>
      <c r="S273">
        <v>5</v>
      </c>
      <c r="T273">
        <v>1</v>
      </c>
      <c r="U273">
        <v>1</v>
      </c>
      <c r="V273">
        <v>5</v>
      </c>
      <c r="W273" s="12">
        <v>5</v>
      </c>
      <c r="X273">
        <v>5</v>
      </c>
      <c r="Y273">
        <v>5</v>
      </c>
      <c r="Z273">
        <v>0</v>
      </c>
      <c r="AA273">
        <v>0</v>
      </c>
      <c r="AB273">
        <v>109</v>
      </c>
      <c r="AC273">
        <v>5</v>
      </c>
      <c r="AD273">
        <v>5</v>
      </c>
      <c r="AE273">
        <v>0</v>
      </c>
      <c r="AF273">
        <v>0</v>
      </c>
      <c r="AG273">
        <v>0</v>
      </c>
      <c r="AH273">
        <v>0</v>
      </c>
      <c r="AI273">
        <v>0</v>
      </c>
      <c r="AJ273">
        <v>1</v>
      </c>
      <c r="AK273">
        <v>4</v>
      </c>
      <c r="AL273">
        <v>92</v>
      </c>
      <c r="AM273">
        <v>84</v>
      </c>
      <c r="AN273">
        <v>78</v>
      </c>
      <c r="AO273" t="s">
        <v>3</v>
      </c>
      <c r="AP273">
        <v>7</v>
      </c>
      <c r="AQ273" s="12" t="s">
        <v>35</v>
      </c>
      <c r="AR273" s="12" t="s">
        <v>379</v>
      </c>
      <c r="AS273" s="12" t="s">
        <v>57</v>
      </c>
      <c r="AT273" s="12" t="s">
        <v>368</v>
      </c>
      <c r="AU273" s="12" t="s">
        <v>403</v>
      </c>
      <c r="AV273" s="12" t="s">
        <v>268</v>
      </c>
    </row>
    <row r="274" spans="1:48" x14ac:dyDescent="0.35">
      <c r="A274" s="12" t="s">
        <v>10</v>
      </c>
      <c r="B274" s="12" t="s">
        <v>160</v>
      </c>
      <c r="C274" s="129">
        <v>44148</v>
      </c>
      <c r="D274">
        <v>1748</v>
      </c>
      <c r="E274">
        <v>5</v>
      </c>
      <c r="F274">
        <v>5</v>
      </c>
      <c r="G274">
        <v>7</v>
      </c>
      <c r="H274">
        <v>43</v>
      </c>
      <c r="I274">
        <v>31</v>
      </c>
      <c r="J274">
        <v>21</v>
      </c>
      <c r="K274">
        <v>21</v>
      </c>
      <c r="L274">
        <v>3</v>
      </c>
      <c r="M274">
        <v>3</v>
      </c>
      <c r="N274">
        <v>3</v>
      </c>
      <c r="O274">
        <v>3</v>
      </c>
      <c r="P274">
        <v>3</v>
      </c>
      <c r="Q274">
        <v>3</v>
      </c>
      <c r="R274">
        <v>9</v>
      </c>
      <c r="S274">
        <v>9</v>
      </c>
      <c r="T274">
        <v>1</v>
      </c>
      <c r="U274">
        <v>1</v>
      </c>
      <c r="V274">
        <v>5</v>
      </c>
      <c r="W274" s="12">
        <v>5</v>
      </c>
      <c r="X274">
        <v>5</v>
      </c>
      <c r="Y274">
        <v>5</v>
      </c>
      <c r="Z274">
        <v>1</v>
      </c>
      <c r="AA274">
        <v>1</v>
      </c>
      <c r="AB274">
        <v>157</v>
      </c>
      <c r="AC274">
        <v>8</v>
      </c>
      <c r="AD274">
        <v>8</v>
      </c>
      <c r="AE274">
        <v>0</v>
      </c>
      <c r="AF274">
        <v>0</v>
      </c>
      <c r="AG274">
        <v>0</v>
      </c>
      <c r="AH274">
        <v>0</v>
      </c>
      <c r="AI274">
        <v>0</v>
      </c>
      <c r="AJ274">
        <v>1</v>
      </c>
      <c r="AK274">
        <v>7</v>
      </c>
      <c r="AL274">
        <v>84</v>
      </c>
      <c r="AM274">
        <v>73</v>
      </c>
      <c r="AN274">
        <v>73</v>
      </c>
      <c r="AO274" t="s">
        <v>3</v>
      </c>
      <c r="AP274">
        <v>7</v>
      </c>
      <c r="AQ274" s="12" t="s">
        <v>35</v>
      </c>
      <c r="AR274" s="12" t="s">
        <v>379</v>
      </c>
      <c r="AS274" s="12" t="s">
        <v>57</v>
      </c>
      <c r="AT274" s="12" t="s">
        <v>367</v>
      </c>
      <c r="AU274" s="12" t="s">
        <v>411</v>
      </c>
      <c r="AV274" s="12" t="s">
        <v>268</v>
      </c>
    </row>
    <row r="275" spans="1:48" x14ac:dyDescent="0.35">
      <c r="A275" s="12" t="s">
        <v>10</v>
      </c>
      <c r="B275" s="12" t="s">
        <v>153</v>
      </c>
      <c r="C275" s="129">
        <v>44155</v>
      </c>
      <c r="D275">
        <v>8088</v>
      </c>
      <c r="E275">
        <v>6</v>
      </c>
      <c r="F275">
        <v>4</v>
      </c>
      <c r="G275">
        <v>2</v>
      </c>
      <c r="H275">
        <v>72</v>
      </c>
      <c r="I275">
        <v>49</v>
      </c>
      <c r="J275">
        <v>41</v>
      </c>
      <c r="K275">
        <v>41</v>
      </c>
      <c r="L275">
        <v>2</v>
      </c>
      <c r="M275">
        <v>2</v>
      </c>
      <c r="N275">
        <v>17</v>
      </c>
      <c r="O275">
        <v>17</v>
      </c>
      <c r="P275">
        <v>17</v>
      </c>
      <c r="Q275">
        <v>17</v>
      </c>
      <c r="R275">
        <v>41</v>
      </c>
      <c r="S275">
        <v>34</v>
      </c>
      <c r="T275">
        <v>4</v>
      </c>
      <c r="U275">
        <v>4</v>
      </c>
      <c r="V275">
        <v>50</v>
      </c>
      <c r="W275" s="12">
        <v>50</v>
      </c>
      <c r="X275">
        <v>50</v>
      </c>
      <c r="Y275">
        <v>50</v>
      </c>
      <c r="Z275">
        <v>0</v>
      </c>
      <c r="AA275">
        <v>0</v>
      </c>
      <c r="AB275">
        <v>590</v>
      </c>
      <c r="AC275">
        <v>78</v>
      </c>
      <c r="AD275">
        <v>74</v>
      </c>
      <c r="AE275">
        <v>0</v>
      </c>
      <c r="AF275">
        <v>4</v>
      </c>
      <c r="AG275">
        <v>0</v>
      </c>
      <c r="AH275">
        <v>1</v>
      </c>
      <c r="AI275">
        <v>0</v>
      </c>
      <c r="AJ275">
        <v>6</v>
      </c>
      <c r="AK275">
        <v>63</v>
      </c>
      <c r="AL275">
        <v>619</v>
      </c>
      <c r="AM275">
        <v>592</v>
      </c>
      <c r="AN275">
        <v>590</v>
      </c>
      <c r="AO275" t="s">
        <v>3</v>
      </c>
      <c r="AP275">
        <v>8</v>
      </c>
      <c r="AQ275" s="12" t="s">
        <v>35</v>
      </c>
      <c r="AR275" s="12" t="s">
        <v>379</v>
      </c>
      <c r="AS275" s="12" t="s">
        <v>57</v>
      </c>
      <c r="AT275" s="12" t="s">
        <v>365</v>
      </c>
      <c r="AU275" s="12" t="s">
        <v>406</v>
      </c>
      <c r="AV275" s="12" t="s">
        <v>268</v>
      </c>
    </row>
    <row r="276" spans="1:48" x14ac:dyDescent="0.35">
      <c r="A276" s="12" t="s">
        <v>10</v>
      </c>
      <c r="B276" s="12" t="s">
        <v>156</v>
      </c>
      <c r="C276" s="129">
        <v>44155</v>
      </c>
      <c r="D276">
        <v>3866</v>
      </c>
      <c r="E276">
        <v>4</v>
      </c>
      <c r="F276">
        <v>4</v>
      </c>
      <c r="G276">
        <v>0</v>
      </c>
      <c r="H276">
        <v>55</v>
      </c>
      <c r="I276">
        <v>38</v>
      </c>
      <c r="J276">
        <v>32</v>
      </c>
      <c r="K276">
        <v>32</v>
      </c>
      <c r="L276">
        <v>3</v>
      </c>
      <c r="M276">
        <v>3</v>
      </c>
      <c r="N276">
        <v>7</v>
      </c>
      <c r="O276">
        <v>7</v>
      </c>
      <c r="P276">
        <v>7</v>
      </c>
      <c r="Q276">
        <v>7</v>
      </c>
      <c r="R276">
        <v>7</v>
      </c>
      <c r="S276">
        <v>6</v>
      </c>
      <c r="T276">
        <v>1</v>
      </c>
      <c r="U276">
        <v>1</v>
      </c>
      <c r="V276">
        <v>8</v>
      </c>
      <c r="W276" s="12">
        <v>8</v>
      </c>
      <c r="X276">
        <v>8</v>
      </c>
      <c r="Y276">
        <v>8</v>
      </c>
      <c r="Z276">
        <v>0</v>
      </c>
      <c r="AA276">
        <v>0</v>
      </c>
      <c r="AB276">
        <v>242</v>
      </c>
      <c r="AC276">
        <v>25</v>
      </c>
      <c r="AD276">
        <v>25</v>
      </c>
      <c r="AE276">
        <v>0</v>
      </c>
      <c r="AF276">
        <v>2</v>
      </c>
      <c r="AG276">
        <v>1</v>
      </c>
      <c r="AH276">
        <v>0</v>
      </c>
      <c r="AI276">
        <v>0</v>
      </c>
      <c r="AJ276">
        <v>1</v>
      </c>
      <c r="AK276">
        <v>22</v>
      </c>
      <c r="AL276">
        <v>97</v>
      </c>
      <c r="AM276">
        <v>91</v>
      </c>
      <c r="AN276">
        <v>91</v>
      </c>
      <c r="AO276" t="s">
        <v>3</v>
      </c>
      <c r="AP276">
        <v>8</v>
      </c>
      <c r="AQ276" s="12" t="s">
        <v>35</v>
      </c>
      <c r="AR276" s="12" t="s">
        <v>379</v>
      </c>
      <c r="AS276" s="12" t="s">
        <v>57</v>
      </c>
      <c r="AT276" s="12" t="s">
        <v>365</v>
      </c>
      <c r="AU276" s="12" t="s">
        <v>401</v>
      </c>
      <c r="AV276" s="12" t="s">
        <v>268</v>
      </c>
    </row>
    <row r="277" spans="1:48" x14ac:dyDescent="0.35">
      <c r="A277" s="12" t="s">
        <v>10</v>
      </c>
      <c r="B277" s="12" t="s">
        <v>162</v>
      </c>
      <c r="C277" s="129">
        <v>44155</v>
      </c>
      <c r="D277">
        <v>1101</v>
      </c>
      <c r="E277">
        <v>3</v>
      </c>
      <c r="F277">
        <v>4</v>
      </c>
      <c r="G277">
        <v>0</v>
      </c>
      <c r="H277">
        <v>64</v>
      </c>
      <c r="I277">
        <v>40</v>
      </c>
      <c r="J277">
        <v>23</v>
      </c>
      <c r="K277">
        <v>23</v>
      </c>
      <c r="L277">
        <v>1</v>
      </c>
      <c r="M277">
        <v>1</v>
      </c>
      <c r="N277">
        <v>8</v>
      </c>
      <c r="O277">
        <v>8</v>
      </c>
      <c r="P277">
        <v>8</v>
      </c>
      <c r="Q277">
        <v>8</v>
      </c>
      <c r="R277">
        <v>13</v>
      </c>
      <c r="S277">
        <v>11</v>
      </c>
      <c r="T277">
        <v>2</v>
      </c>
      <c r="U277">
        <v>2</v>
      </c>
      <c r="V277">
        <v>6</v>
      </c>
      <c r="W277" s="12">
        <v>6</v>
      </c>
      <c r="X277">
        <v>6</v>
      </c>
      <c r="Y277">
        <v>6</v>
      </c>
      <c r="Z277">
        <v>0</v>
      </c>
      <c r="AA277">
        <v>0</v>
      </c>
      <c r="AB277">
        <v>68</v>
      </c>
      <c r="AC277">
        <v>6</v>
      </c>
      <c r="AD277">
        <v>6</v>
      </c>
      <c r="AE277">
        <v>0</v>
      </c>
      <c r="AF277">
        <v>0</v>
      </c>
      <c r="AG277">
        <v>0</v>
      </c>
      <c r="AH277">
        <v>0</v>
      </c>
      <c r="AI277">
        <v>0</v>
      </c>
      <c r="AJ277">
        <v>1</v>
      </c>
      <c r="AK277">
        <v>5</v>
      </c>
      <c r="AL277">
        <v>51</v>
      </c>
      <c r="AM277">
        <v>45</v>
      </c>
      <c r="AN277">
        <v>45</v>
      </c>
      <c r="AO277" t="s">
        <v>3</v>
      </c>
      <c r="AP277">
        <v>8</v>
      </c>
      <c r="AQ277" s="12" t="s">
        <v>35</v>
      </c>
      <c r="AR277" s="12" t="s">
        <v>379</v>
      </c>
      <c r="AS277" s="12" t="s">
        <v>57</v>
      </c>
      <c r="AT277" s="12" t="s">
        <v>368</v>
      </c>
      <c r="AU277" s="12" t="s">
        <v>402</v>
      </c>
      <c r="AV277" s="12" t="s">
        <v>268</v>
      </c>
    </row>
    <row r="278" spans="1:48" x14ac:dyDescent="0.35">
      <c r="A278" s="12" t="s">
        <v>517</v>
      </c>
      <c r="B278" s="12" t="s">
        <v>519</v>
      </c>
      <c r="C278" s="129">
        <v>44155</v>
      </c>
      <c r="D278">
        <v>2541</v>
      </c>
      <c r="E278">
        <v>6</v>
      </c>
      <c r="F278">
        <v>6</v>
      </c>
      <c r="G278">
        <v>-62</v>
      </c>
      <c r="H278">
        <v>75</v>
      </c>
      <c r="I278">
        <v>75</v>
      </c>
      <c r="J278">
        <v>31</v>
      </c>
      <c r="K278">
        <v>31</v>
      </c>
      <c r="L278">
        <v>3</v>
      </c>
      <c r="M278">
        <v>3</v>
      </c>
      <c r="N278">
        <v>199</v>
      </c>
      <c r="O278">
        <v>3</v>
      </c>
      <c r="P278">
        <v>3</v>
      </c>
      <c r="Q278">
        <v>3</v>
      </c>
      <c r="R278">
        <v>4</v>
      </c>
      <c r="S278">
        <v>4</v>
      </c>
      <c r="T278">
        <v>3</v>
      </c>
      <c r="U278">
        <v>3</v>
      </c>
      <c r="V278">
        <v>0</v>
      </c>
      <c r="W278" s="12">
        <v>0</v>
      </c>
      <c r="X278">
        <v>0</v>
      </c>
      <c r="Y278">
        <v>0</v>
      </c>
      <c r="Z278">
        <v>0</v>
      </c>
      <c r="AA278">
        <v>0</v>
      </c>
      <c r="AB278">
        <v>144</v>
      </c>
      <c r="AC278">
        <v>27</v>
      </c>
      <c r="AD278">
        <v>23</v>
      </c>
      <c r="AE278">
        <v>4</v>
      </c>
      <c r="AF278">
        <v>0</v>
      </c>
      <c r="AG278">
        <v>0</v>
      </c>
      <c r="AH278">
        <v>2</v>
      </c>
      <c r="AI278">
        <v>0</v>
      </c>
      <c r="AJ278">
        <v>2</v>
      </c>
      <c r="AK278">
        <v>23</v>
      </c>
      <c r="AL278">
        <v>199</v>
      </c>
      <c r="AM278">
        <v>121</v>
      </c>
      <c r="AN278">
        <v>120</v>
      </c>
      <c r="AO278" t="s">
        <v>3</v>
      </c>
      <c r="AP278">
        <v>8</v>
      </c>
      <c r="AQ278" s="12" t="s">
        <v>35</v>
      </c>
      <c r="AR278" s="12" t="s">
        <v>379</v>
      </c>
      <c r="AS278" s="12" t="s">
        <v>57</v>
      </c>
      <c r="AT278" s="12" t="s">
        <v>518</v>
      </c>
      <c r="AU278" s="12" t="s">
        <v>520</v>
      </c>
      <c r="AV278" s="12" t="s">
        <v>986</v>
      </c>
    </row>
    <row r="279" spans="1:48" x14ac:dyDescent="0.35">
      <c r="A279" s="12" t="s">
        <v>517</v>
      </c>
      <c r="B279" s="12" t="s">
        <v>538</v>
      </c>
      <c r="C279" s="129">
        <v>44155</v>
      </c>
      <c r="D279">
        <v>1823</v>
      </c>
      <c r="E279">
        <v>3</v>
      </c>
      <c r="F279">
        <v>3</v>
      </c>
      <c r="G279">
        <v>29</v>
      </c>
      <c r="H279">
        <v>96</v>
      </c>
      <c r="I279">
        <v>96</v>
      </c>
      <c r="J279">
        <v>50</v>
      </c>
      <c r="K279">
        <v>50</v>
      </c>
      <c r="L279">
        <v>1</v>
      </c>
      <c r="M279">
        <v>1</v>
      </c>
      <c r="N279">
        <v>74</v>
      </c>
      <c r="O279">
        <v>22</v>
      </c>
      <c r="P279">
        <v>22</v>
      </c>
      <c r="Q279">
        <v>10</v>
      </c>
      <c r="R279">
        <v>10</v>
      </c>
      <c r="S279">
        <v>9</v>
      </c>
      <c r="T279">
        <v>2</v>
      </c>
      <c r="U279">
        <v>2</v>
      </c>
      <c r="V279">
        <v>3</v>
      </c>
      <c r="W279" s="12">
        <v>0</v>
      </c>
      <c r="X279">
        <v>3</v>
      </c>
      <c r="Y279">
        <v>3</v>
      </c>
      <c r="Z279">
        <v>0</v>
      </c>
      <c r="AA279">
        <v>0</v>
      </c>
      <c r="AB279">
        <v>139</v>
      </c>
      <c r="AC279">
        <v>49</v>
      </c>
      <c r="AD279">
        <v>41</v>
      </c>
      <c r="AE279">
        <v>8</v>
      </c>
      <c r="AF279">
        <v>0</v>
      </c>
      <c r="AG279">
        <v>0</v>
      </c>
      <c r="AH279">
        <v>3</v>
      </c>
      <c r="AI279">
        <v>0</v>
      </c>
      <c r="AJ279">
        <v>11</v>
      </c>
      <c r="AK279">
        <v>35</v>
      </c>
      <c r="AL279">
        <v>74</v>
      </c>
      <c r="AM279">
        <v>42</v>
      </c>
      <c r="AN279">
        <v>34</v>
      </c>
      <c r="AO279" t="s">
        <v>3</v>
      </c>
      <c r="AP279">
        <v>8</v>
      </c>
      <c r="AQ279" s="12" t="s">
        <v>35</v>
      </c>
      <c r="AR279" s="12" t="s">
        <v>379</v>
      </c>
      <c r="AS279" s="12" t="s">
        <v>57</v>
      </c>
      <c r="AT279" s="12" t="s">
        <v>537</v>
      </c>
      <c r="AU279" s="12" t="s">
        <v>539</v>
      </c>
      <c r="AV279" s="12" t="s">
        <v>986</v>
      </c>
    </row>
    <row r="280" spans="1:48" x14ac:dyDescent="0.35">
      <c r="A280" s="12" t="s">
        <v>517</v>
      </c>
      <c r="B280" s="12" t="s">
        <v>533</v>
      </c>
      <c r="C280" s="129">
        <v>44155</v>
      </c>
      <c r="D280">
        <v>1231</v>
      </c>
      <c r="E280">
        <v>5</v>
      </c>
      <c r="F280">
        <v>5</v>
      </c>
      <c r="G280">
        <v>9</v>
      </c>
      <c r="H280">
        <v>64</v>
      </c>
      <c r="I280">
        <v>64</v>
      </c>
      <c r="J280">
        <v>37</v>
      </c>
      <c r="K280">
        <v>37</v>
      </c>
      <c r="L280">
        <v>5</v>
      </c>
      <c r="M280">
        <v>5</v>
      </c>
      <c r="N280">
        <v>69</v>
      </c>
      <c r="O280">
        <v>7</v>
      </c>
      <c r="P280">
        <v>7</v>
      </c>
      <c r="Q280">
        <v>7</v>
      </c>
      <c r="R280">
        <v>7</v>
      </c>
      <c r="S280">
        <v>7</v>
      </c>
      <c r="T280">
        <v>0</v>
      </c>
      <c r="U280">
        <v>0</v>
      </c>
      <c r="V280">
        <v>0</v>
      </c>
      <c r="W280" s="12">
        <v>0</v>
      </c>
      <c r="X280">
        <v>0</v>
      </c>
      <c r="Y280">
        <v>0</v>
      </c>
      <c r="Z280">
        <v>0</v>
      </c>
      <c r="AA280">
        <v>0</v>
      </c>
      <c r="AB280">
        <v>64</v>
      </c>
      <c r="AC280">
        <v>13</v>
      </c>
      <c r="AD280">
        <v>12</v>
      </c>
      <c r="AE280">
        <v>1</v>
      </c>
      <c r="AF280">
        <v>0</v>
      </c>
      <c r="AG280">
        <v>0</v>
      </c>
      <c r="AH280">
        <v>0</v>
      </c>
      <c r="AI280">
        <v>1</v>
      </c>
      <c r="AJ280">
        <v>3</v>
      </c>
      <c r="AK280">
        <v>9</v>
      </c>
      <c r="AL280">
        <v>69</v>
      </c>
      <c r="AM280">
        <v>52</v>
      </c>
      <c r="AN280">
        <v>47</v>
      </c>
      <c r="AO280" t="s">
        <v>3</v>
      </c>
      <c r="AP280">
        <v>8</v>
      </c>
      <c r="AQ280" s="12" t="s">
        <v>35</v>
      </c>
      <c r="AR280" s="12" t="s">
        <v>379</v>
      </c>
      <c r="AS280" s="12" t="s">
        <v>57</v>
      </c>
      <c r="AT280" s="12" t="s">
        <v>532</v>
      </c>
      <c r="AU280" s="12" t="s">
        <v>534</v>
      </c>
      <c r="AV280" s="12" t="s">
        <v>986</v>
      </c>
    </row>
    <row r="281" spans="1:48" x14ac:dyDescent="0.35">
      <c r="A281" s="12" t="s">
        <v>517</v>
      </c>
      <c r="B281" s="12" t="s">
        <v>547</v>
      </c>
      <c r="C281" s="129">
        <v>44155</v>
      </c>
      <c r="D281">
        <v>899</v>
      </c>
      <c r="E281">
        <v>0</v>
      </c>
      <c r="F281">
        <v>0</v>
      </c>
      <c r="G281">
        <v>0</v>
      </c>
      <c r="H281">
        <v>48</v>
      </c>
      <c r="I281">
        <v>41</v>
      </c>
      <c r="J281">
        <v>31</v>
      </c>
      <c r="K281">
        <v>31</v>
      </c>
      <c r="L281">
        <v>0</v>
      </c>
      <c r="M281">
        <v>0</v>
      </c>
      <c r="N281">
        <v>36</v>
      </c>
      <c r="O281">
        <v>0</v>
      </c>
      <c r="P281">
        <v>0</v>
      </c>
      <c r="Q281">
        <v>0</v>
      </c>
      <c r="R281">
        <v>0</v>
      </c>
      <c r="S281">
        <v>0</v>
      </c>
      <c r="T281">
        <v>0</v>
      </c>
      <c r="U281">
        <v>0</v>
      </c>
      <c r="V281">
        <v>4</v>
      </c>
      <c r="W281" s="12">
        <v>0</v>
      </c>
      <c r="X281">
        <v>4</v>
      </c>
      <c r="Y281">
        <v>4</v>
      </c>
      <c r="Z281">
        <v>0</v>
      </c>
      <c r="AA281">
        <v>0</v>
      </c>
      <c r="AB281">
        <v>55</v>
      </c>
      <c r="AC281">
        <v>7</v>
      </c>
      <c r="AD281">
        <v>5</v>
      </c>
      <c r="AE281">
        <v>2</v>
      </c>
      <c r="AF281">
        <v>0</v>
      </c>
      <c r="AG281">
        <v>0</v>
      </c>
      <c r="AH281">
        <v>0</v>
      </c>
      <c r="AI281">
        <v>0</v>
      </c>
      <c r="AJ281">
        <v>3</v>
      </c>
      <c r="AK281">
        <v>4</v>
      </c>
      <c r="AL281">
        <v>36</v>
      </c>
      <c r="AM281">
        <v>31</v>
      </c>
      <c r="AN281">
        <v>30</v>
      </c>
      <c r="AO281" t="s">
        <v>3</v>
      </c>
      <c r="AP281">
        <v>8</v>
      </c>
      <c r="AQ281" s="12" t="s">
        <v>35</v>
      </c>
      <c r="AR281" s="12" t="s">
        <v>379</v>
      </c>
      <c r="AS281" s="12" t="s">
        <v>57</v>
      </c>
      <c r="AT281" s="12" t="s">
        <v>546</v>
      </c>
      <c r="AU281" s="12" t="s">
        <v>548</v>
      </c>
      <c r="AV281" s="12" t="s">
        <v>986</v>
      </c>
    </row>
    <row r="282" spans="1:48" x14ac:dyDescent="0.35">
      <c r="A282" s="12" t="s">
        <v>517</v>
      </c>
      <c r="B282" s="12" t="s">
        <v>527</v>
      </c>
      <c r="C282" s="129">
        <v>44155</v>
      </c>
      <c r="D282">
        <v>983</v>
      </c>
      <c r="E282">
        <v>1</v>
      </c>
      <c r="F282">
        <v>1</v>
      </c>
      <c r="G282">
        <v>-7</v>
      </c>
      <c r="H282">
        <v>83</v>
      </c>
      <c r="I282">
        <v>83</v>
      </c>
      <c r="J282">
        <v>19</v>
      </c>
      <c r="K282">
        <v>19</v>
      </c>
      <c r="L282">
        <v>1</v>
      </c>
      <c r="M282">
        <v>1</v>
      </c>
      <c r="N282">
        <v>43</v>
      </c>
      <c r="O282">
        <v>13</v>
      </c>
      <c r="P282">
        <v>13</v>
      </c>
      <c r="Q282">
        <v>13</v>
      </c>
      <c r="R282">
        <v>13</v>
      </c>
      <c r="S282">
        <v>11</v>
      </c>
      <c r="T282">
        <v>0</v>
      </c>
      <c r="U282">
        <v>0</v>
      </c>
      <c r="V282">
        <v>0</v>
      </c>
      <c r="W282" s="12">
        <v>0</v>
      </c>
      <c r="X282">
        <v>0</v>
      </c>
      <c r="Y282">
        <v>0</v>
      </c>
      <c r="Z282">
        <v>0</v>
      </c>
      <c r="AA282">
        <v>0</v>
      </c>
      <c r="AB282">
        <v>35</v>
      </c>
      <c r="AC282">
        <v>7</v>
      </c>
      <c r="AD282">
        <v>6</v>
      </c>
      <c r="AE282">
        <v>1</v>
      </c>
      <c r="AF282">
        <v>0</v>
      </c>
      <c r="AG282">
        <v>0</v>
      </c>
      <c r="AH282">
        <v>0</v>
      </c>
      <c r="AI282">
        <v>0</v>
      </c>
      <c r="AJ282">
        <v>2</v>
      </c>
      <c r="AK282">
        <v>5</v>
      </c>
      <c r="AL282">
        <v>43</v>
      </c>
      <c r="AM282">
        <v>35</v>
      </c>
      <c r="AN282">
        <v>35</v>
      </c>
      <c r="AO282" t="s">
        <v>3</v>
      </c>
      <c r="AP282">
        <v>8</v>
      </c>
      <c r="AQ282" s="12" t="s">
        <v>35</v>
      </c>
      <c r="AR282" s="12" t="s">
        <v>379</v>
      </c>
      <c r="AS282" s="12" t="s">
        <v>57</v>
      </c>
      <c r="AT282" s="12" t="s">
        <v>526</v>
      </c>
      <c r="AU282" s="12" t="s">
        <v>528</v>
      </c>
      <c r="AV282" s="12" t="s">
        <v>986</v>
      </c>
    </row>
    <row r="283" spans="1:48" x14ac:dyDescent="0.35">
      <c r="A283" s="12" t="s">
        <v>517</v>
      </c>
      <c r="B283" s="12" t="s">
        <v>519</v>
      </c>
      <c r="C283" s="129">
        <v>44148</v>
      </c>
      <c r="D283">
        <v>2603</v>
      </c>
      <c r="E283">
        <v>3</v>
      </c>
      <c r="F283">
        <v>3</v>
      </c>
      <c r="G283">
        <v>-20</v>
      </c>
      <c r="H283">
        <v>61</v>
      </c>
      <c r="I283">
        <v>61</v>
      </c>
      <c r="J283">
        <v>30</v>
      </c>
      <c r="K283">
        <v>30</v>
      </c>
      <c r="L283">
        <v>2</v>
      </c>
      <c r="M283">
        <v>2</v>
      </c>
      <c r="N283">
        <v>121</v>
      </c>
      <c r="O283">
        <v>5</v>
      </c>
      <c r="P283">
        <v>5</v>
      </c>
      <c r="Q283">
        <v>5</v>
      </c>
      <c r="R283">
        <v>3</v>
      </c>
      <c r="S283">
        <v>3</v>
      </c>
      <c r="T283">
        <v>1</v>
      </c>
      <c r="U283">
        <v>1</v>
      </c>
      <c r="V283">
        <v>0</v>
      </c>
      <c r="W283" s="12">
        <v>0</v>
      </c>
      <c r="X283">
        <v>0</v>
      </c>
      <c r="Y283">
        <v>0</v>
      </c>
      <c r="Z283">
        <v>0</v>
      </c>
      <c r="AA283">
        <v>0</v>
      </c>
      <c r="AB283">
        <v>113</v>
      </c>
      <c r="AC283">
        <v>15</v>
      </c>
      <c r="AD283">
        <v>11</v>
      </c>
      <c r="AE283">
        <v>4</v>
      </c>
      <c r="AF283">
        <v>0</v>
      </c>
      <c r="AG283">
        <v>0</v>
      </c>
      <c r="AH283">
        <v>1</v>
      </c>
      <c r="AI283">
        <v>0</v>
      </c>
      <c r="AJ283">
        <v>1</v>
      </c>
      <c r="AK283">
        <v>13</v>
      </c>
      <c r="AL283">
        <v>121</v>
      </c>
      <c r="AM283">
        <v>83</v>
      </c>
      <c r="AN283">
        <v>82</v>
      </c>
      <c r="AO283" t="s">
        <v>3</v>
      </c>
      <c r="AP283">
        <v>7</v>
      </c>
      <c r="AQ283" s="12" t="s">
        <v>35</v>
      </c>
      <c r="AR283" s="12" t="s">
        <v>379</v>
      </c>
      <c r="AS283" s="12" t="s">
        <v>57</v>
      </c>
      <c r="AT283" s="12" t="s">
        <v>518</v>
      </c>
      <c r="AU283" s="12" t="s">
        <v>520</v>
      </c>
      <c r="AV283" s="12" t="s">
        <v>986</v>
      </c>
    </row>
    <row r="284" spans="1:48" x14ac:dyDescent="0.35">
      <c r="A284" s="12" t="s">
        <v>517</v>
      </c>
      <c r="B284" s="12" t="s">
        <v>538</v>
      </c>
      <c r="C284" s="129">
        <v>44148</v>
      </c>
      <c r="D284">
        <v>1794</v>
      </c>
      <c r="E284">
        <v>4</v>
      </c>
      <c r="F284">
        <v>4</v>
      </c>
      <c r="G284">
        <v>5</v>
      </c>
      <c r="H284">
        <v>75</v>
      </c>
      <c r="I284">
        <v>59</v>
      </c>
      <c r="J284">
        <v>59</v>
      </c>
      <c r="K284">
        <v>59</v>
      </c>
      <c r="L284">
        <v>2</v>
      </c>
      <c r="M284">
        <v>2</v>
      </c>
      <c r="N284">
        <v>98</v>
      </c>
      <c r="O284">
        <v>11</v>
      </c>
      <c r="P284">
        <v>11</v>
      </c>
      <c r="Q284">
        <v>12</v>
      </c>
      <c r="R284">
        <v>12</v>
      </c>
      <c r="S284">
        <v>9</v>
      </c>
      <c r="T284">
        <v>2</v>
      </c>
      <c r="U284">
        <v>2</v>
      </c>
      <c r="V284">
        <v>5</v>
      </c>
      <c r="W284" s="12">
        <v>0</v>
      </c>
      <c r="X284">
        <v>5</v>
      </c>
      <c r="Y284">
        <v>5</v>
      </c>
      <c r="Z284">
        <v>0</v>
      </c>
      <c r="AA284">
        <v>0</v>
      </c>
      <c r="AB284">
        <v>44</v>
      </c>
      <c r="AC284">
        <v>13</v>
      </c>
      <c r="AD284">
        <v>10</v>
      </c>
      <c r="AE284">
        <v>3</v>
      </c>
      <c r="AF284">
        <v>0</v>
      </c>
      <c r="AG284">
        <v>1</v>
      </c>
      <c r="AH284">
        <v>1</v>
      </c>
      <c r="AI284">
        <v>0</v>
      </c>
      <c r="AJ284">
        <v>0</v>
      </c>
      <c r="AK284">
        <v>8</v>
      </c>
      <c r="AL284">
        <v>98</v>
      </c>
      <c r="AM284">
        <v>81</v>
      </c>
      <c r="AN284">
        <v>80</v>
      </c>
      <c r="AO284" t="s">
        <v>3</v>
      </c>
      <c r="AP284">
        <v>7</v>
      </c>
      <c r="AQ284" s="12" t="s">
        <v>35</v>
      </c>
      <c r="AR284" s="12" t="s">
        <v>379</v>
      </c>
      <c r="AS284" s="12" t="s">
        <v>57</v>
      </c>
      <c r="AT284" s="12" t="s">
        <v>537</v>
      </c>
      <c r="AU284" s="12" t="s">
        <v>539</v>
      </c>
      <c r="AV284" s="12" t="s">
        <v>986</v>
      </c>
    </row>
    <row r="285" spans="1:48" x14ac:dyDescent="0.35">
      <c r="A285" s="12" t="s">
        <v>517</v>
      </c>
      <c r="B285" s="12" t="s">
        <v>547</v>
      </c>
      <c r="C285" s="129">
        <v>44148</v>
      </c>
      <c r="D285">
        <v>899</v>
      </c>
      <c r="E285">
        <v>6</v>
      </c>
      <c r="F285">
        <v>6</v>
      </c>
      <c r="G285">
        <v>3</v>
      </c>
      <c r="H285">
        <v>57</v>
      </c>
      <c r="I285">
        <v>50</v>
      </c>
      <c r="J285">
        <v>26</v>
      </c>
      <c r="K285">
        <v>26</v>
      </c>
      <c r="L285">
        <v>4</v>
      </c>
      <c r="M285">
        <v>4</v>
      </c>
      <c r="N285">
        <v>66</v>
      </c>
      <c r="O285">
        <v>4</v>
      </c>
      <c r="P285">
        <v>4</v>
      </c>
      <c r="Q285">
        <v>4</v>
      </c>
      <c r="R285">
        <v>4</v>
      </c>
      <c r="S285">
        <v>4</v>
      </c>
      <c r="T285">
        <v>2</v>
      </c>
      <c r="U285">
        <v>2</v>
      </c>
      <c r="V285">
        <v>7</v>
      </c>
      <c r="W285" s="12">
        <v>0</v>
      </c>
      <c r="X285">
        <v>7</v>
      </c>
      <c r="Y285">
        <v>7</v>
      </c>
      <c r="Z285">
        <v>0</v>
      </c>
      <c r="AA285">
        <v>0</v>
      </c>
      <c r="AB285">
        <v>62</v>
      </c>
      <c r="AC285">
        <v>6</v>
      </c>
      <c r="AD285">
        <v>5</v>
      </c>
      <c r="AE285">
        <v>1</v>
      </c>
      <c r="AF285">
        <v>0</v>
      </c>
      <c r="AG285">
        <v>0</v>
      </c>
      <c r="AH285">
        <v>0</v>
      </c>
      <c r="AI285">
        <v>0</v>
      </c>
      <c r="AJ285">
        <v>1</v>
      </c>
      <c r="AK285">
        <v>4</v>
      </c>
      <c r="AL285">
        <v>66</v>
      </c>
      <c r="AM285">
        <v>61</v>
      </c>
      <c r="AN285">
        <v>61</v>
      </c>
      <c r="AO285" t="s">
        <v>3</v>
      </c>
      <c r="AP285">
        <v>7</v>
      </c>
      <c r="AQ285" s="12" t="s">
        <v>35</v>
      </c>
      <c r="AR285" s="12" t="s">
        <v>379</v>
      </c>
      <c r="AS285" s="12" t="s">
        <v>57</v>
      </c>
      <c r="AT285" s="12" t="s">
        <v>546</v>
      </c>
      <c r="AU285" s="12" t="s">
        <v>548</v>
      </c>
      <c r="AV285" s="12" t="s">
        <v>986</v>
      </c>
    </row>
    <row r="286" spans="1:48" x14ac:dyDescent="0.35">
      <c r="A286" s="12" t="s">
        <v>517</v>
      </c>
      <c r="B286" s="12" t="s">
        <v>527</v>
      </c>
      <c r="C286" s="129">
        <v>44148</v>
      </c>
      <c r="D286">
        <v>990</v>
      </c>
      <c r="E286">
        <v>3</v>
      </c>
      <c r="F286">
        <v>3</v>
      </c>
      <c r="G286">
        <v>2</v>
      </c>
      <c r="H286">
        <v>40</v>
      </c>
      <c r="I286">
        <v>40</v>
      </c>
      <c r="J286">
        <v>22</v>
      </c>
      <c r="K286">
        <v>22</v>
      </c>
      <c r="L286">
        <v>2</v>
      </c>
      <c r="M286">
        <v>2</v>
      </c>
      <c r="N286">
        <v>28</v>
      </c>
      <c r="O286">
        <v>3</v>
      </c>
      <c r="P286">
        <v>3</v>
      </c>
      <c r="Q286">
        <v>3</v>
      </c>
      <c r="R286">
        <v>3</v>
      </c>
      <c r="S286">
        <v>3</v>
      </c>
      <c r="T286">
        <v>1</v>
      </c>
      <c r="U286">
        <v>1</v>
      </c>
      <c r="V286">
        <v>0</v>
      </c>
      <c r="W286" s="12">
        <v>0</v>
      </c>
      <c r="X286">
        <v>0</v>
      </c>
      <c r="Y286">
        <v>0</v>
      </c>
      <c r="Z286">
        <v>0</v>
      </c>
      <c r="AA286">
        <v>0</v>
      </c>
      <c r="AB286">
        <v>99</v>
      </c>
      <c r="AC286">
        <v>18</v>
      </c>
      <c r="AD286">
        <v>15</v>
      </c>
      <c r="AE286">
        <v>3</v>
      </c>
      <c r="AF286">
        <v>1</v>
      </c>
      <c r="AG286">
        <v>0</v>
      </c>
      <c r="AH286">
        <v>0</v>
      </c>
      <c r="AI286">
        <v>0</v>
      </c>
      <c r="AJ286">
        <v>11</v>
      </c>
      <c r="AK286">
        <v>7</v>
      </c>
      <c r="AL286">
        <v>28</v>
      </c>
      <c r="AM286">
        <v>24</v>
      </c>
      <c r="AN286">
        <v>20</v>
      </c>
      <c r="AO286" t="s">
        <v>3</v>
      </c>
      <c r="AP286">
        <v>7</v>
      </c>
      <c r="AQ286" s="12" t="s">
        <v>35</v>
      </c>
      <c r="AR286" s="12" t="s">
        <v>379</v>
      </c>
      <c r="AS286" s="12" t="s">
        <v>57</v>
      </c>
      <c r="AT286" s="12" t="s">
        <v>526</v>
      </c>
      <c r="AU286" s="12" t="s">
        <v>528</v>
      </c>
      <c r="AV286" s="12" t="s">
        <v>986</v>
      </c>
    </row>
    <row r="287" spans="1:48" x14ac:dyDescent="0.35">
      <c r="A287" s="12" t="s">
        <v>517</v>
      </c>
      <c r="B287" s="12" t="s">
        <v>550</v>
      </c>
      <c r="C287" s="129">
        <v>44148</v>
      </c>
      <c r="D287">
        <v>713</v>
      </c>
      <c r="E287">
        <v>1</v>
      </c>
      <c r="F287">
        <v>1</v>
      </c>
      <c r="G287">
        <v>1</v>
      </c>
      <c r="H287">
        <v>41</v>
      </c>
      <c r="I287">
        <v>41</v>
      </c>
      <c r="J287">
        <v>14</v>
      </c>
      <c r="K287">
        <v>14</v>
      </c>
      <c r="L287">
        <v>1</v>
      </c>
      <c r="M287">
        <v>1</v>
      </c>
      <c r="N287">
        <v>52</v>
      </c>
      <c r="O287">
        <v>3</v>
      </c>
      <c r="P287">
        <v>3</v>
      </c>
      <c r="Q287">
        <v>3</v>
      </c>
      <c r="R287">
        <v>3</v>
      </c>
      <c r="S287">
        <v>3</v>
      </c>
      <c r="T287">
        <v>0</v>
      </c>
      <c r="U287">
        <v>0</v>
      </c>
      <c r="V287">
        <v>5</v>
      </c>
      <c r="W287" s="12">
        <v>0</v>
      </c>
      <c r="X287">
        <v>5</v>
      </c>
      <c r="Y287">
        <v>5</v>
      </c>
      <c r="Z287">
        <v>0</v>
      </c>
      <c r="AA287">
        <v>0</v>
      </c>
      <c r="AB287">
        <v>58</v>
      </c>
      <c r="AC287">
        <v>6</v>
      </c>
      <c r="AD287">
        <v>6</v>
      </c>
      <c r="AE287">
        <v>2</v>
      </c>
      <c r="AF287">
        <v>0</v>
      </c>
      <c r="AG287">
        <v>0</v>
      </c>
      <c r="AH287">
        <v>0</v>
      </c>
      <c r="AI287">
        <v>0</v>
      </c>
      <c r="AJ287">
        <v>4</v>
      </c>
      <c r="AK287">
        <v>2</v>
      </c>
      <c r="AL287">
        <v>52</v>
      </c>
      <c r="AM287">
        <v>48</v>
      </c>
      <c r="AN287">
        <v>48</v>
      </c>
      <c r="AO287" t="s">
        <v>3</v>
      </c>
      <c r="AP287">
        <v>7</v>
      </c>
      <c r="AQ287" s="12" t="s">
        <v>35</v>
      </c>
      <c r="AR287" s="12" t="s">
        <v>379</v>
      </c>
      <c r="AS287" s="12" t="s">
        <v>57</v>
      </c>
      <c r="AT287" s="12" t="s">
        <v>549</v>
      </c>
      <c r="AU287" s="12" t="s">
        <v>551</v>
      </c>
      <c r="AV287" s="12" t="s">
        <v>986</v>
      </c>
    </row>
    <row r="288" spans="1:48" x14ac:dyDescent="0.35">
      <c r="A288" s="12" t="s">
        <v>517</v>
      </c>
      <c r="B288" s="12" t="s">
        <v>541</v>
      </c>
      <c r="C288" s="129">
        <v>44148</v>
      </c>
      <c r="D288">
        <v>611</v>
      </c>
      <c r="E288">
        <v>2</v>
      </c>
      <c r="F288">
        <v>2</v>
      </c>
      <c r="G288">
        <v>-17</v>
      </c>
      <c r="H288">
        <v>28</v>
      </c>
      <c r="I288">
        <v>28</v>
      </c>
      <c r="J288">
        <v>28</v>
      </c>
      <c r="K288">
        <v>28</v>
      </c>
      <c r="L288">
        <v>1</v>
      </c>
      <c r="M288">
        <v>1</v>
      </c>
      <c r="N288">
        <v>35</v>
      </c>
      <c r="O288">
        <v>10</v>
      </c>
      <c r="P288">
        <v>10</v>
      </c>
      <c r="Q288">
        <v>10</v>
      </c>
      <c r="R288">
        <v>10</v>
      </c>
      <c r="S288">
        <v>10</v>
      </c>
      <c r="T288">
        <v>1</v>
      </c>
      <c r="U288">
        <v>1</v>
      </c>
      <c r="V288">
        <v>0</v>
      </c>
      <c r="W288" s="12">
        <v>0</v>
      </c>
      <c r="X288">
        <v>0</v>
      </c>
      <c r="Y288">
        <v>0</v>
      </c>
      <c r="Z288">
        <v>0</v>
      </c>
      <c r="AA288">
        <v>0</v>
      </c>
      <c r="AB288">
        <v>92</v>
      </c>
      <c r="AC288">
        <v>29</v>
      </c>
      <c r="AD288">
        <v>25</v>
      </c>
      <c r="AE288">
        <v>4</v>
      </c>
      <c r="AF288">
        <v>0</v>
      </c>
      <c r="AG288">
        <v>0</v>
      </c>
      <c r="AH288">
        <v>0</v>
      </c>
      <c r="AI288">
        <v>0</v>
      </c>
      <c r="AJ288">
        <v>13</v>
      </c>
      <c r="AK288">
        <v>16</v>
      </c>
      <c r="AL288">
        <v>35</v>
      </c>
      <c r="AM288">
        <v>18</v>
      </c>
      <c r="AN288">
        <v>18</v>
      </c>
      <c r="AO288" t="s">
        <v>3</v>
      </c>
      <c r="AP288">
        <v>7</v>
      </c>
      <c r="AQ288" s="12" t="s">
        <v>35</v>
      </c>
      <c r="AR288" s="12" t="s">
        <v>379</v>
      </c>
      <c r="AS288" s="12" t="s">
        <v>57</v>
      </c>
      <c r="AT288" s="12" t="s">
        <v>540</v>
      </c>
      <c r="AU288" s="12" t="s">
        <v>542</v>
      </c>
      <c r="AV288" s="12" t="s">
        <v>986</v>
      </c>
    </row>
    <row r="289" spans="1:48" x14ac:dyDescent="0.35">
      <c r="A289" s="12" t="s">
        <v>517</v>
      </c>
      <c r="B289" s="12" t="s">
        <v>522</v>
      </c>
      <c r="C289" s="129">
        <v>44148</v>
      </c>
      <c r="D289">
        <v>659</v>
      </c>
      <c r="E289">
        <v>2</v>
      </c>
      <c r="F289">
        <v>2</v>
      </c>
      <c r="G289">
        <v>24</v>
      </c>
      <c r="H289">
        <v>46</v>
      </c>
      <c r="I289">
        <v>45</v>
      </c>
      <c r="J289">
        <v>36</v>
      </c>
      <c r="K289">
        <v>36</v>
      </c>
      <c r="L289">
        <v>2</v>
      </c>
      <c r="M289">
        <v>2</v>
      </c>
      <c r="N289">
        <v>37</v>
      </c>
      <c r="O289">
        <v>5</v>
      </c>
      <c r="P289">
        <v>5</v>
      </c>
      <c r="Q289">
        <v>5</v>
      </c>
      <c r="R289">
        <v>8</v>
      </c>
      <c r="S289">
        <v>5</v>
      </c>
      <c r="T289">
        <v>0</v>
      </c>
      <c r="U289">
        <v>0</v>
      </c>
      <c r="V289">
        <v>0</v>
      </c>
      <c r="W289" s="12">
        <v>0</v>
      </c>
      <c r="X289">
        <v>0</v>
      </c>
      <c r="Y289">
        <v>0</v>
      </c>
      <c r="Z289">
        <v>0</v>
      </c>
      <c r="AA289">
        <v>0</v>
      </c>
      <c r="AB289">
        <v>58</v>
      </c>
      <c r="AC289">
        <v>15</v>
      </c>
      <c r="AD289">
        <v>13</v>
      </c>
      <c r="AE289">
        <v>2</v>
      </c>
      <c r="AF289">
        <v>1</v>
      </c>
      <c r="AG289">
        <v>0</v>
      </c>
      <c r="AH289">
        <v>1</v>
      </c>
      <c r="AI289">
        <v>0</v>
      </c>
      <c r="AJ289">
        <v>3</v>
      </c>
      <c r="AK289">
        <v>11</v>
      </c>
      <c r="AL289">
        <v>37</v>
      </c>
      <c r="AM289">
        <v>26</v>
      </c>
      <c r="AN289">
        <v>23</v>
      </c>
      <c r="AO289" t="s">
        <v>3</v>
      </c>
      <c r="AP289">
        <v>7</v>
      </c>
      <c r="AQ289" s="12" t="s">
        <v>35</v>
      </c>
      <c r="AR289" s="12" t="s">
        <v>379</v>
      </c>
      <c r="AS289" s="12" t="s">
        <v>57</v>
      </c>
      <c r="AT289" s="12" t="s">
        <v>521</v>
      </c>
      <c r="AU289" s="12" t="s">
        <v>523</v>
      </c>
      <c r="AV289" s="12" t="s">
        <v>986</v>
      </c>
    </row>
    <row r="290" spans="1:48" x14ac:dyDescent="0.35">
      <c r="A290" s="12" t="s">
        <v>138</v>
      </c>
      <c r="B290" s="12" t="s">
        <v>284</v>
      </c>
      <c r="C290" s="129">
        <v>44113</v>
      </c>
      <c r="D290">
        <v>923</v>
      </c>
      <c r="E290">
        <v>1</v>
      </c>
      <c r="F290">
        <v>1</v>
      </c>
      <c r="G290">
        <v>-8</v>
      </c>
      <c r="H290">
        <v>37</v>
      </c>
      <c r="I290">
        <v>37</v>
      </c>
      <c r="J290">
        <v>26</v>
      </c>
      <c r="K290">
        <v>26</v>
      </c>
      <c r="L290">
        <v>1</v>
      </c>
      <c r="M290">
        <v>1</v>
      </c>
      <c r="N290">
        <v>1</v>
      </c>
      <c r="O290">
        <v>1</v>
      </c>
      <c r="P290">
        <v>1</v>
      </c>
      <c r="Q290">
        <v>1</v>
      </c>
      <c r="R290">
        <v>1</v>
      </c>
      <c r="S290">
        <v>1</v>
      </c>
      <c r="T290">
        <v>0</v>
      </c>
      <c r="U290">
        <v>0</v>
      </c>
      <c r="V290">
        <v>4</v>
      </c>
      <c r="W290" s="12">
        <v>4</v>
      </c>
      <c r="X290">
        <v>5</v>
      </c>
      <c r="Y290">
        <v>5</v>
      </c>
      <c r="Z290">
        <v>0</v>
      </c>
      <c r="AA290">
        <v>0</v>
      </c>
      <c r="AB290">
        <v>64</v>
      </c>
      <c r="AC290">
        <v>12</v>
      </c>
      <c r="AD290">
        <v>12</v>
      </c>
      <c r="AE290">
        <v>2</v>
      </c>
      <c r="AF290">
        <v>0</v>
      </c>
      <c r="AG290">
        <v>0</v>
      </c>
      <c r="AH290">
        <v>0</v>
      </c>
      <c r="AI290">
        <v>0</v>
      </c>
      <c r="AJ290">
        <v>0</v>
      </c>
      <c r="AK290">
        <v>10</v>
      </c>
      <c r="AL290">
        <v>60</v>
      </c>
      <c r="AM290">
        <v>51</v>
      </c>
      <c r="AN290">
        <v>51</v>
      </c>
      <c r="AO290" t="s">
        <v>3</v>
      </c>
      <c r="AP290">
        <v>2</v>
      </c>
      <c r="AQ290" s="12" t="s">
        <v>17</v>
      </c>
      <c r="AR290" s="12" t="s">
        <v>379</v>
      </c>
      <c r="AS290" s="12" t="s">
        <v>57</v>
      </c>
      <c r="AT290" s="12" t="s">
        <v>353</v>
      </c>
      <c r="AU290" s="12" t="s">
        <v>394</v>
      </c>
      <c r="AV290" s="12" t="s">
        <v>268</v>
      </c>
    </row>
    <row r="291" spans="1:48" x14ac:dyDescent="0.35">
      <c r="A291" s="12" t="s">
        <v>138</v>
      </c>
      <c r="B291" s="12" t="s">
        <v>290</v>
      </c>
      <c r="C291" s="129">
        <v>44127</v>
      </c>
      <c r="D291">
        <v>2376</v>
      </c>
      <c r="E291">
        <v>3</v>
      </c>
      <c r="F291">
        <v>3</v>
      </c>
      <c r="G291">
        <v>16</v>
      </c>
      <c r="H291">
        <v>34</v>
      </c>
      <c r="I291">
        <v>34</v>
      </c>
      <c r="J291">
        <v>25</v>
      </c>
      <c r="K291">
        <v>25</v>
      </c>
      <c r="L291">
        <v>2</v>
      </c>
      <c r="M291">
        <v>2</v>
      </c>
      <c r="N291">
        <v>3</v>
      </c>
      <c r="O291">
        <v>3</v>
      </c>
      <c r="P291">
        <v>3</v>
      </c>
      <c r="Q291">
        <v>3</v>
      </c>
      <c r="R291">
        <v>4</v>
      </c>
      <c r="S291">
        <v>4</v>
      </c>
      <c r="T291">
        <v>1</v>
      </c>
      <c r="U291">
        <v>1</v>
      </c>
      <c r="V291">
        <v>19</v>
      </c>
      <c r="W291" s="12">
        <v>19</v>
      </c>
      <c r="X291">
        <v>19</v>
      </c>
      <c r="Y291">
        <v>19</v>
      </c>
      <c r="Z291">
        <v>0</v>
      </c>
      <c r="AA291">
        <v>0</v>
      </c>
      <c r="AB291">
        <v>86</v>
      </c>
      <c r="AC291">
        <v>16</v>
      </c>
      <c r="AD291">
        <v>16</v>
      </c>
      <c r="AE291">
        <v>5</v>
      </c>
      <c r="AF291">
        <v>0</v>
      </c>
      <c r="AG291">
        <v>0</v>
      </c>
      <c r="AH291">
        <v>0</v>
      </c>
      <c r="AI291">
        <v>0</v>
      </c>
      <c r="AJ291">
        <v>0</v>
      </c>
      <c r="AK291">
        <v>14</v>
      </c>
      <c r="AL291">
        <v>66</v>
      </c>
      <c r="AM291">
        <v>58</v>
      </c>
      <c r="AN291">
        <v>58</v>
      </c>
      <c r="AO291" t="s">
        <v>3</v>
      </c>
      <c r="AP291">
        <v>4</v>
      </c>
      <c r="AQ291" s="12" t="s">
        <v>17</v>
      </c>
      <c r="AR291" s="12" t="s">
        <v>379</v>
      </c>
      <c r="AS291" s="12" t="s">
        <v>57</v>
      </c>
      <c r="AT291" s="12" t="s">
        <v>352</v>
      </c>
      <c r="AU291" s="12" t="s">
        <v>395</v>
      </c>
      <c r="AV291" s="12" t="s">
        <v>268</v>
      </c>
    </row>
    <row r="292" spans="1:48" x14ac:dyDescent="0.35">
      <c r="A292" s="12" t="s">
        <v>138</v>
      </c>
      <c r="B292" s="12" t="s">
        <v>280</v>
      </c>
      <c r="C292" s="129">
        <v>44127</v>
      </c>
      <c r="D292">
        <v>1228</v>
      </c>
      <c r="E292">
        <v>1</v>
      </c>
      <c r="F292">
        <v>1</v>
      </c>
      <c r="G292">
        <v>10</v>
      </c>
      <c r="H292">
        <v>22</v>
      </c>
      <c r="I292">
        <v>22</v>
      </c>
      <c r="J292">
        <v>17</v>
      </c>
      <c r="K292">
        <v>17</v>
      </c>
      <c r="L292">
        <v>1</v>
      </c>
      <c r="M292">
        <v>1</v>
      </c>
      <c r="N292">
        <v>1</v>
      </c>
      <c r="O292">
        <v>1</v>
      </c>
      <c r="P292">
        <v>1</v>
      </c>
      <c r="Q292">
        <v>1</v>
      </c>
      <c r="R292">
        <v>2</v>
      </c>
      <c r="S292">
        <v>2</v>
      </c>
      <c r="T292">
        <v>0</v>
      </c>
      <c r="U292">
        <v>0</v>
      </c>
      <c r="V292">
        <v>4</v>
      </c>
      <c r="W292" s="12">
        <v>4</v>
      </c>
      <c r="X292">
        <v>4</v>
      </c>
      <c r="Y292">
        <v>4</v>
      </c>
      <c r="Z292">
        <v>0</v>
      </c>
      <c r="AA292">
        <v>0</v>
      </c>
      <c r="AB292">
        <v>83</v>
      </c>
      <c r="AC292">
        <v>14</v>
      </c>
      <c r="AD292">
        <v>14</v>
      </c>
      <c r="AE292">
        <v>3</v>
      </c>
      <c r="AF292">
        <v>0</v>
      </c>
      <c r="AG292">
        <v>0</v>
      </c>
      <c r="AH292">
        <v>0</v>
      </c>
      <c r="AI292">
        <v>0</v>
      </c>
      <c r="AJ292">
        <v>0</v>
      </c>
      <c r="AK292">
        <v>13</v>
      </c>
      <c r="AL292">
        <v>81</v>
      </c>
      <c r="AM292">
        <v>78</v>
      </c>
      <c r="AN292">
        <v>78</v>
      </c>
      <c r="AO292" t="s">
        <v>3</v>
      </c>
      <c r="AP292">
        <v>4</v>
      </c>
      <c r="AQ292" s="12" t="s">
        <v>17</v>
      </c>
      <c r="AR292" s="12" t="s">
        <v>379</v>
      </c>
      <c r="AS292" s="12" t="s">
        <v>57</v>
      </c>
      <c r="AT292" s="12" t="s">
        <v>357</v>
      </c>
      <c r="AU292" s="12" t="s">
        <v>391</v>
      </c>
      <c r="AV292" s="12" t="s">
        <v>268</v>
      </c>
    </row>
    <row r="293" spans="1:48" x14ac:dyDescent="0.35">
      <c r="A293" s="12" t="s">
        <v>138</v>
      </c>
      <c r="B293" s="12" t="s">
        <v>284</v>
      </c>
      <c r="C293" s="129">
        <v>44127</v>
      </c>
      <c r="D293">
        <v>936</v>
      </c>
      <c r="E293">
        <v>4</v>
      </c>
      <c r="F293">
        <v>4</v>
      </c>
      <c r="G293">
        <v>8</v>
      </c>
      <c r="H293">
        <v>39</v>
      </c>
      <c r="I293">
        <v>39</v>
      </c>
      <c r="J293">
        <v>34</v>
      </c>
      <c r="K293">
        <v>34</v>
      </c>
      <c r="L293">
        <v>2</v>
      </c>
      <c r="M293">
        <v>2</v>
      </c>
      <c r="N293">
        <v>2</v>
      </c>
      <c r="O293">
        <v>2</v>
      </c>
      <c r="P293">
        <v>2</v>
      </c>
      <c r="Q293">
        <v>2</v>
      </c>
      <c r="R293">
        <v>3</v>
      </c>
      <c r="S293">
        <v>2</v>
      </c>
      <c r="T293">
        <v>1</v>
      </c>
      <c r="U293">
        <v>1</v>
      </c>
      <c r="V293">
        <v>2</v>
      </c>
      <c r="W293" s="12">
        <v>2</v>
      </c>
      <c r="X293">
        <v>2</v>
      </c>
      <c r="Y293">
        <v>2</v>
      </c>
      <c r="Z293">
        <v>0</v>
      </c>
      <c r="AA293">
        <v>0</v>
      </c>
      <c r="AB293">
        <v>54</v>
      </c>
      <c r="AC293">
        <v>14</v>
      </c>
      <c r="AD293">
        <v>14</v>
      </c>
      <c r="AE293">
        <v>5</v>
      </c>
      <c r="AF293">
        <v>0</v>
      </c>
      <c r="AG293">
        <v>0</v>
      </c>
      <c r="AH293">
        <v>1</v>
      </c>
      <c r="AI293">
        <v>0</v>
      </c>
      <c r="AJ293">
        <v>0</v>
      </c>
      <c r="AK293">
        <v>12</v>
      </c>
      <c r="AL293">
        <v>6</v>
      </c>
      <c r="AM293">
        <v>5</v>
      </c>
      <c r="AN293">
        <v>5</v>
      </c>
      <c r="AO293" t="s">
        <v>3</v>
      </c>
      <c r="AP293">
        <v>4</v>
      </c>
      <c r="AQ293" s="12" t="s">
        <v>17</v>
      </c>
      <c r="AR293" s="12" t="s">
        <v>379</v>
      </c>
      <c r="AS293" s="12" t="s">
        <v>57</v>
      </c>
      <c r="AT293" s="12" t="s">
        <v>353</v>
      </c>
      <c r="AU293" s="12" t="s">
        <v>394</v>
      </c>
      <c r="AV293" s="12" t="s">
        <v>268</v>
      </c>
    </row>
    <row r="294" spans="1:48" x14ac:dyDescent="0.35">
      <c r="A294" s="12" t="s">
        <v>138</v>
      </c>
      <c r="B294" s="12" t="s">
        <v>271</v>
      </c>
      <c r="C294" s="129">
        <v>44127</v>
      </c>
      <c r="D294">
        <v>462</v>
      </c>
      <c r="E294">
        <v>5</v>
      </c>
      <c r="F294">
        <v>5</v>
      </c>
      <c r="G294">
        <v>20</v>
      </c>
      <c r="H294">
        <v>53</v>
      </c>
      <c r="I294">
        <v>53</v>
      </c>
      <c r="J294">
        <v>41</v>
      </c>
      <c r="K294">
        <v>41</v>
      </c>
      <c r="L294">
        <v>3</v>
      </c>
      <c r="M294">
        <v>3</v>
      </c>
      <c r="N294">
        <v>4</v>
      </c>
      <c r="O294">
        <v>4</v>
      </c>
      <c r="P294">
        <v>4</v>
      </c>
      <c r="Q294">
        <v>4</v>
      </c>
      <c r="R294">
        <v>5</v>
      </c>
      <c r="S294">
        <v>5</v>
      </c>
      <c r="T294">
        <v>1</v>
      </c>
      <c r="U294">
        <v>1</v>
      </c>
      <c r="V294">
        <v>9</v>
      </c>
      <c r="W294" s="12">
        <v>9</v>
      </c>
      <c r="X294">
        <v>9</v>
      </c>
      <c r="Y294">
        <v>9</v>
      </c>
      <c r="Z294">
        <v>1</v>
      </c>
      <c r="AA294">
        <v>1</v>
      </c>
      <c r="AB294">
        <v>8</v>
      </c>
      <c r="AC294">
        <v>2</v>
      </c>
      <c r="AD294">
        <v>2</v>
      </c>
      <c r="AE294">
        <v>2</v>
      </c>
      <c r="AF294">
        <v>0</v>
      </c>
      <c r="AG294">
        <v>0</v>
      </c>
      <c r="AH294">
        <v>0</v>
      </c>
      <c r="AI294">
        <v>0</v>
      </c>
      <c r="AJ294">
        <v>0</v>
      </c>
      <c r="AK294">
        <v>2</v>
      </c>
      <c r="AL294">
        <v>25</v>
      </c>
      <c r="AM294">
        <v>22</v>
      </c>
      <c r="AN294">
        <v>22</v>
      </c>
      <c r="AO294" t="s">
        <v>3</v>
      </c>
      <c r="AP294">
        <v>4</v>
      </c>
      <c r="AQ294" s="12" t="s">
        <v>17</v>
      </c>
      <c r="AR294" s="12" t="s">
        <v>379</v>
      </c>
      <c r="AS294" s="12" t="s">
        <v>57</v>
      </c>
      <c r="AT294" s="12" t="s">
        <v>356</v>
      </c>
      <c r="AU294" s="12" t="s">
        <v>392</v>
      </c>
      <c r="AV294" s="12" t="s">
        <v>268</v>
      </c>
    </row>
    <row r="295" spans="1:48" x14ac:dyDescent="0.35">
      <c r="A295" s="12" t="s">
        <v>138</v>
      </c>
      <c r="B295" s="12" t="s">
        <v>290</v>
      </c>
      <c r="C295" s="129">
        <v>44134</v>
      </c>
      <c r="D295">
        <v>2408</v>
      </c>
      <c r="E295">
        <v>12</v>
      </c>
      <c r="F295">
        <v>12</v>
      </c>
      <c r="G295">
        <v>32</v>
      </c>
      <c r="H295">
        <v>65</v>
      </c>
      <c r="I295">
        <v>65</v>
      </c>
      <c r="J295">
        <v>47</v>
      </c>
      <c r="K295">
        <v>47</v>
      </c>
      <c r="L295">
        <v>6</v>
      </c>
      <c r="M295">
        <v>6</v>
      </c>
      <c r="N295">
        <v>7</v>
      </c>
      <c r="O295">
        <v>7</v>
      </c>
      <c r="P295">
        <v>7</v>
      </c>
      <c r="Q295">
        <v>7</v>
      </c>
      <c r="R295">
        <v>11</v>
      </c>
      <c r="S295">
        <v>11</v>
      </c>
      <c r="T295">
        <v>5</v>
      </c>
      <c r="U295">
        <v>5</v>
      </c>
      <c r="V295">
        <v>17</v>
      </c>
      <c r="W295" s="12">
        <v>17</v>
      </c>
      <c r="X295">
        <v>17</v>
      </c>
      <c r="Y295">
        <v>17</v>
      </c>
      <c r="Z295">
        <v>1</v>
      </c>
      <c r="AA295">
        <v>1</v>
      </c>
      <c r="AB295">
        <v>135</v>
      </c>
      <c r="AC295">
        <v>11</v>
      </c>
      <c r="AD295">
        <v>11</v>
      </c>
      <c r="AE295">
        <v>3</v>
      </c>
      <c r="AF295">
        <v>0</v>
      </c>
      <c r="AG295">
        <v>0</v>
      </c>
      <c r="AH295">
        <v>0</v>
      </c>
      <c r="AI295">
        <v>0</v>
      </c>
      <c r="AJ295">
        <v>0</v>
      </c>
      <c r="AK295">
        <v>10</v>
      </c>
      <c r="AL295">
        <v>245</v>
      </c>
      <c r="AM295">
        <v>225</v>
      </c>
      <c r="AN295">
        <v>225</v>
      </c>
      <c r="AO295" t="s">
        <v>3</v>
      </c>
      <c r="AP295">
        <v>5</v>
      </c>
      <c r="AQ295" s="12" t="s">
        <v>17</v>
      </c>
      <c r="AR295" s="12" t="s">
        <v>379</v>
      </c>
      <c r="AS295" s="12" t="s">
        <v>57</v>
      </c>
      <c r="AT295" s="12" t="s">
        <v>352</v>
      </c>
      <c r="AU295" s="12" t="s">
        <v>395</v>
      </c>
      <c r="AV295" s="12" t="s">
        <v>268</v>
      </c>
    </row>
    <row r="296" spans="1:48" x14ac:dyDescent="0.35">
      <c r="A296" s="12" t="s">
        <v>138</v>
      </c>
      <c r="B296" s="12" t="s">
        <v>293</v>
      </c>
      <c r="C296" s="129">
        <v>44134</v>
      </c>
      <c r="D296">
        <v>1337</v>
      </c>
      <c r="E296">
        <v>3</v>
      </c>
      <c r="F296">
        <v>3</v>
      </c>
      <c r="G296">
        <v>13</v>
      </c>
      <c r="H296">
        <v>44</v>
      </c>
      <c r="I296">
        <v>44</v>
      </c>
      <c r="J296">
        <v>28</v>
      </c>
      <c r="K296">
        <v>28</v>
      </c>
      <c r="L296">
        <v>2</v>
      </c>
      <c r="M296">
        <v>2</v>
      </c>
      <c r="N296">
        <v>2</v>
      </c>
      <c r="O296">
        <v>2</v>
      </c>
      <c r="P296">
        <v>2</v>
      </c>
      <c r="Q296">
        <v>2</v>
      </c>
      <c r="R296">
        <v>3</v>
      </c>
      <c r="S296">
        <v>3</v>
      </c>
      <c r="T296">
        <v>1</v>
      </c>
      <c r="U296">
        <v>1</v>
      </c>
      <c r="V296">
        <v>13</v>
      </c>
      <c r="W296" s="12">
        <v>13</v>
      </c>
      <c r="X296">
        <v>13</v>
      </c>
      <c r="Y296">
        <v>13</v>
      </c>
      <c r="Z296">
        <v>0</v>
      </c>
      <c r="AA296">
        <v>0</v>
      </c>
      <c r="AB296">
        <v>56</v>
      </c>
      <c r="AC296">
        <v>7</v>
      </c>
      <c r="AD296">
        <v>7</v>
      </c>
      <c r="AE296">
        <v>2</v>
      </c>
      <c r="AF296">
        <v>0</v>
      </c>
      <c r="AG296">
        <v>0</v>
      </c>
      <c r="AH296">
        <v>0</v>
      </c>
      <c r="AI296">
        <v>0</v>
      </c>
      <c r="AJ296">
        <v>0</v>
      </c>
      <c r="AK296">
        <v>6</v>
      </c>
      <c r="AL296">
        <v>99</v>
      </c>
      <c r="AM296">
        <v>88</v>
      </c>
      <c r="AN296">
        <v>88</v>
      </c>
      <c r="AO296" t="s">
        <v>3</v>
      </c>
      <c r="AP296">
        <v>5</v>
      </c>
      <c r="AQ296" s="12" t="s">
        <v>17</v>
      </c>
      <c r="AR296" s="12" t="s">
        <v>379</v>
      </c>
      <c r="AS296" s="12" t="s">
        <v>57</v>
      </c>
      <c r="AT296" s="12" t="s">
        <v>355</v>
      </c>
      <c r="AU296" s="12" t="s">
        <v>396</v>
      </c>
      <c r="AV296" s="12" t="s">
        <v>268</v>
      </c>
    </row>
    <row r="297" spans="1:48" x14ac:dyDescent="0.35">
      <c r="A297" s="12" t="s">
        <v>138</v>
      </c>
      <c r="B297" s="12" t="s">
        <v>271</v>
      </c>
      <c r="C297" s="129">
        <v>44134</v>
      </c>
      <c r="D297">
        <v>488</v>
      </c>
      <c r="E297">
        <v>16</v>
      </c>
      <c r="F297">
        <v>16</v>
      </c>
      <c r="G297">
        <v>26</v>
      </c>
      <c r="H297">
        <v>74</v>
      </c>
      <c r="I297">
        <v>74</v>
      </c>
      <c r="J297">
        <v>62</v>
      </c>
      <c r="K297">
        <v>62</v>
      </c>
      <c r="L297">
        <v>8</v>
      </c>
      <c r="M297">
        <v>8</v>
      </c>
      <c r="N297">
        <v>8</v>
      </c>
      <c r="O297">
        <v>8</v>
      </c>
      <c r="P297">
        <v>8</v>
      </c>
      <c r="Q297">
        <v>8</v>
      </c>
      <c r="R297">
        <v>14</v>
      </c>
      <c r="S297">
        <v>14</v>
      </c>
      <c r="T297">
        <v>8</v>
      </c>
      <c r="U297">
        <v>8</v>
      </c>
      <c r="V297">
        <v>11</v>
      </c>
      <c r="W297" s="12">
        <v>11</v>
      </c>
      <c r="X297">
        <v>11</v>
      </c>
      <c r="Y297">
        <v>11</v>
      </c>
      <c r="Z297">
        <v>1</v>
      </c>
      <c r="AA297">
        <v>1</v>
      </c>
      <c r="AB297">
        <v>48</v>
      </c>
      <c r="AC297">
        <v>4</v>
      </c>
      <c r="AD297">
        <v>4</v>
      </c>
      <c r="AE297">
        <v>3</v>
      </c>
      <c r="AF297">
        <v>0</v>
      </c>
      <c r="AG297">
        <v>0</v>
      </c>
      <c r="AH297">
        <v>0</v>
      </c>
      <c r="AI297">
        <v>0</v>
      </c>
      <c r="AJ297">
        <v>0</v>
      </c>
      <c r="AK297">
        <v>4</v>
      </c>
      <c r="AL297">
        <v>41</v>
      </c>
      <c r="AM297">
        <v>38</v>
      </c>
      <c r="AN297">
        <v>38</v>
      </c>
      <c r="AO297" t="s">
        <v>3</v>
      </c>
      <c r="AP297">
        <v>5</v>
      </c>
      <c r="AQ297" s="12" t="s">
        <v>17</v>
      </c>
      <c r="AR297" s="12" t="s">
        <v>379</v>
      </c>
      <c r="AS297" s="12" t="s">
        <v>57</v>
      </c>
      <c r="AT297" s="12" t="s">
        <v>356</v>
      </c>
      <c r="AU297" s="12" t="s">
        <v>392</v>
      </c>
      <c r="AV297" s="12" t="s">
        <v>268</v>
      </c>
    </row>
    <row r="298" spans="1:48" x14ac:dyDescent="0.35">
      <c r="A298" s="12" t="s">
        <v>138</v>
      </c>
      <c r="B298" s="12" t="s">
        <v>292</v>
      </c>
      <c r="C298" s="129">
        <v>44134</v>
      </c>
      <c r="D298">
        <v>620</v>
      </c>
      <c r="E298">
        <v>8</v>
      </c>
      <c r="F298">
        <v>8</v>
      </c>
      <c r="G298">
        <v>13</v>
      </c>
      <c r="H298">
        <v>57</v>
      </c>
      <c r="I298">
        <v>57</v>
      </c>
      <c r="J298">
        <v>39</v>
      </c>
      <c r="K298">
        <v>39</v>
      </c>
      <c r="L298">
        <v>5</v>
      </c>
      <c r="M298">
        <v>5</v>
      </c>
      <c r="N298">
        <v>6</v>
      </c>
      <c r="O298">
        <v>6</v>
      </c>
      <c r="P298">
        <v>6</v>
      </c>
      <c r="Q298">
        <v>5</v>
      </c>
      <c r="R298">
        <v>7</v>
      </c>
      <c r="S298">
        <v>7</v>
      </c>
      <c r="T298">
        <v>3</v>
      </c>
      <c r="U298">
        <v>3</v>
      </c>
      <c r="V298">
        <v>5</v>
      </c>
      <c r="W298" s="12">
        <v>5</v>
      </c>
      <c r="X298">
        <v>5</v>
      </c>
      <c r="Y298">
        <v>5</v>
      </c>
      <c r="Z298">
        <v>0</v>
      </c>
      <c r="AA298">
        <v>0</v>
      </c>
      <c r="AB298">
        <v>30</v>
      </c>
      <c r="AC298">
        <v>2</v>
      </c>
      <c r="AD298">
        <v>2</v>
      </c>
      <c r="AE298">
        <v>1</v>
      </c>
      <c r="AF298">
        <v>0</v>
      </c>
      <c r="AG298">
        <v>0</v>
      </c>
      <c r="AH298">
        <v>0</v>
      </c>
      <c r="AI298">
        <v>0</v>
      </c>
      <c r="AJ298">
        <v>0</v>
      </c>
      <c r="AK298">
        <v>2</v>
      </c>
      <c r="AL298">
        <v>46</v>
      </c>
      <c r="AM298">
        <v>37</v>
      </c>
      <c r="AN298">
        <v>37</v>
      </c>
      <c r="AO298" t="s">
        <v>3</v>
      </c>
      <c r="AP298">
        <v>5</v>
      </c>
      <c r="AQ298" s="12" t="s">
        <v>17</v>
      </c>
      <c r="AR298" s="12" t="s">
        <v>379</v>
      </c>
      <c r="AS298" s="12" t="s">
        <v>57</v>
      </c>
      <c r="AT298" s="12" t="s">
        <v>354</v>
      </c>
      <c r="AU298" s="12" t="s">
        <v>393</v>
      </c>
      <c r="AV298" s="12" t="s">
        <v>268</v>
      </c>
    </row>
    <row r="299" spans="1:48" x14ac:dyDescent="0.35">
      <c r="A299" s="12" t="s">
        <v>138</v>
      </c>
      <c r="B299" s="12" t="s">
        <v>290</v>
      </c>
      <c r="C299" s="129">
        <v>44141</v>
      </c>
      <c r="D299">
        <v>2414</v>
      </c>
      <c r="E299">
        <v>7</v>
      </c>
      <c r="F299">
        <v>7</v>
      </c>
      <c r="G299">
        <v>6</v>
      </c>
      <c r="H299">
        <v>47</v>
      </c>
      <c r="I299">
        <v>47</v>
      </c>
      <c r="J299">
        <v>34</v>
      </c>
      <c r="K299">
        <v>34</v>
      </c>
      <c r="L299">
        <v>3</v>
      </c>
      <c r="M299">
        <v>3</v>
      </c>
      <c r="N299">
        <v>4</v>
      </c>
      <c r="O299">
        <v>4</v>
      </c>
      <c r="P299">
        <v>4</v>
      </c>
      <c r="Q299">
        <v>4</v>
      </c>
      <c r="R299">
        <v>7</v>
      </c>
      <c r="S299">
        <v>7</v>
      </c>
      <c r="T299">
        <v>3</v>
      </c>
      <c r="U299">
        <v>3</v>
      </c>
      <c r="V299">
        <v>23</v>
      </c>
      <c r="W299" s="12">
        <v>23</v>
      </c>
      <c r="X299">
        <v>23</v>
      </c>
      <c r="Y299">
        <v>23</v>
      </c>
      <c r="Z299">
        <v>1</v>
      </c>
      <c r="AA299">
        <v>1</v>
      </c>
      <c r="AB299">
        <v>88</v>
      </c>
      <c r="AC299">
        <v>13</v>
      </c>
      <c r="AD299">
        <v>13</v>
      </c>
      <c r="AE299">
        <v>4</v>
      </c>
      <c r="AF299">
        <v>0</v>
      </c>
      <c r="AG299">
        <v>0</v>
      </c>
      <c r="AH299">
        <v>0</v>
      </c>
      <c r="AI299">
        <v>0</v>
      </c>
      <c r="AJ299">
        <v>1</v>
      </c>
      <c r="AK299">
        <v>11</v>
      </c>
      <c r="AL299">
        <v>130</v>
      </c>
      <c r="AM299">
        <v>122</v>
      </c>
      <c r="AN299">
        <v>122</v>
      </c>
      <c r="AO299" t="s">
        <v>3</v>
      </c>
      <c r="AP299">
        <v>6</v>
      </c>
      <c r="AQ299" s="12" t="s">
        <v>35</v>
      </c>
      <c r="AR299" s="12" t="s">
        <v>379</v>
      </c>
      <c r="AS299" s="12" t="s">
        <v>57</v>
      </c>
      <c r="AT299" s="12" t="s">
        <v>352</v>
      </c>
      <c r="AU299" s="12" t="s">
        <v>395</v>
      </c>
      <c r="AV299" s="12" t="s">
        <v>268</v>
      </c>
    </row>
    <row r="300" spans="1:48" x14ac:dyDescent="0.35">
      <c r="A300" s="12" t="s">
        <v>138</v>
      </c>
      <c r="B300" s="12" t="s">
        <v>284</v>
      </c>
      <c r="C300" s="129">
        <v>44141</v>
      </c>
      <c r="D300">
        <v>952</v>
      </c>
      <c r="E300">
        <v>2</v>
      </c>
      <c r="F300">
        <v>2</v>
      </c>
      <c r="G300">
        <v>2</v>
      </c>
      <c r="H300">
        <v>34</v>
      </c>
      <c r="I300">
        <v>34</v>
      </c>
      <c r="J300">
        <v>21</v>
      </c>
      <c r="K300">
        <v>21</v>
      </c>
      <c r="L300">
        <v>1</v>
      </c>
      <c r="M300">
        <v>1</v>
      </c>
      <c r="N300">
        <v>2</v>
      </c>
      <c r="O300">
        <v>2</v>
      </c>
      <c r="P300">
        <v>2</v>
      </c>
      <c r="Q300">
        <v>2</v>
      </c>
      <c r="R300">
        <v>3</v>
      </c>
      <c r="S300">
        <v>3</v>
      </c>
      <c r="T300">
        <v>1</v>
      </c>
      <c r="U300">
        <v>1</v>
      </c>
      <c r="V300">
        <v>4</v>
      </c>
      <c r="W300" s="12">
        <v>4</v>
      </c>
      <c r="X300">
        <v>4</v>
      </c>
      <c r="Y300">
        <v>4</v>
      </c>
      <c r="Z300">
        <v>0</v>
      </c>
      <c r="AA300">
        <v>0</v>
      </c>
      <c r="AB300">
        <v>113</v>
      </c>
      <c r="AC300">
        <v>5</v>
      </c>
      <c r="AD300">
        <v>5</v>
      </c>
      <c r="AE300">
        <v>1</v>
      </c>
      <c r="AF300">
        <v>0</v>
      </c>
      <c r="AG300">
        <v>0</v>
      </c>
      <c r="AH300">
        <v>0</v>
      </c>
      <c r="AI300">
        <v>0</v>
      </c>
      <c r="AJ300">
        <v>0</v>
      </c>
      <c r="AK300">
        <v>4</v>
      </c>
      <c r="AL300">
        <v>72</v>
      </c>
      <c r="AM300">
        <v>66</v>
      </c>
      <c r="AN300">
        <v>66</v>
      </c>
      <c r="AO300" t="s">
        <v>3</v>
      </c>
      <c r="AP300">
        <v>6</v>
      </c>
      <c r="AQ300" s="12" t="s">
        <v>35</v>
      </c>
      <c r="AR300" s="12" t="s">
        <v>379</v>
      </c>
      <c r="AS300" s="12" t="s">
        <v>57</v>
      </c>
      <c r="AT300" s="12" t="s">
        <v>353</v>
      </c>
      <c r="AU300" s="12" t="s">
        <v>394</v>
      </c>
      <c r="AV300" s="12" t="s">
        <v>268</v>
      </c>
    </row>
    <row r="301" spans="1:48" x14ac:dyDescent="0.35">
      <c r="A301" s="12" t="s">
        <v>138</v>
      </c>
      <c r="B301" s="12" t="s">
        <v>271</v>
      </c>
      <c r="C301" s="129">
        <v>44141</v>
      </c>
      <c r="D301">
        <v>498</v>
      </c>
      <c r="E301">
        <v>9</v>
      </c>
      <c r="F301">
        <v>9</v>
      </c>
      <c r="G301">
        <v>10</v>
      </c>
      <c r="H301">
        <v>46</v>
      </c>
      <c r="I301">
        <v>46</v>
      </c>
      <c r="J301">
        <v>31</v>
      </c>
      <c r="K301">
        <v>31</v>
      </c>
      <c r="L301">
        <v>4</v>
      </c>
      <c r="M301">
        <v>4</v>
      </c>
      <c r="N301">
        <v>5</v>
      </c>
      <c r="O301">
        <v>5</v>
      </c>
      <c r="P301">
        <v>5</v>
      </c>
      <c r="Q301">
        <v>5</v>
      </c>
      <c r="R301">
        <v>8</v>
      </c>
      <c r="S301">
        <v>8</v>
      </c>
      <c r="T301">
        <v>4</v>
      </c>
      <c r="U301">
        <v>4</v>
      </c>
      <c r="V301">
        <v>19</v>
      </c>
      <c r="W301" s="12">
        <v>19</v>
      </c>
      <c r="X301">
        <v>19</v>
      </c>
      <c r="Y301">
        <v>19</v>
      </c>
      <c r="Z301">
        <v>1</v>
      </c>
      <c r="AA301">
        <v>1</v>
      </c>
      <c r="AB301">
        <v>59</v>
      </c>
      <c r="AC301">
        <v>8</v>
      </c>
      <c r="AD301">
        <v>8</v>
      </c>
      <c r="AE301">
        <v>3</v>
      </c>
      <c r="AF301">
        <v>0</v>
      </c>
      <c r="AG301">
        <v>0</v>
      </c>
      <c r="AH301">
        <v>0</v>
      </c>
      <c r="AI301">
        <v>0</v>
      </c>
      <c r="AJ301">
        <v>0</v>
      </c>
      <c r="AK301">
        <v>7</v>
      </c>
      <c r="AL301">
        <v>44</v>
      </c>
      <c r="AM301">
        <v>39</v>
      </c>
      <c r="AN301">
        <v>39</v>
      </c>
      <c r="AO301" t="s">
        <v>3</v>
      </c>
      <c r="AP301">
        <v>6</v>
      </c>
      <c r="AQ301" s="12" t="s">
        <v>35</v>
      </c>
      <c r="AR301" s="12" t="s">
        <v>379</v>
      </c>
      <c r="AS301" s="12" t="s">
        <v>57</v>
      </c>
      <c r="AT301" s="12" t="s">
        <v>356</v>
      </c>
      <c r="AU301" s="12" t="s">
        <v>392</v>
      </c>
      <c r="AV301" s="12" t="s">
        <v>268</v>
      </c>
    </row>
    <row r="302" spans="1:48" x14ac:dyDescent="0.35">
      <c r="A302" s="12" t="s">
        <v>138</v>
      </c>
      <c r="B302" s="12" t="s">
        <v>292</v>
      </c>
      <c r="C302" s="129">
        <v>44141</v>
      </c>
      <c r="D302">
        <v>624</v>
      </c>
      <c r="E302">
        <v>4</v>
      </c>
      <c r="F302">
        <v>4</v>
      </c>
      <c r="G302">
        <v>4</v>
      </c>
      <c r="H302">
        <v>36</v>
      </c>
      <c r="I302">
        <v>36</v>
      </c>
      <c r="J302">
        <v>27</v>
      </c>
      <c r="K302">
        <v>27</v>
      </c>
      <c r="L302">
        <v>2</v>
      </c>
      <c r="M302">
        <v>2</v>
      </c>
      <c r="N302">
        <v>3</v>
      </c>
      <c r="O302">
        <v>3</v>
      </c>
      <c r="P302">
        <v>3</v>
      </c>
      <c r="Q302">
        <v>3</v>
      </c>
      <c r="R302">
        <v>5</v>
      </c>
      <c r="S302">
        <v>5</v>
      </c>
      <c r="T302">
        <v>2</v>
      </c>
      <c r="U302">
        <v>2</v>
      </c>
      <c r="V302">
        <v>7</v>
      </c>
      <c r="W302" s="12">
        <v>7</v>
      </c>
      <c r="X302">
        <v>7</v>
      </c>
      <c r="Y302">
        <v>7</v>
      </c>
      <c r="Z302">
        <v>0</v>
      </c>
      <c r="AA302">
        <v>0</v>
      </c>
      <c r="AB302">
        <v>36</v>
      </c>
      <c r="AC302">
        <v>5</v>
      </c>
      <c r="AD302">
        <v>5</v>
      </c>
      <c r="AE302">
        <v>1</v>
      </c>
      <c r="AF302">
        <v>0</v>
      </c>
      <c r="AG302">
        <v>0</v>
      </c>
      <c r="AH302">
        <v>0</v>
      </c>
      <c r="AI302">
        <v>0</v>
      </c>
      <c r="AJ302">
        <v>0</v>
      </c>
      <c r="AK302">
        <v>5</v>
      </c>
      <c r="AL302">
        <v>43</v>
      </c>
      <c r="AM302">
        <v>35</v>
      </c>
      <c r="AN302">
        <v>35</v>
      </c>
      <c r="AO302" t="s">
        <v>3</v>
      </c>
      <c r="AP302">
        <v>6</v>
      </c>
      <c r="AQ302" s="12" t="s">
        <v>35</v>
      </c>
      <c r="AR302" s="12" t="s">
        <v>379</v>
      </c>
      <c r="AS302" s="12" t="s">
        <v>57</v>
      </c>
      <c r="AT302" s="12" t="s">
        <v>354</v>
      </c>
      <c r="AU302" s="12" t="s">
        <v>393</v>
      </c>
      <c r="AV302" s="12" t="s">
        <v>268</v>
      </c>
    </row>
    <row r="303" spans="1:48" x14ac:dyDescent="0.35">
      <c r="A303" s="12" t="s">
        <v>138</v>
      </c>
      <c r="B303" s="12" t="s">
        <v>290</v>
      </c>
      <c r="C303" s="129">
        <v>44148</v>
      </c>
      <c r="D303">
        <v>2428</v>
      </c>
      <c r="E303">
        <v>10</v>
      </c>
      <c r="F303">
        <v>10</v>
      </c>
      <c r="G303">
        <v>14</v>
      </c>
      <c r="H303">
        <v>49</v>
      </c>
      <c r="I303">
        <v>49</v>
      </c>
      <c r="J303">
        <v>36</v>
      </c>
      <c r="K303">
        <v>36</v>
      </c>
      <c r="L303">
        <v>5</v>
      </c>
      <c r="M303">
        <v>5</v>
      </c>
      <c r="N303">
        <v>7</v>
      </c>
      <c r="O303">
        <v>7</v>
      </c>
      <c r="P303">
        <v>7</v>
      </c>
      <c r="Q303">
        <v>7</v>
      </c>
      <c r="R303">
        <v>9</v>
      </c>
      <c r="S303">
        <v>9</v>
      </c>
      <c r="T303">
        <v>4</v>
      </c>
      <c r="U303">
        <v>4</v>
      </c>
      <c r="V303">
        <v>21</v>
      </c>
      <c r="W303" s="12">
        <v>21</v>
      </c>
      <c r="X303">
        <v>21</v>
      </c>
      <c r="Y303">
        <v>21</v>
      </c>
      <c r="Z303">
        <v>1</v>
      </c>
      <c r="AA303">
        <v>1</v>
      </c>
      <c r="AB303">
        <v>129</v>
      </c>
      <c r="AC303">
        <v>8</v>
      </c>
      <c r="AD303">
        <v>8</v>
      </c>
      <c r="AE303">
        <v>2</v>
      </c>
      <c r="AF303">
        <v>1</v>
      </c>
      <c r="AG303">
        <v>0</v>
      </c>
      <c r="AH303">
        <v>0</v>
      </c>
      <c r="AI303">
        <v>0</v>
      </c>
      <c r="AJ303">
        <v>0</v>
      </c>
      <c r="AK303">
        <v>7</v>
      </c>
      <c r="AL303">
        <v>126</v>
      </c>
      <c r="AM303">
        <v>115</v>
      </c>
      <c r="AN303">
        <v>115</v>
      </c>
      <c r="AO303" t="s">
        <v>3</v>
      </c>
      <c r="AP303">
        <v>7</v>
      </c>
      <c r="AQ303" s="12" t="s">
        <v>35</v>
      </c>
      <c r="AR303" s="12" t="s">
        <v>379</v>
      </c>
      <c r="AS303" s="12" t="s">
        <v>57</v>
      </c>
      <c r="AT303" s="12" t="s">
        <v>352</v>
      </c>
      <c r="AU303" s="12" t="s">
        <v>395</v>
      </c>
      <c r="AV303" s="12" t="s">
        <v>268</v>
      </c>
    </row>
    <row r="304" spans="1:48" x14ac:dyDescent="0.35">
      <c r="A304" s="12" t="s">
        <v>138</v>
      </c>
      <c r="B304" s="12" t="s">
        <v>293</v>
      </c>
      <c r="C304" s="129">
        <v>44148</v>
      </c>
      <c r="D304">
        <v>1350</v>
      </c>
      <c r="E304">
        <v>5</v>
      </c>
      <c r="F304">
        <v>5</v>
      </c>
      <c r="G304">
        <v>9</v>
      </c>
      <c r="H304">
        <v>35</v>
      </c>
      <c r="I304">
        <v>35</v>
      </c>
      <c r="J304">
        <v>21</v>
      </c>
      <c r="K304">
        <v>21</v>
      </c>
      <c r="L304">
        <v>3</v>
      </c>
      <c r="M304">
        <v>3</v>
      </c>
      <c r="N304">
        <v>3</v>
      </c>
      <c r="O304">
        <v>3</v>
      </c>
      <c r="P304">
        <v>3</v>
      </c>
      <c r="Q304">
        <v>3</v>
      </c>
      <c r="R304">
        <v>4</v>
      </c>
      <c r="S304">
        <v>4</v>
      </c>
      <c r="T304">
        <v>2</v>
      </c>
      <c r="U304">
        <v>2</v>
      </c>
      <c r="V304">
        <v>13</v>
      </c>
      <c r="W304" s="12">
        <v>13</v>
      </c>
      <c r="X304">
        <v>13</v>
      </c>
      <c r="Y304">
        <v>13</v>
      </c>
      <c r="Z304">
        <v>0</v>
      </c>
      <c r="AA304">
        <v>0</v>
      </c>
      <c r="AB304">
        <v>55</v>
      </c>
      <c r="AC304">
        <v>4</v>
      </c>
      <c r="AD304">
        <v>4</v>
      </c>
      <c r="AE304">
        <v>1</v>
      </c>
      <c r="AF304">
        <v>0</v>
      </c>
      <c r="AG304">
        <v>0</v>
      </c>
      <c r="AH304">
        <v>0</v>
      </c>
      <c r="AI304">
        <v>0</v>
      </c>
      <c r="AJ304">
        <v>0</v>
      </c>
      <c r="AK304">
        <v>3</v>
      </c>
      <c r="AL304">
        <v>48</v>
      </c>
      <c r="AM304">
        <v>43</v>
      </c>
      <c r="AN304">
        <v>43</v>
      </c>
      <c r="AO304" t="s">
        <v>3</v>
      </c>
      <c r="AP304">
        <v>7</v>
      </c>
      <c r="AQ304" s="12" t="s">
        <v>35</v>
      </c>
      <c r="AR304" s="12" t="s">
        <v>379</v>
      </c>
      <c r="AS304" s="12" t="s">
        <v>57</v>
      </c>
      <c r="AT304" s="12" t="s">
        <v>355</v>
      </c>
      <c r="AU304" s="12" t="s">
        <v>396</v>
      </c>
      <c r="AV304" s="12" t="s">
        <v>268</v>
      </c>
    </row>
    <row r="305" spans="1:48" x14ac:dyDescent="0.35">
      <c r="A305" s="12" t="s">
        <v>138</v>
      </c>
      <c r="B305" s="12" t="s">
        <v>271</v>
      </c>
      <c r="C305" s="129">
        <v>44148</v>
      </c>
      <c r="D305">
        <v>516</v>
      </c>
      <c r="E305">
        <v>12</v>
      </c>
      <c r="F305">
        <v>12</v>
      </c>
      <c r="G305">
        <v>18</v>
      </c>
      <c r="H305">
        <v>48</v>
      </c>
      <c r="I305">
        <v>48</v>
      </c>
      <c r="J305">
        <v>34</v>
      </c>
      <c r="K305">
        <v>34</v>
      </c>
      <c r="L305">
        <v>6</v>
      </c>
      <c r="M305">
        <v>6</v>
      </c>
      <c r="N305">
        <v>8</v>
      </c>
      <c r="O305">
        <v>8</v>
      </c>
      <c r="P305">
        <v>8</v>
      </c>
      <c r="Q305">
        <v>8</v>
      </c>
      <c r="R305">
        <v>11</v>
      </c>
      <c r="S305">
        <v>11</v>
      </c>
      <c r="T305">
        <v>5</v>
      </c>
      <c r="U305">
        <v>5</v>
      </c>
      <c r="V305">
        <v>13</v>
      </c>
      <c r="W305" s="12">
        <v>13</v>
      </c>
      <c r="X305">
        <v>13</v>
      </c>
      <c r="Y305">
        <v>13</v>
      </c>
      <c r="Z305">
        <v>1</v>
      </c>
      <c r="AA305">
        <v>1</v>
      </c>
      <c r="AB305">
        <v>28</v>
      </c>
      <c r="AC305">
        <v>4</v>
      </c>
      <c r="AD305">
        <v>4</v>
      </c>
      <c r="AE305">
        <v>4</v>
      </c>
      <c r="AF305">
        <v>0</v>
      </c>
      <c r="AG305">
        <v>0</v>
      </c>
      <c r="AH305">
        <v>0</v>
      </c>
      <c r="AI305">
        <v>0</v>
      </c>
      <c r="AJ305">
        <v>0</v>
      </c>
      <c r="AK305">
        <v>4</v>
      </c>
      <c r="AL305">
        <v>40</v>
      </c>
      <c r="AM305">
        <v>33</v>
      </c>
      <c r="AN305">
        <v>33</v>
      </c>
      <c r="AO305" t="s">
        <v>3</v>
      </c>
      <c r="AP305">
        <v>7</v>
      </c>
      <c r="AQ305" s="12" t="s">
        <v>35</v>
      </c>
      <c r="AR305" s="12" t="s">
        <v>379</v>
      </c>
      <c r="AS305" s="12" t="s">
        <v>57</v>
      </c>
      <c r="AT305" s="12" t="s">
        <v>356</v>
      </c>
      <c r="AU305" s="12" t="s">
        <v>392</v>
      </c>
      <c r="AV305" s="12" t="s">
        <v>268</v>
      </c>
    </row>
    <row r="306" spans="1:48" x14ac:dyDescent="0.35">
      <c r="A306" s="12" t="s">
        <v>138</v>
      </c>
      <c r="B306" s="12" t="s">
        <v>284</v>
      </c>
      <c r="C306" s="129">
        <v>44155</v>
      </c>
      <c r="D306">
        <v>973</v>
      </c>
      <c r="E306">
        <v>10</v>
      </c>
      <c r="F306">
        <v>10</v>
      </c>
      <c r="G306">
        <v>14</v>
      </c>
      <c r="H306">
        <v>38</v>
      </c>
      <c r="I306">
        <v>38</v>
      </c>
      <c r="J306">
        <v>24</v>
      </c>
      <c r="K306">
        <v>24</v>
      </c>
      <c r="L306">
        <v>5</v>
      </c>
      <c r="M306">
        <v>5</v>
      </c>
      <c r="N306">
        <v>6</v>
      </c>
      <c r="O306">
        <v>6</v>
      </c>
      <c r="P306">
        <v>6</v>
      </c>
      <c r="Q306">
        <v>6</v>
      </c>
      <c r="R306">
        <v>10</v>
      </c>
      <c r="S306">
        <v>10</v>
      </c>
      <c r="T306">
        <v>5</v>
      </c>
      <c r="U306">
        <v>5</v>
      </c>
      <c r="V306">
        <v>3</v>
      </c>
      <c r="W306" s="12">
        <v>3</v>
      </c>
      <c r="X306">
        <v>4</v>
      </c>
      <c r="Y306">
        <v>4</v>
      </c>
      <c r="Z306">
        <v>0</v>
      </c>
      <c r="AA306">
        <v>0</v>
      </c>
      <c r="AB306">
        <v>103</v>
      </c>
      <c r="AC306">
        <v>20</v>
      </c>
      <c r="AD306">
        <v>20</v>
      </c>
      <c r="AE306">
        <v>3</v>
      </c>
      <c r="AF306">
        <v>0</v>
      </c>
      <c r="AG306">
        <v>0</v>
      </c>
      <c r="AH306">
        <v>0</v>
      </c>
      <c r="AI306">
        <v>0</v>
      </c>
      <c r="AJ306">
        <v>0</v>
      </c>
      <c r="AK306">
        <v>18</v>
      </c>
      <c r="AL306">
        <v>77</v>
      </c>
      <c r="AM306">
        <v>69</v>
      </c>
      <c r="AN306">
        <v>69</v>
      </c>
      <c r="AO306" t="s">
        <v>3</v>
      </c>
      <c r="AP306">
        <v>8</v>
      </c>
      <c r="AQ306" s="12" t="s">
        <v>35</v>
      </c>
      <c r="AR306" s="12" t="s">
        <v>379</v>
      </c>
      <c r="AS306" s="12" t="s">
        <v>57</v>
      </c>
      <c r="AT306" s="12" t="s">
        <v>353</v>
      </c>
      <c r="AU306" s="12" t="s">
        <v>394</v>
      </c>
      <c r="AV306" s="12" t="s">
        <v>268</v>
      </c>
    </row>
    <row r="307" spans="1:48" x14ac:dyDescent="0.35">
      <c r="A307" s="12" t="s">
        <v>5</v>
      </c>
      <c r="B307" s="12" t="s">
        <v>277</v>
      </c>
      <c r="C307" s="129">
        <v>44113</v>
      </c>
      <c r="D307">
        <v>1341</v>
      </c>
      <c r="E307">
        <v>4</v>
      </c>
      <c r="F307">
        <v>4</v>
      </c>
      <c r="G307">
        <v>4</v>
      </c>
      <c r="H307">
        <v>34</v>
      </c>
      <c r="I307">
        <v>33</v>
      </c>
      <c r="J307">
        <v>33</v>
      </c>
      <c r="K307">
        <v>33</v>
      </c>
      <c r="L307">
        <v>3</v>
      </c>
      <c r="M307">
        <v>3</v>
      </c>
      <c r="N307">
        <v>3</v>
      </c>
      <c r="O307">
        <v>3</v>
      </c>
      <c r="P307">
        <v>3</v>
      </c>
      <c r="Q307">
        <v>1</v>
      </c>
      <c r="R307">
        <v>5</v>
      </c>
      <c r="S307">
        <v>1</v>
      </c>
      <c r="T307">
        <v>1</v>
      </c>
      <c r="U307">
        <v>1</v>
      </c>
      <c r="V307">
        <v>34</v>
      </c>
      <c r="W307" s="12">
        <v>33</v>
      </c>
      <c r="X307">
        <v>33</v>
      </c>
      <c r="Y307">
        <v>33</v>
      </c>
      <c r="Z307">
        <v>0</v>
      </c>
      <c r="AA307">
        <v>0</v>
      </c>
      <c r="AB307">
        <v>48</v>
      </c>
      <c r="AC307">
        <v>6</v>
      </c>
      <c r="AD307">
        <v>48</v>
      </c>
      <c r="AE307">
        <v>42</v>
      </c>
      <c r="AF307">
        <v>0</v>
      </c>
      <c r="AG307">
        <v>0</v>
      </c>
      <c r="AH307">
        <v>0</v>
      </c>
      <c r="AI307">
        <v>0</v>
      </c>
      <c r="AJ307">
        <v>0</v>
      </c>
      <c r="AK307">
        <v>6</v>
      </c>
      <c r="AL307">
        <v>100</v>
      </c>
      <c r="AM307">
        <v>84</v>
      </c>
      <c r="AN307">
        <v>68</v>
      </c>
      <c r="AO307" t="s">
        <v>3</v>
      </c>
      <c r="AP307">
        <v>2</v>
      </c>
      <c r="AQ307" s="12" t="s">
        <v>17</v>
      </c>
      <c r="AR307" s="12" t="s">
        <v>379</v>
      </c>
      <c r="AS307" s="12" t="s">
        <v>57</v>
      </c>
      <c r="AT307" s="12" t="s">
        <v>346</v>
      </c>
      <c r="AU307" s="12" t="s">
        <v>383</v>
      </c>
      <c r="AV307" s="12" t="s">
        <v>279</v>
      </c>
    </row>
    <row r="308" spans="1:48" x14ac:dyDescent="0.35">
      <c r="A308" s="12" t="s">
        <v>5</v>
      </c>
      <c r="B308" s="12" t="s">
        <v>277</v>
      </c>
      <c r="C308" s="129">
        <v>44120</v>
      </c>
      <c r="D308">
        <v>1342</v>
      </c>
      <c r="E308">
        <v>3</v>
      </c>
      <c r="F308">
        <v>3</v>
      </c>
      <c r="G308">
        <v>1</v>
      </c>
      <c r="H308">
        <v>29</v>
      </c>
      <c r="I308">
        <v>25</v>
      </c>
      <c r="J308">
        <v>25</v>
      </c>
      <c r="K308">
        <v>25</v>
      </c>
      <c r="L308">
        <v>2</v>
      </c>
      <c r="M308">
        <v>2</v>
      </c>
      <c r="N308">
        <v>2</v>
      </c>
      <c r="O308">
        <v>2</v>
      </c>
      <c r="P308">
        <v>2</v>
      </c>
      <c r="Q308">
        <v>2</v>
      </c>
      <c r="R308">
        <v>8</v>
      </c>
      <c r="S308">
        <v>1</v>
      </c>
      <c r="T308">
        <v>1</v>
      </c>
      <c r="U308">
        <v>1</v>
      </c>
      <c r="V308">
        <v>29</v>
      </c>
      <c r="W308" s="12">
        <v>25</v>
      </c>
      <c r="X308">
        <v>25</v>
      </c>
      <c r="Y308">
        <v>25</v>
      </c>
      <c r="Z308">
        <v>0</v>
      </c>
      <c r="AA308">
        <v>0</v>
      </c>
      <c r="AB308">
        <v>61</v>
      </c>
      <c r="AC308">
        <v>14</v>
      </c>
      <c r="AD308">
        <v>61</v>
      </c>
      <c r="AE308">
        <v>47</v>
      </c>
      <c r="AF308">
        <v>0</v>
      </c>
      <c r="AG308">
        <v>0</v>
      </c>
      <c r="AH308">
        <v>0</v>
      </c>
      <c r="AI308">
        <v>0</v>
      </c>
      <c r="AJ308">
        <v>0</v>
      </c>
      <c r="AK308">
        <v>14</v>
      </c>
      <c r="AL308">
        <v>101</v>
      </c>
      <c r="AM308">
        <v>99</v>
      </c>
      <c r="AN308">
        <v>74</v>
      </c>
      <c r="AO308" t="s">
        <v>3</v>
      </c>
      <c r="AP308">
        <v>3</v>
      </c>
      <c r="AQ308" s="12" t="s">
        <v>17</v>
      </c>
      <c r="AR308" s="12" t="s">
        <v>379</v>
      </c>
      <c r="AS308" s="12" t="s">
        <v>57</v>
      </c>
      <c r="AT308" s="12" t="s">
        <v>346</v>
      </c>
      <c r="AU308" s="12" t="s">
        <v>383</v>
      </c>
      <c r="AV308" s="12" t="s">
        <v>279</v>
      </c>
    </row>
    <row r="309" spans="1:48" x14ac:dyDescent="0.35">
      <c r="A309" s="12" t="s">
        <v>5</v>
      </c>
      <c r="B309" s="12" t="s">
        <v>277</v>
      </c>
      <c r="C309" s="129">
        <v>44127</v>
      </c>
      <c r="D309">
        <v>1347</v>
      </c>
      <c r="E309">
        <v>8</v>
      </c>
      <c r="F309">
        <v>8</v>
      </c>
      <c r="G309">
        <v>5</v>
      </c>
      <c r="H309">
        <v>51</v>
      </c>
      <c r="I309">
        <v>47</v>
      </c>
      <c r="J309">
        <v>47</v>
      </c>
      <c r="K309">
        <v>47</v>
      </c>
      <c r="L309">
        <v>5</v>
      </c>
      <c r="M309">
        <v>5</v>
      </c>
      <c r="N309">
        <v>5</v>
      </c>
      <c r="O309">
        <v>5</v>
      </c>
      <c r="P309">
        <v>6</v>
      </c>
      <c r="Q309">
        <v>6</v>
      </c>
      <c r="R309">
        <v>6</v>
      </c>
      <c r="S309">
        <v>6</v>
      </c>
      <c r="T309">
        <v>3</v>
      </c>
      <c r="U309">
        <v>3</v>
      </c>
      <c r="V309">
        <v>51</v>
      </c>
      <c r="W309" s="12">
        <v>47</v>
      </c>
      <c r="X309">
        <v>47</v>
      </c>
      <c r="Y309">
        <v>47</v>
      </c>
      <c r="Z309">
        <v>0</v>
      </c>
      <c r="AA309">
        <v>0</v>
      </c>
      <c r="AB309">
        <v>82</v>
      </c>
      <c r="AC309">
        <v>18</v>
      </c>
      <c r="AD309">
        <v>81</v>
      </c>
      <c r="AE309">
        <v>64</v>
      </c>
      <c r="AF309">
        <v>0</v>
      </c>
      <c r="AG309">
        <v>0</v>
      </c>
      <c r="AH309">
        <v>0</v>
      </c>
      <c r="AI309">
        <v>0</v>
      </c>
      <c r="AJ309">
        <v>0</v>
      </c>
      <c r="AK309">
        <v>18</v>
      </c>
      <c r="AL309">
        <v>112</v>
      </c>
      <c r="AM309">
        <v>102</v>
      </c>
      <c r="AN309">
        <v>31</v>
      </c>
      <c r="AO309" t="s">
        <v>3</v>
      </c>
      <c r="AP309">
        <v>4</v>
      </c>
      <c r="AQ309" s="12" t="s">
        <v>17</v>
      </c>
      <c r="AR309" s="12" t="s">
        <v>379</v>
      </c>
      <c r="AS309" s="12" t="s">
        <v>57</v>
      </c>
      <c r="AT309" s="12" t="s">
        <v>346</v>
      </c>
      <c r="AU309" s="12" t="s">
        <v>383</v>
      </c>
      <c r="AV309" s="12" t="s">
        <v>279</v>
      </c>
    </row>
    <row r="310" spans="1:48" x14ac:dyDescent="0.35">
      <c r="A310" s="12" t="s">
        <v>5</v>
      </c>
      <c r="B310" s="12" t="s">
        <v>8</v>
      </c>
      <c r="C310" s="129">
        <v>44127</v>
      </c>
      <c r="D310">
        <v>2961</v>
      </c>
      <c r="E310">
        <v>8</v>
      </c>
      <c r="F310">
        <v>8</v>
      </c>
      <c r="G310">
        <v>0</v>
      </c>
      <c r="H310">
        <v>63</v>
      </c>
      <c r="I310">
        <v>63</v>
      </c>
      <c r="J310">
        <v>50</v>
      </c>
      <c r="K310">
        <v>50</v>
      </c>
      <c r="L310">
        <v>5</v>
      </c>
      <c r="M310">
        <v>5</v>
      </c>
      <c r="N310">
        <v>5</v>
      </c>
      <c r="O310">
        <v>5</v>
      </c>
      <c r="P310">
        <v>5</v>
      </c>
      <c r="Q310">
        <v>5</v>
      </c>
      <c r="R310">
        <v>12</v>
      </c>
      <c r="S310">
        <v>12</v>
      </c>
      <c r="T310">
        <v>3</v>
      </c>
      <c r="U310">
        <v>3</v>
      </c>
      <c r="V310">
        <v>33</v>
      </c>
      <c r="W310" s="12">
        <v>33</v>
      </c>
      <c r="X310">
        <v>10</v>
      </c>
      <c r="Y310">
        <v>10</v>
      </c>
      <c r="Z310">
        <v>0</v>
      </c>
      <c r="AA310">
        <v>0</v>
      </c>
      <c r="AB310">
        <v>193</v>
      </c>
      <c r="AC310">
        <v>10</v>
      </c>
      <c r="AD310">
        <v>10</v>
      </c>
      <c r="AE310">
        <v>3</v>
      </c>
      <c r="AF310">
        <v>0</v>
      </c>
      <c r="AG310">
        <v>0</v>
      </c>
      <c r="AH310">
        <v>3</v>
      </c>
      <c r="AI310">
        <v>1</v>
      </c>
      <c r="AJ310">
        <v>0</v>
      </c>
      <c r="AK310">
        <v>6</v>
      </c>
      <c r="AL310">
        <v>189</v>
      </c>
      <c r="AM310">
        <v>156</v>
      </c>
      <c r="AN310">
        <v>156</v>
      </c>
      <c r="AO310" t="s">
        <v>3</v>
      </c>
      <c r="AP310">
        <v>4</v>
      </c>
      <c r="AQ310" s="12" t="s">
        <v>17</v>
      </c>
      <c r="AR310" s="12" t="s">
        <v>379</v>
      </c>
      <c r="AS310" s="12" t="s">
        <v>57</v>
      </c>
      <c r="AT310" s="12" t="s">
        <v>345</v>
      </c>
      <c r="AU310" s="12" t="s">
        <v>384</v>
      </c>
      <c r="AV310" s="12" t="s">
        <v>279</v>
      </c>
    </row>
    <row r="311" spans="1:48" x14ac:dyDescent="0.35">
      <c r="A311" s="12" t="s">
        <v>5</v>
      </c>
      <c r="B311" s="12" t="s">
        <v>277</v>
      </c>
      <c r="C311" s="129">
        <v>44134</v>
      </c>
      <c r="D311">
        <v>1348</v>
      </c>
      <c r="E311">
        <v>2</v>
      </c>
      <c r="F311">
        <v>2</v>
      </c>
      <c r="G311">
        <v>2</v>
      </c>
      <c r="H311">
        <v>22</v>
      </c>
      <c r="I311">
        <v>18</v>
      </c>
      <c r="J311">
        <v>18</v>
      </c>
      <c r="K311">
        <v>18</v>
      </c>
      <c r="L311">
        <v>1</v>
      </c>
      <c r="M311">
        <v>1</v>
      </c>
      <c r="N311">
        <v>1</v>
      </c>
      <c r="O311">
        <v>4</v>
      </c>
      <c r="P311">
        <v>4</v>
      </c>
      <c r="Q311">
        <v>2</v>
      </c>
      <c r="R311">
        <v>2</v>
      </c>
      <c r="S311">
        <v>2</v>
      </c>
      <c r="T311">
        <v>1</v>
      </c>
      <c r="U311">
        <v>1</v>
      </c>
      <c r="V311">
        <v>22</v>
      </c>
      <c r="W311" s="12">
        <v>18</v>
      </c>
      <c r="X311">
        <v>18</v>
      </c>
      <c r="Y311">
        <v>18</v>
      </c>
      <c r="Z311">
        <v>0</v>
      </c>
      <c r="AA311">
        <v>0</v>
      </c>
      <c r="AB311">
        <v>61</v>
      </c>
      <c r="AC311">
        <v>4</v>
      </c>
      <c r="AD311">
        <v>61</v>
      </c>
      <c r="AE311">
        <v>56</v>
      </c>
      <c r="AF311">
        <v>0</v>
      </c>
      <c r="AG311">
        <v>0</v>
      </c>
      <c r="AH311">
        <v>0</v>
      </c>
      <c r="AI311">
        <v>0</v>
      </c>
      <c r="AJ311">
        <v>0</v>
      </c>
      <c r="AK311">
        <v>4</v>
      </c>
      <c r="AL311">
        <v>62</v>
      </c>
      <c r="AM311">
        <v>60</v>
      </c>
      <c r="AN311">
        <v>37</v>
      </c>
      <c r="AO311" t="s">
        <v>3</v>
      </c>
      <c r="AP311">
        <v>5</v>
      </c>
      <c r="AQ311" s="12" t="s">
        <v>17</v>
      </c>
      <c r="AR311" s="12" t="s">
        <v>379</v>
      </c>
      <c r="AS311" s="12" t="s">
        <v>57</v>
      </c>
      <c r="AT311" s="12" t="s">
        <v>346</v>
      </c>
      <c r="AU311" s="12" t="s">
        <v>383</v>
      </c>
      <c r="AV311" s="12" t="s">
        <v>279</v>
      </c>
    </row>
    <row r="312" spans="1:48" x14ac:dyDescent="0.35">
      <c r="A312" s="12" t="s">
        <v>5</v>
      </c>
      <c r="B312" s="12" t="s">
        <v>8</v>
      </c>
      <c r="C312" s="129">
        <v>44134</v>
      </c>
      <c r="D312">
        <v>2961</v>
      </c>
      <c r="E312">
        <v>8</v>
      </c>
      <c r="F312">
        <v>8</v>
      </c>
      <c r="G312">
        <v>1</v>
      </c>
      <c r="H312">
        <v>48</v>
      </c>
      <c r="I312">
        <v>48</v>
      </c>
      <c r="J312">
        <v>40</v>
      </c>
      <c r="K312">
        <v>40</v>
      </c>
      <c r="L312">
        <v>4</v>
      </c>
      <c r="M312">
        <v>4</v>
      </c>
      <c r="N312">
        <v>4</v>
      </c>
      <c r="O312">
        <v>4</v>
      </c>
      <c r="P312">
        <v>4</v>
      </c>
      <c r="Q312">
        <v>4</v>
      </c>
      <c r="R312">
        <v>7</v>
      </c>
      <c r="S312">
        <v>7</v>
      </c>
      <c r="T312">
        <v>4</v>
      </c>
      <c r="U312">
        <v>4</v>
      </c>
      <c r="V312">
        <v>13</v>
      </c>
      <c r="W312" s="12">
        <v>13</v>
      </c>
      <c r="X312">
        <v>3</v>
      </c>
      <c r="Y312">
        <v>3</v>
      </c>
      <c r="Z312">
        <v>0</v>
      </c>
      <c r="AA312">
        <v>0</v>
      </c>
      <c r="AB312">
        <v>67</v>
      </c>
      <c r="AC312">
        <v>4</v>
      </c>
      <c r="AD312">
        <v>4</v>
      </c>
      <c r="AE312">
        <v>1</v>
      </c>
      <c r="AF312">
        <v>0</v>
      </c>
      <c r="AG312">
        <v>0</v>
      </c>
      <c r="AH312">
        <v>1</v>
      </c>
      <c r="AI312">
        <v>0</v>
      </c>
      <c r="AJ312">
        <v>0</v>
      </c>
      <c r="AK312">
        <v>3</v>
      </c>
      <c r="AL312">
        <v>66</v>
      </c>
      <c r="AM312">
        <v>66</v>
      </c>
      <c r="AN312">
        <v>66</v>
      </c>
      <c r="AO312" t="s">
        <v>3</v>
      </c>
      <c r="AP312">
        <v>5</v>
      </c>
      <c r="AQ312" s="12" t="s">
        <v>17</v>
      </c>
      <c r="AR312" s="12" t="s">
        <v>379</v>
      </c>
      <c r="AS312" s="12" t="s">
        <v>57</v>
      </c>
      <c r="AT312" s="12" t="s">
        <v>345</v>
      </c>
      <c r="AU312" s="12" t="s">
        <v>384</v>
      </c>
      <c r="AV312" s="12" t="s">
        <v>279</v>
      </c>
    </row>
    <row r="313" spans="1:48" x14ac:dyDescent="0.35">
      <c r="A313" s="12" t="s">
        <v>5</v>
      </c>
      <c r="B313" s="12" t="s">
        <v>6</v>
      </c>
      <c r="C313" s="129">
        <v>44134</v>
      </c>
      <c r="D313">
        <v>2254</v>
      </c>
      <c r="E313">
        <v>7</v>
      </c>
      <c r="F313">
        <v>7</v>
      </c>
      <c r="G313">
        <v>0</v>
      </c>
      <c r="H313">
        <v>31</v>
      </c>
      <c r="I313">
        <v>31</v>
      </c>
      <c r="J313">
        <v>31</v>
      </c>
      <c r="K313">
        <v>31</v>
      </c>
      <c r="L313">
        <v>4</v>
      </c>
      <c r="M313">
        <v>4</v>
      </c>
      <c r="N313">
        <v>3</v>
      </c>
      <c r="O313">
        <v>3</v>
      </c>
      <c r="P313">
        <v>3</v>
      </c>
      <c r="Q313">
        <v>3</v>
      </c>
      <c r="R313">
        <v>7</v>
      </c>
      <c r="S313">
        <v>5</v>
      </c>
      <c r="T313">
        <v>3</v>
      </c>
      <c r="U313">
        <v>3</v>
      </c>
      <c r="V313">
        <v>0</v>
      </c>
      <c r="W313" s="12">
        <v>0</v>
      </c>
      <c r="X313">
        <v>0</v>
      </c>
      <c r="Y313">
        <v>0</v>
      </c>
      <c r="Z313">
        <v>0</v>
      </c>
      <c r="AA313">
        <v>0</v>
      </c>
      <c r="AB313">
        <v>157</v>
      </c>
      <c r="AC313">
        <v>27</v>
      </c>
      <c r="AD313">
        <v>20</v>
      </c>
      <c r="AE313">
        <v>7</v>
      </c>
      <c r="AF313">
        <v>0</v>
      </c>
      <c r="AG313">
        <v>0</v>
      </c>
      <c r="AH313">
        <v>0</v>
      </c>
      <c r="AI313">
        <v>0</v>
      </c>
      <c r="AJ313">
        <v>0</v>
      </c>
      <c r="AK313">
        <v>27</v>
      </c>
      <c r="AL313">
        <v>157</v>
      </c>
      <c r="AM313">
        <v>157</v>
      </c>
      <c r="AN313">
        <v>157</v>
      </c>
      <c r="AO313" t="s">
        <v>3</v>
      </c>
      <c r="AP313">
        <v>5</v>
      </c>
      <c r="AQ313" s="12" t="s">
        <v>17</v>
      </c>
      <c r="AR313" s="12" t="s">
        <v>379</v>
      </c>
      <c r="AS313" s="12" t="s">
        <v>57</v>
      </c>
      <c r="AT313" s="12" t="s">
        <v>346</v>
      </c>
      <c r="AU313" s="12" t="s">
        <v>385</v>
      </c>
      <c r="AV313" s="12" t="s">
        <v>279</v>
      </c>
    </row>
    <row r="314" spans="1:48" x14ac:dyDescent="0.35">
      <c r="A314" s="12" t="s">
        <v>5</v>
      </c>
      <c r="B314" s="12" t="s">
        <v>277</v>
      </c>
      <c r="C314" s="129">
        <v>44141</v>
      </c>
      <c r="D314">
        <v>1352</v>
      </c>
      <c r="E314">
        <v>3</v>
      </c>
      <c r="F314">
        <v>4</v>
      </c>
      <c r="G314">
        <v>4</v>
      </c>
      <c r="H314">
        <v>36</v>
      </c>
      <c r="I314">
        <v>36</v>
      </c>
      <c r="J314">
        <v>36</v>
      </c>
      <c r="K314">
        <v>36</v>
      </c>
      <c r="L314">
        <v>2</v>
      </c>
      <c r="M314">
        <v>1</v>
      </c>
      <c r="N314">
        <v>1</v>
      </c>
      <c r="O314">
        <v>2</v>
      </c>
      <c r="P314">
        <v>2</v>
      </c>
      <c r="Q314">
        <v>2</v>
      </c>
      <c r="R314">
        <v>4</v>
      </c>
      <c r="S314">
        <v>2</v>
      </c>
      <c r="T314">
        <v>1</v>
      </c>
      <c r="U314">
        <v>1</v>
      </c>
      <c r="V314">
        <v>36</v>
      </c>
      <c r="W314" s="12">
        <v>36</v>
      </c>
      <c r="X314">
        <v>36</v>
      </c>
      <c r="Y314">
        <v>36</v>
      </c>
      <c r="Z314">
        <v>0</v>
      </c>
      <c r="AA314">
        <v>0</v>
      </c>
      <c r="AB314">
        <v>70</v>
      </c>
      <c r="AC314">
        <v>12</v>
      </c>
      <c r="AD314">
        <v>58</v>
      </c>
      <c r="AE314">
        <v>70</v>
      </c>
      <c r="AF314">
        <v>0</v>
      </c>
      <c r="AG314">
        <v>0</v>
      </c>
      <c r="AH314">
        <v>0</v>
      </c>
      <c r="AI314">
        <v>0</v>
      </c>
      <c r="AJ314">
        <v>0</v>
      </c>
      <c r="AK314">
        <v>12</v>
      </c>
      <c r="AL314">
        <v>97</v>
      </c>
      <c r="AM314">
        <v>90</v>
      </c>
      <c r="AN314">
        <v>72</v>
      </c>
      <c r="AO314" t="s">
        <v>3</v>
      </c>
      <c r="AP314">
        <v>6</v>
      </c>
      <c r="AQ314" s="12" t="s">
        <v>35</v>
      </c>
      <c r="AR314" s="12" t="s">
        <v>379</v>
      </c>
      <c r="AS314" s="12" t="s">
        <v>57</v>
      </c>
      <c r="AT314" s="12" t="s">
        <v>346</v>
      </c>
      <c r="AU314" s="12" t="s">
        <v>383</v>
      </c>
      <c r="AV314" s="12" t="s">
        <v>279</v>
      </c>
    </row>
    <row r="315" spans="1:48" x14ac:dyDescent="0.35">
      <c r="A315" s="12" t="s">
        <v>5</v>
      </c>
      <c r="B315" s="12" t="s">
        <v>8</v>
      </c>
      <c r="C315" s="129">
        <v>44141</v>
      </c>
      <c r="D315">
        <v>2994</v>
      </c>
      <c r="E315">
        <v>10</v>
      </c>
      <c r="F315">
        <v>10</v>
      </c>
      <c r="G315">
        <v>0</v>
      </c>
      <c r="H315">
        <v>80</v>
      </c>
      <c r="I315">
        <v>80</v>
      </c>
      <c r="J315">
        <v>57</v>
      </c>
      <c r="K315">
        <v>57</v>
      </c>
      <c r="L315">
        <v>5</v>
      </c>
      <c r="M315">
        <v>5</v>
      </c>
      <c r="N315">
        <v>5</v>
      </c>
      <c r="O315">
        <v>5</v>
      </c>
      <c r="P315">
        <v>5</v>
      </c>
      <c r="Q315">
        <v>5</v>
      </c>
      <c r="R315">
        <v>6</v>
      </c>
      <c r="S315">
        <v>6</v>
      </c>
      <c r="T315">
        <v>5</v>
      </c>
      <c r="U315">
        <v>5</v>
      </c>
      <c r="V315">
        <v>12</v>
      </c>
      <c r="W315" s="12">
        <v>12</v>
      </c>
      <c r="X315">
        <v>4</v>
      </c>
      <c r="Y315">
        <v>4</v>
      </c>
      <c r="Z315">
        <v>0</v>
      </c>
      <c r="AA315">
        <v>0</v>
      </c>
      <c r="AB315">
        <v>389</v>
      </c>
      <c r="AC315">
        <v>23</v>
      </c>
      <c r="AD315">
        <v>23</v>
      </c>
      <c r="AE315">
        <v>4</v>
      </c>
      <c r="AF315">
        <v>0</v>
      </c>
      <c r="AG315">
        <v>0</v>
      </c>
      <c r="AH315">
        <v>0</v>
      </c>
      <c r="AI315">
        <v>1</v>
      </c>
      <c r="AJ315">
        <v>0</v>
      </c>
      <c r="AK315">
        <v>22</v>
      </c>
      <c r="AL315">
        <v>388</v>
      </c>
      <c r="AM315">
        <v>366</v>
      </c>
      <c r="AN315">
        <v>388</v>
      </c>
      <c r="AO315" t="s">
        <v>3</v>
      </c>
      <c r="AP315">
        <v>6</v>
      </c>
      <c r="AQ315" s="12" t="s">
        <v>35</v>
      </c>
      <c r="AR315" s="12" t="s">
        <v>379</v>
      </c>
      <c r="AS315" s="12" t="s">
        <v>57</v>
      </c>
      <c r="AT315" s="12" t="s">
        <v>345</v>
      </c>
      <c r="AU315" s="12" t="s">
        <v>384</v>
      </c>
      <c r="AV315" s="12" t="s">
        <v>279</v>
      </c>
    </row>
    <row r="316" spans="1:48" x14ac:dyDescent="0.35">
      <c r="A316" s="12" t="s">
        <v>5</v>
      </c>
      <c r="B316" s="12" t="s">
        <v>6</v>
      </c>
      <c r="C316" s="129">
        <v>44141</v>
      </c>
      <c r="D316">
        <v>2254</v>
      </c>
      <c r="E316">
        <v>11</v>
      </c>
      <c r="F316">
        <v>11</v>
      </c>
      <c r="G316">
        <v>7</v>
      </c>
      <c r="H316">
        <v>15</v>
      </c>
      <c r="I316">
        <v>15</v>
      </c>
      <c r="J316">
        <v>15</v>
      </c>
      <c r="K316">
        <v>15</v>
      </c>
      <c r="L316">
        <v>7</v>
      </c>
      <c r="M316">
        <v>7</v>
      </c>
      <c r="N316">
        <v>3</v>
      </c>
      <c r="O316">
        <v>3</v>
      </c>
      <c r="P316">
        <v>3</v>
      </c>
      <c r="Q316">
        <v>3</v>
      </c>
      <c r="R316">
        <v>8</v>
      </c>
      <c r="S316">
        <v>8</v>
      </c>
      <c r="T316">
        <v>4</v>
      </c>
      <c r="U316">
        <v>4</v>
      </c>
      <c r="V316">
        <v>0</v>
      </c>
      <c r="W316" s="12">
        <v>0</v>
      </c>
      <c r="X316">
        <v>0</v>
      </c>
      <c r="Y316">
        <v>0</v>
      </c>
      <c r="Z316">
        <v>0</v>
      </c>
      <c r="AA316">
        <v>0</v>
      </c>
      <c r="AB316">
        <v>154</v>
      </c>
      <c r="AC316">
        <v>7</v>
      </c>
      <c r="AD316">
        <v>7</v>
      </c>
      <c r="AE316">
        <v>7</v>
      </c>
      <c r="AF316">
        <v>0</v>
      </c>
      <c r="AG316">
        <v>0</v>
      </c>
      <c r="AH316">
        <v>0</v>
      </c>
      <c r="AI316">
        <v>0</v>
      </c>
      <c r="AJ316">
        <v>0</v>
      </c>
      <c r="AK316">
        <v>7</v>
      </c>
      <c r="AL316">
        <v>154</v>
      </c>
      <c r="AM316">
        <v>154</v>
      </c>
      <c r="AN316">
        <v>154</v>
      </c>
      <c r="AO316" t="s">
        <v>3</v>
      </c>
      <c r="AP316">
        <v>6</v>
      </c>
      <c r="AQ316" s="12" t="s">
        <v>35</v>
      </c>
      <c r="AR316" s="12" t="s">
        <v>379</v>
      </c>
      <c r="AS316" s="12" t="s">
        <v>57</v>
      </c>
      <c r="AT316" s="12" t="s">
        <v>346</v>
      </c>
      <c r="AU316" s="12" t="s">
        <v>385</v>
      </c>
      <c r="AV316" s="12" t="s">
        <v>279</v>
      </c>
    </row>
    <row r="317" spans="1:48" x14ac:dyDescent="0.35">
      <c r="A317" s="12" t="s">
        <v>5</v>
      </c>
      <c r="B317" s="12" t="s">
        <v>277</v>
      </c>
      <c r="C317" s="129">
        <v>44148</v>
      </c>
      <c r="D317">
        <v>1354</v>
      </c>
      <c r="E317">
        <v>4</v>
      </c>
      <c r="F317">
        <v>4</v>
      </c>
      <c r="G317">
        <v>2</v>
      </c>
      <c r="H317">
        <v>25</v>
      </c>
      <c r="I317">
        <v>25</v>
      </c>
      <c r="J317">
        <v>25</v>
      </c>
      <c r="K317">
        <v>25</v>
      </c>
      <c r="L317">
        <v>2</v>
      </c>
      <c r="M317">
        <v>2</v>
      </c>
      <c r="N317">
        <v>2</v>
      </c>
      <c r="O317">
        <v>5</v>
      </c>
      <c r="P317">
        <v>5</v>
      </c>
      <c r="Q317">
        <v>2</v>
      </c>
      <c r="R317">
        <v>4</v>
      </c>
      <c r="S317">
        <v>2</v>
      </c>
      <c r="T317">
        <v>2</v>
      </c>
      <c r="U317">
        <v>2</v>
      </c>
      <c r="V317">
        <v>25</v>
      </c>
      <c r="W317" s="12">
        <v>25</v>
      </c>
      <c r="X317">
        <v>25</v>
      </c>
      <c r="Y317">
        <v>25</v>
      </c>
      <c r="Z317">
        <v>0</v>
      </c>
      <c r="AA317">
        <v>0</v>
      </c>
      <c r="AB317">
        <v>58</v>
      </c>
      <c r="AC317">
        <v>7</v>
      </c>
      <c r="AD317">
        <v>58</v>
      </c>
      <c r="AE317">
        <v>51</v>
      </c>
      <c r="AF317">
        <v>0</v>
      </c>
      <c r="AG317">
        <v>0</v>
      </c>
      <c r="AH317">
        <v>0</v>
      </c>
      <c r="AI317">
        <v>0</v>
      </c>
      <c r="AJ317">
        <v>0</v>
      </c>
      <c r="AK317">
        <v>7</v>
      </c>
      <c r="AL317">
        <v>92</v>
      </c>
      <c r="AM317">
        <v>84</v>
      </c>
      <c r="AN317">
        <v>92</v>
      </c>
      <c r="AO317" t="s">
        <v>3</v>
      </c>
      <c r="AP317">
        <v>7</v>
      </c>
      <c r="AQ317" s="12" t="s">
        <v>35</v>
      </c>
      <c r="AR317" s="12" t="s">
        <v>379</v>
      </c>
      <c r="AS317" s="12" t="s">
        <v>57</v>
      </c>
      <c r="AT317" s="12" t="s">
        <v>346</v>
      </c>
      <c r="AU317" s="12" t="s">
        <v>383</v>
      </c>
      <c r="AV317" s="12" t="s">
        <v>279</v>
      </c>
    </row>
    <row r="318" spans="1:48" x14ac:dyDescent="0.35">
      <c r="A318" s="12" t="s">
        <v>5</v>
      </c>
      <c r="B318" s="12" t="s">
        <v>8</v>
      </c>
      <c r="C318" s="129">
        <v>44148</v>
      </c>
      <c r="D318">
        <v>2994</v>
      </c>
      <c r="E318">
        <v>5</v>
      </c>
      <c r="F318">
        <v>5</v>
      </c>
      <c r="G318">
        <v>3</v>
      </c>
      <c r="H318">
        <v>47</v>
      </c>
      <c r="I318">
        <v>47</v>
      </c>
      <c r="J318">
        <v>23</v>
      </c>
      <c r="K318">
        <v>23</v>
      </c>
      <c r="L318">
        <v>2</v>
      </c>
      <c r="M318">
        <v>2</v>
      </c>
      <c r="N318">
        <v>2</v>
      </c>
      <c r="O318">
        <v>2</v>
      </c>
      <c r="P318">
        <v>2</v>
      </c>
      <c r="Q318">
        <v>2</v>
      </c>
      <c r="R318">
        <v>6</v>
      </c>
      <c r="S318">
        <v>6</v>
      </c>
      <c r="T318">
        <v>3</v>
      </c>
      <c r="U318">
        <v>3</v>
      </c>
      <c r="V318">
        <v>7</v>
      </c>
      <c r="W318" s="12">
        <v>7</v>
      </c>
      <c r="X318">
        <v>1</v>
      </c>
      <c r="Y318">
        <v>1</v>
      </c>
      <c r="Z318">
        <v>0</v>
      </c>
      <c r="AA318">
        <v>0</v>
      </c>
      <c r="AB318">
        <v>191</v>
      </c>
      <c r="AC318">
        <v>12</v>
      </c>
      <c r="AD318">
        <v>12</v>
      </c>
      <c r="AE318">
        <v>3</v>
      </c>
      <c r="AF318">
        <v>0</v>
      </c>
      <c r="AG318">
        <v>0</v>
      </c>
      <c r="AH318">
        <v>3</v>
      </c>
      <c r="AI318">
        <v>1</v>
      </c>
      <c r="AJ318">
        <v>0</v>
      </c>
      <c r="AK318">
        <v>8</v>
      </c>
      <c r="AL318">
        <v>187</v>
      </c>
      <c r="AM318">
        <v>162</v>
      </c>
      <c r="AN318">
        <v>187</v>
      </c>
      <c r="AO318" t="s">
        <v>3</v>
      </c>
      <c r="AP318">
        <v>7</v>
      </c>
      <c r="AQ318" s="12" t="s">
        <v>35</v>
      </c>
      <c r="AR318" s="12" t="s">
        <v>379</v>
      </c>
      <c r="AS318" s="12" t="s">
        <v>57</v>
      </c>
      <c r="AT318" s="12" t="s">
        <v>345</v>
      </c>
      <c r="AU318" s="12" t="s">
        <v>384</v>
      </c>
      <c r="AV318" s="12" t="s">
        <v>279</v>
      </c>
    </row>
    <row r="319" spans="1:48" x14ac:dyDescent="0.35">
      <c r="A319" s="12" t="s">
        <v>5</v>
      </c>
      <c r="B319" s="12" t="s">
        <v>277</v>
      </c>
      <c r="C319" s="129">
        <v>44155</v>
      </c>
      <c r="D319">
        <v>1355</v>
      </c>
      <c r="E319">
        <v>4</v>
      </c>
      <c r="F319">
        <v>4</v>
      </c>
      <c r="G319">
        <v>1</v>
      </c>
      <c r="H319">
        <v>37</v>
      </c>
      <c r="I319">
        <v>37</v>
      </c>
      <c r="J319">
        <v>37</v>
      </c>
      <c r="K319">
        <v>37</v>
      </c>
      <c r="L319">
        <v>2</v>
      </c>
      <c r="M319">
        <v>2</v>
      </c>
      <c r="N319">
        <v>4</v>
      </c>
      <c r="O319">
        <v>4</v>
      </c>
      <c r="P319">
        <v>4</v>
      </c>
      <c r="Q319">
        <v>2</v>
      </c>
      <c r="R319">
        <v>3</v>
      </c>
      <c r="S319">
        <v>2</v>
      </c>
      <c r="T319">
        <v>2</v>
      </c>
      <c r="U319">
        <v>2</v>
      </c>
      <c r="V319">
        <v>41</v>
      </c>
      <c r="W319" s="12">
        <v>41</v>
      </c>
      <c r="X319">
        <v>41</v>
      </c>
      <c r="Y319">
        <v>41</v>
      </c>
      <c r="Z319">
        <v>0</v>
      </c>
      <c r="AA319">
        <v>0</v>
      </c>
      <c r="AB319">
        <v>55</v>
      </c>
      <c r="AC319">
        <v>3</v>
      </c>
      <c r="AD319">
        <v>55</v>
      </c>
      <c r="AE319">
        <v>52</v>
      </c>
      <c r="AF319">
        <v>0</v>
      </c>
      <c r="AG319">
        <v>0</v>
      </c>
      <c r="AH319">
        <v>0</v>
      </c>
      <c r="AI319">
        <v>0</v>
      </c>
      <c r="AJ319">
        <v>0</v>
      </c>
      <c r="AK319">
        <v>3</v>
      </c>
      <c r="AL319">
        <v>62</v>
      </c>
      <c r="AM319">
        <v>62</v>
      </c>
      <c r="AN319">
        <v>62</v>
      </c>
      <c r="AO319" t="s">
        <v>3</v>
      </c>
      <c r="AP319">
        <v>8</v>
      </c>
      <c r="AQ319" s="12" t="s">
        <v>35</v>
      </c>
      <c r="AR319" s="12" t="s">
        <v>379</v>
      </c>
      <c r="AS319" s="12" t="s">
        <v>57</v>
      </c>
      <c r="AT319" s="12" t="s">
        <v>346</v>
      </c>
      <c r="AU319" s="12" t="s">
        <v>383</v>
      </c>
      <c r="AV319" s="12" t="s">
        <v>279</v>
      </c>
    </row>
    <row r="320" spans="1:48" x14ac:dyDescent="0.35">
      <c r="A320" s="12" t="s">
        <v>5</v>
      </c>
      <c r="B320" s="12" t="s">
        <v>8</v>
      </c>
      <c r="C320" s="129">
        <v>44155</v>
      </c>
      <c r="D320">
        <v>2998</v>
      </c>
      <c r="E320">
        <v>2</v>
      </c>
      <c r="F320">
        <v>3</v>
      </c>
      <c r="G320">
        <v>4</v>
      </c>
      <c r="H320">
        <v>58</v>
      </c>
      <c r="I320">
        <v>58</v>
      </c>
      <c r="J320">
        <v>29</v>
      </c>
      <c r="K320">
        <v>29</v>
      </c>
      <c r="L320">
        <v>1</v>
      </c>
      <c r="M320">
        <v>1</v>
      </c>
      <c r="N320">
        <v>1</v>
      </c>
      <c r="O320">
        <v>1</v>
      </c>
      <c r="P320">
        <v>1</v>
      </c>
      <c r="Q320">
        <v>1</v>
      </c>
      <c r="R320">
        <v>3</v>
      </c>
      <c r="S320">
        <v>2</v>
      </c>
      <c r="T320">
        <v>1</v>
      </c>
      <c r="U320">
        <v>1</v>
      </c>
      <c r="V320">
        <v>4</v>
      </c>
      <c r="W320" s="12">
        <v>4</v>
      </c>
      <c r="X320">
        <v>0</v>
      </c>
      <c r="Y320">
        <v>0</v>
      </c>
      <c r="Z320">
        <v>0</v>
      </c>
      <c r="AA320">
        <v>0</v>
      </c>
      <c r="AB320">
        <v>260</v>
      </c>
      <c r="AC320">
        <v>22</v>
      </c>
      <c r="AD320">
        <v>22</v>
      </c>
      <c r="AE320">
        <v>1</v>
      </c>
      <c r="AF320">
        <v>0</v>
      </c>
      <c r="AG320">
        <v>0</v>
      </c>
      <c r="AH320">
        <v>1</v>
      </c>
      <c r="AI320">
        <v>0</v>
      </c>
      <c r="AJ320">
        <v>0</v>
      </c>
      <c r="AK320">
        <v>21</v>
      </c>
      <c r="AL320">
        <v>260</v>
      </c>
      <c r="AM320">
        <v>241</v>
      </c>
      <c r="AN320">
        <v>260</v>
      </c>
      <c r="AO320" t="s">
        <v>3</v>
      </c>
      <c r="AP320">
        <v>8</v>
      </c>
      <c r="AQ320" s="12" t="s">
        <v>35</v>
      </c>
      <c r="AR320" s="12" t="s">
        <v>379</v>
      </c>
      <c r="AS320" s="12" t="s">
        <v>57</v>
      </c>
      <c r="AT320" s="12" t="s">
        <v>345</v>
      </c>
      <c r="AU320" s="12" t="s">
        <v>384</v>
      </c>
      <c r="AV320" s="12" t="s">
        <v>279</v>
      </c>
    </row>
    <row r="321" spans="1:48" x14ac:dyDescent="0.35">
      <c r="A321" s="12" t="s">
        <v>5</v>
      </c>
      <c r="B321" s="12" t="s">
        <v>6</v>
      </c>
      <c r="C321" s="129">
        <v>44155</v>
      </c>
      <c r="D321">
        <v>2276</v>
      </c>
      <c r="E321">
        <v>14</v>
      </c>
      <c r="F321">
        <v>14</v>
      </c>
      <c r="G321">
        <v>1</v>
      </c>
      <c r="H321">
        <v>34</v>
      </c>
      <c r="I321">
        <v>34</v>
      </c>
      <c r="J321">
        <v>34</v>
      </c>
      <c r="K321">
        <v>34</v>
      </c>
      <c r="L321">
        <v>6</v>
      </c>
      <c r="M321">
        <v>6</v>
      </c>
      <c r="N321">
        <v>6</v>
      </c>
      <c r="O321">
        <v>6</v>
      </c>
      <c r="P321">
        <v>6</v>
      </c>
      <c r="Q321">
        <v>6</v>
      </c>
      <c r="R321">
        <v>16</v>
      </c>
      <c r="S321">
        <v>15</v>
      </c>
      <c r="T321">
        <v>8</v>
      </c>
      <c r="U321">
        <v>8</v>
      </c>
      <c r="V321">
        <v>0</v>
      </c>
      <c r="W321" s="12">
        <v>0</v>
      </c>
      <c r="X321">
        <v>0</v>
      </c>
      <c r="Y321">
        <v>0</v>
      </c>
      <c r="Z321">
        <v>0</v>
      </c>
      <c r="AA321">
        <v>0</v>
      </c>
      <c r="AB321">
        <v>174</v>
      </c>
      <c r="AC321">
        <v>9</v>
      </c>
      <c r="AD321">
        <v>6</v>
      </c>
      <c r="AE321">
        <v>3</v>
      </c>
      <c r="AF321">
        <v>0</v>
      </c>
      <c r="AG321">
        <v>0</v>
      </c>
      <c r="AH321">
        <v>0</v>
      </c>
      <c r="AI321">
        <v>0</v>
      </c>
      <c r="AJ321">
        <v>0</v>
      </c>
      <c r="AK321">
        <v>9</v>
      </c>
      <c r="AL321">
        <v>174</v>
      </c>
      <c r="AM321">
        <v>174</v>
      </c>
      <c r="AN321">
        <v>174</v>
      </c>
      <c r="AO321" t="s">
        <v>3</v>
      </c>
      <c r="AP321">
        <v>8</v>
      </c>
      <c r="AQ321" s="12" t="s">
        <v>35</v>
      </c>
      <c r="AR321" s="12" t="s">
        <v>379</v>
      </c>
      <c r="AS321" s="12" t="s">
        <v>57</v>
      </c>
      <c r="AT321" s="12" t="s">
        <v>346</v>
      </c>
      <c r="AU321" s="12" t="s">
        <v>385</v>
      </c>
      <c r="AV321" s="12" t="s">
        <v>279</v>
      </c>
    </row>
    <row r="322" spans="1:48" x14ac:dyDescent="0.35">
      <c r="A322" s="12" t="s">
        <v>55</v>
      </c>
      <c r="B322" s="12" t="s">
        <v>291</v>
      </c>
      <c r="C322" s="129">
        <v>44134</v>
      </c>
      <c r="D322">
        <v>321</v>
      </c>
      <c r="E322">
        <v>0</v>
      </c>
      <c r="F322">
        <v>0</v>
      </c>
      <c r="G322">
        <v>3</v>
      </c>
      <c r="H322">
        <v>6</v>
      </c>
      <c r="I322">
        <v>6</v>
      </c>
      <c r="J322">
        <v>2</v>
      </c>
      <c r="K322">
        <v>2</v>
      </c>
      <c r="L322">
        <v>0</v>
      </c>
      <c r="M322">
        <v>0</v>
      </c>
      <c r="N322">
        <v>2</v>
      </c>
      <c r="O322">
        <v>2</v>
      </c>
      <c r="P322">
        <v>2</v>
      </c>
      <c r="Q322">
        <v>2</v>
      </c>
      <c r="R322">
        <v>2</v>
      </c>
      <c r="S322">
        <v>1</v>
      </c>
      <c r="T322">
        <v>0</v>
      </c>
      <c r="U322">
        <v>0</v>
      </c>
      <c r="V322">
        <v>40</v>
      </c>
      <c r="W322" s="12">
        <v>40</v>
      </c>
      <c r="X322">
        <v>40</v>
      </c>
      <c r="Y322">
        <v>40</v>
      </c>
      <c r="Z322">
        <v>0</v>
      </c>
      <c r="AA322">
        <v>0</v>
      </c>
      <c r="AB322">
        <v>44</v>
      </c>
      <c r="AC322">
        <v>13</v>
      </c>
      <c r="AD322">
        <v>13</v>
      </c>
      <c r="AE322">
        <v>3</v>
      </c>
      <c r="AF322">
        <v>1</v>
      </c>
      <c r="AG322">
        <v>0</v>
      </c>
      <c r="AH322">
        <v>0</v>
      </c>
      <c r="AI322">
        <v>0</v>
      </c>
      <c r="AJ322">
        <v>0</v>
      </c>
      <c r="AK322">
        <v>9</v>
      </c>
      <c r="AL322">
        <v>8</v>
      </c>
      <c r="AM322">
        <v>8</v>
      </c>
      <c r="AN322">
        <v>8</v>
      </c>
      <c r="AO322" t="s">
        <v>3</v>
      </c>
      <c r="AP322">
        <v>5</v>
      </c>
      <c r="AQ322" s="12" t="s">
        <v>17</v>
      </c>
      <c r="AR322" s="12" t="s">
        <v>379</v>
      </c>
      <c r="AS322" s="12" t="s">
        <v>57</v>
      </c>
      <c r="AT322" s="12" t="s">
        <v>322</v>
      </c>
      <c r="AU322" s="12" t="s">
        <v>382</v>
      </c>
      <c r="AV322" s="12" t="s">
        <v>268</v>
      </c>
    </row>
    <row r="323" spans="1:48" x14ac:dyDescent="0.35">
      <c r="A323" s="12" t="s">
        <v>55</v>
      </c>
      <c r="B323" s="12" t="s">
        <v>291</v>
      </c>
      <c r="C323" s="129">
        <v>44155</v>
      </c>
      <c r="D323">
        <v>331</v>
      </c>
      <c r="E323">
        <v>1</v>
      </c>
      <c r="F323">
        <v>0</v>
      </c>
      <c r="G323">
        <v>2</v>
      </c>
      <c r="H323">
        <v>32</v>
      </c>
      <c r="I323">
        <v>32</v>
      </c>
      <c r="J323">
        <v>11</v>
      </c>
      <c r="K323">
        <v>11</v>
      </c>
      <c r="L323">
        <v>0</v>
      </c>
      <c r="M323">
        <v>0</v>
      </c>
      <c r="N323">
        <v>2</v>
      </c>
      <c r="O323">
        <v>2</v>
      </c>
      <c r="P323">
        <v>2</v>
      </c>
      <c r="Q323">
        <v>2</v>
      </c>
      <c r="R323">
        <v>3</v>
      </c>
      <c r="S323">
        <v>3</v>
      </c>
      <c r="T323">
        <v>0</v>
      </c>
      <c r="U323">
        <v>0</v>
      </c>
      <c r="V323">
        <v>44</v>
      </c>
      <c r="W323" s="12">
        <v>44</v>
      </c>
      <c r="X323">
        <v>44</v>
      </c>
      <c r="Y323">
        <v>44</v>
      </c>
      <c r="Z323">
        <v>1</v>
      </c>
      <c r="AA323">
        <v>0</v>
      </c>
      <c r="AB323">
        <v>28</v>
      </c>
      <c r="AC323">
        <v>3</v>
      </c>
      <c r="AD323">
        <v>3</v>
      </c>
      <c r="AE323">
        <v>3</v>
      </c>
      <c r="AF323">
        <v>0</v>
      </c>
      <c r="AG323">
        <v>0</v>
      </c>
      <c r="AH323">
        <v>0</v>
      </c>
      <c r="AI323">
        <v>0</v>
      </c>
      <c r="AJ323">
        <v>0</v>
      </c>
      <c r="AK323">
        <v>3</v>
      </c>
      <c r="AL323">
        <v>30</v>
      </c>
      <c r="AM323">
        <v>26</v>
      </c>
      <c r="AN323">
        <v>30</v>
      </c>
      <c r="AO323" t="s">
        <v>3</v>
      </c>
      <c r="AP323">
        <v>8</v>
      </c>
      <c r="AQ323" s="12" t="s">
        <v>35</v>
      </c>
      <c r="AR323" s="12" t="s">
        <v>379</v>
      </c>
      <c r="AS323" s="12" t="s">
        <v>57</v>
      </c>
      <c r="AT323" s="12" t="s">
        <v>322</v>
      </c>
      <c r="AU323" s="12" t="s">
        <v>382</v>
      </c>
      <c r="AV323" s="12" t="s">
        <v>268</v>
      </c>
    </row>
    <row r="324" spans="1:48" x14ac:dyDescent="0.35">
      <c r="A324" s="12" t="s">
        <v>132</v>
      </c>
      <c r="B324" s="12" t="s">
        <v>137</v>
      </c>
      <c r="C324" s="129">
        <v>44113</v>
      </c>
      <c r="D324">
        <v>3406</v>
      </c>
      <c r="E324">
        <v>7</v>
      </c>
      <c r="F324">
        <v>7</v>
      </c>
      <c r="G324">
        <v>0</v>
      </c>
      <c r="H324">
        <v>75</v>
      </c>
      <c r="I324">
        <v>75</v>
      </c>
      <c r="J324">
        <v>19</v>
      </c>
      <c r="K324">
        <v>19</v>
      </c>
      <c r="L324">
        <v>2</v>
      </c>
      <c r="M324">
        <v>2</v>
      </c>
      <c r="N324">
        <v>12</v>
      </c>
      <c r="O324">
        <v>7</v>
      </c>
      <c r="P324">
        <v>7</v>
      </c>
      <c r="Q324">
        <v>7</v>
      </c>
      <c r="R324">
        <v>7</v>
      </c>
      <c r="S324">
        <v>6</v>
      </c>
      <c r="T324">
        <v>0</v>
      </c>
      <c r="U324">
        <v>0</v>
      </c>
      <c r="V324">
        <v>37</v>
      </c>
      <c r="W324" s="12">
        <v>30</v>
      </c>
      <c r="X324">
        <v>30</v>
      </c>
      <c r="Y324">
        <v>30</v>
      </c>
      <c r="Z324">
        <v>5</v>
      </c>
      <c r="AA324">
        <v>5</v>
      </c>
      <c r="AB324">
        <v>92</v>
      </c>
      <c r="AC324">
        <v>10</v>
      </c>
      <c r="AD324">
        <v>10</v>
      </c>
      <c r="AE324">
        <v>6</v>
      </c>
      <c r="AF324">
        <v>1</v>
      </c>
      <c r="AG324">
        <v>0</v>
      </c>
      <c r="AH324">
        <v>0</v>
      </c>
      <c r="AI324">
        <v>0</v>
      </c>
      <c r="AJ324">
        <v>0</v>
      </c>
      <c r="AK324">
        <v>6</v>
      </c>
      <c r="AL324">
        <v>239</v>
      </c>
      <c r="AM324">
        <v>219</v>
      </c>
      <c r="AN324">
        <v>206</v>
      </c>
      <c r="AO324" t="s">
        <v>3</v>
      </c>
      <c r="AP324">
        <v>2</v>
      </c>
      <c r="AQ324" s="12" t="s">
        <v>17</v>
      </c>
      <c r="AR324" s="12" t="s">
        <v>379</v>
      </c>
      <c r="AS324" s="12" t="s">
        <v>57</v>
      </c>
      <c r="AT324" s="12" t="s">
        <v>349</v>
      </c>
      <c r="AU324" s="12" t="s">
        <v>390</v>
      </c>
      <c r="AV324" s="12" t="s">
        <v>268</v>
      </c>
    </row>
    <row r="325" spans="1:48" x14ac:dyDescent="0.35">
      <c r="A325" s="12" t="s">
        <v>132</v>
      </c>
      <c r="B325" s="12" t="s">
        <v>137</v>
      </c>
      <c r="C325" s="129">
        <v>44120</v>
      </c>
      <c r="D325">
        <v>3406</v>
      </c>
      <c r="E325">
        <v>2</v>
      </c>
      <c r="F325">
        <v>5</v>
      </c>
      <c r="G325">
        <v>2</v>
      </c>
      <c r="H325">
        <v>84</v>
      </c>
      <c r="I325">
        <v>84</v>
      </c>
      <c r="J325">
        <v>15</v>
      </c>
      <c r="K325">
        <v>15</v>
      </c>
      <c r="L325">
        <v>0</v>
      </c>
      <c r="M325">
        <v>0</v>
      </c>
      <c r="N325">
        <v>9</v>
      </c>
      <c r="O325">
        <v>2</v>
      </c>
      <c r="P325">
        <v>2</v>
      </c>
      <c r="Q325">
        <v>2</v>
      </c>
      <c r="R325">
        <v>2</v>
      </c>
      <c r="S325">
        <v>2</v>
      </c>
      <c r="T325">
        <v>0</v>
      </c>
      <c r="U325">
        <v>0</v>
      </c>
      <c r="V325">
        <v>36</v>
      </c>
      <c r="W325" s="12">
        <v>32</v>
      </c>
      <c r="X325">
        <v>32</v>
      </c>
      <c r="Y325">
        <v>32</v>
      </c>
      <c r="Z325">
        <v>2</v>
      </c>
      <c r="AA325">
        <v>2</v>
      </c>
      <c r="AB325">
        <v>118</v>
      </c>
      <c r="AC325">
        <v>7</v>
      </c>
      <c r="AD325">
        <v>7</v>
      </c>
      <c r="AE325">
        <v>2</v>
      </c>
      <c r="AF325">
        <v>1</v>
      </c>
      <c r="AG325">
        <v>0</v>
      </c>
      <c r="AH325">
        <v>0</v>
      </c>
      <c r="AI325">
        <v>0</v>
      </c>
      <c r="AJ325">
        <v>0</v>
      </c>
      <c r="AK325">
        <v>6</v>
      </c>
      <c r="AL325">
        <v>205</v>
      </c>
      <c r="AM325">
        <v>183</v>
      </c>
      <c r="AN325">
        <v>183</v>
      </c>
      <c r="AO325" t="s">
        <v>3</v>
      </c>
      <c r="AP325">
        <v>3</v>
      </c>
      <c r="AQ325" s="12" t="s">
        <v>17</v>
      </c>
      <c r="AR325" s="12" t="s">
        <v>379</v>
      </c>
      <c r="AS325" s="12" t="s">
        <v>57</v>
      </c>
      <c r="AT325" s="12" t="s">
        <v>349</v>
      </c>
      <c r="AU325" s="12" t="s">
        <v>390</v>
      </c>
      <c r="AV325" s="12" t="s">
        <v>268</v>
      </c>
    </row>
    <row r="326" spans="1:48" x14ac:dyDescent="0.35">
      <c r="A326" s="12" t="s">
        <v>132</v>
      </c>
      <c r="B326" s="12" t="s">
        <v>135</v>
      </c>
      <c r="C326" s="129">
        <v>44134</v>
      </c>
      <c r="D326">
        <v>1958</v>
      </c>
      <c r="E326">
        <v>3</v>
      </c>
      <c r="F326">
        <v>4</v>
      </c>
      <c r="G326">
        <v>0</v>
      </c>
      <c r="H326">
        <v>42</v>
      </c>
      <c r="I326">
        <v>42</v>
      </c>
      <c r="J326">
        <v>4</v>
      </c>
      <c r="K326">
        <v>4</v>
      </c>
      <c r="L326">
        <v>0</v>
      </c>
      <c r="M326">
        <v>0</v>
      </c>
      <c r="N326">
        <v>45</v>
      </c>
      <c r="O326">
        <v>5</v>
      </c>
      <c r="P326">
        <v>5</v>
      </c>
      <c r="Q326">
        <v>5</v>
      </c>
      <c r="R326">
        <v>5</v>
      </c>
      <c r="S326">
        <v>5</v>
      </c>
      <c r="T326">
        <v>1</v>
      </c>
      <c r="U326">
        <v>1</v>
      </c>
      <c r="V326">
        <v>81</v>
      </c>
      <c r="W326" s="12">
        <v>57</v>
      </c>
      <c r="X326">
        <v>57</v>
      </c>
      <c r="Y326">
        <v>57</v>
      </c>
      <c r="Z326">
        <v>2</v>
      </c>
      <c r="AA326">
        <v>2</v>
      </c>
      <c r="AB326">
        <v>229</v>
      </c>
      <c r="AC326">
        <v>6</v>
      </c>
      <c r="AD326">
        <v>6</v>
      </c>
      <c r="AE326">
        <v>2</v>
      </c>
      <c r="AF326">
        <v>0</v>
      </c>
      <c r="AG326">
        <v>0</v>
      </c>
      <c r="AH326">
        <v>0</v>
      </c>
      <c r="AI326">
        <v>0</v>
      </c>
      <c r="AJ326">
        <v>0</v>
      </c>
      <c r="AK326">
        <v>4</v>
      </c>
      <c r="AL326">
        <v>202</v>
      </c>
      <c r="AM326">
        <v>180</v>
      </c>
      <c r="AN326">
        <v>180</v>
      </c>
      <c r="AO326" t="s">
        <v>3</v>
      </c>
      <c r="AP326">
        <v>5</v>
      </c>
      <c r="AQ326" s="12" t="s">
        <v>17</v>
      </c>
      <c r="AR326" s="12" t="s">
        <v>379</v>
      </c>
      <c r="AS326" s="12" t="s">
        <v>57</v>
      </c>
      <c r="AT326" s="12" t="s">
        <v>350</v>
      </c>
      <c r="AU326" s="12" t="s">
        <v>388</v>
      </c>
      <c r="AV326" s="12" t="s">
        <v>268</v>
      </c>
    </row>
    <row r="327" spans="1:48" x14ac:dyDescent="0.35">
      <c r="A327" s="12" t="s">
        <v>132</v>
      </c>
      <c r="B327" s="12" t="s">
        <v>137</v>
      </c>
      <c r="C327" s="129">
        <v>44134</v>
      </c>
      <c r="D327">
        <v>3406</v>
      </c>
      <c r="E327">
        <v>2</v>
      </c>
      <c r="F327">
        <v>2</v>
      </c>
      <c r="G327">
        <v>11</v>
      </c>
      <c r="H327">
        <v>143</v>
      </c>
      <c r="I327">
        <v>143</v>
      </c>
      <c r="J327">
        <v>30</v>
      </c>
      <c r="K327">
        <v>30</v>
      </c>
      <c r="L327">
        <v>0</v>
      </c>
      <c r="M327">
        <v>0</v>
      </c>
      <c r="N327">
        <v>72</v>
      </c>
      <c r="O327">
        <v>2</v>
      </c>
      <c r="P327">
        <v>2</v>
      </c>
      <c r="Q327">
        <v>2</v>
      </c>
      <c r="R327">
        <v>2</v>
      </c>
      <c r="S327">
        <v>2</v>
      </c>
      <c r="T327">
        <v>0</v>
      </c>
      <c r="U327">
        <v>0</v>
      </c>
      <c r="V327">
        <v>17</v>
      </c>
      <c r="W327" s="12">
        <v>17</v>
      </c>
      <c r="X327">
        <v>17</v>
      </c>
      <c r="Y327">
        <v>17</v>
      </c>
      <c r="Z327">
        <v>2</v>
      </c>
      <c r="AA327">
        <v>2</v>
      </c>
      <c r="AB327">
        <v>177</v>
      </c>
      <c r="AC327">
        <v>10</v>
      </c>
      <c r="AD327">
        <v>10</v>
      </c>
      <c r="AE327">
        <v>5</v>
      </c>
      <c r="AF327">
        <v>0</v>
      </c>
      <c r="AG327">
        <v>1</v>
      </c>
      <c r="AH327">
        <v>0</v>
      </c>
      <c r="AI327">
        <v>0</v>
      </c>
      <c r="AJ327">
        <v>2</v>
      </c>
      <c r="AK327">
        <v>7</v>
      </c>
      <c r="AL327">
        <v>224</v>
      </c>
      <c r="AM327">
        <v>216</v>
      </c>
      <c r="AN327">
        <v>216</v>
      </c>
      <c r="AO327" t="s">
        <v>3</v>
      </c>
      <c r="AP327">
        <v>5</v>
      </c>
      <c r="AQ327" s="12" t="s">
        <v>17</v>
      </c>
      <c r="AR327" s="12" t="s">
        <v>379</v>
      </c>
      <c r="AS327" s="12" t="s">
        <v>57</v>
      </c>
      <c r="AT327" s="12" t="s">
        <v>349</v>
      </c>
      <c r="AU327" s="12" t="s">
        <v>390</v>
      </c>
      <c r="AV327" s="12" t="s">
        <v>268</v>
      </c>
    </row>
    <row r="328" spans="1:48" x14ac:dyDescent="0.35">
      <c r="A328" s="12" t="s">
        <v>132</v>
      </c>
      <c r="B328" s="12" t="s">
        <v>137</v>
      </c>
      <c r="C328" s="129">
        <v>44155</v>
      </c>
      <c r="D328">
        <v>3462</v>
      </c>
      <c r="E328">
        <v>12</v>
      </c>
      <c r="F328">
        <v>12</v>
      </c>
      <c r="G328">
        <v>15</v>
      </c>
      <c r="H328">
        <v>120</v>
      </c>
      <c r="I328">
        <v>120</v>
      </c>
      <c r="J328">
        <v>95</v>
      </c>
      <c r="K328">
        <v>95</v>
      </c>
      <c r="L328">
        <v>2</v>
      </c>
      <c r="M328">
        <v>2</v>
      </c>
      <c r="N328">
        <v>14</v>
      </c>
      <c r="O328">
        <v>14</v>
      </c>
      <c r="P328">
        <v>14</v>
      </c>
      <c r="Q328">
        <v>14</v>
      </c>
      <c r="R328">
        <v>14</v>
      </c>
      <c r="S328">
        <v>14</v>
      </c>
      <c r="T328">
        <v>0</v>
      </c>
      <c r="U328">
        <v>0</v>
      </c>
      <c r="V328">
        <v>29</v>
      </c>
      <c r="W328" s="12">
        <v>29</v>
      </c>
      <c r="X328">
        <v>29</v>
      </c>
      <c r="Y328">
        <v>29</v>
      </c>
      <c r="Z328">
        <v>10</v>
      </c>
      <c r="AA328">
        <v>10</v>
      </c>
      <c r="AB328">
        <v>291</v>
      </c>
      <c r="AC328">
        <v>7</v>
      </c>
      <c r="AD328">
        <v>5</v>
      </c>
      <c r="AE328">
        <v>2</v>
      </c>
      <c r="AF328">
        <v>0</v>
      </c>
      <c r="AG328">
        <v>0</v>
      </c>
      <c r="AH328">
        <v>0</v>
      </c>
      <c r="AI328">
        <v>0</v>
      </c>
      <c r="AJ328">
        <v>0</v>
      </c>
      <c r="AK328">
        <v>5</v>
      </c>
      <c r="AL328">
        <v>291</v>
      </c>
      <c r="AM328">
        <v>288</v>
      </c>
      <c r="AN328">
        <v>288</v>
      </c>
      <c r="AO328" t="s">
        <v>3</v>
      </c>
      <c r="AP328">
        <v>8</v>
      </c>
      <c r="AQ328" s="12" t="s">
        <v>35</v>
      </c>
      <c r="AR328" s="12" t="s">
        <v>379</v>
      </c>
      <c r="AS328" s="12" t="s">
        <v>57</v>
      </c>
      <c r="AT328" s="12" t="s">
        <v>349</v>
      </c>
      <c r="AU328" s="12" t="s">
        <v>390</v>
      </c>
      <c r="AV328" s="12" t="s">
        <v>268</v>
      </c>
    </row>
    <row r="329" spans="1:48" x14ac:dyDescent="0.35">
      <c r="A329" s="12" t="s">
        <v>10</v>
      </c>
      <c r="B329" s="12" t="s">
        <v>156</v>
      </c>
      <c r="C329" s="129">
        <v>44106</v>
      </c>
      <c r="D329">
        <v>3802</v>
      </c>
      <c r="E329">
        <v>4</v>
      </c>
      <c r="F329">
        <v>4</v>
      </c>
      <c r="G329">
        <v>-42</v>
      </c>
      <c r="H329">
        <v>396</v>
      </c>
      <c r="I329">
        <v>268</v>
      </c>
      <c r="J329">
        <v>159</v>
      </c>
      <c r="K329">
        <v>159</v>
      </c>
      <c r="L329">
        <v>11</v>
      </c>
      <c r="M329">
        <v>11</v>
      </c>
      <c r="N329">
        <v>7</v>
      </c>
      <c r="O329">
        <v>7</v>
      </c>
      <c r="P329">
        <v>7</v>
      </c>
      <c r="Q329">
        <v>7</v>
      </c>
      <c r="R329">
        <v>9</v>
      </c>
      <c r="S329">
        <v>9</v>
      </c>
      <c r="T329">
        <v>2</v>
      </c>
      <c r="U329">
        <v>2</v>
      </c>
      <c r="V329">
        <v>0</v>
      </c>
      <c r="W329" s="12">
        <v>0</v>
      </c>
      <c r="X329">
        <v>0</v>
      </c>
      <c r="Y329">
        <v>0</v>
      </c>
      <c r="Z329">
        <v>0</v>
      </c>
      <c r="AA329">
        <v>0</v>
      </c>
      <c r="AB329">
        <v>254</v>
      </c>
      <c r="AC329">
        <v>45</v>
      </c>
      <c r="AD329">
        <v>40</v>
      </c>
      <c r="AE329">
        <v>5</v>
      </c>
      <c r="AF329">
        <v>0</v>
      </c>
      <c r="AG329">
        <v>0</v>
      </c>
      <c r="AH329">
        <v>1</v>
      </c>
      <c r="AI329">
        <v>1</v>
      </c>
      <c r="AJ329">
        <v>0</v>
      </c>
      <c r="AK329">
        <v>43</v>
      </c>
      <c r="AL329">
        <v>181</v>
      </c>
      <c r="AM329">
        <v>177</v>
      </c>
      <c r="AN329">
        <v>176</v>
      </c>
      <c r="AO329" t="s">
        <v>3</v>
      </c>
      <c r="AP329">
        <v>1</v>
      </c>
      <c r="AQ329" s="12" t="s">
        <v>17</v>
      </c>
      <c r="AR329" s="12" t="s">
        <v>379</v>
      </c>
      <c r="AS329" s="12" t="s">
        <v>57</v>
      </c>
      <c r="AT329" s="12" t="s">
        <v>365</v>
      </c>
      <c r="AU329" s="12" t="s">
        <v>401</v>
      </c>
      <c r="AV329" s="12" t="s">
        <v>268</v>
      </c>
    </row>
    <row r="330" spans="1:48" x14ac:dyDescent="0.35">
      <c r="A330" s="12" t="s">
        <v>10</v>
      </c>
      <c r="B330" s="12" t="s">
        <v>160</v>
      </c>
      <c r="C330" s="129">
        <v>44106</v>
      </c>
      <c r="D330">
        <v>1682</v>
      </c>
      <c r="E330">
        <v>2</v>
      </c>
      <c r="F330">
        <v>2</v>
      </c>
      <c r="G330">
        <v>10</v>
      </c>
      <c r="H330">
        <v>209</v>
      </c>
      <c r="I330">
        <v>153</v>
      </c>
      <c r="J330">
        <v>89</v>
      </c>
      <c r="K330">
        <v>89</v>
      </c>
      <c r="L330">
        <v>8</v>
      </c>
      <c r="M330">
        <v>8</v>
      </c>
      <c r="N330">
        <v>3</v>
      </c>
      <c r="O330">
        <v>3</v>
      </c>
      <c r="P330">
        <v>3</v>
      </c>
      <c r="Q330">
        <v>3</v>
      </c>
      <c r="R330">
        <v>5</v>
      </c>
      <c r="S330">
        <v>4</v>
      </c>
      <c r="T330">
        <v>1</v>
      </c>
      <c r="U330">
        <v>1</v>
      </c>
      <c r="V330">
        <v>0</v>
      </c>
      <c r="W330" s="12">
        <v>0</v>
      </c>
      <c r="X330">
        <v>0</v>
      </c>
      <c r="Y330">
        <v>0</v>
      </c>
      <c r="Z330">
        <v>0</v>
      </c>
      <c r="AA330">
        <v>0</v>
      </c>
      <c r="AB330">
        <v>106</v>
      </c>
      <c r="AC330">
        <v>16</v>
      </c>
      <c r="AD330">
        <v>10</v>
      </c>
      <c r="AE330">
        <v>3</v>
      </c>
      <c r="AF330">
        <v>0</v>
      </c>
      <c r="AG330">
        <v>0</v>
      </c>
      <c r="AH330">
        <v>0</v>
      </c>
      <c r="AI330">
        <v>0</v>
      </c>
      <c r="AJ330">
        <v>3</v>
      </c>
      <c r="AK330">
        <v>10</v>
      </c>
      <c r="AL330">
        <v>61</v>
      </c>
      <c r="AM330">
        <v>58</v>
      </c>
      <c r="AN330">
        <v>58</v>
      </c>
      <c r="AO330" t="s">
        <v>3</v>
      </c>
      <c r="AP330">
        <v>1</v>
      </c>
      <c r="AQ330" s="12" t="s">
        <v>17</v>
      </c>
      <c r="AR330" s="12" t="s">
        <v>379</v>
      </c>
      <c r="AS330" s="12" t="s">
        <v>57</v>
      </c>
      <c r="AT330" s="12" t="s">
        <v>367</v>
      </c>
      <c r="AU330" s="12" t="s">
        <v>411</v>
      </c>
      <c r="AV330" s="12" t="s">
        <v>268</v>
      </c>
    </row>
    <row r="331" spans="1:48" x14ac:dyDescent="0.35">
      <c r="A331" s="12" t="s">
        <v>10</v>
      </c>
      <c r="B331" s="12" t="s">
        <v>161</v>
      </c>
      <c r="C331" s="129">
        <v>44106</v>
      </c>
      <c r="D331">
        <v>1123</v>
      </c>
      <c r="E331">
        <v>2</v>
      </c>
      <c r="F331">
        <v>2</v>
      </c>
      <c r="G331">
        <v>13</v>
      </c>
      <c r="H331">
        <v>334</v>
      </c>
      <c r="I331">
        <v>234</v>
      </c>
      <c r="J331">
        <v>131</v>
      </c>
      <c r="K331">
        <v>131</v>
      </c>
      <c r="L331">
        <v>8</v>
      </c>
      <c r="M331">
        <v>8</v>
      </c>
      <c r="N331">
        <v>5</v>
      </c>
      <c r="O331">
        <v>5</v>
      </c>
      <c r="P331">
        <v>5</v>
      </c>
      <c r="Q331">
        <v>5</v>
      </c>
      <c r="R331">
        <v>6</v>
      </c>
      <c r="S331">
        <v>5</v>
      </c>
      <c r="T331">
        <v>1</v>
      </c>
      <c r="U331">
        <v>1</v>
      </c>
      <c r="V331">
        <v>0</v>
      </c>
      <c r="W331" s="12">
        <v>0</v>
      </c>
      <c r="X331">
        <v>0</v>
      </c>
      <c r="Y331">
        <v>0</v>
      </c>
      <c r="Z331">
        <v>0</v>
      </c>
      <c r="AA331">
        <v>0</v>
      </c>
      <c r="AB331">
        <v>90</v>
      </c>
      <c r="AC331">
        <v>10</v>
      </c>
      <c r="AD331">
        <v>8</v>
      </c>
      <c r="AE331">
        <v>2</v>
      </c>
      <c r="AF331">
        <v>1</v>
      </c>
      <c r="AG331">
        <v>0</v>
      </c>
      <c r="AH331">
        <v>1</v>
      </c>
      <c r="AI331">
        <v>1</v>
      </c>
      <c r="AJ331">
        <v>0</v>
      </c>
      <c r="AK331">
        <v>8</v>
      </c>
      <c r="AL331">
        <v>46</v>
      </c>
      <c r="AM331">
        <v>43</v>
      </c>
      <c r="AN331">
        <v>43</v>
      </c>
      <c r="AO331" t="s">
        <v>3</v>
      </c>
      <c r="AP331">
        <v>1</v>
      </c>
      <c r="AQ331" s="12" t="s">
        <v>17</v>
      </c>
      <c r="AR331" s="12" t="s">
        <v>379</v>
      </c>
      <c r="AS331" s="12" t="s">
        <v>57</v>
      </c>
      <c r="AT331" s="12" t="s">
        <v>369</v>
      </c>
      <c r="AU331" s="12" t="s">
        <v>408</v>
      </c>
      <c r="AV331" s="12" t="s">
        <v>268</v>
      </c>
    </row>
    <row r="332" spans="1:48" x14ac:dyDescent="0.35">
      <c r="A332" s="12" t="s">
        <v>10</v>
      </c>
      <c r="B332" s="12" t="s">
        <v>162</v>
      </c>
      <c r="C332" s="129">
        <v>44106</v>
      </c>
      <c r="D332">
        <v>1111</v>
      </c>
      <c r="E332">
        <v>2</v>
      </c>
      <c r="F332">
        <v>2</v>
      </c>
      <c r="G332">
        <v>21</v>
      </c>
      <c r="H332">
        <v>293</v>
      </c>
      <c r="I332">
        <v>202</v>
      </c>
      <c r="J332">
        <v>107</v>
      </c>
      <c r="K332">
        <v>107</v>
      </c>
      <c r="L332">
        <v>8</v>
      </c>
      <c r="M332">
        <v>8</v>
      </c>
      <c r="N332">
        <v>4</v>
      </c>
      <c r="O332">
        <v>4</v>
      </c>
      <c r="P332">
        <v>4</v>
      </c>
      <c r="Q332">
        <v>4</v>
      </c>
      <c r="R332">
        <v>6</v>
      </c>
      <c r="S332">
        <v>6</v>
      </c>
      <c r="T332">
        <v>1</v>
      </c>
      <c r="U332">
        <v>1</v>
      </c>
      <c r="V332">
        <v>0</v>
      </c>
      <c r="W332" s="12">
        <v>0</v>
      </c>
      <c r="X332">
        <v>0</v>
      </c>
      <c r="Y332">
        <v>0</v>
      </c>
      <c r="Z332">
        <v>0</v>
      </c>
      <c r="AA332">
        <v>0</v>
      </c>
      <c r="AB332">
        <v>96</v>
      </c>
      <c r="AC332">
        <v>9</v>
      </c>
      <c r="AD332">
        <v>7</v>
      </c>
      <c r="AE332">
        <v>2</v>
      </c>
      <c r="AF332">
        <v>0</v>
      </c>
      <c r="AG332">
        <v>0</v>
      </c>
      <c r="AH332">
        <v>0</v>
      </c>
      <c r="AI332">
        <v>0</v>
      </c>
      <c r="AJ332">
        <v>0</v>
      </c>
      <c r="AK332">
        <v>8</v>
      </c>
      <c r="AL332">
        <v>83</v>
      </c>
      <c r="AM332">
        <v>70</v>
      </c>
      <c r="AN332">
        <v>70</v>
      </c>
      <c r="AO332" t="s">
        <v>3</v>
      </c>
      <c r="AP332">
        <v>1</v>
      </c>
      <c r="AQ332" s="12" t="s">
        <v>17</v>
      </c>
      <c r="AR332" s="12" t="s">
        <v>379</v>
      </c>
      <c r="AS332" s="12" t="s">
        <v>57</v>
      </c>
      <c r="AT332" s="12" t="s">
        <v>368</v>
      </c>
      <c r="AU332" s="12" t="s">
        <v>402</v>
      </c>
      <c r="AV332" s="12" t="s">
        <v>268</v>
      </c>
    </row>
    <row r="333" spans="1:48" x14ac:dyDescent="0.35">
      <c r="A333" s="12" t="s">
        <v>10</v>
      </c>
      <c r="B333" s="12" t="s">
        <v>163</v>
      </c>
      <c r="C333" s="129">
        <v>44106</v>
      </c>
      <c r="D333">
        <v>1023</v>
      </c>
      <c r="E333">
        <v>2</v>
      </c>
      <c r="F333">
        <v>2</v>
      </c>
      <c r="G333">
        <v>-6</v>
      </c>
      <c r="H333">
        <v>208</v>
      </c>
      <c r="I333">
        <v>143</v>
      </c>
      <c r="J333">
        <v>78</v>
      </c>
      <c r="K333">
        <v>78</v>
      </c>
      <c r="L333">
        <v>5</v>
      </c>
      <c r="M333">
        <v>5</v>
      </c>
      <c r="N333">
        <v>3</v>
      </c>
      <c r="O333">
        <v>3</v>
      </c>
      <c r="P333">
        <v>3</v>
      </c>
      <c r="Q333">
        <v>3</v>
      </c>
      <c r="R333">
        <v>4</v>
      </c>
      <c r="S333">
        <v>3</v>
      </c>
      <c r="T333">
        <v>1</v>
      </c>
      <c r="U333">
        <v>1</v>
      </c>
      <c r="V333">
        <v>0</v>
      </c>
      <c r="W333" s="12">
        <v>0</v>
      </c>
      <c r="X333">
        <v>0</v>
      </c>
      <c r="Y333">
        <v>0</v>
      </c>
      <c r="Z333">
        <v>0</v>
      </c>
      <c r="AA333">
        <v>0</v>
      </c>
      <c r="AB333">
        <v>89</v>
      </c>
      <c r="AC333">
        <v>15</v>
      </c>
      <c r="AD333">
        <v>12</v>
      </c>
      <c r="AE333">
        <v>3</v>
      </c>
      <c r="AF333">
        <v>0</v>
      </c>
      <c r="AG333">
        <v>0</v>
      </c>
      <c r="AH333">
        <v>0</v>
      </c>
      <c r="AI333">
        <v>0</v>
      </c>
      <c r="AJ333">
        <v>3</v>
      </c>
      <c r="AK333">
        <v>12</v>
      </c>
      <c r="AL333">
        <v>56</v>
      </c>
      <c r="AM333">
        <v>50</v>
      </c>
      <c r="AN333">
        <v>50</v>
      </c>
      <c r="AO333" t="s">
        <v>3</v>
      </c>
      <c r="AP333">
        <v>1</v>
      </c>
      <c r="AQ333" s="12" t="s">
        <v>17</v>
      </c>
      <c r="AR333" s="12" t="s">
        <v>379</v>
      </c>
      <c r="AS333" s="12" t="s">
        <v>57</v>
      </c>
      <c r="AT333" s="12" t="s">
        <v>366</v>
      </c>
      <c r="AU333" s="12" t="s">
        <v>404</v>
      </c>
      <c r="AV333" s="12" t="s">
        <v>268</v>
      </c>
    </row>
    <row r="334" spans="1:48" x14ac:dyDescent="0.35">
      <c r="A334" s="12" t="s">
        <v>10</v>
      </c>
      <c r="B334" s="12" t="s">
        <v>155</v>
      </c>
      <c r="C334" s="129">
        <v>44113</v>
      </c>
      <c r="D334">
        <v>4285</v>
      </c>
      <c r="E334">
        <v>4</v>
      </c>
      <c r="F334">
        <v>4</v>
      </c>
      <c r="G334">
        <v>12</v>
      </c>
      <c r="H334">
        <v>88</v>
      </c>
      <c r="I334">
        <v>59</v>
      </c>
      <c r="J334">
        <v>31</v>
      </c>
      <c r="K334">
        <v>31</v>
      </c>
      <c r="L334">
        <v>2</v>
      </c>
      <c r="M334">
        <v>2</v>
      </c>
      <c r="N334">
        <v>14</v>
      </c>
      <c r="O334">
        <v>14</v>
      </c>
      <c r="P334">
        <v>14</v>
      </c>
      <c r="Q334">
        <v>12</v>
      </c>
      <c r="R334">
        <v>20</v>
      </c>
      <c r="S334">
        <v>15</v>
      </c>
      <c r="T334">
        <v>2</v>
      </c>
      <c r="U334">
        <v>2</v>
      </c>
      <c r="V334">
        <v>0</v>
      </c>
      <c r="W334" s="12">
        <v>0</v>
      </c>
      <c r="X334">
        <v>0</v>
      </c>
      <c r="Y334">
        <v>0</v>
      </c>
      <c r="Z334">
        <v>0</v>
      </c>
      <c r="AA334">
        <v>0</v>
      </c>
      <c r="AB334">
        <v>207</v>
      </c>
      <c r="AC334">
        <v>21</v>
      </c>
      <c r="AD334">
        <v>20</v>
      </c>
      <c r="AE334">
        <v>1</v>
      </c>
      <c r="AF334">
        <v>0</v>
      </c>
      <c r="AG334">
        <v>0</v>
      </c>
      <c r="AH334">
        <v>0</v>
      </c>
      <c r="AI334">
        <v>2</v>
      </c>
      <c r="AJ334">
        <v>1</v>
      </c>
      <c r="AK334">
        <v>18</v>
      </c>
      <c r="AL334">
        <v>207</v>
      </c>
      <c r="AM334">
        <v>195</v>
      </c>
      <c r="AN334">
        <v>192</v>
      </c>
      <c r="AO334" t="s">
        <v>3</v>
      </c>
      <c r="AP334">
        <v>2</v>
      </c>
      <c r="AQ334" s="12" t="s">
        <v>17</v>
      </c>
      <c r="AR334" s="12" t="s">
        <v>379</v>
      </c>
      <c r="AS334" s="12" t="s">
        <v>57</v>
      </c>
      <c r="AT334" s="12" t="s">
        <v>365</v>
      </c>
      <c r="AU334" s="12" t="s">
        <v>409</v>
      </c>
      <c r="AV334" s="12" t="s">
        <v>268</v>
      </c>
    </row>
    <row r="335" spans="1:48" x14ac:dyDescent="0.35">
      <c r="A335" s="12" t="s">
        <v>10</v>
      </c>
      <c r="B335" s="12" t="s">
        <v>160</v>
      </c>
      <c r="C335" s="129">
        <v>44113</v>
      </c>
      <c r="D335">
        <v>1682</v>
      </c>
      <c r="E335">
        <v>4</v>
      </c>
      <c r="F335">
        <v>4</v>
      </c>
      <c r="G335">
        <v>-6</v>
      </c>
      <c r="H335">
        <v>46</v>
      </c>
      <c r="I335">
        <v>36</v>
      </c>
      <c r="J335">
        <v>25</v>
      </c>
      <c r="K335">
        <v>25</v>
      </c>
      <c r="L335">
        <v>2</v>
      </c>
      <c r="M335">
        <v>2</v>
      </c>
      <c r="N335">
        <v>9</v>
      </c>
      <c r="O335">
        <v>9</v>
      </c>
      <c r="P335">
        <v>9</v>
      </c>
      <c r="Q335">
        <v>9</v>
      </c>
      <c r="R335">
        <v>9</v>
      </c>
      <c r="S335">
        <v>9</v>
      </c>
      <c r="T335">
        <v>2</v>
      </c>
      <c r="U335">
        <v>2</v>
      </c>
      <c r="V335">
        <v>0</v>
      </c>
      <c r="W335" s="12">
        <v>0</v>
      </c>
      <c r="X335">
        <v>0</v>
      </c>
      <c r="Y335">
        <v>0</v>
      </c>
      <c r="Z335">
        <v>0</v>
      </c>
      <c r="AA335">
        <v>0</v>
      </c>
      <c r="AB335">
        <v>108</v>
      </c>
      <c r="AC335">
        <v>10</v>
      </c>
      <c r="AD335">
        <v>8</v>
      </c>
      <c r="AE335">
        <v>2</v>
      </c>
      <c r="AF335">
        <v>0</v>
      </c>
      <c r="AG335">
        <v>0</v>
      </c>
      <c r="AH335">
        <v>0</v>
      </c>
      <c r="AI335">
        <v>0</v>
      </c>
      <c r="AJ335">
        <v>2</v>
      </c>
      <c r="AK335">
        <v>8</v>
      </c>
      <c r="AL335">
        <v>108</v>
      </c>
      <c r="AM335">
        <v>100</v>
      </c>
      <c r="AN335">
        <v>100</v>
      </c>
      <c r="AO335" t="s">
        <v>3</v>
      </c>
      <c r="AP335">
        <v>2</v>
      </c>
      <c r="AQ335" s="12" t="s">
        <v>17</v>
      </c>
      <c r="AR335" s="12" t="s">
        <v>379</v>
      </c>
      <c r="AS335" s="12" t="s">
        <v>57</v>
      </c>
      <c r="AT335" s="12" t="s">
        <v>367</v>
      </c>
      <c r="AU335" s="12" t="s">
        <v>411</v>
      </c>
      <c r="AV335" s="12" t="s">
        <v>268</v>
      </c>
    </row>
    <row r="336" spans="1:48" x14ac:dyDescent="0.35">
      <c r="A336" s="12" t="s">
        <v>10</v>
      </c>
      <c r="B336" s="12" t="s">
        <v>162</v>
      </c>
      <c r="C336" s="129">
        <v>44113</v>
      </c>
      <c r="D336">
        <v>1111</v>
      </c>
      <c r="E336">
        <v>3</v>
      </c>
      <c r="F336">
        <v>3</v>
      </c>
      <c r="G336">
        <v>-9</v>
      </c>
      <c r="H336">
        <v>68</v>
      </c>
      <c r="I336">
        <v>47</v>
      </c>
      <c r="J336">
        <v>22</v>
      </c>
      <c r="K336">
        <v>22</v>
      </c>
      <c r="L336">
        <v>2</v>
      </c>
      <c r="M336">
        <v>2</v>
      </c>
      <c r="N336">
        <v>8</v>
      </c>
      <c r="O336">
        <v>8</v>
      </c>
      <c r="P336">
        <v>8</v>
      </c>
      <c r="Q336">
        <v>8</v>
      </c>
      <c r="R336">
        <v>9</v>
      </c>
      <c r="S336">
        <v>9</v>
      </c>
      <c r="T336">
        <v>1</v>
      </c>
      <c r="U336">
        <v>1</v>
      </c>
      <c r="V336">
        <v>0</v>
      </c>
      <c r="W336" s="12">
        <v>0</v>
      </c>
      <c r="X336">
        <v>0</v>
      </c>
      <c r="Y336">
        <v>0</v>
      </c>
      <c r="Z336">
        <v>0</v>
      </c>
      <c r="AA336">
        <v>0</v>
      </c>
      <c r="AB336">
        <v>82</v>
      </c>
      <c r="AC336">
        <v>8</v>
      </c>
      <c r="AD336">
        <v>4</v>
      </c>
      <c r="AE336">
        <v>4</v>
      </c>
      <c r="AF336">
        <v>0</v>
      </c>
      <c r="AG336">
        <v>0</v>
      </c>
      <c r="AH336">
        <v>0</v>
      </c>
      <c r="AI336">
        <v>0</v>
      </c>
      <c r="AJ336">
        <v>1</v>
      </c>
      <c r="AK336">
        <v>7</v>
      </c>
      <c r="AL336">
        <v>64</v>
      </c>
      <c r="AM336">
        <v>59</v>
      </c>
      <c r="AN336">
        <v>59</v>
      </c>
      <c r="AO336" t="s">
        <v>3</v>
      </c>
      <c r="AP336">
        <v>2</v>
      </c>
      <c r="AQ336" s="12" t="s">
        <v>17</v>
      </c>
      <c r="AR336" s="12" t="s">
        <v>379</v>
      </c>
      <c r="AS336" s="12" t="s">
        <v>57</v>
      </c>
      <c r="AT336" s="12" t="s">
        <v>368</v>
      </c>
      <c r="AU336" s="12" t="s">
        <v>402</v>
      </c>
      <c r="AV336" s="12" t="s">
        <v>268</v>
      </c>
    </row>
    <row r="337" spans="1:48" x14ac:dyDescent="0.35">
      <c r="A337" s="12" t="s">
        <v>10</v>
      </c>
      <c r="B337" s="12" t="s">
        <v>163</v>
      </c>
      <c r="C337" s="129">
        <v>44113</v>
      </c>
      <c r="D337">
        <v>1023</v>
      </c>
      <c r="E337">
        <v>2</v>
      </c>
      <c r="F337">
        <v>2</v>
      </c>
      <c r="G337">
        <v>2</v>
      </c>
      <c r="H337">
        <v>39</v>
      </c>
      <c r="I337">
        <v>24</v>
      </c>
      <c r="J337">
        <v>17</v>
      </c>
      <c r="K337">
        <v>17</v>
      </c>
      <c r="L337">
        <v>1</v>
      </c>
      <c r="M337">
        <v>1</v>
      </c>
      <c r="N337">
        <v>5</v>
      </c>
      <c r="O337">
        <v>5</v>
      </c>
      <c r="P337">
        <v>5</v>
      </c>
      <c r="Q337">
        <v>5</v>
      </c>
      <c r="R337">
        <v>8</v>
      </c>
      <c r="S337">
        <v>8</v>
      </c>
      <c r="T337">
        <v>1</v>
      </c>
      <c r="U337">
        <v>1</v>
      </c>
      <c r="V337">
        <v>0</v>
      </c>
      <c r="W337" s="12">
        <v>0</v>
      </c>
      <c r="X337">
        <v>0</v>
      </c>
      <c r="Y337">
        <v>0</v>
      </c>
      <c r="Z337">
        <v>0</v>
      </c>
      <c r="AA337">
        <v>0</v>
      </c>
      <c r="AB337">
        <v>69</v>
      </c>
      <c r="AC337">
        <v>12</v>
      </c>
      <c r="AD337">
        <v>10</v>
      </c>
      <c r="AE337">
        <v>2</v>
      </c>
      <c r="AF337">
        <v>0</v>
      </c>
      <c r="AG337">
        <v>0</v>
      </c>
      <c r="AH337">
        <v>0</v>
      </c>
      <c r="AI337">
        <v>0</v>
      </c>
      <c r="AJ337">
        <v>2</v>
      </c>
      <c r="AK337">
        <v>10</v>
      </c>
      <c r="AL337">
        <v>50</v>
      </c>
      <c r="AM337">
        <v>46</v>
      </c>
      <c r="AN337">
        <v>46</v>
      </c>
      <c r="AO337" t="s">
        <v>3</v>
      </c>
      <c r="AP337">
        <v>2</v>
      </c>
      <c r="AQ337" s="12" t="s">
        <v>17</v>
      </c>
      <c r="AR337" s="12" t="s">
        <v>379</v>
      </c>
      <c r="AS337" s="12" t="s">
        <v>57</v>
      </c>
      <c r="AT337" s="12" t="s">
        <v>366</v>
      </c>
      <c r="AU337" s="12" t="s">
        <v>404</v>
      </c>
      <c r="AV337" s="12" t="s">
        <v>268</v>
      </c>
    </row>
    <row r="338" spans="1:48" x14ac:dyDescent="0.35">
      <c r="A338" s="12" t="s">
        <v>10</v>
      </c>
      <c r="B338" s="12" t="s">
        <v>155</v>
      </c>
      <c r="C338" s="129">
        <v>44120</v>
      </c>
      <c r="D338">
        <v>4285</v>
      </c>
      <c r="E338">
        <v>4</v>
      </c>
      <c r="F338">
        <v>4</v>
      </c>
      <c r="G338">
        <v>-19</v>
      </c>
      <c r="H338">
        <v>94</v>
      </c>
      <c r="I338">
        <v>76</v>
      </c>
      <c r="J338">
        <v>51</v>
      </c>
      <c r="K338">
        <v>51</v>
      </c>
      <c r="L338">
        <v>3</v>
      </c>
      <c r="M338">
        <v>3</v>
      </c>
      <c r="N338">
        <v>6</v>
      </c>
      <c r="O338">
        <v>6</v>
      </c>
      <c r="P338">
        <v>6</v>
      </c>
      <c r="Q338">
        <v>6</v>
      </c>
      <c r="R338">
        <v>9</v>
      </c>
      <c r="S338">
        <v>9</v>
      </c>
      <c r="T338">
        <v>1</v>
      </c>
      <c r="U338">
        <v>1</v>
      </c>
      <c r="V338">
        <v>0</v>
      </c>
      <c r="W338" s="12">
        <v>0</v>
      </c>
      <c r="X338">
        <v>0</v>
      </c>
      <c r="Y338">
        <v>0</v>
      </c>
      <c r="Z338">
        <v>0</v>
      </c>
      <c r="AA338">
        <v>0</v>
      </c>
      <c r="AB338">
        <v>249</v>
      </c>
      <c r="AC338">
        <v>25</v>
      </c>
      <c r="AD338">
        <v>20</v>
      </c>
      <c r="AE338">
        <v>5</v>
      </c>
      <c r="AF338">
        <v>0</v>
      </c>
      <c r="AG338">
        <v>0</v>
      </c>
      <c r="AH338">
        <v>0</v>
      </c>
      <c r="AI338">
        <v>1</v>
      </c>
      <c r="AJ338">
        <v>2</v>
      </c>
      <c r="AK338">
        <v>22</v>
      </c>
      <c r="AL338">
        <v>195</v>
      </c>
      <c r="AM338">
        <v>185</v>
      </c>
      <c r="AN338">
        <v>184</v>
      </c>
      <c r="AO338" t="s">
        <v>3</v>
      </c>
      <c r="AP338">
        <v>3</v>
      </c>
      <c r="AQ338" s="12" t="s">
        <v>17</v>
      </c>
      <c r="AR338" s="12" t="s">
        <v>379</v>
      </c>
      <c r="AS338" s="12" t="s">
        <v>57</v>
      </c>
      <c r="AT338" s="12" t="s">
        <v>365</v>
      </c>
      <c r="AU338" s="12" t="s">
        <v>409</v>
      </c>
      <c r="AV338" s="12" t="s">
        <v>268</v>
      </c>
    </row>
    <row r="339" spans="1:48" x14ac:dyDescent="0.35">
      <c r="A339" s="12" t="s">
        <v>10</v>
      </c>
      <c r="B339" s="12" t="s">
        <v>157</v>
      </c>
      <c r="C339" s="129">
        <v>44120</v>
      </c>
      <c r="D339">
        <v>3135</v>
      </c>
      <c r="E339">
        <v>8</v>
      </c>
      <c r="F339">
        <v>8</v>
      </c>
      <c r="G339">
        <v>-24</v>
      </c>
      <c r="H339">
        <v>105</v>
      </c>
      <c r="I339">
        <v>89</v>
      </c>
      <c r="J339">
        <v>68</v>
      </c>
      <c r="K339">
        <v>68</v>
      </c>
      <c r="L339">
        <v>6</v>
      </c>
      <c r="M339">
        <v>6</v>
      </c>
      <c r="N339">
        <v>17</v>
      </c>
      <c r="O339">
        <v>17</v>
      </c>
      <c r="P339">
        <v>17</v>
      </c>
      <c r="Q339">
        <v>17</v>
      </c>
      <c r="R339">
        <v>17</v>
      </c>
      <c r="S339">
        <v>17</v>
      </c>
      <c r="T339">
        <v>2</v>
      </c>
      <c r="U339">
        <v>2</v>
      </c>
      <c r="V339">
        <v>0</v>
      </c>
      <c r="W339" s="12">
        <v>0</v>
      </c>
      <c r="X339">
        <v>0</v>
      </c>
      <c r="Y339">
        <v>0</v>
      </c>
      <c r="Z339">
        <v>0</v>
      </c>
      <c r="AA339">
        <v>0</v>
      </c>
      <c r="AB339">
        <v>184</v>
      </c>
      <c r="AC339">
        <v>22</v>
      </c>
      <c r="AD339">
        <v>20</v>
      </c>
      <c r="AE339">
        <v>2</v>
      </c>
      <c r="AF339">
        <v>0</v>
      </c>
      <c r="AG339">
        <v>0</v>
      </c>
      <c r="AH339">
        <v>0</v>
      </c>
      <c r="AI339">
        <v>0</v>
      </c>
      <c r="AJ339">
        <v>2</v>
      </c>
      <c r="AK339">
        <v>17</v>
      </c>
      <c r="AL339">
        <v>5</v>
      </c>
      <c r="AM339">
        <v>4</v>
      </c>
      <c r="AN339">
        <v>4</v>
      </c>
      <c r="AO339" t="s">
        <v>3</v>
      </c>
      <c r="AP339">
        <v>3</v>
      </c>
      <c r="AQ339" s="12" t="s">
        <v>17</v>
      </c>
      <c r="AR339" s="12" t="s">
        <v>379</v>
      </c>
      <c r="AS339" s="12" t="s">
        <v>57</v>
      </c>
      <c r="AT339" s="12" t="s">
        <v>370</v>
      </c>
      <c r="AU339" s="12" t="s">
        <v>410</v>
      </c>
      <c r="AV339" s="12" t="s">
        <v>268</v>
      </c>
    </row>
    <row r="340" spans="1:48" x14ac:dyDescent="0.35">
      <c r="A340" s="12" t="s">
        <v>10</v>
      </c>
      <c r="B340" s="12" t="s">
        <v>160</v>
      </c>
      <c r="C340" s="129">
        <v>44120</v>
      </c>
      <c r="D340">
        <v>1682</v>
      </c>
      <c r="E340">
        <v>5</v>
      </c>
      <c r="F340">
        <v>5</v>
      </c>
      <c r="G340">
        <v>26</v>
      </c>
      <c r="H340">
        <v>70</v>
      </c>
      <c r="I340">
        <v>52</v>
      </c>
      <c r="J340">
        <v>28</v>
      </c>
      <c r="K340">
        <v>28</v>
      </c>
      <c r="L340">
        <v>3</v>
      </c>
      <c r="M340">
        <v>3</v>
      </c>
      <c r="N340">
        <v>8</v>
      </c>
      <c r="O340">
        <v>8</v>
      </c>
      <c r="P340">
        <v>8</v>
      </c>
      <c r="Q340">
        <v>8</v>
      </c>
      <c r="R340">
        <v>8</v>
      </c>
      <c r="S340">
        <v>8</v>
      </c>
      <c r="T340">
        <v>2</v>
      </c>
      <c r="U340">
        <v>2</v>
      </c>
      <c r="V340">
        <v>0</v>
      </c>
      <c r="W340" s="12">
        <v>0</v>
      </c>
      <c r="X340">
        <v>0</v>
      </c>
      <c r="Y340">
        <v>0</v>
      </c>
      <c r="Z340">
        <v>0</v>
      </c>
      <c r="AA340">
        <v>0</v>
      </c>
      <c r="AB340">
        <v>163</v>
      </c>
      <c r="AC340">
        <v>14</v>
      </c>
      <c r="AD340">
        <v>10</v>
      </c>
      <c r="AE340">
        <v>4</v>
      </c>
      <c r="AF340">
        <v>0</v>
      </c>
      <c r="AG340">
        <v>0</v>
      </c>
      <c r="AH340">
        <v>0</v>
      </c>
      <c r="AI340">
        <v>0</v>
      </c>
      <c r="AJ340">
        <v>2</v>
      </c>
      <c r="AK340">
        <v>12</v>
      </c>
      <c r="AL340">
        <v>159</v>
      </c>
      <c r="AM340">
        <v>142</v>
      </c>
      <c r="AN340">
        <v>141</v>
      </c>
      <c r="AO340" t="s">
        <v>3</v>
      </c>
      <c r="AP340">
        <v>3</v>
      </c>
      <c r="AQ340" s="12" t="s">
        <v>17</v>
      </c>
      <c r="AR340" s="12" t="s">
        <v>379</v>
      </c>
      <c r="AS340" s="12" t="s">
        <v>57</v>
      </c>
      <c r="AT340" s="12" t="s">
        <v>367</v>
      </c>
      <c r="AU340" s="12" t="s">
        <v>411</v>
      </c>
      <c r="AV340" s="12" t="s">
        <v>268</v>
      </c>
    </row>
    <row r="341" spans="1:48" x14ac:dyDescent="0.35">
      <c r="A341" s="12" t="s">
        <v>10</v>
      </c>
      <c r="B341" s="12" t="s">
        <v>161</v>
      </c>
      <c r="C341" s="129">
        <v>44120</v>
      </c>
      <c r="D341">
        <v>1123</v>
      </c>
      <c r="E341">
        <v>3</v>
      </c>
      <c r="F341">
        <v>3</v>
      </c>
      <c r="G341">
        <v>5</v>
      </c>
      <c r="H341">
        <v>61</v>
      </c>
      <c r="I341">
        <v>54</v>
      </c>
      <c r="J341">
        <v>32</v>
      </c>
      <c r="K341">
        <v>32</v>
      </c>
      <c r="L341">
        <v>2</v>
      </c>
      <c r="M341">
        <v>2</v>
      </c>
      <c r="N341">
        <v>7</v>
      </c>
      <c r="O341">
        <v>7</v>
      </c>
      <c r="P341">
        <v>7</v>
      </c>
      <c r="Q341">
        <v>7</v>
      </c>
      <c r="R341">
        <v>9</v>
      </c>
      <c r="S341">
        <v>9</v>
      </c>
      <c r="T341">
        <v>1</v>
      </c>
      <c r="U341">
        <v>1</v>
      </c>
      <c r="V341">
        <v>0</v>
      </c>
      <c r="W341" s="12">
        <v>0</v>
      </c>
      <c r="X341">
        <v>0</v>
      </c>
      <c r="Y341">
        <v>0</v>
      </c>
      <c r="Z341">
        <v>0</v>
      </c>
      <c r="AA341">
        <v>0</v>
      </c>
      <c r="AB341">
        <v>97</v>
      </c>
      <c r="AC341">
        <v>8</v>
      </c>
      <c r="AD341">
        <v>6</v>
      </c>
      <c r="AE341">
        <v>2</v>
      </c>
      <c r="AF341">
        <v>0</v>
      </c>
      <c r="AG341">
        <v>0</v>
      </c>
      <c r="AH341">
        <v>0</v>
      </c>
      <c r="AI341">
        <v>0</v>
      </c>
      <c r="AJ341">
        <v>0</v>
      </c>
      <c r="AK341">
        <v>7</v>
      </c>
      <c r="AL341">
        <v>44</v>
      </c>
      <c r="AM341">
        <v>39</v>
      </c>
      <c r="AN341">
        <v>39</v>
      </c>
      <c r="AO341" t="s">
        <v>3</v>
      </c>
      <c r="AP341">
        <v>3</v>
      </c>
      <c r="AQ341" s="12" t="s">
        <v>17</v>
      </c>
      <c r="AR341" s="12" t="s">
        <v>379</v>
      </c>
      <c r="AS341" s="12" t="s">
        <v>57</v>
      </c>
      <c r="AT341" s="12" t="s">
        <v>369</v>
      </c>
      <c r="AU341" s="12" t="s">
        <v>408</v>
      </c>
      <c r="AV341" s="12" t="s">
        <v>268</v>
      </c>
    </row>
    <row r="342" spans="1:48" x14ac:dyDescent="0.35">
      <c r="A342" s="12" t="s">
        <v>10</v>
      </c>
      <c r="B342" s="12" t="s">
        <v>162</v>
      </c>
      <c r="C342" s="129">
        <v>44120</v>
      </c>
      <c r="D342">
        <v>1111</v>
      </c>
      <c r="E342">
        <v>2</v>
      </c>
      <c r="F342">
        <v>2</v>
      </c>
      <c r="G342">
        <v>-5</v>
      </c>
      <c r="H342">
        <v>53</v>
      </c>
      <c r="I342">
        <v>37</v>
      </c>
      <c r="J342">
        <v>18</v>
      </c>
      <c r="K342">
        <v>18</v>
      </c>
      <c r="L342">
        <v>1</v>
      </c>
      <c r="M342">
        <v>1</v>
      </c>
      <c r="N342">
        <v>3</v>
      </c>
      <c r="O342">
        <v>3</v>
      </c>
      <c r="P342">
        <v>3</v>
      </c>
      <c r="Q342">
        <v>3</v>
      </c>
      <c r="R342">
        <v>5</v>
      </c>
      <c r="S342">
        <v>5</v>
      </c>
      <c r="T342">
        <v>1</v>
      </c>
      <c r="U342">
        <v>1</v>
      </c>
      <c r="V342">
        <v>0</v>
      </c>
      <c r="W342" s="12">
        <v>0</v>
      </c>
      <c r="X342">
        <v>0</v>
      </c>
      <c r="Y342">
        <v>0</v>
      </c>
      <c r="Z342">
        <v>0</v>
      </c>
      <c r="AA342">
        <v>0</v>
      </c>
      <c r="AB342">
        <v>60</v>
      </c>
      <c r="AC342">
        <v>5</v>
      </c>
      <c r="AD342">
        <v>3</v>
      </c>
      <c r="AE342">
        <v>2</v>
      </c>
      <c r="AF342">
        <v>0</v>
      </c>
      <c r="AG342">
        <v>0</v>
      </c>
      <c r="AH342">
        <v>0</v>
      </c>
      <c r="AI342">
        <v>1</v>
      </c>
      <c r="AJ342">
        <v>0</v>
      </c>
      <c r="AK342">
        <v>4</v>
      </c>
      <c r="AL342">
        <v>42</v>
      </c>
      <c r="AM342">
        <v>37</v>
      </c>
      <c r="AN342">
        <v>37</v>
      </c>
      <c r="AO342" t="s">
        <v>3</v>
      </c>
      <c r="AP342">
        <v>3</v>
      </c>
      <c r="AQ342" s="12" t="s">
        <v>17</v>
      </c>
      <c r="AR342" s="12" t="s">
        <v>379</v>
      </c>
      <c r="AS342" s="12" t="s">
        <v>57</v>
      </c>
      <c r="AT342" s="12" t="s">
        <v>368</v>
      </c>
      <c r="AU342" s="12" t="s">
        <v>402</v>
      </c>
      <c r="AV342" s="12" t="s">
        <v>268</v>
      </c>
    </row>
    <row r="343" spans="1:48" x14ac:dyDescent="0.35">
      <c r="A343" s="12" t="s">
        <v>10</v>
      </c>
      <c r="B343" s="12" t="s">
        <v>163</v>
      </c>
      <c r="C343" s="129">
        <v>44120</v>
      </c>
      <c r="D343">
        <v>1023</v>
      </c>
      <c r="E343">
        <v>2</v>
      </c>
      <c r="F343">
        <v>2</v>
      </c>
      <c r="G343">
        <v>-7</v>
      </c>
      <c r="H343">
        <v>58</v>
      </c>
      <c r="I343">
        <v>39</v>
      </c>
      <c r="J343">
        <v>17</v>
      </c>
      <c r="K343">
        <v>17</v>
      </c>
      <c r="L343">
        <v>1</v>
      </c>
      <c r="M343">
        <v>1</v>
      </c>
      <c r="N343">
        <v>9</v>
      </c>
      <c r="O343">
        <v>9</v>
      </c>
      <c r="P343">
        <v>9</v>
      </c>
      <c r="Q343">
        <v>9</v>
      </c>
      <c r="R343">
        <v>9</v>
      </c>
      <c r="S343">
        <v>9</v>
      </c>
      <c r="T343">
        <v>1</v>
      </c>
      <c r="U343">
        <v>1</v>
      </c>
      <c r="V343">
        <v>0</v>
      </c>
      <c r="W343" s="12">
        <v>0</v>
      </c>
      <c r="X343">
        <v>0</v>
      </c>
      <c r="Y343">
        <v>0</v>
      </c>
      <c r="Z343">
        <v>0</v>
      </c>
      <c r="AA343">
        <v>0</v>
      </c>
      <c r="AB343">
        <v>102</v>
      </c>
      <c r="AC343">
        <v>10</v>
      </c>
      <c r="AD343">
        <v>7</v>
      </c>
      <c r="AE343">
        <v>3</v>
      </c>
      <c r="AF343">
        <v>0</v>
      </c>
      <c r="AG343">
        <v>0</v>
      </c>
      <c r="AH343">
        <v>0</v>
      </c>
      <c r="AI343">
        <v>0</v>
      </c>
      <c r="AJ343">
        <v>0</v>
      </c>
      <c r="AK343">
        <v>8</v>
      </c>
      <c r="AL343">
        <v>64</v>
      </c>
      <c r="AM343">
        <v>57</v>
      </c>
      <c r="AN343">
        <v>57</v>
      </c>
      <c r="AO343" t="s">
        <v>3</v>
      </c>
      <c r="AP343">
        <v>3</v>
      </c>
      <c r="AQ343" s="12" t="s">
        <v>17</v>
      </c>
      <c r="AR343" s="12" t="s">
        <v>379</v>
      </c>
      <c r="AS343" s="12" t="s">
        <v>57</v>
      </c>
      <c r="AT343" s="12" t="s">
        <v>366</v>
      </c>
      <c r="AU343" s="12" t="s">
        <v>404</v>
      </c>
      <c r="AV343" s="12" t="s">
        <v>268</v>
      </c>
    </row>
    <row r="344" spans="1:48" x14ac:dyDescent="0.35">
      <c r="A344" s="12" t="s">
        <v>10</v>
      </c>
      <c r="B344" s="12" t="s">
        <v>157</v>
      </c>
      <c r="C344" s="129">
        <v>44127</v>
      </c>
      <c r="D344">
        <v>3135</v>
      </c>
      <c r="E344">
        <v>5</v>
      </c>
      <c r="F344">
        <v>5</v>
      </c>
      <c r="G344">
        <v>-6</v>
      </c>
      <c r="H344">
        <v>66</v>
      </c>
      <c r="I344">
        <v>49</v>
      </c>
      <c r="J344">
        <v>36</v>
      </c>
      <c r="K344">
        <v>36</v>
      </c>
      <c r="L344">
        <v>3</v>
      </c>
      <c r="M344">
        <v>3</v>
      </c>
      <c r="N344">
        <v>10</v>
      </c>
      <c r="O344">
        <v>10</v>
      </c>
      <c r="P344">
        <v>10</v>
      </c>
      <c r="Q344">
        <v>10</v>
      </c>
      <c r="R344">
        <v>20</v>
      </c>
      <c r="S344">
        <v>18</v>
      </c>
      <c r="T344">
        <v>2</v>
      </c>
      <c r="U344">
        <v>2</v>
      </c>
      <c r="V344">
        <v>0</v>
      </c>
      <c r="W344" s="12">
        <v>0</v>
      </c>
      <c r="X344">
        <v>0</v>
      </c>
      <c r="Y344">
        <v>0</v>
      </c>
      <c r="Z344">
        <v>0</v>
      </c>
      <c r="AA344">
        <v>0</v>
      </c>
      <c r="AB344">
        <v>224</v>
      </c>
      <c r="AC344">
        <v>23</v>
      </c>
      <c r="AD344">
        <v>20</v>
      </c>
      <c r="AE344">
        <v>3</v>
      </c>
      <c r="AF344">
        <v>0</v>
      </c>
      <c r="AG344">
        <v>0</v>
      </c>
      <c r="AH344">
        <v>0</v>
      </c>
      <c r="AI344">
        <v>0</v>
      </c>
      <c r="AJ344">
        <v>2</v>
      </c>
      <c r="AK344">
        <v>21</v>
      </c>
      <c r="AL344">
        <v>125</v>
      </c>
      <c r="AM344">
        <v>111</v>
      </c>
      <c r="AN344">
        <v>111</v>
      </c>
      <c r="AO344" t="s">
        <v>3</v>
      </c>
      <c r="AP344">
        <v>4</v>
      </c>
      <c r="AQ344" s="12" t="s">
        <v>17</v>
      </c>
      <c r="AR344" s="12" t="s">
        <v>379</v>
      </c>
      <c r="AS344" s="12" t="s">
        <v>57</v>
      </c>
      <c r="AT344" s="12" t="s">
        <v>370</v>
      </c>
      <c r="AU344" s="12" t="s">
        <v>410</v>
      </c>
      <c r="AV344" s="12" t="s">
        <v>268</v>
      </c>
    </row>
    <row r="345" spans="1:48" x14ac:dyDescent="0.35">
      <c r="A345" s="12" t="s">
        <v>10</v>
      </c>
      <c r="B345" s="12" t="s">
        <v>160</v>
      </c>
      <c r="C345" s="129">
        <v>44127</v>
      </c>
      <c r="D345">
        <v>1682</v>
      </c>
      <c r="E345">
        <v>3</v>
      </c>
      <c r="F345">
        <v>3</v>
      </c>
      <c r="G345">
        <v>16</v>
      </c>
      <c r="H345">
        <v>31</v>
      </c>
      <c r="I345">
        <v>20</v>
      </c>
      <c r="J345">
        <v>10</v>
      </c>
      <c r="K345">
        <v>10</v>
      </c>
      <c r="L345">
        <v>1</v>
      </c>
      <c r="M345">
        <v>1</v>
      </c>
      <c r="N345">
        <v>6</v>
      </c>
      <c r="O345">
        <v>6</v>
      </c>
      <c r="P345">
        <v>6</v>
      </c>
      <c r="Q345">
        <v>6</v>
      </c>
      <c r="R345">
        <v>7</v>
      </c>
      <c r="S345">
        <v>7</v>
      </c>
      <c r="T345">
        <v>2</v>
      </c>
      <c r="U345">
        <v>2</v>
      </c>
      <c r="V345">
        <v>0</v>
      </c>
      <c r="W345" s="12">
        <v>0</v>
      </c>
      <c r="X345">
        <v>0</v>
      </c>
      <c r="Y345">
        <v>0</v>
      </c>
      <c r="Z345">
        <v>0</v>
      </c>
      <c r="AA345">
        <v>0</v>
      </c>
      <c r="AB345">
        <v>134</v>
      </c>
      <c r="AC345">
        <v>10</v>
      </c>
      <c r="AD345">
        <v>6</v>
      </c>
      <c r="AE345">
        <v>4</v>
      </c>
      <c r="AF345">
        <v>0</v>
      </c>
      <c r="AG345">
        <v>0</v>
      </c>
      <c r="AH345">
        <v>0</v>
      </c>
      <c r="AI345">
        <v>0</v>
      </c>
      <c r="AJ345">
        <v>1</v>
      </c>
      <c r="AK345">
        <v>9</v>
      </c>
      <c r="AL345">
        <v>102</v>
      </c>
      <c r="AM345">
        <v>93</v>
      </c>
      <c r="AN345">
        <v>93</v>
      </c>
      <c r="AO345" t="s">
        <v>3</v>
      </c>
      <c r="AP345">
        <v>4</v>
      </c>
      <c r="AQ345" s="12" t="s">
        <v>17</v>
      </c>
      <c r="AR345" s="12" t="s">
        <v>379</v>
      </c>
      <c r="AS345" s="12" t="s">
        <v>57</v>
      </c>
      <c r="AT345" s="12" t="s">
        <v>367</v>
      </c>
      <c r="AU345" s="12" t="s">
        <v>411</v>
      </c>
      <c r="AV345" s="12" t="s">
        <v>268</v>
      </c>
    </row>
    <row r="346" spans="1:48" x14ac:dyDescent="0.35">
      <c r="A346" s="12" t="s">
        <v>10</v>
      </c>
      <c r="B346" s="12" t="s">
        <v>162</v>
      </c>
      <c r="C346" s="129">
        <v>44127</v>
      </c>
      <c r="D346">
        <v>1111</v>
      </c>
      <c r="E346">
        <v>3</v>
      </c>
      <c r="F346">
        <v>3</v>
      </c>
      <c r="G346">
        <v>-7</v>
      </c>
      <c r="H346">
        <v>40</v>
      </c>
      <c r="I346">
        <v>32</v>
      </c>
      <c r="J346">
        <v>22</v>
      </c>
      <c r="K346">
        <v>22</v>
      </c>
      <c r="L346">
        <v>2</v>
      </c>
      <c r="M346">
        <v>2</v>
      </c>
      <c r="N346">
        <v>6</v>
      </c>
      <c r="O346">
        <v>6</v>
      </c>
      <c r="P346">
        <v>6</v>
      </c>
      <c r="Q346">
        <v>6</v>
      </c>
      <c r="R346">
        <v>6</v>
      </c>
      <c r="S346">
        <v>6</v>
      </c>
      <c r="T346">
        <v>1</v>
      </c>
      <c r="U346">
        <v>1</v>
      </c>
      <c r="V346">
        <v>0</v>
      </c>
      <c r="W346" s="12">
        <v>0</v>
      </c>
      <c r="X346">
        <v>0</v>
      </c>
      <c r="Y346">
        <v>0</v>
      </c>
      <c r="Z346">
        <v>0</v>
      </c>
      <c r="AA346">
        <v>0</v>
      </c>
      <c r="AB346">
        <v>144</v>
      </c>
      <c r="AC346">
        <v>10</v>
      </c>
      <c r="AD346">
        <v>8</v>
      </c>
      <c r="AE346">
        <v>2</v>
      </c>
      <c r="AF346">
        <v>0</v>
      </c>
      <c r="AG346">
        <v>0</v>
      </c>
      <c r="AH346">
        <v>0</v>
      </c>
      <c r="AI346">
        <v>1</v>
      </c>
      <c r="AJ346">
        <v>0</v>
      </c>
      <c r="AK346">
        <v>9</v>
      </c>
      <c r="AL346">
        <v>95</v>
      </c>
      <c r="AM346">
        <v>89</v>
      </c>
      <c r="AN346">
        <v>89</v>
      </c>
      <c r="AO346" t="s">
        <v>3</v>
      </c>
      <c r="AP346">
        <v>4</v>
      </c>
      <c r="AQ346" s="12" t="s">
        <v>17</v>
      </c>
      <c r="AR346" s="12" t="s">
        <v>379</v>
      </c>
      <c r="AS346" s="12" t="s">
        <v>57</v>
      </c>
      <c r="AT346" s="12" t="s">
        <v>368</v>
      </c>
      <c r="AU346" s="12" t="s">
        <v>402</v>
      </c>
      <c r="AV346" s="12" t="s">
        <v>268</v>
      </c>
    </row>
    <row r="347" spans="1:48" x14ac:dyDescent="0.35">
      <c r="A347" s="12" t="s">
        <v>10</v>
      </c>
      <c r="B347" s="12" t="s">
        <v>163</v>
      </c>
      <c r="C347" s="129">
        <v>44127</v>
      </c>
      <c r="D347">
        <v>1023</v>
      </c>
      <c r="E347">
        <v>2</v>
      </c>
      <c r="F347">
        <v>2</v>
      </c>
      <c r="G347">
        <v>-5</v>
      </c>
      <c r="H347">
        <v>28</v>
      </c>
      <c r="I347">
        <v>19</v>
      </c>
      <c r="J347">
        <v>12</v>
      </c>
      <c r="K347">
        <v>12</v>
      </c>
      <c r="L347">
        <v>1</v>
      </c>
      <c r="M347">
        <v>1</v>
      </c>
      <c r="N347">
        <v>3</v>
      </c>
      <c r="O347">
        <v>3</v>
      </c>
      <c r="P347">
        <v>3</v>
      </c>
      <c r="Q347">
        <v>3</v>
      </c>
      <c r="R347">
        <v>5</v>
      </c>
      <c r="S347">
        <v>5</v>
      </c>
      <c r="T347">
        <v>1</v>
      </c>
      <c r="U347">
        <v>1</v>
      </c>
      <c r="V347">
        <v>0</v>
      </c>
      <c r="W347" s="12">
        <v>0</v>
      </c>
      <c r="X347">
        <v>0</v>
      </c>
      <c r="Y347">
        <v>0</v>
      </c>
      <c r="Z347">
        <v>0</v>
      </c>
      <c r="AA347">
        <v>0</v>
      </c>
      <c r="AB347">
        <v>52</v>
      </c>
      <c r="AC347">
        <v>5</v>
      </c>
      <c r="AD347">
        <v>3</v>
      </c>
      <c r="AE347">
        <v>2</v>
      </c>
      <c r="AF347">
        <v>0</v>
      </c>
      <c r="AG347">
        <v>0</v>
      </c>
      <c r="AH347">
        <v>0</v>
      </c>
      <c r="AI347">
        <v>0</v>
      </c>
      <c r="AJ347">
        <v>0</v>
      </c>
      <c r="AK347">
        <v>5</v>
      </c>
      <c r="AL347">
        <v>41</v>
      </c>
      <c r="AM347">
        <v>36</v>
      </c>
      <c r="AN347">
        <v>36</v>
      </c>
      <c r="AO347" t="s">
        <v>3</v>
      </c>
      <c r="AP347">
        <v>4</v>
      </c>
      <c r="AQ347" s="12" t="s">
        <v>17</v>
      </c>
      <c r="AR347" s="12" t="s">
        <v>379</v>
      </c>
      <c r="AS347" s="12" t="s">
        <v>57</v>
      </c>
      <c r="AT347" s="12" t="s">
        <v>366</v>
      </c>
      <c r="AU347" s="12" t="s">
        <v>404</v>
      </c>
      <c r="AV347" s="12" t="s">
        <v>268</v>
      </c>
    </row>
    <row r="348" spans="1:48" x14ac:dyDescent="0.35">
      <c r="A348" s="12" t="s">
        <v>10</v>
      </c>
      <c r="B348" s="12" t="s">
        <v>156</v>
      </c>
      <c r="C348" s="129">
        <v>44134</v>
      </c>
      <c r="D348">
        <v>3802</v>
      </c>
      <c r="E348">
        <v>5</v>
      </c>
      <c r="F348">
        <v>5</v>
      </c>
      <c r="G348">
        <v>0</v>
      </c>
      <c r="H348">
        <v>79</v>
      </c>
      <c r="I348">
        <v>50</v>
      </c>
      <c r="J348">
        <v>32</v>
      </c>
      <c r="K348">
        <v>32</v>
      </c>
      <c r="L348">
        <v>2</v>
      </c>
      <c r="M348">
        <v>2</v>
      </c>
      <c r="N348">
        <v>3</v>
      </c>
      <c r="O348">
        <v>3</v>
      </c>
      <c r="P348">
        <v>3</v>
      </c>
      <c r="Q348">
        <v>3</v>
      </c>
      <c r="R348">
        <v>5</v>
      </c>
      <c r="S348">
        <v>5</v>
      </c>
      <c r="T348">
        <v>1</v>
      </c>
      <c r="U348">
        <v>1</v>
      </c>
      <c r="V348">
        <v>24</v>
      </c>
      <c r="W348" s="12">
        <v>24</v>
      </c>
      <c r="X348">
        <v>24</v>
      </c>
      <c r="Y348">
        <v>24</v>
      </c>
      <c r="Z348">
        <v>2</v>
      </c>
      <c r="AA348">
        <v>2</v>
      </c>
      <c r="AB348">
        <v>155</v>
      </c>
      <c r="AC348">
        <v>20</v>
      </c>
      <c r="AD348">
        <v>15</v>
      </c>
      <c r="AE348">
        <v>5</v>
      </c>
      <c r="AF348">
        <v>0</v>
      </c>
      <c r="AG348">
        <v>0</v>
      </c>
      <c r="AH348">
        <v>1</v>
      </c>
      <c r="AI348">
        <v>1</v>
      </c>
      <c r="AJ348">
        <v>0</v>
      </c>
      <c r="AK348">
        <v>18</v>
      </c>
      <c r="AL348">
        <v>142</v>
      </c>
      <c r="AM348">
        <v>135</v>
      </c>
      <c r="AN348">
        <v>135</v>
      </c>
      <c r="AO348" t="s">
        <v>3</v>
      </c>
      <c r="AP348">
        <v>5</v>
      </c>
      <c r="AQ348" s="12" t="s">
        <v>17</v>
      </c>
      <c r="AR348" s="12" t="s">
        <v>379</v>
      </c>
      <c r="AS348" s="12" t="s">
        <v>57</v>
      </c>
      <c r="AT348" s="12" t="s">
        <v>365</v>
      </c>
      <c r="AU348" s="12" t="s">
        <v>401</v>
      </c>
      <c r="AV348" s="12" t="s">
        <v>268</v>
      </c>
    </row>
    <row r="349" spans="1:48" x14ac:dyDescent="0.35">
      <c r="A349" s="12" t="s">
        <v>10</v>
      </c>
      <c r="B349" s="12" t="s">
        <v>160</v>
      </c>
      <c r="C349" s="129">
        <v>44134</v>
      </c>
      <c r="D349">
        <v>1682</v>
      </c>
      <c r="E349">
        <v>3</v>
      </c>
      <c r="F349">
        <v>3</v>
      </c>
      <c r="G349">
        <v>-8</v>
      </c>
      <c r="H349">
        <v>36</v>
      </c>
      <c r="I349">
        <v>27</v>
      </c>
      <c r="J349">
        <v>14</v>
      </c>
      <c r="K349">
        <v>14</v>
      </c>
      <c r="L349">
        <v>1</v>
      </c>
      <c r="M349">
        <v>1</v>
      </c>
      <c r="N349">
        <v>4</v>
      </c>
      <c r="O349">
        <v>4</v>
      </c>
      <c r="P349">
        <v>4</v>
      </c>
      <c r="Q349">
        <v>4</v>
      </c>
      <c r="R349">
        <v>4</v>
      </c>
      <c r="S349">
        <v>2</v>
      </c>
      <c r="T349">
        <v>1</v>
      </c>
      <c r="U349">
        <v>1</v>
      </c>
      <c r="V349">
        <v>8</v>
      </c>
      <c r="W349" s="12">
        <v>8</v>
      </c>
      <c r="X349">
        <v>8</v>
      </c>
      <c r="Y349">
        <v>8</v>
      </c>
      <c r="Z349">
        <v>1</v>
      </c>
      <c r="AA349">
        <v>1</v>
      </c>
      <c r="AB349">
        <v>130</v>
      </c>
      <c r="AC349">
        <v>10</v>
      </c>
      <c r="AD349">
        <v>6</v>
      </c>
      <c r="AE349">
        <v>4</v>
      </c>
      <c r="AF349">
        <v>0</v>
      </c>
      <c r="AG349">
        <v>0</v>
      </c>
      <c r="AH349">
        <v>0</v>
      </c>
      <c r="AI349">
        <v>0</v>
      </c>
      <c r="AJ349">
        <v>0</v>
      </c>
      <c r="AK349">
        <v>9</v>
      </c>
      <c r="AL349">
        <v>34</v>
      </c>
      <c r="AM349">
        <v>32</v>
      </c>
      <c r="AN349">
        <v>32</v>
      </c>
      <c r="AO349" t="s">
        <v>3</v>
      </c>
      <c r="AP349">
        <v>5</v>
      </c>
      <c r="AQ349" s="12" t="s">
        <v>17</v>
      </c>
      <c r="AR349" s="12" t="s">
        <v>379</v>
      </c>
      <c r="AS349" s="12" t="s">
        <v>57</v>
      </c>
      <c r="AT349" s="12" t="s">
        <v>367</v>
      </c>
      <c r="AU349" s="12" t="s">
        <v>411</v>
      </c>
      <c r="AV349" s="12" t="s">
        <v>268</v>
      </c>
    </row>
    <row r="350" spans="1:48" x14ac:dyDescent="0.35">
      <c r="A350" s="12" t="s">
        <v>10</v>
      </c>
      <c r="B350" s="12" t="s">
        <v>162</v>
      </c>
      <c r="C350" s="129">
        <v>44134</v>
      </c>
      <c r="D350">
        <v>1111</v>
      </c>
      <c r="E350">
        <v>4</v>
      </c>
      <c r="F350">
        <v>4</v>
      </c>
      <c r="G350">
        <v>0</v>
      </c>
      <c r="H350">
        <v>64</v>
      </c>
      <c r="I350">
        <v>40</v>
      </c>
      <c r="J350">
        <v>28</v>
      </c>
      <c r="K350">
        <v>28</v>
      </c>
      <c r="L350">
        <v>2</v>
      </c>
      <c r="M350">
        <v>2</v>
      </c>
      <c r="N350">
        <v>3</v>
      </c>
      <c r="O350">
        <v>3</v>
      </c>
      <c r="P350">
        <v>3</v>
      </c>
      <c r="Q350">
        <v>3</v>
      </c>
      <c r="R350">
        <v>3</v>
      </c>
      <c r="S350">
        <v>3</v>
      </c>
      <c r="T350">
        <v>1</v>
      </c>
      <c r="U350">
        <v>1</v>
      </c>
      <c r="V350">
        <v>10</v>
      </c>
      <c r="W350" s="12">
        <v>10</v>
      </c>
      <c r="X350">
        <v>10</v>
      </c>
      <c r="Y350">
        <v>10</v>
      </c>
      <c r="Z350">
        <v>1</v>
      </c>
      <c r="AA350">
        <v>1</v>
      </c>
      <c r="AB350">
        <v>124</v>
      </c>
      <c r="AC350">
        <v>11</v>
      </c>
      <c r="AD350">
        <v>8</v>
      </c>
      <c r="AE350">
        <v>3</v>
      </c>
      <c r="AF350">
        <v>0</v>
      </c>
      <c r="AG350">
        <v>0</v>
      </c>
      <c r="AH350">
        <v>0</v>
      </c>
      <c r="AI350">
        <v>0</v>
      </c>
      <c r="AJ350">
        <v>1</v>
      </c>
      <c r="AK350">
        <v>10</v>
      </c>
      <c r="AL350">
        <v>46</v>
      </c>
      <c r="AM350">
        <v>41</v>
      </c>
      <c r="AN350">
        <v>41</v>
      </c>
      <c r="AO350" t="s">
        <v>3</v>
      </c>
      <c r="AP350">
        <v>5</v>
      </c>
      <c r="AQ350" s="12" t="s">
        <v>17</v>
      </c>
      <c r="AR350" s="12" t="s">
        <v>379</v>
      </c>
      <c r="AS350" s="12" t="s">
        <v>57</v>
      </c>
      <c r="AT350" s="12" t="s">
        <v>368</v>
      </c>
      <c r="AU350" s="12" t="s">
        <v>402</v>
      </c>
      <c r="AV350" s="12" t="s">
        <v>268</v>
      </c>
    </row>
    <row r="351" spans="1:48" x14ac:dyDescent="0.35">
      <c r="A351" s="12" t="s">
        <v>10</v>
      </c>
      <c r="B351" s="12" t="s">
        <v>163</v>
      </c>
      <c r="C351" s="129">
        <v>44134</v>
      </c>
      <c r="D351">
        <v>1023</v>
      </c>
      <c r="E351">
        <v>3</v>
      </c>
      <c r="F351">
        <v>3</v>
      </c>
      <c r="G351">
        <v>-11</v>
      </c>
      <c r="H351">
        <v>33</v>
      </c>
      <c r="I351">
        <v>29</v>
      </c>
      <c r="J351">
        <v>17</v>
      </c>
      <c r="K351">
        <v>17</v>
      </c>
      <c r="L351">
        <v>1</v>
      </c>
      <c r="M351">
        <v>1</v>
      </c>
      <c r="N351">
        <v>5</v>
      </c>
      <c r="O351">
        <v>5</v>
      </c>
      <c r="P351">
        <v>5</v>
      </c>
      <c r="Q351">
        <v>5</v>
      </c>
      <c r="R351">
        <v>9</v>
      </c>
      <c r="S351">
        <v>9</v>
      </c>
      <c r="T351">
        <v>1</v>
      </c>
      <c r="U351">
        <v>1</v>
      </c>
      <c r="V351">
        <v>7</v>
      </c>
      <c r="W351" s="12">
        <v>7</v>
      </c>
      <c r="X351">
        <v>7</v>
      </c>
      <c r="Y351">
        <v>7</v>
      </c>
      <c r="Z351">
        <v>1</v>
      </c>
      <c r="AA351">
        <v>1</v>
      </c>
      <c r="AB351">
        <v>45</v>
      </c>
      <c r="AC351">
        <v>5</v>
      </c>
      <c r="AD351">
        <v>4</v>
      </c>
      <c r="AE351">
        <v>1</v>
      </c>
      <c r="AF351">
        <v>0</v>
      </c>
      <c r="AG351">
        <v>0</v>
      </c>
      <c r="AH351">
        <v>0</v>
      </c>
      <c r="AI351">
        <v>0</v>
      </c>
      <c r="AJ351">
        <v>1</v>
      </c>
      <c r="AK351">
        <v>4</v>
      </c>
      <c r="AL351">
        <v>65</v>
      </c>
      <c r="AM351">
        <v>57</v>
      </c>
      <c r="AN351">
        <v>57</v>
      </c>
      <c r="AO351" t="s">
        <v>3</v>
      </c>
      <c r="AP351">
        <v>5</v>
      </c>
      <c r="AQ351" s="12" t="s">
        <v>17</v>
      </c>
      <c r="AR351" s="12" t="s">
        <v>379</v>
      </c>
      <c r="AS351" s="12" t="s">
        <v>57</v>
      </c>
      <c r="AT351" s="12" t="s">
        <v>366</v>
      </c>
      <c r="AU351" s="12" t="s">
        <v>404</v>
      </c>
      <c r="AV351" s="12" t="s">
        <v>268</v>
      </c>
    </row>
    <row r="352" spans="1:48" x14ac:dyDescent="0.35">
      <c r="A352" s="12" t="s">
        <v>10</v>
      </c>
      <c r="B352" s="12" t="s">
        <v>156</v>
      </c>
      <c r="C352" s="129">
        <v>44141</v>
      </c>
      <c r="D352">
        <v>3865</v>
      </c>
      <c r="E352">
        <v>3</v>
      </c>
      <c r="F352">
        <v>5</v>
      </c>
      <c r="G352">
        <v>37</v>
      </c>
      <c r="H352">
        <v>177</v>
      </c>
      <c r="I352">
        <v>106</v>
      </c>
      <c r="J352">
        <v>59</v>
      </c>
      <c r="K352">
        <v>59</v>
      </c>
      <c r="L352">
        <v>3</v>
      </c>
      <c r="M352">
        <v>3</v>
      </c>
      <c r="N352">
        <v>5</v>
      </c>
      <c r="O352">
        <v>5</v>
      </c>
      <c r="P352">
        <v>5</v>
      </c>
      <c r="Q352">
        <v>5</v>
      </c>
      <c r="R352">
        <v>6</v>
      </c>
      <c r="S352">
        <v>4</v>
      </c>
      <c r="T352">
        <v>0</v>
      </c>
      <c r="U352">
        <v>0</v>
      </c>
      <c r="V352">
        <v>18</v>
      </c>
      <c r="W352" s="12">
        <v>18</v>
      </c>
      <c r="X352">
        <v>18</v>
      </c>
      <c r="Y352">
        <v>18</v>
      </c>
      <c r="Z352">
        <v>0</v>
      </c>
      <c r="AA352">
        <v>0</v>
      </c>
      <c r="AB352">
        <v>207</v>
      </c>
      <c r="AC352">
        <v>20</v>
      </c>
      <c r="AD352">
        <v>15</v>
      </c>
      <c r="AE352">
        <v>5</v>
      </c>
      <c r="AF352">
        <v>0</v>
      </c>
      <c r="AG352">
        <v>0</v>
      </c>
      <c r="AH352">
        <v>1</v>
      </c>
      <c r="AI352">
        <v>1</v>
      </c>
      <c r="AJ352">
        <v>0</v>
      </c>
      <c r="AK352">
        <v>18</v>
      </c>
      <c r="AL352">
        <v>267</v>
      </c>
      <c r="AM352">
        <v>253</v>
      </c>
      <c r="AN352">
        <v>253</v>
      </c>
      <c r="AO352" t="s">
        <v>3</v>
      </c>
      <c r="AP352">
        <v>6</v>
      </c>
      <c r="AQ352" s="12" t="s">
        <v>35</v>
      </c>
      <c r="AR352" s="12" t="s">
        <v>379</v>
      </c>
      <c r="AS352" s="12" t="s">
        <v>57</v>
      </c>
      <c r="AT352" s="12" t="s">
        <v>365</v>
      </c>
      <c r="AU352" s="12" t="s">
        <v>401</v>
      </c>
      <c r="AV352" s="12" t="s">
        <v>268</v>
      </c>
    </row>
    <row r="353" spans="1:48" x14ac:dyDescent="0.35">
      <c r="A353" s="12" t="s">
        <v>10</v>
      </c>
      <c r="B353" s="12" t="s">
        <v>160</v>
      </c>
      <c r="C353" s="129">
        <v>44141</v>
      </c>
      <c r="D353">
        <v>1741</v>
      </c>
      <c r="E353">
        <v>7</v>
      </c>
      <c r="F353">
        <v>22</v>
      </c>
      <c r="G353">
        <v>29</v>
      </c>
      <c r="H353">
        <v>37</v>
      </c>
      <c r="I353">
        <v>24</v>
      </c>
      <c r="J353">
        <v>15</v>
      </c>
      <c r="K353">
        <v>15</v>
      </c>
      <c r="L353">
        <v>4</v>
      </c>
      <c r="M353">
        <v>4</v>
      </c>
      <c r="N353">
        <v>6</v>
      </c>
      <c r="O353">
        <v>6</v>
      </c>
      <c r="P353">
        <v>6</v>
      </c>
      <c r="Q353">
        <v>4</v>
      </c>
      <c r="R353">
        <v>4</v>
      </c>
      <c r="S353">
        <v>4</v>
      </c>
      <c r="T353">
        <v>1</v>
      </c>
      <c r="U353">
        <v>1</v>
      </c>
      <c r="V353">
        <v>30</v>
      </c>
      <c r="W353" s="12">
        <v>30</v>
      </c>
      <c r="X353">
        <v>30</v>
      </c>
      <c r="Y353">
        <v>30</v>
      </c>
      <c r="Z353">
        <v>2</v>
      </c>
      <c r="AA353">
        <v>2</v>
      </c>
      <c r="AB353">
        <v>85</v>
      </c>
      <c r="AC353">
        <v>9</v>
      </c>
      <c r="AD353">
        <v>8</v>
      </c>
      <c r="AE353">
        <v>1</v>
      </c>
      <c r="AF353">
        <v>0</v>
      </c>
      <c r="AG353">
        <v>0</v>
      </c>
      <c r="AH353">
        <v>0</v>
      </c>
      <c r="AI353">
        <v>0</v>
      </c>
      <c r="AJ353">
        <v>0</v>
      </c>
      <c r="AK353">
        <v>8</v>
      </c>
      <c r="AL353">
        <v>67</v>
      </c>
      <c r="AM353">
        <v>59</v>
      </c>
      <c r="AN353">
        <v>59</v>
      </c>
      <c r="AO353" t="s">
        <v>3</v>
      </c>
      <c r="AP353">
        <v>6</v>
      </c>
      <c r="AQ353" s="12" t="s">
        <v>35</v>
      </c>
      <c r="AR353" s="12" t="s">
        <v>379</v>
      </c>
      <c r="AS353" s="12" t="s">
        <v>57</v>
      </c>
      <c r="AT353" s="12" t="s">
        <v>367</v>
      </c>
      <c r="AU353" s="12" t="s">
        <v>411</v>
      </c>
      <c r="AV353" s="12" t="s">
        <v>268</v>
      </c>
    </row>
    <row r="354" spans="1:48" x14ac:dyDescent="0.35">
      <c r="A354" s="12" t="s">
        <v>10</v>
      </c>
      <c r="B354" s="12" t="s">
        <v>162</v>
      </c>
      <c r="C354" s="129">
        <v>44141</v>
      </c>
      <c r="D354">
        <v>1100</v>
      </c>
      <c r="E354">
        <v>3</v>
      </c>
      <c r="F354">
        <v>3</v>
      </c>
      <c r="G354">
        <v>-2</v>
      </c>
      <c r="H354">
        <v>81</v>
      </c>
      <c r="I354">
        <v>49</v>
      </c>
      <c r="J354">
        <v>31</v>
      </c>
      <c r="K354">
        <v>31</v>
      </c>
      <c r="L354">
        <v>2</v>
      </c>
      <c r="M354">
        <v>2</v>
      </c>
      <c r="N354">
        <v>5</v>
      </c>
      <c r="O354">
        <v>5</v>
      </c>
      <c r="P354">
        <v>5</v>
      </c>
      <c r="Q354">
        <v>5</v>
      </c>
      <c r="R354">
        <v>7</v>
      </c>
      <c r="S354">
        <v>7</v>
      </c>
      <c r="T354">
        <v>1</v>
      </c>
      <c r="U354">
        <v>1</v>
      </c>
      <c r="V354">
        <v>18</v>
      </c>
      <c r="W354" s="12">
        <v>18</v>
      </c>
      <c r="X354">
        <v>18</v>
      </c>
      <c r="Y354">
        <v>18</v>
      </c>
      <c r="Z354">
        <v>0</v>
      </c>
      <c r="AA354">
        <v>0</v>
      </c>
      <c r="AB354">
        <v>86</v>
      </c>
      <c r="AC354">
        <v>9</v>
      </c>
      <c r="AD354">
        <v>5</v>
      </c>
      <c r="AE354">
        <v>4</v>
      </c>
      <c r="AF354">
        <v>0</v>
      </c>
      <c r="AG354">
        <v>0</v>
      </c>
      <c r="AH354">
        <v>0</v>
      </c>
      <c r="AI354">
        <v>0</v>
      </c>
      <c r="AJ354">
        <v>0</v>
      </c>
      <c r="AK354">
        <v>8</v>
      </c>
      <c r="AL354">
        <v>63</v>
      </c>
      <c r="AM354">
        <v>57</v>
      </c>
      <c r="AN354">
        <v>56</v>
      </c>
      <c r="AO354" t="s">
        <v>3</v>
      </c>
      <c r="AP354">
        <v>6</v>
      </c>
      <c r="AQ354" s="12" t="s">
        <v>35</v>
      </c>
      <c r="AR354" s="12" t="s">
        <v>379</v>
      </c>
      <c r="AS354" s="12" t="s">
        <v>57</v>
      </c>
      <c r="AT354" s="12" t="s">
        <v>368</v>
      </c>
      <c r="AU354" s="12" t="s">
        <v>402</v>
      </c>
      <c r="AV354" s="12" t="s">
        <v>268</v>
      </c>
    </row>
    <row r="355" spans="1:48" x14ac:dyDescent="0.35">
      <c r="A355" s="12" t="s">
        <v>10</v>
      </c>
      <c r="B355" s="12" t="s">
        <v>163</v>
      </c>
      <c r="C355" s="129">
        <v>44141</v>
      </c>
      <c r="D355">
        <v>1001</v>
      </c>
      <c r="E355">
        <v>1</v>
      </c>
      <c r="F355">
        <v>3</v>
      </c>
      <c r="G355">
        <v>-5</v>
      </c>
      <c r="H355">
        <v>62</v>
      </c>
      <c r="I355">
        <v>38</v>
      </c>
      <c r="J355">
        <v>15</v>
      </c>
      <c r="K355">
        <v>15</v>
      </c>
      <c r="L355">
        <v>0</v>
      </c>
      <c r="M355">
        <v>0</v>
      </c>
      <c r="N355">
        <v>7</v>
      </c>
      <c r="O355">
        <v>7</v>
      </c>
      <c r="P355">
        <v>7</v>
      </c>
      <c r="Q355">
        <v>7</v>
      </c>
      <c r="R355">
        <v>15</v>
      </c>
      <c r="S355">
        <v>15</v>
      </c>
      <c r="T355">
        <v>0</v>
      </c>
      <c r="U355">
        <v>0</v>
      </c>
      <c r="V355">
        <v>40</v>
      </c>
      <c r="W355" s="12">
        <v>40</v>
      </c>
      <c r="X355">
        <v>40</v>
      </c>
      <c r="Y355">
        <v>40</v>
      </c>
      <c r="Z355">
        <v>1</v>
      </c>
      <c r="AA355">
        <v>1</v>
      </c>
      <c r="AB355">
        <v>52</v>
      </c>
      <c r="AC355">
        <v>7</v>
      </c>
      <c r="AD355">
        <v>4</v>
      </c>
      <c r="AE355">
        <v>3</v>
      </c>
      <c r="AF355">
        <v>0</v>
      </c>
      <c r="AG355">
        <v>0</v>
      </c>
      <c r="AH355">
        <v>0</v>
      </c>
      <c r="AI355">
        <v>0</v>
      </c>
      <c r="AJ355">
        <v>1</v>
      </c>
      <c r="AK355">
        <v>6</v>
      </c>
      <c r="AL355">
        <v>53</v>
      </c>
      <c r="AM355">
        <v>43</v>
      </c>
      <c r="AN355">
        <v>43</v>
      </c>
      <c r="AO355" t="s">
        <v>3</v>
      </c>
      <c r="AP355">
        <v>6</v>
      </c>
      <c r="AQ355" s="12" t="s">
        <v>35</v>
      </c>
      <c r="AR355" s="12" t="s">
        <v>379</v>
      </c>
      <c r="AS355" s="12" t="s">
        <v>57</v>
      </c>
      <c r="AT355" s="12" t="s">
        <v>366</v>
      </c>
      <c r="AU355" s="12" t="s">
        <v>404</v>
      </c>
      <c r="AV355" s="12" t="s">
        <v>268</v>
      </c>
    </row>
    <row r="356" spans="1:48" x14ac:dyDescent="0.35">
      <c r="A356" s="12" t="s">
        <v>10</v>
      </c>
      <c r="B356" s="12" t="s">
        <v>156</v>
      </c>
      <c r="C356" s="129">
        <v>44148</v>
      </c>
      <c r="D356">
        <v>3866</v>
      </c>
      <c r="E356">
        <v>0</v>
      </c>
      <c r="F356">
        <v>2</v>
      </c>
      <c r="G356">
        <v>1</v>
      </c>
      <c r="H356">
        <v>107</v>
      </c>
      <c r="I356">
        <v>69</v>
      </c>
      <c r="J356">
        <v>42</v>
      </c>
      <c r="K356">
        <v>42</v>
      </c>
      <c r="L356">
        <v>0</v>
      </c>
      <c r="M356">
        <v>0</v>
      </c>
      <c r="N356">
        <v>3</v>
      </c>
      <c r="O356">
        <v>3</v>
      </c>
      <c r="P356">
        <v>3</v>
      </c>
      <c r="Q356">
        <v>3</v>
      </c>
      <c r="R356">
        <v>3</v>
      </c>
      <c r="S356">
        <v>3</v>
      </c>
      <c r="T356">
        <v>0</v>
      </c>
      <c r="U356">
        <v>0</v>
      </c>
      <c r="V356">
        <v>5</v>
      </c>
      <c r="W356" s="12">
        <v>5</v>
      </c>
      <c r="X356">
        <v>5</v>
      </c>
      <c r="Y356">
        <v>5</v>
      </c>
      <c r="Z356">
        <v>0</v>
      </c>
      <c r="AA356">
        <v>0</v>
      </c>
      <c r="AB356">
        <v>380</v>
      </c>
      <c r="AC356">
        <v>38</v>
      </c>
      <c r="AD356">
        <v>23</v>
      </c>
      <c r="AE356">
        <v>15</v>
      </c>
      <c r="AF356">
        <v>0</v>
      </c>
      <c r="AG356">
        <v>0</v>
      </c>
      <c r="AH356">
        <v>1</v>
      </c>
      <c r="AI356">
        <v>2</v>
      </c>
      <c r="AJ356">
        <v>0</v>
      </c>
      <c r="AK356">
        <v>35</v>
      </c>
      <c r="AL356">
        <v>214</v>
      </c>
      <c r="AM356">
        <v>205</v>
      </c>
      <c r="AN356">
        <v>205</v>
      </c>
      <c r="AO356" t="s">
        <v>3</v>
      </c>
      <c r="AP356">
        <v>7</v>
      </c>
      <c r="AQ356" s="12" t="s">
        <v>35</v>
      </c>
      <c r="AR356" s="12" t="s">
        <v>379</v>
      </c>
      <c r="AS356" s="12" t="s">
        <v>57</v>
      </c>
      <c r="AT356" s="12" t="s">
        <v>365</v>
      </c>
      <c r="AU356" s="12" t="s">
        <v>401</v>
      </c>
      <c r="AV356" s="12" t="s">
        <v>268</v>
      </c>
    </row>
    <row r="357" spans="1:48" x14ac:dyDescent="0.35">
      <c r="A357" s="12" t="s">
        <v>10</v>
      </c>
      <c r="B357" s="12" t="s">
        <v>162</v>
      </c>
      <c r="C357" s="129">
        <v>44148</v>
      </c>
      <c r="D357">
        <v>1101</v>
      </c>
      <c r="E357">
        <v>1</v>
      </c>
      <c r="F357">
        <v>1</v>
      </c>
      <c r="G357">
        <v>1</v>
      </c>
      <c r="H357">
        <v>58</v>
      </c>
      <c r="I357">
        <v>36</v>
      </c>
      <c r="J357">
        <v>15</v>
      </c>
      <c r="K357">
        <v>15</v>
      </c>
      <c r="L357">
        <v>1</v>
      </c>
      <c r="M357">
        <v>1</v>
      </c>
      <c r="N357">
        <v>6</v>
      </c>
      <c r="O357">
        <v>6</v>
      </c>
      <c r="P357">
        <v>6</v>
      </c>
      <c r="Q357">
        <v>6</v>
      </c>
      <c r="R357">
        <v>8</v>
      </c>
      <c r="S357">
        <v>8</v>
      </c>
      <c r="T357">
        <v>0</v>
      </c>
      <c r="U357">
        <v>0</v>
      </c>
      <c r="V357">
        <v>8</v>
      </c>
      <c r="W357" s="12">
        <v>8</v>
      </c>
      <c r="X357">
        <v>8</v>
      </c>
      <c r="Y357">
        <v>8</v>
      </c>
      <c r="Z357">
        <v>0</v>
      </c>
      <c r="AA357">
        <v>0</v>
      </c>
      <c r="AB357">
        <v>94</v>
      </c>
      <c r="AC357">
        <v>9</v>
      </c>
      <c r="AD357">
        <v>6</v>
      </c>
      <c r="AE357">
        <v>3</v>
      </c>
      <c r="AF357">
        <v>0</v>
      </c>
      <c r="AG357">
        <v>0</v>
      </c>
      <c r="AH357">
        <v>0</v>
      </c>
      <c r="AI357">
        <v>0</v>
      </c>
      <c r="AJ357">
        <v>0</v>
      </c>
      <c r="AK357">
        <v>8</v>
      </c>
      <c r="AL357">
        <v>51</v>
      </c>
      <c r="AM357">
        <v>45</v>
      </c>
      <c r="AN357">
        <v>45</v>
      </c>
      <c r="AO357" t="s">
        <v>3</v>
      </c>
      <c r="AP357">
        <v>7</v>
      </c>
      <c r="AQ357" s="12" t="s">
        <v>35</v>
      </c>
      <c r="AR357" s="12" t="s">
        <v>379</v>
      </c>
      <c r="AS357" s="12" t="s">
        <v>57</v>
      </c>
      <c r="AT357" s="12" t="s">
        <v>368</v>
      </c>
      <c r="AU357" s="12" t="s">
        <v>402</v>
      </c>
      <c r="AV357" s="12" t="s">
        <v>268</v>
      </c>
    </row>
    <row r="358" spans="1:48" x14ac:dyDescent="0.35">
      <c r="A358" s="12" t="s">
        <v>10</v>
      </c>
      <c r="B358" s="12" t="s">
        <v>163</v>
      </c>
      <c r="C358" s="129">
        <v>44148</v>
      </c>
      <c r="D358">
        <v>1004</v>
      </c>
      <c r="E358">
        <v>4</v>
      </c>
      <c r="F358">
        <v>4</v>
      </c>
      <c r="G358">
        <v>3</v>
      </c>
      <c r="H358">
        <v>61</v>
      </c>
      <c r="I358">
        <v>52</v>
      </c>
      <c r="J358">
        <v>34</v>
      </c>
      <c r="K358">
        <v>34</v>
      </c>
      <c r="L358">
        <v>2</v>
      </c>
      <c r="M358">
        <v>2</v>
      </c>
      <c r="N358">
        <v>8</v>
      </c>
      <c r="O358">
        <v>8</v>
      </c>
      <c r="P358">
        <v>8</v>
      </c>
      <c r="Q358">
        <v>8</v>
      </c>
      <c r="R358">
        <v>15</v>
      </c>
      <c r="S358">
        <v>15</v>
      </c>
      <c r="T358">
        <v>2</v>
      </c>
      <c r="U358">
        <v>2</v>
      </c>
      <c r="V358">
        <v>2</v>
      </c>
      <c r="W358" s="12">
        <v>2</v>
      </c>
      <c r="X358">
        <v>2</v>
      </c>
      <c r="Y358">
        <v>2</v>
      </c>
      <c r="Z358">
        <v>0</v>
      </c>
      <c r="AA358">
        <v>0</v>
      </c>
      <c r="AB358">
        <v>82</v>
      </c>
      <c r="AC358">
        <v>10</v>
      </c>
      <c r="AD358">
        <v>8</v>
      </c>
      <c r="AE358">
        <v>2</v>
      </c>
      <c r="AF358">
        <v>0</v>
      </c>
      <c r="AG358">
        <v>0</v>
      </c>
      <c r="AH358">
        <v>2</v>
      </c>
      <c r="AI358">
        <v>0</v>
      </c>
      <c r="AJ358">
        <v>0</v>
      </c>
      <c r="AK358">
        <v>8</v>
      </c>
      <c r="AL358">
        <v>33</v>
      </c>
      <c r="AM358">
        <v>30</v>
      </c>
      <c r="AN358">
        <v>30</v>
      </c>
      <c r="AO358" t="s">
        <v>3</v>
      </c>
      <c r="AP358">
        <v>7</v>
      </c>
      <c r="AQ358" s="12" t="s">
        <v>35</v>
      </c>
      <c r="AR358" s="12" t="s">
        <v>379</v>
      </c>
      <c r="AS358" s="12" t="s">
        <v>57</v>
      </c>
      <c r="AT358" s="12" t="s">
        <v>366</v>
      </c>
      <c r="AU358" s="12" t="s">
        <v>404</v>
      </c>
      <c r="AV358" s="12" t="s">
        <v>268</v>
      </c>
    </row>
    <row r="359" spans="1:48" x14ac:dyDescent="0.35">
      <c r="A359" s="12" t="s">
        <v>5</v>
      </c>
      <c r="B359" s="12" t="s">
        <v>6</v>
      </c>
      <c r="C359" s="129">
        <v>44162</v>
      </c>
      <c r="D359">
        <v>2280</v>
      </c>
      <c r="E359">
        <v>4</v>
      </c>
      <c r="F359">
        <v>4</v>
      </c>
      <c r="G359">
        <v>0</v>
      </c>
      <c r="H359">
        <v>15</v>
      </c>
      <c r="I359">
        <v>15</v>
      </c>
      <c r="J359">
        <v>15</v>
      </c>
      <c r="K359">
        <v>15</v>
      </c>
      <c r="L359">
        <v>1</v>
      </c>
      <c r="M359">
        <v>1</v>
      </c>
      <c r="N359">
        <v>1</v>
      </c>
      <c r="O359">
        <v>1</v>
      </c>
      <c r="P359">
        <v>1</v>
      </c>
      <c r="Q359">
        <v>1</v>
      </c>
      <c r="R359">
        <v>5</v>
      </c>
      <c r="S359">
        <v>5</v>
      </c>
      <c r="T359">
        <v>3</v>
      </c>
      <c r="U359">
        <v>3</v>
      </c>
      <c r="V359">
        <v>0</v>
      </c>
      <c r="W359" s="12">
        <v>0</v>
      </c>
      <c r="X359">
        <v>0</v>
      </c>
      <c r="Y359">
        <v>0</v>
      </c>
      <c r="Z359">
        <v>0</v>
      </c>
      <c r="AA359">
        <v>0</v>
      </c>
      <c r="AB359">
        <v>166</v>
      </c>
      <c r="AC359">
        <v>10</v>
      </c>
      <c r="AD359">
        <v>7</v>
      </c>
      <c r="AE359">
        <v>3</v>
      </c>
      <c r="AF359">
        <v>0</v>
      </c>
      <c r="AG359">
        <v>0</v>
      </c>
      <c r="AH359">
        <v>0</v>
      </c>
      <c r="AI359">
        <v>0</v>
      </c>
      <c r="AJ359">
        <v>0</v>
      </c>
      <c r="AK359">
        <v>10</v>
      </c>
      <c r="AL359">
        <v>166</v>
      </c>
      <c r="AM359">
        <v>166</v>
      </c>
      <c r="AN359">
        <v>166</v>
      </c>
      <c r="AO359" t="s">
        <v>3</v>
      </c>
      <c r="AP359">
        <v>9</v>
      </c>
      <c r="AQ359" s="12" t="s">
        <v>35</v>
      </c>
      <c r="AR359" s="12" t="s">
        <v>379</v>
      </c>
      <c r="AS359" s="12" t="s">
        <v>57</v>
      </c>
      <c r="AT359" s="12" t="s">
        <v>346</v>
      </c>
      <c r="AU359" s="12" t="s">
        <v>385</v>
      </c>
      <c r="AV359" s="12" t="s">
        <v>279</v>
      </c>
    </row>
    <row r="360" spans="1:48" x14ac:dyDescent="0.35">
      <c r="A360" s="12" t="s">
        <v>5</v>
      </c>
      <c r="B360" s="12" t="s">
        <v>8</v>
      </c>
      <c r="C360" s="129">
        <v>44162</v>
      </c>
      <c r="D360">
        <v>3008</v>
      </c>
      <c r="E360">
        <v>4</v>
      </c>
      <c r="F360">
        <v>4</v>
      </c>
      <c r="G360">
        <v>6</v>
      </c>
      <c r="H360">
        <v>40</v>
      </c>
      <c r="I360">
        <v>40</v>
      </c>
      <c r="J360">
        <v>25</v>
      </c>
      <c r="K360">
        <v>25</v>
      </c>
      <c r="L360">
        <v>1</v>
      </c>
      <c r="M360">
        <v>1</v>
      </c>
      <c r="N360">
        <v>1</v>
      </c>
      <c r="O360">
        <v>1</v>
      </c>
      <c r="P360">
        <v>1</v>
      </c>
      <c r="Q360">
        <v>1</v>
      </c>
      <c r="R360">
        <v>4</v>
      </c>
      <c r="S360">
        <v>4</v>
      </c>
      <c r="T360">
        <v>3</v>
      </c>
      <c r="U360">
        <v>3</v>
      </c>
      <c r="V360">
        <v>2</v>
      </c>
      <c r="W360" s="12">
        <v>2</v>
      </c>
      <c r="X360">
        <v>2</v>
      </c>
      <c r="Y360">
        <v>2</v>
      </c>
      <c r="Z360">
        <v>0</v>
      </c>
      <c r="AA360">
        <v>0</v>
      </c>
      <c r="AB360">
        <v>174</v>
      </c>
      <c r="AC360">
        <v>11</v>
      </c>
      <c r="AD360">
        <v>11</v>
      </c>
      <c r="AE360">
        <v>7</v>
      </c>
      <c r="AF360">
        <v>0</v>
      </c>
      <c r="AG360">
        <v>0</v>
      </c>
      <c r="AH360">
        <v>0</v>
      </c>
      <c r="AI360">
        <v>0</v>
      </c>
      <c r="AJ360">
        <v>0</v>
      </c>
      <c r="AK360">
        <v>11</v>
      </c>
      <c r="AL360">
        <v>174</v>
      </c>
      <c r="AM360">
        <v>132</v>
      </c>
      <c r="AN360">
        <v>174</v>
      </c>
      <c r="AO360" t="s">
        <v>3</v>
      </c>
      <c r="AP360">
        <v>9</v>
      </c>
      <c r="AQ360" s="12" t="s">
        <v>35</v>
      </c>
      <c r="AR360" s="12" t="s">
        <v>379</v>
      </c>
      <c r="AS360" s="12" t="s">
        <v>57</v>
      </c>
      <c r="AT360" s="12" t="s">
        <v>345</v>
      </c>
      <c r="AU360" s="12" t="s">
        <v>384</v>
      </c>
      <c r="AV360" s="12" t="s">
        <v>279</v>
      </c>
    </row>
    <row r="361" spans="1:48" x14ac:dyDescent="0.35">
      <c r="A361" s="12" t="s">
        <v>132</v>
      </c>
      <c r="B361" s="12" t="s">
        <v>137</v>
      </c>
      <c r="C361" s="129">
        <v>44162</v>
      </c>
      <c r="D361">
        <v>3470</v>
      </c>
      <c r="E361">
        <v>8</v>
      </c>
      <c r="F361">
        <v>6</v>
      </c>
      <c r="G361">
        <v>8</v>
      </c>
      <c r="H361">
        <v>102</v>
      </c>
      <c r="I361">
        <v>102</v>
      </c>
      <c r="J361">
        <v>97</v>
      </c>
      <c r="K361">
        <v>97</v>
      </c>
      <c r="L361">
        <v>4</v>
      </c>
      <c r="M361">
        <v>4</v>
      </c>
      <c r="N361">
        <v>9</v>
      </c>
      <c r="O361">
        <v>9</v>
      </c>
      <c r="P361">
        <v>9</v>
      </c>
      <c r="Q361">
        <v>9</v>
      </c>
      <c r="R361">
        <v>10</v>
      </c>
      <c r="S361">
        <v>10</v>
      </c>
      <c r="T361">
        <v>2</v>
      </c>
      <c r="U361">
        <v>2</v>
      </c>
      <c r="V361">
        <v>26</v>
      </c>
      <c r="W361" s="12">
        <v>26</v>
      </c>
      <c r="X361">
        <v>26</v>
      </c>
      <c r="Y361">
        <v>26</v>
      </c>
      <c r="Z361">
        <v>2</v>
      </c>
      <c r="AA361">
        <v>2</v>
      </c>
      <c r="AB361">
        <v>105</v>
      </c>
      <c r="AC361">
        <v>7</v>
      </c>
      <c r="AD361">
        <v>7</v>
      </c>
      <c r="AE361">
        <v>7</v>
      </c>
      <c r="AF361">
        <v>1</v>
      </c>
      <c r="AG361">
        <v>0</v>
      </c>
      <c r="AH361">
        <v>0</v>
      </c>
      <c r="AI361">
        <v>0</v>
      </c>
      <c r="AJ361">
        <v>0</v>
      </c>
      <c r="AK361">
        <v>6</v>
      </c>
      <c r="AL361">
        <v>206</v>
      </c>
      <c r="AM361">
        <v>205</v>
      </c>
      <c r="AN361">
        <v>200</v>
      </c>
      <c r="AO361" t="s">
        <v>3</v>
      </c>
      <c r="AP361">
        <v>9</v>
      </c>
      <c r="AQ361" s="12" t="s">
        <v>35</v>
      </c>
      <c r="AR361" s="12" t="s">
        <v>379</v>
      </c>
      <c r="AS361" s="12" t="s">
        <v>57</v>
      </c>
      <c r="AT361" s="12" t="s">
        <v>349</v>
      </c>
      <c r="AU361" s="12" t="s">
        <v>390</v>
      </c>
      <c r="AV361" s="12" t="s">
        <v>268</v>
      </c>
    </row>
    <row r="362" spans="1:48" x14ac:dyDescent="0.35">
      <c r="A362" s="12" t="s">
        <v>138</v>
      </c>
      <c r="B362" s="12" t="s">
        <v>280</v>
      </c>
      <c r="C362" s="129">
        <v>44162</v>
      </c>
      <c r="D362">
        <v>1265</v>
      </c>
      <c r="E362">
        <v>5</v>
      </c>
      <c r="F362">
        <v>5</v>
      </c>
      <c r="G362">
        <v>7</v>
      </c>
      <c r="H362">
        <v>32</v>
      </c>
      <c r="I362">
        <v>32</v>
      </c>
      <c r="J362">
        <v>21</v>
      </c>
      <c r="K362">
        <v>21</v>
      </c>
      <c r="L362">
        <v>3</v>
      </c>
      <c r="M362">
        <v>3</v>
      </c>
      <c r="N362">
        <v>2</v>
      </c>
      <c r="O362">
        <v>2</v>
      </c>
      <c r="P362">
        <v>2</v>
      </c>
      <c r="Q362">
        <v>2</v>
      </c>
      <c r="R362">
        <v>3</v>
      </c>
      <c r="S362">
        <v>3</v>
      </c>
      <c r="T362">
        <v>1</v>
      </c>
      <c r="U362">
        <v>1</v>
      </c>
      <c r="V362">
        <v>9</v>
      </c>
      <c r="W362" s="12">
        <v>9</v>
      </c>
      <c r="X362">
        <v>9</v>
      </c>
      <c r="Y362">
        <v>9</v>
      </c>
      <c r="Z362">
        <v>1</v>
      </c>
      <c r="AA362">
        <v>1</v>
      </c>
      <c r="AB362">
        <v>116</v>
      </c>
      <c r="AC362">
        <v>3</v>
      </c>
      <c r="AD362">
        <v>3</v>
      </c>
      <c r="AE362">
        <v>1</v>
      </c>
      <c r="AF362">
        <v>0</v>
      </c>
      <c r="AG362">
        <v>0</v>
      </c>
      <c r="AH362">
        <v>0</v>
      </c>
      <c r="AI362">
        <v>0</v>
      </c>
      <c r="AJ362">
        <v>0</v>
      </c>
      <c r="AK362">
        <v>2</v>
      </c>
      <c r="AL362">
        <v>53</v>
      </c>
      <c r="AM362">
        <v>48</v>
      </c>
      <c r="AN362">
        <v>48</v>
      </c>
      <c r="AO362" t="s">
        <v>3</v>
      </c>
      <c r="AP362">
        <v>9</v>
      </c>
      <c r="AQ362" s="12" t="s">
        <v>35</v>
      </c>
      <c r="AR362" s="12" t="s">
        <v>379</v>
      </c>
      <c r="AS362" s="12" t="s">
        <v>57</v>
      </c>
      <c r="AT362" s="12" t="s">
        <v>357</v>
      </c>
      <c r="AU362" s="12" t="s">
        <v>391</v>
      </c>
      <c r="AV362" s="12" t="s">
        <v>268</v>
      </c>
    </row>
    <row r="363" spans="1:48" x14ac:dyDescent="0.35">
      <c r="A363" s="12" t="s">
        <v>138</v>
      </c>
      <c r="B363" s="12" t="s">
        <v>292</v>
      </c>
      <c r="C363" s="129">
        <v>44162</v>
      </c>
      <c r="D363">
        <v>655</v>
      </c>
      <c r="E363">
        <v>6</v>
      </c>
      <c r="F363">
        <v>6</v>
      </c>
      <c r="G363">
        <v>7</v>
      </c>
      <c r="H363">
        <v>41</v>
      </c>
      <c r="I363">
        <v>41</v>
      </c>
      <c r="J363">
        <v>28</v>
      </c>
      <c r="K363">
        <v>28</v>
      </c>
      <c r="L363">
        <v>4</v>
      </c>
      <c r="M363">
        <v>4</v>
      </c>
      <c r="N363">
        <v>3</v>
      </c>
      <c r="O363">
        <v>3</v>
      </c>
      <c r="P363">
        <v>3</v>
      </c>
      <c r="Q363">
        <v>3</v>
      </c>
      <c r="R363">
        <v>5</v>
      </c>
      <c r="S363">
        <v>5</v>
      </c>
      <c r="T363">
        <v>2</v>
      </c>
      <c r="U363">
        <v>2</v>
      </c>
      <c r="V363">
        <v>7</v>
      </c>
      <c r="W363" s="12">
        <v>7</v>
      </c>
      <c r="X363">
        <v>7</v>
      </c>
      <c r="Y363">
        <v>7</v>
      </c>
      <c r="Z363">
        <v>0</v>
      </c>
      <c r="AA363">
        <v>0</v>
      </c>
      <c r="AB363">
        <v>49</v>
      </c>
      <c r="AC363">
        <v>3</v>
      </c>
      <c r="AD363">
        <v>3</v>
      </c>
      <c r="AE363">
        <v>1</v>
      </c>
      <c r="AF363">
        <v>0</v>
      </c>
      <c r="AG363">
        <v>0</v>
      </c>
      <c r="AH363">
        <v>0</v>
      </c>
      <c r="AI363">
        <v>0</v>
      </c>
      <c r="AJ363">
        <v>0</v>
      </c>
      <c r="AK363">
        <v>3</v>
      </c>
      <c r="AL363">
        <v>106</v>
      </c>
      <c r="AM363">
        <v>93</v>
      </c>
      <c r="AN363">
        <v>93</v>
      </c>
      <c r="AO363" t="s">
        <v>3</v>
      </c>
      <c r="AP363">
        <v>9</v>
      </c>
      <c r="AQ363" s="12" t="s">
        <v>35</v>
      </c>
      <c r="AR363" s="12" t="s">
        <v>379</v>
      </c>
      <c r="AS363" s="12" t="s">
        <v>57</v>
      </c>
      <c r="AT363" s="12" t="s">
        <v>354</v>
      </c>
      <c r="AU363" s="12" t="s">
        <v>393</v>
      </c>
      <c r="AV363" s="12" t="s">
        <v>268</v>
      </c>
    </row>
  </sheetData>
  <pageMargins left="0.7" right="0.7" top="0.75" bottom="0.75" header="0.3" footer="0.3"/>
  <pageSetup orientation="portrait"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49349-1EB5-4845-8F74-EA30B10E5006}">
  <dimension ref="A1:BA560"/>
  <sheetViews>
    <sheetView topLeftCell="A2" workbookViewId="0">
      <selection activeCell="AO2" sqref="AO2"/>
    </sheetView>
  </sheetViews>
  <sheetFormatPr defaultRowHeight="14.5" x14ac:dyDescent="0.35"/>
  <cols>
    <col min="1" max="1" width="7.453125" bestFit="1" customWidth="1"/>
    <col min="2" max="2" width="64.7265625" bestFit="1" customWidth="1"/>
    <col min="3" max="3" width="17.81640625" bestFit="1" customWidth="1"/>
    <col min="4" max="4" width="12.453125" bestFit="1" customWidth="1"/>
    <col min="5" max="5" width="12.36328125" bestFit="1" customWidth="1"/>
    <col min="6" max="6" width="12" bestFit="1" customWidth="1"/>
    <col min="7" max="7" width="16.36328125" bestFit="1" customWidth="1"/>
    <col min="8" max="8" width="21.1796875" bestFit="1" customWidth="1"/>
    <col min="9" max="9" width="14.36328125" bestFit="1" customWidth="1"/>
    <col min="10" max="10" width="19.7265625" bestFit="1" customWidth="1"/>
    <col min="11" max="11" width="12.36328125" bestFit="1" customWidth="1"/>
    <col min="12" max="12" width="13.26953125" bestFit="1" customWidth="1"/>
    <col min="13" max="13" width="16.1796875" bestFit="1" customWidth="1"/>
    <col min="14" max="14" width="18" bestFit="1" customWidth="1"/>
    <col min="15" max="15" width="19.26953125" bestFit="1" customWidth="1"/>
    <col min="16" max="16" width="19.6328125" bestFit="1" customWidth="1"/>
    <col min="17" max="17" width="21" bestFit="1" customWidth="1"/>
    <col min="18" max="18" width="13.6328125" bestFit="1" customWidth="1"/>
    <col min="19" max="19" width="13.26953125" bestFit="1" customWidth="1"/>
    <col min="20" max="20" width="14.1796875" bestFit="1" customWidth="1"/>
    <col min="21" max="21" width="17.08984375" bestFit="1" customWidth="1"/>
    <col min="22" max="22" width="18.1796875" bestFit="1" customWidth="1"/>
    <col min="23" max="23" width="15.453125" bestFit="1" customWidth="1"/>
    <col min="24" max="24" width="20.81640625" bestFit="1" customWidth="1"/>
    <col min="25" max="25" width="13.453125" bestFit="1" customWidth="1"/>
    <col min="26" max="26" width="14.36328125" bestFit="1" customWidth="1"/>
    <col min="27" max="27" width="17.26953125" bestFit="1" customWidth="1"/>
    <col min="28" max="28" width="20.08984375" bestFit="1" customWidth="1"/>
    <col min="29" max="29" width="22.453125" bestFit="1" customWidth="1"/>
    <col min="30" max="30" width="20.81640625" bestFit="1" customWidth="1"/>
    <col min="31" max="31" width="12" bestFit="1" customWidth="1"/>
    <col min="32" max="32" width="24.81640625" bestFit="1" customWidth="1"/>
    <col min="33" max="33" width="27.26953125" bestFit="1" customWidth="1"/>
    <col min="34" max="34" width="18.7265625" bestFit="1" customWidth="1"/>
    <col min="35" max="35" width="28.81640625" bestFit="1" customWidth="1"/>
    <col min="36" max="36" width="16.7265625" bestFit="1" customWidth="1"/>
    <col min="37" max="37" width="18.6328125" bestFit="1" customWidth="1"/>
    <col min="38" max="38" width="23.90625" bestFit="1" customWidth="1"/>
    <col min="39" max="39" width="19.453125" bestFit="1" customWidth="1"/>
    <col min="40" max="40" width="25.54296875" bestFit="1" customWidth="1"/>
    <col min="41" max="41" width="14.90625" bestFit="1" customWidth="1"/>
    <col min="42" max="42" width="11.26953125" bestFit="1" customWidth="1"/>
    <col min="43" max="43" width="8.81640625" bestFit="1" customWidth="1"/>
    <col min="44" max="44" width="5.90625" bestFit="1" customWidth="1"/>
    <col min="45" max="45" width="5" bestFit="1" customWidth="1"/>
    <col min="46" max="46" width="19.453125" bestFit="1" customWidth="1"/>
    <col min="47" max="47" width="16.54296875" bestFit="1" customWidth="1"/>
    <col min="48" max="48" width="15.453125" bestFit="1" customWidth="1"/>
    <col min="49" max="49" width="12.453125" bestFit="1" customWidth="1"/>
    <col min="50" max="50" width="12.36328125" bestFit="1" customWidth="1"/>
    <col min="51" max="51" width="16.36328125" bestFit="1" customWidth="1"/>
    <col min="52" max="52" width="12" bestFit="1" customWidth="1"/>
    <col min="53" max="53" width="14.36328125" bestFit="1" customWidth="1"/>
    <col min="54" max="54" width="14.36328125" customWidth="1"/>
    <col min="55" max="55" width="16" bestFit="1" customWidth="1"/>
    <col min="56" max="56" width="15.90625" bestFit="1" customWidth="1"/>
  </cols>
  <sheetData>
    <row r="1" spans="1:53" x14ac:dyDescent="0.35">
      <c r="A1" t="s">
        <v>1</v>
      </c>
      <c r="B1" t="s">
        <v>249</v>
      </c>
      <c r="C1" t="s">
        <v>250</v>
      </c>
      <c r="D1" t="s">
        <v>47</v>
      </c>
      <c r="E1" t="s">
        <v>49</v>
      </c>
      <c r="F1" t="s">
        <v>53</v>
      </c>
      <c r="G1" t="s">
        <v>51</v>
      </c>
      <c r="H1" t="s">
        <v>299</v>
      </c>
      <c r="I1" t="s">
        <v>251</v>
      </c>
      <c r="J1" t="s">
        <v>252</v>
      </c>
      <c r="K1" t="s">
        <v>253</v>
      </c>
      <c r="L1" t="s">
        <v>254</v>
      </c>
      <c r="M1" t="s">
        <v>255</v>
      </c>
      <c r="N1" t="s">
        <v>300</v>
      </c>
      <c r="O1" t="s">
        <v>256</v>
      </c>
      <c r="P1" t="s">
        <v>301</v>
      </c>
      <c r="Q1" t="s">
        <v>302</v>
      </c>
      <c r="R1" t="s">
        <v>257</v>
      </c>
      <c r="S1" t="s">
        <v>258</v>
      </c>
      <c r="T1" t="s">
        <v>259</v>
      </c>
      <c r="U1" t="s">
        <v>260</v>
      </c>
      <c r="V1" t="s">
        <v>303</v>
      </c>
      <c r="W1" t="s">
        <v>911</v>
      </c>
      <c r="X1" t="s">
        <v>304</v>
      </c>
      <c r="Y1" t="s">
        <v>305</v>
      </c>
      <c r="Z1" t="s">
        <v>306</v>
      </c>
      <c r="AA1" t="s">
        <v>307</v>
      </c>
      <c r="AB1" t="s">
        <v>308</v>
      </c>
      <c r="AC1" t="s">
        <v>309</v>
      </c>
      <c r="AD1" t="s">
        <v>310</v>
      </c>
      <c r="AE1" t="s">
        <v>261</v>
      </c>
      <c r="AF1" t="s">
        <v>311</v>
      </c>
      <c r="AG1" t="s">
        <v>313</v>
      </c>
      <c r="AH1" t="s">
        <v>314</v>
      </c>
      <c r="AI1" t="s">
        <v>315</v>
      </c>
      <c r="AJ1" t="s">
        <v>316</v>
      </c>
      <c r="AK1" t="s">
        <v>262</v>
      </c>
      <c r="AL1" t="s">
        <v>317</v>
      </c>
      <c r="AM1" t="s">
        <v>318</v>
      </c>
      <c r="AN1" t="s">
        <v>319</v>
      </c>
      <c r="AO1" t="s">
        <v>294</v>
      </c>
      <c r="AP1" t="s">
        <v>263</v>
      </c>
      <c r="AQ1" t="s">
        <v>4</v>
      </c>
      <c r="AR1" t="s">
        <v>264</v>
      </c>
      <c r="AS1" t="s">
        <v>9</v>
      </c>
      <c r="AT1" t="s">
        <v>46</v>
      </c>
      <c r="AU1" t="s">
        <v>265</v>
      </c>
      <c r="AV1" t="s">
        <v>266</v>
      </c>
      <c r="AW1" t="s">
        <v>48</v>
      </c>
      <c r="AX1" t="s">
        <v>50</v>
      </c>
      <c r="AY1" t="s">
        <v>52</v>
      </c>
      <c r="AZ1" t="s">
        <v>54</v>
      </c>
      <c r="BA1" t="s">
        <v>959</v>
      </c>
    </row>
    <row r="2" spans="1:53" x14ac:dyDescent="0.35">
      <c r="A2" s="12" t="s">
        <v>517</v>
      </c>
      <c r="B2" s="12" t="s">
        <v>519</v>
      </c>
      <c r="C2" s="109">
        <v>44155</v>
      </c>
      <c r="D2">
        <v>2541</v>
      </c>
      <c r="E2">
        <v>6</v>
      </c>
      <c r="F2">
        <v>6</v>
      </c>
      <c r="G2">
        <v>-62</v>
      </c>
      <c r="H2">
        <v>75</v>
      </c>
      <c r="I2">
        <v>75</v>
      </c>
      <c r="J2">
        <v>31</v>
      </c>
      <c r="K2">
        <v>31</v>
      </c>
      <c r="L2">
        <v>3</v>
      </c>
      <c r="M2">
        <v>3</v>
      </c>
      <c r="N2">
        <v>199</v>
      </c>
      <c r="O2">
        <v>3</v>
      </c>
      <c r="P2">
        <v>3</v>
      </c>
      <c r="Q2">
        <v>3</v>
      </c>
      <c r="R2">
        <v>4</v>
      </c>
      <c r="S2">
        <v>4</v>
      </c>
      <c r="T2">
        <v>3</v>
      </c>
      <c r="U2">
        <v>3</v>
      </c>
      <c r="V2">
        <v>0</v>
      </c>
      <c r="W2" s="12">
        <v>0</v>
      </c>
      <c r="X2">
        <v>0</v>
      </c>
      <c r="Y2">
        <v>0</v>
      </c>
      <c r="Z2">
        <v>0</v>
      </c>
      <c r="AA2">
        <v>0</v>
      </c>
      <c r="AB2">
        <v>144</v>
      </c>
      <c r="AC2">
        <v>27</v>
      </c>
      <c r="AD2">
        <v>23</v>
      </c>
      <c r="AE2">
        <v>4</v>
      </c>
      <c r="AF2">
        <v>0</v>
      </c>
      <c r="AG2">
        <v>0</v>
      </c>
      <c r="AH2">
        <v>2</v>
      </c>
      <c r="AI2">
        <v>0</v>
      </c>
      <c r="AJ2">
        <v>2</v>
      </c>
      <c r="AK2">
        <v>23</v>
      </c>
      <c r="AL2">
        <v>199</v>
      </c>
      <c r="AM2">
        <v>121</v>
      </c>
      <c r="AN2">
        <v>120</v>
      </c>
      <c r="AO2" s="12" t="s">
        <v>3</v>
      </c>
      <c r="AP2" s="12" t="s">
        <v>990</v>
      </c>
      <c r="AQ2" s="12" t="s">
        <v>35</v>
      </c>
      <c r="AR2" s="12" t="s">
        <v>379</v>
      </c>
      <c r="AS2" s="12" t="s">
        <v>57</v>
      </c>
      <c r="AT2" s="12" t="s">
        <v>518</v>
      </c>
      <c r="AU2" s="12" t="s">
        <v>520</v>
      </c>
      <c r="AV2" s="12" t="s">
        <v>986</v>
      </c>
    </row>
    <row r="3" spans="1:53" x14ac:dyDescent="0.35">
      <c r="A3" s="12" t="s">
        <v>517</v>
      </c>
      <c r="B3" s="12" t="s">
        <v>535</v>
      </c>
      <c r="C3" s="109">
        <v>44155</v>
      </c>
      <c r="D3">
        <v>2219</v>
      </c>
      <c r="E3">
        <v>3</v>
      </c>
      <c r="F3">
        <v>3</v>
      </c>
      <c r="G3">
        <v>18</v>
      </c>
      <c r="H3">
        <v>0</v>
      </c>
      <c r="I3">
        <v>0</v>
      </c>
      <c r="J3">
        <v>0</v>
      </c>
      <c r="K3">
        <v>0</v>
      </c>
      <c r="L3">
        <v>0</v>
      </c>
      <c r="M3">
        <v>0</v>
      </c>
      <c r="N3">
        <v>175</v>
      </c>
      <c r="O3">
        <v>12</v>
      </c>
      <c r="P3">
        <v>12</v>
      </c>
      <c r="Q3">
        <v>12</v>
      </c>
      <c r="R3">
        <v>16</v>
      </c>
      <c r="S3">
        <v>16</v>
      </c>
      <c r="T3">
        <v>3</v>
      </c>
      <c r="U3">
        <v>3</v>
      </c>
      <c r="V3">
        <v>0</v>
      </c>
      <c r="W3" s="12">
        <v>0</v>
      </c>
      <c r="X3">
        <v>0</v>
      </c>
      <c r="Y3">
        <v>0</v>
      </c>
      <c r="Z3">
        <v>0</v>
      </c>
      <c r="AA3">
        <v>0</v>
      </c>
      <c r="AB3">
        <v>124</v>
      </c>
      <c r="AC3">
        <v>5</v>
      </c>
      <c r="AD3">
        <v>5</v>
      </c>
      <c r="AE3">
        <v>0</v>
      </c>
      <c r="AF3">
        <v>0</v>
      </c>
      <c r="AG3">
        <v>0</v>
      </c>
      <c r="AH3">
        <v>0</v>
      </c>
      <c r="AI3">
        <v>0</v>
      </c>
      <c r="AJ3">
        <v>0</v>
      </c>
      <c r="AK3">
        <v>3</v>
      </c>
      <c r="AL3">
        <v>175</v>
      </c>
      <c r="AM3">
        <v>63</v>
      </c>
      <c r="AN3">
        <v>62</v>
      </c>
      <c r="AO3" s="12" t="s">
        <v>3</v>
      </c>
      <c r="AP3" s="12" t="s">
        <v>990</v>
      </c>
      <c r="AQ3" s="12" t="s">
        <v>35</v>
      </c>
      <c r="AR3" s="12" t="s">
        <v>379</v>
      </c>
      <c r="AS3" s="12" t="s">
        <v>57</v>
      </c>
      <c r="AT3" s="12" t="s">
        <v>532</v>
      </c>
      <c r="AU3" s="12" t="s">
        <v>536</v>
      </c>
      <c r="AV3" s="12" t="s">
        <v>986</v>
      </c>
    </row>
    <row r="4" spans="1:53" x14ac:dyDescent="0.35">
      <c r="A4" s="12" t="s">
        <v>517</v>
      </c>
      <c r="B4" s="12" t="s">
        <v>538</v>
      </c>
      <c r="C4" s="109">
        <v>44155</v>
      </c>
      <c r="D4">
        <v>1823</v>
      </c>
      <c r="E4">
        <v>3</v>
      </c>
      <c r="F4">
        <v>3</v>
      </c>
      <c r="G4">
        <v>29</v>
      </c>
      <c r="H4">
        <v>96</v>
      </c>
      <c r="I4">
        <v>96</v>
      </c>
      <c r="J4">
        <v>50</v>
      </c>
      <c r="K4">
        <v>50</v>
      </c>
      <c r="L4">
        <v>1</v>
      </c>
      <c r="M4">
        <v>1</v>
      </c>
      <c r="N4">
        <v>74</v>
      </c>
      <c r="O4">
        <v>22</v>
      </c>
      <c r="P4">
        <v>22</v>
      </c>
      <c r="Q4">
        <v>10</v>
      </c>
      <c r="R4">
        <v>10</v>
      </c>
      <c r="S4">
        <v>9</v>
      </c>
      <c r="T4">
        <v>2</v>
      </c>
      <c r="U4">
        <v>2</v>
      </c>
      <c r="V4">
        <v>3</v>
      </c>
      <c r="W4" s="12">
        <v>0</v>
      </c>
      <c r="X4">
        <v>3</v>
      </c>
      <c r="Y4">
        <v>3</v>
      </c>
      <c r="Z4">
        <v>0</v>
      </c>
      <c r="AA4">
        <v>0</v>
      </c>
      <c r="AB4">
        <v>139</v>
      </c>
      <c r="AC4">
        <v>49</v>
      </c>
      <c r="AD4">
        <v>41</v>
      </c>
      <c r="AE4">
        <v>8</v>
      </c>
      <c r="AF4">
        <v>0</v>
      </c>
      <c r="AG4">
        <v>0</v>
      </c>
      <c r="AH4">
        <v>3</v>
      </c>
      <c r="AI4">
        <v>0</v>
      </c>
      <c r="AJ4">
        <v>11</v>
      </c>
      <c r="AK4">
        <v>35</v>
      </c>
      <c r="AL4">
        <v>74</v>
      </c>
      <c r="AM4">
        <v>42</v>
      </c>
      <c r="AN4">
        <v>34</v>
      </c>
      <c r="AO4" s="12" t="s">
        <v>3</v>
      </c>
      <c r="AP4" s="12" t="s">
        <v>990</v>
      </c>
      <c r="AQ4" s="12" t="s">
        <v>35</v>
      </c>
      <c r="AR4" s="12" t="s">
        <v>379</v>
      </c>
      <c r="AS4" s="12" t="s">
        <v>57</v>
      </c>
      <c r="AT4" s="12" t="s">
        <v>537</v>
      </c>
      <c r="AU4" s="12" t="s">
        <v>539</v>
      </c>
      <c r="AV4" s="12" t="s">
        <v>986</v>
      </c>
    </row>
    <row r="5" spans="1:53" x14ac:dyDescent="0.35">
      <c r="A5" s="12" t="s">
        <v>517</v>
      </c>
      <c r="B5" s="12" t="s">
        <v>544</v>
      </c>
      <c r="C5" s="109">
        <v>44155</v>
      </c>
      <c r="D5">
        <v>1473</v>
      </c>
      <c r="E5">
        <v>3</v>
      </c>
      <c r="F5">
        <v>3</v>
      </c>
      <c r="G5">
        <v>-5</v>
      </c>
      <c r="H5">
        <v>58</v>
      </c>
      <c r="I5">
        <v>58</v>
      </c>
      <c r="J5">
        <v>41</v>
      </c>
      <c r="K5">
        <v>41</v>
      </c>
      <c r="L5">
        <v>3</v>
      </c>
      <c r="M5">
        <v>3</v>
      </c>
      <c r="N5">
        <v>57</v>
      </c>
      <c r="O5">
        <v>5</v>
      </c>
      <c r="P5">
        <v>5</v>
      </c>
      <c r="Q5">
        <v>5</v>
      </c>
      <c r="R5">
        <v>5</v>
      </c>
      <c r="S5">
        <v>5</v>
      </c>
      <c r="T5">
        <v>0</v>
      </c>
      <c r="U5">
        <v>0</v>
      </c>
      <c r="V5">
        <v>18</v>
      </c>
      <c r="W5" s="12">
        <v>0</v>
      </c>
      <c r="X5">
        <v>8</v>
      </c>
      <c r="Y5">
        <v>8</v>
      </c>
      <c r="Z5">
        <v>0</v>
      </c>
      <c r="AA5">
        <v>0</v>
      </c>
      <c r="AB5">
        <v>71</v>
      </c>
      <c r="AC5">
        <v>24</v>
      </c>
      <c r="AD5">
        <v>24</v>
      </c>
      <c r="AE5">
        <v>0</v>
      </c>
      <c r="AF5">
        <v>0</v>
      </c>
      <c r="AG5">
        <v>0</v>
      </c>
      <c r="AH5">
        <v>0</v>
      </c>
      <c r="AI5">
        <v>0</v>
      </c>
      <c r="AJ5">
        <v>10</v>
      </c>
      <c r="AK5">
        <v>14</v>
      </c>
      <c r="AL5">
        <v>57</v>
      </c>
      <c r="AM5">
        <v>15</v>
      </c>
      <c r="AN5">
        <v>12</v>
      </c>
      <c r="AO5" s="12" t="s">
        <v>3</v>
      </c>
      <c r="AP5" s="12" t="s">
        <v>990</v>
      </c>
      <c r="AQ5" s="12" t="s">
        <v>35</v>
      </c>
      <c r="AR5" s="12" t="s">
        <v>379</v>
      </c>
      <c r="AS5" s="12" t="s">
        <v>57</v>
      </c>
      <c r="AT5" s="12" t="s">
        <v>543</v>
      </c>
      <c r="AU5" s="12" t="s">
        <v>545</v>
      </c>
      <c r="AV5" s="12" t="s">
        <v>986</v>
      </c>
    </row>
    <row r="6" spans="1:53" x14ac:dyDescent="0.35">
      <c r="A6" s="12" t="s">
        <v>517</v>
      </c>
      <c r="B6" s="12" t="s">
        <v>524</v>
      </c>
      <c r="C6" s="109">
        <v>44155</v>
      </c>
      <c r="D6">
        <v>1730</v>
      </c>
      <c r="E6">
        <v>3</v>
      </c>
      <c r="F6">
        <v>3</v>
      </c>
      <c r="G6">
        <v>-24</v>
      </c>
      <c r="H6">
        <v>75</v>
      </c>
      <c r="I6">
        <v>75</v>
      </c>
      <c r="J6">
        <v>48</v>
      </c>
      <c r="K6">
        <v>48</v>
      </c>
      <c r="L6">
        <v>2</v>
      </c>
      <c r="M6">
        <v>2</v>
      </c>
      <c r="N6">
        <v>33</v>
      </c>
      <c r="O6">
        <v>12</v>
      </c>
      <c r="P6">
        <v>12</v>
      </c>
      <c r="Q6">
        <v>10</v>
      </c>
      <c r="R6">
        <v>10</v>
      </c>
      <c r="S6">
        <v>6</v>
      </c>
      <c r="T6">
        <v>1</v>
      </c>
      <c r="U6">
        <v>1</v>
      </c>
      <c r="V6">
        <v>0</v>
      </c>
      <c r="W6" s="12">
        <v>0</v>
      </c>
      <c r="X6">
        <v>0</v>
      </c>
      <c r="Y6">
        <v>0</v>
      </c>
      <c r="Z6">
        <v>0</v>
      </c>
      <c r="AA6">
        <v>0</v>
      </c>
      <c r="AB6">
        <v>158</v>
      </c>
      <c r="AC6">
        <v>44</v>
      </c>
      <c r="AD6">
        <v>44</v>
      </c>
      <c r="AE6">
        <v>0</v>
      </c>
      <c r="AF6">
        <v>0</v>
      </c>
      <c r="AG6">
        <v>0</v>
      </c>
      <c r="AH6">
        <v>0</v>
      </c>
      <c r="AI6">
        <v>0</v>
      </c>
      <c r="AJ6">
        <v>20</v>
      </c>
      <c r="AK6">
        <v>24</v>
      </c>
      <c r="AL6">
        <v>33</v>
      </c>
      <c r="AM6">
        <v>19</v>
      </c>
      <c r="AN6">
        <v>17</v>
      </c>
      <c r="AO6" s="12" t="s">
        <v>3</v>
      </c>
      <c r="AP6" s="12" t="s">
        <v>990</v>
      </c>
      <c r="AQ6" s="12" t="s">
        <v>35</v>
      </c>
      <c r="AR6" s="12" t="s">
        <v>379</v>
      </c>
      <c r="AS6" s="12" t="s">
        <v>57</v>
      </c>
      <c r="AT6" s="12" t="s">
        <v>521</v>
      </c>
      <c r="AU6" s="12" t="s">
        <v>525</v>
      </c>
      <c r="AV6" s="12" t="s">
        <v>986</v>
      </c>
    </row>
    <row r="7" spans="1:53" x14ac:dyDescent="0.35">
      <c r="A7" s="12" t="s">
        <v>517</v>
      </c>
      <c r="B7" s="12" t="s">
        <v>547</v>
      </c>
      <c r="C7" s="109">
        <v>44155</v>
      </c>
      <c r="D7">
        <v>899</v>
      </c>
      <c r="E7">
        <v>0</v>
      </c>
      <c r="F7">
        <v>0</v>
      </c>
      <c r="G7">
        <v>0</v>
      </c>
      <c r="H7">
        <v>48</v>
      </c>
      <c r="I7">
        <v>41</v>
      </c>
      <c r="J7">
        <v>31</v>
      </c>
      <c r="K7">
        <v>31</v>
      </c>
      <c r="L7">
        <v>0</v>
      </c>
      <c r="M7">
        <v>0</v>
      </c>
      <c r="N7">
        <v>36</v>
      </c>
      <c r="O7">
        <v>0</v>
      </c>
      <c r="P7">
        <v>0</v>
      </c>
      <c r="Q7">
        <v>0</v>
      </c>
      <c r="R7">
        <v>0</v>
      </c>
      <c r="S7">
        <v>0</v>
      </c>
      <c r="T7">
        <v>0</v>
      </c>
      <c r="U7">
        <v>0</v>
      </c>
      <c r="V7">
        <v>4</v>
      </c>
      <c r="W7" s="12">
        <v>0</v>
      </c>
      <c r="X7">
        <v>4</v>
      </c>
      <c r="Y7">
        <v>4</v>
      </c>
      <c r="Z7">
        <v>0</v>
      </c>
      <c r="AA7">
        <v>0</v>
      </c>
      <c r="AB7">
        <v>55</v>
      </c>
      <c r="AC7">
        <v>7</v>
      </c>
      <c r="AD7">
        <v>5</v>
      </c>
      <c r="AE7">
        <v>2</v>
      </c>
      <c r="AF7">
        <v>0</v>
      </c>
      <c r="AG7">
        <v>0</v>
      </c>
      <c r="AH7">
        <v>0</v>
      </c>
      <c r="AI7">
        <v>0</v>
      </c>
      <c r="AJ7">
        <v>3</v>
      </c>
      <c r="AK7">
        <v>4</v>
      </c>
      <c r="AL7">
        <v>36</v>
      </c>
      <c r="AM7">
        <v>31</v>
      </c>
      <c r="AN7">
        <v>30</v>
      </c>
      <c r="AO7" s="12" t="s">
        <v>3</v>
      </c>
      <c r="AP7" s="12" t="s">
        <v>990</v>
      </c>
      <c r="AQ7" s="12" t="s">
        <v>35</v>
      </c>
      <c r="AR7" s="12" t="s">
        <v>379</v>
      </c>
      <c r="AS7" s="12" t="s">
        <v>57</v>
      </c>
      <c r="AT7" s="12" t="s">
        <v>546</v>
      </c>
      <c r="AU7" s="12" t="s">
        <v>548</v>
      </c>
      <c r="AV7" s="12" t="s">
        <v>986</v>
      </c>
    </row>
    <row r="8" spans="1:53" x14ac:dyDescent="0.35">
      <c r="A8" s="12" t="s">
        <v>517</v>
      </c>
      <c r="B8" s="12" t="s">
        <v>527</v>
      </c>
      <c r="C8" s="109">
        <v>44155</v>
      </c>
      <c r="D8">
        <v>983</v>
      </c>
      <c r="E8">
        <v>1</v>
      </c>
      <c r="F8">
        <v>1</v>
      </c>
      <c r="G8">
        <v>-7</v>
      </c>
      <c r="H8">
        <v>83</v>
      </c>
      <c r="I8">
        <v>83</v>
      </c>
      <c r="J8">
        <v>19</v>
      </c>
      <c r="K8">
        <v>19</v>
      </c>
      <c r="L8">
        <v>1</v>
      </c>
      <c r="M8">
        <v>1</v>
      </c>
      <c r="N8">
        <v>43</v>
      </c>
      <c r="O8">
        <v>13</v>
      </c>
      <c r="P8">
        <v>13</v>
      </c>
      <c r="Q8">
        <v>13</v>
      </c>
      <c r="R8">
        <v>13</v>
      </c>
      <c r="S8">
        <v>11</v>
      </c>
      <c r="T8">
        <v>0</v>
      </c>
      <c r="U8">
        <v>0</v>
      </c>
      <c r="V8">
        <v>0</v>
      </c>
      <c r="W8" s="12">
        <v>0</v>
      </c>
      <c r="X8">
        <v>0</v>
      </c>
      <c r="Y8">
        <v>0</v>
      </c>
      <c r="Z8">
        <v>0</v>
      </c>
      <c r="AA8">
        <v>0</v>
      </c>
      <c r="AB8">
        <v>35</v>
      </c>
      <c r="AC8">
        <v>7</v>
      </c>
      <c r="AD8">
        <v>6</v>
      </c>
      <c r="AE8">
        <v>1</v>
      </c>
      <c r="AF8">
        <v>0</v>
      </c>
      <c r="AG8">
        <v>0</v>
      </c>
      <c r="AH8">
        <v>0</v>
      </c>
      <c r="AI8">
        <v>0</v>
      </c>
      <c r="AJ8">
        <v>2</v>
      </c>
      <c r="AK8">
        <v>5</v>
      </c>
      <c r="AL8">
        <v>43</v>
      </c>
      <c r="AM8">
        <v>35</v>
      </c>
      <c r="AN8">
        <v>35</v>
      </c>
      <c r="AO8" s="12" t="s">
        <v>3</v>
      </c>
      <c r="AP8" s="12" t="s">
        <v>990</v>
      </c>
      <c r="AQ8" s="12" t="s">
        <v>35</v>
      </c>
      <c r="AR8" s="12" t="s">
        <v>379</v>
      </c>
      <c r="AS8" s="12" t="s">
        <v>57</v>
      </c>
      <c r="AT8" s="12" t="s">
        <v>526</v>
      </c>
      <c r="AU8" s="12" t="s">
        <v>528</v>
      </c>
      <c r="AV8" s="12" t="s">
        <v>986</v>
      </c>
    </row>
    <row r="9" spans="1:53" x14ac:dyDescent="0.35">
      <c r="A9" s="12" t="s">
        <v>517</v>
      </c>
      <c r="B9" s="12" t="s">
        <v>530</v>
      </c>
      <c r="C9" s="109">
        <v>44155</v>
      </c>
      <c r="D9">
        <v>678</v>
      </c>
      <c r="E9">
        <v>1</v>
      </c>
      <c r="F9">
        <v>1</v>
      </c>
      <c r="G9">
        <v>20</v>
      </c>
      <c r="H9">
        <v>86</v>
      </c>
      <c r="I9">
        <v>86</v>
      </c>
      <c r="J9">
        <v>46</v>
      </c>
      <c r="K9">
        <v>46</v>
      </c>
      <c r="L9">
        <v>1</v>
      </c>
      <c r="M9">
        <v>1</v>
      </c>
      <c r="N9">
        <v>53</v>
      </c>
      <c r="O9">
        <v>2</v>
      </c>
      <c r="P9">
        <v>2</v>
      </c>
      <c r="Q9">
        <v>2</v>
      </c>
      <c r="R9">
        <v>5</v>
      </c>
      <c r="S9">
        <v>0</v>
      </c>
      <c r="T9">
        <v>0</v>
      </c>
      <c r="U9">
        <v>0</v>
      </c>
      <c r="V9">
        <v>35</v>
      </c>
      <c r="W9" s="12">
        <v>0</v>
      </c>
      <c r="X9">
        <v>6</v>
      </c>
      <c r="Y9">
        <v>6</v>
      </c>
      <c r="Z9">
        <v>0</v>
      </c>
      <c r="AA9">
        <v>0</v>
      </c>
      <c r="AB9">
        <v>50</v>
      </c>
      <c r="AC9">
        <v>26</v>
      </c>
      <c r="AD9">
        <v>26</v>
      </c>
      <c r="AE9">
        <v>0</v>
      </c>
      <c r="AF9">
        <v>0</v>
      </c>
      <c r="AG9">
        <v>0</v>
      </c>
      <c r="AH9">
        <v>0</v>
      </c>
      <c r="AI9">
        <v>0</v>
      </c>
      <c r="AJ9">
        <v>11</v>
      </c>
      <c r="AK9">
        <v>15</v>
      </c>
      <c r="AL9">
        <v>53</v>
      </c>
      <c r="AM9">
        <v>27</v>
      </c>
      <c r="AN9">
        <v>27</v>
      </c>
      <c r="AO9" s="12" t="s">
        <v>3</v>
      </c>
      <c r="AP9" s="12" t="s">
        <v>990</v>
      </c>
      <c r="AQ9" s="12" t="s">
        <v>35</v>
      </c>
      <c r="AR9" s="12" t="s">
        <v>379</v>
      </c>
      <c r="AS9" s="12" t="s">
        <v>57</v>
      </c>
      <c r="AT9" s="12" t="s">
        <v>529</v>
      </c>
      <c r="AU9" s="12" t="s">
        <v>531</v>
      </c>
      <c r="AV9" s="12" t="s">
        <v>986</v>
      </c>
    </row>
    <row r="10" spans="1:53" x14ac:dyDescent="0.35">
      <c r="A10" s="12" t="s">
        <v>517</v>
      </c>
      <c r="B10" s="12" t="s">
        <v>541</v>
      </c>
      <c r="C10" s="109">
        <v>44155</v>
      </c>
      <c r="D10">
        <v>623</v>
      </c>
      <c r="E10">
        <v>1</v>
      </c>
      <c r="F10">
        <v>1</v>
      </c>
      <c r="G10">
        <v>12</v>
      </c>
      <c r="H10">
        <v>58</v>
      </c>
      <c r="I10">
        <v>58</v>
      </c>
      <c r="J10">
        <v>45</v>
      </c>
      <c r="K10">
        <v>45</v>
      </c>
      <c r="L10">
        <v>0</v>
      </c>
      <c r="M10">
        <v>0</v>
      </c>
      <c r="N10">
        <v>31</v>
      </c>
      <c r="O10">
        <v>7</v>
      </c>
      <c r="P10">
        <v>7</v>
      </c>
      <c r="Q10">
        <v>7</v>
      </c>
      <c r="R10">
        <v>7</v>
      </c>
      <c r="S10">
        <v>7</v>
      </c>
      <c r="T10">
        <v>1</v>
      </c>
      <c r="U10">
        <v>1</v>
      </c>
      <c r="V10">
        <v>5</v>
      </c>
      <c r="W10" s="12">
        <v>0</v>
      </c>
      <c r="X10">
        <v>5</v>
      </c>
      <c r="Y10">
        <v>5</v>
      </c>
      <c r="Z10">
        <v>0</v>
      </c>
      <c r="AA10">
        <v>0</v>
      </c>
      <c r="AB10">
        <v>37</v>
      </c>
      <c r="AC10">
        <v>12</v>
      </c>
      <c r="AD10">
        <v>12</v>
      </c>
      <c r="AE10">
        <v>0</v>
      </c>
      <c r="AF10">
        <v>0</v>
      </c>
      <c r="AG10">
        <v>0</v>
      </c>
      <c r="AH10">
        <v>0</v>
      </c>
      <c r="AI10">
        <v>0</v>
      </c>
      <c r="AJ10">
        <v>3</v>
      </c>
      <c r="AK10">
        <v>9</v>
      </c>
      <c r="AL10">
        <v>31</v>
      </c>
      <c r="AM10">
        <v>8</v>
      </c>
      <c r="AN10">
        <v>7</v>
      </c>
      <c r="AO10" s="12" t="s">
        <v>3</v>
      </c>
      <c r="AP10" s="12" t="s">
        <v>990</v>
      </c>
      <c r="AQ10" s="12" t="s">
        <v>35</v>
      </c>
      <c r="AR10" s="12" t="s">
        <v>379</v>
      </c>
      <c r="AS10" s="12" t="s">
        <v>57</v>
      </c>
      <c r="AT10" s="12" t="s">
        <v>540</v>
      </c>
      <c r="AU10" s="12" t="s">
        <v>542</v>
      </c>
      <c r="AV10" s="12" t="s">
        <v>986</v>
      </c>
    </row>
    <row r="11" spans="1:53" x14ac:dyDescent="0.35">
      <c r="A11" s="12" t="s">
        <v>517</v>
      </c>
      <c r="B11" s="12" t="s">
        <v>522</v>
      </c>
      <c r="C11" s="109">
        <v>44155</v>
      </c>
      <c r="D11">
        <v>635</v>
      </c>
      <c r="E11">
        <v>1</v>
      </c>
      <c r="F11">
        <v>1</v>
      </c>
      <c r="G11">
        <v>-24</v>
      </c>
      <c r="H11">
        <v>49</v>
      </c>
      <c r="I11">
        <v>49</v>
      </c>
      <c r="J11">
        <v>22</v>
      </c>
      <c r="K11">
        <v>22</v>
      </c>
      <c r="L11">
        <v>1</v>
      </c>
      <c r="M11">
        <v>1</v>
      </c>
      <c r="N11">
        <v>43</v>
      </c>
      <c r="O11">
        <v>5</v>
      </c>
      <c r="P11">
        <v>5</v>
      </c>
      <c r="Q11">
        <v>5</v>
      </c>
      <c r="R11">
        <v>10</v>
      </c>
      <c r="S11">
        <v>5</v>
      </c>
      <c r="T11">
        <v>0</v>
      </c>
      <c r="U11">
        <v>0</v>
      </c>
      <c r="V11">
        <v>0</v>
      </c>
      <c r="W11" s="12">
        <v>0</v>
      </c>
      <c r="X11">
        <v>0</v>
      </c>
      <c r="Y11">
        <v>0</v>
      </c>
      <c r="Z11">
        <v>0</v>
      </c>
      <c r="AA11">
        <v>0</v>
      </c>
      <c r="AB11">
        <v>55</v>
      </c>
      <c r="AC11">
        <v>10</v>
      </c>
      <c r="AD11">
        <v>10</v>
      </c>
      <c r="AE11">
        <v>0</v>
      </c>
      <c r="AF11">
        <v>0</v>
      </c>
      <c r="AG11">
        <v>0</v>
      </c>
      <c r="AH11">
        <v>1</v>
      </c>
      <c r="AI11">
        <v>0</v>
      </c>
      <c r="AJ11">
        <v>0</v>
      </c>
      <c r="AK11">
        <v>8</v>
      </c>
      <c r="AL11">
        <v>43</v>
      </c>
      <c r="AM11">
        <v>11</v>
      </c>
      <c r="AN11">
        <v>10</v>
      </c>
      <c r="AO11" s="12" t="s">
        <v>3</v>
      </c>
      <c r="AP11" s="12" t="s">
        <v>990</v>
      </c>
      <c r="AQ11" s="12" t="s">
        <v>35</v>
      </c>
      <c r="AR11" s="12" t="s">
        <v>379</v>
      </c>
      <c r="AS11" s="12" t="s">
        <v>57</v>
      </c>
      <c r="AT11" s="12" t="s">
        <v>521</v>
      </c>
      <c r="AU11" s="12" t="s">
        <v>523</v>
      </c>
      <c r="AV11" s="12" t="s">
        <v>986</v>
      </c>
    </row>
    <row r="12" spans="1:53" x14ac:dyDescent="0.35">
      <c r="A12" s="12" t="s">
        <v>517</v>
      </c>
      <c r="B12" s="12" t="s">
        <v>519</v>
      </c>
      <c r="C12" s="109">
        <v>44148</v>
      </c>
      <c r="D12">
        <v>2603</v>
      </c>
      <c r="E12">
        <v>3</v>
      </c>
      <c r="F12">
        <v>3</v>
      </c>
      <c r="G12">
        <v>-20</v>
      </c>
      <c r="H12">
        <v>61</v>
      </c>
      <c r="I12">
        <v>61</v>
      </c>
      <c r="J12">
        <v>30</v>
      </c>
      <c r="K12">
        <v>30</v>
      </c>
      <c r="L12">
        <v>2</v>
      </c>
      <c r="M12">
        <v>2</v>
      </c>
      <c r="N12">
        <v>121</v>
      </c>
      <c r="O12">
        <v>5</v>
      </c>
      <c r="P12">
        <v>5</v>
      </c>
      <c r="Q12">
        <v>5</v>
      </c>
      <c r="R12">
        <v>3</v>
      </c>
      <c r="S12">
        <v>3</v>
      </c>
      <c r="T12">
        <v>1</v>
      </c>
      <c r="U12">
        <v>1</v>
      </c>
      <c r="V12">
        <v>0</v>
      </c>
      <c r="W12" s="12">
        <v>0</v>
      </c>
      <c r="X12">
        <v>0</v>
      </c>
      <c r="Y12">
        <v>0</v>
      </c>
      <c r="Z12">
        <v>0</v>
      </c>
      <c r="AA12">
        <v>0</v>
      </c>
      <c r="AB12">
        <v>113</v>
      </c>
      <c r="AC12">
        <v>15</v>
      </c>
      <c r="AD12">
        <v>11</v>
      </c>
      <c r="AE12">
        <v>4</v>
      </c>
      <c r="AF12">
        <v>0</v>
      </c>
      <c r="AG12">
        <v>0</v>
      </c>
      <c r="AH12">
        <v>1</v>
      </c>
      <c r="AI12">
        <v>0</v>
      </c>
      <c r="AJ12">
        <v>1</v>
      </c>
      <c r="AK12">
        <v>13</v>
      </c>
      <c r="AL12">
        <v>121</v>
      </c>
      <c r="AM12">
        <v>83</v>
      </c>
      <c r="AN12">
        <v>82</v>
      </c>
      <c r="AO12" s="12" t="s">
        <v>3</v>
      </c>
      <c r="AP12" s="12" t="s">
        <v>945</v>
      </c>
      <c r="AQ12" s="12" t="s">
        <v>35</v>
      </c>
      <c r="AR12" s="12" t="s">
        <v>379</v>
      </c>
      <c r="AS12" s="12" t="s">
        <v>57</v>
      </c>
      <c r="AT12" s="12" t="s">
        <v>518</v>
      </c>
      <c r="AU12" s="12" t="s">
        <v>520</v>
      </c>
      <c r="AV12" s="12" t="s">
        <v>986</v>
      </c>
    </row>
    <row r="13" spans="1:53" x14ac:dyDescent="0.35">
      <c r="A13" s="12" t="s">
        <v>517</v>
      </c>
      <c r="B13" s="12" t="s">
        <v>535</v>
      </c>
      <c r="C13" s="109">
        <v>44148</v>
      </c>
      <c r="D13">
        <v>2201</v>
      </c>
      <c r="E13">
        <v>1</v>
      </c>
      <c r="F13">
        <v>1</v>
      </c>
      <c r="G13">
        <v>-4</v>
      </c>
      <c r="H13">
        <v>0</v>
      </c>
      <c r="I13">
        <v>0</v>
      </c>
      <c r="J13">
        <v>0</v>
      </c>
      <c r="K13">
        <v>0</v>
      </c>
      <c r="L13">
        <v>0</v>
      </c>
      <c r="M13">
        <v>0</v>
      </c>
      <c r="N13">
        <v>131</v>
      </c>
      <c r="O13">
        <v>20</v>
      </c>
      <c r="P13">
        <v>20</v>
      </c>
      <c r="Q13">
        <v>20</v>
      </c>
      <c r="R13">
        <v>28</v>
      </c>
      <c r="S13">
        <v>28</v>
      </c>
      <c r="T13">
        <v>1</v>
      </c>
      <c r="U13">
        <v>1</v>
      </c>
      <c r="V13">
        <v>0</v>
      </c>
      <c r="W13" s="12">
        <v>0</v>
      </c>
      <c r="X13">
        <v>0</v>
      </c>
      <c r="Y13">
        <v>0</v>
      </c>
      <c r="Z13">
        <v>0</v>
      </c>
      <c r="AA13">
        <v>0</v>
      </c>
      <c r="AB13">
        <v>85</v>
      </c>
      <c r="AC13">
        <v>29</v>
      </c>
      <c r="AD13">
        <v>29</v>
      </c>
      <c r="AE13">
        <v>0</v>
      </c>
      <c r="AF13">
        <v>0</v>
      </c>
      <c r="AG13">
        <v>0</v>
      </c>
      <c r="AH13">
        <v>0</v>
      </c>
      <c r="AI13">
        <v>0</v>
      </c>
      <c r="AJ13">
        <v>2</v>
      </c>
      <c r="AK13">
        <v>27</v>
      </c>
      <c r="AL13">
        <v>131</v>
      </c>
      <c r="AM13">
        <v>99</v>
      </c>
      <c r="AN13">
        <v>99</v>
      </c>
      <c r="AO13" s="12" t="s">
        <v>3</v>
      </c>
      <c r="AP13" s="12" t="s">
        <v>945</v>
      </c>
      <c r="AQ13" s="12" t="s">
        <v>35</v>
      </c>
      <c r="AR13" s="12" t="s">
        <v>379</v>
      </c>
      <c r="AS13" s="12" t="s">
        <v>57</v>
      </c>
      <c r="AT13" s="12" t="s">
        <v>532</v>
      </c>
      <c r="AU13" s="12" t="s">
        <v>536</v>
      </c>
      <c r="AV13" s="12" t="s">
        <v>986</v>
      </c>
    </row>
    <row r="14" spans="1:53" x14ac:dyDescent="0.35">
      <c r="A14" s="12" t="s">
        <v>517</v>
      </c>
      <c r="B14" s="12" t="s">
        <v>547</v>
      </c>
      <c r="C14" s="109">
        <v>44148</v>
      </c>
      <c r="D14">
        <v>899</v>
      </c>
      <c r="E14">
        <v>6</v>
      </c>
      <c r="F14">
        <v>6</v>
      </c>
      <c r="G14">
        <v>3</v>
      </c>
      <c r="H14">
        <v>57</v>
      </c>
      <c r="I14">
        <v>50</v>
      </c>
      <c r="J14">
        <v>26</v>
      </c>
      <c r="K14">
        <v>26</v>
      </c>
      <c r="L14">
        <v>4</v>
      </c>
      <c r="M14">
        <v>4</v>
      </c>
      <c r="N14">
        <v>66</v>
      </c>
      <c r="O14">
        <v>4</v>
      </c>
      <c r="P14">
        <v>4</v>
      </c>
      <c r="Q14">
        <v>4</v>
      </c>
      <c r="R14">
        <v>4</v>
      </c>
      <c r="S14">
        <v>4</v>
      </c>
      <c r="T14">
        <v>2</v>
      </c>
      <c r="U14">
        <v>2</v>
      </c>
      <c r="V14">
        <v>7</v>
      </c>
      <c r="W14" s="12">
        <v>0</v>
      </c>
      <c r="X14">
        <v>7</v>
      </c>
      <c r="Y14">
        <v>7</v>
      </c>
      <c r="Z14">
        <v>0</v>
      </c>
      <c r="AA14">
        <v>0</v>
      </c>
      <c r="AB14">
        <v>62</v>
      </c>
      <c r="AC14">
        <v>6</v>
      </c>
      <c r="AD14">
        <v>5</v>
      </c>
      <c r="AE14">
        <v>1</v>
      </c>
      <c r="AF14">
        <v>0</v>
      </c>
      <c r="AG14">
        <v>0</v>
      </c>
      <c r="AH14">
        <v>0</v>
      </c>
      <c r="AI14">
        <v>0</v>
      </c>
      <c r="AJ14">
        <v>1</v>
      </c>
      <c r="AK14">
        <v>4</v>
      </c>
      <c r="AL14">
        <v>66</v>
      </c>
      <c r="AM14">
        <v>61</v>
      </c>
      <c r="AN14">
        <v>61</v>
      </c>
      <c r="AO14" s="12" t="s">
        <v>3</v>
      </c>
      <c r="AP14" s="12" t="s">
        <v>945</v>
      </c>
      <c r="AQ14" s="12" t="s">
        <v>35</v>
      </c>
      <c r="AR14" s="12" t="s">
        <v>379</v>
      </c>
      <c r="AS14" s="12" t="s">
        <v>57</v>
      </c>
      <c r="AT14" s="12" t="s">
        <v>546</v>
      </c>
      <c r="AU14" s="12" t="s">
        <v>548</v>
      </c>
      <c r="AV14" s="12" t="s">
        <v>986</v>
      </c>
    </row>
    <row r="15" spans="1:53" x14ac:dyDescent="0.35">
      <c r="A15" s="12" t="s">
        <v>517</v>
      </c>
      <c r="B15" s="12" t="s">
        <v>530</v>
      </c>
      <c r="C15" s="109">
        <v>44148</v>
      </c>
      <c r="D15">
        <v>658</v>
      </c>
      <c r="E15">
        <v>1</v>
      </c>
      <c r="F15">
        <v>1</v>
      </c>
      <c r="G15">
        <v>12</v>
      </c>
      <c r="H15">
        <v>106</v>
      </c>
      <c r="I15">
        <v>106</v>
      </c>
      <c r="J15">
        <v>28</v>
      </c>
      <c r="K15">
        <v>28</v>
      </c>
      <c r="L15">
        <v>1</v>
      </c>
      <c r="M15">
        <v>1</v>
      </c>
      <c r="N15">
        <v>30</v>
      </c>
      <c r="O15">
        <v>5</v>
      </c>
      <c r="P15">
        <v>5</v>
      </c>
      <c r="Q15">
        <v>5</v>
      </c>
      <c r="R15">
        <v>5</v>
      </c>
      <c r="S15">
        <v>5</v>
      </c>
      <c r="T15">
        <v>0</v>
      </c>
      <c r="U15">
        <v>0</v>
      </c>
      <c r="V15">
        <v>35</v>
      </c>
      <c r="W15" s="12">
        <v>35</v>
      </c>
      <c r="X15">
        <v>35</v>
      </c>
      <c r="Y15">
        <v>35</v>
      </c>
      <c r="Z15">
        <v>0</v>
      </c>
      <c r="AA15">
        <v>0</v>
      </c>
      <c r="AB15">
        <v>62</v>
      </c>
      <c r="AC15">
        <v>26</v>
      </c>
      <c r="AD15">
        <v>26</v>
      </c>
      <c r="AE15">
        <v>0</v>
      </c>
      <c r="AF15">
        <v>0</v>
      </c>
      <c r="AG15">
        <v>0</v>
      </c>
      <c r="AH15">
        <v>0</v>
      </c>
      <c r="AI15">
        <v>0</v>
      </c>
      <c r="AJ15">
        <v>24</v>
      </c>
      <c r="AK15">
        <v>2</v>
      </c>
      <c r="AL15">
        <v>30</v>
      </c>
      <c r="AM15">
        <v>17</v>
      </c>
      <c r="AN15">
        <v>17</v>
      </c>
      <c r="AO15" s="12" t="s">
        <v>3</v>
      </c>
      <c r="AP15" s="12" t="s">
        <v>945</v>
      </c>
      <c r="AQ15" s="12" t="s">
        <v>35</v>
      </c>
      <c r="AR15" s="12" t="s">
        <v>379</v>
      </c>
      <c r="AS15" s="12" t="s">
        <v>57</v>
      </c>
      <c r="AT15" s="12" t="s">
        <v>529</v>
      </c>
      <c r="AU15" s="12" t="s">
        <v>531</v>
      </c>
      <c r="AV15" s="12" t="s">
        <v>986</v>
      </c>
    </row>
    <row r="16" spans="1:53" x14ac:dyDescent="0.35">
      <c r="A16" s="12" t="s">
        <v>517</v>
      </c>
      <c r="B16" s="12" t="s">
        <v>550</v>
      </c>
      <c r="C16" s="109">
        <v>44148</v>
      </c>
      <c r="D16">
        <v>713</v>
      </c>
      <c r="E16">
        <v>1</v>
      </c>
      <c r="F16">
        <v>1</v>
      </c>
      <c r="G16">
        <v>1</v>
      </c>
      <c r="H16">
        <v>41</v>
      </c>
      <c r="I16">
        <v>41</v>
      </c>
      <c r="J16">
        <v>14</v>
      </c>
      <c r="K16">
        <v>14</v>
      </c>
      <c r="L16">
        <v>1</v>
      </c>
      <c r="M16">
        <v>1</v>
      </c>
      <c r="N16">
        <v>52</v>
      </c>
      <c r="O16">
        <v>3</v>
      </c>
      <c r="P16">
        <v>3</v>
      </c>
      <c r="Q16">
        <v>3</v>
      </c>
      <c r="R16">
        <v>3</v>
      </c>
      <c r="S16">
        <v>3</v>
      </c>
      <c r="T16">
        <v>0</v>
      </c>
      <c r="U16">
        <v>0</v>
      </c>
      <c r="V16">
        <v>5</v>
      </c>
      <c r="W16" s="12">
        <v>0</v>
      </c>
      <c r="X16">
        <v>5</v>
      </c>
      <c r="Y16">
        <v>5</v>
      </c>
      <c r="Z16">
        <v>0</v>
      </c>
      <c r="AA16">
        <v>0</v>
      </c>
      <c r="AB16">
        <v>58</v>
      </c>
      <c r="AC16">
        <v>6</v>
      </c>
      <c r="AD16">
        <v>6</v>
      </c>
      <c r="AE16">
        <v>2</v>
      </c>
      <c r="AF16">
        <v>0</v>
      </c>
      <c r="AG16">
        <v>0</v>
      </c>
      <c r="AH16">
        <v>0</v>
      </c>
      <c r="AI16">
        <v>0</v>
      </c>
      <c r="AJ16">
        <v>4</v>
      </c>
      <c r="AK16">
        <v>2</v>
      </c>
      <c r="AL16">
        <v>52</v>
      </c>
      <c r="AM16">
        <v>48</v>
      </c>
      <c r="AN16">
        <v>48</v>
      </c>
      <c r="AO16" s="12" t="s">
        <v>3</v>
      </c>
      <c r="AP16" s="12" t="s">
        <v>945</v>
      </c>
      <c r="AQ16" s="12" t="s">
        <v>35</v>
      </c>
      <c r="AR16" s="12" t="s">
        <v>379</v>
      </c>
      <c r="AS16" s="12" t="s">
        <v>57</v>
      </c>
      <c r="AT16" s="12" t="s">
        <v>549</v>
      </c>
      <c r="AU16" s="12" t="s">
        <v>551</v>
      </c>
      <c r="AV16" s="12" t="s">
        <v>986</v>
      </c>
    </row>
    <row r="17" spans="1:48" x14ac:dyDescent="0.35">
      <c r="A17" s="12" t="s">
        <v>517</v>
      </c>
      <c r="B17" s="12" t="s">
        <v>541</v>
      </c>
      <c r="C17" s="109">
        <v>44148</v>
      </c>
      <c r="D17">
        <v>611</v>
      </c>
      <c r="E17">
        <v>2</v>
      </c>
      <c r="F17">
        <v>2</v>
      </c>
      <c r="G17">
        <v>-17</v>
      </c>
      <c r="H17">
        <v>28</v>
      </c>
      <c r="I17">
        <v>28</v>
      </c>
      <c r="J17">
        <v>28</v>
      </c>
      <c r="K17">
        <v>28</v>
      </c>
      <c r="L17">
        <v>1</v>
      </c>
      <c r="M17">
        <v>1</v>
      </c>
      <c r="N17">
        <v>35</v>
      </c>
      <c r="O17">
        <v>10</v>
      </c>
      <c r="P17">
        <v>10</v>
      </c>
      <c r="Q17">
        <v>10</v>
      </c>
      <c r="R17">
        <v>10</v>
      </c>
      <c r="S17">
        <v>10</v>
      </c>
      <c r="T17">
        <v>1</v>
      </c>
      <c r="U17">
        <v>1</v>
      </c>
      <c r="V17">
        <v>0</v>
      </c>
      <c r="W17" s="12">
        <v>0</v>
      </c>
      <c r="X17">
        <v>0</v>
      </c>
      <c r="Y17">
        <v>0</v>
      </c>
      <c r="Z17">
        <v>0</v>
      </c>
      <c r="AA17">
        <v>0</v>
      </c>
      <c r="AB17">
        <v>92</v>
      </c>
      <c r="AC17">
        <v>29</v>
      </c>
      <c r="AD17">
        <v>25</v>
      </c>
      <c r="AE17">
        <v>4</v>
      </c>
      <c r="AF17">
        <v>0</v>
      </c>
      <c r="AG17">
        <v>0</v>
      </c>
      <c r="AH17">
        <v>0</v>
      </c>
      <c r="AI17">
        <v>0</v>
      </c>
      <c r="AJ17">
        <v>13</v>
      </c>
      <c r="AK17">
        <v>16</v>
      </c>
      <c r="AL17">
        <v>35</v>
      </c>
      <c r="AM17">
        <v>18</v>
      </c>
      <c r="AN17">
        <v>18</v>
      </c>
      <c r="AO17" s="12" t="s">
        <v>3</v>
      </c>
      <c r="AP17" s="12" t="s">
        <v>945</v>
      </c>
      <c r="AQ17" s="12" t="s">
        <v>35</v>
      </c>
      <c r="AR17" s="12" t="s">
        <v>379</v>
      </c>
      <c r="AS17" s="12" t="s">
        <v>57</v>
      </c>
      <c r="AT17" s="12" t="s">
        <v>540</v>
      </c>
      <c r="AU17" s="12" t="s">
        <v>542</v>
      </c>
      <c r="AV17" s="12" t="s">
        <v>986</v>
      </c>
    </row>
    <row r="18" spans="1:48" x14ac:dyDescent="0.35">
      <c r="A18" s="12" t="s">
        <v>517</v>
      </c>
      <c r="B18" s="12" t="s">
        <v>519</v>
      </c>
      <c r="C18" s="109">
        <v>44141</v>
      </c>
      <c r="D18">
        <v>2623</v>
      </c>
      <c r="E18">
        <v>4</v>
      </c>
      <c r="F18">
        <v>4</v>
      </c>
      <c r="G18">
        <v>-3</v>
      </c>
      <c r="H18">
        <v>61</v>
      </c>
      <c r="I18">
        <v>61</v>
      </c>
      <c r="J18">
        <v>43</v>
      </c>
      <c r="K18">
        <v>43</v>
      </c>
      <c r="L18">
        <v>4</v>
      </c>
      <c r="M18">
        <v>4</v>
      </c>
      <c r="N18">
        <v>191</v>
      </c>
      <c r="O18">
        <v>4</v>
      </c>
      <c r="P18">
        <v>4</v>
      </c>
      <c r="Q18">
        <v>4</v>
      </c>
      <c r="R18">
        <v>6</v>
      </c>
      <c r="S18">
        <v>6</v>
      </c>
      <c r="T18">
        <v>1</v>
      </c>
      <c r="U18">
        <v>1</v>
      </c>
      <c r="V18">
        <v>0</v>
      </c>
      <c r="W18" s="12">
        <v>0</v>
      </c>
      <c r="X18">
        <v>0</v>
      </c>
      <c r="Y18">
        <v>0</v>
      </c>
      <c r="Z18">
        <v>0</v>
      </c>
      <c r="AA18">
        <v>0</v>
      </c>
      <c r="AB18">
        <v>77</v>
      </c>
      <c r="AC18">
        <v>6</v>
      </c>
      <c r="AD18">
        <v>6</v>
      </c>
      <c r="AE18">
        <v>0</v>
      </c>
      <c r="AF18">
        <v>0</v>
      </c>
      <c r="AG18">
        <v>0</v>
      </c>
      <c r="AH18">
        <v>0</v>
      </c>
      <c r="AI18">
        <v>0</v>
      </c>
      <c r="AJ18">
        <v>0</v>
      </c>
      <c r="AK18">
        <v>6</v>
      </c>
      <c r="AL18">
        <v>191</v>
      </c>
      <c r="AM18">
        <v>145</v>
      </c>
      <c r="AN18">
        <v>145</v>
      </c>
      <c r="AO18" s="12" t="s">
        <v>3</v>
      </c>
      <c r="AP18" s="12" t="s">
        <v>944</v>
      </c>
      <c r="AQ18" s="12" t="s">
        <v>35</v>
      </c>
      <c r="AR18" s="12" t="s">
        <v>379</v>
      </c>
      <c r="AS18" s="12" t="s">
        <v>57</v>
      </c>
      <c r="AT18" s="12" t="s">
        <v>518</v>
      </c>
      <c r="AU18" s="12" t="s">
        <v>520</v>
      </c>
      <c r="AV18" s="12" t="s">
        <v>986</v>
      </c>
    </row>
    <row r="19" spans="1:48" x14ac:dyDescent="0.35">
      <c r="A19" s="12" t="s">
        <v>517</v>
      </c>
      <c r="B19" s="12" t="s">
        <v>535</v>
      </c>
      <c r="C19" s="109">
        <v>44141</v>
      </c>
      <c r="D19">
        <v>2205</v>
      </c>
      <c r="E19">
        <v>1</v>
      </c>
      <c r="F19">
        <v>1</v>
      </c>
      <c r="G19">
        <v>6</v>
      </c>
      <c r="H19">
        <v>0</v>
      </c>
      <c r="I19">
        <v>0</v>
      </c>
      <c r="J19">
        <v>0</v>
      </c>
      <c r="K19">
        <v>3</v>
      </c>
      <c r="L19">
        <v>0</v>
      </c>
      <c r="M19">
        <v>0</v>
      </c>
      <c r="N19">
        <v>204</v>
      </c>
      <c r="O19">
        <v>16</v>
      </c>
      <c r="P19">
        <v>16</v>
      </c>
      <c r="Q19">
        <v>16</v>
      </c>
      <c r="R19">
        <v>22</v>
      </c>
      <c r="S19">
        <v>22</v>
      </c>
      <c r="T19">
        <v>1</v>
      </c>
      <c r="U19">
        <v>1</v>
      </c>
      <c r="V19">
        <v>0</v>
      </c>
      <c r="W19" s="12">
        <v>0</v>
      </c>
      <c r="X19">
        <v>0</v>
      </c>
      <c r="Y19">
        <v>0</v>
      </c>
      <c r="Z19">
        <v>0</v>
      </c>
      <c r="AA19">
        <v>0</v>
      </c>
      <c r="AB19">
        <v>179</v>
      </c>
      <c r="AC19">
        <v>64</v>
      </c>
      <c r="AD19">
        <v>64</v>
      </c>
      <c r="AE19">
        <v>0</v>
      </c>
      <c r="AF19">
        <v>0</v>
      </c>
      <c r="AG19">
        <v>0</v>
      </c>
      <c r="AH19">
        <v>0</v>
      </c>
      <c r="AI19">
        <v>0</v>
      </c>
      <c r="AJ19">
        <v>10</v>
      </c>
      <c r="AK19">
        <v>54</v>
      </c>
      <c r="AL19">
        <v>204</v>
      </c>
      <c r="AM19">
        <v>151</v>
      </c>
      <c r="AN19">
        <v>151</v>
      </c>
      <c r="AO19" s="12" t="s">
        <v>3</v>
      </c>
      <c r="AP19" s="12" t="s">
        <v>944</v>
      </c>
      <c r="AQ19" s="12" t="s">
        <v>35</v>
      </c>
      <c r="AR19" s="12" t="s">
        <v>379</v>
      </c>
      <c r="AS19" s="12" t="s">
        <v>57</v>
      </c>
      <c r="AT19" s="12" t="s">
        <v>532</v>
      </c>
      <c r="AU19" s="12" t="s">
        <v>536</v>
      </c>
      <c r="AV19" s="12" t="s">
        <v>986</v>
      </c>
    </row>
    <row r="20" spans="1:48" x14ac:dyDescent="0.35">
      <c r="A20" s="12" t="s">
        <v>517</v>
      </c>
      <c r="B20" s="12" t="s">
        <v>524</v>
      </c>
      <c r="C20" s="109">
        <v>44141</v>
      </c>
      <c r="D20">
        <v>1769</v>
      </c>
      <c r="E20">
        <v>3</v>
      </c>
      <c r="F20">
        <v>3</v>
      </c>
      <c r="G20">
        <v>-1</v>
      </c>
      <c r="H20">
        <v>60</v>
      </c>
      <c r="I20">
        <v>60</v>
      </c>
      <c r="J20">
        <v>30</v>
      </c>
      <c r="K20">
        <v>30</v>
      </c>
      <c r="L20">
        <v>2</v>
      </c>
      <c r="M20">
        <v>2</v>
      </c>
      <c r="N20">
        <v>93</v>
      </c>
      <c r="O20">
        <v>5</v>
      </c>
      <c r="P20">
        <v>5</v>
      </c>
      <c r="Q20">
        <v>5</v>
      </c>
      <c r="R20">
        <v>5</v>
      </c>
      <c r="S20">
        <v>5</v>
      </c>
      <c r="T20">
        <v>1</v>
      </c>
      <c r="U20">
        <v>1</v>
      </c>
      <c r="V20">
        <v>16</v>
      </c>
      <c r="W20" s="12">
        <v>0</v>
      </c>
      <c r="X20">
        <v>16</v>
      </c>
      <c r="Y20">
        <v>16</v>
      </c>
      <c r="Z20">
        <v>0</v>
      </c>
      <c r="AA20">
        <v>0</v>
      </c>
      <c r="AB20">
        <v>173</v>
      </c>
      <c r="AC20">
        <v>15</v>
      </c>
      <c r="AD20">
        <v>15</v>
      </c>
      <c r="AE20">
        <v>0</v>
      </c>
      <c r="AF20">
        <v>0</v>
      </c>
      <c r="AG20">
        <v>0</v>
      </c>
      <c r="AH20">
        <v>1</v>
      </c>
      <c r="AI20">
        <v>0</v>
      </c>
      <c r="AJ20">
        <v>4</v>
      </c>
      <c r="AK20">
        <v>10</v>
      </c>
      <c r="AL20">
        <v>93</v>
      </c>
      <c r="AM20">
        <v>80</v>
      </c>
      <c r="AN20">
        <v>80</v>
      </c>
      <c r="AO20" s="12" t="s">
        <v>3</v>
      </c>
      <c r="AP20" s="12" t="s">
        <v>944</v>
      </c>
      <c r="AQ20" s="12" t="s">
        <v>35</v>
      </c>
      <c r="AR20" s="12" t="s">
        <v>379</v>
      </c>
      <c r="AS20" s="12" t="s">
        <v>57</v>
      </c>
      <c r="AT20" s="12" t="s">
        <v>521</v>
      </c>
      <c r="AU20" s="12" t="s">
        <v>525</v>
      </c>
      <c r="AV20" s="12" t="s">
        <v>986</v>
      </c>
    </row>
    <row r="21" spans="1:48" x14ac:dyDescent="0.35">
      <c r="A21" s="12" t="s">
        <v>517</v>
      </c>
      <c r="B21" s="12" t="s">
        <v>533</v>
      </c>
      <c r="C21" s="109">
        <v>44141</v>
      </c>
      <c r="D21">
        <v>1229</v>
      </c>
      <c r="E21">
        <v>5</v>
      </c>
      <c r="F21">
        <v>5</v>
      </c>
      <c r="G21">
        <v>14</v>
      </c>
      <c r="H21">
        <v>65</v>
      </c>
      <c r="I21">
        <v>65</v>
      </c>
      <c r="J21">
        <v>24</v>
      </c>
      <c r="K21">
        <v>24</v>
      </c>
      <c r="L21">
        <v>2</v>
      </c>
      <c r="M21">
        <v>2</v>
      </c>
      <c r="N21">
        <v>70</v>
      </c>
      <c r="O21">
        <v>3</v>
      </c>
      <c r="P21">
        <v>3</v>
      </c>
      <c r="Q21">
        <v>3</v>
      </c>
      <c r="R21">
        <v>11</v>
      </c>
      <c r="S21">
        <v>11</v>
      </c>
      <c r="T21">
        <v>2</v>
      </c>
      <c r="U21">
        <v>2</v>
      </c>
      <c r="V21">
        <v>5</v>
      </c>
      <c r="W21" s="12">
        <v>0</v>
      </c>
      <c r="X21">
        <v>5</v>
      </c>
      <c r="Y21">
        <v>5</v>
      </c>
      <c r="Z21">
        <v>0</v>
      </c>
      <c r="AA21">
        <v>0</v>
      </c>
      <c r="AB21">
        <v>65</v>
      </c>
      <c r="AC21">
        <v>15</v>
      </c>
      <c r="AD21">
        <v>15</v>
      </c>
      <c r="AE21">
        <v>0</v>
      </c>
      <c r="AF21">
        <v>0</v>
      </c>
      <c r="AG21">
        <v>0</v>
      </c>
      <c r="AH21">
        <v>0</v>
      </c>
      <c r="AI21">
        <v>0</v>
      </c>
      <c r="AJ21">
        <v>4</v>
      </c>
      <c r="AK21">
        <v>11</v>
      </c>
      <c r="AL21">
        <v>70</v>
      </c>
      <c r="AM21">
        <v>58</v>
      </c>
      <c r="AN21">
        <v>58</v>
      </c>
      <c r="AO21" s="12" t="s">
        <v>3</v>
      </c>
      <c r="AP21" s="12" t="s">
        <v>944</v>
      </c>
      <c r="AQ21" s="12" t="s">
        <v>35</v>
      </c>
      <c r="AR21" s="12" t="s">
        <v>379</v>
      </c>
      <c r="AS21" s="12" t="s">
        <v>57</v>
      </c>
      <c r="AT21" s="12" t="s">
        <v>532</v>
      </c>
      <c r="AU21" s="12" t="s">
        <v>534</v>
      </c>
      <c r="AV21" s="12" t="s">
        <v>986</v>
      </c>
    </row>
    <row r="22" spans="1:48" x14ac:dyDescent="0.35">
      <c r="A22" s="12" t="s">
        <v>517</v>
      </c>
      <c r="B22" s="12" t="s">
        <v>527</v>
      </c>
      <c r="C22" s="109">
        <v>44141</v>
      </c>
      <c r="D22">
        <v>988</v>
      </c>
      <c r="E22">
        <v>3</v>
      </c>
      <c r="F22">
        <v>3</v>
      </c>
      <c r="G22">
        <v>8</v>
      </c>
      <c r="H22">
        <v>58</v>
      </c>
      <c r="I22">
        <v>58</v>
      </c>
      <c r="J22">
        <v>14</v>
      </c>
      <c r="K22">
        <v>14</v>
      </c>
      <c r="L22">
        <v>1</v>
      </c>
      <c r="M22">
        <v>1</v>
      </c>
      <c r="N22">
        <v>102</v>
      </c>
      <c r="O22">
        <v>6</v>
      </c>
      <c r="P22">
        <v>6</v>
      </c>
      <c r="Q22">
        <v>6</v>
      </c>
      <c r="R22">
        <v>7</v>
      </c>
      <c r="S22">
        <v>6</v>
      </c>
      <c r="T22">
        <v>1</v>
      </c>
      <c r="U22">
        <v>1</v>
      </c>
      <c r="V22">
        <v>11</v>
      </c>
      <c r="W22" s="12">
        <v>0</v>
      </c>
      <c r="X22">
        <v>11</v>
      </c>
      <c r="Y22">
        <v>11</v>
      </c>
      <c r="Z22">
        <v>0</v>
      </c>
      <c r="AA22">
        <v>0</v>
      </c>
      <c r="AB22">
        <v>83</v>
      </c>
      <c r="AC22">
        <v>1</v>
      </c>
      <c r="AD22">
        <v>1</v>
      </c>
      <c r="AE22">
        <v>0</v>
      </c>
      <c r="AF22">
        <v>0</v>
      </c>
      <c r="AG22">
        <v>0</v>
      </c>
      <c r="AH22">
        <v>0</v>
      </c>
      <c r="AI22">
        <v>0</v>
      </c>
      <c r="AJ22">
        <v>0</v>
      </c>
      <c r="AK22">
        <v>1</v>
      </c>
      <c r="AL22">
        <v>102</v>
      </c>
      <c r="AM22">
        <v>73</v>
      </c>
      <c r="AN22">
        <v>73</v>
      </c>
      <c r="AO22" s="12" t="s">
        <v>3</v>
      </c>
      <c r="AP22" s="12" t="s">
        <v>944</v>
      </c>
      <c r="AQ22" s="12" t="s">
        <v>35</v>
      </c>
      <c r="AR22" s="12" t="s">
        <v>379</v>
      </c>
      <c r="AS22" s="12" t="s">
        <v>57</v>
      </c>
      <c r="AT22" s="12" t="s">
        <v>526</v>
      </c>
      <c r="AU22" s="12" t="s">
        <v>528</v>
      </c>
      <c r="AV22" s="12" t="s">
        <v>986</v>
      </c>
    </row>
    <row r="23" spans="1:48" x14ac:dyDescent="0.35">
      <c r="A23" s="12" t="s">
        <v>517</v>
      </c>
      <c r="B23" s="12" t="s">
        <v>530</v>
      </c>
      <c r="C23" s="109">
        <v>44141</v>
      </c>
      <c r="D23">
        <v>646</v>
      </c>
      <c r="E23">
        <v>6</v>
      </c>
      <c r="F23">
        <v>6</v>
      </c>
      <c r="G23">
        <v>-23</v>
      </c>
      <c r="H23">
        <v>145</v>
      </c>
      <c r="I23">
        <v>145</v>
      </c>
      <c r="J23">
        <v>47</v>
      </c>
      <c r="K23">
        <v>47</v>
      </c>
      <c r="L23">
        <v>4</v>
      </c>
      <c r="M23">
        <v>4</v>
      </c>
      <c r="N23">
        <v>44</v>
      </c>
      <c r="O23">
        <v>12</v>
      </c>
      <c r="P23">
        <v>12</v>
      </c>
      <c r="Q23">
        <v>5</v>
      </c>
      <c r="R23">
        <v>8</v>
      </c>
      <c r="S23">
        <v>5</v>
      </c>
      <c r="T23">
        <v>2</v>
      </c>
      <c r="U23">
        <v>2</v>
      </c>
      <c r="V23">
        <v>0</v>
      </c>
      <c r="W23" s="12">
        <v>0</v>
      </c>
      <c r="X23">
        <v>0</v>
      </c>
      <c r="Y23">
        <v>0</v>
      </c>
      <c r="Z23">
        <v>0</v>
      </c>
      <c r="AA23">
        <v>0</v>
      </c>
      <c r="AB23">
        <v>58</v>
      </c>
      <c r="AC23">
        <v>15</v>
      </c>
      <c r="AD23">
        <v>15</v>
      </c>
      <c r="AE23">
        <v>0</v>
      </c>
      <c r="AF23">
        <v>0</v>
      </c>
      <c r="AG23">
        <v>0</v>
      </c>
      <c r="AH23">
        <v>0</v>
      </c>
      <c r="AI23">
        <v>0</v>
      </c>
      <c r="AJ23">
        <v>1</v>
      </c>
      <c r="AK23">
        <v>14</v>
      </c>
      <c r="AL23">
        <v>44</v>
      </c>
      <c r="AM23">
        <v>44</v>
      </c>
      <c r="AN23">
        <v>44</v>
      </c>
      <c r="AO23" s="12" t="s">
        <v>3</v>
      </c>
      <c r="AP23" s="12" t="s">
        <v>944</v>
      </c>
      <c r="AQ23" s="12" t="s">
        <v>35</v>
      </c>
      <c r="AR23" s="12" t="s">
        <v>379</v>
      </c>
      <c r="AS23" s="12" t="s">
        <v>57</v>
      </c>
      <c r="AT23" s="12" t="s">
        <v>529</v>
      </c>
      <c r="AU23" s="12" t="s">
        <v>531</v>
      </c>
      <c r="AV23" s="12" t="s">
        <v>986</v>
      </c>
    </row>
    <row r="24" spans="1:48" x14ac:dyDescent="0.35">
      <c r="A24" s="12" t="s">
        <v>517</v>
      </c>
      <c r="B24" s="12" t="s">
        <v>550</v>
      </c>
      <c r="C24" s="109">
        <v>44141</v>
      </c>
      <c r="D24">
        <v>712</v>
      </c>
      <c r="E24">
        <v>3</v>
      </c>
      <c r="F24">
        <v>3</v>
      </c>
      <c r="G24">
        <v>4</v>
      </c>
      <c r="H24">
        <v>43</v>
      </c>
      <c r="I24">
        <v>43</v>
      </c>
      <c r="J24">
        <v>21</v>
      </c>
      <c r="K24">
        <v>18</v>
      </c>
      <c r="L24">
        <v>1</v>
      </c>
      <c r="M24">
        <v>1</v>
      </c>
      <c r="N24">
        <v>51</v>
      </c>
      <c r="O24">
        <v>2</v>
      </c>
      <c r="P24">
        <v>2</v>
      </c>
      <c r="Q24">
        <v>2</v>
      </c>
      <c r="R24">
        <v>2</v>
      </c>
      <c r="S24">
        <v>2</v>
      </c>
      <c r="T24">
        <v>1</v>
      </c>
      <c r="U24">
        <v>1</v>
      </c>
      <c r="V24">
        <v>0</v>
      </c>
      <c r="W24" s="12">
        <v>0</v>
      </c>
      <c r="X24">
        <v>0</v>
      </c>
      <c r="Y24">
        <v>0</v>
      </c>
      <c r="Z24">
        <v>0</v>
      </c>
      <c r="AA24">
        <v>0</v>
      </c>
      <c r="AB24">
        <v>60</v>
      </c>
      <c r="AC24">
        <v>1</v>
      </c>
      <c r="AD24">
        <v>1</v>
      </c>
      <c r="AE24">
        <v>0</v>
      </c>
      <c r="AF24">
        <v>0</v>
      </c>
      <c r="AG24">
        <v>0</v>
      </c>
      <c r="AH24">
        <v>0</v>
      </c>
      <c r="AI24">
        <v>0</v>
      </c>
      <c r="AJ24">
        <v>0</v>
      </c>
      <c r="AK24">
        <v>1</v>
      </c>
      <c r="AL24">
        <v>51</v>
      </c>
      <c r="AM24">
        <v>34</v>
      </c>
      <c r="AN24">
        <v>25</v>
      </c>
      <c r="AO24" s="12" t="s">
        <v>3</v>
      </c>
      <c r="AP24" s="12" t="s">
        <v>944</v>
      </c>
      <c r="AQ24" s="12" t="s">
        <v>35</v>
      </c>
      <c r="AR24" s="12" t="s">
        <v>379</v>
      </c>
      <c r="AS24" s="12" t="s">
        <v>57</v>
      </c>
      <c r="AT24" s="12" t="s">
        <v>549</v>
      </c>
      <c r="AU24" s="12" t="s">
        <v>551</v>
      </c>
      <c r="AV24" s="12" t="s">
        <v>986</v>
      </c>
    </row>
    <row r="25" spans="1:48" x14ac:dyDescent="0.35">
      <c r="A25" s="12" t="s">
        <v>517</v>
      </c>
      <c r="B25" s="12" t="s">
        <v>541</v>
      </c>
      <c r="C25" s="109">
        <v>44141</v>
      </c>
      <c r="D25">
        <v>628</v>
      </c>
      <c r="E25">
        <v>1</v>
      </c>
      <c r="F25">
        <v>1</v>
      </c>
      <c r="G25">
        <v>-9</v>
      </c>
      <c r="H25">
        <v>24</v>
      </c>
      <c r="I25">
        <v>24</v>
      </c>
      <c r="J25">
        <v>13</v>
      </c>
      <c r="K25">
        <v>13</v>
      </c>
      <c r="L25">
        <v>0</v>
      </c>
      <c r="M25">
        <v>0</v>
      </c>
      <c r="N25">
        <v>12</v>
      </c>
      <c r="O25">
        <v>11</v>
      </c>
      <c r="P25">
        <v>11</v>
      </c>
      <c r="Q25">
        <v>11</v>
      </c>
      <c r="R25">
        <v>10</v>
      </c>
      <c r="S25">
        <v>10</v>
      </c>
      <c r="T25">
        <v>1</v>
      </c>
      <c r="U25">
        <v>1</v>
      </c>
      <c r="V25">
        <v>5</v>
      </c>
      <c r="W25" s="12">
        <v>0</v>
      </c>
      <c r="X25">
        <v>5</v>
      </c>
      <c r="Y25">
        <v>5</v>
      </c>
      <c r="Z25">
        <v>0</v>
      </c>
      <c r="AA25">
        <v>0</v>
      </c>
      <c r="AB25">
        <v>7</v>
      </c>
      <c r="AC25">
        <v>2</v>
      </c>
      <c r="AD25">
        <v>2</v>
      </c>
      <c r="AE25">
        <v>0</v>
      </c>
      <c r="AF25">
        <v>0</v>
      </c>
      <c r="AG25">
        <v>0</v>
      </c>
      <c r="AH25">
        <v>0</v>
      </c>
      <c r="AI25">
        <v>0</v>
      </c>
      <c r="AJ25">
        <v>0</v>
      </c>
      <c r="AK25">
        <v>2</v>
      </c>
      <c r="AL25">
        <v>12</v>
      </c>
      <c r="AM25">
        <v>8</v>
      </c>
      <c r="AN25">
        <v>8</v>
      </c>
      <c r="AO25" s="12" t="s">
        <v>3</v>
      </c>
      <c r="AP25" s="12" t="s">
        <v>944</v>
      </c>
      <c r="AQ25" s="12" t="s">
        <v>35</v>
      </c>
      <c r="AR25" s="12" t="s">
        <v>379</v>
      </c>
      <c r="AS25" s="12" t="s">
        <v>57</v>
      </c>
      <c r="AT25" s="12" t="s">
        <v>540</v>
      </c>
      <c r="AU25" s="12" t="s">
        <v>542</v>
      </c>
      <c r="AV25" s="12" t="s">
        <v>986</v>
      </c>
    </row>
    <row r="26" spans="1:48" x14ac:dyDescent="0.35">
      <c r="A26" s="12" t="s">
        <v>517</v>
      </c>
      <c r="B26" s="12" t="s">
        <v>522</v>
      </c>
      <c r="C26" s="109">
        <v>44141</v>
      </c>
      <c r="D26">
        <v>635</v>
      </c>
      <c r="E26">
        <v>2</v>
      </c>
      <c r="F26">
        <v>2</v>
      </c>
      <c r="G26">
        <v>11</v>
      </c>
      <c r="H26">
        <v>53</v>
      </c>
      <c r="I26">
        <v>53</v>
      </c>
      <c r="J26">
        <v>11</v>
      </c>
      <c r="K26">
        <v>11</v>
      </c>
      <c r="L26">
        <v>1</v>
      </c>
      <c r="M26">
        <v>1</v>
      </c>
      <c r="N26">
        <v>19</v>
      </c>
      <c r="O26">
        <v>10</v>
      </c>
      <c r="P26">
        <v>10</v>
      </c>
      <c r="Q26">
        <v>10</v>
      </c>
      <c r="R26">
        <v>5</v>
      </c>
      <c r="S26">
        <v>5</v>
      </c>
      <c r="T26">
        <v>1</v>
      </c>
      <c r="U26">
        <v>1</v>
      </c>
      <c r="V26">
        <v>0</v>
      </c>
      <c r="W26" s="12">
        <v>0</v>
      </c>
      <c r="X26">
        <v>0</v>
      </c>
      <c r="Y26">
        <v>0</v>
      </c>
      <c r="Z26">
        <v>0</v>
      </c>
      <c r="AA26">
        <v>0</v>
      </c>
      <c r="AB26">
        <v>24</v>
      </c>
      <c r="AC26">
        <v>0</v>
      </c>
      <c r="AD26">
        <v>0</v>
      </c>
      <c r="AE26">
        <v>0</v>
      </c>
      <c r="AF26">
        <v>0</v>
      </c>
      <c r="AG26">
        <v>0</v>
      </c>
      <c r="AH26">
        <v>0</v>
      </c>
      <c r="AI26">
        <v>0</v>
      </c>
      <c r="AJ26">
        <v>0</v>
      </c>
      <c r="AK26">
        <v>0</v>
      </c>
      <c r="AL26">
        <v>19</v>
      </c>
      <c r="AM26">
        <v>14</v>
      </c>
      <c r="AN26">
        <v>11</v>
      </c>
      <c r="AO26" s="12" t="s">
        <v>3</v>
      </c>
      <c r="AP26" s="12" t="s">
        <v>944</v>
      </c>
      <c r="AQ26" s="12" t="s">
        <v>35</v>
      </c>
      <c r="AR26" s="12" t="s">
        <v>379</v>
      </c>
      <c r="AS26" s="12" t="s">
        <v>57</v>
      </c>
      <c r="AT26" s="12" t="s">
        <v>521</v>
      </c>
      <c r="AU26" s="12" t="s">
        <v>523</v>
      </c>
      <c r="AV26" s="12" t="s">
        <v>986</v>
      </c>
    </row>
    <row r="27" spans="1:48" x14ac:dyDescent="0.35">
      <c r="A27" s="12" t="s">
        <v>517</v>
      </c>
      <c r="B27" s="12" t="s">
        <v>519</v>
      </c>
      <c r="C27" s="109">
        <v>44134</v>
      </c>
      <c r="D27">
        <v>2626</v>
      </c>
      <c r="E27">
        <v>2</v>
      </c>
      <c r="F27">
        <v>2</v>
      </c>
      <c r="G27">
        <v>-1</v>
      </c>
      <c r="H27">
        <v>56</v>
      </c>
      <c r="I27">
        <v>56</v>
      </c>
      <c r="J27">
        <v>42</v>
      </c>
      <c r="K27">
        <v>42</v>
      </c>
      <c r="L27">
        <v>2</v>
      </c>
      <c r="M27">
        <v>2</v>
      </c>
      <c r="N27">
        <v>104</v>
      </c>
      <c r="O27">
        <v>6</v>
      </c>
      <c r="P27">
        <v>6</v>
      </c>
      <c r="Q27">
        <v>6</v>
      </c>
      <c r="R27">
        <v>4</v>
      </c>
      <c r="S27">
        <v>4</v>
      </c>
      <c r="T27">
        <v>0</v>
      </c>
      <c r="U27">
        <v>0</v>
      </c>
      <c r="V27">
        <v>14</v>
      </c>
      <c r="W27" s="12">
        <v>0</v>
      </c>
      <c r="X27">
        <v>14</v>
      </c>
      <c r="Y27">
        <v>14</v>
      </c>
      <c r="Z27">
        <v>0</v>
      </c>
      <c r="AA27">
        <v>0</v>
      </c>
      <c r="AB27">
        <v>119</v>
      </c>
      <c r="AC27">
        <v>5</v>
      </c>
      <c r="AD27">
        <v>5</v>
      </c>
      <c r="AE27">
        <v>0</v>
      </c>
      <c r="AF27">
        <v>0</v>
      </c>
      <c r="AG27">
        <v>0</v>
      </c>
      <c r="AH27">
        <v>0</v>
      </c>
      <c r="AI27">
        <v>0</v>
      </c>
      <c r="AJ27">
        <v>0</v>
      </c>
      <c r="AK27">
        <v>5</v>
      </c>
      <c r="AL27">
        <v>104</v>
      </c>
      <c r="AM27">
        <v>89</v>
      </c>
      <c r="AN27">
        <v>89</v>
      </c>
      <c r="AO27" s="12" t="s">
        <v>3</v>
      </c>
      <c r="AP27" s="12" t="s">
        <v>943</v>
      </c>
      <c r="AQ27" s="12" t="s">
        <v>17</v>
      </c>
      <c r="AR27" s="12" t="s">
        <v>379</v>
      </c>
      <c r="AS27" s="12" t="s">
        <v>57</v>
      </c>
      <c r="AT27" s="12" t="s">
        <v>518</v>
      </c>
      <c r="AU27" s="12" t="s">
        <v>520</v>
      </c>
      <c r="AV27" s="12" t="s">
        <v>986</v>
      </c>
    </row>
    <row r="28" spans="1:48" x14ac:dyDescent="0.35">
      <c r="A28" s="12" t="s">
        <v>517</v>
      </c>
      <c r="B28" s="12" t="s">
        <v>535</v>
      </c>
      <c r="C28" s="109">
        <v>44134</v>
      </c>
      <c r="D28">
        <v>2199</v>
      </c>
      <c r="E28">
        <v>2</v>
      </c>
      <c r="F28">
        <v>2</v>
      </c>
      <c r="G28">
        <v>-2</v>
      </c>
      <c r="H28">
        <v>0</v>
      </c>
      <c r="I28">
        <v>0</v>
      </c>
      <c r="J28">
        <v>0</v>
      </c>
      <c r="K28">
        <v>14</v>
      </c>
      <c r="L28">
        <v>0</v>
      </c>
      <c r="M28">
        <v>0</v>
      </c>
      <c r="N28">
        <v>164</v>
      </c>
      <c r="O28">
        <v>10</v>
      </c>
      <c r="P28">
        <v>10</v>
      </c>
      <c r="Q28">
        <v>10</v>
      </c>
      <c r="R28">
        <v>13</v>
      </c>
      <c r="S28">
        <v>13</v>
      </c>
      <c r="T28">
        <v>2</v>
      </c>
      <c r="U28">
        <v>2</v>
      </c>
      <c r="V28">
        <v>0</v>
      </c>
      <c r="W28" s="12">
        <v>0</v>
      </c>
      <c r="X28">
        <v>0</v>
      </c>
      <c r="Y28">
        <v>0</v>
      </c>
      <c r="Z28">
        <v>0</v>
      </c>
      <c r="AA28">
        <v>0</v>
      </c>
      <c r="AB28">
        <v>214</v>
      </c>
      <c r="AC28">
        <v>50</v>
      </c>
      <c r="AD28">
        <v>50</v>
      </c>
      <c r="AE28">
        <v>0</v>
      </c>
      <c r="AF28">
        <v>0</v>
      </c>
      <c r="AG28">
        <v>0</v>
      </c>
      <c r="AH28">
        <v>0</v>
      </c>
      <c r="AI28">
        <v>0</v>
      </c>
      <c r="AJ28">
        <v>11</v>
      </c>
      <c r="AK28">
        <v>44</v>
      </c>
      <c r="AL28">
        <v>164</v>
      </c>
      <c r="AM28">
        <v>150</v>
      </c>
      <c r="AN28">
        <v>150</v>
      </c>
      <c r="AO28" s="12" t="s">
        <v>3</v>
      </c>
      <c r="AP28" s="12" t="s">
        <v>943</v>
      </c>
      <c r="AQ28" s="12" t="s">
        <v>17</v>
      </c>
      <c r="AR28" s="12" t="s">
        <v>379</v>
      </c>
      <c r="AS28" s="12" t="s">
        <v>57</v>
      </c>
      <c r="AT28" s="12" t="s">
        <v>532</v>
      </c>
      <c r="AU28" s="12" t="s">
        <v>536</v>
      </c>
      <c r="AV28" s="12" t="s">
        <v>986</v>
      </c>
    </row>
    <row r="29" spans="1:48" x14ac:dyDescent="0.35">
      <c r="A29" s="12" t="s">
        <v>517</v>
      </c>
      <c r="B29" s="12" t="s">
        <v>538</v>
      </c>
      <c r="C29" s="109">
        <v>44134</v>
      </c>
      <c r="D29">
        <v>1771</v>
      </c>
      <c r="E29">
        <v>3</v>
      </c>
      <c r="F29">
        <v>3</v>
      </c>
      <c r="G29">
        <v>-7</v>
      </c>
      <c r="H29">
        <v>80</v>
      </c>
      <c r="I29">
        <v>80</v>
      </c>
      <c r="J29">
        <v>45</v>
      </c>
      <c r="K29">
        <v>45</v>
      </c>
      <c r="L29">
        <v>0</v>
      </c>
      <c r="M29">
        <v>0</v>
      </c>
      <c r="N29">
        <v>159</v>
      </c>
      <c r="O29">
        <v>13</v>
      </c>
      <c r="P29">
        <v>13</v>
      </c>
      <c r="Q29">
        <v>13</v>
      </c>
      <c r="R29">
        <v>11</v>
      </c>
      <c r="S29">
        <v>8</v>
      </c>
      <c r="T29">
        <v>3</v>
      </c>
      <c r="U29">
        <v>3</v>
      </c>
      <c r="V29">
        <v>2</v>
      </c>
      <c r="W29" s="12">
        <v>0</v>
      </c>
      <c r="X29">
        <v>2</v>
      </c>
      <c r="Y29">
        <v>2</v>
      </c>
      <c r="Z29">
        <v>0</v>
      </c>
      <c r="AA29">
        <v>0</v>
      </c>
      <c r="AB29">
        <v>165</v>
      </c>
      <c r="AC29">
        <v>35</v>
      </c>
      <c r="AD29">
        <v>35</v>
      </c>
      <c r="AE29">
        <v>0</v>
      </c>
      <c r="AF29">
        <v>0</v>
      </c>
      <c r="AG29">
        <v>0</v>
      </c>
      <c r="AH29">
        <v>2</v>
      </c>
      <c r="AI29">
        <v>0</v>
      </c>
      <c r="AJ29">
        <v>8</v>
      </c>
      <c r="AK29">
        <v>26</v>
      </c>
      <c r="AL29">
        <v>159</v>
      </c>
      <c r="AM29">
        <v>105</v>
      </c>
      <c r="AN29">
        <v>105</v>
      </c>
      <c r="AO29" s="12" t="s">
        <v>3</v>
      </c>
      <c r="AP29" s="12" t="s">
        <v>943</v>
      </c>
      <c r="AQ29" s="12" t="s">
        <v>17</v>
      </c>
      <c r="AR29" s="12" t="s">
        <v>379</v>
      </c>
      <c r="AS29" s="12" t="s">
        <v>57</v>
      </c>
      <c r="AT29" s="12" t="s">
        <v>537</v>
      </c>
      <c r="AU29" s="12" t="s">
        <v>539</v>
      </c>
      <c r="AV29" s="12" t="s">
        <v>986</v>
      </c>
    </row>
    <row r="30" spans="1:48" x14ac:dyDescent="0.35">
      <c r="A30" s="12" t="s">
        <v>517</v>
      </c>
      <c r="B30" s="12" t="s">
        <v>544</v>
      </c>
      <c r="C30" s="109">
        <v>44134</v>
      </c>
      <c r="D30">
        <v>1503</v>
      </c>
      <c r="E30">
        <v>5</v>
      </c>
      <c r="F30">
        <v>5</v>
      </c>
      <c r="G30">
        <v>0</v>
      </c>
      <c r="H30">
        <v>42</v>
      </c>
      <c r="I30">
        <v>42</v>
      </c>
      <c r="J30">
        <v>25</v>
      </c>
      <c r="K30">
        <v>25</v>
      </c>
      <c r="L30">
        <v>3</v>
      </c>
      <c r="M30">
        <v>3</v>
      </c>
      <c r="N30">
        <v>58</v>
      </c>
      <c r="O30">
        <v>4</v>
      </c>
      <c r="P30">
        <v>6</v>
      </c>
      <c r="Q30">
        <v>6</v>
      </c>
      <c r="R30">
        <v>7</v>
      </c>
      <c r="S30">
        <v>7</v>
      </c>
      <c r="T30">
        <v>1</v>
      </c>
      <c r="U30">
        <v>1</v>
      </c>
      <c r="V30">
        <v>19</v>
      </c>
      <c r="W30" s="12">
        <v>0</v>
      </c>
      <c r="X30">
        <v>2</v>
      </c>
      <c r="Y30">
        <v>2</v>
      </c>
      <c r="Z30">
        <v>1</v>
      </c>
      <c r="AA30">
        <v>1</v>
      </c>
      <c r="AB30">
        <v>38</v>
      </c>
      <c r="AC30">
        <v>11</v>
      </c>
      <c r="AD30">
        <v>11</v>
      </c>
      <c r="AE30">
        <v>0</v>
      </c>
      <c r="AF30">
        <v>0</v>
      </c>
      <c r="AG30">
        <v>0</v>
      </c>
      <c r="AH30">
        <v>0</v>
      </c>
      <c r="AI30">
        <v>0</v>
      </c>
      <c r="AJ30">
        <v>3</v>
      </c>
      <c r="AK30">
        <v>8</v>
      </c>
      <c r="AL30">
        <v>58</v>
      </c>
      <c r="AM30">
        <v>56</v>
      </c>
      <c r="AN30">
        <v>56</v>
      </c>
      <c r="AO30" s="12" t="s">
        <v>3</v>
      </c>
      <c r="AP30" s="12" t="s">
        <v>943</v>
      </c>
      <c r="AQ30" s="12" t="s">
        <v>17</v>
      </c>
      <c r="AR30" s="12" t="s">
        <v>379</v>
      </c>
      <c r="AS30" s="12" t="s">
        <v>57</v>
      </c>
      <c r="AT30" s="12" t="s">
        <v>543</v>
      </c>
      <c r="AU30" s="12" t="s">
        <v>545</v>
      </c>
      <c r="AV30" s="12" t="s">
        <v>986</v>
      </c>
    </row>
    <row r="31" spans="1:48" x14ac:dyDescent="0.35">
      <c r="A31" s="12" t="s">
        <v>517</v>
      </c>
      <c r="B31" s="12" t="s">
        <v>524</v>
      </c>
      <c r="C31" s="109">
        <v>44134</v>
      </c>
      <c r="D31">
        <v>1770</v>
      </c>
      <c r="E31">
        <v>2</v>
      </c>
      <c r="F31">
        <v>2</v>
      </c>
      <c r="G31">
        <v>3</v>
      </c>
      <c r="H31">
        <v>73</v>
      </c>
      <c r="I31">
        <v>73</v>
      </c>
      <c r="J31">
        <v>49</v>
      </c>
      <c r="K31">
        <v>49</v>
      </c>
      <c r="L31">
        <v>1</v>
      </c>
      <c r="M31">
        <v>1</v>
      </c>
      <c r="N31">
        <v>119</v>
      </c>
      <c r="O31">
        <v>9</v>
      </c>
      <c r="P31">
        <v>9</v>
      </c>
      <c r="Q31">
        <v>9</v>
      </c>
      <c r="R31">
        <v>10</v>
      </c>
      <c r="S31">
        <v>5</v>
      </c>
      <c r="T31">
        <v>1</v>
      </c>
      <c r="U31">
        <v>1</v>
      </c>
      <c r="V31">
        <v>8</v>
      </c>
      <c r="W31" s="12">
        <v>0</v>
      </c>
      <c r="X31">
        <v>6</v>
      </c>
      <c r="Y31">
        <v>6</v>
      </c>
      <c r="Z31">
        <v>0</v>
      </c>
      <c r="AA31">
        <v>0</v>
      </c>
      <c r="AB31">
        <v>119</v>
      </c>
      <c r="AC31">
        <v>15</v>
      </c>
      <c r="AD31">
        <v>15</v>
      </c>
      <c r="AE31">
        <v>0</v>
      </c>
      <c r="AF31">
        <v>0</v>
      </c>
      <c r="AG31">
        <v>0</v>
      </c>
      <c r="AH31">
        <v>0</v>
      </c>
      <c r="AI31">
        <v>0</v>
      </c>
      <c r="AJ31">
        <v>3</v>
      </c>
      <c r="AK31">
        <v>12</v>
      </c>
      <c r="AL31">
        <v>119</v>
      </c>
      <c r="AM31">
        <v>109</v>
      </c>
      <c r="AN31">
        <v>109</v>
      </c>
      <c r="AO31" s="12" t="s">
        <v>3</v>
      </c>
      <c r="AP31" s="12" t="s">
        <v>943</v>
      </c>
      <c r="AQ31" s="12" t="s">
        <v>17</v>
      </c>
      <c r="AR31" s="12" t="s">
        <v>379</v>
      </c>
      <c r="AS31" s="12" t="s">
        <v>57</v>
      </c>
      <c r="AT31" s="12" t="s">
        <v>521</v>
      </c>
      <c r="AU31" s="12" t="s">
        <v>525</v>
      </c>
      <c r="AV31" s="12" t="s">
        <v>986</v>
      </c>
    </row>
    <row r="32" spans="1:48" x14ac:dyDescent="0.35">
      <c r="A32" s="12" t="s">
        <v>517</v>
      </c>
      <c r="B32" s="12" t="s">
        <v>533</v>
      </c>
      <c r="C32" s="109">
        <v>44134</v>
      </c>
      <c r="D32">
        <v>1215</v>
      </c>
      <c r="E32">
        <v>5</v>
      </c>
      <c r="F32">
        <v>5</v>
      </c>
      <c r="G32">
        <v>6</v>
      </c>
      <c r="H32">
        <v>52</v>
      </c>
      <c r="I32">
        <v>52</v>
      </c>
      <c r="J32">
        <v>27</v>
      </c>
      <c r="K32">
        <v>27</v>
      </c>
      <c r="L32">
        <v>2</v>
      </c>
      <c r="M32">
        <v>2</v>
      </c>
      <c r="N32">
        <v>46</v>
      </c>
      <c r="O32">
        <v>17</v>
      </c>
      <c r="P32">
        <v>17</v>
      </c>
      <c r="Q32">
        <v>5</v>
      </c>
      <c r="R32">
        <v>13</v>
      </c>
      <c r="S32">
        <v>13</v>
      </c>
      <c r="T32">
        <v>3</v>
      </c>
      <c r="U32">
        <v>3</v>
      </c>
      <c r="V32">
        <v>15</v>
      </c>
      <c r="W32" s="12">
        <v>0</v>
      </c>
      <c r="X32">
        <v>15</v>
      </c>
      <c r="Y32">
        <v>15</v>
      </c>
      <c r="Z32">
        <v>0</v>
      </c>
      <c r="AA32">
        <v>0</v>
      </c>
      <c r="AB32">
        <v>61</v>
      </c>
      <c r="AC32">
        <v>32</v>
      </c>
      <c r="AD32">
        <v>32</v>
      </c>
      <c r="AE32">
        <v>0</v>
      </c>
      <c r="AF32">
        <v>0</v>
      </c>
      <c r="AG32">
        <v>0</v>
      </c>
      <c r="AH32">
        <v>0</v>
      </c>
      <c r="AI32">
        <v>0</v>
      </c>
      <c r="AJ32">
        <v>8</v>
      </c>
      <c r="AK32">
        <v>24</v>
      </c>
      <c r="AL32">
        <v>46</v>
      </c>
      <c r="AM32">
        <v>43</v>
      </c>
      <c r="AN32">
        <v>43</v>
      </c>
      <c r="AO32" s="12" t="s">
        <v>3</v>
      </c>
      <c r="AP32" s="12" t="s">
        <v>943</v>
      </c>
      <c r="AQ32" s="12" t="s">
        <v>17</v>
      </c>
      <c r="AR32" s="12" t="s">
        <v>379</v>
      </c>
      <c r="AS32" s="12" t="s">
        <v>57</v>
      </c>
      <c r="AT32" s="12" t="s">
        <v>532</v>
      </c>
      <c r="AU32" s="12" t="s">
        <v>534</v>
      </c>
      <c r="AV32" s="12" t="s">
        <v>986</v>
      </c>
    </row>
    <row r="33" spans="1:48" x14ac:dyDescent="0.35">
      <c r="A33" s="12" t="s">
        <v>517</v>
      </c>
      <c r="B33" s="12" t="s">
        <v>547</v>
      </c>
      <c r="C33" s="109">
        <v>44134</v>
      </c>
      <c r="D33">
        <v>891</v>
      </c>
      <c r="E33">
        <v>4</v>
      </c>
      <c r="F33">
        <v>4</v>
      </c>
      <c r="G33">
        <v>3</v>
      </c>
      <c r="H33">
        <v>33</v>
      </c>
      <c r="I33">
        <v>33</v>
      </c>
      <c r="J33">
        <v>24</v>
      </c>
      <c r="K33">
        <v>24</v>
      </c>
      <c r="L33">
        <v>2</v>
      </c>
      <c r="M33">
        <v>2</v>
      </c>
      <c r="N33">
        <v>49</v>
      </c>
      <c r="O33">
        <v>2</v>
      </c>
      <c r="P33">
        <v>2</v>
      </c>
      <c r="Q33">
        <v>2</v>
      </c>
      <c r="R33">
        <v>3</v>
      </c>
      <c r="S33">
        <v>3</v>
      </c>
      <c r="T33">
        <v>1</v>
      </c>
      <c r="U33">
        <v>1</v>
      </c>
      <c r="V33">
        <v>3</v>
      </c>
      <c r="W33" s="12">
        <v>0</v>
      </c>
      <c r="X33">
        <v>1</v>
      </c>
      <c r="Y33">
        <v>1</v>
      </c>
      <c r="Z33">
        <v>1</v>
      </c>
      <c r="AA33">
        <v>1</v>
      </c>
      <c r="AB33">
        <v>53</v>
      </c>
      <c r="AC33">
        <v>11</v>
      </c>
      <c r="AD33">
        <v>11</v>
      </c>
      <c r="AE33">
        <v>0</v>
      </c>
      <c r="AF33">
        <v>0</v>
      </c>
      <c r="AG33">
        <v>0</v>
      </c>
      <c r="AH33">
        <v>0</v>
      </c>
      <c r="AI33">
        <v>0</v>
      </c>
      <c r="AJ33">
        <v>2</v>
      </c>
      <c r="AK33">
        <v>9</v>
      </c>
      <c r="AL33">
        <v>49</v>
      </c>
      <c r="AM33">
        <v>48</v>
      </c>
      <c r="AN33">
        <v>48</v>
      </c>
      <c r="AO33" s="12" t="s">
        <v>3</v>
      </c>
      <c r="AP33" s="12" t="s">
        <v>943</v>
      </c>
      <c r="AQ33" s="12" t="s">
        <v>17</v>
      </c>
      <c r="AR33" s="12" t="s">
        <v>379</v>
      </c>
      <c r="AS33" s="12" t="s">
        <v>57</v>
      </c>
      <c r="AT33" s="12" t="s">
        <v>546</v>
      </c>
      <c r="AU33" s="12" t="s">
        <v>548</v>
      </c>
      <c r="AV33" s="12" t="s">
        <v>986</v>
      </c>
    </row>
    <row r="34" spans="1:48" x14ac:dyDescent="0.35">
      <c r="A34" s="12" t="s">
        <v>517</v>
      </c>
      <c r="B34" s="12" t="s">
        <v>527</v>
      </c>
      <c r="C34" s="109">
        <v>44134</v>
      </c>
      <c r="D34">
        <v>980</v>
      </c>
      <c r="E34">
        <v>1</v>
      </c>
      <c r="F34">
        <v>1</v>
      </c>
      <c r="G34">
        <v>-5</v>
      </c>
      <c r="H34">
        <v>61</v>
      </c>
      <c r="I34">
        <v>61</v>
      </c>
      <c r="J34">
        <v>32</v>
      </c>
      <c r="K34">
        <v>32</v>
      </c>
      <c r="L34">
        <v>1</v>
      </c>
      <c r="M34">
        <v>1</v>
      </c>
      <c r="N34">
        <v>3</v>
      </c>
      <c r="O34">
        <v>9</v>
      </c>
      <c r="P34">
        <v>9</v>
      </c>
      <c r="Q34">
        <v>9</v>
      </c>
      <c r="R34">
        <v>9</v>
      </c>
      <c r="S34">
        <v>8</v>
      </c>
      <c r="T34">
        <v>0</v>
      </c>
      <c r="U34">
        <v>0</v>
      </c>
      <c r="V34">
        <v>13</v>
      </c>
      <c r="W34" s="12">
        <v>0</v>
      </c>
      <c r="X34">
        <v>13</v>
      </c>
      <c r="Y34">
        <v>13</v>
      </c>
      <c r="Z34">
        <v>0</v>
      </c>
      <c r="AA34">
        <v>0</v>
      </c>
      <c r="AB34">
        <v>3</v>
      </c>
      <c r="AC34">
        <v>1</v>
      </c>
      <c r="AD34">
        <v>1</v>
      </c>
      <c r="AE34">
        <v>0</v>
      </c>
      <c r="AF34">
        <v>0</v>
      </c>
      <c r="AG34">
        <v>0</v>
      </c>
      <c r="AH34">
        <v>0</v>
      </c>
      <c r="AI34">
        <v>0</v>
      </c>
      <c r="AJ34">
        <v>0</v>
      </c>
      <c r="AK34">
        <v>1</v>
      </c>
      <c r="AL34">
        <v>3</v>
      </c>
      <c r="AM34">
        <v>2</v>
      </c>
      <c r="AN34">
        <v>2</v>
      </c>
      <c r="AO34" s="12" t="s">
        <v>3</v>
      </c>
      <c r="AP34" s="12" t="s">
        <v>943</v>
      </c>
      <c r="AQ34" s="12" t="s">
        <v>17</v>
      </c>
      <c r="AR34" s="12" t="s">
        <v>379</v>
      </c>
      <c r="AS34" s="12" t="s">
        <v>57</v>
      </c>
      <c r="AT34" s="12" t="s">
        <v>526</v>
      </c>
      <c r="AU34" s="12" t="s">
        <v>528</v>
      </c>
      <c r="AV34" s="12" t="s">
        <v>986</v>
      </c>
    </row>
    <row r="35" spans="1:48" x14ac:dyDescent="0.35">
      <c r="A35" s="12" t="s">
        <v>517</v>
      </c>
      <c r="B35" s="12" t="s">
        <v>550</v>
      </c>
      <c r="C35" s="109">
        <v>44134</v>
      </c>
      <c r="D35">
        <v>708</v>
      </c>
      <c r="E35">
        <v>0</v>
      </c>
      <c r="F35">
        <v>0</v>
      </c>
      <c r="G35">
        <v>0</v>
      </c>
      <c r="H35">
        <v>36</v>
      </c>
      <c r="I35">
        <v>36</v>
      </c>
      <c r="J35">
        <v>24</v>
      </c>
      <c r="K35">
        <v>24</v>
      </c>
      <c r="L35">
        <v>0</v>
      </c>
      <c r="M35">
        <v>0</v>
      </c>
      <c r="N35">
        <v>36</v>
      </c>
      <c r="O35">
        <v>4</v>
      </c>
      <c r="P35">
        <v>4</v>
      </c>
      <c r="Q35">
        <v>4</v>
      </c>
      <c r="R35">
        <v>4</v>
      </c>
      <c r="S35">
        <v>4</v>
      </c>
      <c r="T35">
        <v>0</v>
      </c>
      <c r="U35">
        <v>0</v>
      </c>
      <c r="V35">
        <v>12</v>
      </c>
      <c r="W35" s="12">
        <v>0</v>
      </c>
      <c r="X35">
        <v>12</v>
      </c>
      <c r="Y35">
        <v>12</v>
      </c>
      <c r="Z35">
        <v>0</v>
      </c>
      <c r="AA35">
        <v>0</v>
      </c>
      <c r="AB35">
        <v>31</v>
      </c>
      <c r="AC35">
        <v>1</v>
      </c>
      <c r="AD35">
        <v>1</v>
      </c>
      <c r="AE35">
        <v>0</v>
      </c>
      <c r="AF35">
        <v>0</v>
      </c>
      <c r="AG35">
        <v>0</v>
      </c>
      <c r="AH35">
        <v>0</v>
      </c>
      <c r="AI35">
        <v>0</v>
      </c>
      <c r="AJ35">
        <v>0</v>
      </c>
      <c r="AK35">
        <v>1</v>
      </c>
      <c r="AL35">
        <v>36</v>
      </c>
      <c r="AM35">
        <v>36</v>
      </c>
      <c r="AN35">
        <v>32</v>
      </c>
      <c r="AO35" s="12" t="s">
        <v>3</v>
      </c>
      <c r="AP35" s="12" t="s">
        <v>943</v>
      </c>
      <c r="AQ35" s="12" t="s">
        <v>17</v>
      </c>
      <c r="AR35" s="12" t="s">
        <v>379</v>
      </c>
      <c r="AS35" s="12" t="s">
        <v>57</v>
      </c>
      <c r="AT35" s="12" t="s">
        <v>549</v>
      </c>
      <c r="AU35" s="12" t="s">
        <v>551</v>
      </c>
      <c r="AV35" s="12" t="s">
        <v>986</v>
      </c>
    </row>
    <row r="36" spans="1:48" x14ac:dyDescent="0.35">
      <c r="A36" s="12" t="s">
        <v>517</v>
      </c>
      <c r="B36" s="12" t="s">
        <v>541</v>
      </c>
      <c r="C36" s="109">
        <v>44134</v>
      </c>
      <c r="D36">
        <v>637</v>
      </c>
      <c r="E36">
        <v>3</v>
      </c>
      <c r="F36">
        <v>3</v>
      </c>
      <c r="G36">
        <v>10</v>
      </c>
      <c r="H36">
        <v>32</v>
      </c>
      <c r="I36">
        <v>32</v>
      </c>
      <c r="J36">
        <v>13</v>
      </c>
      <c r="K36">
        <v>13</v>
      </c>
      <c r="L36">
        <v>1</v>
      </c>
      <c r="M36">
        <v>1</v>
      </c>
      <c r="N36">
        <v>31</v>
      </c>
      <c r="O36">
        <v>16</v>
      </c>
      <c r="P36">
        <v>16</v>
      </c>
      <c r="Q36">
        <v>15</v>
      </c>
      <c r="R36">
        <v>15</v>
      </c>
      <c r="S36">
        <v>15</v>
      </c>
      <c r="T36">
        <v>2</v>
      </c>
      <c r="U36">
        <v>2</v>
      </c>
      <c r="V36">
        <v>0</v>
      </c>
      <c r="W36" s="12">
        <v>0</v>
      </c>
      <c r="X36">
        <v>0</v>
      </c>
      <c r="Y36">
        <v>0</v>
      </c>
      <c r="Z36">
        <v>0</v>
      </c>
      <c r="AA36">
        <v>0</v>
      </c>
      <c r="AB36">
        <v>49</v>
      </c>
      <c r="AC36">
        <v>18</v>
      </c>
      <c r="AD36">
        <v>18</v>
      </c>
      <c r="AE36">
        <v>0</v>
      </c>
      <c r="AF36">
        <v>0</v>
      </c>
      <c r="AG36">
        <v>0</v>
      </c>
      <c r="AH36">
        <v>0</v>
      </c>
      <c r="AI36">
        <v>0</v>
      </c>
      <c r="AJ36">
        <v>5</v>
      </c>
      <c r="AK36">
        <v>13</v>
      </c>
      <c r="AL36">
        <v>31</v>
      </c>
      <c r="AM36">
        <v>28</v>
      </c>
      <c r="AN36">
        <v>28</v>
      </c>
      <c r="AO36" s="12" t="s">
        <v>3</v>
      </c>
      <c r="AP36" s="12" t="s">
        <v>943</v>
      </c>
      <c r="AQ36" s="12" t="s">
        <v>17</v>
      </c>
      <c r="AR36" s="12" t="s">
        <v>379</v>
      </c>
      <c r="AS36" s="12" t="s">
        <v>57</v>
      </c>
      <c r="AT36" s="12" t="s">
        <v>540</v>
      </c>
      <c r="AU36" s="12" t="s">
        <v>542</v>
      </c>
      <c r="AV36" s="12" t="s">
        <v>986</v>
      </c>
    </row>
    <row r="37" spans="1:48" x14ac:dyDescent="0.35">
      <c r="A37" s="12" t="s">
        <v>517</v>
      </c>
      <c r="B37" s="12" t="s">
        <v>519</v>
      </c>
      <c r="C37" s="109">
        <v>44127</v>
      </c>
      <c r="D37">
        <v>2627</v>
      </c>
      <c r="E37">
        <v>4</v>
      </c>
      <c r="F37">
        <v>4</v>
      </c>
      <c r="G37">
        <v>-5</v>
      </c>
      <c r="H37">
        <v>65</v>
      </c>
      <c r="I37">
        <v>65</v>
      </c>
      <c r="J37">
        <v>42</v>
      </c>
      <c r="K37">
        <v>42</v>
      </c>
      <c r="L37">
        <v>1</v>
      </c>
      <c r="M37">
        <v>1</v>
      </c>
      <c r="N37">
        <v>236</v>
      </c>
      <c r="O37">
        <v>5</v>
      </c>
      <c r="P37">
        <v>5</v>
      </c>
      <c r="Q37">
        <v>5</v>
      </c>
      <c r="R37">
        <v>5</v>
      </c>
      <c r="S37">
        <v>5</v>
      </c>
      <c r="T37">
        <v>3</v>
      </c>
      <c r="U37">
        <v>3</v>
      </c>
      <c r="V37">
        <v>10</v>
      </c>
      <c r="W37" s="12">
        <v>0</v>
      </c>
      <c r="X37">
        <v>10</v>
      </c>
      <c r="Y37">
        <v>10</v>
      </c>
      <c r="Z37">
        <v>0</v>
      </c>
      <c r="AA37">
        <v>0</v>
      </c>
      <c r="AB37">
        <v>250</v>
      </c>
      <c r="AC37">
        <v>21</v>
      </c>
      <c r="AD37">
        <v>21</v>
      </c>
      <c r="AE37">
        <v>0</v>
      </c>
      <c r="AF37">
        <v>0</v>
      </c>
      <c r="AG37">
        <v>0</v>
      </c>
      <c r="AH37">
        <v>0</v>
      </c>
      <c r="AI37">
        <v>0</v>
      </c>
      <c r="AJ37">
        <v>2</v>
      </c>
      <c r="AK37">
        <v>19</v>
      </c>
      <c r="AL37">
        <v>236</v>
      </c>
      <c r="AM37">
        <v>201</v>
      </c>
      <c r="AN37">
        <v>201</v>
      </c>
      <c r="AO37" s="12" t="s">
        <v>3</v>
      </c>
      <c r="AP37" s="12" t="s">
        <v>942</v>
      </c>
      <c r="AQ37" s="12" t="s">
        <v>17</v>
      </c>
      <c r="AR37" s="12" t="s">
        <v>379</v>
      </c>
      <c r="AS37" s="12" t="s">
        <v>57</v>
      </c>
      <c r="AT37" s="12" t="s">
        <v>518</v>
      </c>
      <c r="AU37" s="12" t="s">
        <v>520</v>
      </c>
      <c r="AV37" s="12" t="s">
        <v>986</v>
      </c>
    </row>
    <row r="38" spans="1:48" x14ac:dyDescent="0.35">
      <c r="A38" s="12" t="s">
        <v>517</v>
      </c>
      <c r="B38" s="12" t="s">
        <v>535</v>
      </c>
      <c r="C38" s="109">
        <v>44127</v>
      </c>
      <c r="D38">
        <v>2201</v>
      </c>
      <c r="E38">
        <v>1</v>
      </c>
      <c r="F38">
        <v>1</v>
      </c>
      <c r="G38">
        <v>-2</v>
      </c>
      <c r="H38">
        <v>0</v>
      </c>
      <c r="I38">
        <v>0</v>
      </c>
      <c r="J38">
        <v>0</v>
      </c>
      <c r="K38">
        <v>27</v>
      </c>
      <c r="L38">
        <v>1</v>
      </c>
      <c r="M38">
        <v>1</v>
      </c>
      <c r="N38">
        <v>174</v>
      </c>
      <c r="O38">
        <v>10</v>
      </c>
      <c r="P38">
        <v>10</v>
      </c>
      <c r="Q38">
        <v>10</v>
      </c>
      <c r="R38">
        <v>14</v>
      </c>
      <c r="S38">
        <v>14</v>
      </c>
      <c r="T38">
        <v>0</v>
      </c>
      <c r="U38">
        <v>0</v>
      </c>
      <c r="V38">
        <v>0</v>
      </c>
      <c r="W38" s="12">
        <v>0</v>
      </c>
      <c r="X38">
        <v>0</v>
      </c>
      <c r="Y38">
        <v>0</v>
      </c>
      <c r="Z38">
        <v>0</v>
      </c>
      <c r="AA38">
        <v>0</v>
      </c>
      <c r="AB38">
        <v>179</v>
      </c>
      <c r="AC38">
        <v>14</v>
      </c>
      <c r="AD38">
        <v>14</v>
      </c>
      <c r="AE38">
        <v>0</v>
      </c>
      <c r="AF38">
        <v>0</v>
      </c>
      <c r="AG38">
        <v>0</v>
      </c>
      <c r="AH38">
        <v>0</v>
      </c>
      <c r="AI38">
        <v>0</v>
      </c>
      <c r="AJ38">
        <v>2</v>
      </c>
      <c r="AK38">
        <v>12</v>
      </c>
      <c r="AL38">
        <v>174</v>
      </c>
      <c r="AM38">
        <v>153</v>
      </c>
      <c r="AN38">
        <v>153</v>
      </c>
      <c r="AO38" s="12" t="s">
        <v>3</v>
      </c>
      <c r="AP38" s="12" t="s">
        <v>942</v>
      </c>
      <c r="AQ38" s="12" t="s">
        <v>17</v>
      </c>
      <c r="AR38" s="12" t="s">
        <v>379</v>
      </c>
      <c r="AS38" s="12" t="s">
        <v>57</v>
      </c>
      <c r="AT38" s="12" t="s">
        <v>532</v>
      </c>
      <c r="AU38" s="12" t="s">
        <v>536</v>
      </c>
      <c r="AV38" s="12" t="s">
        <v>986</v>
      </c>
    </row>
    <row r="39" spans="1:48" x14ac:dyDescent="0.35">
      <c r="A39" s="12" t="s">
        <v>517</v>
      </c>
      <c r="B39" s="12" t="s">
        <v>538</v>
      </c>
      <c r="C39" s="109">
        <v>44127</v>
      </c>
      <c r="D39">
        <v>1778</v>
      </c>
      <c r="E39">
        <v>3</v>
      </c>
      <c r="F39">
        <v>3</v>
      </c>
      <c r="G39">
        <v>-2</v>
      </c>
      <c r="H39">
        <v>48</v>
      </c>
      <c r="I39">
        <v>48</v>
      </c>
      <c r="J39">
        <v>33</v>
      </c>
      <c r="K39">
        <v>33</v>
      </c>
      <c r="L39">
        <v>2</v>
      </c>
      <c r="M39">
        <v>2</v>
      </c>
      <c r="N39">
        <v>109</v>
      </c>
      <c r="O39">
        <v>11</v>
      </c>
      <c r="P39">
        <v>11</v>
      </c>
      <c r="Q39">
        <v>11</v>
      </c>
      <c r="R39">
        <v>12</v>
      </c>
      <c r="S39">
        <v>7</v>
      </c>
      <c r="T39">
        <v>2</v>
      </c>
      <c r="U39">
        <v>2</v>
      </c>
      <c r="V39">
        <v>0</v>
      </c>
      <c r="W39" s="12">
        <v>0</v>
      </c>
      <c r="X39">
        <v>0</v>
      </c>
      <c r="Y39">
        <v>0</v>
      </c>
      <c r="Z39">
        <v>0</v>
      </c>
      <c r="AA39">
        <v>0</v>
      </c>
      <c r="AB39">
        <v>119</v>
      </c>
      <c r="AC39">
        <v>30</v>
      </c>
      <c r="AD39">
        <v>30</v>
      </c>
      <c r="AE39">
        <v>0</v>
      </c>
      <c r="AF39">
        <v>0</v>
      </c>
      <c r="AG39">
        <v>0</v>
      </c>
      <c r="AH39">
        <v>0</v>
      </c>
      <c r="AI39">
        <v>0</v>
      </c>
      <c r="AJ39">
        <v>0</v>
      </c>
      <c r="AK39">
        <v>30</v>
      </c>
      <c r="AL39">
        <v>109</v>
      </c>
      <c r="AM39">
        <v>94</v>
      </c>
      <c r="AN39">
        <v>74</v>
      </c>
      <c r="AO39" s="12" t="s">
        <v>3</v>
      </c>
      <c r="AP39" s="12" t="s">
        <v>942</v>
      </c>
      <c r="AQ39" s="12" t="s">
        <v>17</v>
      </c>
      <c r="AR39" s="12" t="s">
        <v>379</v>
      </c>
      <c r="AS39" s="12" t="s">
        <v>57</v>
      </c>
      <c r="AT39" s="12" t="s">
        <v>537</v>
      </c>
      <c r="AU39" s="12" t="s">
        <v>539</v>
      </c>
      <c r="AV39" s="12" t="s">
        <v>986</v>
      </c>
    </row>
    <row r="40" spans="1:48" x14ac:dyDescent="0.35">
      <c r="A40" s="12" t="s">
        <v>517</v>
      </c>
      <c r="B40" s="12" t="s">
        <v>544</v>
      </c>
      <c r="C40" s="109">
        <v>44127</v>
      </c>
      <c r="D40">
        <v>1503</v>
      </c>
      <c r="E40">
        <v>4</v>
      </c>
      <c r="F40">
        <v>4</v>
      </c>
      <c r="G40">
        <v>5</v>
      </c>
      <c r="H40">
        <v>48</v>
      </c>
      <c r="I40">
        <v>48</v>
      </c>
      <c r="J40">
        <v>26</v>
      </c>
      <c r="K40">
        <v>26</v>
      </c>
      <c r="L40">
        <v>3</v>
      </c>
      <c r="M40">
        <v>3</v>
      </c>
      <c r="N40">
        <v>116</v>
      </c>
      <c r="O40">
        <v>8</v>
      </c>
      <c r="P40">
        <v>8</v>
      </c>
      <c r="Q40">
        <v>8</v>
      </c>
      <c r="R40">
        <v>8</v>
      </c>
      <c r="S40">
        <v>8</v>
      </c>
      <c r="T40">
        <v>1</v>
      </c>
      <c r="U40">
        <v>1</v>
      </c>
      <c r="V40">
        <v>15</v>
      </c>
      <c r="W40" s="12">
        <v>0</v>
      </c>
      <c r="X40">
        <v>15</v>
      </c>
      <c r="Y40">
        <v>15</v>
      </c>
      <c r="Z40">
        <v>1</v>
      </c>
      <c r="AA40">
        <v>1</v>
      </c>
      <c r="AB40">
        <v>118</v>
      </c>
      <c r="AC40">
        <v>35</v>
      </c>
      <c r="AD40">
        <v>35</v>
      </c>
      <c r="AE40">
        <v>0</v>
      </c>
      <c r="AF40">
        <v>0</v>
      </c>
      <c r="AG40">
        <v>0</v>
      </c>
      <c r="AH40">
        <v>0</v>
      </c>
      <c r="AI40">
        <v>0</v>
      </c>
      <c r="AJ40">
        <v>4</v>
      </c>
      <c r="AK40">
        <v>31</v>
      </c>
      <c r="AL40">
        <v>116</v>
      </c>
      <c r="AM40">
        <v>101</v>
      </c>
      <c r="AN40">
        <v>101</v>
      </c>
      <c r="AO40" s="12" t="s">
        <v>3</v>
      </c>
      <c r="AP40" s="12" t="s">
        <v>942</v>
      </c>
      <c r="AQ40" s="12" t="s">
        <v>17</v>
      </c>
      <c r="AR40" s="12" t="s">
        <v>379</v>
      </c>
      <c r="AS40" s="12" t="s">
        <v>57</v>
      </c>
      <c r="AT40" s="12" t="s">
        <v>543</v>
      </c>
      <c r="AU40" s="12" t="s">
        <v>545</v>
      </c>
      <c r="AV40" s="12" t="s">
        <v>986</v>
      </c>
    </row>
    <row r="41" spans="1:48" x14ac:dyDescent="0.35">
      <c r="A41" s="12" t="s">
        <v>517</v>
      </c>
      <c r="B41" s="12" t="s">
        <v>547</v>
      </c>
      <c r="C41" s="109">
        <v>44127</v>
      </c>
      <c r="D41">
        <v>888</v>
      </c>
      <c r="E41">
        <v>2</v>
      </c>
      <c r="F41">
        <v>2</v>
      </c>
      <c r="G41">
        <v>-2</v>
      </c>
      <c r="H41">
        <v>64</v>
      </c>
      <c r="I41">
        <v>64</v>
      </c>
      <c r="J41">
        <v>34</v>
      </c>
      <c r="K41">
        <v>34</v>
      </c>
      <c r="L41">
        <v>2</v>
      </c>
      <c r="M41">
        <v>2</v>
      </c>
      <c r="N41">
        <v>51</v>
      </c>
      <c r="O41">
        <v>2</v>
      </c>
      <c r="P41">
        <v>2</v>
      </c>
      <c r="Q41">
        <v>2</v>
      </c>
      <c r="R41">
        <v>3</v>
      </c>
      <c r="S41">
        <v>2</v>
      </c>
      <c r="T41">
        <v>0</v>
      </c>
      <c r="U41">
        <v>0</v>
      </c>
      <c r="V41">
        <v>5</v>
      </c>
      <c r="W41" s="12">
        <v>0</v>
      </c>
      <c r="X41">
        <v>5</v>
      </c>
      <c r="Y41">
        <v>5</v>
      </c>
      <c r="Z41">
        <v>0</v>
      </c>
      <c r="AA41">
        <v>0</v>
      </c>
      <c r="AB41">
        <v>54</v>
      </c>
      <c r="AC41">
        <v>18</v>
      </c>
      <c r="AD41">
        <v>18</v>
      </c>
      <c r="AE41">
        <v>0</v>
      </c>
      <c r="AF41">
        <v>0</v>
      </c>
      <c r="AG41">
        <v>0</v>
      </c>
      <c r="AH41">
        <v>2</v>
      </c>
      <c r="AI41">
        <v>0</v>
      </c>
      <c r="AJ41">
        <v>0</v>
      </c>
      <c r="AK41">
        <v>16</v>
      </c>
      <c r="AL41">
        <v>51</v>
      </c>
      <c r="AM41">
        <v>44</v>
      </c>
      <c r="AN41">
        <v>44</v>
      </c>
      <c r="AO41" s="12" t="s">
        <v>3</v>
      </c>
      <c r="AP41" s="12" t="s">
        <v>942</v>
      </c>
      <c r="AQ41" s="12" t="s">
        <v>17</v>
      </c>
      <c r="AR41" s="12" t="s">
        <v>379</v>
      </c>
      <c r="AS41" s="12" t="s">
        <v>57</v>
      </c>
      <c r="AT41" s="12" t="s">
        <v>546</v>
      </c>
      <c r="AU41" s="12" t="s">
        <v>548</v>
      </c>
      <c r="AV41" s="12" t="s">
        <v>986</v>
      </c>
    </row>
    <row r="42" spans="1:48" x14ac:dyDescent="0.35">
      <c r="A42" s="12" t="s">
        <v>517</v>
      </c>
      <c r="B42" s="12" t="s">
        <v>527</v>
      </c>
      <c r="C42" s="109">
        <v>44127</v>
      </c>
      <c r="D42">
        <v>985</v>
      </c>
      <c r="E42">
        <v>2</v>
      </c>
      <c r="F42">
        <v>2</v>
      </c>
      <c r="G42">
        <v>1</v>
      </c>
      <c r="H42">
        <v>53</v>
      </c>
      <c r="I42">
        <v>53</v>
      </c>
      <c r="J42">
        <v>18</v>
      </c>
      <c r="K42">
        <v>18</v>
      </c>
      <c r="L42">
        <v>0</v>
      </c>
      <c r="M42">
        <v>0</v>
      </c>
      <c r="N42">
        <v>23</v>
      </c>
      <c r="O42">
        <v>3</v>
      </c>
      <c r="P42">
        <v>3</v>
      </c>
      <c r="Q42">
        <v>3</v>
      </c>
      <c r="R42">
        <v>6</v>
      </c>
      <c r="S42">
        <v>5</v>
      </c>
      <c r="T42">
        <v>1</v>
      </c>
      <c r="U42">
        <v>1</v>
      </c>
      <c r="V42">
        <v>5</v>
      </c>
      <c r="W42" s="12">
        <v>0</v>
      </c>
      <c r="X42">
        <v>5</v>
      </c>
      <c r="Y42">
        <v>5</v>
      </c>
      <c r="Z42">
        <v>0</v>
      </c>
      <c r="AA42">
        <v>0</v>
      </c>
      <c r="AB42">
        <v>26</v>
      </c>
      <c r="AC42">
        <v>9</v>
      </c>
      <c r="AD42">
        <v>9</v>
      </c>
      <c r="AE42">
        <v>0</v>
      </c>
      <c r="AF42">
        <v>0</v>
      </c>
      <c r="AG42">
        <v>0</v>
      </c>
      <c r="AH42">
        <v>0</v>
      </c>
      <c r="AI42">
        <v>0</v>
      </c>
      <c r="AJ42">
        <v>2</v>
      </c>
      <c r="AK42">
        <v>9</v>
      </c>
      <c r="AL42">
        <v>23</v>
      </c>
      <c r="AM42">
        <v>19</v>
      </c>
      <c r="AN42">
        <v>19</v>
      </c>
      <c r="AO42" s="12" t="s">
        <v>3</v>
      </c>
      <c r="AP42" s="12" t="s">
        <v>942</v>
      </c>
      <c r="AQ42" s="12" t="s">
        <v>17</v>
      </c>
      <c r="AR42" s="12" t="s">
        <v>379</v>
      </c>
      <c r="AS42" s="12" t="s">
        <v>57</v>
      </c>
      <c r="AT42" s="12" t="s">
        <v>526</v>
      </c>
      <c r="AU42" s="12" t="s">
        <v>528</v>
      </c>
      <c r="AV42" s="12" t="s">
        <v>986</v>
      </c>
    </row>
    <row r="43" spans="1:48" x14ac:dyDescent="0.35">
      <c r="A43" s="12" t="s">
        <v>517</v>
      </c>
      <c r="B43" s="12" t="s">
        <v>530</v>
      </c>
      <c r="C43" s="109">
        <v>44127</v>
      </c>
      <c r="D43">
        <v>690</v>
      </c>
      <c r="E43">
        <v>0</v>
      </c>
      <c r="F43">
        <v>0</v>
      </c>
      <c r="G43">
        <v>36</v>
      </c>
      <c r="H43">
        <v>122</v>
      </c>
      <c r="I43">
        <v>122</v>
      </c>
      <c r="J43">
        <v>58</v>
      </c>
      <c r="K43">
        <v>58</v>
      </c>
      <c r="L43">
        <v>0</v>
      </c>
      <c r="M43">
        <v>0</v>
      </c>
      <c r="N43">
        <v>11</v>
      </c>
      <c r="O43">
        <v>3</v>
      </c>
      <c r="P43">
        <v>3</v>
      </c>
      <c r="Q43">
        <v>3</v>
      </c>
      <c r="R43">
        <v>2</v>
      </c>
      <c r="S43">
        <v>2</v>
      </c>
      <c r="T43">
        <v>0</v>
      </c>
      <c r="U43">
        <v>0</v>
      </c>
      <c r="V43">
        <v>2</v>
      </c>
      <c r="W43" s="12">
        <v>0</v>
      </c>
      <c r="X43">
        <v>2</v>
      </c>
      <c r="Y43">
        <v>2</v>
      </c>
      <c r="Z43">
        <v>0</v>
      </c>
      <c r="AA43">
        <v>0</v>
      </c>
      <c r="AB43">
        <v>12</v>
      </c>
      <c r="AC43">
        <v>7</v>
      </c>
      <c r="AD43">
        <v>7</v>
      </c>
      <c r="AE43">
        <v>0</v>
      </c>
      <c r="AF43">
        <v>0</v>
      </c>
      <c r="AG43">
        <v>0</v>
      </c>
      <c r="AH43">
        <v>0</v>
      </c>
      <c r="AI43">
        <v>0</v>
      </c>
      <c r="AJ43">
        <v>2</v>
      </c>
      <c r="AK43">
        <v>5</v>
      </c>
      <c r="AL43">
        <v>11</v>
      </c>
      <c r="AM43">
        <v>8</v>
      </c>
      <c r="AN43">
        <v>8</v>
      </c>
      <c r="AO43" s="12" t="s">
        <v>3</v>
      </c>
      <c r="AP43" s="12" t="s">
        <v>942</v>
      </c>
      <c r="AQ43" s="12" t="s">
        <v>17</v>
      </c>
      <c r="AR43" s="12" t="s">
        <v>379</v>
      </c>
      <c r="AS43" s="12" t="s">
        <v>57</v>
      </c>
      <c r="AT43" s="12" t="s">
        <v>529</v>
      </c>
      <c r="AU43" s="12" t="s">
        <v>531</v>
      </c>
      <c r="AV43" s="12" t="s">
        <v>986</v>
      </c>
    </row>
    <row r="44" spans="1:48" x14ac:dyDescent="0.35">
      <c r="A44" s="12" t="s">
        <v>517</v>
      </c>
      <c r="B44" s="12" t="s">
        <v>550</v>
      </c>
      <c r="C44" s="109">
        <v>44127</v>
      </c>
      <c r="D44">
        <v>708</v>
      </c>
      <c r="E44">
        <v>0</v>
      </c>
      <c r="F44">
        <v>0</v>
      </c>
      <c r="G44">
        <v>4</v>
      </c>
      <c r="H44">
        <v>40</v>
      </c>
      <c r="I44">
        <v>40</v>
      </c>
      <c r="J44">
        <v>21</v>
      </c>
      <c r="K44">
        <v>21</v>
      </c>
      <c r="L44">
        <v>0</v>
      </c>
      <c r="M44">
        <v>0</v>
      </c>
      <c r="N44">
        <v>28</v>
      </c>
      <c r="O44">
        <v>4</v>
      </c>
      <c r="P44">
        <v>4</v>
      </c>
      <c r="Q44">
        <v>4</v>
      </c>
      <c r="R44">
        <v>4</v>
      </c>
      <c r="S44">
        <v>3</v>
      </c>
      <c r="T44">
        <v>0</v>
      </c>
      <c r="U44">
        <v>0</v>
      </c>
      <c r="V44">
        <v>10</v>
      </c>
      <c r="W44" s="12">
        <v>0</v>
      </c>
      <c r="X44">
        <v>10</v>
      </c>
      <c r="Y44">
        <v>10</v>
      </c>
      <c r="Z44">
        <v>0</v>
      </c>
      <c r="AA44">
        <v>0</v>
      </c>
      <c r="AB44">
        <v>32</v>
      </c>
      <c r="AC44">
        <v>1</v>
      </c>
      <c r="AD44">
        <v>1</v>
      </c>
      <c r="AE44">
        <v>0</v>
      </c>
      <c r="AF44">
        <v>0</v>
      </c>
      <c r="AG44">
        <v>0</v>
      </c>
      <c r="AH44">
        <v>0</v>
      </c>
      <c r="AI44">
        <v>0</v>
      </c>
      <c r="AJ44">
        <v>0</v>
      </c>
      <c r="AK44">
        <v>1</v>
      </c>
      <c r="AL44">
        <v>28</v>
      </c>
      <c r="AM44">
        <v>23</v>
      </c>
      <c r="AN44">
        <v>19</v>
      </c>
      <c r="AO44" s="12" t="s">
        <v>3</v>
      </c>
      <c r="AP44" s="12" t="s">
        <v>942</v>
      </c>
      <c r="AQ44" s="12" t="s">
        <v>17</v>
      </c>
      <c r="AR44" s="12" t="s">
        <v>379</v>
      </c>
      <c r="AS44" s="12" t="s">
        <v>57</v>
      </c>
      <c r="AT44" s="12" t="s">
        <v>549</v>
      </c>
      <c r="AU44" s="12" t="s">
        <v>551</v>
      </c>
      <c r="AV44" s="12" t="s">
        <v>986</v>
      </c>
    </row>
    <row r="45" spans="1:48" x14ac:dyDescent="0.35">
      <c r="A45" s="12" t="s">
        <v>517</v>
      </c>
      <c r="B45" s="12" t="s">
        <v>541</v>
      </c>
      <c r="C45" s="109">
        <v>44127</v>
      </c>
      <c r="D45">
        <v>627</v>
      </c>
      <c r="E45">
        <v>3</v>
      </c>
      <c r="F45">
        <v>3</v>
      </c>
      <c r="G45">
        <v>-2</v>
      </c>
      <c r="H45">
        <v>32</v>
      </c>
      <c r="I45">
        <v>32</v>
      </c>
      <c r="J45">
        <v>14</v>
      </c>
      <c r="K45">
        <v>14</v>
      </c>
      <c r="L45">
        <v>1</v>
      </c>
      <c r="M45">
        <v>1</v>
      </c>
      <c r="N45">
        <v>27</v>
      </c>
      <c r="O45">
        <v>16</v>
      </c>
      <c r="P45">
        <v>16</v>
      </c>
      <c r="Q45">
        <v>16</v>
      </c>
      <c r="R45">
        <v>15</v>
      </c>
      <c r="S45">
        <v>15</v>
      </c>
      <c r="T45">
        <v>2</v>
      </c>
      <c r="U45">
        <v>2</v>
      </c>
      <c r="V45">
        <v>0</v>
      </c>
      <c r="W45" s="12">
        <v>0</v>
      </c>
      <c r="X45">
        <v>0</v>
      </c>
      <c r="Y45">
        <v>0</v>
      </c>
      <c r="Z45">
        <v>0</v>
      </c>
      <c r="AA45">
        <v>0</v>
      </c>
      <c r="AB45">
        <v>28</v>
      </c>
      <c r="AC45">
        <v>6</v>
      </c>
      <c r="AD45">
        <v>6</v>
      </c>
      <c r="AE45">
        <v>0</v>
      </c>
      <c r="AF45">
        <v>0</v>
      </c>
      <c r="AG45">
        <v>0</v>
      </c>
      <c r="AH45">
        <v>0</v>
      </c>
      <c r="AI45">
        <v>0</v>
      </c>
      <c r="AJ45">
        <v>1</v>
      </c>
      <c r="AK45">
        <v>5</v>
      </c>
      <c r="AL45">
        <v>27</v>
      </c>
      <c r="AM45">
        <v>23</v>
      </c>
      <c r="AN45">
        <v>23</v>
      </c>
      <c r="AO45" s="12" t="s">
        <v>3</v>
      </c>
      <c r="AP45" s="12" t="s">
        <v>942</v>
      </c>
      <c r="AQ45" s="12" t="s">
        <v>17</v>
      </c>
      <c r="AR45" s="12" t="s">
        <v>379</v>
      </c>
      <c r="AS45" s="12" t="s">
        <v>57</v>
      </c>
      <c r="AT45" s="12" t="s">
        <v>540</v>
      </c>
      <c r="AU45" s="12" t="s">
        <v>542</v>
      </c>
      <c r="AV45" s="12" t="s">
        <v>986</v>
      </c>
    </row>
    <row r="46" spans="1:48" x14ac:dyDescent="0.35">
      <c r="A46" s="12" t="s">
        <v>517</v>
      </c>
      <c r="B46" s="12" t="s">
        <v>522</v>
      </c>
      <c r="C46" s="109">
        <v>44127</v>
      </c>
      <c r="D46">
        <v>633</v>
      </c>
      <c r="E46">
        <v>2</v>
      </c>
      <c r="F46">
        <v>2</v>
      </c>
      <c r="G46">
        <v>8</v>
      </c>
      <c r="H46">
        <v>48</v>
      </c>
      <c r="I46">
        <v>48</v>
      </c>
      <c r="J46">
        <v>28</v>
      </c>
      <c r="K46">
        <v>28</v>
      </c>
      <c r="L46">
        <v>1</v>
      </c>
      <c r="M46">
        <v>1</v>
      </c>
      <c r="N46">
        <v>27</v>
      </c>
      <c r="O46">
        <v>8</v>
      </c>
      <c r="P46">
        <v>8</v>
      </c>
      <c r="Q46">
        <v>8</v>
      </c>
      <c r="R46">
        <v>8</v>
      </c>
      <c r="S46">
        <v>5</v>
      </c>
      <c r="T46">
        <v>1</v>
      </c>
      <c r="U46">
        <v>1</v>
      </c>
      <c r="V46">
        <v>0</v>
      </c>
      <c r="W46" s="12">
        <v>0</v>
      </c>
      <c r="X46">
        <v>0</v>
      </c>
      <c r="Y46">
        <v>0</v>
      </c>
      <c r="Z46">
        <v>0</v>
      </c>
      <c r="AA46">
        <v>0</v>
      </c>
      <c r="AB46">
        <v>32</v>
      </c>
      <c r="AC46">
        <v>10</v>
      </c>
      <c r="AD46">
        <v>10</v>
      </c>
      <c r="AE46">
        <v>0</v>
      </c>
      <c r="AF46">
        <v>0</v>
      </c>
      <c r="AG46">
        <v>0</v>
      </c>
      <c r="AH46">
        <v>0</v>
      </c>
      <c r="AI46">
        <v>0</v>
      </c>
      <c r="AJ46">
        <v>0</v>
      </c>
      <c r="AK46">
        <v>10</v>
      </c>
      <c r="AL46">
        <v>27</v>
      </c>
      <c r="AM46">
        <v>20</v>
      </c>
      <c r="AN46">
        <v>17</v>
      </c>
      <c r="AO46" s="12" t="s">
        <v>3</v>
      </c>
      <c r="AP46" s="12" t="s">
        <v>942</v>
      </c>
      <c r="AQ46" s="12" t="s">
        <v>17</v>
      </c>
      <c r="AR46" s="12" t="s">
        <v>379</v>
      </c>
      <c r="AS46" s="12" t="s">
        <v>57</v>
      </c>
      <c r="AT46" s="12" t="s">
        <v>521</v>
      </c>
      <c r="AU46" s="12" t="s">
        <v>523</v>
      </c>
      <c r="AV46" s="12" t="s">
        <v>986</v>
      </c>
    </row>
    <row r="47" spans="1:48" x14ac:dyDescent="0.35">
      <c r="A47" s="12" t="s">
        <v>138</v>
      </c>
      <c r="B47" s="12" t="s">
        <v>284</v>
      </c>
      <c r="C47" s="109">
        <v>44113</v>
      </c>
      <c r="D47">
        <v>923</v>
      </c>
      <c r="E47">
        <v>1</v>
      </c>
      <c r="F47">
        <v>1</v>
      </c>
      <c r="G47">
        <v>-8</v>
      </c>
      <c r="H47">
        <v>37</v>
      </c>
      <c r="I47">
        <v>37</v>
      </c>
      <c r="J47">
        <v>26</v>
      </c>
      <c r="K47">
        <v>26</v>
      </c>
      <c r="L47">
        <v>1</v>
      </c>
      <c r="M47">
        <v>1</v>
      </c>
      <c r="N47">
        <v>1</v>
      </c>
      <c r="O47">
        <v>1</v>
      </c>
      <c r="P47">
        <v>1</v>
      </c>
      <c r="Q47">
        <v>1</v>
      </c>
      <c r="R47">
        <v>1</v>
      </c>
      <c r="S47">
        <v>1</v>
      </c>
      <c r="T47">
        <v>0</v>
      </c>
      <c r="U47">
        <v>0</v>
      </c>
      <c r="V47">
        <v>4</v>
      </c>
      <c r="W47" s="12">
        <v>4</v>
      </c>
      <c r="X47">
        <v>5</v>
      </c>
      <c r="Y47">
        <v>5</v>
      </c>
      <c r="Z47">
        <v>0</v>
      </c>
      <c r="AA47">
        <v>0</v>
      </c>
      <c r="AB47">
        <v>64</v>
      </c>
      <c r="AC47">
        <v>12</v>
      </c>
      <c r="AD47">
        <v>12</v>
      </c>
      <c r="AE47">
        <v>2</v>
      </c>
      <c r="AF47">
        <v>0</v>
      </c>
      <c r="AG47">
        <v>0</v>
      </c>
      <c r="AH47">
        <v>0</v>
      </c>
      <c r="AI47">
        <v>0</v>
      </c>
      <c r="AJ47">
        <v>0</v>
      </c>
      <c r="AK47">
        <v>10</v>
      </c>
      <c r="AL47">
        <v>60</v>
      </c>
      <c r="AM47">
        <v>51</v>
      </c>
      <c r="AN47">
        <v>51</v>
      </c>
      <c r="AO47" s="12" t="s">
        <v>3</v>
      </c>
      <c r="AP47" s="12" t="s">
        <v>940</v>
      </c>
      <c r="AQ47" s="12" t="s">
        <v>17</v>
      </c>
      <c r="AR47" s="12" t="s">
        <v>379</v>
      </c>
      <c r="AS47" s="12" t="s">
        <v>57</v>
      </c>
      <c r="AT47" s="12" t="s">
        <v>353</v>
      </c>
      <c r="AU47" s="12" t="s">
        <v>394</v>
      </c>
      <c r="AV47" s="12" t="s">
        <v>268</v>
      </c>
    </row>
    <row r="48" spans="1:48" x14ac:dyDescent="0.35">
      <c r="A48" s="12" t="s">
        <v>138</v>
      </c>
      <c r="B48" s="12" t="s">
        <v>271</v>
      </c>
      <c r="C48" s="109">
        <v>44113</v>
      </c>
      <c r="D48">
        <v>437</v>
      </c>
      <c r="E48">
        <v>6</v>
      </c>
      <c r="F48">
        <v>6</v>
      </c>
      <c r="G48">
        <v>6</v>
      </c>
      <c r="H48">
        <v>58</v>
      </c>
      <c r="I48">
        <v>58</v>
      </c>
      <c r="J48">
        <v>45</v>
      </c>
      <c r="K48">
        <v>45</v>
      </c>
      <c r="L48">
        <v>4</v>
      </c>
      <c r="M48">
        <v>4</v>
      </c>
      <c r="N48">
        <v>4</v>
      </c>
      <c r="O48">
        <v>4</v>
      </c>
      <c r="P48">
        <v>4</v>
      </c>
      <c r="Q48">
        <v>4</v>
      </c>
      <c r="R48">
        <v>7</v>
      </c>
      <c r="S48">
        <v>5</v>
      </c>
      <c r="T48">
        <v>2</v>
      </c>
      <c r="U48">
        <v>2</v>
      </c>
      <c r="V48">
        <v>21</v>
      </c>
      <c r="W48" s="12">
        <v>21</v>
      </c>
      <c r="X48">
        <v>21</v>
      </c>
      <c r="Y48">
        <v>21</v>
      </c>
      <c r="Z48">
        <v>0</v>
      </c>
      <c r="AA48">
        <v>0</v>
      </c>
      <c r="AB48">
        <v>57</v>
      </c>
      <c r="AC48">
        <v>9</v>
      </c>
      <c r="AD48">
        <v>9</v>
      </c>
      <c r="AE48">
        <v>0</v>
      </c>
      <c r="AF48">
        <v>0</v>
      </c>
      <c r="AG48">
        <v>0</v>
      </c>
      <c r="AH48">
        <v>0</v>
      </c>
      <c r="AI48">
        <v>0</v>
      </c>
      <c r="AJ48">
        <v>0</v>
      </c>
      <c r="AK48">
        <v>7</v>
      </c>
      <c r="AL48">
        <v>57</v>
      </c>
      <c r="AM48">
        <v>41</v>
      </c>
      <c r="AN48">
        <v>41</v>
      </c>
      <c r="AO48" s="12" t="s">
        <v>3</v>
      </c>
      <c r="AP48" s="12" t="s">
        <v>940</v>
      </c>
      <c r="AQ48" s="12" t="s">
        <v>17</v>
      </c>
      <c r="AR48" s="12" t="s">
        <v>379</v>
      </c>
      <c r="AS48" s="12" t="s">
        <v>57</v>
      </c>
      <c r="AT48" s="12" t="s">
        <v>356</v>
      </c>
      <c r="AU48" s="12" t="s">
        <v>392</v>
      </c>
      <c r="AV48" s="12" t="s">
        <v>268</v>
      </c>
    </row>
    <row r="49" spans="1:48" x14ac:dyDescent="0.35">
      <c r="A49" s="12" t="s">
        <v>138</v>
      </c>
      <c r="B49" s="12" t="s">
        <v>292</v>
      </c>
      <c r="C49" s="109">
        <v>44113</v>
      </c>
      <c r="D49">
        <v>592</v>
      </c>
      <c r="E49">
        <v>3</v>
      </c>
      <c r="F49">
        <v>3</v>
      </c>
      <c r="G49">
        <v>-3</v>
      </c>
      <c r="H49">
        <v>52</v>
      </c>
      <c r="I49">
        <v>52</v>
      </c>
      <c r="J49">
        <v>41</v>
      </c>
      <c r="K49">
        <v>41</v>
      </c>
      <c r="L49">
        <v>2</v>
      </c>
      <c r="M49">
        <v>2</v>
      </c>
      <c r="N49">
        <v>2</v>
      </c>
      <c r="O49">
        <v>2</v>
      </c>
      <c r="P49">
        <v>2</v>
      </c>
      <c r="Q49">
        <v>2</v>
      </c>
      <c r="R49">
        <v>3</v>
      </c>
      <c r="S49">
        <v>3</v>
      </c>
      <c r="T49">
        <v>1</v>
      </c>
      <c r="U49">
        <v>1</v>
      </c>
      <c r="V49">
        <v>7</v>
      </c>
      <c r="W49" s="12">
        <v>7</v>
      </c>
      <c r="X49">
        <v>7</v>
      </c>
      <c r="Y49">
        <v>7</v>
      </c>
      <c r="Z49">
        <v>0</v>
      </c>
      <c r="AA49">
        <v>0</v>
      </c>
      <c r="AB49">
        <v>33</v>
      </c>
      <c r="AC49">
        <v>5</v>
      </c>
      <c r="AD49">
        <v>5</v>
      </c>
      <c r="AE49">
        <v>0</v>
      </c>
      <c r="AF49">
        <v>0</v>
      </c>
      <c r="AG49">
        <v>0</v>
      </c>
      <c r="AH49">
        <v>0</v>
      </c>
      <c r="AI49">
        <v>0</v>
      </c>
      <c r="AJ49">
        <v>0</v>
      </c>
      <c r="AK49">
        <v>4</v>
      </c>
      <c r="AL49">
        <v>48</v>
      </c>
      <c r="AM49">
        <v>36</v>
      </c>
      <c r="AN49">
        <v>36</v>
      </c>
      <c r="AO49" s="12" t="s">
        <v>3</v>
      </c>
      <c r="AP49" s="12" t="s">
        <v>940</v>
      </c>
      <c r="AQ49" s="12" t="s">
        <v>17</v>
      </c>
      <c r="AR49" s="12" t="s">
        <v>379</v>
      </c>
      <c r="AS49" s="12" t="s">
        <v>57</v>
      </c>
      <c r="AT49" s="12" t="s">
        <v>354</v>
      </c>
      <c r="AU49" s="12" t="s">
        <v>393</v>
      </c>
      <c r="AV49" s="12" t="s">
        <v>268</v>
      </c>
    </row>
    <row r="50" spans="1:48" x14ac:dyDescent="0.35">
      <c r="A50" s="12" t="s">
        <v>138</v>
      </c>
      <c r="B50" s="12" t="s">
        <v>290</v>
      </c>
      <c r="C50" s="109">
        <v>44120</v>
      </c>
      <c r="D50">
        <v>2360</v>
      </c>
      <c r="E50">
        <v>8</v>
      </c>
      <c r="F50">
        <v>8</v>
      </c>
      <c r="G50">
        <v>5</v>
      </c>
      <c r="H50">
        <v>67</v>
      </c>
      <c r="I50">
        <v>67</v>
      </c>
      <c r="J50">
        <v>48</v>
      </c>
      <c r="K50">
        <v>48</v>
      </c>
      <c r="L50">
        <v>4</v>
      </c>
      <c r="M50">
        <v>4</v>
      </c>
      <c r="N50">
        <v>5</v>
      </c>
      <c r="O50">
        <v>5</v>
      </c>
      <c r="P50">
        <v>5</v>
      </c>
      <c r="Q50">
        <v>5</v>
      </c>
      <c r="R50">
        <v>7</v>
      </c>
      <c r="S50">
        <v>5</v>
      </c>
      <c r="T50">
        <v>3</v>
      </c>
      <c r="U50">
        <v>3</v>
      </c>
      <c r="V50">
        <v>36</v>
      </c>
      <c r="W50" s="12">
        <v>36</v>
      </c>
      <c r="X50">
        <v>36</v>
      </c>
      <c r="Y50">
        <v>36</v>
      </c>
      <c r="Z50">
        <v>1</v>
      </c>
      <c r="AA50">
        <v>1</v>
      </c>
      <c r="AB50">
        <v>87</v>
      </c>
      <c r="AC50">
        <v>12</v>
      </c>
      <c r="AD50">
        <v>12</v>
      </c>
      <c r="AE50">
        <v>0</v>
      </c>
      <c r="AF50">
        <v>0</v>
      </c>
      <c r="AG50">
        <v>0</v>
      </c>
      <c r="AH50">
        <v>0</v>
      </c>
      <c r="AI50">
        <v>0</v>
      </c>
      <c r="AJ50">
        <v>0</v>
      </c>
      <c r="AK50">
        <v>11</v>
      </c>
      <c r="AL50">
        <v>141</v>
      </c>
      <c r="AM50">
        <v>129</v>
      </c>
      <c r="AN50">
        <v>129</v>
      </c>
      <c r="AO50" s="12" t="s">
        <v>3</v>
      </c>
      <c r="AP50" s="12" t="s">
        <v>941</v>
      </c>
      <c r="AQ50" s="12" t="s">
        <v>17</v>
      </c>
      <c r="AR50" s="12" t="s">
        <v>379</v>
      </c>
      <c r="AS50" s="12" t="s">
        <v>57</v>
      </c>
      <c r="AT50" s="12" t="s">
        <v>352</v>
      </c>
      <c r="AU50" s="12" t="s">
        <v>395</v>
      </c>
      <c r="AV50" s="12" t="s">
        <v>268</v>
      </c>
    </row>
    <row r="51" spans="1:48" x14ac:dyDescent="0.35">
      <c r="A51" s="12" t="s">
        <v>138</v>
      </c>
      <c r="B51" s="12" t="s">
        <v>280</v>
      </c>
      <c r="C51" s="109">
        <v>44120</v>
      </c>
      <c r="D51">
        <v>1218</v>
      </c>
      <c r="E51">
        <v>2</v>
      </c>
      <c r="F51">
        <v>2</v>
      </c>
      <c r="G51">
        <v>2</v>
      </c>
      <c r="H51">
        <v>33</v>
      </c>
      <c r="I51">
        <v>33</v>
      </c>
      <c r="J51">
        <v>22</v>
      </c>
      <c r="K51">
        <v>22</v>
      </c>
      <c r="L51">
        <v>1</v>
      </c>
      <c r="M51">
        <v>1</v>
      </c>
      <c r="N51">
        <v>1</v>
      </c>
      <c r="O51">
        <v>1</v>
      </c>
      <c r="P51">
        <v>1</v>
      </c>
      <c r="Q51">
        <v>1</v>
      </c>
      <c r="R51">
        <v>2</v>
      </c>
      <c r="S51">
        <v>2</v>
      </c>
      <c r="T51">
        <v>1</v>
      </c>
      <c r="U51">
        <v>1</v>
      </c>
      <c r="V51">
        <v>9</v>
      </c>
      <c r="W51" s="12">
        <v>9</v>
      </c>
      <c r="X51">
        <v>9</v>
      </c>
      <c r="Y51">
        <v>9</v>
      </c>
      <c r="Z51">
        <v>0</v>
      </c>
      <c r="AA51">
        <v>0</v>
      </c>
      <c r="AB51">
        <v>108</v>
      </c>
      <c r="AC51">
        <v>6</v>
      </c>
      <c r="AD51">
        <v>6</v>
      </c>
      <c r="AE51">
        <v>0</v>
      </c>
      <c r="AF51">
        <v>0</v>
      </c>
      <c r="AG51">
        <v>0</v>
      </c>
      <c r="AH51">
        <v>0</v>
      </c>
      <c r="AI51">
        <v>0</v>
      </c>
      <c r="AJ51">
        <v>0</v>
      </c>
      <c r="AK51">
        <v>6</v>
      </c>
      <c r="AL51">
        <v>133</v>
      </c>
      <c r="AM51">
        <v>119</v>
      </c>
      <c r="AN51">
        <v>119</v>
      </c>
      <c r="AO51" s="12" t="s">
        <v>3</v>
      </c>
      <c r="AP51" s="12" t="s">
        <v>941</v>
      </c>
      <c r="AQ51" s="12" t="s">
        <v>17</v>
      </c>
      <c r="AR51" s="12" t="s">
        <v>379</v>
      </c>
      <c r="AS51" s="12" t="s">
        <v>57</v>
      </c>
      <c r="AT51" s="12" t="s">
        <v>357</v>
      </c>
      <c r="AU51" s="12" t="s">
        <v>391</v>
      </c>
      <c r="AV51" s="12" t="s">
        <v>268</v>
      </c>
    </row>
    <row r="52" spans="1:48" x14ac:dyDescent="0.35">
      <c r="A52" s="12" t="s">
        <v>138</v>
      </c>
      <c r="B52" s="12" t="s">
        <v>284</v>
      </c>
      <c r="C52" s="109">
        <v>44120</v>
      </c>
      <c r="D52">
        <v>928</v>
      </c>
      <c r="E52">
        <v>1</v>
      </c>
      <c r="F52">
        <v>1</v>
      </c>
      <c r="G52">
        <v>5</v>
      </c>
      <c r="H52">
        <v>41</v>
      </c>
      <c r="I52">
        <v>41</v>
      </c>
      <c r="J52">
        <v>29</v>
      </c>
      <c r="K52">
        <v>29</v>
      </c>
      <c r="L52">
        <v>1</v>
      </c>
      <c r="M52">
        <v>1</v>
      </c>
      <c r="N52">
        <v>1</v>
      </c>
      <c r="O52">
        <v>1</v>
      </c>
      <c r="P52">
        <v>1</v>
      </c>
      <c r="Q52">
        <v>1</v>
      </c>
      <c r="R52">
        <v>2</v>
      </c>
      <c r="S52">
        <v>2</v>
      </c>
      <c r="T52">
        <v>0</v>
      </c>
      <c r="U52">
        <v>0</v>
      </c>
      <c r="V52">
        <v>5</v>
      </c>
      <c r="W52" s="12">
        <v>5</v>
      </c>
      <c r="X52">
        <v>5</v>
      </c>
      <c r="Y52">
        <v>5</v>
      </c>
      <c r="Z52">
        <v>0</v>
      </c>
      <c r="AA52">
        <v>0</v>
      </c>
      <c r="AB52">
        <v>56</v>
      </c>
      <c r="AC52">
        <v>8</v>
      </c>
      <c r="AD52">
        <v>8</v>
      </c>
      <c r="AE52">
        <v>0</v>
      </c>
      <c r="AF52">
        <v>0</v>
      </c>
      <c r="AG52">
        <v>0</v>
      </c>
      <c r="AH52">
        <v>0</v>
      </c>
      <c r="AI52">
        <v>0</v>
      </c>
      <c r="AJ52">
        <v>0</v>
      </c>
      <c r="AK52">
        <v>7</v>
      </c>
      <c r="AL52">
        <v>13</v>
      </c>
      <c r="AM52">
        <v>10</v>
      </c>
      <c r="AN52">
        <v>10</v>
      </c>
      <c r="AO52" s="12" t="s">
        <v>3</v>
      </c>
      <c r="AP52" s="12" t="s">
        <v>941</v>
      </c>
      <c r="AQ52" s="12" t="s">
        <v>17</v>
      </c>
      <c r="AR52" s="12" t="s">
        <v>379</v>
      </c>
      <c r="AS52" s="12" t="s">
        <v>57</v>
      </c>
      <c r="AT52" s="12" t="s">
        <v>353</v>
      </c>
      <c r="AU52" s="12" t="s">
        <v>394</v>
      </c>
      <c r="AV52" s="12" t="s">
        <v>268</v>
      </c>
    </row>
    <row r="53" spans="1:48" x14ac:dyDescent="0.35">
      <c r="A53" s="12" t="s">
        <v>138</v>
      </c>
      <c r="B53" s="12" t="s">
        <v>271</v>
      </c>
      <c r="C53" s="109">
        <v>44120</v>
      </c>
      <c r="D53">
        <v>442</v>
      </c>
      <c r="E53">
        <v>9</v>
      </c>
      <c r="F53">
        <v>9</v>
      </c>
      <c r="G53">
        <v>5</v>
      </c>
      <c r="H53">
        <v>74</v>
      </c>
      <c r="I53">
        <v>74</v>
      </c>
      <c r="J53">
        <v>53</v>
      </c>
      <c r="K53">
        <v>53</v>
      </c>
      <c r="L53">
        <v>5</v>
      </c>
      <c r="M53">
        <v>5</v>
      </c>
      <c r="N53">
        <v>5</v>
      </c>
      <c r="O53">
        <v>5</v>
      </c>
      <c r="P53">
        <v>5</v>
      </c>
      <c r="Q53">
        <v>5</v>
      </c>
      <c r="R53">
        <v>7</v>
      </c>
      <c r="S53">
        <v>6</v>
      </c>
      <c r="T53">
        <v>3</v>
      </c>
      <c r="U53">
        <v>3</v>
      </c>
      <c r="V53">
        <v>19</v>
      </c>
      <c r="W53" s="12">
        <v>19</v>
      </c>
      <c r="X53">
        <v>19</v>
      </c>
      <c r="Y53">
        <v>19</v>
      </c>
      <c r="Z53">
        <v>1</v>
      </c>
      <c r="AA53">
        <v>1</v>
      </c>
      <c r="AB53">
        <v>15</v>
      </c>
      <c r="AC53">
        <v>2</v>
      </c>
      <c r="AD53">
        <v>2</v>
      </c>
      <c r="AE53">
        <v>0</v>
      </c>
      <c r="AF53">
        <v>0</v>
      </c>
      <c r="AG53">
        <v>0</v>
      </c>
      <c r="AH53">
        <v>0</v>
      </c>
      <c r="AI53">
        <v>0</v>
      </c>
      <c r="AJ53">
        <v>0</v>
      </c>
      <c r="AK53">
        <v>2</v>
      </c>
      <c r="AL53">
        <v>46</v>
      </c>
      <c r="AM53">
        <v>33</v>
      </c>
      <c r="AN53">
        <v>33</v>
      </c>
      <c r="AO53" s="12" t="s">
        <v>3</v>
      </c>
      <c r="AP53" s="12" t="s">
        <v>941</v>
      </c>
      <c r="AQ53" s="12" t="s">
        <v>17</v>
      </c>
      <c r="AR53" s="12" t="s">
        <v>379</v>
      </c>
      <c r="AS53" s="12" t="s">
        <v>57</v>
      </c>
      <c r="AT53" s="12" t="s">
        <v>356</v>
      </c>
      <c r="AU53" s="12" t="s">
        <v>392</v>
      </c>
      <c r="AV53" s="12" t="s">
        <v>268</v>
      </c>
    </row>
    <row r="54" spans="1:48" x14ac:dyDescent="0.35">
      <c r="A54" s="12" t="s">
        <v>138</v>
      </c>
      <c r="B54" s="12" t="s">
        <v>292</v>
      </c>
      <c r="C54" s="109">
        <v>44120</v>
      </c>
      <c r="D54">
        <v>596</v>
      </c>
      <c r="E54">
        <v>5</v>
      </c>
      <c r="F54">
        <v>5</v>
      </c>
      <c r="G54">
        <v>4</v>
      </c>
      <c r="H54">
        <v>61</v>
      </c>
      <c r="I54">
        <v>61</v>
      </c>
      <c r="J54">
        <v>48</v>
      </c>
      <c r="K54">
        <v>48</v>
      </c>
      <c r="L54">
        <v>3</v>
      </c>
      <c r="M54">
        <v>3</v>
      </c>
      <c r="N54">
        <v>3</v>
      </c>
      <c r="O54">
        <v>3</v>
      </c>
      <c r="P54">
        <v>3</v>
      </c>
      <c r="Q54">
        <v>3</v>
      </c>
      <c r="R54">
        <v>5</v>
      </c>
      <c r="S54">
        <v>4</v>
      </c>
      <c r="T54">
        <v>2</v>
      </c>
      <c r="U54">
        <v>2</v>
      </c>
      <c r="V54">
        <v>8</v>
      </c>
      <c r="W54" s="12">
        <v>8</v>
      </c>
      <c r="X54">
        <v>8</v>
      </c>
      <c r="Y54">
        <v>8</v>
      </c>
      <c r="Z54">
        <v>0</v>
      </c>
      <c r="AA54">
        <v>0</v>
      </c>
      <c r="AB54">
        <v>51</v>
      </c>
      <c r="AC54">
        <v>9</v>
      </c>
      <c r="AD54">
        <v>9</v>
      </c>
      <c r="AE54">
        <v>0</v>
      </c>
      <c r="AF54">
        <v>0</v>
      </c>
      <c r="AG54">
        <v>0</v>
      </c>
      <c r="AH54">
        <v>0</v>
      </c>
      <c r="AI54">
        <v>0</v>
      </c>
      <c r="AJ54">
        <v>0</v>
      </c>
      <c r="AK54">
        <v>8</v>
      </c>
      <c r="AL54">
        <v>37</v>
      </c>
      <c r="AM54">
        <v>29</v>
      </c>
      <c r="AN54">
        <v>28</v>
      </c>
      <c r="AO54" s="12" t="s">
        <v>3</v>
      </c>
      <c r="AP54" s="12" t="s">
        <v>941</v>
      </c>
      <c r="AQ54" s="12" t="s">
        <v>17</v>
      </c>
      <c r="AR54" s="12" t="s">
        <v>379</v>
      </c>
      <c r="AS54" s="12" t="s">
        <v>57</v>
      </c>
      <c r="AT54" s="12" t="s">
        <v>354</v>
      </c>
      <c r="AU54" s="12" t="s">
        <v>393</v>
      </c>
      <c r="AV54" s="12" t="s">
        <v>268</v>
      </c>
    </row>
    <row r="55" spans="1:48" x14ac:dyDescent="0.35">
      <c r="A55" s="12" t="s">
        <v>138</v>
      </c>
      <c r="B55" s="12" t="s">
        <v>290</v>
      </c>
      <c r="C55" s="109">
        <v>44127</v>
      </c>
      <c r="D55">
        <v>2376</v>
      </c>
      <c r="E55">
        <v>3</v>
      </c>
      <c r="F55">
        <v>3</v>
      </c>
      <c r="G55">
        <v>16</v>
      </c>
      <c r="H55">
        <v>34</v>
      </c>
      <c r="I55">
        <v>34</v>
      </c>
      <c r="J55">
        <v>25</v>
      </c>
      <c r="K55">
        <v>25</v>
      </c>
      <c r="L55">
        <v>2</v>
      </c>
      <c r="M55">
        <v>2</v>
      </c>
      <c r="N55">
        <v>3</v>
      </c>
      <c r="O55">
        <v>3</v>
      </c>
      <c r="P55">
        <v>3</v>
      </c>
      <c r="Q55">
        <v>3</v>
      </c>
      <c r="R55">
        <v>4</v>
      </c>
      <c r="S55">
        <v>4</v>
      </c>
      <c r="T55">
        <v>1</v>
      </c>
      <c r="U55">
        <v>1</v>
      </c>
      <c r="V55">
        <v>19</v>
      </c>
      <c r="W55" s="12">
        <v>19</v>
      </c>
      <c r="X55">
        <v>19</v>
      </c>
      <c r="Y55">
        <v>19</v>
      </c>
      <c r="Z55">
        <v>0</v>
      </c>
      <c r="AA55">
        <v>0</v>
      </c>
      <c r="AB55">
        <v>86</v>
      </c>
      <c r="AC55">
        <v>16</v>
      </c>
      <c r="AD55">
        <v>16</v>
      </c>
      <c r="AE55">
        <v>5</v>
      </c>
      <c r="AF55">
        <v>0</v>
      </c>
      <c r="AG55">
        <v>0</v>
      </c>
      <c r="AH55">
        <v>0</v>
      </c>
      <c r="AI55">
        <v>0</v>
      </c>
      <c r="AJ55">
        <v>0</v>
      </c>
      <c r="AK55">
        <v>14</v>
      </c>
      <c r="AL55">
        <v>66</v>
      </c>
      <c r="AM55">
        <v>58</v>
      </c>
      <c r="AN55">
        <v>58</v>
      </c>
      <c r="AO55" s="12" t="s">
        <v>3</v>
      </c>
      <c r="AP55" s="12" t="s">
        <v>942</v>
      </c>
      <c r="AQ55" s="12" t="s">
        <v>17</v>
      </c>
      <c r="AR55" s="12" t="s">
        <v>379</v>
      </c>
      <c r="AS55" s="12" t="s">
        <v>57</v>
      </c>
      <c r="AT55" s="12" t="s">
        <v>352</v>
      </c>
      <c r="AU55" s="12" t="s">
        <v>395</v>
      </c>
      <c r="AV55" s="12" t="s">
        <v>268</v>
      </c>
    </row>
    <row r="56" spans="1:48" x14ac:dyDescent="0.35">
      <c r="A56" s="12" t="s">
        <v>138</v>
      </c>
      <c r="B56" s="12" t="s">
        <v>293</v>
      </c>
      <c r="C56" s="109">
        <v>44127</v>
      </c>
      <c r="D56">
        <v>1324</v>
      </c>
      <c r="E56">
        <v>2</v>
      </c>
      <c r="F56">
        <v>2</v>
      </c>
      <c r="G56">
        <v>6</v>
      </c>
      <c r="H56">
        <v>37</v>
      </c>
      <c r="I56">
        <v>37</v>
      </c>
      <c r="J56">
        <v>29</v>
      </c>
      <c r="K56">
        <v>29</v>
      </c>
      <c r="L56">
        <v>2</v>
      </c>
      <c r="M56">
        <v>2</v>
      </c>
      <c r="N56">
        <v>2</v>
      </c>
      <c r="O56">
        <v>2</v>
      </c>
      <c r="P56">
        <v>2</v>
      </c>
      <c r="Q56">
        <v>2</v>
      </c>
      <c r="R56">
        <v>3</v>
      </c>
      <c r="S56">
        <v>2</v>
      </c>
      <c r="T56">
        <v>0</v>
      </c>
      <c r="U56">
        <v>0</v>
      </c>
      <c r="V56">
        <v>11</v>
      </c>
      <c r="W56" s="12">
        <v>11</v>
      </c>
      <c r="X56">
        <v>11</v>
      </c>
      <c r="Y56">
        <v>11</v>
      </c>
      <c r="Z56">
        <v>0</v>
      </c>
      <c r="AA56">
        <v>0</v>
      </c>
      <c r="AB56">
        <v>43</v>
      </c>
      <c r="AC56">
        <v>9</v>
      </c>
      <c r="AD56">
        <v>9</v>
      </c>
      <c r="AE56">
        <v>0</v>
      </c>
      <c r="AF56">
        <v>0</v>
      </c>
      <c r="AG56">
        <v>0</v>
      </c>
      <c r="AH56">
        <v>0</v>
      </c>
      <c r="AI56">
        <v>0</v>
      </c>
      <c r="AJ56">
        <v>0</v>
      </c>
      <c r="AK56">
        <v>8</v>
      </c>
      <c r="AL56">
        <v>46</v>
      </c>
      <c r="AM56">
        <v>41</v>
      </c>
      <c r="AN56">
        <v>41</v>
      </c>
      <c r="AO56" s="12" t="s">
        <v>3</v>
      </c>
      <c r="AP56" s="12" t="s">
        <v>942</v>
      </c>
      <c r="AQ56" s="12" t="s">
        <v>17</v>
      </c>
      <c r="AR56" s="12" t="s">
        <v>379</v>
      </c>
      <c r="AS56" s="12" t="s">
        <v>57</v>
      </c>
      <c r="AT56" s="12" t="s">
        <v>355</v>
      </c>
      <c r="AU56" s="12" t="s">
        <v>396</v>
      </c>
      <c r="AV56" s="12" t="s">
        <v>268</v>
      </c>
    </row>
    <row r="57" spans="1:48" x14ac:dyDescent="0.35">
      <c r="A57" s="12" t="s">
        <v>138</v>
      </c>
      <c r="B57" s="12" t="s">
        <v>280</v>
      </c>
      <c r="C57" s="109">
        <v>44127</v>
      </c>
      <c r="D57">
        <v>1228</v>
      </c>
      <c r="E57">
        <v>1</v>
      </c>
      <c r="F57">
        <v>1</v>
      </c>
      <c r="G57">
        <v>10</v>
      </c>
      <c r="H57">
        <v>22</v>
      </c>
      <c r="I57">
        <v>22</v>
      </c>
      <c r="J57">
        <v>17</v>
      </c>
      <c r="K57">
        <v>17</v>
      </c>
      <c r="L57">
        <v>1</v>
      </c>
      <c r="M57">
        <v>1</v>
      </c>
      <c r="N57">
        <v>1</v>
      </c>
      <c r="O57">
        <v>1</v>
      </c>
      <c r="P57">
        <v>1</v>
      </c>
      <c r="Q57">
        <v>1</v>
      </c>
      <c r="R57">
        <v>2</v>
      </c>
      <c r="S57">
        <v>2</v>
      </c>
      <c r="T57">
        <v>0</v>
      </c>
      <c r="U57">
        <v>0</v>
      </c>
      <c r="V57">
        <v>4</v>
      </c>
      <c r="W57" s="12">
        <v>4</v>
      </c>
      <c r="X57">
        <v>4</v>
      </c>
      <c r="Y57">
        <v>4</v>
      </c>
      <c r="Z57">
        <v>0</v>
      </c>
      <c r="AA57">
        <v>0</v>
      </c>
      <c r="AB57">
        <v>83</v>
      </c>
      <c r="AC57">
        <v>14</v>
      </c>
      <c r="AD57">
        <v>14</v>
      </c>
      <c r="AE57">
        <v>3</v>
      </c>
      <c r="AF57">
        <v>0</v>
      </c>
      <c r="AG57">
        <v>0</v>
      </c>
      <c r="AH57">
        <v>0</v>
      </c>
      <c r="AI57">
        <v>0</v>
      </c>
      <c r="AJ57">
        <v>0</v>
      </c>
      <c r="AK57">
        <v>13</v>
      </c>
      <c r="AL57">
        <v>81</v>
      </c>
      <c r="AM57">
        <v>78</v>
      </c>
      <c r="AN57">
        <v>78</v>
      </c>
      <c r="AO57" s="12" t="s">
        <v>3</v>
      </c>
      <c r="AP57" s="12" t="s">
        <v>942</v>
      </c>
      <c r="AQ57" s="12" t="s">
        <v>17</v>
      </c>
      <c r="AR57" s="12" t="s">
        <v>379</v>
      </c>
      <c r="AS57" s="12" t="s">
        <v>57</v>
      </c>
      <c r="AT57" s="12" t="s">
        <v>357</v>
      </c>
      <c r="AU57" s="12" t="s">
        <v>391</v>
      </c>
      <c r="AV57" s="12" t="s">
        <v>268</v>
      </c>
    </row>
    <row r="58" spans="1:48" x14ac:dyDescent="0.35">
      <c r="A58" s="12" t="s">
        <v>138</v>
      </c>
      <c r="B58" s="12" t="s">
        <v>284</v>
      </c>
      <c r="C58" s="109">
        <v>44127</v>
      </c>
      <c r="D58">
        <v>936</v>
      </c>
      <c r="E58">
        <v>4</v>
      </c>
      <c r="F58">
        <v>4</v>
      </c>
      <c r="G58">
        <v>8</v>
      </c>
      <c r="H58">
        <v>39</v>
      </c>
      <c r="I58">
        <v>39</v>
      </c>
      <c r="J58">
        <v>34</v>
      </c>
      <c r="K58">
        <v>34</v>
      </c>
      <c r="L58">
        <v>2</v>
      </c>
      <c r="M58">
        <v>2</v>
      </c>
      <c r="N58">
        <v>2</v>
      </c>
      <c r="O58">
        <v>2</v>
      </c>
      <c r="P58">
        <v>2</v>
      </c>
      <c r="Q58">
        <v>2</v>
      </c>
      <c r="R58">
        <v>3</v>
      </c>
      <c r="S58">
        <v>2</v>
      </c>
      <c r="T58">
        <v>1</v>
      </c>
      <c r="U58">
        <v>1</v>
      </c>
      <c r="V58">
        <v>2</v>
      </c>
      <c r="W58" s="12">
        <v>2</v>
      </c>
      <c r="X58">
        <v>2</v>
      </c>
      <c r="Y58">
        <v>2</v>
      </c>
      <c r="Z58">
        <v>0</v>
      </c>
      <c r="AA58">
        <v>0</v>
      </c>
      <c r="AB58">
        <v>54</v>
      </c>
      <c r="AC58">
        <v>14</v>
      </c>
      <c r="AD58">
        <v>14</v>
      </c>
      <c r="AE58">
        <v>5</v>
      </c>
      <c r="AF58">
        <v>0</v>
      </c>
      <c r="AG58">
        <v>0</v>
      </c>
      <c r="AH58">
        <v>1</v>
      </c>
      <c r="AI58">
        <v>0</v>
      </c>
      <c r="AJ58">
        <v>0</v>
      </c>
      <c r="AK58">
        <v>12</v>
      </c>
      <c r="AL58">
        <v>6</v>
      </c>
      <c r="AM58">
        <v>5</v>
      </c>
      <c r="AN58">
        <v>5</v>
      </c>
      <c r="AO58" s="12" t="s">
        <v>3</v>
      </c>
      <c r="AP58" s="12" t="s">
        <v>942</v>
      </c>
      <c r="AQ58" s="12" t="s">
        <v>17</v>
      </c>
      <c r="AR58" s="12" t="s">
        <v>379</v>
      </c>
      <c r="AS58" s="12" t="s">
        <v>57</v>
      </c>
      <c r="AT58" s="12" t="s">
        <v>353</v>
      </c>
      <c r="AU58" s="12" t="s">
        <v>394</v>
      </c>
      <c r="AV58" s="12" t="s">
        <v>268</v>
      </c>
    </row>
    <row r="59" spans="1:48" x14ac:dyDescent="0.35">
      <c r="A59" s="12" t="s">
        <v>138</v>
      </c>
      <c r="B59" s="12" t="s">
        <v>271</v>
      </c>
      <c r="C59" s="109">
        <v>44127</v>
      </c>
      <c r="D59">
        <v>462</v>
      </c>
      <c r="E59">
        <v>5</v>
      </c>
      <c r="F59">
        <v>5</v>
      </c>
      <c r="G59">
        <v>20</v>
      </c>
      <c r="H59">
        <v>53</v>
      </c>
      <c r="I59">
        <v>53</v>
      </c>
      <c r="J59">
        <v>41</v>
      </c>
      <c r="K59">
        <v>41</v>
      </c>
      <c r="L59">
        <v>3</v>
      </c>
      <c r="M59">
        <v>3</v>
      </c>
      <c r="N59">
        <v>4</v>
      </c>
      <c r="O59">
        <v>4</v>
      </c>
      <c r="P59">
        <v>4</v>
      </c>
      <c r="Q59">
        <v>4</v>
      </c>
      <c r="R59">
        <v>5</v>
      </c>
      <c r="S59">
        <v>5</v>
      </c>
      <c r="T59">
        <v>1</v>
      </c>
      <c r="U59">
        <v>1</v>
      </c>
      <c r="V59">
        <v>9</v>
      </c>
      <c r="W59" s="12">
        <v>9</v>
      </c>
      <c r="X59">
        <v>9</v>
      </c>
      <c r="Y59">
        <v>9</v>
      </c>
      <c r="Z59">
        <v>1</v>
      </c>
      <c r="AA59">
        <v>1</v>
      </c>
      <c r="AB59">
        <v>8</v>
      </c>
      <c r="AC59">
        <v>2</v>
      </c>
      <c r="AD59">
        <v>2</v>
      </c>
      <c r="AE59">
        <v>2</v>
      </c>
      <c r="AF59">
        <v>0</v>
      </c>
      <c r="AG59">
        <v>0</v>
      </c>
      <c r="AH59">
        <v>0</v>
      </c>
      <c r="AI59">
        <v>0</v>
      </c>
      <c r="AJ59">
        <v>0</v>
      </c>
      <c r="AK59">
        <v>2</v>
      </c>
      <c r="AL59">
        <v>25</v>
      </c>
      <c r="AM59">
        <v>22</v>
      </c>
      <c r="AN59">
        <v>22</v>
      </c>
      <c r="AO59" s="12" t="s">
        <v>3</v>
      </c>
      <c r="AP59" s="12" t="s">
        <v>942</v>
      </c>
      <c r="AQ59" s="12" t="s">
        <v>17</v>
      </c>
      <c r="AR59" s="12" t="s">
        <v>379</v>
      </c>
      <c r="AS59" s="12" t="s">
        <v>57</v>
      </c>
      <c r="AT59" s="12" t="s">
        <v>356</v>
      </c>
      <c r="AU59" s="12" t="s">
        <v>392</v>
      </c>
      <c r="AV59" s="12" t="s">
        <v>268</v>
      </c>
    </row>
    <row r="60" spans="1:48" x14ac:dyDescent="0.35">
      <c r="A60" s="12" t="s">
        <v>138</v>
      </c>
      <c r="B60" s="12" t="s">
        <v>292</v>
      </c>
      <c r="C60" s="109">
        <v>44127</v>
      </c>
      <c r="D60">
        <v>607</v>
      </c>
      <c r="E60">
        <v>2</v>
      </c>
      <c r="F60">
        <v>2</v>
      </c>
      <c r="G60">
        <v>11</v>
      </c>
      <c r="H60">
        <v>43</v>
      </c>
      <c r="I60">
        <v>43</v>
      </c>
      <c r="J60">
        <v>27</v>
      </c>
      <c r="K60">
        <v>27</v>
      </c>
      <c r="L60">
        <v>2</v>
      </c>
      <c r="M60">
        <v>2</v>
      </c>
      <c r="N60">
        <v>2</v>
      </c>
      <c r="O60">
        <v>2</v>
      </c>
      <c r="P60">
        <v>2</v>
      </c>
      <c r="Q60">
        <v>2</v>
      </c>
      <c r="R60">
        <v>3</v>
      </c>
      <c r="S60">
        <v>3</v>
      </c>
      <c r="T60">
        <v>0</v>
      </c>
      <c r="U60">
        <v>0</v>
      </c>
      <c r="V60">
        <v>5</v>
      </c>
      <c r="W60" s="12">
        <v>5</v>
      </c>
      <c r="X60">
        <v>5</v>
      </c>
      <c r="Y60">
        <v>5</v>
      </c>
      <c r="Z60">
        <v>0</v>
      </c>
      <c r="AA60">
        <v>0</v>
      </c>
      <c r="AB60">
        <v>60</v>
      </c>
      <c r="AC60">
        <v>9</v>
      </c>
      <c r="AD60">
        <v>9</v>
      </c>
      <c r="AE60">
        <v>0</v>
      </c>
      <c r="AF60">
        <v>0</v>
      </c>
      <c r="AG60">
        <v>0</v>
      </c>
      <c r="AH60">
        <v>0</v>
      </c>
      <c r="AI60">
        <v>0</v>
      </c>
      <c r="AJ60">
        <v>0</v>
      </c>
      <c r="AK60">
        <v>9</v>
      </c>
      <c r="AL60">
        <v>21</v>
      </c>
      <c r="AM60">
        <v>19</v>
      </c>
      <c r="AN60">
        <v>19</v>
      </c>
      <c r="AO60" s="12" t="s">
        <v>3</v>
      </c>
      <c r="AP60" s="12" t="s">
        <v>942</v>
      </c>
      <c r="AQ60" s="12" t="s">
        <v>17</v>
      </c>
      <c r="AR60" s="12" t="s">
        <v>379</v>
      </c>
      <c r="AS60" s="12" t="s">
        <v>57</v>
      </c>
      <c r="AT60" s="12" t="s">
        <v>354</v>
      </c>
      <c r="AU60" s="12" t="s">
        <v>393</v>
      </c>
      <c r="AV60" s="12" t="s">
        <v>268</v>
      </c>
    </row>
    <row r="61" spans="1:48" x14ac:dyDescent="0.35">
      <c r="A61" s="12" t="s">
        <v>138</v>
      </c>
      <c r="B61" s="12" t="s">
        <v>290</v>
      </c>
      <c r="C61" s="109">
        <v>44134</v>
      </c>
      <c r="D61">
        <v>2408</v>
      </c>
      <c r="E61">
        <v>12</v>
      </c>
      <c r="F61">
        <v>12</v>
      </c>
      <c r="G61">
        <v>32</v>
      </c>
      <c r="H61">
        <v>65</v>
      </c>
      <c r="I61">
        <v>65</v>
      </c>
      <c r="J61">
        <v>47</v>
      </c>
      <c r="K61">
        <v>47</v>
      </c>
      <c r="L61">
        <v>6</v>
      </c>
      <c r="M61">
        <v>6</v>
      </c>
      <c r="N61">
        <v>7</v>
      </c>
      <c r="O61">
        <v>7</v>
      </c>
      <c r="P61">
        <v>7</v>
      </c>
      <c r="Q61">
        <v>7</v>
      </c>
      <c r="R61">
        <v>11</v>
      </c>
      <c r="S61">
        <v>11</v>
      </c>
      <c r="T61">
        <v>5</v>
      </c>
      <c r="U61">
        <v>5</v>
      </c>
      <c r="V61">
        <v>17</v>
      </c>
      <c r="W61" s="12">
        <v>17</v>
      </c>
      <c r="X61">
        <v>17</v>
      </c>
      <c r="Y61">
        <v>17</v>
      </c>
      <c r="Z61">
        <v>1</v>
      </c>
      <c r="AA61">
        <v>1</v>
      </c>
      <c r="AB61">
        <v>135</v>
      </c>
      <c r="AC61">
        <v>11</v>
      </c>
      <c r="AD61">
        <v>11</v>
      </c>
      <c r="AE61">
        <v>3</v>
      </c>
      <c r="AF61">
        <v>0</v>
      </c>
      <c r="AG61">
        <v>0</v>
      </c>
      <c r="AH61">
        <v>0</v>
      </c>
      <c r="AI61">
        <v>0</v>
      </c>
      <c r="AJ61">
        <v>0</v>
      </c>
      <c r="AK61">
        <v>10</v>
      </c>
      <c r="AL61">
        <v>245</v>
      </c>
      <c r="AM61">
        <v>225</v>
      </c>
      <c r="AN61">
        <v>225</v>
      </c>
      <c r="AO61" s="12" t="s">
        <v>3</v>
      </c>
      <c r="AP61" s="12" t="s">
        <v>943</v>
      </c>
      <c r="AQ61" s="12" t="s">
        <v>17</v>
      </c>
      <c r="AR61" s="12" t="s">
        <v>379</v>
      </c>
      <c r="AS61" s="12" t="s">
        <v>57</v>
      </c>
      <c r="AT61" s="12" t="s">
        <v>352</v>
      </c>
      <c r="AU61" s="12" t="s">
        <v>395</v>
      </c>
      <c r="AV61" s="12" t="s">
        <v>268</v>
      </c>
    </row>
    <row r="62" spans="1:48" x14ac:dyDescent="0.35">
      <c r="A62" s="12" t="s">
        <v>138</v>
      </c>
      <c r="B62" s="12" t="s">
        <v>293</v>
      </c>
      <c r="C62" s="109">
        <v>44134</v>
      </c>
      <c r="D62">
        <v>1337</v>
      </c>
      <c r="E62">
        <v>3</v>
      </c>
      <c r="F62">
        <v>3</v>
      </c>
      <c r="G62">
        <v>13</v>
      </c>
      <c r="H62">
        <v>44</v>
      </c>
      <c r="I62">
        <v>44</v>
      </c>
      <c r="J62">
        <v>28</v>
      </c>
      <c r="K62">
        <v>28</v>
      </c>
      <c r="L62">
        <v>2</v>
      </c>
      <c r="M62">
        <v>2</v>
      </c>
      <c r="N62">
        <v>2</v>
      </c>
      <c r="O62">
        <v>2</v>
      </c>
      <c r="P62">
        <v>2</v>
      </c>
      <c r="Q62">
        <v>2</v>
      </c>
      <c r="R62">
        <v>3</v>
      </c>
      <c r="S62">
        <v>3</v>
      </c>
      <c r="T62">
        <v>1</v>
      </c>
      <c r="U62">
        <v>1</v>
      </c>
      <c r="V62">
        <v>13</v>
      </c>
      <c r="W62" s="12">
        <v>13</v>
      </c>
      <c r="X62">
        <v>13</v>
      </c>
      <c r="Y62">
        <v>13</v>
      </c>
      <c r="Z62">
        <v>0</v>
      </c>
      <c r="AA62">
        <v>0</v>
      </c>
      <c r="AB62">
        <v>56</v>
      </c>
      <c r="AC62">
        <v>7</v>
      </c>
      <c r="AD62">
        <v>7</v>
      </c>
      <c r="AE62">
        <v>2</v>
      </c>
      <c r="AF62">
        <v>0</v>
      </c>
      <c r="AG62">
        <v>0</v>
      </c>
      <c r="AH62">
        <v>0</v>
      </c>
      <c r="AI62">
        <v>0</v>
      </c>
      <c r="AJ62">
        <v>0</v>
      </c>
      <c r="AK62">
        <v>6</v>
      </c>
      <c r="AL62">
        <v>99</v>
      </c>
      <c r="AM62">
        <v>88</v>
      </c>
      <c r="AN62">
        <v>88</v>
      </c>
      <c r="AO62" s="12" t="s">
        <v>3</v>
      </c>
      <c r="AP62" s="12" t="s">
        <v>943</v>
      </c>
      <c r="AQ62" s="12" t="s">
        <v>17</v>
      </c>
      <c r="AR62" s="12" t="s">
        <v>379</v>
      </c>
      <c r="AS62" s="12" t="s">
        <v>57</v>
      </c>
      <c r="AT62" s="12" t="s">
        <v>355</v>
      </c>
      <c r="AU62" s="12" t="s">
        <v>396</v>
      </c>
      <c r="AV62" s="12" t="s">
        <v>268</v>
      </c>
    </row>
    <row r="63" spans="1:48" x14ac:dyDescent="0.35">
      <c r="A63" s="12" t="s">
        <v>138</v>
      </c>
      <c r="B63" s="12" t="s">
        <v>280</v>
      </c>
      <c r="C63" s="109">
        <v>44134</v>
      </c>
      <c r="D63">
        <v>1239</v>
      </c>
      <c r="E63">
        <v>5</v>
      </c>
      <c r="F63">
        <v>5</v>
      </c>
      <c r="G63">
        <v>11</v>
      </c>
      <c r="H63">
        <v>31</v>
      </c>
      <c r="I63">
        <v>31</v>
      </c>
      <c r="J63">
        <v>19</v>
      </c>
      <c r="K63">
        <v>19</v>
      </c>
      <c r="L63">
        <v>2</v>
      </c>
      <c r="M63">
        <v>2</v>
      </c>
      <c r="N63">
        <v>3</v>
      </c>
      <c r="O63">
        <v>3</v>
      </c>
      <c r="P63">
        <v>3</v>
      </c>
      <c r="Q63">
        <v>3</v>
      </c>
      <c r="R63">
        <v>4</v>
      </c>
      <c r="S63">
        <v>4</v>
      </c>
      <c r="T63">
        <v>2</v>
      </c>
      <c r="U63">
        <v>2</v>
      </c>
      <c r="V63">
        <v>7</v>
      </c>
      <c r="W63" s="12">
        <v>7</v>
      </c>
      <c r="X63">
        <v>7</v>
      </c>
      <c r="Y63">
        <v>7</v>
      </c>
      <c r="Z63">
        <v>1</v>
      </c>
      <c r="AA63">
        <v>1</v>
      </c>
      <c r="AB63">
        <v>27</v>
      </c>
      <c r="AC63">
        <v>3</v>
      </c>
      <c r="AD63">
        <v>3</v>
      </c>
      <c r="AE63">
        <v>0</v>
      </c>
      <c r="AF63">
        <v>0</v>
      </c>
      <c r="AG63">
        <v>0</v>
      </c>
      <c r="AH63">
        <v>0</v>
      </c>
      <c r="AI63">
        <v>0</v>
      </c>
      <c r="AJ63">
        <v>0</v>
      </c>
      <c r="AK63">
        <v>3</v>
      </c>
      <c r="AL63">
        <v>89</v>
      </c>
      <c r="AM63">
        <v>84</v>
      </c>
      <c r="AN63">
        <v>84</v>
      </c>
      <c r="AO63" s="12" t="s">
        <v>3</v>
      </c>
      <c r="AP63" s="12" t="s">
        <v>943</v>
      </c>
      <c r="AQ63" s="12" t="s">
        <v>17</v>
      </c>
      <c r="AR63" s="12" t="s">
        <v>379</v>
      </c>
      <c r="AS63" s="12" t="s">
        <v>57</v>
      </c>
      <c r="AT63" s="12" t="s">
        <v>357</v>
      </c>
      <c r="AU63" s="12" t="s">
        <v>391</v>
      </c>
      <c r="AV63" s="12" t="s">
        <v>268</v>
      </c>
    </row>
    <row r="64" spans="1:48" x14ac:dyDescent="0.35">
      <c r="A64" s="12" t="s">
        <v>138</v>
      </c>
      <c r="B64" s="12" t="s">
        <v>284</v>
      </c>
      <c r="C64" s="109">
        <v>44134</v>
      </c>
      <c r="D64">
        <v>950</v>
      </c>
      <c r="E64">
        <v>7</v>
      </c>
      <c r="F64">
        <v>7</v>
      </c>
      <c r="G64">
        <v>14</v>
      </c>
      <c r="H64">
        <v>46</v>
      </c>
      <c r="I64">
        <v>46</v>
      </c>
      <c r="J64">
        <v>31</v>
      </c>
      <c r="K64">
        <v>31</v>
      </c>
      <c r="L64">
        <v>4</v>
      </c>
      <c r="M64">
        <v>4</v>
      </c>
      <c r="N64">
        <v>4</v>
      </c>
      <c r="O64">
        <v>4</v>
      </c>
      <c r="P64">
        <v>4</v>
      </c>
      <c r="Q64">
        <v>4</v>
      </c>
      <c r="R64">
        <v>6</v>
      </c>
      <c r="S64">
        <v>6</v>
      </c>
      <c r="T64">
        <v>3</v>
      </c>
      <c r="U64">
        <v>3</v>
      </c>
      <c r="V64">
        <v>5</v>
      </c>
      <c r="W64" s="12">
        <v>5</v>
      </c>
      <c r="X64">
        <v>5</v>
      </c>
      <c r="Y64">
        <v>5</v>
      </c>
      <c r="Z64">
        <v>0</v>
      </c>
      <c r="AA64">
        <v>0</v>
      </c>
      <c r="AB64">
        <v>51</v>
      </c>
      <c r="AC64">
        <v>5</v>
      </c>
      <c r="AD64">
        <v>5</v>
      </c>
      <c r="AE64">
        <v>0</v>
      </c>
      <c r="AF64">
        <v>0</v>
      </c>
      <c r="AG64">
        <v>0</v>
      </c>
      <c r="AH64">
        <v>0</v>
      </c>
      <c r="AI64">
        <v>0</v>
      </c>
      <c r="AJ64">
        <v>0</v>
      </c>
      <c r="AK64">
        <v>4</v>
      </c>
      <c r="AL64">
        <v>143</v>
      </c>
      <c r="AM64">
        <v>123</v>
      </c>
      <c r="AN64">
        <v>123</v>
      </c>
      <c r="AO64" s="12" t="s">
        <v>3</v>
      </c>
      <c r="AP64" s="12" t="s">
        <v>943</v>
      </c>
      <c r="AQ64" s="12" t="s">
        <v>17</v>
      </c>
      <c r="AR64" s="12" t="s">
        <v>379</v>
      </c>
      <c r="AS64" s="12" t="s">
        <v>57</v>
      </c>
      <c r="AT64" s="12" t="s">
        <v>353</v>
      </c>
      <c r="AU64" s="12" t="s">
        <v>394</v>
      </c>
      <c r="AV64" s="12" t="s">
        <v>268</v>
      </c>
    </row>
    <row r="65" spans="1:48" x14ac:dyDescent="0.35">
      <c r="A65" s="12" t="s">
        <v>138</v>
      </c>
      <c r="B65" s="12" t="s">
        <v>271</v>
      </c>
      <c r="C65" s="109">
        <v>44134</v>
      </c>
      <c r="D65">
        <v>488</v>
      </c>
      <c r="E65">
        <v>16</v>
      </c>
      <c r="F65">
        <v>16</v>
      </c>
      <c r="G65">
        <v>26</v>
      </c>
      <c r="H65">
        <v>74</v>
      </c>
      <c r="I65">
        <v>74</v>
      </c>
      <c r="J65">
        <v>62</v>
      </c>
      <c r="K65">
        <v>62</v>
      </c>
      <c r="L65">
        <v>8</v>
      </c>
      <c r="M65">
        <v>8</v>
      </c>
      <c r="N65">
        <v>8</v>
      </c>
      <c r="O65">
        <v>8</v>
      </c>
      <c r="P65">
        <v>8</v>
      </c>
      <c r="Q65">
        <v>8</v>
      </c>
      <c r="R65">
        <v>14</v>
      </c>
      <c r="S65">
        <v>14</v>
      </c>
      <c r="T65">
        <v>8</v>
      </c>
      <c r="U65">
        <v>8</v>
      </c>
      <c r="V65">
        <v>11</v>
      </c>
      <c r="W65" s="12">
        <v>11</v>
      </c>
      <c r="X65">
        <v>11</v>
      </c>
      <c r="Y65">
        <v>11</v>
      </c>
      <c r="Z65">
        <v>1</v>
      </c>
      <c r="AA65">
        <v>1</v>
      </c>
      <c r="AB65">
        <v>48</v>
      </c>
      <c r="AC65">
        <v>4</v>
      </c>
      <c r="AD65">
        <v>4</v>
      </c>
      <c r="AE65">
        <v>3</v>
      </c>
      <c r="AF65">
        <v>0</v>
      </c>
      <c r="AG65">
        <v>0</v>
      </c>
      <c r="AH65">
        <v>0</v>
      </c>
      <c r="AI65">
        <v>0</v>
      </c>
      <c r="AJ65">
        <v>0</v>
      </c>
      <c r="AK65">
        <v>4</v>
      </c>
      <c r="AL65">
        <v>41</v>
      </c>
      <c r="AM65">
        <v>38</v>
      </c>
      <c r="AN65">
        <v>38</v>
      </c>
      <c r="AO65" s="12" t="s">
        <v>3</v>
      </c>
      <c r="AP65" s="12" t="s">
        <v>943</v>
      </c>
      <c r="AQ65" s="12" t="s">
        <v>17</v>
      </c>
      <c r="AR65" s="12" t="s">
        <v>379</v>
      </c>
      <c r="AS65" s="12" t="s">
        <v>57</v>
      </c>
      <c r="AT65" s="12" t="s">
        <v>356</v>
      </c>
      <c r="AU65" s="12" t="s">
        <v>392</v>
      </c>
      <c r="AV65" s="12" t="s">
        <v>268</v>
      </c>
    </row>
    <row r="66" spans="1:48" x14ac:dyDescent="0.35">
      <c r="A66" s="12" t="s">
        <v>138</v>
      </c>
      <c r="B66" s="12" t="s">
        <v>292</v>
      </c>
      <c r="C66" s="109">
        <v>44134</v>
      </c>
      <c r="D66">
        <v>620</v>
      </c>
      <c r="E66">
        <v>8</v>
      </c>
      <c r="F66">
        <v>8</v>
      </c>
      <c r="G66">
        <v>13</v>
      </c>
      <c r="H66">
        <v>57</v>
      </c>
      <c r="I66">
        <v>57</v>
      </c>
      <c r="J66">
        <v>39</v>
      </c>
      <c r="K66">
        <v>39</v>
      </c>
      <c r="L66">
        <v>5</v>
      </c>
      <c r="M66">
        <v>5</v>
      </c>
      <c r="N66">
        <v>6</v>
      </c>
      <c r="O66">
        <v>6</v>
      </c>
      <c r="P66">
        <v>6</v>
      </c>
      <c r="Q66">
        <v>5</v>
      </c>
      <c r="R66">
        <v>7</v>
      </c>
      <c r="S66">
        <v>7</v>
      </c>
      <c r="T66">
        <v>3</v>
      </c>
      <c r="U66">
        <v>3</v>
      </c>
      <c r="V66">
        <v>5</v>
      </c>
      <c r="W66" s="12">
        <v>5</v>
      </c>
      <c r="X66">
        <v>5</v>
      </c>
      <c r="Y66">
        <v>5</v>
      </c>
      <c r="Z66">
        <v>0</v>
      </c>
      <c r="AA66">
        <v>0</v>
      </c>
      <c r="AB66">
        <v>30</v>
      </c>
      <c r="AC66">
        <v>2</v>
      </c>
      <c r="AD66">
        <v>2</v>
      </c>
      <c r="AE66">
        <v>1</v>
      </c>
      <c r="AF66">
        <v>0</v>
      </c>
      <c r="AG66">
        <v>0</v>
      </c>
      <c r="AH66">
        <v>0</v>
      </c>
      <c r="AI66">
        <v>0</v>
      </c>
      <c r="AJ66">
        <v>0</v>
      </c>
      <c r="AK66">
        <v>2</v>
      </c>
      <c r="AL66">
        <v>46</v>
      </c>
      <c r="AM66">
        <v>37</v>
      </c>
      <c r="AN66">
        <v>37</v>
      </c>
      <c r="AO66" s="12" t="s">
        <v>3</v>
      </c>
      <c r="AP66" s="12" t="s">
        <v>943</v>
      </c>
      <c r="AQ66" s="12" t="s">
        <v>17</v>
      </c>
      <c r="AR66" s="12" t="s">
        <v>379</v>
      </c>
      <c r="AS66" s="12" t="s">
        <v>57</v>
      </c>
      <c r="AT66" s="12" t="s">
        <v>354</v>
      </c>
      <c r="AU66" s="12" t="s">
        <v>393</v>
      </c>
      <c r="AV66" s="12" t="s">
        <v>268</v>
      </c>
    </row>
    <row r="67" spans="1:48" x14ac:dyDescent="0.35">
      <c r="A67" s="12" t="s">
        <v>138</v>
      </c>
      <c r="B67" s="12" t="s">
        <v>290</v>
      </c>
      <c r="C67" s="109">
        <v>44141</v>
      </c>
      <c r="D67">
        <v>2414</v>
      </c>
      <c r="E67">
        <v>7</v>
      </c>
      <c r="F67">
        <v>7</v>
      </c>
      <c r="G67">
        <v>6</v>
      </c>
      <c r="H67">
        <v>47</v>
      </c>
      <c r="I67">
        <v>47</v>
      </c>
      <c r="J67">
        <v>34</v>
      </c>
      <c r="K67">
        <v>34</v>
      </c>
      <c r="L67">
        <v>3</v>
      </c>
      <c r="M67">
        <v>3</v>
      </c>
      <c r="N67">
        <v>4</v>
      </c>
      <c r="O67">
        <v>4</v>
      </c>
      <c r="P67">
        <v>4</v>
      </c>
      <c r="Q67">
        <v>4</v>
      </c>
      <c r="R67">
        <v>7</v>
      </c>
      <c r="S67">
        <v>7</v>
      </c>
      <c r="T67">
        <v>3</v>
      </c>
      <c r="U67">
        <v>3</v>
      </c>
      <c r="V67">
        <v>23</v>
      </c>
      <c r="W67" s="12">
        <v>23</v>
      </c>
      <c r="X67">
        <v>23</v>
      </c>
      <c r="Y67">
        <v>23</v>
      </c>
      <c r="Z67">
        <v>1</v>
      </c>
      <c r="AA67">
        <v>1</v>
      </c>
      <c r="AB67">
        <v>88</v>
      </c>
      <c r="AC67">
        <v>13</v>
      </c>
      <c r="AD67">
        <v>13</v>
      </c>
      <c r="AE67">
        <v>4</v>
      </c>
      <c r="AF67">
        <v>0</v>
      </c>
      <c r="AG67">
        <v>0</v>
      </c>
      <c r="AH67">
        <v>0</v>
      </c>
      <c r="AI67">
        <v>0</v>
      </c>
      <c r="AJ67">
        <v>1</v>
      </c>
      <c r="AK67">
        <v>11</v>
      </c>
      <c r="AL67">
        <v>130</v>
      </c>
      <c r="AM67">
        <v>122</v>
      </c>
      <c r="AN67">
        <v>122</v>
      </c>
      <c r="AO67" s="12" t="s">
        <v>3</v>
      </c>
      <c r="AP67" s="12" t="s">
        <v>944</v>
      </c>
      <c r="AQ67" s="12" t="s">
        <v>35</v>
      </c>
      <c r="AR67" s="12" t="s">
        <v>379</v>
      </c>
      <c r="AS67" s="12" t="s">
        <v>57</v>
      </c>
      <c r="AT67" s="12" t="s">
        <v>352</v>
      </c>
      <c r="AU67" s="12" t="s">
        <v>395</v>
      </c>
      <c r="AV67" s="12" t="s">
        <v>268</v>
      </c>
    </row>
    <row r="68" spans="1:48" x14ac:dyDescent="0.35">
      <c r="A68" s="12" t="s">
        <v>138</v>
      </c>
      <c r="B68" s="12" t="s">
        <v>293</v>
      </c>
      <c r="C68" s="109">
        <v>44141</v>
      </c>
      <c r="D68">
        <v>1341</v>
      </c>
      <c r="E68">
        <v>4</v>
      </c>
      <c r="F68">
        <v>4</v>
      </c>
      <c r="G68">
        <v>4</v>
      </c>
      <c r="H68">
        <v>32</v>
      </c>
      <c r="I68">
        <v>32</v>
      </c>
      <c r="J68">
        <v>21</v>
      </c>
      <c r="K68">
        <v>21</v>
      </c>
      <c r="L68">
        <v>2</v>
      </c>
      <c r="M68">
        <v>2</v>
      </c>
      <c r="N68">
        <v>3</v>
      </c>
      <c r="O68">
        <v>3</v>
      </c>
      <c r="P68">
        <v>3</v>
      </c>
      <c r="Q68">
        <v>3</v>
      </c>
      <c r="R68">
        <v>5</v>
      </c>
      <c r="S68">
        <v>5</v>
      </c>
      <c r="T68">
        <v>2</v>
      </c>
      <c r="U68">
        <v>2</v>
      </c>
      <c r="V68">
        <v>15</v>
      </c>
      <c r="W68" s="12">
        <v>15</v>
      </c>
      <c r="X68">
        <v>15</v>
      </c>
      <c r="Y68">
        <v>15</v>
      </c>
      <c r="Z68">
        <v>0</v>
      </c>
      <c r="AA68">
        <v>0</v>
      </c>
      <c r="AB68">
        <v>32</v>
      </c>
      <c r="AC68">
        <v>3</v>
      </c>
      <c r="AD68">
        <v>3</v>
      </c>
      <c r="AE68">
        <v>0</v>
      </c>
      <c r="AF68">
        <v>0</v>
      </c>
      <c r="AG68">
        <v>0</v>
      </c>
      <c r="AH68">
        <v>0</v>
      </c>
      <c r="AI68">
        <v>0</v>
      </c>
      <c r="AJ68">
        <v>0</v>
      </c>
      <c r="AK68">
        <v>3</v>
      </c>
      <c r="AL68">
        <v>90</v>
      </c>
      <c r="AM68">
        <v>81</v>
      </c>
      <c r="AN68">
        <v>80</v>
      </c>
      <c r="AO68" s="12" t="s">
        <v>3</v>
      </c>
      <c r="AP68" s="12" t="s">
        <v>944</v>
      </c>
      <c r="AQ68" s="12" t="s">
        <v>35</v>
      </c>
      <c r="AR68" s="12" t="s">
        <v>379</v>
      </c>
      <c r="AS68" s="12" t="s">
        <v>57</v>
      </c>
      <c r="AT68" s="12" t="s">
        <v>355</v>
      </c>
      <c r="AU68" s="12" t="s">
        <v>396</v>
      </c>
      <c r="AV68" s="12" t="s">
        <v>268</v>
      </c>
    </row>
    <row r="69" spans="1:48" x14ac:dyDescent="0.35">
      <c r="A69" s="12" t="s">
        <v>138</v>
      </c>
      <c r="B69" s="12" t="s">
        <v>280</v>
      </c>
      <c r="C69" s="109">
        <v>44141</v>
      </c>
      <c r="D69">
        <v>1242</v>
      </c>
      <c r="E69">
        <v>2</v>
      </c>
      <c r="F69">
        <v>2</v>
      </c>
      <c r="G69">
        <v>3</v>
      </c>
      <c r="H69">
        <v>27</v>
      </c>
      <c r="I69">
        <v>27</v>
      </c>
      <c r="J69">
        <v>19</v>
      </c>
      <c r="K69">
        <v>19</v>
      </c>
      <c r="L69">
        <v>1</v>
      </c>
      <c r="M69">
        <v>1</v>
      </c>
      <c r="N69">
        <v>2</v>
      </c>
      <c r="O69">
        <v>2</v>
      </c>
      <c r="P69">
        <v>2</v>
      </c>
      <c r="Q69">
        <v>2</v>
      </c>
      <c r="R69">
        <v>3</v>
      </c>
      <c r="S69">
        <v>3</v>
      </c>
      <c r="T69">
        <v>1</v>
      </c>
      <c r="U69">
        <v>1</v>
      </c>
      <c r="V69">
        <v>8</v>
      </c>
      <c r="W69" s="12">
        <v>8</v>
      </c>
      <c r="X69">
        <v>8</v>
      </c>
      <c r="Y69">
        <v>8</v>
      </c>
      <c r="Z69">
        <v>0</v>
      </c>
      <c r="AA69">
        <v>0</v>
      </c>
      <c r="AB69">
        <v>21</v>
      </c>
      <c r="AC69">
        <v>3</v>
      </c>
      <c r="AD69">
        <v>3</v>
      </c>
      <c r="AE69">
        <v>0</v>
      </c>
      <c r="AF69">
        <v>0</v>
      </c>
      <c r="AG69">
        <v>0</v>
      </c>
      <c r="AH69">
        <v>0</v>
      </c>
      <c r="AI69">
        <v>0</v>
      </c>
      <c r="AJ69">
        <v>0</v>
      </c>
      <c r="AK69">
        <v>3</v>
      </c>
      <c r="AL69">
        <v>78</v>
      </c>
      <c r="AM69">
        <v>75</v>
      </c>
      <c r="AN69">
        <v>75</v>
      </c>
      <c r="AO69" s="12" t="s">
        <v>3</v>
      </c>
      <c r="AP69" s="12" t="s">
        <v>944</v>
      </c>
      <c r="AQ69" s="12" t="s">
        <v>35</v>
      </c>
      <c r="AR69" s="12" t="s">
        <v>379</v>
      </c>
      <c r="AS69" s="12" t="s">
        <v>57</v>
      </c>
      <c r="AT69" s="12" t="s">
        <v>357</v>
      </c>
      <c r="AU69" s="12" t="s">
        <v>391</v>
      </c>
      <c r="AV69" s="12" t="s">
        <v>268</v>
      </c>
    </row>
    <row r="70" spans="1:48" x14ac:dyDescent="0.35">
      <c r="A70" s="12" t="s">
        <v>138</v>
      </c>
      <c r="B70" s="12" t="s">
        <v>284</v>
      </c>
      <c r="C70" s="109">
        <v>44141</v>
      </c>
      <c r="D70">
        <v>952</v>
      </c>
      <c r="E70">
        <v>2</v>
      </c>
      <c r="F70">
        <v>2</v>
      </c>
      <c r="G70">
        <v>2</v>
      </c>
      <c r="H70">
        <v>34</v>
      </c>
      <c r="I70">
        <v>34</v>
      </c>
      <c r="J70">
        <v>21</v>
      </c>
      <c r="K70">
        <v>21</v>
      </c>
      <c r="L70">
        <v>1</v>
      </c>
      <c r="M70">
        <v>1</v>
      </c>
      <c r="N70">
        <v>2</v>
      </c>
      <c r="O70">
        <v>2</v>
      </c>
      <c r="P70">
        <v>2</v>
      </c>
      <c r="Q70">
        <v>2</v>
      </c>
      <c r="R70">
        <v>3</v>
      </c>
      <c r="S70">
        <v>3</v>
      </c>
      <c r="T70">
        <v>1</v>
      </c>
      <c r="U70">
        <v>1</v>
      </c>
      <c r="V70">
        <v>4</v>
      </c>
      <c r="W70" s="12">
        <v>4</v>
      </c>
      <c r="X70">
        <v>4</v>
      </c>
      <c r="Y70">
        <v>4</v>
      </c>
      <c r="Z70">
        <v>0</v>
      </c>
      <c r="AA70">
        <v>0</v>
      </c>
      <c r="AB70">
        <v>113</v>
      </c>
      <c r="AC70">
        <v>5</v>
      </c>
      <c r="AD70">
        <v>5</v>
      </c>
      <c r="AE70">
        <v>1</v>
      </c>
      <c r="AF70">
        <v>0</v>
      </c>
      <c r="AG70">
        <v>0</v>
      </c>
      <c r="AH70">
        <v>0</v>
      </c>
      <c r="AI70">
        <v>0</v>
      </c>
      <c r="AJ70">
        <v>0</v>
      </c>
      <c r="AK70">
        <v>4</v>
      </c>
      <c r="AL70">
        <v>72</v>
      </c>
      <c r="AM70">
        <v>66</v>
      </c>
      <c r="AN70">
        <v>66</v>
      </c>
      <c r="AO70" s="12" t="s">
        <v>3</v>
      </c>
      <c r="AP70" s="12" t="s">
        <v>944</v>
      </c>
      <c r="AQ70" s="12" t="s">
        <v>35</v>
      </c>
      <c r="AR70" s="12" t="s">
        <v>379</v>
      </c>
      <c r="AS70" s="12" t="s">
        <v>57</v>
      </c>
      <c r="AT70" s="12" t="s">
        <v>353</v>
      </c>
      <c r="AU70" s="12" t="s">
        <v>394</v>
      </c>
      <c r="AV70" s="12" t="s">
        <v>268</v>
      </c>
    </row>
    <row r="71" spans="1:48" x14ac:dyDescent="0.35">
      <c r="A71" s="12" t="s">
        <v>138</v>
      </c>
      <c r="B71" s="12" t="s">
        <v>271</v>
      </c>
      <c r="C71" s="109">
        <v>44141</v>
      </c>
      <c r="D71">
        <v>498</v>
      </c>
      <c r="E71">
        <v>9</v>
      </c>
      <c r="F71">
        <v>9</v>
      </c>
      <c r="G71">
        <v>10</v>
      </c>
      <c r="H71">
        <v>46</v>
      </c>
      <c r="I71">
        <v>46</v>
      </c>
      <c r="J71">
        <v>31</v>
      </c>
      <c r="K71">
        <v>31</v>
      </c>
      <c r="L71">
        <v>4</v>
      </c>
      <c r="M71">
        <v>4</v>
      </c>
      <c r="N71">
        <v>5</v>
      </c>
      <c r="O71">
        <v>5</v>
      </c>
      <c r="P71">
        <v>5</v>
      </c>
      <c r="Q71">
        <v>5</v>
      </c>
      <c r="R71">
        <v>8</v>
      </c>
      <c r="S71">
        <v>8</v>
      </c>
      <c r="T71">
        <v>4</v>
      </c>
      <c r="U71">
        <v>4</v>
      </c>
      <c r="V71">
        <v>19</v>
      </c>
      <c r="W71" s="12">
        <v>19</v>
      </c>
      <c r="X71">
        <v>19</v>
      </c>
      <c r="Y71">
        <v>19</v>
      </c>
      <c r="Z71">
        <v>1</v>
      </c>
      <c r="AA71">
        <v>1</v>
      </c>
      <c r="AB71">
        <v>59</v>
      </c>
      <c r="AC71">
        <v>8</v>
      </c>
      <c r="AD71">
        <v>8</v>
      </c>
      <c r="AE71">
        <v>3</v>
      </c>
      <c r="AF71">
        <v>0</v>
      </c>
      <c r="AG71">
        <v>0</v>
      </c>
      <c r="AH71">
        <v>0</v>
      </c>
      <c r="AI71">
        <v>0</v>
      </c>
      <c r="AJ71">
        <v>0</v>
      </c>
      <c r="AK71">
        <v>7</v>
      </c>
      <c r="AL71">
        <v>44</v>
      </c>
      <c r="AM71">
        <v>39</v>
      </c>
      <c r="AN71">
        <v>39</v>
      </c>
      <c r="AO71" s="12" t="s">
        <v>3</v>
      </c>
      <c r="AP71" s="12" t="s">
        <v>944</v>
      </c>
      <c r="AQ71" s="12" t="s">
        <v>35</v>
      </c>
      <c r="AR71" s="12" t="s">
        <v>379</v>
      </c>
      <c r="AS71" s="12" t="s">
        <v>57</v>
      </c>
      <c r="AT71" s="12" t="s">
        <v>356</v>
      </c>
      <c r="AU71" s="12" t="s">
        <v>392</v>
      </c>
      <c r="AV71" s="12" t="s">
        <v>268</v>
      </c>
    </row>
    <row r="72" spans="1:48" x14ac:dyDescent="0.35">
      <c r="A72" s="12" t="s">
        <v>138</v>
      </c>
      <c r="B72" s="12" t="s">
        <v>292</v>
      </c>
      <c r="C72" s="109">
        <v>44141</v>
      </c>
      <c r="D72">
        <v>624</v>
      </c>
      <c r="E72">
        <v>4</v>
      </c>
      <c r="F72">
        <v>4</v>
      </c>
      <c r="G72">
        <v>4</v>
      </c>
      <c r="H72">
        <v>36</v>
      </c>
      <c r="I72">
        <v>36</v>
      </c>
      <c r="J72">
        <v>27</v>
      </c>
      <c r="K72">
        <v>27</v>
      </c>
      <c r="L72">
        <v>2</v>
      </c>
      <c r="M72">
        <v>2</v>
      </c>
      <c r="N72">
        <v>3</v>
      </c>
      <c r="O72">
        <v>3</v>
      </c>
      <c r="P72">
        <v>3</v>
      </c>
      <c r="Q72">
        <v>3</v>
      </c>
      <c r="R72">
        <v>5</v>
      </c>
      <c r="S72">
        <v>5</v>
      </c>
      <c r="T72">
        <v>2</v>
      </c>
      <c r="U72">
        <v>2</v>
      </c>
      <c r="V72">
        <v>7</v>
      </c>
      <c r="W72" s="12">
        <v>7</v>
      </c>
      <c r="X72">
        <v>7</v>
      </c>
      <c r="Y72">
        <v>7</v>
      </c>
      <c r="Z72">
        <v>0</v>
      </c>
      <c r="AA72">
        <v>0</v>
      </c>
      <c r="AB72">
        <v>36</v>
      </c>
      <c r="AC72">
        <v>5</v>
      </c>
      <c r="AD72">
        <v>5</v>
      </c>
      <c r="AE72">
        <v>1</v>
      </c>
      <c r="AF72">
        <v>0</v>
      </c>
      <c r="AG72">
        <v>0</v>
      </c>
      <c r="AH72">
        <v>0</v>
      </c>
      <c r="AI72">
        <v>0</v>
      </c>
      <c r="AJ72">
        <v>0</v>
      </c>
      <c r="AK72">
        <v>5</v>
      </c>
      <c r="AL72">
        <v>43</v>
      </c>
      <c r="AM72">
        <v>35</v>
      </c>
      <c r="AN72">
        <v>35</v>
      </c>
      <c r="AO72" s="12" t="s">
        <v>3</v>
      </c>
      <c r="AP72" s="12" t="s">
        <v>944</v>
      </c>
      <c r="AQ72" s="12" t="s">
        <v>35</v>
      </c>
      <c r="AR72" s="12" t="s">
        <v>379</v>
      </c>
      <c r="AS72" s="12" t="s">
        <v>57</v>
      </c>
      <c r="AT72" s="12" t="s">
        <v>354</v>
      </c>
      <c r="AU72" s="12" t="s">
        <v>393</v>
      </c>
      <c r="AV72" s="12" t="s">
        <v>268</v>
      </c>
    </row>
    <row r="73" spans="1:48" x14ac:dyDescent="0.35">
      <c r="A73" s="12" t="s">
        <v>138</v>
      </c>
      <c r="B73" s="12" t="s">
        <v>293</v>
      </c>
      <c r="C73" s="109">
        <v>44148</v>
      </c>
      <c r="D73">
        <v>1350</v>
      </c>
      <c r="E73">
        <v>5</v>
      </c>
      <c r="F73">
        <v>5</v>
      </c>
      <c r="G73">
        <v>9</v>
      </c>
      <c r="H73">
        <v>35</v>
      </c>
      <c r="I73">
        <v>35</v>
      </c>
      <c r="J73">
        <v>21</v>
      </c>
      <c r="K73">
        <v>21</v>
      </c>
      <c r="L73">
        <v>3</v>
      </c>
      <c r="M73">
        <v>3</v>
      </c>
      <c r="N73">
        <v>3</v>
      </c>
      <c r="O73">
        <v>3</v>
      </c>
      <c r="P73">
        <v>3</v>
      </c>
      <c r="Q73">
        <v>3</v>
      </c>
      <c r="R73">
        <v>4</v>
      </c>
      <c r="S73">
        <v>4</v>
      </c>
      <c r="T73">
        <v>2</v>
      </c>
      <c r="U73">
        <v>2</v>
      </c>
      <c r="V73">
        <v>13</v>
      </c>
      <c r="W73" s="12">
        <v>13</v>
      </c>
      <c r="X73">
        <v>13</v>
      </c>
      <c r="Y73">
        <v>13</v>
      </c>
      <c r="Z73">
        <v>0</v>
      </c>
      <c r="AA73">
        <v>0</v>
      </c>
      <c r="AB73">
        <v>55</v>
      </c>
      <c r="AC73">
        <v>4</v>
      </c>
      <c r="AD73">
        <v>4</v>
      </c>
      <c r="AE73">
        <v>1</v>
      </c>
      <c r="AF73">
        <v>0</v>
      </c>
      <c r="AG73">
        <v>0</v>
      </c>
      <c r="AH73">
        <v>0</v>
      </c>
      <c r="AI73">
        <v>0</v>
      </c>
      <c r="AJ73">
        <v>0</v>
      </c>
      <c r="AK73">
        <v>3</v>
      </c>
      <c r="AL73">
        <v>48</v>
      </c>
      <c r="AM73">
        <v>43</v>
      </c>
      <c r="AN73">
        <v>43</v>
      </c>
      <c r="AO73" s="12" t="s">
        <v>3</v>
      </c>
      <c r="AP73" s="12" t="s">
        <v>945</v>
      </c>
      <c r="AQ73" s="12" t="s">
        <v>35</v>
      </c>
      <c r="AR73" s="12" t="s">
        <v>379</v>
      </c>
      <c r="AS73" s="12" t="s">
        <v>57</v>
      </c>
      <c r="AT73" s="12" t="s">
        <v>355</v>
      </c>
      <c r="AU73" s="12" t="s">
        <v>396</v>
      </c>
      <c r="AV73" s="12" t="s">
        <v>268</v>
      </c>
    </row>
    <row r="74" spans="1:48" x14ac:dyDescent="0.35">
      <c r="A74" s="12" t="s">
        <v>138</v>
      </c>
      <c r="B74" s="12" t="s">
        <v>280</v>
      </c>
      <c r="C74" s="109">
        <v>44148</v>
      </c>
      <c r="D74">
        <v>1251</v>
      </c>
      <c r="E74">
        <v>4</v>
      </c>
      <c r="F74">
        <v>4</v>
      </c>
      <c r="G74">
        <v>9</v>
      </c>
      <c r="H74">
        <v>29</v>
      </c>
      <c r="I74">
        <v>29</v>
      </c>
      <c r="J74">
        <v>20</v>
      </c>
      <c r="K74">
        <v>20</v>
      </c>
      <c r="L74">
        <v>2</v>
      </c>
      <c r="M74">
        <v>2</v>
      </c>
      <c r="N74">
        <v>3</v>
      </c>
      <c r="O74">
        <v>3</v>
      </c>
      <c r="P74">
        <v>3</v>
      </c>
      <c r="Q74">
        <v>3</v>
      </c>
      <c r="R74">
        <v>5</v>
      </c>
      <c r="S74">
        <v>5</v>
      </c>
      <c r="T74">
        <v>2</v>
      </c>
      <c r="U74">
        <v>2</v>
      </c>
      <c r="V74">
        <v>7</v>
      </c>
      <c r="W74" s="12">
        <v>7</v>
      </c>
      <c r="X74">
        <v>7</v>
      </c>
      <c r="Y74">
        <v>7</v>
      </c>
      <c r="Z74">
        <v>0</v>
      </c>
      <c r="AA74">
        <v>0</v>
      </c>
      <c r="AB74">
        <v>85</v>
      </c>
      <c r="AC74">
        <v>4</v>
      </c>
      <c r="AD74">
        <v>4</v>
      </c>
      <c r="AE74">
        <v>0</v>
      </c>
      <c r="AF74">
        <v>0</v>
      </c>
      <c r="AG74">
        <v>0</v>
      </c>
      <c r="AH74">
        <v>0</v>
      </c>
      <c r="AI74">
        <v>0</v>
      </c>
      <c r="AJ74">
        <v>0</v>
      </c>
      <c r="AK74">
        <v>4</v>
      </c>
      <c r="AL74">
        <v>106</v>
      </c>
      <c r="AM74">
        <v>98</v>
      </c>
      <c r="AN74">
        <v>98</v>
      </c>
      <c r="AO74" s="12" t="s">
        <v>3</v>
      </c>
      <c r="AP74" s="12" t="s">
        <v>945</v>
      </c>
      <c r="AQ74" s="12" t="s">
        <v>35</v>
      </c>
      <c r="AR74" s="12" t="s">
        <v>379</v>
      </c>
      <c r="AS74" s="12" t="s">
        <v>57</v>
      </c>
      <c r="AT74" s="12" t="s">
        <v>357</v>
      </c>
      <c r="AU74" s="12" t="s">
        <v>391</v>
      </c>
      <c r="AV74" s="12" t="s">
        <v>268</v>
      </c>
    </row>
    <row r="75" spans="1:48" x14ac:dyDescent="0.35">
      <c r="A75" s="12" t="s">
        <v>138</v>
      </c>
      <c r="B75" s="12" t="s">
        <v>284</v>
      </c>
      <c r="C75" s="109">
        <v>44148</v>
      </c>
      <c r="D75">
        <v>959</v>
      </c>
      <c r="E75">
        <v>4</v>
      </c>
      <c r="F75">
        <v>4</v>
      </c>
      <c r="G75">
        <v>7</v>
      </c>
      <c r="H75">
        <v>36</v>
      </c>
      <c r="I75">
        <v>36</v>
      </c>
      <c r="J75">
        <v>23</v>
      </c>
      <c r="K75">
        <v>23</v>
      </c>
      <c r="L75">
        <v>2</v>
      </c>
      <c r="M75">
        <v>2</v>
      </c>
      <c r="N75">
        <v>3</v>
      </c>
      <c r="O75">
        <v>3</v>
      </c>
      <c r="P75">
        <v>3</v>
      </c>
      <c r="Q75">
        <v>3</v>
      </c>
      <c r="R75">
        <v>4</v>
      </c>
      <c r="S75">
        <v>4</v>
      </c>
      <c r="T75">
        <v>2</v>
      </c>
      <c r="U75">
        <v>2</v>
      </c>
      <c r="V75">
        <v>4</v>
      </c>
      <c r="W75" s="12">
        <v>4</v>
      </c>
      <c r="X75">
        <v>4</v>
      </c>
      <c r="Y75">
        <v>4</v>
      </c>
      <c r="Z75">
        <v>0</v>
      </c>
      <c r="AA75">
        <v>0</v>
      </c>
      <c r="AB75">
        <v>45</v>
      </c>
      <c r="AC75">
        <v>7</v>
      </c>
      <c r="AD75">
        <v>7</v>
      </c>
      <c r="AE75">
        <v>0</v>
      </c>
      <c r="AF75">
        <v>0</v>
      </c>
      <c r="AG75">
        <v>0</v>
      </c>
      <c r="AH75">
        <v>0</v>
      </c>
      <c r="AI75">
        <v>0</v>
      </c>
      <c r="AJ75">
        <v>0</v>
      </c>
      <c r="AK75">
        <v>6</v>
      </c>
      <c r="AL75">
        <v>64</v>
      </c>
      <c r="AM75">
        <v>59</v>
      </c>
      <c r="AN75">
        <v>59</v>
      </c>
      <c r="AO75" s="12" t="s">
        <v>3</v>
      </c>
      <c r="AP75" s="12" t="s">
        <v>945</v>
      </c>
      <c r="AQ75" s="12" t="s">
        <v>35</v>
      </c>
      <c r="AR75" s="12" t="s">
        <v>379</v>
      </c>
      <c r="AS75" s="12" t="s">
        <v>57</v>
      </c>
      <c r="AT75" s="12" t="s">
        <v>353</v>
      </c>
      <c r="AU75" s="12" t="s">
        <v>394</v>
      </c>
      <c r="AV75" s="12" t="s">
        <v>268</v>
      </c>
    </row>
    <row r="76" spans="1:48" x14ac:dyDescent="0.35">
      <c r="A76" s="12" t="s">
        <v>138</v>
      </c>
      <c r="B76" s="12" t="s">
        <v>271</v>
      </c>
      <c r="C76" s="109">
        <v>44148</v>
      </c>
      <c r="D76">
        <v>516</v>
      </c>
      <c r="E76">
        <v>12</v>
      </c>
      <c r="F76">
        <v>12</v>
      </c>
      <c r="G76">
        <v>18</v>
      </c>
      <c r="H76">
        <v>48</v>
      </c>
      <c r="I76">
        <v>48</v>
      </c>
      <c r="J76">
        <v>34</v>
      </c>
      <c r="K76">
        <v>34</v>
      </c>
      <c r="L76">
        <v>6</v>
      </c>
      <c r="M76">
        <v>6</v>
      </c>
      <c r="N76">
        <v>8</v>
      </c>
      <c r="O76">
        <v>8</v>
      </c>
      <c r="P76">
        <v>8</v>
      </c>
      <c r="Q76">
        <v>8</v>
      </c>
      <c r="R76">
        <v>11</v>
      </c>
      <c r="S76">
        <v>11</v>
      </c>
      <c r="T76">
        <v>5</v>
      </c>
      <c r="U76">
        <v>5</v>
      </c>
      <c r="V76">
        <v>13</v>
      </c>
      <c r="W76" s="12">
        <v>13</v>
      </c>
      <c r="X76">
        <v>13</v>
      </c>
      <c r="Y76">
        <v>13</v>
      </c>
      <c r="Z76">
        <v>1</v>
      </c>
      <c r="AA76">
        <v>1</v>
      </c>
      <c r="AB76">
        <v>28</v>
      </c>
      <c r="AC76">
        <v>4</v>
      </c>
      <c r="AD76">
        <v>4</v>
      </c>
      <c r="AE76">
        <v>4</v>
      </c>
      <c r="AF76">
        <v>0</v>
      </c>
      <c r="AG76">
        <v>0</v>
      </c>
      <c r="AH76">
        <v>0</v>
      </c>
      <c r="AI76">
        <v>0</v>
      </c>
      <c r="AJ76">
        <v>0</v>
      </c>
      <c r="AK76">
        <v>4</v>
      </c>
      <c r="AL76">
        <v>40</v>
      </c>
      <c r="AM76">
        <v>33</v>
      </c>
      <c r="AN76">
        <v>33</v>
      </c>
      <c r="AO76" s="12" t="s">
        <v>3</v>
      </c>
      <c r="AP76" s="12" t="s">
        <v>945</v>
      </c>
      <c r="AQ76" s="12" t="s">
        <v>35</v>
      </c>
      <c r="AR76" s="12" t="s">
        <v>379</v>
      </c>
      <c r="AS76" s="12" t="s">
        <v>57</v>
      </c>
      <c r="AT76" s="12" t="s">
        <v>356</v>
      </c>
      <c r="AU76" s="12" t="s">
        <v>392</v>
      </c>
      <c r="AV76" s="12" t="s">
        <v>268</v>
      </c>
    </row>
    <row r="77" spans="1:48" x14ac:dyDescent="0.35">
      <c r="A77" s="12" t="s">
        <v>138</v>
      </c>
      <c r="B77" s="12" t="s">
        <v>292</v>
      </c>
      <c r="C77" s="109">
        <v>44148</v>
      </c>
      <c r="D77">
        <v>637</v>
      </c>
      <c r="E77">
        <v>7</v>
      </c>
      <c r="F77">
        <v>7</v>
      </c>
      <c r="G77">
        <v>13</v>
      </c>
      <c r="H77">
        <v>41</v>
      </c>
      <c r="I77">
        <v>41</v>
      </c>
      <c r="J77">
        <v>29</v>
      </c>
      <c r="K77">
        <v>29</v>
      </c>
      <c r="L77">
        <v>3</v>
      </c>
      <c r="M77">
        <v>3</v>
      </c>
      <c r="N77">
        <v>5</v>
      </c>
      <c r="O77">
        <v>5</v>
      </c>
      <c r="P77">
        <v>5</v>
      </c>
      <c r="Q77">
        <v>5</v>
      </c>
      <c r="R77">
        <v>8</v>
      </c>
      <c r="S77">
        <v>8</v>
      </c>
      <c r="T77">
        <v>4</v>
      </c>
      <c r="U77">
        <v>4</v>
      </c>
      <c r="V77">
        <v>6</v>
      </c>
      <c r="W77" s="12">
        <v>6</v>
      </c>
      <c r="X77">
        <v>6</v>
      </c>
      <c r="Y77">
        <v>6</v>
      </c>
      <c r="Z77">
        <v>0</v>
      </c>
      <c r="AA77">
        <v>0</v>
      </c>
      <c r="AB77">
        <v>46</v>
      </c>
      <c r="AC77">
        <v>5</v>
      </c>
      <c r="AD77">
        <v>5</v>
      </c>
      <c r="AE77">
        <v>0</v>
      </c>
      <c r="AF77">
        <v>0</v>
      </c>
      <c r="AG77">
        <v>0</v>
      </c>
      <c r="AH77">
        <v>0</v>
      </c>
      <c r="AI77">
        <v>0</v>
      </c>
      <c r="AJ77">
        <v>0</v>
      </c>
      <c r="AK77">
        <v>4</v>
      </c>
      <c r="AL77">
        <v>45</v>
      </c>
      <c r="AM77">
        <v>37</v>
      </c>
      <c r="AN77">
        <v>37</v>
      </c>
      <c r="AO77" s="12" t="s">
        <v>3</v>
      </c>
      <c r="AP77" s="12" t="s">
        <v>945</v>
      </c>
      <c r="AQ77" s="12" t="s">
        <v>35</v>
      </c>
      <c r="AR77" s="12" t="s">
        <v>379</v>
      </c>
      <c r="AS77" s="12" t="s">
        <v>57</v>
      </c>
      <c r="AT77" s="12" t="s">
        <v>354</v>
      </c>
      <c r="AU77" s="12" t="s">
        <v>393</v>
      </c>
      <c r="AV77" s="12" t="s">
        <v>268</v>
      </c>
    </row>
    <row r="78" spans="1:48" x14ac:dyDescent="0.35">
      <c r="A78" s="12" t="s">
        <v>138</v>
      </c>
      <c r="B78" s="12" t="s">
        <v>290</v>
      </c>
      <c r="C78" s="109">
        <v>44155</v>
      </c>
      <c r="D78">
        <v>2443</v>
      </c>
      <c r="E78">
        <v>10</v>
      </c>
      <c r="F78">
        <v>10</v>
      </c>
      <c r="G78">
        <v>15</v>
      </c>
      <c r="H78">
        <v>47</v>
      </c>
      <c r="I78">
        <v>47</v>
      </c>
      <c r="J78">
        <v>33</v>
      </c>
      <c r="K78">
        <v>33</v>
      </c>
      <c r="L78">
        <v>5</v>
      </c>
      <c r="M78">
        <v>5</v>
      </c>
      <c r="N78">
        <v>7</v>
      </c>
      <c r="O78">
        <v>7</v>
      </c>
      <c r="P78">
        <v>7</v>
      </c>
      <c r="Q78">
        <v>7</v>
      </c>
      <c r="R78">
        <v>9</v>
      </c>
      <c r="S78">
        <v>9</v>
      </c>
      <c r="T78">
        <v>4</v>
      </c>
      <c r="U78">
        <v>4</v>
      </c>
      <c r="V78">
        <v>19</v>
      </c>
      <c r="W78" s="12">
        <v>19</v>
      </c>
      <c r="X78">
        <v>19</v>
      </c>
      <c r="Y78">
        <v>19</v>
      </c>
      <c r="Z78">
        <v>1</v>
      </c>
      <c r="AA78">
        <v>1</v>
      </c>
      <c r="AB78">
        <v>84</v>
      </c>
      <c r="AC78">
        <v>4</v>
      </c>
      <c r="AD78">
        <v>4</v>
      </c>
      <c r="AE78">
        <v>0</v>
      </c>
      <c r="AF78">
        <v>0</v>
      </c>
      <c r="AG78">
        <v>0</v>
      </c>
      <c r="AH78">
        <v>0</v>
      </c>
      <c r="AI78">
        <v>0</v>
      </c>
      <c r="AJ78">
        <v>0</v>
      </c>
      <c r="AK78">
        <v>4</v>
      </c>
      <c r="AL78">
        <v>104</v>
      </c>
      <c r="AM78">
        <v>98</v>
      </c>
      <c r="AN78">
        <v>98</v>
      </c>
      <c r="AO78" s="12" t="s">
        <v>3</v>
      </c>
      <c r="AP78" s="12" t="s">
        <v>990</v>
      </c>
      <c r="AQ78" s="12" t="s">
        <v>35</v>
      </c>
      <c r="AR78" s="12" t="s">
        <v>379</v>
      </c>
      <c r="AS78" s="12" t="s">
        <v>57</v>
      </c>
      <c r="AT78" s="12" t="s">
        <v>352</v>
      </c>
      <c r="AU78" s="12" t="s">
        <v>395</v>
      </c>
      <c r="AV78" s="12" t="s">
        <v>268</v>
      </c>
    </row>
    <row r="79" spans="1:48" x14ac:dyDescent="0.35">
      <c r="A79" s="12" t="s">
        <v>138</v>
      </c>
      <c r="B79" s="12" t="s">
        <v>293</v>
      </c>
      <c r="C79" s="109">
        <v>44155</v>
      </c>
      <c r="D79">
        <v>1358</v>
      </c>
      <c r="E79">
        <v>7</v>
      </c>
      <c r="F79">
        <v>7</v>
      </c>
      <c r="G79">
        <v>8</v>
      </c>
      <c r="H79">
        <v>36</v>
      </c>
      <c r="I79">
        <v>36</v>
      </c>
      <c r="J79">
        <v>20</v>
      </c>
      <c r="K79">
        <v>20</v>
      </c>
      <c r="L79">
        <v>3</v>
      </c>
      <c r="M79">
        <v>3</v>
      </c>
      <c r="N79">
        <v>3</v>
      </c>
      <c r="O79">
        <v>3</v>
      </c>
      <c r="P79">
        <v>3</v>
      </c>
      <c r="Q79">
        <v>3</v>
      </c>
      <c r="R79">
        <v>5</v>
      </c>
      <c r="S79">
        <v>5</v>
      </c>
      <c r="T79">
        <v>3</v>
      </c>
      <c r="U79">
        <v>3</v>
      </c>
      <c r="V79">
        <v>10</v>
      </c>
      <c r="W79" s="12">
        <v>10</v>
      </c>
      <c r="X79">
        <v>10</v>
      </c>
      <c r="Y79">
        <v>10</v>
      </c>
      <c r="Z79">
        <v>1</v>
      </c>
      <c r="AA79">
        <v>1</v>
      </c>
      <c r="AB79">
        <v>48</v>
      </c>
      <c r="AC79">
        <v>2</v>
      </c>
      <c r="AD79">
        <v>2</v>
      </c>
      <c r="AE79">
        <v>0</v>
      </c>
      <c r="AF79">
        <v>0</v>
      </c>
      <c r="AG79">
        <v>0</v>
      </c>
      <c r="AH79">
        <v>0</v>
      </c>
      <c r="AI79">
        <v>0</v>
      </c>
      <c r="AJ79">
        <v>0</v>
      </c>
      <c r="AK79">
        <v>2</v>
      </c>
      <c r="AL79">
        <v>40</v>
      </c>
      <c r="AM79">
        <v>37</v>
      </c>
      <c r="AN79">
        <v>37</v>
      </c>
      <c r="AO79" s="12" t="s">
        <v>3</v>
      </c>
      <c r="AP79" s="12" t="s">
        <v>990</v>
      </c>
      <c r="AQ79" s="12" t="s">
        <v>35</v>
      </c>
      <c r="AR79" s="12" t="s">
        <v>379</v>
      </c>
      <c r="AS79" s="12" t="s">
        <v>57</v>
      </c>
      <c r="AT79" s="12" t="s">
        <v>355</v>
      </c>
      <c r="AU79" s="12" t="s">
        <v>396</v>
      </c>
      <c r="AV79" s="12" t="s">
        <v>268</v>
      </c>
    </row>
    <row r="80" spans="1:48" x14ac:dyDescent="0.35">
      <c r="A80" s="12" t="s">
        <v>138</v>
      </c>
      <c r="B80" s="12" t="s">
        <v>280</v>
      </c>
      <c r="C80" s="109">
        <v>44155</v>
      </c>
      <c r="D80">
        <v>1258</v>
      </c>
      <c r="E80">
        <v>3</v>
      </c>
      <c r="F80">
        <v>3</v>
      </c>
      <c r="G80">
        <v>7</v>
      </c>
      <c r="H80">
        <v>31</v>
      </c>
      <c r="I80">
        <v>31</v>
      </c>
      <c r="J80">
        <v>22</v>
      </c>
      <c r="K80">
        <v>22</v>
      </c>
      <c r="L80">
        <v>2</v>
      </c>
      <c r="M80">
        <v>2</v>
      </c>
      <c r="N80">
        <v>2</v>
      </c>
      <c r="O80">
        <v>2</v>
      </c>
      <c r="P80">
        <v>2</v>
      </c>
      <c r="Q80">
        <v>2</v>
      </c>
      <c r="R80">
        <v>3</v>
      </c>
      <c r="S80">
        <v>3</v>
      </c>
      <c r="T80">
        <v>1</v>
      </c>
      <c r="U80">
        <v>1</v>
      </c>
      <c r="V80">
        <v>8</v>
      </c>
      <c r="W80" s="12">
        <v>8</v>
      </c>
      <c r="X80">
        <v>8</v>
      </c>
      <c r="Y80">
        <v>8</v>
      </c>
      <c r="Z80">
        <v>0</v>
      </c>
      <c r="AA80">
        <v>0</v>
      </c>
      <c r="AB80">
        <v>99</v>
      </c>
      <c r="AC80">
        <v>5</v>
      </c>
      <c r="AD80">
        <v>5</v>
      </c>
      <c r="AE80">
        <v>0</v>
      </c>
      <c r="AF80">
        <v>0</v>
      </c>
      <c r="AG80">
        <v>0</v>
      </c>
      <c r="AH80">
        <v>0</v>
      </c>
      <c r="AI80">
        <v>0</v>
      </c>
      <c r="AJ80">
        <v>0</v>
      </c>
      <c r="AK80">
        <v>5</v>
      </c>
      <c r="AL80">
        <v>134</v>
      </c>
      <c r="AM80">
        <v>126</v>
      </c>
      <c r="AN80">
        <v>126</v>
      </c>
      <c r="AO80" s="12" t="s">
        <v>3</v>
      </c>
      <c r="AP80" s="12" t="s">
        <v>990</v>
      </c>
      <c r="AQ80" s="12" t="s">
        <v>35</v>
      </c>
      <c r="AR80" s="12" t="s">
        <v>379</v>
      </c>
      <c r="AS80" s="12" t="s">
        <v>57</v>
      </c>
      <c r="AT80" s="12" t="s">
        <v>357</v>
      </c>
      <c r="AU80" s="12" t="s">
        <v>391</v>
      </c>
      <c r="AV80" s="12" t="s">
        <v>268</v>
      </c>
    </row>
    <row r="81" spans="1:48" x14ac:dyDescent="0.35">
      <c r="A81" s="12" t="s">
        <v>138</v>
      </c>
      <c r="B81" s="12" t="s">
        <v>284</v>
      </c>
      <c r="C81" s="109">
        <v>44155</v>
      </c>
      <c r="D81">
        <v>973</v>
      </c>
      <c r="E81">
        <v>10</v>
      </c>
      <c r="F81">
        <v>10</v>
      </c>
      <c r="G81">
        <v>14</v>
      </c>
      <c r="H81">
        <v>38</v>
      </c>
      <c r="I81">
        <v>38</v>
      </c>
      <c r="J81">
        <v>24</v>
      </c>
      <c r="K81">
        <v>24</v>
      </c>
      <c r="L81">
        <v>5</v>
      </c>
      <c r="M81">
        <v>5</v>
      </c>
      <c r="N81">
        <v>6</v>
      </c>
      <c r="O81">
        <v>6</v>
      </c>
      <c r="P81">
        <v>6</v>
      </c>
      <c r="Q81">
        <v>6</v>
      </c>
      <c r="R81">
        <v>10</v>
      </c>
      <c r="S81">
        <v>10</v>
      </c>
      <c r="T81">
        <v>5</v>
      </c>
      <c r="U81">
        <v>5</v>
      </c>
      <c r="V81">
        <v>3</v>
      </c>
      <c r="W81" s="12">
        <v>3</v>
      </c>
      <c r="X81">
        <v>4</v>
      </c>
      <c r="Y81">
        <v>4</v>
      </c>
      <c r="Z81">
        <v>0</v>
      </c>
      <c r="AA81">
        <v>0</v>
      </c>
      <c r="AB81">
        <v>103</v>
      </c>
      <c r="AC81">
        <v>20</v>
      </c>
      <c r="AD81">
        <v>20</v>
      </c>
      <c r="AE81">
        <v>3</v>
      </c>
      <c r="AF81">
        <v>0</v>
      </c>
      <c r="AG81">
        <v>0</v>
      </c>
      <c r="AH81">
        <v>0</v>
      </c>
      <c r="AI81">
        <v>0</v>
      </c>
      <c r="AJ81">
        <v>0</v>
      </c>
      <c r="AK81">
        <v>18</v>
      </c>
      <c r="AL81">
        <v>77</v>
      </c>
      <c r="AM81">
        <v>69</v>
      </c>
      <c r="AN81">
        <v>69</v>
      </c>
      <c r="AO81" s="12" t="s">
        <v>3</v>
      </c>
      <c r="AP81" s="12" t="s">
        <v>990</v>
      </c>
      <c r="AQ81" s="12" t="s">
        <v>35</v>
      </c>
      <c r="AR81" s="12" t="s">
        <v>379</v>
      </c>
      <c r="AS81" s="12" t="s">
        <v>57</v>
      </c>
      <c r="AT81" s="12" t="s">
        <v>353</v>
      </c>
      <c r="AU81" s="12" t="s">
        <v>394</v>
      </c>
      <c r="AV81" s="12" t="s">
        <v>268</v>
      </c>
    </row>
    <row r="82" spans="1:48" x14ac:dyDescent="0.35">
      <c r="A82" s="12" t="s">
        <v>138</v>
      </c>
      <c r="B82" s="12" t="s">
        <v>271</v>
      </c>
      <c r="C82" s="109">
        <v>44155</v>
      </c>
      <c r="D82">
        <v>532</v>
      </c>
      <c r="E82">
        <v>11</v>
      </c>
      <c r="F82">
        <v>11</v>
      </c>
      <c r="G82">
        <v>16</v>
      </c>
      <c r="H82">
        <v>49</v>
      </c>
      <c r="I82">
        <v>49</v>
      </c>
      <c r="J82">
        <v>34</v>
      </c>
      <c r="K82">
        <v>34</v>
      </c>
      <c r="L82">
        <v>6</v>
      </c>
      <c r="M82">
        <v>6</v>
      </c>
      <c r="N82">
        <v>7</v>
      </c>
      <c r="O82">
        <v>7</v>
      </c>
      <c r="P82">
        <v>7</v>
      </c>
      <c r="Q82">
        <v>7</v>
      </c>
      <c r="R82">
        <v>10</v>
      </c>
      <c r="S82">
        <v>10</v>
      </c>
      <c r="T82">
        <v>4</v>
      </c>
      <c r="U82">
        <v>4</v>
      </c>
      <c r="V82">
        <v>14</v>
      </c>
      <c r="W82" s="12">
        <v>14</v>
      </c>
      <c r="X82">
        <v>14</v>
      </c>
      <c r="Y82">
        <v>14</v>
      </c>
      <c r="Z82">
        <v>1</v>
      </c>
      <c r="AA82">
        <v>1</v>
      </c>
      <c r="AB82">
        <v>17</v>
      </c>
      <c r="AC82">
        <v>2</v>
      </c>
      <c r="AD82">
        <v>2</v>
      </c>
      <c r="AE82">
        <v>0</v>
      </c>
      <c r="AF82">
        <v>0</v>
      </c>
      <c r="AG82">
        <v>0</v>
      </c>
      <c r="AH82">
        <v>0</v>
      </c>
      <c r="AI82">
        <v>0</v>
      </c>
      <c r="AJ82">
        <v>0</v>
      </c>
      <c r="AK82">
        <v>2</v>
      </c>
      <c r="AL82">
        <v>22</v>
      </c>
      <c r="AM82">
        <v>19</v>
      </c>
      <c r="AN82">
        <v>19</v>
      </c>
      <c r="AO82" s="12" t="s">
        <v>3</v>
      </c>
      <c r="AP82" s="12" t="s">
        <v>990</v>
      </c>
      <c r="AQ82" s="12" t="s">
        <v>35</v>
      </c>
      <c r="AR82" s="12" t="s">
        <v>379</v>
      </c>
      <c r="AS82" s="12" t="s">
        <v>57</v>
      </c>
      <c r="AT82" s="12" t="s">
        <v>356</v>
      </c>
      <c r="AU82" s="12" t="s">
        <v>392</v>
      </c>
      <c r="AV82" s="12" t="s">
        <v>268</v>
      </c>
    </row>
    <row r="83" spans="1:48" x14ac:dyDescent="0.35">
      <c r="A83" s="12" t="s">
        <v>138</v>
      </c>
      <c r="B83" s="12" t="s">
        <v>292</v>
      </c>
      <c r="C83" s="109">
        <v>44155</v>
      </c>
      <c r="D83">
        <v>648</v>
      </c>
      <c r="E83">
        <v>6</v>
      </c>
      <c r="F83">
        <v>6</v>
      </c>
      <c r="G83">
        <v>11</v>
      </c>
      <c r="H83">
        <v>43</v>
      </c>
      <c r="I83">
        <v>43</v>
      </c>
      <c r="J83">
        <v>29</v>
      </c>
      <c r="K83">
        <v>28</v>
      </c>
      <c r="L83">
        <v>3</v>
      </c>
      <c r="M83">
        <v>3</v>
      </c>
      <c r="N83">
        <v>4</v>
      </c>
      <c r="O83">
        <v>4</v>
      </c>
      <c r="P83">
        <v>4</v>
      </c>
      <c r="Q83">
        <v>4</v>
      </c>
      <c r="R83">
        <v>6</v>
      </c>
      <c r="S83">
        <v>6</v>
      </c>
      <c r="T83">
        <v>3</v>
      </c>
      <c r="U83">
        <v>3</v>
      </c>
      <c r="V83">
        <v>7</v>
      </c>
      <c r="W83" s="12">
        <v>7</v>
      </c>
      <c r="X83">
        <v>7</v>
      </c>
      <c r="Y83">
        <v>7</v>
      </c>
      <c r="Z83">
        <v>0</v>
      </c>
      <c r="AA83">
        <v>0</v>
      </c>
      <c r="AB83">
        <v>49</v>
      </c>
      <c r="AC83">
        <v>3</v>
      </c>
      <c r="AD83">
        <v>3</v>
      </c>
      <c r="AE83">
        <v>0</v>
      </c>
      <c r="AF83">
        <v>0</v>
      </c>
      <c r="AG83">
        <v>0</v>
      </c>
      <c r="AH83">
        <v>0</v>
      </c>
      <c r="AI83">
        <v>0</v>
      </c>
      <c r="AJ83">
        <v>0</v>
      </c>
      <c r="AK83">
        <v>3</v>
      </c>
      <c r="AL83">
        <v>48</v>
      </c>
      <c r="AM83">
        <v>42</v>
      </c>
      <c r="AN83">
        <v>42</v>
      </c>
      <c r="AO83" s="12" t="s">
        <v>3</v>
      </c>
      <c r="AP83" s="12" t="s">
        <v>990</v>
      </c>
      <c r="AQ83" s="12" t="s">
        <v>35</v>
      </c>
      <c r="AR83" s="12" t="s">
        <v>379</v>
      </c>
      <c r="AS83" s="12" t="s">
        <v>57</v>
      </c>
      <c r="AT83" s="12" t="s">
        <v>354</v>
      </c>
      <c r="AU83" s="12" t="s">
        <v>393</v>
      </c>
      <c r="AV83" s="12" t="s">
        <v>268</v>
      </c>
    </row>
    <row r="84" spans="1:48" x14ac:dyDescent="0.35">
      <c r="A84" s="12" t="s">
        <v>5</v>
      </c>
      <c r="B84" s="12" t="s">
        <v>6</v>
      </c>
      <c r="C84" s="109">
        <v>44106</v>
      </c>
      <c r="D84">
        <v>2240</v>
      </c>
      <c r="E84">
        <v>0</v>
      </c>
      <c r="F84">
        <v>0</v>
      </c>
      <c r="G84">
        <v>0</v>
      </c>
      <c r="H84">
        <v>0</v>
      </c>
      <c r="I84">
        <v>0</v>
      </c>
      <c r="J84">
        <v>0</v>
      </c>
      <c r="K84">
        <v>0</v>
      </c>
      <c r="L84">
        <v>0</v>
      </c>
      <c r="M84">
        <v>0</v>
      </c>
      <c r="N84">
        <v>0</v>
      </c>
      <c r="O84">
        <v>0</v>
      </c>
      <c r="P84">
        <v>0</v>
      </c>
      <c r="Q84">
        <v>0</v>
      </c>
      <c r="R84">
        <v>0</v>
      </c>
      <c r="S84">
        <v>0</v>
      </c>
      <c r="T84">
        <v>0</v>
      </c>
      <c r="V84">
        <v>0</v>
      </c>
      <c r="W84" s="12">
        <v>0</v>
      </c>
      <c r="X84">
        <v>0</v>
      </c>
      <c r="Y84">
        <v>0</v>
      </c>
      <c r="Z84">
        <v>0</v>
      </c>
      <c r="AA84">
        <v>0</v>
      </c>
      <c r="AB84">
        <v>0</v>
      </c>
      <c r="AC84">
        <v>0</v>
      </c>
      <c r="AD84">
        <v>0</v>
      </c>
      <c r="AE84">
        <v>0</v>
      </c>
      <c r="AF84">
        <v>0</v>
      </c>
      <c r="AG84">
        <v>0</v>
      </c>
      <c r="AH84">
        <v>0</v>
      </c>
      <c r="AI84">
        <v>0</v>
      </c>
      <c r="AJ84">
        <v>0</v>
      </c>
      <c r="AK84">
        <v>0</v>
      </c>
      <c r="AL84">
        <v>0</v>
      </c>
      <c r="AM84">
        <v>0</v>
      </c>
      <c r="AN84">
        <v>0</v>
      </c>
      <c r="AO84" s="12" t="s">
        <v>3</v>
      </c>
      <c r="AP84" s="12" t="s">
        <v>939</v>
      </c>
      <c r="AQ84" s="12" t="s">
        <v>17</v>
      </c>
      <c r="AR84" s="12" t="s">
        <v>379</v>
      </c>
      <c r="AS84" s="12" t="s">
        <v>57</v>
      </c>
      <c r="AT84" s="12" t="s">
        <v>346</v>
      </c>
      <c r="AU84" s="12" t="s">
        <v>385</v>
      </c>
      <c r="AV84" s="12" t="s">
        <v>279</v>
      </c>
    </row>
    <row r="85" spans="1:48" x14ac:dyDescent="0.35">
      <c r="A85" s="12" t="s">
        <v>5</v>
      </c>
      <c r="B85" s="12" t="s">
        <v>277</v>
      </c>
      <c r="C85" s="109">
        <v>44113</v>
      </c>
      <c r="D85">
        <v>1341</v>
      </c>
      <c r="E85">
        <v>4</v>
      </c>
      <c r="F85">
        <v>4</v>
      </c>
      <c r="G85">
        <v>4</v>
      </c>
      <c r="H85">
        <v>34</v>
      </c>
      <c r="I85">
        <v>33</v>
      </c>
      <c r="J85">
        <v>33</v>
      </c>
      <c r="K85">
        <v>33</v>
      </c>
      <c r="L85">
        <v>3</v>
      </c>
      <c r="M85">
        <v>3</v>
      </c>
      <c r="N85">
        <v>3</v>
      </c>
      <c r="O85">
        <v>3</v>
      </c>
      <c r="P85">
        <v>3</v>
      </c>
      <c r="Q85">
        <v>1</v>
      </c>
      <c r="R85">
        <v>5</v>
      </c>
      <c r="S85">
        <v>1</v>
      </c>
      <c r="T85">
        <v>1</v>
      </c>
      <c r="U85">
        <v>1</v>
      </c>
      <c r="V85">
        <v>34</v>
      </c>
      <c r="W85" s="12">
        <v>33</v>
      </c>
      <c r="X85">
        <v>33</v>
      </c>
      <c r="Y85">
        <v>33</v>
      </c>
      <c r="Z85">
        <v>0</v>
      </c>
      <c r="AA85">
        <v>0</v>
      </c>
      <c r="AB85">
        <v>48</v>
      </c>
      <c r="AC85">
        <v>6</v>
      </c>
      <c r="AD85">
        <v>48</v>
      </c>
      <c r="AE85">
        <v>42</v>
      </c>
      <c r="AF85">
        <v>0</v>
      </c>
      <c r="AG85">
        <v>0</v>
      </c>
      <c r="AH85">
        <v>0</v>
      </c>
      <c r="AI85">
        <v>0</v>
      </c>
      <c r="AJ85">
        <v>0</v>
      </c>
      <c r="AK85">
        <v>6</v>
      </c>
      <c r="AL85">
        <v>100</v>
      </c>
      <c r="AM85">
        <v>84</v>
      </c>
      <c r="AN85">
        <v>68</v>
      </c>
      <c r="AO85" s="12" t="s">
        <v>3</v>
      </c>
      <c r="AP85" s="12" t="s">
        <v>940</v>
      </c>
      <c r="AQ85" s="12" t="s">
        <v>17</v>
      </c>
      <c r="AR85" s="12" t="s">
        <v>379</v>
      </c>
      <c r="AS85" s="12" t="s">
        <v>57</v>
      </c>
      <c r="AT85" s="12" t="s">
        <v>346</v>
      </c>
      <c r="AU85" s="12" t="s">
        <v>383</v>
      </c>
      <c r="AV85" s="12" t="s">
        <v>279</v>
      </c>
    </row>
    <row r="86" spans="1:48" x14ac:dyDescent="0.35">
      <c r="A86" s="12" t="s">
        <v>5</v>
      </c>
      <c r="B86" s="12" t="s">
        <v>8</v>
      </c>
      <c r="C86" s="109">
        <v>44113</v>
      </c>
      <c r="D86">
        <v>2961</v>
      </c>
      <c r="E86">
        <v>11</v>
      </c>
      <c r="F86">
        <v>11</v>
      </c>
      <c r="G86">
        <v>1</v>
      </c>
      <c r="H86">
        <v>61</v>
      </c>
      <c r="I86">
        <v>61</v>
      </c>
      <c r="J86">
        <v>48</v>
      </c>
      <c r="K86">
        <v>48</v>
      </c>
      <c r="L86">
        <v>4</v>
      </c>
      <c r="M86">
        <v>4</v>
      </c>
      <c r="N86">
        <v>4</v>
      </c>
      <c r="O86">
        <v>4</v>
      </c>
      <c r="P86">
        <v>4</v>
      </c>
      <c r="Q86">
        <v>4</v>
      </c>
      <c r="R86">
        <v>10</v>
      </c>
      <c r="S86">
        <v>10</v>
      </c>
      <c r="T86">
        <v>7</v>
      </c>
      <c r="U86">
        <v>7</v>
      </c>
      <c r="V86">
        <v>12</v>
      </c>
      <c r="W86" s="12">
        <v>12</v>
      </c>
      <c r="X86">
        <v>7</v>
      </c>
      <c r="Y86">
        <v>7</v>
      </c>
      <c r="Z86">
        <v>0</v>
      </c>
      <c r="AA86">
        <v>0</v>
      </c>
      <c r="AB86">
        <v>192</v>
      </c>
      <c r="AC86">
        <v>9</v>
      </c>
      <c r="AD86">
        <v>9</v>
      </c>
      <c r="AE86">
        <v>0</v>
      </c>
      <c r="AF86">
        <v>0</v>
      </c>
      <c r="AG86">
        <v>0</v>
      </c>
      <c r="AH86">
        <v>2</v>
      </c>
      <c r="AI86">
        <v>0</v>
      </c>
      <c r="AJ86">
        <v>0</v>
      </c>
      <c r="AK86">
        <v>7</v>
      </c>
      <c r="AL86">
        <v>190</v>
      </c>
      <c r="AM86">
        <v>113</v>
      </c>
      <c r="AN86">
        <v>190</v>
      </c>
      <c r="AO86" s="12" t="s">
        <v>3</v>
      </c>
      <c r="AP86" s="12" t="s">
        <v>940</v>
      </c>
      <c r="AQ86" s="12" t="s">
        <v>17</v>
      </c>
      <c r="AR86" s="12" t="s">
        <v>379</v>
      </c>
      <c r="AS86" s="12" t="s">
        <v>57</v>
      </c>
      <c r="AT86" s="12" t="s">
        <v>345</v>
      </c>
      <c r="AU86" s="12" t="s">
        <v>384</v>
      </c>
      <c r="AV86" s="12" t="s">
        <v>279</v>
      </c>
    </row>
    <row r="87" spans="1:48" x14ac:dyDescent="0.35">
      <c r="A87" s="12" t="s">
        <v>5</v>
      </c>
      <c r="B87" s="12" t="s">
        <v>6</v>
      </c>
      <c r="C87" s="109">
        <v>44113</v>
      </c>
      <c r="D87">
        <v>2240</v>
      </c>
      <c r="E87">
        <v>4</v>
      </c>
      <c r="F87">
        <v>4</v>
      </c>
      <c r="G87">
        <v>0</v>
      </c>
      <c r="H87">
        <v>35</v>
      </c>
      <c r="I87">
        <v>35</v>
      </c>
      <c r="J87">
        <v>35</v>
      </c>
      <c r="K87">
        <v>35</v>
      </c>
      <c r="L87">
        <v>1</v>
      </c>
      <c r="M87">
        <v>1</v>
      </c>
      <c r="N87">
        <v>1</v>
      </c>
      <c r="O87">
        <v>1</v>
      </c>
      <c r="P87">
        <v>1</v>
      </c>
      <c r="Q87">
        <v>1</v>
      </c>
      <c r="R87">
        <v>4</v>
      </c>
      <c r="S87">
        <v>4</v>
      </c>
      <c r="T87">
        <v>3</v>
      </c>
      <c r="U87">
        <v>3</v>
      </c>
      <c r="V87">
        <v>0</v>
      </c>
      <c r="W87" s="12">
        <v>0</v>
      </c>
      <c r="X87">
        <v>0</v>
      </c>
      <c r="Y87">
        <v>0</v>
      </c>
      <c r="Z87">
        <v>0</v>
      </c>
      <c r="AA87">
        <v>0</v>
      </c>
      <c r="AB87">
        <v>133</v>
      </c>
      <c r="AC87">
        <v>16</v>
      </c>
      <c r="AD87">
        <v>16</v>
      </c>
      <c r="AE87">
        <v>0</v>
      </c>
      <c r="AF87">
        <v>0</v>
      </c>
      <c r="AG87">
        <v>0</v>
      </c>
      <c r="AH87">
        <v>0</v>
      </c>
      <c r="AI87">
        <v>0</v>
      </c>
      <c r="AJ87">
        <v>0</v>
      </c>
      <c r="AK87">
        <v>15</v>
      </c>
      <c r="AL87">
        <v>132</v>
      </c>
      <c r="AM87">
        <v>132</v>
      </c>
      <c r="AN87">
        <v>132</v>
      </c>
      <c r="AO87" s="12" t="s">
        <v>3</v>
      </c>
      <c r="AP87" s="12" t="s">
        <v>940</v>
      </c>
      <c r="AQ87" s="12" t="s">
        <v>17</v>
      </c>
      <c r="AR87" s="12" t="s">
        <v>379</v>
      </c>
      <c r="AS87" s="12" t="s">
        <v>57</v>
      </c>
      <c r="AT87" s="12" t="s">
        <v>346</v>
      </c>
      <c r="AU87" s="12" t="s">
        <v>385</v>
      </c>
      <c r="AV87" s="12" t="s">
        <v>279</v>
      </c>
    </row>
    <row r="88" spans="1:48" x14ac:dyDescent="0.35">
      <c r="A88" s="12" t="s">
        <v>5</v>
      </c>
      <c r="B88" s="12" t="s">
        <v>277</v>
      </c>
      <c r="C88" s="109">
        <v>44120</v>
      </c>
      <c r="D88">
        <v>1342</v>
      </c>
      <c r="E88">
        <v>3</v>
      </c>
      <c r="F88">
        <v>3</v>
      </c>
      <c r="G88">
        <v>1</v>
      </c>
      <c r="H88">
        <v>29</v>
      </c>
      <c r="I88">
        <v>25</v>
      </c>
      <c r="J88">
        <v>25</v>
      </c>
      <c r="K88">
        <v>25</v>
      </c>
      <c r="L88">
        <v>2</v>
      </c>
      <c r="M88">
        <v>2</v>
      </c>
      <c r="N88">
        <v>2</v>
      </c>
      <c r="O88">
        <v>2</v>
      </c>
      <c r="P88">
        <v>2</v>
      </c>
      <c r="Q88">
        <v>2</v>
      </c>
      <c r="R88">
        <v>8</v>
      </c>
      <c r="S88">
        <v>1</v>
      </c>
      <c r="T88">
        <v>1</v>
      </c>
      <c r="U88">
        <v>1</v>
      </c>
      <c r="V88">
        <v>29</v>
      </c>
      <c r="W88" s="12">
        <v>25</v>
      </c>
      <c r="X88">
        <v>25</v>
      </c>
      <c r="Y88">
        <v>25</v>
      </c>
      <c r="Z88">
        <v>0</v>
      </c>
      <c r="AA88">
        <v>0</v>
      </c>
      <c r="AB88">
        <v>61</v>
      </c>
      <c r="AC88">
        <v>14</v>
      </c>
      <c r="AD88">
        <v>61</v>
      </c>
      <c r="AE88">
        <v>47</v>
      </c>
      <c r="AF88">
        <v>0</v>
      </c>
      <c r="AG88">
        <v>0</v>
      </c>
      <c r="AH88">
        <v>0</v>
      </c>
      <c r="AI88">
        <v>0</v>
      </c>
      <c r="AJ88">
        <v>0</v>
      </c>
      <c r="AK88">
        <v>14</v>
      </c>
      <c r="AL88">
        <v>101</v>
      </c>
      <c r="AM88">
        <v>99</v>
      </c>
      <c r="AN88">
        <v>74</v>
      </c>
      <c r="AO88" s="12" t="s">
        <v>3</v>
      </c>
      <c r="AP88" s="12" t="s">
        <v>941</v>
      </c>
      <c r="AQ88" s="12" t="s">
        <v>17</v>
      </c>
      <c r="AR88" s="12" t="s">
        <v>379</v>
      </c>
      <c r="AS88" s="12" t="s">
        <v>57</v>
      </c>
      <c r="AT88" s="12" t="s">
        <v>346</v>
      </c>
      <c r="AU88" s="12" t="s">
        <v>383</v>
      </c>
      <c r="AV88" s="12" t="s">
        <v>279</v>
      </c>
    </row>
    <row r="89" spans="1:48" x14ac:dyDescent="0.35">
      <c r="A89" s="12" t="s">
        <v>5</v>
      </c>
      <c r="B89" s="12" t="s">
        <v>6</v>
      </c>
      <c r="C89" s="109">
        <v>44120</v>
      </c>
      <c r="D89">
        <v>2244</v>
      </c>
      <c r="E89">
        <v>4</v>
      </c>
      <c r="F89">
        <v>4</v>
      </c>
      <c r="G89">
        <v>0</v>
      </c>
      <c r="H89">
        <v>8</v>
      </c>
      <c r="I89">
        <v>8</v>
      </c>
      <c r="J89">
        <v>8</v>
      </c>
      <c r="K89">
        <v>8</v>
      </c>
      <c r="L89">
        <v>1</v>
      </c>
      <c r="M89">
        <v>1</v>
      </c>
      <c r="N89">
        <v>1</v>
      </c>
      <c r="O89">
        <v>1</v>
      </c>
      <c r="P89">
        <v>1</v>
      </c>
      <c r="Q89">
        <v>1</v>
      </c>
      <c r="R89">
        <v>6</v>
      </c>
      <c r="S89">
        <v>6</v>
      </c>
      <c r="T89">
        <v>3</v>
      </c>
      <c r="U89">
        <v>3</v>
      </c>
      <c r="V89">
        <v>0</v>
      </c>
      <c r="W89" s="12">
        <v>0</v>
      </c>
      <c r="X89">
        <v>0</v>
      </c>
      <c r="Y89">
        <v>0</v>
      </c>
      <c r="Z89">
        <v>0</v>
      </c>
      <c r="AA89">
        <v>0</v>
      </c>
      <c r="AB89">
        <v>70</v>
      </c>
      <c r="AC89">
        <v>9</v>
      </c>
      <c r="AD89">
        <v>9</v>
      </c>
      <c r="AE89">
        <v>0</v>
      </c>
      <c r="AF89">
        <v>0</v>
      </c>
      <c r="AG89">
        <v>0</v>
      </c>
      <c r="AH89">
        <v>0</v>
      </c>
      <c r="AI89">
        <v>0</v>
      </c>
      <c r="AJ89">
        <v>0</v>
      </c>
      <c r="AK89">
        <v>8</v>
      </c>
      <c r="AL89">
        <v>69</v>
      </c>
      <c r="AM89">
        <v>69</v>
      </c>
      <c r="AN89">
        <v>69</v>
      </c>
      <c r="AO89" s="12" t="s">
        <v>3</v>
      </c>
      <c r="AP89" s="12" t="s">
        <v>941</v>
      </c>
      <c r="AQ89" s="12" t="s">
        <v>17</v>
      </c>
      <c r="AR89" s="12" t="s">
        <v>379</v>
      </c>
      <c r="AS89" s="12" t="s">
        <v>57</v>
      </c>
      <c r="AT89" s="12" t="s">
        <v>346</v>
      </c>
      <c r="AU89" s="12" t="s">
        <v>385</v>
      </c>
      <c r="AV89" s="12" t="s">
        <v>279</v>
      </c>
    </row>
    <row r="90" spans="1:48" x14ac:dyDescent="0.35">
      <c r="A90" s="12" t="s">
        <v>5</v>
      </c>
      <c r="B90" s="12" t="s">
        <v>277</v>
      </c>
      <c r="C90" s="109">
        <v>44127</v>
      </c>
      <c r="D90">
        <v>1347</v>
      </c>
      <c r="E90">
        <v>8</v>
      </c>
      <c r="F90">
        <v>8</v>
      </c>
      <c r="G90">
        <v>5</v>
      </c>
      <c r="H90">
        <v>51</v>
      </c>
      <c r="I90">
        <v>47</v>
      </c>
      <c r="J90">
        <v>47</v>
      </c>
      <c r="K90">
        <v>47</v>
      </c>
      <c r="L90">
        <v>5</v>
      </c>
      <c r="M90">
        <v>5</v>
      </c>
      <c r="N90">
        <v>5</v>
      </c>
      <c r="O90">
        <v>5</v>
      </c>
      <c r="P90">
        <v>6</v>
      </c>
      <c r="Q90">
        <v>6</v>
      </c>
      <c r="R90">
        <v>6</v>
      </c>
      <c r="S90">
        <v>6</v>
      </c>
      <c r="T90">
        <v>3</v>
      </c>
      <c r="U90">
        <v>3</v>
      </c>
      <c r="V90">
        <v>51</v>
      </c>
      <c r="W90" s="12">
        <v>47</v>
      </c>
      <c r="X90">
        <v>47</v>
      </c>
      <c r="Y90">
        <v>47</v>
      </c>
      <c r="Z90">
        <v>0</v>
      </c>
      <c r="AA90">
        <v>0</v>
      </c>
      <c r="AB90">
        <v>82</v>
      </c>
      <c r="AC90">
        <v>18</v>
      </c>
      <c r="AD90">
        <v>81</v>
      </c>
      <c r="AE90">
        <v>64</v>
      </c>
      <c r="AF90">
        <v>0</v>
      </c>
      <c r="AG90">
        <v>0</v>
      </c>
      <c r="AH90">
        <v>0</v>
      </c>
      <c r="AI90">
        <v>0</v>
      </c>
      <c r="AJ90">
        <v>0</v>
      </c>
      <c r="AK90">
        <v>18</v>
      </c>
      <c r="AL90">
        <v>112</v>
      </c>
      <c r="AM90">
        <v>102</v>
      </c>
      <c r="AN90">
        <v>31</v>
      </c>
      <c r="AO90" s="12" t="s">
        <v>3</v>
      </c>
      <c r="AP90" s="12" t="s">
        <v>942</v>
      </c>
      <c r="AQ90" s="12" t="s">
        <v>17</v>
      </c>
      <c r="AR90" s="12" t="s">
        <v>379</v>
      </c>
      <c r="AS90" s="12" t="s">
        <v>57</v>
      </c>
      <c r="AT90" s="12" t="s">
        <v>346</v>
      </c>
      <c r="AU90" s="12" t="s">
        <v>383</v>
      </c>
      <c r="AV90" s="12" t="s">
        <v>279</v>
      </c>
    </row>
    <row r="91" spans="1:48" x14ac:dyDescent="0.35">
      <c r="A91" s="12" t="s">
        <v>5</v>
      </c>
      <c r="B91" s="12" t="s">
        <v>6</v>
      </c>
      <c r="C91" s="109">
        <v>44127</v>
      </c>
      <c r="D91">
        <v>2248</v>
      </c>
      <c r="E91">
        <v>9</v>
      </c>
      <c r="F91">
        <v>9</v>
      </c>
      <c r="G91">
        <v>0</v>
      </c>
      <c r="H91">
        <v>24</v>
      </c>
      <c r="I91">
        <v>24</v>
      </c>
      <c r="J91">
        <v>24</v>
      </c>
      <c r="K91">
        <v>24</v>
      </c>
      <c r="L91">
        <v>6</v>
      </c>
      <c r="M91">
        <v>6</v>
      </c>
      <c r="N91">
        <v>3</v>
      </c>
      <c r="O91">
        <v>3</v>
      </c>
      <c r="P91">
        <v>3</v>
      </c>
      <c r="Q91">
        <v>3</v>
      </c>
      <c r="R91">
        <v>7</v>
      </c>
      <c r="S91">
        <v>7</v>
      </c>
      <c r="T91">
        <v>3</v>
      </c>
      <c r="U91">
        <v>3</v>
      </c>
      <c r="V91">
        <v>0</v>
      </c>
      <c r="W91" s="12">
        <v>0</v>
      </c>
      <c r="X91">
        <v>0</v>
      </c>
      <c r="Y91">
        <v>0</v>
      </c>
      <c r="Z91">
        <v>0</v>
      </c>
      <c r="AA91">
        <v>0</v>
      </c>
      <c r="AB91">
        <v>143</v>
      </c>
      <c r="AC91">
        <v>12</v>
      </c>
      <c r="AD91">
        <v>12</v>
      </c>
      <c r="AE91">
        <v>0</v>
      </c>
      <c r="AF91">
        <v>0</v>
      </c>
      <c r="AG91">
        <v>0</v>
      </c>
      <c r="AH91">
        <v>0</v>
      </c>
      <c r="AI91">
        <v>0</v>
      </c>
      <c r="AJ91">
        <v>0</v>
      </c>
      <c r="AK91">
        <v>10</v>
      </c>
      <c r="AL91">
        <v>141</v>
      </c>
      <c r="AM91">
        <v>141</v>
      </c>
      <c r="AN91">
        <v>141</v>
      </c>
      <c r="AO91" s="12" t="s">
        <v>3</v>
      </c>
      <c r="AP91" s="12" t="s">
        <v>942</v>
      </c>
      <c r="AQ91" s="12" t="s">
        <v>17</v>
      </c>
      <c r="AR91" s="12" t="s">
        <v>379</v>
      </c>
      <c r="AS91" s="12" t="s">
        <v>57</v>
      </c>
      <c r="AT91" s="12" t="s">
        <v>346</v>
      </c>
      <c r="AU91" s="12" t="s">
        <v>385</v>
      </c>
      <c r="AV91" s="12" t="s">
        <v>279</v>
      </c>
    </row>
    <row r="92" spans="1:48" x14ac:dyDescent="0.35">
      <c r="A92" s="12" t="s">
        <v>5</v>
      </c>
      <c r="B92" s="12" t="s">
        <v>277</v>
      </c>
      <c r="C92" s="109">
        <v>44134</v>
      </c>
      <c r="D92">
        <v>1348</v>
      </c>
      <c r="E92">
        <v>2</v>
      </c>
      <c r="F92">
        <v>2</v>
      </c>
      <c r="G92">
        <v>2</v>
      </c>
      <c r="H92">
        <v>22</v>
      </c>
      <c r="I92">
        <v>18</v>
      </c>
      <c r="J92">
        <v>18</v>
      </c>
      <c r="K92">
        <v>18</v>
      </c>
      <c r="L92">
        <v>1</v>
      </c>
      <c r="M92">
        <v>1</v>
      </c>
      <c r="N92">
        <v>1</v>
      </c>
      <c r="O92">
        <v>4</v>
      </c>
      <c r="P92">
        <v>4</v>
      </c>
      <c r="Q92">
        <v>2</v>
      </c>
      <c r="R92">
        <v>2</v>
      </c>
      <c r="S92">
        <v>2</v>
      </c>
      <c r="T92">
        <v>1</v>
      </c>
      <c r="U92">
        <v>1</v>
      </c>
      <c r="V92">
        <v>22</v>
      </c>
      <c r="W92" s="12">
        <v>18</v>
      </c>
      <c r="X92">
        <v>18</v>
      </c>
      <c r="Y92">
        <v>18</v>
      </c>
      <c r="Z92">
        <v>0</v>
      </c>
      <c r="AA92">
        <v>0</v>
      </c>
      <c r="AB92">
        <v>61</v>
      </c>
      <c r="AC92">
        <v>4</v>
      </c>
      <c r="AD92">
        <v>61</v>
      </c>
      <c r="AE92">
        <v>56</v>
      </c>
      <c r="AF92">
        <v>0</v>
      </c>
      <c r="AG92">
        <v>0</v>
      </c>
      <c r="AH92">
        <v>0</v>
      </c>
      <c r="AI92">
        <v>0</v>
      </c>
      <c r="AJ92">
        <v>0</v>
      </c>
      <c r="AK92">
        <v>4</v>
      </c>
      <c r="AL92">
        <v>62</v>
      </c>
      <c r="AM92">
        <v>60</v>
      </c>
      <c r="AN92">
        <v>37</v>
      </c>
      <c r="AO92" s="12" t="s">
        <v>3</v>
      </c>
      <c r="AP92" s="12" t="s">
        <v>943</v>
      </c>
      <c r="AQ92" s="12" t="s">
        <v>17</v>
      </c>
      <c r="AR92" s="12" t="s">
        <v>379</v>
      </c>
      <c r="AS92" s="12" t="s">
        <v>57</v>
      </c>
      <c r="AT92" s="12" t="s">
        <v>346</v>
      </c>
      <c r="AU92" s="12" t="s">
        <v>383</v>
      </c>
      <c r="AV92" s="12" t="s">
        <v>279</v>
      </c>
    </row>
    <row r="93" spans="1:48" x14ac:dyDescent="0.35">
      <c r="A93" s="12" t="s">
        <v>5</v>
      </c>
      <c r="B93" s="12" t="s">
        <v>8</v>
      </c>
      <c r="C93" s="109">
        <v>44134</v>
      </c>
      <c r="D93">
        <v>2961</v>
      </c>
      <c r="E93">
        <v>8</v>
      </c>
      <c r="F93">
        <v>8</v>
      </c>
      <c r="G93">
        <v>1</v>
      </c>
      <c r="H93">
        <v>48</v>
      </c>
      <c r="I93">
        <v>48</v>
      </c>
      <c r="J93">
        <v>40</v>
      </c>
      <c r="K93">
        <v>40</v>
      </c>
      <c r="L93">
        <v>4</v>
      </c>
      <c r="M93">
        <v>4</v>
      </c>
      <c r="N93">
        <v>4</v>
      </c>
      <c r="O93">
        <v>4</v>
      </c>
      <c r="P93">
        <v>4</v>
      </c>
      <c r="Q93">
        <v>4</v>
      </c>
      <c r="R93">
        <v>7</v>
      </c>
      <c r="S93">
        <v>7</v>
      </c>
      <c r="T93">
        <v>4</v>
      </c>
      <c r="U93">
        <v>4</v>
      </c>
      <c r="V93">
        <v>13</v>
      </c>
      <c r="W93" s="12">
        <v>13</v>
      </c>
      <c r="X93">
        <v>3</v>
      </c>
      <c r="Y93">
        <v>3</v>
      </c>
      <c r="Z93">
        <v>0</v>
      </c>
      <c r="AA93">
        <v>0</v>
      </c>
      <c r="AB93">
        <v>67</v>
      </c>
      <c r="AC93">
        <v>4</v>
      </c>
      <c r="AD93">
        <v>4</v>
      </c>
      <c r="AE93">
        <v>1</v>
      </c>
      <c r="AF93">
        <v>0</v>
      </c>
      <c r="AG93">
        <v>0</v>
      </c>
      <c r="AH93">
        <v>1</v>
      </c>
      <c r="AI93">
        <v>0</v>
      </c>
      <c r="AJ93">
        <v>0</v>
      </c>
      <c r="AK93">
        <v>3</v>
      </c>
      <c r="AL93">
        <v>66</v>
      </c>
      <c r="AM93">
        <v>66</v>
      </c>
      <c r="AN93">
        <v>66</v>
      </c>
      <c r="AO93" s="12" t="s">
        <v>3</v>
      </c>
      <c r="AP93" s="12" t="s">
        <v>943</v>
      </c>
      <c r="AQ93" s="12" t="s">
        <v>17</v>
      </c>
      <c r="AR93" s="12" t="s">
        <v>379</v>
      </c>
      <c r="AS93" s="12" t="s">
        <v>57</v>
      </c>
      <c r="AT93" s="12" t="s">
        <v>345</v>
      </c>
      <c r="AU93" s="12" t="s">
        <v>384</v>
      </c>
      <c r="AV93" s="12" t="s">
        <v>279</v>
      </c>
    </row>
    <row r="94" spans="1:48" x14ac:dyDescent="0.35">
      <c r="A94" s="12" t="s">
        <v>5</v>
      </c>
      <c r="B94" s="12" t="s">
        <v>6</v>
      </c>
      <c r="C94" s="109">
        <v>44134</v>
      </c>
      <c r="D94">
        <v>2254</v>
      </c>
      <c r="E94">
        <v>7</v>
      </c>
      <c r="F94">
        <v>7</v>
      </c>
      <c r="G94">
        <v>0</v>
      </c>
      <c r="H94">
        <v>31</v>
      </c>
      <c r="I94">
        <v>31</v>
      </c>
      <c r="J94">
        <v>31</v>
      </c>
      <c r="K94">
        <v>31</v>
      </c>
      <c r="L94">
        <v>4</v>
      </c>
      <c r="M94">
        <v>4</v>
      </c>
      <c r="N94">
        <v>3</v>
      </c>
      <c r="O94">
        <v>3</v>
      </c>
      <c r="P94">
        <v>3</v>
      </c>
      <c r="Q94">
        <v>3</v>
      </c>
      <c r="R94">
        <v>7</v>
      </c>
      <c r="S94">
        <v>5</v>
      </c>
      <c r="T94">
        <v>3</v>
      </c>
      <c r="U94">
        <v>3</v>
      </c>
      <c r="V94">
        <v>0</v>
      </c>
      <c r="W94" s="12">
        <v>0</v>
      </c>
      <c r="X94">
        <v>0</v>
      </c>
      <c r="Y94">
        <v>0</v>
      </c>
      <c r="Z94">
        <v>0</v>
      </c>
      <c r="AA94">
        <v>0</v>
      </c>
      <c r="AB94">
        <v>157</v>
      </c>
      <c r="AC94">
        <v>27</v>
      </c>
      <c r="AD94">
        <v>20</v>
      </c>
      <c r="AE94">
        <v>7</v>
      </c>
      <c r="AF94">
        <v>0</v>
      </c>
      <c r="AG94">
        <v>0</v>
      </c>
      <c r="AH94">
        <v>0</v>
      </c>
      <c r="AI94">
        <v>0</v>
      </c>
      <c r="AJ94">
        <v>0</v>
      </c>
      <c r="AK94">
        <v>27</v>
      </c>
      <c r="AL94">
        <v>157</v>
      </c>
      <c r="AM94">
        <v>157</v>
      </c>
      <c r="AN94">
        <v>157</v>
      </c>
      <c r="AO94" s="12" t="s">
        <v>3</v>
      </c>
      <c r="AP94" s="12" t="s">
        <v>943</v>
      </c>
      <c r="AQ94" s="12" t="s">
        <v>17</v>
      </c>
      <c r="AR94" s="12" t="s">
        <v>379</v>
      </c>
      <c r="AS94" s="12" t="s">
        <v>57</v>
      </c>
      <c r="AT94" s="12" t="s">
        <v>346</v>
      </c>
      <c r="AU94" s="12" t="s">
        <v>385</v>
      </c>
      <c r="AV94" s="12" t="s">
        <v>279</v>
      </c>
    </row>
    <row r="95" spans="1:48" x14ac:dyDescent="0.35">
      <c r="A95" s="12" t="s">
        <v>5</v>
      </c>
      <c r="B95" s="12" t="s">
        <v>277</v>
      </c>
      <c r="C95" s="109">
        <v>44141</v>
      </c>
      <c r="D95">
        <v>1352</v>
      </c>
      <c r="E95">
        <v>3</v>
      </c>
      <c r="F95">
        <v>4</v>
      </c>
      <c r="G95">
        <v>4</v>
      </c>
      <c r="H95">
        <v>36</v>
      </c>
      <c r="I95">
        <v>36</v>
      </c>
      <c r="J95">
        <v>36</v>
      </c>
      <c r="K95">
        <v>36</v>
      </c>
      <c r="L95">
        <v>2</v>
      </c>
      <c r="M95">
        <v>1</v>
      </c>
      <c r="N95">
        <v>1</v>
      </c>
      <c r="O95">
        <v>2</v>
      </c>
      <c r="P95">
        <v>2</v>
      </c>
      <c r="Q95">
        <v>2</v>
      </c>
      <c r="R95">
        <v>4</v>
      </c>
      <c r="S95">
        <v>2</v>
      </c>
      <c r="T95">
        <v>1</v>
      </c>
      <c r="U95">
        <v>1</v>
      </c>
      <c r="V95">
        <v>36</v>
      </c>
      <c r="W95" s="12">
        <v>36</v>
      </c>
      <c r="X95">
        <v>36</v>
      </c>
      <c r="Y95">
        <v>36</v>
      </c>
      <c r="Z95">
        <v>0</v>
      </c>
      <c r="AA95">
        <v>0</v>
      </c>
      <c r="AB95">
        <v>70</v>
      </c>
      <c r="AC95">
        <v>12</v>
      </c>
      <c r="AD95">
        <v>58</v>
      </c>
      <c r="AE95">
        <v>70</v>
      </c>
      <c r="AF95">
        <v>0</v>
      </c>
      <c r="AG95">
        <v>0</v>
      </c>
      <c r="AH95">
        <v>0</v>
      </c>
      <c r="AI95">
        <v>0</v>
      </c>
      <c r="AJ95">
        <v>0</v>
      </c>
      <c r="AK95">
        <v>12</v>
      </c>
      <c r="AL95">
        <v>97</v>
      </c>
      <c r="AM95">
        <v>90</v>
      </c>
      <c r="AN95">
        <v>72</v>
      </c>
      <c r="AO95" s="12" t="s">
        <v>3</v>
      </c>
      <c r="AP95" s="12" t="s">
        <v>944</v>
      </c>
      <c r="AQ95" s="12" t="s">
        <v>35</v>
      </c>
      <c r="AR95" s="12" t="s">
        <v>379</v>
      </c>
      <c r="AS95" s="12" t="s">
        <v>57</v>
      </c>
      <c r="AT95" s="12" t="s">
        <v>346</v>
      </c>
      <c r="AU95" s="12" t="s">
        <v>383</v>
      </c>
      <c r="AV95" s="12" t="s">
        <v>279</v>
      </c>
    </row>
    <row r="96" spans="1:48" x14ac:dyDescent="0.35">
      <c r="A96" s="12" t="s">
        <v>5</v>
      </c>
      <c r="B96" s="12" t="s">
        <v>6</v>
      </c>
      <c r="C96" s="109">
        <v>44141</v>
      </c>
      <c r="D96">
        <v>2254</v>
      </c>
      <c r="E96">
        <v>11</v>
      </c>
      <c r="F96">
        <v>11</v>
      </c>
      <c r="G96">
        <v>7</v>
      </c>
      <c r="H96">
        <v>15</v>
      </c>
      <c r="I96">
        <v>15</v>
      </c>
      <c r="J96">
        <v>15</v>
      </c>
      <c r="K96">
        <v>15</v>
      </c>
      <c r="L96">
        <v>7</v>
      </c>
      <c r="M96">
        <v>7</v>
      </c>
      <c r="N96">
        <v>3</v>
      </c>
      <c r="O96">
        <v>3</v>
      </c>
      <c r="P96">
        <v>3</v>
      </c>
      <c r="Q96">
        <v>3</v>
      </c>
      <c r="R96">
        <v>8</v>
      </c>
      <c r="S96">
        <v>8</v>
      </c>
      <c r="T96">
        <v>4</v>
      </c>
      <c r="U96">
        <v>4</v>
      </c>
      <c r="V96">
        <v>0</v>
      </c>
      <c r="W96" s="12">
        <v>0</v>
      </c>
      <c r="X96">
        <v>0</v>
      </c>
      <c r="Y96">
        <v>0</v>
      </c>
      <c r="Z96">
        <v>0</v>
      </c>
      <c r="AA96">
        <v>0</v>
      </c>
      <c r="AB96">
        <v>154</v>
      </c>
      <c r="AC96">
        <v>7</v>
      </c>
      <c r="AD96">
        <v>7</v>
      </c>
      <c r="AE96">
        <v>7</v>
      </c>
      <c r="AF96">
        <v>0</v>
      </c>
      <c r="AG96">
        <v>0</v>
      </c>
      <c r="AH96">
        <v>0</v>
      </c>
      <c r="AI96">
        <v>0</v>
      </c>
      <c r="AJ96">
        <v>0</v>
      </c>
      <c r="AK96">
        <v>7</v>
      </c>
      <c r="AL96">
        <v>154</v>
      </c>
      <c r="AM96">
        <v>154</v>
      </c>
      <c r="AN96">
        <v>154</v>
      </c>
      <c r="AO96" s="12" t="s">
        <v>3</v>
      </c>
      <c r="AP96" s="12" t="s">
        <v>944</v>
      </c>
      <c r="AQ96" s="12" t="s">
        <v>35</v>
      </c>
      <c r="AR96" s="12" t="s">
        <v>379</v>
      </c>
      <c r="AS96" s="12" t="s">
        <v>57</v>
      </c>
      <c r="AT96" s="12" t="s">
        <v>346</v>
      </c>
      <c r="AU96" s="12" t="s">
        <v>385</v>
      </c>
      <c r="AV96" s="12" t="s">
        <v>279</v>
      </c>
    </row>
    <row r="97" spans="1:48" x14ac:dyDescent="0.35">
      <c r="A97" s="12" t="s">
        <v>5</v>
      </c>
      <c r="B97" s="12" t="s">
        <v>277</v>
      </c>
      <c r="C97" s="109">
        <v>44148</v>
      </c>
      <c r="D97">
        <v>1354</v>
      </c>
      <c r="E97">
        <v>4</v>
      </c>
      <c r="F97">
        <v>4</v>
      </c>
      <c r="G97">
        <v>2</v>
      </c>
      <c r="H97">
        <v>25</v>
      </c>
      <c r="I97">
        <v>25</v>
      </c>
      <c r="J97">
        <v>25</v>
      </c>
      <c r="K97">
        <v>25</v>
      </c>
      <c r="L97">
        <v>2</v>
      </c>
      <c r="M97">
        <v>2</v>
      </c>
      <c r="N97">
        <v>2</v>
      </c>
      <c r="O97">
        <v>5</v>
      </c>
      <c r="P97">
        <v>5</v>
      </c>
      <c r="Q97">
        <v>2</v>
      </c>
      <c r="R97">
        <v>4</v>
      </c>
      <c r="S97">
        <v>2</v>
      </c>
      <c r="T97">
        <v>2</v>
      </c>
      <c r="U97">
        <v>2</v>
      </c>
      <c r="V97">
        <v>25</v>
      </c>
      <c r="W97" s="12">
        <v>25</v>
      </c>
      <c r="X97">
        <v>25</v>
      </c>
      <c r="Y97">
        <v>25</v>
      </c>
      <c r="Z97">
        <v>0</v>
      </c>
      <c r="AA97">
        <v>0</v>
      </c>
      <c r="AB97">
        <v>58</v>
      </c>
      <c r="AC97">
        <v>7</v>
      </c>
      <c r="AD97">
        <v>58</v>
      </c>
      <c r="AE97">
        <v>51</v>
      </c>
      <c r="AF97">
        <v>0</v>
      </c>
      <c r="AG97">
        <v>0</v>
      </c>
      <c r="AH97">
        <v>0</v>
      </c>
      <c r="AI97">
        <v>0</v>
      </c>
      <c r="AJ97">
        <v>0</v>
      </c>
      <c r="AK97">
        <v>7</v>
      </c>
      <c r="AL97">
        <v>92</v>
      </c>
      <c r="AM97">
        <v>84</v>
      </c>
      <c r="AN97">
        <v>92</v>
      </c>
      <c r="AO97" s="12" t="s">
        <v>3</v>
      </c>
      <c r="AP97" s="12" t="s">
        <v>945</v>
      </c>
      <c r="AQ97" s="12" t="s">
        <v>35</v>
      </c>
      <c r="AR97" s="12" t="s">
        <v>379</v>
      </c>
      <c r="AS97" s="12" t="s">
        <v>57</v>
      </c>
      <c r="AT97" s="12" t="s">
        <v>346</v>
      </c>
      <c r="AU97" s="12" t="s">
        <v>383</v>
      </c>
      <c r="AV97" s="12" t="s">
        <v>279</v>
      </c>
    </row>
    <row r="98" spans="1:48" x14ac:dyDescent="0.35">
      <c r="A98" s="12" t="s">
        <v>5</v>
      </c>
      <c r="B98" s="12" t="s">
        <v>6</v>
      </c>
      <c r="C98" s="109">
        <v>44148</v>
      </c>
      <c r="D98">
        <v>2261</v>
      </c>
      <c r="E98">
        <v>3</v>
      </c>
      <c r="F98">
        <v>3</v>
      </c>
      <c r="G98">
        <v>0</v>
      </c>
      <c r="H98">
        <v>22</v>
      </c>
      <c r="I98">
        <v>22</v>
      </c>
      <c r="J98">
        <v>22</v>
      </c>
      <c r="K98">
        <v>22</v>
      </c>
      <c r="L98">
        <v>2</v>
      </c>
      <c r="M98">
        <v>2</v>
      </c>
      <c r="N98">
        <v>1</v>
      </c>
      <c r="O98">
        <v>1</v>
      </c>
      <c r="P98">
        <v>1</v>
      </c>
      <c r="Q98">
        <v>1</v>
      </c>
      <c r="R98">
        <v>1</v>
      </c>
      <c r="S98">
        <v>1</v>
      </c>
      <c r="T98">
        <v>1</v>
      </c>
      <c r="U98">
        <v>1</v>
      </c>
      <c r="V98">
        <v>0</v>
      </c>
      <c r="W98" s="12">
        <v>0</v>
      </c>
      <c r="X98">
        <v>0</v>
      </c>
      <c r="Y98">
        <v>0</v>
      </c>
      <c r="Z98">
        <v>0</v>
      </c>
      <c r="AA98">
        <v>0</v>
      </c>
      <c r="AB98">
        <v>177</v>
      </c>
      <c r="AC98">
        <v>7</v>
      </c>
      <c r="AD98">
        <v>7</v>
      </c>
      <c r="AE98">
        <v>0</v>
      </c>
      <c r="AF98">
        <v>0</v>
      </c>
      <c r="AG98">
        <v>0</v>
      </c>
      <c r="AH98">
        <v>0</v>
      </c>
      <c r="AI98">
        <v>0</v>
      </c>
      <c r="AJ98">
        <v>0</v>
      </c>
      <c r="AK98">
        <v>7</v>
      </c>
      <c r="AL98">
        <v>177</v>
      </c>
      <c r="AM98">
        <v>177</v>
      </c>
      <c r="AN98">
        <v>177</v>
      </c>
      <c r="AO98" s="12" t="s">
        <v>3</v>
      </c>
      <c r="AP98" s="12" t="s">
        <v>945</v>
      </c>
      <c r="AQ98" s="12" t="s">
        <v>35</v>
      </c>
      <c r="AR98" s="12" t="s">
        <v>379</v>
      </c>
      <c r="AS98" s="12" t="s">
        <v>57</v>
      </c>
      <c r="AT98" s="12" t="s">
        <v>346</v>
      </c>
      <c r="AU98" s="12" t="s">
        <v>385</v>
      </c>
      <c r="AV98" s="12" t="s">
        <v>279</v>
      </c>
    </row>
    <row r="99" spans="1:48" x14ac:dyDescent="0.35">
      <c r="A99" s="12" t="s">
        <v>5</v>
      </c>
      <c r="B99" s="12" t="s">
        <v>277</v>
      </c>
      <c r="C99" s="109">
        <v>44155</v>
      </c>
      <c r="D99">
        <v>1355</v>
      </c>
      <c r="E99">
        <v>4</v>
      </c>
      <c r="F99">
        <v>4</v>
      </c>
      <c r="G99">
        <v>1</v>
      </c>
      <c r="H99">
        <v>37</v>
      </c>
      <c r="I99">
        <v>37</v>
      </c>
      <c r="J99">
        <v>37</v>
      </c>
      <c r="K99">
        <v>37</v>
      </c>
      <c r="L99">
        <v>2</v>
      </c>
      <c r="M99">
        <v>2</v>
      </c>
      <c r="N99">
        <v>4</v>
      </c>
      <c r="O99">
        <v>4</v>
      </c>
      <c r="P99">
        <v>4</v>
      </c>
      <c r="Q99">
        <v>2</v>
      </c>
      <c r="R99">
        <v>3</v>
      </c>
      <c r="S99">
        <v>2</v>
      </c>
      <c r="T99">
        <v>2</v>
      </c>
      <c r="U99">
        <v>2</v>
      </c>
      <c r="V99">
        <v>41</v>
      </c>
      <c r="W99" s="12">
        <v>41</v>
      </c>
      <c r="X99">
        <v>41</v>
      </c>
      <c r="Y99">
        <v>41</v>
      </c>
      <c r="Z99">
        <v>0</v>
      </c>
      <c r="AA99">
        <v>0</v>
      </c>
      <c r="AB99">
        <v>55</v>
      </c>
      <c r="AC99">
        <v>3</v>
      </c>
      <c r="AD99">
        <v>55</v>
      </c>
      <c r="AE99">
        <v>52</v>
      </c>
      <c r="AF99">
        <v>0</v>
      </c>
      <c r="AG99">
        <v>0</v>
      </c>
      <c r="AH99">
        <v>0</v>
      </c>
      <c r="AI99">
        <v>0</v>
      </c>
      <c r="AJ99">
        <v>0</v>
      </c>
      <c r="AK99">
        <v>3</v>
      </c>
      <c r="AL99">
        <v>62</v>
      </c>
      <c r="AM99">
        <v>62</v>
      </c>
      <c r="AN99">
        <v>62</v>
      </c>
      <c r="AO99" s="12" t="s">
        <v>3</v>
      </c>
      <c r="AP99" s="12" t="s">
        <v>990</v>
      </c>
      <c r="AQ99" s="12" t="s">
        <v>35</v>
      </c>
      <c r="AR99" s="12" t="s">
        <v>379</v>
      </c>
      <c r="AS99" s="12" t="s">
        <v>57</v>
      </c>
      <c r="AT99" s="12" t="s">
        <v>346</v>
      </c>
      <c r="AU99" s="12" t="s">
        <v>383</v>
      </c>
      <c r="AV99" s="12" t="s">
        <v>279</v>
      </c>
    </row>
    <row r="100" spans="1:48" x14ac:dyDescent="0.35">
      <c r="A100" s="12" t="s">
        <v>5</v>
      </c>
      <c r="B100" s="12" t="s">
        <v>8</v>
      </c>
      <c r="C100" s="109">
        <v>44155</v>
      </c>
      <c r="D100">
        <v>2998</v>
      </c>
      <c r="E100">
        <v>2</v>
      </c>
      <c r="F100">
        <v>3</v>
      </c>
      <c r="G100">
        <v>4</v>
      </c>
      <c r="H100">
        <v>58</v>
      </c>
      <c r="I100">
        <v>58</v>
      </c>
      <c r="J100">
        <v>29</v>
      </c>
      <c r="K100">
        <v>29</v>
      </c>
      <c r="L100">
        <v>1</v>
      </c>
      <c r="M100">
        <v>1</v>
      </c>
      <c r="N100">
        <v>1</v>
      </c>
      <c r="O100">
        <v>1</v>
      </c>
      <c r="P100">
        <v>1</v>
      </c>
      <c r="Q100">
        <v>1</v>
      </c>
      <c r="R100">
        <v>3</v>
      </c>
      <c r="S100">
        <v>2</v>
      </c>
      <c r="T100">
        <v>1</v>
      </c>
      <c r="U100">
        <v>1</v>
      </c>
      <c r="V100">
        <v>4</v>
      </c>
      <c r="W100" s="12">
        <v>4</v>
      </c>
      <c r="X100">
        <v>0</v>
      </c>
      <c r="Y100">
        <v>0</v>
      </c>
      <c r="Z100">
        <v>0</v>
      </c>
      <c r="AA100">
        <v>0</v>
      </c>
      <c r="AB100">
        <v>260</v>
      </c>
      <c r="AC100">
        <v>22</v>
      </c>
      <c r="AD100">
        <v>22</v>
      </c>
      <c r="AE100">
        <v>1</v>
      </c>
      <c r="AF100">
        <v>0</v>
      </c>
      <c r="AG100">
        <v>0</v>
      </c>
      <c r="AH100">
        <v>1</v>
      </c>
      <c r="AI100">
        <v>0</v>
      </c>
      <c r="AJ100">
        <v>0</v>
      </c>
      <c r="AK100">
        <v>21</v>
      </c>
      <c r="AL100">
        <v>260</v>
      </c>
      <c r="AM100">
        <v>241</v>
      </c>
      <c r="AN100">
        <v>260</v>
      </c>
      <c r="AO100" s="12" t="s">
        <v>3</v>
      </c>
      <c r="AP100" s="12" t="s">
        <v>990</v>
      </c>
      <c r="AQ100" s="12" t="s">
        <v>35</v>
      </c>
      <c r="AR100" s="12" t="s">
        <v>379</v>
      </c>
      <c r="AS100" s="12" t="s">
        <v>57</v>
      </c>
      <c r="AT100" s="12" t="s">
        <v>345</v>
      </c>
      <c r="AU100" s="12" t="s">
        <v>384</v>
      </c>
      <c r="AV100" s="12" t="s">
        <v>279</v>
      </c>
    </row>
    <row r="101" spans="1:48" x14ac:dyDescent="0.35">
      <c r="A101" s="12" t="s">
        <v>5</v>
      </c>
      <c r="B101" s="12" t="s">
        <v>6</v>
      </c>
      <c r="C101" s="109">
        <v>44155</v>
      </c>
      <c r="D101">
        <v>2276</v>
      </c>
      <c r="E101">
        <v>14</v>
      </c>
      <c r="F101">
        <v>14</v>
      </c>
      <c r="G101">
        <v>1</v>
      </c>
      <c r="H101">
        <v>34</v>
      </c>
      <c r="I101">
        <v>34</v>
      </c>
      <c r="J101">
        <v>34</v>
      </c>
      <c r="K101">
        <v>34</v>
      </c>
      <c r="L101">
        <v>6</v>
      </c>
      <c r="M101">
        <v>6</v>
      </c>
      <c r="N101">
        <v>6</v>
      </c>
      <c r="O101">
        <v>6</v>
      </c>
      <c r="P101">
        <v>6</v>
      </c>
      <c r="Q101">
        <v>6</v>
      </c>
      <c r="R101">
        <v>16</v>
      </c>
      <c r="S101">
        <v>15</v>
      </c>
      <c r="T101">
        <v>8</v>
      </c>
      <c r="U101">
        <v>8</v>
      </c>
      <c r="V101">
        <v>0</v>
      </c>
      <c r="W101" s="12">
        <v>0</v>
      </c>
      <c r="X101">
        <v>0</v>
      </c>
      <c r="Y101">
        <v>0</v>
      </c>
      <c r="Z101">
        <v>0</v>
      </c>
      <c r="AA101">
        <v>0</v>
      </c>
      <c r="AB101">
        <v>174</v>
      </c>
      <c r="AC101">
        <v>9</v>
      </c>
      <c r="AD101">
        <v>6</v>
      </c>
      <c r="AE101">
        <v>3</v>
      </c>
      <c r="AF101">
        <v>0</v>
      </c>
      <c r="AG101">
        <v>0</v>
      </c>
      <c r="AH101">
        <v>0</v>
      </c>
      <c r="AI101">
        <v>0</v>
      </c>
      <c r="AJ101">
        <v>0</v>
      </c>
      <c r="AK101">
        <v>9</v>
      </c>
      <c r="AL101">
        <v>174</v>
      </c>
      <c r="AM101">
        <v>174</v>
      </c>
      <c r="AN101">
        <v>174</v>
      </c>
      <c r="AO101" s="12" t="s">
        <v>3</v>
      </c>
      <c r="AP101" s="12" t="s">
        <v>990</v>
      </c>
      <c r="AQ101" s="12" t="s">
        <v>35</v>
      </c>
      <c r="AR101" s="12" t="s">
        <v>379</v>
      </c>
      <c r="AS101" s="12" t="s">
        <v>57</v>
      </c>
      <c r="AT101" s="12" t="s">
        <v>346</v>
      </c>
      <c r="AU101" s="12" t="s">
        <v>385</v>
      </c>
      <c r="AV101" s="12" t="s">
        <v>279</v>
      </c>
    </row>
    <row r="102" spans="1:48" x14ac:dyDescent="0.35">
      <c r="A102" s="12" t="s">
        <v>148</v>
      </c>
      <c r="B102" s="12" t="s">
        <v>150</v>
      </c>
      <c r="C102" s="109">
        <v>44106</v>
      </c>
      <c r="D102">
        <v>4387</v>
      </c>
      <c r="E102">
        <v>4</v>
      </c>
      <c r="F102">
        <v>7</v>
      </c>
      <c r="G102">
        <v>141</v>
      </c>
      <c r="H102">
        <v>411</v>
      </c>
      <c r="I102">
        <v>411</v>
      </c>
      <c r="J102">
        <v>291</v>
      </c>
      <c r="K102">
        <v>291</v>
      </c>
      <c r="L102">
        <v>2</v>
      </c>
      <c r="M102">
        <v>2</v>
      </c>
      <c r="N102">
        <v>238</v>
      </c>
      <c r="O102">
        <v>18</v>
      </c>
      <c r="P102">
        <v>18</v>
      </c>
      <c r="Q102">
        <v>8</v>
      </c>
      <c r="R102">
        <v>16</v>
      </c>
      <c r="S102">
        <v>10</v>
      </c>
      <c r="T102">
        <v>2</v>
      </c>
      <c r="U102">
        <v>2</v>
      </c>
      <c r="V102">
        <v>58</v>
      </c>
      <c r="W102" s="12">
        <v>58</v>
      </c>
      <c r="X102">
        <v>40</v>
      </c>
      <c r="Y102">
        <v>40</v>
      </c>
      <c r="Z102">
        <v>0</v>
      </c>
      <c r="AA102">
        <v>0</v>
      </c>
      <c r="AB102">
        <v>316</v>
      </c>
      <c r="AC102">
        <v>108</v>
      </c>
      <c r="AD102">
        <v>108</v>
      </c>
      <c r="AE102">
        <v>0</v>
      </c>
      <c r="AF102">
        <v>0</v>
      </c>
      <c r="AG102">
        <v>0</v>
      </c>
      <c r="AH102">
        <v>0</v>
      </c>
      <c r="AI102">
        <v>0</v>
      </c>
      <c r="AJ102">
        <v>0</v>
      </c>
      <c r="AK102">
        <v>108</v>
      </c>
      <c r="AL102">
        <v>282</v>
      </c>
      <c r="AM102">
        <v>233</v>
      </c>
      <c r="AN102">
        <v>233</v>
      </c>
      <c r="AO102" s="12" t="s">
        <v>3</v>
      </c>
      <c r="AP102" s="12" t="s">
        <v>939</v>
      </c>
      <c r="AQ102" s="12" t="s">
        <v>17</v>
      </c>
      <c r="AR102" s="12" t="s">
        <v>379</v>
      </c>
      <c r="AS102" s="12" t="s">
        <v>57</v>
      </c>
      <c r="AT102" s="12" t="s">
        <v>362</v>
      </c>
      <c r="AU102" s="12" t="s">
        <v>664</v>
      </c>
      <c r="AV102" s="12" t="s">
        <v>268</v>
      </c>
    </row>
    <row r="103" spans="1:48" x14ac:dyDescent="0.35">
      <c r="A103" s="12" t="s">
        <v>148</v>
      </c>
      <c r="B103" s="12" t="s">
        <v>151</v>
      </c>
      <c r="C103" s="109">
        <v>44106</v>
      </c>
      <c r="D103">
        <v>1160</v>
      </c>
      <c r="E103">
        <v>4</v>
      </c>
      <c r="F103">
        <v>3</v>
      </c>
      <c r="G103">
        <v>41</v>
      </c>
      <c r="H103">
        <v>52</v>
      </c>
      <c r="I103">
        <v>52</v>
      </c>
      <c r="J103">
        <v>38</v>
      </c>
      <c r="K103">
        <v>38</v>
      </c>
      <c r="L103">
        <v>2</v>
      </c>
      <c r="M103">
        <v>2</v>
      </c>
      <c r="N103">
        <v>30</v>
      </c>
      <c r="O103">
        <v>10</v>
      </c>
      <c r="P103">
        <v>10</v>
      </c>
      <c r="Q103">
        <v>4</v>
      </c>
      <c r="R103">
        <v>8</v>
      </c>
      <c r="S103">
        <v>6</v>
      </c>
      <c r="T103">
        <v>2</v>
      </c>
      <c r="U103">
        <v>2</v>
      </c>
      <c r="V103">
        <v>34</v>
      </c>
      <c r="W103" s="12">
        <v>34</v>
      </c>
      <c r="X103">
        <v>20</v>
      </c>
      <c r="Y103">
        <v>20</v>
      </c>
      <c r="Z103">
        <v>0</v>
      </c>
      <c r="AA103">
        <v>0</v>
      </c>
      <c r="AB103">
        <v>78</v>
      </c>
      <c r="AC103">
        <v>8</v>
      </c>
      <c r="AD103">
        <v>8</v>
      </c>
      <c r="AE103">
        <v>0</v>
      </c>
      <c r="AF103">
        <v>0</v>
      </c>
      <c r="AG103">
        <v>0</v>
      </c>
      <c r="AH103">
        <v>0</v>
      </c>
      <c r="AI103">
        <v>0</v>
      </c>
      <c r="AJ103">
        <v>0</v>
      </c>
      <c r="AK103">
        <v>6</v>
      </c>
      <c r="AL103">
        <v>97</v>
      </c>
      <c r="AM103">
        <v>74</v>
      </c>
      <c r="AN103">
        <v>74</v>
      </c>
      <c r="AO103" s="12" t="s">
        <v>3</v>
      </c>
      <c r="AP103" s="12" t="s">
        <v>939</v>
      </c>
      <c r="AQ103" s="12" t="s">
        <v>17</v>
      </c>
      <c r="AR103" s="12" t="s">
        <v>379</v>
      </c>
      <c r="AS103" s="12" t="s">
        <v>57</v>
      </c>
      <c r="AT103" s="12" t="s">
        <v>363</v>
      </c>
      <c r="AU103" s="12" t="s">
        <v>679</v>
      </c>
      <c r="AV103" s="12" t="s">
        <v>268</v>
      </c>
    </row>
    <row r="104" spans="1:48" x14ac:dyDescent="0.35">
      <c r="A104" s="12" t="s">
        <v>148</v>
      </c>
      <c r="B104" s="12" t="s">
        <v>152</v>
      </c>
      <c r="C104" s="109">
        <v>44106</v>
      </c>
      <c r="D104">
        <v>1498</v>
      </c>
      <c r="E104">
        <v>0</v>
      </c>
      <c r="F104">
        <v>1</v>
      </c>
      <c r="G104">
        <v>7</v>
      </c>
      <c r="H104">
        <v>264</v>
      </c>
      <c r="I104">
        <v>264</v>
      </c>
      <c r="J104">
        <v>159</v>
      </c>
      <c r="K104">
        <v>159</v>
      </c>
      <c r="L104">
        <v>0</v>
      </c>
      <c r="M104">
        <v>0</v>
      </c>
      <c r="N104">
        <v>25</v>
      </c>
      <c r="O104">
        <v>4</v>
      </c>
      <c r="P104">
        <v>4</v>
      </c>
      <c r="Q104">
        <v>2</v>
      </c>
      <c r="R104">
        <v>4</v>
      </c>
      <c r="S104">
        <v>2</v>
      </c>
      <c r="T104">
        <v>0</v>
      </c>
      <c r="U104">
        <v>0</v>
      </c>
      <c r="V104">
        <v>16</v>
      </c>
      <c r="W104" s="12">
        <v>16</v>
      </c>
      <c r="X104">
        <v>5</v>
      </c>
      <c r="Y104">
        <v>5</v>
      </c>
      <c r="Z104">
        <v>0</v>
      </c>
      <c r="AA104">
        <v>0</v>
      </c>
      <c r="AB104">
        <v>63</v>
      </c>
      <c r="AC104">
        <v>15</v>
      </c>
      <c r="AD104">
        <v>15</v>
      </c>
      <c r="AE104">
        <v>0</v>
      </c>
      <c r="AF104">
        <v>0</v>
      </c>
      <c r="AG104">
        <v>0</v>
      </c>
      <c r="AH104">
        <v>0</v>
      </c>
      <c r="AI104">
        <v>0</v>
      </c>
      <c r="AJ104">
        <v>4</v>
      </c>
      <c r="AK104">
        <v>11</v>
      </c>
      <c r="AL104">
        <v>45</v>
      </c>
      <c r="AM104">
        <v>40</v>
      </c>
      <c r="AN104">
        <v>40</v>
      </c>
      <c r="AO104" s="12" t="s">
        <v>3</v>
      </c>
      <c r="AP104" s="12" t="s">
        <v>939</v>
      </c>
      <c r="AQ104" s="12" t="s">
        <v>17</v>
      </c>
      <c r="AR104" s="12" t="s">
        <v>379</v>
      </c>
      <c r="AS104" s="12" t="s">
        <v>57</v>
      </c>
      <c r="AT104" s="12" t="s">
        <v>364</v>
      </c>
      <c r="AU104" s="12" t="s">
        <v>704</v>
      </c>
      <c r="AV104" s="12" t="s">
        <v>268</v>
      </c>
    </row>
    <row r="105" spans="1:48" x14ac:dyDescent="0.35">
      <c r="A105" s="12" t="s">
        <v>148</v>
      </c>
      <c r="B105" s="12" t="s">
        <v>149</v>
      </c>
      <c r="C105" s="109">
        <v>44113</v>
      </c>
      <c r="D105">
        <v>6782</v>
      </c>
      <c r="E105">
        <v>10</v>
      </c>
      <c r="F105">
        <v>12</v>
      </c>
      <c r="G105">
        <v>-1</v>
      </c>
      <c r="H105">
        <v>82</v>
      </c>
      <c r="I105">
        <v>82</v>
      </c>
      <c r="J105">
        <v>55</v>
      </c>
      <c r="K105">
        <v>55</v>
      </c>
      <c r="L105">
        <v>3</v>
      </c>
      <c r="M105">
        <v>3</v>
      </c>
      <c r="N105">
        <v>41</v>
      </c>
      <c r="O105">
        <v>22</v>
      </c>
      <c r="P105">
        <v>22</v>
      </c>
      <c r="Q105">
        <v>10</v>
      </c>
      <c r="R105">
        <v>18</v>
      </c>
      <c r="S105">
        <v>18</v>
      </c>
      <c r="T105">
        <v>6</v>
      </c>
      <c r="U105">
        <v>6</v>
      </c>
      <c r="V105">
        <v>66</v>
      </c>
      <c r="W105" s="12">
        <v>66</v>
      </c>
      <c r="X105">
        <v>42</v>
      </c>
      <c r="Y105">
        <v>42</v>
      </c>
      <c r="Z105">
        <v>1</v>
      </c>
      <c r="AA105">
        <v>1</v>
      </c>
      <c r="AB105">
        <v>585</v>
      </c>
      <c r="AC105">
        <v>304</v>
      </c>
      <c r="AD105">
        <v>304</v>
      </c>
      <c r="AE105">
        <v>0</v>
      </c>
      <c r="AF105">
        <v>0</v>
      </c>
      <c r="AG105">
        <v>0</v>
      </c>
      <c r="AH105">
        <v>0</v>
      </c>
      <c r="AI105">
        <v>0</v>
      </c>
      <c r="AJ105">
        <v>0</v>
      </c>
      <c r="AK105">
        <v>197</v>
      </c>
      <c r="AL105">
        <v>652</v>
      </c>
      <c r="AM105">
        <v>596</v>
      </c>
      <c r="AN105">
        <v>592</v>
      </c>
      <c r="AO105" s="12" t="s">
        <v>3</v>
      </c>
      <c r="AP105" s="12" t="s">
        <v>940</v>
      </c>
      <c r="AQ105" s="12" t="s">
        <v>17</v>
      </c>
      <c r="AR105" s="12" t="s">
        <v>379</v>
      </c>
      <c r="AS105" s="12" t="s">
        <v>57</v>
      </c>
      <c r="AT105" s="12" t="s">
        <v>362</v>
      </c>
      <c r="AU105" s="12" t="s">
        <v>667</v>
      </c>
      <c r="AV105" s="12" t="s">
        <v>268</v>
      </c>
    </row>
    <row r="106" spans="1:48" x14ac:dyDescent="0.35">
      <c r="A106" s="12" t="s">
        <v>148</v>
      </c>
      <c r="B106" s="12" t="s">
        <v>150</v>
      </c>
      <c r="C106" s="109">
        <v>44113</v>
      </c>
      <c r="D106">
        <v>4387</v>
      </c>
      <c r="E106">
        <v>15</v>
      </c>
      <c r="F106">
        <v>21</v>
      </c>
      <c r="G106">
        <v>0</v>
      </c>
      <c r="H106">
        <v>236</v>
      </c>
      <c r="I106">
        <v>236</v>
      </c>
      <c r="J106">
        <v>160</v>
      </c>
      <c r="K106">
        <v>160</v>
      </c>
      <c r="L106">
        <v>9</v>
      </c>
      <c r="M106">
        <v>9</v>
      </c>
      <c r="N106">
        <v>95</v>
      </c>
      <c r="O106">
        <v>22</v>
      </c>
      <c r="P106">
        <v>22</v>
      </c>
      <c r="Q106">
        <v>13</v>
      </c>
      <c r="R106">
        <v>12</v>
      </c>
      <c r="S106">
        <v>12</v>
      </c>
      <c r="T106">
        <v>3</v>
      </c>
      <c r="U106">
        <v>3</v>
      </c>
      <c r="V106">
        <v>120</v>
      </c>
      <c r="W106" s="12">
        <v>120</v>
      </c>
      <c r="X106">
        <v>83</v>
      </c>
      <c r="Y106">
        <v>83</v>
      </c>
      <c r="Z106">
        <v>3</v>
      </c>
      <c r="AA106">
        <v>3</v>
      </c>
      <c r="AB106">
        <v>295</v>
      </c>
      <c r="AC106">
        <v>88</v>
      </c>
      <c r="AD106">
        <v>88</v>
      </c>
      <c r="AE106">
        <v>0</v>
      </c>
      <c r="AF106">
        <v>0</v>
      </c>
      <c r="AG106">
        <v>0</v>
      </c>
      <c r="AH106">
        <v>0</v>
      </c>
      <c r="AI106">
        <v>0</v>
      </c>
      <c r="AJ106">
        <v>0</v>
      </c>
      <c r="AK106">
        <v>88</v>
      </c>
      <c r="AL106">
        <v>381</v>
      </c>
      <c r="AM106">
        <v>288</v>
      </c>
      <c r="AN106">
        <v>287</v>
      </c>
      <c r="AO106" s="12" t="s">
        <v>3</v>
      </c>
      <c r="AP106" s="12" t="s">
        <v>940</v>
      </c>
      <c r="AQ106" s="12" t="s">
        <v>17</v>
      </c>
      <c r="AR106" s="12" t="s">
        <v>379</v>
      </c>
      <c r="AS106" s="12" t="s">
        <v>57</v>
      </c>
      <c r="AT106" s="12" t="s">
        <v>362</v>
      </c>
      <c r="AU106" s="12" t="s">
        <v>664</v>
      </c>
      <c r="AV106" s="12" t="s">
        <v>268</v>
      </c>
    </row>
    <row r="107" spans="1:48" x14ac:dyDescent="0.35">
      <c r="A107" s="12" t="s">
        <v>148</v>
      </c>
      <c r="B107" s="12" t="s">
        <v>151</v>
      </c>
      <c r="C107" s="109">
        <v>44113</v>
      </c>
      <c r="D107">
        <v>1160</v>
      </c>
      <c r="E107">
        <v>1</v>
      </c>
      <c r="F107">
        <v>2</v>
      </c>
      <c r="G107">
        <v>0</v>
      </c>
      <c r="H107">
        <v>71</v>
      </c>
      <c r="I107">
        <v>71</v>
      </c>
      <c r="J107">
        <v>57</v>
      </c>
      <c r="K107">
        <v>57</v>
      </c>
      <c r="L107">
        <v>1</v>
      </c>
      <c r="M107">
        <v>1</v>
      </c>
      <c r="N107">
        <v>20</v>
      </c>
      <c r="O107">
        <v>7</v>
      </c>
      <c r="P107">
        <v>7</v>
      </c>
      <c r="Q107">
        <v>3</v>
      </c>
      <c r="R107">
        <v>5</v>
      </c>
      <c r="S107">
        <v>5</v>
      </c>
      <c r="T107">
        <v>0</v>
      </c>
      <c r="U107">
        <v>0</v>
      </c>
      <c r="V107">
        <v>44</v>
      </c>
      <c r="W107" s="12">
        <v>44</v>
      </c>
      <c r="X107">
        <v>30</v>
      </c>
      <c r="Y107">
        <v>30</v>
      </c>
      <c r="Z107">
        <v>0</v>
      </c>
      <c r="AA107">
        <v>0</v>
      </c>
      <c r="AB107">
        <v>76</v>
      </c>
      <c r="AC107">
        <v>7</v>
      </c>
      <c r="AD107">
        <v>7</v>
      </c>
      <c r="AE107">
        <v>0</v>
      </c>
      <c r="AF107">
        <v>0</v>
      </c>
      <c r="AG107">
        <v>0</v>
      </c>
      <c r="AH107">
        <v>0</v>
      </c>
      <c r="AI107">
        <v>0</v>
      </c>
      <c r="AJ107">
        <v>0</v>
      </c>
      <c r="AK107">
        <v>4</v>
      </c>
      <c r="AL107">
        <v>89</v>
      </c>
      <c r="AM107">
        <v>62</v>
      </c>
      <c r="AN107">
        <v>62</v>
      </c>
      <c r="AO107" s="12" t="s">
        <v>3</v>
      </c>
      <c r="AP107" s="12" t="s">
        <v>940</v>
      </c>
      <c r="AQ107" s="12" t="s">
        <v>17</v>
      </c>
      <c r="AR107" s="12" t="s">
        <v>379</v>
      </c>
      <c r="AS107" s="12" t="s">
        <v>57</v>
      </c>
      <c r="AT107" s="12" t="s">
        <v>363</v>
      </c>
      <c r="AU107" s="12" t="s">
        <v>679</v>
      </c>
      <c r="AV107" s="12" t="s">
        <v>268</v>
      </c>
    </row>
    <row r="108" spans="1:48" x14ac:dyDescent="0.35">
      <c r="A108" s="12" t="s">
        <v>148</v>
      </c>
      <c r="B108" s="12" t="s">
        <v>152</v>
      </c>
      <c r="C108" s="109">
        <v>44113</v>
      </c>
      <c r="D108">
        <v>1498</v>
      </c>
      <c r="E108">
        <v>1</v>
      </c>
      <c r="F108">
        <v>5</v>
      </c>
      <c r="G108">
        <v>0</v>
      </c>
      <c r="H108">
        <v>55</v>
      </c>
      <c r="I108">
        <v>55</v>
      </c>
      <c r="J108">
        <v>31</v>
      </c>
      <c r="K108">
        <v>31</v>
      </c>
      <c r="L108">
        <v>1</v>
      </c>
      <c r="M108">
        <v>1</v>
      </c>
      <c r="N108">
        <v>33</v>
      </c>
      <c r="O108">
        <v>4</v>
      </c>
      <c r="P108">
        <v>4</v>
      </c>
      <c r="Q108">
        <v>2</v>
      </c>
      <c r="R108">
        <v>3</v>
      </c>
      <c r="S108">
        <v>3</v>
      </c>
      <c r="T108">
        <v>0</v>
      </c>
      <c r="U108">
        <v>0</v>
      </c>
      <c r="V108">
        <v>0</v>
      </c>
      <c r="W108" s="12">
        <v>0</v>
      </c>
      <c r="X108">
        <v>0</v>
      </c>
      <c r="Y108">
        <v>0</v>
      </c>
      <c r="Z108">
        <v>0</v>
      </c>
      <c r="AA108">
        <v>0</v>
      </c>
      <c r="AB108">
        <v>105</v>
      </c>
      <c r="AC108">
        <v>19</v>
      </c>
      <c r="AD108">
        <v>19</v>
      </c>
      <c r="AE108">
        <v>0</v>
      </c>
      <c r="AF108">
        <v>0</v>
      </c>
      <c r="AG108">
        <v>0</v>
      </c>
      <c r="AH108">
        <v>0</v>
      </c>
      <c r="AI108">
        <v>0</v>
      </c>
      <c r="AJ108">
        <v>0</v>
      </c>
      <c r="AK108">
        <v>12</v>
      </c>
      <c r="AL108">
        <v>131</v>
      </c>
      <c r="AM108">
        <v>108</v>
      </c>
      <c r="AN108">
        <v>108</v>
      </c>
      <c r="AO108" s="12" t="s">
        <v>3</v>
      </c>
      <c r="AP108" s="12" t="s">
        <v>940</v>
      </c>
      <c r="AQ108" s="12" t="s">
        <v>17</v>
      </c>
      <c r="AR108" s="12" t="s">
        <v>379</v>
      </c>
      <c r="AS108" s="12" t="s">
        <v>57</v>
      </c>
      <c r="AT108" s="12" t="s">
        <v>364</v>
      </c>
      <c r="AU108" s="12" t="s">
        <v>704</v>
      </c>
      <c r="AV108" s="12" t="s">
        <v>268</v>
      </c>
    </row>
    <row r="109" spans="1:48" x14ac:dyDescent="0.35">
      <c r="A109" s="12" t="s">
        <v>148</v>
      </c>
      <c r="B109" s="12" t="s">
        <v>149</v>
      </c>
      <c r="C109" s="109">
        <v>44120</v>
      </c>
      <c r="D109">
        <v>6783</v>
      </c>
      <c r="E109">
        <v>7</v>
      </c>
      <c r="F109">
        <v>6</v>
      </c>
      <c r="G109">
        <v>1</v>
      </c>
      <c r="H109">
        <v>97</v>
      </c>
      <c r="I109">
        <v>97</v>
      </c>
      <c r="J109">
        <v>61</v>
      </c>
      <c r="K109">
        <v>61</v>
      </c>
      <c r="L109">
        <v>4</v>
      </c>
      <c r="M109">
        <v>4</v>
      </c>
      <c r="N109">
        <v>176</v>
      </c>
      <c r="O109">
        <v>15</v>
      </c>
      <c r="P109">
        <v>15</v>
      </c>
      <c r="Q109">
        <v>6</v>
      </c>
      <c r="R109">
        <v>10</v>
      </c>
      <c r="S109">
        <v>10</v>
      </c>
      <c r="T109">
        <v>3</v>
      </c>
      <c r="U109">
        <v>3</v>
      </c>
      <c r="V109">
        <v>67</v>
      </c>
      <c r="W109" s="12">
        <v>67</v>
      </c>
      <c r="X109">
        <v>36</v>
      </c>
      <c r="Y109">
        <v>36</v>
      </c>
      <c r="Z109">
        <v>0</v>
      </c>
      <c r="AA109">
        <v>0</v>
      </c>
      <c r="AB109">
        <v>451</v>
      </c>
      <c r="AC109">
        <v>206</v>
      </c>
      <c r="AD109">
        <v>206</v>
      </c>
      <c r="AE109">
        <v>0</v>
      </c>
      <c r="AF109">
        <v>0</v>
      </c>
      <c r="AG109">
        <v>0</v>
      </c>
      <c r="AH109">
        <v>0</v>
      </c>
      <c r="AI109">
        <v>0</v>
      </c>
      <c r="AJ109">
        <v>0</v>
      </c>
      <c r="AK109">
        <v>90</v>
      </c>
      <c r="AL109">
        <v>499</v>
      </c>
      <c r="AM109">
        <v>457</v>
      </c>
      <c r="AN109">
        <v>453</v>
      </c>
      <c r="AO109" s="12" t="s">
        <v>3</v>
      </c>
      <c r="AP109" s="12" t="s">
        <v>941</v>
      </c>
      <c r="AQ109" s="12" t="s">
        <v>17</v>
      </c>
      <c r="AR109" s="12" t="s">
        <v>379</v>
      </c>
      <c r="AS109" s="12" t="s">
        <v>57</v>
      </c>
      <c r="AT109" s="12" t="s">
        <v>362</v>
      </c>
      <c r="AU109" s="12" t="s">
        <v>667</v>
      </c>
      <c r="AV109" s="12" t="s">
        <v>268</v>
      </c>
    </row>
    <row r="110" spans="1:48" x14ac:dyDescent="0.35">
      <c r="A110" s="12" t="s">
        <v>148</v>
      </c>
      <c r="B110" s="12" t="s">
        <v>150</v>
      </c>
      <c r="C110" s="109">
        <v>44120</v>
      </c>
      <c r="D110">
        <v>4387</v>
      </c>
      <c r="E110">
        <v>7</v>
      </c>
      <c r="F110">
        <v>12</v>
      </c>
      <c r="G110">
        <v>0</v>
      </c>
      <c r="H110">
        <v>378</v>
      </c>
      <c r="I110">
        <v>378</v>
      </c>
      <c r="J110">
        <v>245</v>
      </c>
      <c r="K110">
        <v>245</v>
      </c>
      <c r="L110">
        <v>6</v>
      </c>
      <c r="M110">
        <v>6</v>
      </c>
      <c r="N110">
        <v>199</v>
      </c>
      <c r="O110">
        <v>19</v>
      </c>
      <c r="P110">
        <v>19</v>
      </c>
      <c r="Q110">
        <v>8</v>
      </c>
      <c r="R110">
        <v>12</v>
      </c>
      <c r="S110">
        <v>12</v>
      </c>
      <c r="T110">
        <v>1</v>
      </c>
      <c r="U110">
        <v>1</v>
      </c>
      <c r="V110">
        <v>124</v>
      </c>
      <c r="W110" s="12">
        <v>124</v>
      </c>
      <c r="X110">
        <v>86</v>
      </c>
      <c r="Y110">
        <v>86</v>
      </c>
      <c r="Z110">
        <v>0</v>
      </c>
      <c r="AA110">
        <v>0</v>
      </c>
      <c r="AB110">
        <v>266</v>
      </c>
      <c r="AC110">
        <v>154</v>
      </c>
      <c r="AD110">
        <v>154</v>
      </c>
      <c r="AE110">
        <v>0</v>
      </c>
      <c r="AF110">
        <v>0</v>
      </c>
      <c r="AG110">
        <v>0</v>
      </c>
      <c r="AH110">
        <v>0</v>
      </c>
      <c r="AI110">
        <v>0</v>
      </c>
      <c r="AJ110">
        <v>0</v>
      </c>
      <c r="AK110">
        <v>154</v>
      </c>
      <c r="AL110">
        <v>302</v>
      </c>
      <c r="AM110">
        <v>242</v>
      </c>
      <c r="AN110">
        <v>242</v>
      </c>
      <c r="AO110" s="12" t="s">
        <v>3</v>
      </c>
      <c r="AP110" s="12" t="s">
        <v>941</v>
      </c>
      <c r="AQ110" s="12" t="s">
        <v>17</v>
      </c>
      <c r="AR110" s="12" t="s">
        <v>379</v>
      </c>
      <c r="AS110" s="12" t="s">
        <v>57</v>
      </c>
      <c r="AT110" s="12" t="s">
        <v>362</v>
      </c>
      <c r="AU110" s="12" t="s">
        <v>664</v>
      </c>
      <c r="AV110" s="12" t="s">
        <v>268</v>
      </c>
    </row>
    <row r="111" spans="1:48" x14ac:dyDescent="0.35">
      <c r="A111" s="12" t="s">
        <v>148</v>
      </c>
      <c r="B111" s="12" t="s">
        <v>151</v>
      </c>
      <c r="C111" s="109">
        <v>44120</v>
      </c>
      <c r="D111">
        <v>1160</v>
      </c>
      <c r="E111">
        <v>4</v>
      </c>
      <c r="F111">
        <v>4</v>
      </c>
      <c r="G111">
        <v>0</v>
      </c>
      <c r="H111">
        <v>189</v>
      </c>
      <c r="I111">
        <v>189</v>
      </c>
      <c r="J111">
        <v>93</v>
      </c>
      <c r="K111">
        <v>93</v>
      </c>
      <c r="L111">
        <v>4</v>
      </c>
      <c r="M111">
        <v>4</v>
      </c>
      <c r="N111">
        <v>51</v>
      </c>
      <c r="O111">
        <v>9</v>
      </c>
      <c r="P111">
        <v>9</v>
      </c>
      <c r="Q111">
        <v>6</v>
      </c>
      <c r="R111">
        <v>10</v>
      </c>
      <c r="S111">
        <v>10</v>
      </c>
      <c r="T111">
        <v>0</v>
      </c>
      <c r="U111">
        <v>0</v>
      </c>
      <c r="V111">
        <v>21</v>
      </c>
      <c r="W111" s="12">
        <v>21</v>
      </c>
      <c r="X111">
        <v>14</v>
      </c>
      <c r="Y111">
        <v>14</v>
      </c>
      <c r="Z111">
        <v>0</v>
      </c>
      <c r="AA111">
        <v>0</v>
      </c>
      <c r="AB111">
        <v>81</v>
      </c>
      <c r="AC111">
        <v>7</v>
      </c>
      <c r="AD111">
        <v>7</v>
      </c>
      <c r="AE111">
        <v>0</v>
      </c>
      <c r="AF111">
        <v>0</v>
      </c>
      <c r="AG111">
        <v>0</v>
      </c>
      <c r="AH111">
        <v>0</v>
      </c>
      <c r="AI111">
        <v>0</v>
      </c>
      <c r="AJ111">
        <v>0</v>
      </c>
      <c r="AK111">
        <v>1</v>
      </c>
      <c r="AL111">
        <v>57</v>
      </c>
      <c r="AM111">
        <v>37</v>
      </c>
      <c r="AN111">
        <v>37</v>
      </c>
      <c r="AO111" s="12" t="s">
        <v>3</v>
      </c>
      <c r="AP111" s="12" t="s">
        <v>941</v>
      </c>
      <c r="AQ111" s="12" t="s">
        <v>17</v>
      </c>
      <c r="AR111" s="12" t="s">
        <v>379</v>
      </c>
      <c r="AS111" s="12" t="s">
        <v>57</v>
      </c>
      <c r="AT111" s="12" t="s">
        <v>363</v>
      </c>
      <c r="AU111" s="12" t="s">
        <v>679</v>
      </c>
      <c r="AV111" s="12" t="s">
        <v>268</v>
      </c>
    </row>
    <row r="112" spans="1:48" x14ac:dyDescent="0.35">
      <c r="A112" s="12" t="s">
        <v>148</v>
      </c>
      <c r="B112" s="12" t="s">
        <v>152</v>
      </c>
      <c r="C112" s="109">
        <v>44120</v>
      </c>
      <c r="D112">
        <v>1498</v>
      </c>
      <c r="E112">
        <v>1</v>
      </c>
      <c r="F112">
        <v>3</v>
      </c>
      <c r="G112">
        <v>0</v>
      </c>
      <c r="H112">
        <v>244</v>
      </c>
      <c r="I112">
        <v>244</v>
      </c>
      <c r="J112">
        <v>128</v>
      </c>
      <c r="K112">
        <v>128</v>
      </c>
      <c r="L112">
        <v>1</v>
      </c>
      <c r="M112">
        <v>1</v>
      </c>
      <c r="N112">
        <v>43</v>
      </c>
      <c r="O112">
        <v>5</v>
      </c>
      <c r="P112">
        <v>5</v>
      </c>
      <c r="Q112">
        <v>2</v>
      </c>
      <c r="R112">
        <v>4</v>
      </c>
      <c r="S112">
        <v>4</v>
      </c>
      <c r="T112">
        <v>0</v>
      </c>
      <c r="U112">
        <v>0</v>
      </c>
      <c r="V112">
        <v>134</v>
      </c>
      <c r="W112" s="12">
        <v>134</v>
      </c>
      <c r="X112">
        <v>81</v>
      </c>
      <c r="Y112">
        <v>81</v>
      </c>
      <c r="Z112">
        <v>1</v>
      </c>
      <c r="AA112">
        <v>1</v>
      </c>
      <c r="AB112">
        <v>69</v>
      </c>
      <c r="AC112">
        <v>8</v>
      </c>
      <c r="AD112">
        <v>8</v>
      </c>
      <c r="AE112">
        <v>0</v>
      </c>
      <c r="AF112">
        <v>0</v>
      </c>
      <c r="AG112">
        <v>0</v>
      </c>
      <c r="AH112">
        <v>0</v>
      </c>
      <c r="AI112">
        <v>0</v>
      </c>
      <c r="AJ112">
        <v>0</v>
      </c>
      <c r="AK112">
        <v>7</v>
      </c>
      <c r="AL112">
        <v>55</v>
      </c>
      <c r="AM112">
        <v>52</v>
      </c>
      <c r="AN112">
        <v>52</v>
      </c>
      <c r="AO112" s="12" t="s">
        <v>3</v>
      </c>
      <c r="AP112" s="12" t="s">
        <v>941</v>
      </c>
      <c r="AQ112" s="12" t="s">
        <v>17</v>
      </c>
      <c r="AR112" s="12" t="s">
        <v>379</v>
      </c>
      <c r="AS112" s="12" t="s">
        <v>57</v>
      </c>
      <c r="AT112" s="12" t="s">
        <v>364</v>
      </c>
      <c r="AU112" s="12" t="s">
        <v>704</v>
      </c>
      <c r="AV112" s="12" t="s">
        <v>268</v>
      </c>
    </row>
    <row r="113" spans="1:48" x14ac:dyDescent="0.35">
      <c r="A113" s="12" t="s">
        <v>148</v>
      </c>
      <c r="B113" s="12" t="s">
        <v>149</v>
      </c>
      <c r="C113" s="109">
        <v>44127</v>
      </c>
      <c r="D113">
        <v>6732</v>
      </c>
      <c r="E113">
        <v>3</v>
      </c>
      <c r="F113">
        <v>4</v>
      </c>
      <c r="G113">
        <v>-51</v>
      </c>
      <c r="H113">
        <v>40</v>
      </c>
      <c r="I113">
        <v>40</v>
      </c>
      <c r="J113">
        <v>21</v>
      </c>
      <c r="K113">
        <v>21</v>
      </c>
      <c r="L113">
        <v>1</v>
      </c>
      <c r="M113">
        <v>1</v>
      </c>
      <c r="N113">
        <v>150</v>
      </c>
      <c r="O113">
        <v>7</v>
      </c>
      <c r="P113">
        <v>7</v>
      </c>
      <c r="Q113">
        <v>7</v>
      </c>
      <c r="R113">
        <v>13</v>
      </c>
      <c r="S113">
        <v>13</v>
      </c>
      <c r="T113">
        <v>2</v>
      </c>
      <c r="U113">
        <v>2</v>
      </c>
      <c r="V113">
        <v>0</v>
      </c>
      <c r="W113" s="12">
        <v>0</v>
      </c>
      <c r="X113">
        <v>0</v>
      </c>
      <c r="Y113">
        <v>0</v>
      </c>
      <c r="Z113">
        <v>0</v>
      </c>
      <c r="AA113">
        <v>0</v>
      </c>
      <c r="AB113">
        <v>250</v>
      </c>
      <c r="AC113">
        <v>166</v>
      </c>
      <c r="AD113">
        <v>166</v>
      </c>
      <c r="AE113">
        <v>0</v>
      </c>
      <c r="AF113">
        <v>0</v>
      </c>
      <c r="AG113">
        <v>0</v>
      </c>
      <c r="AH113">
        <v>0</v>
      </c>
      <c r="AI113">
        <v>0</v>
      </c>
      <c r="AJ113">
        <v>0</v>
      </c>
      <c r="AK113">
        <v>27</v>
      </c>
      <c r="AL113">
        <v>231</v>
      </c>
      <c r="AM113">
        <v>201</v>
      </c>
      <c r="AN113">
        <v>201</v>
      </c>
      <c r="AO113" s="12" t="s">
        <v>3</v>
      </c>
      <c r="AP113" s="12" t="s">
        <v>942</v>
      </c>
      <c r="AQ113" s="12" t="s">
        <v>17</v>
      </c>
      <c r="AR113" s="12" t="s">
        <v>379</v>
      </c>
      <c r="AS113" s="12" t="s">
        <v>57</v>
      </c>
      <c r="AT113" s="12" t="s">
        <v>362</v>
      </c>
      <c r="AU113" s="12" t="s">
        <v>667</v>
      </c>
      <c r="AV113" s="12" t="s">
        <v>268</v>
      </c>
    </row>
    <row r="114" spans="1:48" x14ac:dyDescent="0.35">
      <c r="A114" s="12" t="s">
        <v>148</v>
      </c>
      <c r="B114" s="12" t="s">
        <v>150</v>
      </c>
      <c r="C114" s="109">
        <v>44127</v>
      </c>
      <c r="D114">
        <v>4441</v>
      </c>
      <c r="E114">
        <v>6</v>
      </c>
      <c r="F114">
        <v>7</v>
      </c>
      <c r="G114">
        <v>54</v>
      </c>
      <c r="H114">
        <v>232</v>
      </c>
      <c r="I114">
        <v>232</v>
      </c>
      <c r="J114">
        <v>160</v>
      </c>
      <c r="K114">
        <v>160</v>
      </c>
      <c r="L114">
        <v>3</v>
      </c>
      <c r="M114">
        <v>3</v>
      </c>
      <c r="N114">
        <v>181</v>
      </c>
      <c r="O114">
        <v>11</v>
      </c>
      <c r="P114">
        <v>11</v>
      </c>
      <c r="Q114">
        <v>11</v>
      </c>
      <c r="R114">
        <v>11</v>
      </c>
      <c r="S114">
        <v>11</v>
      </c>
      <c r="T114">
        <v>3</v>
      </c>
      <c r="U114">
        <v>3</v>
      </c>
      <c r="V114">
        <v>50</v>
      </c>
      <c r="W114" s="12">
        <v>50</v>
      </c>
      <c r="X114">
        <v>37</v>
      </c>
      <c r="Y114">
        <v>37</v>
      </c>
      <c r="Z114">
        <v>0</v>
      </c>
      <c r="AA114">
        <v>0</v>
      </c>
      <c r="AB114">
        <v>160</v>
      </c>
      <c r="AC114">
        <v>117</v>
      </c>
      <c r="AD114">
        <v>117</v>
      </c>
      <c r="AE114">
        <v>0</v>
      </c>
      <c r="AF114">
        <v>0</v>
      </c>
      <c r="AG114">
        <v>0</v>
      </c>
      <c r="AH114">
        <v>0</v>
      </c>
      <c r="AI114">
        <v>0</v>
      </c>
      <c r="AJ114">
        <v>0</v>
      </c>
      <c r="AK114">
        <v>117</v>
      </c>
      <c r="AL114">
        <v>216</v>
      </c>
      <c r="AM114">
        <v>175</v>
      </c>
      <c r="AN114">
        <v>175</v>
      </c>
      <c r="AO114" s="12" t="s">
        <v>3</v>
      </c>
      <c r="AP114" s="12" t="s">
        <v>942</v>
      </c>
      <c r="AQ114" s="12" t="s">
        <v>17</v>
      </c>
      <c r="AR114" s="12" t="s">
        <v>379</v>
      </c>
      <c r="AS114" s="12" t="s">
        <v>57</v>
      </c>
      <c r="AT114" s="12" t="s">
        <v>362</v>
      </c>
      <c r="AU114" s="12" t="s">
        <v>664</v>
      </c>
      <c r="AV114" s="12" t="s">
        <v>268</v>
      </c>
    </row>
    <row r="115" spans="1:48" x14ac:dyDescent="0.35">
      <c r="A115" s="12" t="s">
        <v>148</v>
      </c>
      <c r="B115" s="12" t="s">
        <v>151</v>
      </c>
      <c r="C115" s="109">
        <v>44127</v>
      </c>
      <c r="D115">
        <v>1162</v>
      </c>
      <c r="E115">
        <v>4</v>
      </c>
      <c r="F115">
        <v>4</v>
      </c>
      <c r="G115">
        <v>2</v>
      </c>
      <c r="H115">
        <v>135</v>
      </c>
      <c r="I115">
        <v>135</v>
      </c>
      <c r="J115">
        <v>95</v>
      </c>
      <c r="K115">
        <v>95</v>
      </c>
      <c r="L115">
        <v>3</v>
      </c>
      <c r="M115">
        <v>3</v>
      </c>
      <c r="N115">
        <v>58</v>
      </c>
      <c r="O115">
        <v>5</v>
      </c>
      <c r="P115">
        <v>5</v>
      </c>
      <c r="Q115">
        <v>5</v>
      </c>
      <c r="R115">
        <v>11</v>
      </c>
      <c r="S115">
        <v>11</v>
      </c>
      <c r="T115">
        <v>1</v>
      </c>
      <c r="U115">
        <v>1</v>
      </c>
      <c r="V115">
        <v>15</v>
      </c>
      <c r="W115" s="12">
        <v>15</v>
      </c>
      <c r="X115">
        <v>10</v>
      </c>
      <c r="Y115">
        <v>10</v>
      </c>
      <c r="Z115">
        <v>0</v>
      </c>
      <c r="AA115">
        <v>0</v>
      </c>
      <c r="AB115">
        <v>67</v>
      </c>
      <c r="AC115">
        <v>7</v>
      </c>
      <c r="AD115">
        <v>7</v>
      </c>
      <c r="AE115">
        <v>0</v>
      </c>
      <c r="AF115">
        <v>0</v>
      </c>
      <c r="AG115">
        <v>0</v>
      </c>
      <c r="AH115">
        <v>0</v>
      </c>
      <c r="AI115">
        <v>0</v>
      </c>
      <c r="AJ115">
        <v>0</v>
      </c>
      <c r="AK115">
        <v>3</v>
      </c>
      <c r="AL115">
        <v>59</v>
      </c>
      <c r="AM115">
        <v>40</v>
      </c>
      <c r="AN115">
        <v>40</v>
      </c>
      <c r="AO115" s="12" t="s">
        <v>3</v>
      </c>
      <c r="AP115" s="12" t="s">
        <v>942</v>
      </c>
      <c r="AQ115" s="12" t="s">
        <v>17</v>
      </c>
      <c r="AR115" s="12" t="s">
        <v>379</v>
      </c>
      <c r="AS115" s="12" t="s">
        <v>57</v>
      </c>
      <c r="AT115" s="12" t="s">
        <v>363</v>
      </c>
      <c r="AU115" s="12" t="s">
        <v>679</v>
      </c>
      <c r="AV115" s="12" t="s">
        <v>268</v>
      </c>
    </row>
    <row r="116" spans="1:48" x14ac:dyDescent="0.35">
      <c r="A116" s="12" t="s">
        <v>148</v>
      </c>
      <c r="B116" s="12" t="s">
        <v>152</v>
      </c>
      <c r="C116" s="109">
        <v>44127</v>
      </c>
      <c r="D116">
        <v>1484</v>
      </c>
      <c r="E116">
        <v>2</v>
      </c>
      <c r="F116">
        <v>2</v>
      </c>
      <c r="G116">
        <v>-14</v>
      </c>
      <c r="H116">
        <v>98</v>
      </c>
      <c r="I116">
        <v>98</v>
      </c>
      <c r="J116">
        <v>53</v>
      </c>
      <c r="K116">
        <v>53</v>
      </c>
      <c r="L116">
        <v>2</v>
      </c>
      <c r="M116">
        <v>2</v>
      </c>
      <c r="N116">
        <v>39</v>
      </c>
      <c r="O116">
        <v>3</v>
      </c>
      <c r="P116">
        <v>3</v>
      </c>
      <c r="Q116">
        <v>3</v>
      </c>
      <c r="R116">
        <v>3</v>
      </c>
      <c r="S116">
        <v>3</v>
      </c>
      <c r="T116">
        <v>0</v>
      </c>
      <c r="U116">
        <v>0</v>
      </c>
      <c r="V116">
        <v>105</v>
      </c>
      <c r="W116" s="12">
        <v>105</v>
      </c>
      <c r="X116">
        <v>80</v>
      </c>
      <c r="Y116">
        <v>80</v>
      </c>
      <c r="Z116">
        <v>0</v>
      </c>
      <c r="AA116">
        <v>0</v>
      </c>
      <c r="AB116">
        <v>53</v>
      </c>
      <c r="AC116">
        <v>18</v>
      </c>
      <c r="AD116">
        <v>18</v>
      </c>
      <c r="AE116">
        <v>0</v>
      </c>
      <c r="AF116">
        <v>0</v>
      </c>
      <c r="AG116">
        <v>0</v>
      </c>
      <c r="AH116">
        <v>0</v>
      </c>
      <c r="AI116">
        <v>0</v>
      </c>
      <c r="AJ116">
        <v>0</v>
      </c>
      <c r="AK116">
        <v>0</v>
      </c>
      <c r="AL116">
        <v>35</v>
      </c>
      <c r="AM116">
        <v>27</v>
      </c>
      <c r="AN116">
        <v>27</v>
      </c>
      <c r="AO116" s="12" t="s">
        <v>3</v>
      </c>
      <c r="AP116" s="12" t="s">
        <v>942</v>
      </c>
      <c r="AQ116" s="12" t="s">
        <v>17</v>
      </c>
      <c r="AR116" s="12" t="s">
        <v>379</v>
      </c>
      <c r="AS116" s="12" t="s">
        <v>57</v>
      </c>
      <c r="AT116" s="12" t="s">
        <v>364</v>
      </c>
      <c r="AU116" s="12" t="s">
        <v>704</v>
      </c>
      <c r="AV116" s="12" t="s">
        <v>268</v>
      </c>
    </row>
    <row r="117" spans="1:48" x14ac:dyDescent="0.35">
      <c r="A117" s="12" t="s">
        <v>148</v>
      </c>
      <c r="B117" s="12" t="s">
        <v>149</v>
      </c>
      <c r="C117" s="109">
        <v>44134</v>
      </c>
      <c r="D117">
        <v>6790</v>
      </c>
      <c r="E117">
        <v>9</v>
      </c>
      <c r="F117">
        <v>8</v>
      </c>
      <c r="G117">
        <v>58</v>
      </c>
      <c r="H117">
        <v>467</v>
      </c>
      <c r="I117">
        <v>467</v>
      </c>
      <c r="J117">
        <v>232</v>
      </c>
      <c r="K117">
        <v>232</v>
      </c>
      <c r="L117">
        <v>6</v>
      </c>
      <c r="M117">
        <v>6</v>
      </c>
      <c r="N117">
        <v>167</v>
      </c>
      <c r="O117">
        <v>19</v>
      </c>
      <c r="P117">
        <v>19</v>
      </c>
      <c r="Q117">
        <v>12</v>
      </c>
      <c r="R117">
        <v>20</v>
      </c>
      <c r="S117">
        <v>20</v>
      </c>
      <c r="T117">
        <v>3</v>
      </c>
      <c r="U117">
        <v>3</v>
      </c>
      <c r="V117">
        <v>52</v>
      </c>
      <c r="W117" s="12">
        <v>52</v>
      </c>
      <c r="X117">
        <v>30</v>
      </c>
      <c r="Y117">
        <v>30</v>
      </c>
      <c r="Z117">
        <v>0</v>
      </c>
      <c r="AA117">
        <v>0</v>
      </c>
      <c r="AB117">
        <v>249</v>
      </c>
      <c r="AC117">
        <v>106</v>
      </c>
      <c r="AD117">
        <v>106</v>
      </c>
      <c r="AE117">
        <v>0</v>
      </c>
      <c r="AF117">
        <v>0</v>
      </c>
      <c r="AG117">
        <v>0</v>
      </c>
      <c r="AH117">
        <v>0</v>
      </c>
      <c r="AI117">
        <v>0</v>
      </c>
      <c r="AJ117">
        <v>0</v>
      </c>
      <c r="AK117">
        <v>40</v>
      </c>
      <c r="AL117">
        <v>255</v>
      </c>
      <c r="AM117">
        <v>230</v>
      </c>
      <c r="AN117">
        <v>230</v>
      </c>
      <c r="AO117" s="12" t="s">
        <v>3</v>
      </c>
      <c r="AP117" s="12" t="s">
        <v>943</v>
      </c>
      <c r="AQ117" s="12" t="s">
        <v>17</v>
      </c>
      <c r="AR117" s="12" t="s">
        <v>379</v>
      </c>
      <c r="AS117" s="12" t="s">
        <v>57</v>
      </c>
      <c r="AT117" s="12" t="s">
        <v>362</v>
      </c>
      <c r="AU117" s="12" t="s">
        <v>667</v>
      </c>
      <c r="AV117" s="12" t="s">
        <v>268</v>
      </c>
    </row>
    <row r="118" spans="1:48" x14ac:dyDescent="0.35">
      <c r="A118" s="12" t="s">
        <v>148</v>
      </c>
      <c r="B118" s="12" t="s">
        <v>150</v>
      </c>
      <c r="C118" s="109">
        <v>44134</v>
      </c>
      <c r="D118">
        <v>4438</v>
      </c>
      <c r="E118">
        <v>7</v>
      </c>
      <c r="F118">
        <v>5</v>
      </c>
      <c r="G118">
        <v>-3</v>
      </c>
      <c r="H118">
        <v>820</v>
      </c>
      <c r="I118">
        <v>820</v>
      </c>
      <c r="J118">
        <v>470</v>
      </c>
      <c r="K118">
        <v>470</v>
      </c>
      <c r="L118">
        <v>5</v>
      </c>
      <c r="M118">
        <v>5</v>
      </c>
      <c r="N118">
        <v>182</v>
      </c>
      <c r="O118">
        <v>30</v>
      </c>
      <c r="P118">
        <v>30</v>
      </c>
      <c r="Q118">
        <v>19</v>
      </c>
      <c r="R118">
        <v>36</v>
      </c>
      <c r="S118">
        <v>15</v>
      </c>
      <c r="T118">
        <v>1</v>
      </c>
      <c r="U118">
        <v>1</v>
      </c>
      <c r="V118">
        <v>920</v>
      </c>
      <c r="W118" s="12">
        <v>920</v>
      </c>
      <c r="X118">
        <v>692</v>
      </c>
      <c r="Y118">
        <v>692</v>
      </c>
      <c r="Z118">
        <v>1</v>
      </c>
      <c r="AA118">
        <v>1</v>
      </c>
      <c r="AB118">
        <v>261</v>
      </c>
      <c r="AC118">
        <v>24</v>
      </c>
      <c r="AD118">
        <v>24</v>
      </c>
      <c r="AE118">
        <v>0</v>
      </c>
      <c r="AF118">
        <v>0</v>
      </c>
      <c r="AG118">
        <v>0</v>
      </c>
      <c r="AH118">
        <v>0</v>
      </c>
      <c r="AI118">
        <v>0</v>
      </c>
      <c r="AJ118">
        <v>0</v>
      </c>
      <c r="AK118">
        <v>24</v>
      </c>
      <c r="AL118">
        <v>211</v>
      </c>
      <c r="AM118">
        <v>178</v>
      </c>
      <c r="AN118">
        <v>178</v>
      </c>
      <c r="AO118" s="12" t="s">
        <v>3</v>
      </c>
      <c r="AP118" s="12" t="s">
        <v>943</v>
      </c>
      <c r="AQ118" s="12" t="s">
        <v>17</v>
      </c>
      <c r="AR118" s="12" t="s">
        <v>379</v>
      </c>
      <c r="AS118" s="12" t="s">
        <v>57</v>
      </c>
      <c r="AT118" s="12" t="s">
        <v>362</v>
      </c>
      <c r="AU118" s="12" t="s">
        <v>664</v>
      </c>
      <c r="AV118" s="12" t="s">
        <v>268</v>
      </c>
    </row>
    <row r="119" spans="1:48" x14ac:dyDescent="0.35">
      <c r="A119" s="12" t="s">
        <v>148</v>
      </c>
      <c r="B119" s="12" t="s">
        <v>151</v>
      </c>
      <c r="C119" s="109">
        <v>44134</v>
      </c>
      <c r="D119">
        <v>1156</v>
      </c>
      <c r="E119">
        <v>5</v>
      </c>
      <c r="F119">
        <v>1</v>
      </c>
      <c r="G119">
        <v>-6</v>
      </c>
      <c r="H119">
        <v>388</v>
      </c>
      <c r="I119">
        <v>388</v>
      </c>
      <c r="J119">
        <v>199</v>
      </c>
      <c r="K119">
        <v>199</v>
      </c>
      <c r="L119">
        <v>3</v>
      </c>
      <c r="M119">
        <v>3</v>
      </c>
      <c r="N119">
        <v>62</v>
      </c>
      <c r="O119">
        <v>10</v>
      </c>
      <c r="P119">
        <v>10</v>
      </c>
      <c r="Q119">
        <v>8</v>
      </c>
      <c r="R119">
        <v>10</v>
      </c>
      <c r="S119">
        <v>7</v>
      </c>
      <c r="T119">
        <v>1</v>
      </c>
      <c r="U119">
        <v>1</v>
      </c>
      <c r="V119">
        <v>20</v>
      </c>
      <c r="W119" s="12">
        <v>20</v>
      </c>
      <c r="X119">
        <v>13</v>
      </c>
      <c r="Y119">
        <v>13</v>
      </c>
      <c r="Z119">
        <v>1</v>
      </c>
      <c r="AA119">
        <v>1</v>
      </c>
      <c r="AB119">
        <v>31</v>
      </c>
      <c r="AC119">
        <v>8</v>
      </c>
      <c r="AD119">
        <v>8</v>
      </c>
      <c r="AE119">
        <v>0</v>
      </c>
      <c r="AF119">
        <v>0</v>
      </c>
      <c r="AG119">
        <v>0</v>
      </c>
      <c r="AH119">
        <v>0</v>
      </c>
      <c r="AI119">
        <v>0</v>
      </c>
      <c r="AJ119">
        <v>0</v>
      </c>
      <c r="AK119">
        <v>8</v>
      </c>
      <c r="AL119">
        <v>28</v>
      </c>
      <c r="AM119">
        <v>20</v>
      </c>
      <c r="AN119">
        <v>20</v>
      </c>
      <c r="AO119" s="12" t="s">
        <v>3</v>
      </c>
      <c r="AP119" s="12" t="s">
        <v>943</v>
      </c>
      <c r="AQ119" s="12" t="s">
        <v>17</v>
      </c>
      <c r="AR119" s="12" t="s">
        <v>379</v>
      </c>
      <c r="AS119" s="12" t="s">
        <v>57</v>
      </c>
      <c r="AT119" s="12" t="s">
        <v>363</v>
      </c>
      <c r="AU119" s="12" t="s">
        <v>679</v>
      </c>
      <c r="AV119" s="12" t="s">
        <v>268</v>
      </c>
    </row>
    <row r="120" spans="1:48" x14ac:dyDescent="0.35">
      <c r="A120" s="12" t="s">
        <v>148</v>
      </c>
      <c r="B120" s="12" t="s">
        <v>152</v>
      </c>
      <c r="C120" s="109">
        <v>44134</v>
      </c>
      <c r="D120">
        <v>1474</v>
      </c>
      <c r="E120">
        <v>3</v>
      </c>
      <c r="F120">
        <v>3</v>
      </c>
      <c r="G120">
        <v>-10</v>
      </c>
      <c r="H120">
        <v>80</v>
      </c>
      <c r="I120">
        <v>80</v>
      </c>
      <c r="J120">
        <v>46</v>
      </c>
      <c r="K120">
        <v>46</v>
      </c>
      <c r="L120">
        <v>1</v>
      </c>
      <c r="M120">
        <v>1</v>
      </c>
      <c r="N120">
        <v>41</v>
      </c>
      <c r="O120">
        <v>7</v>
      </c>
      <c r="P120">
        <v>7</v>
      </c>
      <c r="Q120">
        <v>5</v>
      </c>
      <c r="R120">
        <v>8</v>
      </c>
      <c r="S120">
        <v>4</v>
      </c>
      <c r="T120">
        <v>2</v>
      </c>
      <c r="U120">
        <v>2</v>
      </c>
      <c r="V120">
        <v>51</v>
      </c>
      <c r="W120" s="12">
        <v>51</v>
      </c>
      <c r="X120">
        <v>14</v>
      </c>
      <c r="Y120">
        <v>14</v>
      </c>
      <c r="Z120">
        <v>0</v>
      </c>
      <c r="AA120">
        <v>0</v>
      </c>
      <c r="AB120">
        <v>84</v>
      </c>
      <c r="AC120">
        <v>32</v>
      </c>
      <c r="AD120">
        <v>32</v>
      </c>
      <c r="AE120">
        <v>0</v>
      </c>
      <c r="AF120">
        <v>0</v>
      </c>
      <c r="AG120">
        <v>0</v>
      </c>
      <c r="AH120">
        <v>0</v>
      </c>
      <c r="AI120">
        <v>0</v>
      </c>
      <c r="AJ120">
        <v>0</v>
      </c>
      <c r="AK120">
        <v>32</v>
      </c>
      <c r="AL120">
        <v>19</v>
      </c>
      <c r="AM120">
        <v>13</v>
      </c>
      <c r="AN120">
        <v>13</v>
      </c>
      <c r="AO120" s="12" t="s">
        <v>3</v>
      </c>
      <c r="AP120" s="12" t="s">
        <v>943</v>
      </c>
      <c r="AQ120" s="12" t="s">
        <v>17</v>
      </c>
      <c r="AR120" s="12" t="s">
        <v>379</v>
      </c>
      <c r="AS120" s="12" t="s">
        <v>57</v>
      </c>
      <c r="AT120" s="12" t="s">
        <v>364</v>
      </c>
      <c r="AU120" s="12" t="s">
        <v>704</v>
      </c>
      <c r="AV120" s="12" t="s">
        <v>268</v>
      </c>
    </row>
    <row r="121" spans="1:48" x14ac:dyDescent="0.35">
      <c r="A121" s="12" t="s">
        <v>148</v>
      </c>
      <c r="B121" s="12" t="s">
        <v>149</v>
      </c>
      <c r="C121" s="109">
        <v>44141</v>
      </c>
      <c r="D121">
        <v>6812</v>
      </c>
      <c r="E121">
        <v>3</v>
      </c>
      <c r="F121">
        <v>4</v>
      </c>
      <c r="G121">
        <v>22</v>
      </c>
      <c r="H121">
        <v>162</v>
      </c>
      <c r="I121">
        <v>162</v>
      </c>
      <c r="J121">
        <v>99</v>
      </c>
      <c r="K121">
        <v>99</v>
      </c>
      <c r="L121">
        <v>1</v>
      </c>
      <c r="M121">
        <v>1</v>
      </c>
      <c r="N121">
        <v>71</v>
      </c>
      <c r="O121">
        <v>12</v>
      </c>
      <c r="P121">
        <v>12</v>
      </c>
      <c r="Q121">
        <v>12</v>
      </c>
      <c r="R121">
        <v>22</v>
      </c>
      <c r="S121">
        <v>15</v>
      </c>
      <c r="T121">
        <v>2</v>
      </c>
      <c r="U121">
        <v>2</v>
      </c>
      <c r="V121">
        <v>45</v>
      </c>
      <c r="W121" s="12">
        <v>45</v>
      </c>
      <c r="X121">
        <v>30</v>
      </c>
      <c r="Y121">
        <v>30</v>
      </c>
      <c r="Z121">
        <v>0</v>
      </c>
      <c r="AA121">
        <v>0</v>
      </c>
      <c r="AB121">
        <v>272</v>
      </c>
      <c r="AC121">
        <v>124</v>
      </c>
      <c r="AD121">
        <v>124</v>
      </c>
      <c r="AE121">
        <v>0</v>
      </c>
      <c r="AF121">
        <v>0</v>
      </c>
      <c r="AG121">
        <v>0</v>
      </c>
      <c r="AH121">
        <v>0</v>
      </c>
      <c r="AI121">
        <v>0</v>
      </c>
      <c r="AJ121">
        <v>0</v>
      </c>
      <c r="AK121">
        <v>80</v>
      </c>
      <c r="AL121">
        <v>266</v>
      </c>
      <c r="AM121">
        <v>223</v>
      </c>
      <c r="AN121">
        <v>223</v>
      </c>
      <c r="AO121" s="12" t="s">
        <v>3</v>
      </c>
      <c r="AP121" s="12" t="s">
        <v>944</v>
      </c>
      <c r="AQ121" s="12" t="s">
        <v>35</v>
      </c>
      <c r="AR121" s="12" t="s">
        <v>379</v>
      </c>
      <c r="AS121" s="12" t="s">
        <v>57</v>
      </c>
      <c r="AT121" s="12" t="s">
        <v>362</v>
      </c>
      <c r="AU121" s="12" t="s">
        <v>667</v>
      </c>
      <c r="AV121" s="12" t="s">
        <v>268</v>
      </c>
    </row>
    <row r="122" spans="1:48" x14ac:dyDescent="0.35">
      <c r="A122" s="12" t="s">
        <v>148</v>
      </c>
      <c r="B122" s="12" t="s">
        <v>150</v>
      </c>
      <c r="C122" s="109">
        <v>44141</v>
      </c>
      <c r="D122">
        <v>4455</v>
      </c>
      <c r="E122">
        <v>13</v>
      </c>
      <c r="F122">
        <v>11</v>
      </c>
      <c r="G122">
        <v>17</v>
      </c>
      <c r="H122">
        <v>405</v>
      </c>
      <c r="I122">
        <v>405</v>
      </c>
      <c r="J122">
        <v>285</v>
      </c>
      <c r="K122">
        <v>285</v>
      </c>
      <c r="L122">
        <v>7</v>
      </c>
      <c r="M122">
        <v>7</v>
      </c>
      <c r="N122">
        <v>121</v>
      </c>
      <c r="O122">
        <v>19</v>
      </c>
      <c r="P122">
        <v>19</v>
      </c>
      <c r="Q122">
        <v>19</v>
      </c>
      <c r="R122">
        <v>30</v>
      </c>
      <c r="S122">
        <v>25</v>
      </c>
      <c r="T122">
        <v>5</v>
      </c>
      <c r="U122">
        <v>5</v>
      </c>
      <c r="V122">
        <v>246</v>
      </c>
      <c r="W122" s="12">
        <v>246</v>
      </c>
      <c r="X122">
        <v>182</v>
      </c>
      <c r="Y122">
        <v>182</v>
      </c>
      <c r="Z122">
        <v>1</v>
      </c>
      <c r="AA122">
        <v>1</v>
      </c>
      <c r="AB122">
        <v>284</v>
      </c>
      <c r="AC122">
        <v>65</v>
      </c>
      <c r="AD122">
        <v>65</v>
      </c>
      <c r="AE122">
        <v>0</v>
      </c>
      <c r="AF122">
        <v>0</v>
      </c>
      <c r="AG122">
        <v>0</v>
      </c>
      <c r="AH122">
        <v>0</v>
      </c>
      <c r="AI122">
        <v>0</v>
      </c>
      <c r="AJ122">
        <v>0</v>
      </c>
      <c r="AK122">
        <v>55</v>
      </c>
      <c r="AL122">
        <v>215</v>
      </c>
      <c r="AM122">
        <v>169</v>
      </c>
      <c r="AN122">
        <v>169</v>
      </c>
      <c r="AO122" s="12" t="s">
        <v>3</v>
      </c>
      <c r="AP122" s="12" t="s">
        <v>944</v>
      </c>
      <c r="AQ122" s="12" t="s">
        <v>35</v>
      </c>
      <c r="AR122" s="12" t="s">
        <v>379</v>
      </c>
      <c r="AS122" s="12" t="s">
        <v>57</v>
      </c>
      <c r="AT122" s="12" t="s">
        <v>362</v>
      </c>
      <c r="AU122" s="12" t="s">
        <v>664</v>
      </c>
      <c r="AV122" s="12" t="s">
        <v>268</v>
      </c>
    </row>
    <row r="123" spans="1:48" x14ac:dyDescent="0.35">
      <c r="A123" s="12" t="s">
        <v>148</v>
      </c>
      <c r="B123" s="12" t="s">
        <v>151</v>
      </c>
      <c r="C123" s="109">
        <v>44141</v>
      </c>
      <c r="D123">
        <v>1130</v>
      </c>
      <c r="E123">
        <v>2</v>
      </c>
      <c r="F123">
        <v>1</v>
      </c>
      <c r="G123">
        <v>-26</v>
      </c>
      <c r="H123">
        <v>98</v>
      </c>
      <c r="I123">
        <v>98</v>
      </c>
      <c r="J123">
        <v>67</v>
      </c>
      <c r="K123">
        <v>67</v>
      </c>
      <c r="L123">
        <v>1</v>
      </c>
      <c r="M123">
        <v>1</v>
      </c>
      <c r="N123">
        <v>33</v>
      </c>
      <c r="O123">
        <v>4</v>
      </c>
      <c r="P123">
        <v>4</v>
      </c>
      <c r="Q123">
        <v>4</v>
      </c>
      <c r="R123">
        <v>8</v>
      </c>
      <c r="S123">
        <v>8</v>
      </c>
      <c r="T123">
        <v>1</v>
      </c>
      <c r="U123">
        <v>1</v>
      </c>
      <c r="V123">
        <v>38</v>
      </c>
      <c r="W123" s="12">
        <v>38</v>
      </c>
      <c r="X123">
        <v>25</v>
      </c>
      <c r="Y123">
        <v>25</v>
      </c>
      <c r="Z123">
        <v>0</v>
      </c>
      <c r="AA123">
        <v>0</v>
      </c>
      <c r="AB123">
        <v>55</v>
      </c>
      <c r="AC123">
        <v>2</v>
      </c>
      <c r="AD123">
        <v>2</v>
      </c>
      <c r="AE123">
        <v>0</v>
      </c>
      <c r="AF123">
        <v>0</v>
      </c>
      <c r="AG123">
        <v>0</v>
      </c>
      <c r="AH123">
        <v>1</v>
      </c>
      <c r="AI123">
        <v>0</v>
      </c>
      <c r="AJ123">
        <v>0</v>
      </c>
      <c r="AK123">
        <v>1</v>
      </c>
      <c r="AL123">
        <v>37</v>
      </c>
      <c r="AM123">
        <v>22</v>
      </c>
      <c r="AN123">
        <v>22</v>
      </c>
      <c r="AO123" s="12" t="s">
        <v>3</v>
      </c>
      <c r="AP123" s="12" t="s">
        <v>944</v>
      </c>
      <c r="AQ123" s="12" t="s">
        <v>35</v>
      </c>
      <c r="AR123" s="12" t="s">
        <v>379</v>
      </c>
      <c r="AS123" s="12" t="s">
        <v>57</v>
      </c>
      <c r="AT123" s="12" t="s">
        <v>363</v>
      </c>
      <c r="AU123" s="12" t="s">
        <v>679</v>
      </c>
      <c r="AV123" s="12" t="s">
        <v>268</v>
      </c>
    </row>
    <row r="124" spans="1:48" x14ac:dyDescent="0.35">
      <c r="A124" s="12" t="s">
        <v>148</v>
      </c>
      <c r="B124" s="12" t="s">
        <v>152</v>
      </c>
      <c r="C124" s="109">
        <v>44141</v>
      </c>
      <c r="D124">
        <v>1509</v>
      </c>
      <c r="E124">
        <v>2</v>
      </c>
      <c r="F124">
        <v>3</v>
      </c>
      <c r="G124">
        <v>35</v>
      </c>
      <c r="H124">
        <v>201</v>
      </c>
      <c r="I124">
        <v>201</v>
      </c>
      <c r="J124">
        <v>107</v>
      </c>
      <c r="K124">
        <v>107</v>
      </c>
      <c r="L124">
        <v>2</v>
      </c>
      <c r="M124">
        <v>2</v>
      </c>
      <c r="N124">
        <v>56</v>
      </c>
      <c r="O124">
        <v>4</v>
      </c>
      <c r="P124">
        <v>4</v>
      </c>
      <c r="Q124">
        <v>2</v>
      </c>
      <c r="R124">
        <v>2</v>
      </c>
      <c r="S124">
        <v>2</v>
      </c>
      <c r="T124">
        <v>0</v>
      </c>
      <c r="U124">
        <v>0</v>
      </c>
      <c r="V124">
        <v>22</v>
      </c>
      <c r="W124" s="12">
        <v>22</v>
      </c>
      <c r="X124">
        <v>11</v>
      </c>
      <c r="Y124">
        <v>11</v>
      </c>
      <c r="Z124">
        <v>0</v>
      </c>
      <c r="AA124">
        <v>0</v>
      </c>
      <c r="AB124">
        <v>80</v>
      </c>
      <c r="AC124">
        <v>16</v>
      </c>
      <c r="AD124">
        <v>16</v>
      </c>
      <c r="AE124">
        <v>0</v>
      </c>
      <c r="AF124">
        <v>0</v>
      </c>
      <c r="AG124">
        <v>0</v>
      </c>
      <c r="AH124">
        <v>0</v>
      </c>
      <c r="AI124">
        <v>0</v>
      </c>
      <c r="AJ124">
        <v>0</v>
      </c>
      <c r="AK124">
        <v>16</v>
      </c>
      <c r="AL124">
        <v>125</v>
      </c>
      <c r="AM124">
        <v>102</v>
      </c>
      <c r="AN124">
        <v>102</v>
      </c>
      <c r="AO124" s="12" t="s">
        <v>3</v>
      </c>
      <c r="AP124" s="12" t="s">
        <v>944</v>
      </c>
      <c r="AQ124" s="12" t="s">
        <v>35</v>
      </c>
      <c r="AR124" s="12" t="s">
        <v>379</v>
      </c>
      <c r="AS124" s="12" t="s">
        <v>57</v>
      </c>
      <c r="AT124" s="12" t="s">
        <v>364</v>
      </c>
      <c r="AU124" s="12" t="s">
        <v>704</v>
      </c>
      <c r="AV124" s="12" t="s">
        <v>268</v>
      </c>
    </row>
    <row r="125" spans="1:48" x14ac:dyDescent="0.35">
      <c r="A125" s="12" t="s">
        <v>148</v>
      </c>
      <c r="B125" s="12" t="s">
        <v>149</v>
      </c>
      <c r="C125" s="109">
        <v>44148</v>
      </c>
      <c r="D125">
        <v>6594</v>
      </c>
      <c r="E125">
        <v>12</v>
      </c>
      <c r="F125">
        <v>12</v>
      </c>
      <c r="G125">
        <v>-218</v>
      </c>
      <c r="H125">
        <v>196</v>
      </c>
      <c r="I125">
        <v>196</v>
      </c>
      <c r="J125">
        <v>110</v>
      </c>
      <c r="K125">
        <v>110</v>
      </c>
      <c r="L125">
        <v>7</v>
      </c>
      <c r="M125">
        <v>7</v>
      </c>
      <c r="N125">
        <v>47</v>
      </c>
      <c r="O125">
        <v>18</v>
      </c>
      <c r="P125">
        <v>18</v>
      </c>
      <c r="Q125">
        <v>14</v>
      </c>
      <c r="R125">
        <v>26</v>
      </c>
      <c r="S125">
        <v>26</v>
      </c>
      <c r="T125">
        <v>5</v>
      </c>
      <c r="U125">
        <v>5</v>
      </c>
      <c r="V125">
        <v>102</v>
      </c>
      <c r="W125" s="12">
        <v>102</v>
      </c>
      <c r="X125">
        <v>79</v>
      </c>
      <c r="Y125">
        <v>79</v>
      </c>
      <c r="Z125">
        <v>0</v>
      </c>
      <c r="AA125">
        <v>0</v>
      </c>
      <c r="AB125">
        <v>213</v>
      </c>
      <c r="AC125">
        <v>109</v>
      </c>
      <c r="AD125">
        <v>109</v>
      </c>
      <c r="AE125">
        <v>0</v>
      </c>
      <c r="AF125">
        <v>0</v>
      </c>
      <c r="AG125">
        <v>0</v>
      </c>
      <c r="AH125">
        <v>0</v>
      </c>
      <c r="AI125">
        <v>0</v>
      </c>
      <c r="AJ125">
        <v>0</v>
      </c>
      <c r="AK125">
        <v>38</v>
      </c>
      <c r="AL125">
        <v>349</v>
      </c>
      <c r="AM125">
        <v>300</v>
      </c>
      <c r="AN125">
        <v>300</v>
      </c>
      <c r="AO125" s="12" t="s">
        <v>3</v>
      </c>
      <c r="AP125" s="12" t="s">
        <v>945</v>
      </c>
      <c r="AQ125" s="12" t="s">
        <v>35</v>
      </c>
      <c r="AR125" s="12" t="s">
        <v>379</v>
      </c>
      <c r="AS125" s="12" t="s">
        <v>57</v>
      </c>
      <c r="AT125" s="12" t="s">
        <v>362</v>
      </c>
      <c r="AU125" s="12" t="s">
        <v>667</v>
      </c>
      <c r="AV125" s="12" t="s">
        <v>268</v>
      </c>
    </row>
    <row r="126" spans="1:48" x14ac:dyDescent="0.35">
      <c r="A126" s="12" t="s">
        <v>148</v>
      </c>
      <c r="B126" s="12" t="s">
        <v>150</v>
      </c>
      <c r="C126" s="109">
        <v>44148</v>
      </c>
      <c r="D126">
        <v>4473</v>
      </c>
      <c r="E126">
        <v>20</v>
      </c>
      <c r="F126">
        <v>20</v>
      </c>
      <c r="G126">
        <v>18</v>
      </c>
      <c r="H126">
        <v>401</v>
      </c>
      <c r="I126">
        <v>401</v>
      </c>
      <c r="J126">
        <v>288</v>
      </c>
      <c r="K126">
        <v>288</v>
      </c>
      <c r="L126">
        <v>15</v>
      </c>
      <c r="M126">
        <v>15</v>
      </c>
      <c r="N126">
        <v>97</v>
      </c>
      <c r="O126">
        <v>21</v>
      </c>
      <c r="P126">
        <v>21</v>
      </c>
      <c r="Q126">
        <v>17</v>
      </c>
      <c r="R126">
        <v>20</v>
      </c>
      <c r="S126">
        <v>20</v>
      </c>
      <c r="T126">
        <v>5</v>
      </c>
      <c r="U126">
        <v>5</v>
      </c>
      <c r="V126">
        <v>821</v>
      </c>
      <c r="W126" s="12">
        <v>821</v>
      </c>
      <c r="X126">
        <v>689</v>
      </c>
      <c r="Y126">
        <v>689</v>
      </c>
      <c r="Z126">
        <v>0</v>
      </c>
      <c r="AA126">
        <v>0</v>
      </c>
      <c r="AB126">
        <v>178</v>
      </c>
      <c r="AC126">
        <v>102</v>
      </c>
      <c r="AD126">
        <v>102</v>
      </c>
      <c r="AE126">
        <v>0</v>
      </c>
      <c r="AF126">
        <v>0</v>
      </c>
      <c r="AG126">
        <v>0</v>
      </c>
      <c r="AH126">
        <v>0</v>
      </c>
      <c r="AI126">
        <v>0</v>
      </c>
      <c r="AJ126">
        <v>0</v>
      </c>
      <c r="AK126">
        <v>102</v>
      </c>
      <c r="AL126">
        <v>199</v>
      </c>
      <c r="AM126">
        <v>153</v>
      </c>
      <c r="AN126">
        <v>153</v>
      </c>
      <c r="AO126" s="12" t="s">
        <v>3</v>
      </c>
      <c r="AP126" s="12" t="s">
        <v>945</v>
      </c>
      <c r="AQ126" s="12" t="s">
        <v>35</v>
      </c>
      <c r="AR126" s="12" t="s">
        <v>379</v>
      </c>
      <c r="AS126" s="12" t="s">
        <v>57</v>
      </c>
      <c r="AT126" s="12" t="s">
        <v>362</v>
      </c>
      <c r="AU126" s="12" t="s">
        <v>664</v>
      </c>
      <c r="AV126" s="12" t="s">
        <v>268</v>
      </c>
    </row>
    <row r="127" spans="1:48" x14ac:dyDescent="0.35">
      <c r="A127" s="12" t="s">
        <v>148</v>
      </c>
      <c r="B127" s="12" t="s">
        <v>151</v>
      </c>
      <c r="C127" s="109">
        <v>44148</v>
      </c>
      <c r="D127">
        <v>1161</v>
      </c>
      <c r="E127">
        <v>8</v>
      </c>
      <c r="F127">
        <v>8</v>
      </c>
      <c r="G127">
        <v>31</v>
      </c>
      <c r="H127">
        <v>222</v>
      </c>
      <c r="I127">
        <v>222</v>
      </c>
      <c r="J127">
        <v>116</v>
      </c>
      <c r="K127">
        <v>116</v>
      </c>
      <c r="L127">
        <v>6</v>
      </c>
      <c r="M127">
        <v>6</v>
      </c>
      <c r="N127">
        <v>17</v>
      </c>
      <c r="O127">
        <v>9</v>
      </c>
      <c r="P127">
        <v>9</v>
      </c>
      <c r="Q127">
        <v>6</v>
      </c>
      <c r="R127">
        <v>9</v>
      </c>
      <c r="S127">
        <v>9</v>
      </c>
      <c r="T127">
        <v>2</v>
      </c>
      <c r="U127">
        <v>2</v>
      </c>
      <c r="V127">
        <v>34</v>
      </c>
      <c r="W127" s="12">
        <v>34</v>
      </c>
      <c r="X127">
        <v>16</v>
      </c>
      <c r="Y127">
        <v>16</v>
      </c>
      <c r="Z127">
        <v>0</v>
      </c>
      <c r="AA127">
        <v>0</v>
      </c>
      <c r="AB127">
        <v>58</v>
      </c>
      <c r="AC127">
        <v>0</v>
      </c>
      <c r="AD127">
        <v>0</v>
      </c>
      <c r="AE127">
        <v>0</v>
      </c>
      <c r="AF127">
        <v>0</v>
      </c>
      <c r="AG127">
        <v>0</v>
      </c>
      <c r="AH127">
        <v>0</v>
      </c>
      <c r="AI127">
        <v>0</v>
      </c>
      <c r="AJ127">
        <v>0</v>
      </c>
      <c r="AK127">
        <v>0</v>
      </c>
      <c r="AL127">
        <v>44</v>
      </c>
      <c r="AM127">
        <v>36</v>
      </c>
      <c r="AN127">
        <v>36</v>
      </c>
      <c r="AO127" s="12" t="s">
        <v>3</v>
      </c>
      <c r="AP127" s="12" t="s">
        <v>945</v>
      </c>
      <c r="AQ127" s="12" t="s">
        <v>35</v>
      </c>
      <c r="AR127" s="12" t="s">
        <v>379</v>
      </c>
      <c r="AS127" s="12" t="s">
        <v>57</v>
      </c>
      <c r="AT127" s="12" t="s">
        <v>363</v>
      </c>
      <c r="AU127" s="12" t="s">
        <v>679</v>
      </c>
      <c r="AV127" s="12" t="s">
        <v>268</v>
      </c>
    </row>
    <row r="128" spans="1:48" x14ac:dyDescent="0.35">
      <c r="A128" s="12" t="s">
        <v>148</v>
      </c>
      <c r="B128" s="12" t="s">
        <v>152</v>
      </c>
      <c r="C128" s="109">
        <v>44148</v>
      </c>
      <c r="D128">
        <v>1509</v>
      </c>
      <c r="E128">
        <v>3</v>
      </c>
      <c r="F128">
        <v>3</v>
      </c>
      <c r="G128">
        <v>0</v>
      </c>
      <c r="H128">
        <v>15</v>
      </c>
      <c r="I128">
        <v>15</v>
      </c>
      <c r="J128">
        <v>7</v>
      </c>
      <c r="K128">
        <v>7</v>
      </c>
      <c r="L128">
        <v>2</v>
      </c>
      <c r="M128">
        <v>2</v>
      </c>
      <c r="N128">
        <v>13</v>
      </c>
      <c r="O128">
        <v>6</v>
      </c>
      <c r="P128">
        <v>6</v>
      </c>
      <c r="Q128">
        <v>4</v>
      </c>
      <c r="R128">
        <v>4</v>
      </c>
      <c r="S128">
        <v>4</v>
      </c>
      <c r="T128">
        <v>1</v>
      </c>
      <c r="U128">
        <v>1</v>
      </c>
      <c r="V128">
        <v>12</v>
      </c>
      <c r="W128" s="12">
        <v>12</v>
      </c>
      <c r="X128">
        <v>9</v>
      </c>
      <c r="Y128">
        <v>9</v>
      </c>
      <c r="Z128">
        <v>0</v>
      </c>
      <c r="AA128">
        <v>0</v>
      </c>
      <c r="AB128">
        <v>29</v>
      </c>
      <c r="AC128">
        <v>6</v>
      </c>
      <c r="AD128">
        <v>6</v>
      </c>
      <c r="AE128">
        <v>0</v>
      </c>
      <c r="AF128">
        <v>0</v>
      </c>
      <c r="AG128">
        <v>0</v>
      </c>
      <c r="AH128">
        <v>0</v>
      </c>
      <c r="AI128">
        <v>0</v>
      </c>
      <c r="AJ128">
        <v>0</v>
      </c>
      <c r="AK128">
        <v>6</v>
      </c>
      <c r="AL128">
        <v>69</v>
      </c>
      <c r="AM128">
        <v>52</v>
      </c>
      <c r="AN128">
        <v>52</v>
      </c>
      <c r="AO128" s="12" t="s">
        <v>3</v>
      </c>
      <c r="AP128" s="12" t="s">
        <v>945</v>
      </c>
      <c r="AQ128" s="12" t="s">
        <v>35</v>
      </c>
      <c r="AR128" s="12" t="s">
        <v>379</v>
      </c>
      <c r="AS128" s="12" t="s">
        <v>57</v>
      </c>
      <c r="AT128" s="12" t="s">
        <v>364</v>
      </c>
      <c r="AU128" s="12" t="s">
        <v>704</v>
      </c>
      <c r="AV128" s="12" t="s">
        <v>268</v>
      </c>
    </row>
    <row r="129" spans="1:48" x14ac:dyDescent="0.35">
      <c r="A129" s="12" t="s">
        <v>148</v>
      </c>
      <c r="B129" s="12" t="s">
        <v>149</v>
      </c>
      <c r="C129" s="109">
        <v>44155</v>
      </c>
      <c r="D129">
        <v>6639</v>
      </c>
      <c r="E129">
        <v>14</v>
      </c>
      <c r="F129">
        <v>10</v>
      </c>
      <c r="G129">
        <v>45</v>
      </c>
      <c r="H129">
        <v>275</v>
      </c>
      <c r="I129">
        <v>275</v>
      </c>
      <c r="J129">
        <v>145</v>
      </c>
      <c r="K129">
        <v>145</v>
      </c>
      <c r="L129">
        <v>9</v>
      </c>
      <c r="M129">
        <v>9</v>
      </c>
      <c r="N129">
        <v>18</v>
      </c>
      <c r="O129">
        <v>18</v>
      </c>
      <c r="P129">
        <v>18</v>
      </c>
      <c r="Q129">
        <v>9</v>
      </c>
      <c r="R129">
        <v>12</v>
      </c>
      <c r="S129">
        <v>12</v>
      </c>
      <c r="T129">
        <v>5</v>
      </c>
      <c r="U129">
        <v>5</v>
      </c>
      <c r="V129">
        <v>44</v>
      </c>
      <c r="W129" s="12">
        <v>44</v>
      </c>
      <c r="X129">
        <v>21</v>
      </c>
      <c r="Y129">
        <v>21</v>
      </c>
      <c r="Z129">
        <v>0</v>
      </c>
      <c r="AA129">
        <v>0</v>
      </c>
      <c r="AB129">
        <v>20</v>
      </c>
      <c r="AC129">
        <v>7</v>
      </c>
      <c r="AD129">
        <v>7</v>
      </c>
      <c r="AE129">
        <v>0</v>
      </c>
      <c r="AF129">
        <v>0</v>
      </c>
      <c r="AG129">
        <v>0</v>
      </c>
      <c r="AH129">
        <v>0</v>
      </c>
      <c r="AI129">
        <v>0</v>
      </c>
      <c r="AJ129">
        <v>1</v>
      </c>
      <c r="AK129">
        <v>7</v>
      </c>
      <c r="AL129">
        <v>411</v>
      </c>
      <c r="AM129">
        <v>360</v>
      </c>
      <c r="AN129">
        <v>360</v>
      </c>
      <c r="AO129" s="12" t="s">
        <v>3</v>
      </c>
      <c r="AP129" s="12" t="s">
        <v>990</v>
      </c>
      <c r="AQ129" s="12" t="s">
        <v>35</v>
      </c>
      <c r="AR129" s="12" t="s">
        <v>379</v>
      </c>
      <c r="AS129" s="12" t="s">
        <v>57</v>
      </c>
      <c r="AT129" s="12" t="s">
        <v>362</v>
      </c>
      <c r="AU129" s="12" t="s">
        <v>667</v>
      </c>
      <c r="AV129" s="12" t="s">
        <v>268</v>
      </c>
    </row>
    <row r="130" spans="1:48" x14ac:dyDescent="0.35">
      <c r="A130" s="12" t="s">
        <v>148</v>
      </c>
      <c r="B130" s="12" t="s">
        <v>150</v>
      </c>
      <c r="C130" s="109">
        <v>44155</v>
      </c>
      <c r="D130">
        <v>4501</v>
      </c>
      <c r="E130">
        <v>5</v>
      </c>
      <c r="F130">
        <v>17</v>
      </c>
      <c r="G130">
        <v>28</v>
      </c>
      <c r="H130">
        <v>452</v>
      </c>
      <c r="I130">
        <v>452</v>
      </c>
      <c r="J130">
        <v>284</v>
      </c>
      <c r="K130">
        <v>284</v>
      </c>
      <c r="L130">
        <v>4</v>
      </c>
      <c r="M130">
        <v>4</v>
      </c>
      <c r="N130">
        <v>7</v>
      </c>
      <c r="O130">
        <v>7</v>
      </c>
      <c r="P130">
        <v>7</v>
      </c>
      <c r="Q130">
        <v>5</v>
      </c>
      <c r="R130">
        <v>6</v>
      </c>
      <c r="S130">
        <v>6</v>
      </c>
      <c r="T130">
        <v>1</v>
      </c>
      <c r="U130">
        <v>1</v>
      </c>
      <c r="V130">
        <v>489</v>
      </c>
      <c r="W130" s="12">
        <v>489</v>
      </c>
      <c r="X130">
        <v>255</v>
      </c>
      <c r="Y130">
        <v>255</v>
      </c>
      <c r="Z130">
        <v>0</v>
      </c>
      <c r="AA130">
        <v>0</v>
      </c>
      <c r="AB130">
        <v>42</v>
      </c>
      <c r="AC130">
        <v>0</v>
      </c>
      <c r="AD130">
        <v>0</v>
      </c>
      <c r="AE130">
        <v>0</v>
      </c>
      <c r="AF130">
        <v>0</v>
      </c>
      <c r="AG130">
        <v>0</v>
      </c>
      <c r="AH130">
        <v>0</v>
      </c>
      <c r="AI130">
        <v>0</v>
      </c>
      <c r="AJ130">
        <v>0</v>
      </c>
      <c r="AK130">
        <v>0</v>
      </c>
      <c r="AL130">
        <v>316</v>
      </c>
      <c r="AM130">
        <v>266</v>
      </c>
      <c r="AN130">
        <v>265</v>
      </c>
      <c r="AO130" s="12" t="s">
        <v>3</v>
      </c>
      <c r="AP130" s="12" t="s">
        <v>990</v>
      </c>
      <c r="AQ130" s="12" t="s">
        <v>35</v>
      </c>
      <c r="AR130" s="12" t="s">
        <v>379</v>
      </c>
      <c r="AS130" s="12" t="s">
        <v>57</v>
      </c>
      <c r="AT130" s="12" t="s">
        <v>362</v>
      </c>
      <c r="AU130" s="12" t="s">
        <v>664</v>
      </c>
      <c r="AV130" s="12" t="s">
        <v>268</v>
      </c>
    </row>
    <row r="131" spans="1:48" x14ac:dyDescent="0.35">
      <c r="A131" s="12" t="s">
        <v>148</v>
      </c>
      <c r="B131" s="12" t="s">
        <v>151</v>
      </c>
      <c r="C131" s="109">
        <v>44155</v>
      </c>
      <c r="D131">
        <v>1172</v>
      </c>
      <c r="E131">
        <v>8</v>
      </c>
      <c r="F131">
        <v>5</v>
      </c>
      <c r="G131">
        <v>11</v>
      </c>
      <c r="H131">
        <v>173</v>
      </c>
      <c r="I131">
        <v>173</v>
      </c>
      <c r="J131">
        <v>88</v>
      </c>
      <c r="K131">
        <v>88</v>
      </c>
      <c r="L131">
        <v>7</v>
      </c>
      <c r="M131">
        <v>7</v>
      </c>
      <c r="N131">
        <v>7</v>
      </c>
      <c r="O131">
        <v>7</v>
      </c>
      <c r="P131">
        <v>7</v>
      </c>
      <c r="Q131">
        <v>4</v>
      </c>
      <c r="R131">
        <v>8</v>
      </c>
      <c r="S131">
        <v>8</v>
      </c>
      <c r="T131">
        <v>1</v>
      </c>
      <c r="U131">
        <v>1</v>
      </c>
      <c r="V131">
        <v>45</v>
      </c>
      <c r="W131" s="12">
        <v>45</v>
      </c>
      <c r="X131">
        <v>22</v>
      </c>
      <c r="Y131">
        <v>22</v>
      </c>
      <c r="Z131">
        <v>0</v>
      </c>
      <c r="AA131">
        <v>0</v>
      </c>
      <c r="AB131">
        <v>25</v>
      </c>
      <c r="AC131">
        <v>0</v>
      </c>
      <c r="AD131">
        <v>0</v>
      </c>
      <c r="AE131">
        <v>0</v>
      </c>
      <c r="AF131">
        <v>0</v>
      </c>
      <c r="AG131">
        <v>0</v>
      </c>
      <c r="AH131">
        <v>0</v>
      </c>
      <c r="AI131">
        <v>0</v>
      </c>
      <c r="AJ131">
        <v>0</v>
      </c>
      <c r="AK131">
        <v>0</v>
      </c>
      <c r="AL131">
        <v>76</v>
      </c>
      <c r="AM131">
        <v>61</v>
      </c>
      <c r="AN131">
        <v>61</v>
      </c>
      <c r="AO131" s="12" t="s">
        <v>3</v>
      </c>
      <c r="AP131" s="12" t="s">
        <v>990</v>
      </c>
      <c r="AQ131" s="12" t="s">
        <v>35</v>
      </c>
      <c r="AR131" s="12" t="s">
        <v>379</v>
      </c>
      <c r="AS131" s="12" t="s">
        <v>57</v>
      </c>
      <c r="AT131" s="12" t="s">
        <v>363</v>
      </c>
      <c r="AU131" s="12" t="s">
        <v>679</v>
      </c>
      <c r="AV131" s="12" t="s">
        <v>268</v>
      </c>
    </row>
    <row r="132" spans="1:48" x14ac:dyDescent="0.35">
      <c r="A132" s="12" t="s">
        <v>148</v>
      </c>
      <c r="B132" s="12" t="s">
        <v>152</v>
      </c>
      <c r="C132" s="109">
        <v>44155</v>
      </c>
      <c r="D132">
        <v>1516</v>
      </c>
      <c r="E132">
        <v>3</v>
      </c>
      <c r="F132">
        <v>4</v>
      </c>
      <c r="G132">
        <v>7</v>
      </c>
      <c r="H132">
        <v>65</v>
      </c>
      <c r="I132">
        <v>65</v>
      </c>
      <c r="J132">
        <v>32</v>
      </c>
      <c r="K132">
        <v>32</v>
      </c>
      <c r="L132">
        <v>1</v>
      </c>
      <c r="M132">
        <v>1</v>
      </c>
      <c r="N132">
        <v>6</v>
      </c>
      <c r="O132">
        <v>6</v>
      </c>
      <c r="P132">
        <v>6</v>
      </c>
      <c r="Q132">
        <v>4</v>
      </c>
      <c r="R132">
        <v>8</v>
      </c>
      <c r="S132">
        <v>8</v>
      </c>
      <c r="T132">
        <v>2</v>
      </c>
      <c r="U132">
        <v>2</v>
      </c>
      <c r="V132">
        <v>22</v>
      </c>
      <c r="W132" s="12">
        <v>22</v>
      </c>
      <c r="X132">
        <v>6</v>
      </c>
      <c r="Y132">
        <v>6</v>
      </c>
      <c r="Z132">
        <v>0</v>
      </c>
      <c r="AA132">
        <v>0</v>
      </c>
      <c r="AB132">
        <v>31</v>
      </c>
      <c r="AC132">
        <v>0</v>
      </c>
      <c r="AD132">
        <v>0</v>
      </c>
      <c r="AE132">
        <v>0</v>
      </c>
      <c r="AF132">
        <v>0</v>
      </c>
      <c r="AG132">
        <v>0</v>
      </c>
      <c r="AH132">
        <v>0</v>
      </c>
      <c r="AI132">
        <v>0</v>
      </c>
      <c r="AJ132">
        <v>0</v>
      </c>
      <c r="AK132">
        <v>0</v>
      </c>
      <c r="AL132">
        <v>67</v>
      </c>
      <c r="AM132">
        <v>56</v>
      </c>
      <c r="AN132">
        <v>56</v>
      </c>
      <c r="AO132" s="12" t="s">
        <v>3</v>
      </c>
      <c r="AP132" s="12" t="s">
        <v>990</v>
      </c>
      <c r="AQ132" s="12" t="s">
        <v>35</v>
      </c>
      <c r="AR132" s="12" t="s">
        <v>379</v>
      </c>
      <c r="AS132" s="12" t="s">
        <v>57</v>
      </c>
      <c r="AT132" s="12" t="s">
        <v>364</v>
      </c>
      <c r="AU132" s="12" t="s">
        <v>704</v>
      </c>
      <c r="AV132" s="12" t="s">
        <v>268</v>
      </c>
    </row>
    <row r="133" spans="1:48" x14ac:dyDescent="0.35">
      <c r="A133" s="12" t="s">
        <v>55</v>
      </c>
      <c r="B133" s="12" t="s">
        <v>274</v>
      </c>
      <c r="C133" s="109">
        <v>44106</v>
      </c>
      <c r="D133">
        <v>1251</v>
      </c>
      <c r="E133">
        <v>1</v>
      </c>
      <c r="F133">
        <v>1</v>
      </c>
      <c r="G133">
        <v>-7</v>
      </c>
      <c r="H133">
        <v>30</v>
      </c>
      <c r="I133">
        <v>30</v>
      </c>
      <c r="J133">
        <v>3</v>
      </c>
      <c r="K133">
        <v>3</v>
      </c>
      <c r="L133">
        <v>1</v>
      </c>
      <c r="M133">
        <v>1</v>
      </c>
      <c r="N133">
        <v>2</v>
      </c>
      <c r="O133">
        <v>2</v>
      </c>
      <c r="P133">
        <v>2</v>
      </c>
      <c r="Q133">
        <v>2</v>
      </c>
      <c r="R133">
        <v>3</v>
      </c>
      <c r="S133">
        <v>2</v>
      </c>
      <c r="T133">
        <v>0</v>
      </c>
      <c r="U133">
        <v>0</v>
      </c>
      <c r="V133">
        <v>67</v>
      </c>
      <c r="W133" s="12">
        <v>67</v>
      </c>
      <c r="X133">
        <v>67</v>
      </c>
      <c r="Y133">
        <v>67</v>
      </c>
      <c r="Z133">
        <v>0</v>
      </c>
      <c r="AA133">
        <v>0</v>
      </c>
      <c r="AB133">
        <v>88</v>
      </c>
      <c r="AC133">
        <v>2</v>
      </c>
      <c r="AD133">
        <v>2</v>
      </c>
      <c r="AE133">
        <v>0</v>
      </c>
      <c r="AF133">
        <v>0</v>
      </c>
      <c r="AG133">
        <v>0</v>
      </c>
      <c r="AH133">
        <v>0</v>
      </c>
      <c r="AI133">
        <v>0</v>
      </c>
      <c r="AJ133">
        <v>0</v>
      </c>
      <c r="AK133">
        <v>2</v>
      </c>
      <c r="AL133">
        <v>0</v>
      </c>
      <c r="AM133">
        <v>0</v>
      </c>
      <c r="AN133">
        <v>0</v>
      </c>
      <c r="AO133" s="12" t="s">
        <v>3</v>
      </c>
      <c r="AP133" s="12" t="s">
        <v>939</v>
      </c>
      <c r="AQ133" s="12" t="s">
        <v>17</v>
      </c>
      <c r="AR133" s="12" t="s">
        <v>379</v>
      </c>
      <c r="AS133" s="12" t="s">
        <v>57</v>
      </c>
      <c r="AT133" s="12" t="s">
        <v>320</v>
      </c>
      <c r="AU133" s="12" t="s">
        <v>380</v>
      </c>
      <c r="AV133" s="12" t="s">
        <v>268</v>
      </c>
    </row>
    <row r="134" spans="1:48" x14ac:dyDescent="0.35">
      <c r="A134" s="12" t="s">
        <v>55</v>
      </c>
      <c r="B134" s="12" t="s">
        <v>281</v>
      </c>
      <c r="C134" s="109">
        <v>44106</v>
      </c>
      <c r="D134">
        <v>1045</v>
      </c>
      <c r="E134">
        <v>3</v>
      </c>
      <c r="F134">
        <v>3</v>
      </c>
      <c r="G134">
        <v>-10</v>
      </c>
      <c r="H134">
        <v>32</v>
      </c>
      <c r="I134">
        <v>32</v>
      </c>
      <c r="J134">
        <v>9</v>
      </c>
      <c r="K134">
        <v>9</v>
      </c>
      <c r="L134">
        <v>3</v>
      </c>
      <c r="M134">
        <v>3</v>
      </c>
      <c r="N134">
        <v>1</v>
      </c>
      <c r="O134">
        <v>1</v>
      </c>
      <c r="P134">
        <v>1</v>
      </c>
      <c r="Q134">
        <v>1</v>
      </c>
      <c r="R134">
        <v>1</v>
      </c>
      <c r="S134">
        <v>1</v>
      </c>
      <c r="T134">
        <v>0</v>
      </c>
      <c r="U134">
        <v>0</v>
      </c>
      <c r="V134">
        <v>71</v>
      </c>
      <c r="W134" s="12">
        <v>71</v>
      </c>
      <c r="X134">
        <v>71</v>
      </c>
      <c r="Y134">
        <v>71</v>
      </c>
      <c r="Z134">
        <v>0</v>
      </c>
      <c r="AA134">
        <v>0</v>
      </c>
      <c r="AB134">
        <v>43</v>
      </c>
      <c r="AC134">
        <v>10</v>
      </c>
      <c r="AD134">
        <v>10</v>
      </c>
      <c r="AE134">
        <v>0</v>
      </c>
      <c r="AF134">
        <v>0</v>
      </c>
      <c r="AG134">
        <v>0</v>
      </c>
      <c r="AH134">
        <v>0</v>
      </c>
      <c r="AI134">
        <v>0</v>
      </c>
      <c r="AJ134">
        <v>0</v>
      </c>
      <c r="AK134">
        <v>6</v>
      </c>
      <c r="AL134">
        <v>18</v>
      </c>
      <c r="AM134">
        <v>18</v>
      </c>
      <c r="AN134">
        <v>17</v>
      </c>
      <c r="AO134" s="12" t="s">
        <v>3</v>
      </c>
      <c r="AP134" s="12" t="s">
        <v>939</v>
      </c>
      <c r="AQ134" s="12" t="s">
        <v>17</v>
      </c>
      <c r="AR134" s="12" t="s">
        <v>379</v>
      </c>
      <c r="AS134" s="12" t="s">
        <v>57</v>
      </c>
      <c r="AT134" s="12" t="s">
        <v>321</v>
      </c>
      <c r="AU134" s="12" t="s">
        <v>381</v>
      </c>
      <c r="AV134" s="12" t="s">
        <v>268</v>
      </c>
    </row>
    <row r="135" spans="1:48" x14ac:dyDescent="0.35">
      <c r="A135" s="12" t="s">
        <v>55</v>
      </c>
      <c r="B135" s="12" t="s">
        <v>291</v>
      </c>
      <c r="C135" s="109">
        <v>44106</v>
      </c>
      <c r="D135">
        <v>326</v>
      </c>
      <c r="E135">
        <v>1</v>
      </c>
      <c r="F135">
        <v>1</v>
      </c>
      <c r="G135">
        <v>-4</v>
      </c>
      <c r="H135">
        <v>28</v>
      </c>
      <c r="I135">
        <v>28</v>
      </c>
      <c r="J135">
        <v>7</v>
      </c>
      <c r="K135">
        <v>7</v>
      </c>
      <c r="L135">
        <v>1</v>
      </c>
      <c r="M135">
        <v>1</v>
      </c>
      <c r="N135">
        <v>1</v>
      </c>
      <c r="O135">
        <v>1</v>
      </c>
      <c r="P135">
        <v>1</v>
      </c>
      <c r="Q135">
        <v>1</v>
      </c>
      <c r="R135">
        <v>2</v>
      </c>
      <c r="S135">
        <v>2</v>
      </c>
      <c r="T135">
        <v>0</v>
      </c>
      <c r="U135">
        <v>0</v>
      </c>
      <c r="V135">
        <v>60</v>
      </c>
      <c r="W135" s="12">
        <v>60</v>
      </c>
      <c r="X135">
        <v>60</v>
      </c>
      <c r="Y135">
        <v>60</v>
      </c>
      <c r="Z135">
        <v>0</v>
      </c>
      <c r="AA135">
        <v>0</v>
      </c>
      <c r="AB135">
        <v>19</v>
      </c>
      <c r="AC135">
        <v>3</v>
      </c>
      <c r="AD135">
        <v>3</v>
      </c>
      <c r="AE135">
        <v>0</v>
      </c>
      <c r="AF135">
        <v>0</v>
      </c>
      <c r="AG135">
        <v>0</v>
      </c>
      <c r="AH135">
        <v>0</v>
      </c>
      <c r="AI135">
        <v>0</v>
      </c>
      <c r="AJ135">
        <v>0</v>
      </c>
      <c r="AK135">
        <v>3</v>
      </c>
      <c r="AL135">
        <v>0</v>
      </c>
      <c r="AM135">
        <v>0</v>
      </c>
      <c r="AN135">
        <v>0</v>
      </c>
      <c r="AO135" s="12" t="s">
        <v>3</v>
      </c>
      <c r="AP135" s="12" t="s">
        <v>939</v>
      </c>
      <c r="AQ135" s="12" t="s">
        <v>17</v>
      </c>
      <c r="AR135" s="12" t="s">
        <v>379</v>
      </c>
      <c r="AS135" s="12" t="s">
        <v>57</v>
      </c>
      <c r="AT135" s="12" t="s">
        <v>322</v>
      </c>
      <c r="AU135" s="12" t="s">
        <v>382</v>
      </c>
      <c r="AV135" s="12" t="s">
        <v>268</v>
      </c>
    </row>
    <row r="136" spans="1:48" x14ac:dyDescent="0.35">
      <c r="A136" s="12" t="s">
        <v>55</v>
      </c>
      <c r="B136" s="12" t="s">
        <v>274</v>
      </c>
      <c r="C136" s="109">
        <v>44113</v>
      </c>
      <c r="D136">
        <v>1248</v>
      </c>
      <c r="E136">
        <v>3</v>
      </c>
      <c r="F136">
        <v>3</v>
      </c>
      <c r="G136">
        <v>-3</v>
      </c>
      <c r="H136">
        <v>45</v>
      </c>
      <c r="I136">
        <v>45</v>
      </c>
      <c r="J136">
        <v>16</v>
      </c>
      <c r="K136">
        <v>16</v>
      </c>
      <c r="L136">
        <v>3</v>
      </c>
      <c r="M136">
        <v>3</v>
      </c>
      <c r="N136">
        <v>2</v>
      </c>
      <c r="O136">
        <v>2</v>
      </c>
      <c r="P136">
        <v>2</v>
      </c>
      <c r="Q136">
        <v>2</v>
      </c>
      <c r="R136">
        <v>3</v>
      </c>
      <c r="S136">
        <v>2</v>
      </c>
      <c r="T136">
        <v>0</v>
      </c>
      <c r="U136">
        <v>0</v>
      </c>
      <c r="V136">
        <v>56</v>
      </c>
      <c r="W136" s="12">
        <v>56</v>
      </c>
      <c r="X136">
        <v>56</v>
      </c>
      <c r="Y136">
        <v>56</v>
      </c>
      <c r="Z136">
        <v>0</v>
      </c>
      <c r="AA136">
        <v>0</v>
      </c>
      <c r="AB136">
        <v>98</v>
      </c>
      <c r="AC136">
        <v>2</v>
      </c>
      <c r="AD136">
        <v>2</v>
      </c>
      <c r="AE136">
        <v>0</v>
      </c>
      <c r="AF136">
        <v>0</v>
      </c>
      <c r="AG136">
        <v>0</v>
      </c>
      <c r="AH136">
        <v>0</v>
      </c>
      <c r="AI136">
        <v>0</v>
      </c>
      <c r="AJ136">
        <v>0</v>
      </c>
      <c r="AK136">
        <v>2</v>
      </c>
      <c r="AL136">
        <v>128</v>
      </c>
      <c r="AM136">
        <v>127</v>
      </c>
      <c r="AN136">
        <v>128</v>
      </c>
      <c r="AO136" s="12" t="s">
        <v>3</v>
      </c>
      <c r="AP136" s="12" t="s">
        <v>940</v>
      </c>
      <c r="AQ136" s="12" t="s">
        <v>17</v>
      </c>
      <c r="AR136" s="12" t="s">
        <v>379</v>
      </c>
      <c r="AS136" s="12" t="s">
        <v>57</v>
      </c>
      <c r="AT136" s="12" t="s">
        <v>320</v>
      </c>
      <c r="AU136" s="12" t="s">
        <v>380</v>
      </c>
      <c r="AV136" s="12" t="s">
        <v>268</v>
      </c>
    </row>
    <row r="137" spans="1:48" x14ac:dyDescent="0.35">
      <c r="A137" s="12" t="s">
        <v>55</v>
      </c>
      <c r="B137" s="12" t="s">
        <v>281</v>
      </c>
      <c r="C137" s="109">
        <v>44113</v>
      </c>
      <c r="D137">
        <v>1030</v>
      </c>
      <c r="E137">
        <v>4</v>
      </c>
      <c r="F137">
        <v>4</v>
      </c>
      <c r="G137">
        <v>-15</v>
      </c>
      <c r="H137">
        <v>40</v>
      </c>
      <c r="I137">
        <v>40</v>
      </c>
      <c r="J137">
        <v>22</v>
      </c>
      <c r="K137">
        <v>22</v>
      </c>
      <c r="L137">
        <v>4</v>
      </c>
      <c r="M137">
        <v>4</v>
      </c>
      <c r="N137">
        <v>3</v>
      </c>
      <c r="O137">
        <v>3</v>
      </c>
      <c r="P137">
        <v>3</v>
      </c>
      <c r="Q137">
        <v>3</v>
      </c>
      <c r="R137">
        <v>4</v>
      </c>
      <c r="S137">
        <v>2</v>
      </c>
      <c r="T137">
        <v>0</v>
      </c>
      <c r="U137">
        <v>0</v>
      </c>
      <c r="V137">
        <v>61</v>
      </c>
      <c r="W137" s="12">
        <v>61</v>
      </c>
      <c r="X137">
        <v>61</v>
      </c>
      <c r="Y137">
        <v>61</v>
      </c>
      <c r="Z137">
        <v>1</v>
      </c>
      <c r="AA137">
        <v>1</v>
      </c>
      <c r="AB137">
        <v>41</v>
      </c>
      <c r="AC137">
        <v>6</v>
      </c>
      <c r="AD137">
        <v>6</v>
      </c>
      <c r="AE137">
        <v>0</v>
      </c>
      <c r="AF137">
        <v>0</v>
      </c>
      <c r="AG137">
        <v>0</v>
      </c>
      <c r="AH137">
        <v>0</v>
      </c>
      <c r="AI137">
        <v>0</v>
      </c>
      <c r="AJ137">
        <v>0</v>
      </c>
      <c r="AK137">
        <v>6</v>
      </c>
      <c r="AL137">
        <v>64</v>
      </c>
      <c r="AM137">
        <v>61</v>
      </c>
      <c r="AN137">
        <v>51</v>
      </c>
      <c r="AO137" s="12" t="s">
        <v>3</v>
      </c>
      <c r="AP137" s="12" t="s">
        <v>940</v>
      </c>
      <c r="AQ137" s="12" t="s">
        <v>17</v>
      </c>
      <c r="AR137" s="12" t="s">
        <v>379</v>
      </c>
      <c r="AS137" s="12" t="s">
        <v>57</v>
      </c>
      <c r="AT137" s="12" t="s">
        <v>321</v>
      </c>
      <c r="AU137" s="12" t="s">
        <v>381</v>
      </c>
      <c r="AV137" s="12" t="s">
        <v>268</v>
      </c>
    </row>
    <row r="138" spans="1:48" x14ac:dyDescent="0.35">
      <c r="A138" s="12" t="s">
        <v>55</v>
      </c>
      <c r="B138" s="12" t="s">
        <v>291</v>
      </c>
      <c r="C138" s="109">
        <v>44113</v>
      </c>
      <c r="D138">
        <v>326</v>
      </c>
      <c r="E138">
        <v>0</v>
      </c>
      <c r="F138">
        <v>0</v>
      </c>
      <c r="G138">
        <v>0</v>
      </c>
      <c r="H138">
        <v>29</v>
      </c>
      <c r="I138">
        <v>29</v>
      </c>
      <c r="J138">
        <v>17</v>
      </c>
      <c r="K138">
        <v>17</v>
      </c>
      <c r="L138">
        <v>0</v>
      </c>
      <c r="M138">
        <v>0</v>
      </c>
      <c r="N138">
        <v>1</v>
      </c>
      <c r="O138">
        <v>1</v>
      </c>
      <c r="P138">
        <v>1</v>
      </c>
      <c r="Q138">
        <v>1</v>
      </c>
      <c r="R138">
        <v>2</v>
      </c>
      <c r="S138">
        <v>1</v>
      </c>
      <c r="T138">
        <v>0</v>
      </c>
      <c r="U138">
        <v>0</v>
      </c>
      <c r="V138">
        <v>51</v>
      </c>
      <c r="W138" s="12">
        <v>51</v>
      </c>
      <c r="X138">
        <v>51</v>
      </c>
      <c r="Y138">
        <v>51</v>
      </c>
      <c r="Z138">
        <v>0</v>
      </c>
      <c r="AA138">
        <v>0</v>
      </c>
      <c r="AB138">
        <v>21</v>
      </c>
      <c r="AC138">
        <v>3</v>
      </c>
      <c r="AD138">
        <v>3</v>
      </c>
      <c r="AE138">
        <v>0</v>
      </c>
      <c r="AF138">
        <v>0</v>
      </c>
      <c r="AG138">
        <v>0</v>
      </c>
      <c r="AH138">
        <v>0</v>
      </c>
      <c r="AI138">
        <v>0</v>
      </c>
      <c r="AJ138">
        <v>0</v>
      </c>
      <c r="AK138">
        <v>3</v>
      </c>
      <c r="AL138">
        <v>17</v>
      </c>
      <c r="AM138">
        <v>16</v>
      </c>
      <c r="AN138">
        <v>17</v>
      </c>
      <c r="AO138" s="12" t="s">
        <v>3</v>
      </c>
      <c r="AP138" s="12" t="s">
        <v>940</v>
      </c>
      <c r="AQ138" s="12" t="s">
        <v>17</v>
      </c>
      <c r="AR138" s="12" t="s">
        <v>379</v>
      </c>
      <c r="AS138" s="12" t="s">
        <v>57</v>
      </c>
      <c r="AT138" s="12" t="s">
        <v>322</v>
      </c>
      <c r="AU138" s="12" t="s">
        <v>382</v>
      </c>
      <c r="AV138" s="12" t="s">
        <v>268</v>
      </c>
    </row>
    <row r="139" spans="1:48" x14ac:dyDescent="0.35">
      <c r="A139" s="12" t="s">
        <v>55</v>
      </c>
      <c r="B139" s="12" t="s">
        <v>274</v>
      </c>
      <c r="C139" s="109">
        <v>44120</v>
      </c>
      <c r="D139">
        <v>1255</v>
      </c>
      <c r="E139">
        <v>0</v>
      </c>
      <c r="F139">
        <v>0</v>
      </c>
      <c r="G139">
        <v>7</v>
      </c>
      <c r="H139">
        <v>61</v>
      </c>
      <c r="I139">
        <v>61</v>
      </c>
      <c r="J139">
        <v>13</v>
      </c>
      <c r="K139">
        <v>13</v>
      </c>
      <c r="L139">
        <v>0</v>
      </c>
      <c r="M139">
        <v>0</v>
      </c>
      <c r="N139">
        <v>0</v>
      </c>
      <c r="O139">
        <v>1</v>
      </c>
      <c r="P139">
        <v>1</v>
      </c>
      <c r="Q139">
        <v>1</v>
      </c>
      <c r="R139">
        <v>1</v>
      </c>
      <c r="S139">
        <v>1</v>
      </c>
      <c r="T139">
        <v>0</v>
      </c>
      <c r="U139">
        <v>0</v>
      </c>
      <c r="V139">
        <v>0</v>
      </c>
      <c r="W139" s="12">
        <v>0</v>
      </c>
      <c r="X139">
        <v>0</v>
      </c>
      <c r="Y139">
        <v>0</v>
      </c>
      <c r="Z139">
        <v>0</v>
      </c>
      <c r="AA139">
        <v>0</v>
      </c>
      <c r="AB139">
        <v>101</v>
      </c>
      <c r="AC139">
        <v>2</v>
      </c>
      <c r="AD139">
        <v>2</v>
      </c>
      <c r="AE139">
        <v>0</v>
      </c>
      <c r="AF139">
        <v>0</v>
      </c>
      <c r="AG139">
        <v>0</v>
      </c>
      <c r="AH139">
        <v>0</v>
      </c>
      <c r="AI139">
        <v>0</v>
      </c>
      <c r="AJ139">
        <v>0</v>
      </c>
      <c r="AK139">
        <v>2</v>
      </c>
      <c r="AL139">
        <v>125</v>
      </c>
      <c r="AM139">
        <v>124</v>
      </c>
      <c r="AN139">
        <v>125</v>
      </c>
      <c r="AO139" s="12" t="s">
        <v>3</v>
      </c>
      <c r="AP139" s="12" t="s">
        <v>941</v>
      </c>
      <c r="AQ139" s="12" t="s">
        <v>17</v>
      </c>
      <c r="AR139" s="12" t="s">
        <v>379</v>
      </c>
      <c r="AS139" s="12" t="s">
        <v>57</v>
      </c>
      <c r="AT139" s="12" t="s">
        <v>320</v>
      </c>
      <c r="AU139" s="12" t="s">
        <v>380</v>
      </c>
      <c r="AV139" s="12" t="s">
        <v>268</v>
      </c>
    </row>
    <row r="140" spans="1:48" x14ac:dyDescent="0.35">
      <c r="A140" s="12" t="s">
        <v>55</v>
      </c>
      <c r="B140" s="12" t="s">
        <v>281</v>
      </c>
      <c r="C140" s="109">
        <v>44120</v>
      </c>
      <c r="D140">
        <v>1023</v>
      </c>
      <c r="E140">
        <v>3</v>
      </c>
      <c r="F140">
        <v>3</v>
      </c>
      <c r="G140">
        <v>-7</v>
      </c>
      <c r="H140">
        <v>37</v>
      </c>
      <c r="I140">
        <v>37</v>
      </c>
      <c r="J140">
        <v>26</v>
      </c>
      <c r="K140">
        <v>26</v>
      </c>
      <c r="L140">
        <v>3</v>
      </c>
      <c r="M140">
        <v>3</v>
      </c>
      <c r="N140">
        <v>1</v>
      </c>
      <c r="O140">
        <v>1</v>
      </c>
      <c r="P140">
        <v>1</v>
      </c>
      <c r="Q140">
        <v>1</v>
      </c>
      <c r="R140">
        <v>1</v>
      </c>
      <c r="S140">
        <v>1</v>
      </c>
      <c r="T140">
        <v>0</v>
      </c>
      <c r="U140">
        <v>0</v>
      </c>
      <c r="V140">
        <v>41</v>
      </c>
      <c r="W140" s="12">
        <v>41</v>
      </c>
      <c r="X140">
        <v>41</v>
      </c>
      <c r="Y140">
        <v>41</v>
      </c>
      <c r="Z140">
        <v>0</v>
      </c>
      <c r="AA140">
        <v>0</v>
      </c>
      <c r="AB140">
        <v>40</v>
      </c>
      <c r="AC140">
        <v>6</v>
      </c>
      <c r="AD140">
        <v>6</v>
      </c>
      <c r="AE140">
        <v>0</v>
      </c>
      <c r="AF140">
        <v>0</v>
      </c>
      <c r="AG140">
        <v>0</v>
      </c>
      <c r="AH140">
        <v>0</v>
      </c>
      <c r="AI140">
        <v>0</v>
      </c>
      <c r="AJ140">
        <v>0</v>
      </c>
      <c r="AK140">
        <v>4</v>
      </c>
      <c r="AL140">
        <v>65</v>
      </c>
      <c r="AM140">
        <v>63</v>
      </c>
      <c r="AN140">
        <v>52</v>
      </c>
      <c r="AO140" s="12" t="s">
        <v>3</v>
      </c>
      <c r="AP140" s="12" t="s">
        <v>941</v>
      </c>
      <c r="AQ140" s="12" t="s">
        <v>17</v>
      </c>
      <c r="AR140" s="12" t="s">
        <v>379</v>
      </c>
      <c r="AS140" s="12" t="s">
        <v>57</v>
      </c>
      <c r="AT140" s="12" t="s">
        <v>321</v>
      </c>
      <c r="AU140" s="12" t="s">
        <v>381</v>
      </c>
      <c r="AV140" s="12" t="s">
        <v>268</v>
      </c>
    </row>
    <row r="141" spans="1:48" x14ac:dyDescent="0.35">
      <c r="A141" s="12" t="s">
        <v>55</v>
      </c>
      <c r="B141" s="12" t="s">
        <v>291</v>
      </c>
      <c r="C141" s="109">
        <v>44120</v>
      </c>
      <c r="D141">
        <v>319</v>
      </c>
      <c r="E141">
        <v>0</v>
      </c>
      <c r="F141">
        <v>0</v>
      </c>
      <c r="G141">
        <v>-7</v>
      </c>
      <c r="H141">
        <v>19</v>
      </c>
      <c r="I141">
        <v>19</v>
      </c>
      <c r="J141">
        <v>15</v>
      </c>
      <c r="K141">
        <v>15</v>
      </c>
      <c r="L141">
        <v>0</v>
      </c>
      <c r="M141">
        <v>0</v>
      </c>
      <c r="N141">
        <v>0</v>
      </c>
      <c r="O141">
        <v>2</v>
      </c>
      <c r="P141">
        <v>2</v>
      </c>
      <c r="Q141">
        <v>2</v>
      </c>
      <c r="R141">
        <v>2</v>
      </c>
      <c r="S141">
        <v>1</v>
      </c>
      <c r="T141">
        <v>0</v>
      </c>
      <c r="U141">
        <v>0</v>
      </c>
      <c r="V141">
        <v>50</v>
      </c>
      <c r="W141" s="12">
        <v>50</v>
      </c>
      <c r="X141">
        <v>50</v>
      </c>
      <c r="Y141">
        <v>50</v>
      </c>
      <c r="Z141">
        <v>0</v>
      </c>
      <c r="AA141">
        <v>0</v>
      </c>
      <c r="AB141">
        <v>17</v>
      </c>
      <c r="AC141">
        <v>3</v>
      </c>
      <c r="AD141">
        <v>3</v>
      </c>
      <c r="AE141">
        <v>0</v>
      </c>
      <c r="AF141">
        <v>0</v>
      </c>
      <c r="AG141">
        <v>0</v>
      </c>
      <c r="AH141">
        <v>0</v>
      </c>
      <c r="AI141">
        <v>0</v>
      </c>
      <c r="AJ141">
        <v>0</v>
      </c>
      <c r="AK141">
        <v>2</v>
      </c>
      <c r="AL141">
        <v>18</v>
      </c>
      <c r="AM141">
        <v>18</v>
      </c>
      <c r="AN141">
        <v>17</v>
      </c>
      <c r="AO141" s="12" t="s">
        <v>3</v>
      </c>
      <c r="AP141" s="12" t="s">
        <v>941</v>
      </c>
      <c r="AQ141" s="12" t="s">
        <v>17</v>
      </c>
      <c r="AR141" s="12" t="s">
        <v>379</v>
      </c>
      <c r="AS141" s="12" t="s">
        <v>57</v>
      </c>
      <c r="AT141" s="12" t="s">
        <v>322</v>
      </c>
      <c r="AU141" s="12" t="s">
        <v>382</v>
      </c>
      <c r="AV141" s="12" t="s">
        <v>268</v>
      </c>
    </row>
    <row r="142" spans="1:48" x14ac:dyDescent="0.35">
      <c r="A142" s="12" t="s">
        <v>55</v>
      </c>
      <c r="B142" s="12" t="s">
        <v>274</v>
      </c>
      <c r="C142" s="109">
        <v>44127</v>
      </c>
      <c r="D142">
        <v>1242</v>
      </c>
      <c r="E142">
        <v>0</v>
      </c>
      <c r="F142">
        <v>0</v>
      </c>
      <c r="G142">
        <v>-13</v>
      </c>
      <c r="H142">
        <v>15</v>
      </c>
      <c r="I142">
        <v>15</v>
      </c>
      <c r="J142">
        <v>3</v>
      </c>
      <c r="K142">
        <v>3</v>
      </c>
      <c r="L142">
        <v>0</v>
      </c>
      <c r="M142">
        <v>0</v>
      </c>
      <c r="N142">
        <v>0</v>
      </c>
      <c r="O142">
        <v>0</v>
      </c>
      <c r="P142">
        <v>0</v>
      </c>
      <c r="Q142">
        <v>0</v>
      </c>
      <c r="R142">
        <v>0</v>
      </c>
      <c r="S142">
        <v>0</v>
      </c>
      <c r="T142">
        <v>0</v>
      </c>
      <c r="U142">
        <v>0</v>
      </c>
      <c r="V142">
        <v>31</v>
      </c>
      <c r="W142" s="12">
        <v>31</v>
      </c>
      <c r="X142">
        <v>31</v>
      </c>
      <c r="Y142">
        <v>31</v>
      </c>
      <c r="Z142">
        <v>0</v>
      </c>
      <c r="AA142">
        <v>0</v>
      </c>
      <c r="AB142">
        <v>88</v>
      </c>
      <c r="AC142">
        <v>6</v>
      </c>
      <c r="AD142">
        <v>6</v>
      </c>
      <c r="AE142">
        <v>0</v>
      </c>
      <c r="AF142">
        <v>0</v>
      </c>
      <c r="AG142">
        <v>0</v>
      </c>
      <c r="AH142">
        <v>0</v>
      </c>
      <c r="AI142">
        <v>0</v>
      </c>
      <c r="AJ142">
        <v>0</v>
      </c>
      <c r="AK142">
        <v>4</v>
      </c>
      <c r="AL142">
        <v>20</v>
      </c>
      <c r="AM142">
        <v>20</v>
      </c>
      <c r="AN142">
        <v>20</v>
      </c>
      <c r="AO142" s="12" t="s">
        <v>3</v>
      </c>
      <c r="AP142" s="12" t="s">
        <v>942</v>
      </c>
      <c r="AQ142" s="12" t="s">
        <v>17</v>
      </c>
      <c r="AR142" s="12" t="s">
        <v>379</v>
      </c>
      <c r="AS142" s="12" t="s">
        <v>57</v>
      </c>
      <c r="AT142" s="12" t="s">
        <v>320</v>
      </c>
      <c r="AU142" s="12" t="s">
        <v>380</v>
      </c>
      <c r="AV142" s="12" t="s">
        <v>268</v>
      </c>
    </row>
    <row r="143" spans="1:48" x14ac:dyDescent="0.35">
      <c r="A143" s="12" t="s">
        <v>55</v>
      </c>
      <c r="B143" s="12" t="s">
        <v>281</v>
      </c>
      <c r="C143" s="109">
        <v>44127</v>
      </c>
      <c r="D143">
        <v>1008</v>
      </c>
      <c r="E143">
        <v>2</v>
      </c>
      <c r="F143">
        <v>2</v>
      </c>
      <c r="G143">
        <v>-15</v>
      </c>
      <c r="H143">
        <v>20</v>
      </c>
      <c r="I143">
        <v>20</v>
      </c>
      <c r="J143">
        <v>11</v>
      </c>
      <c r="K143">
        <v>11</v>
      </c>
      <c r="L143">
        <v>2</v>
      </c>
      <c r="M143">
        <v>2</v>
      </c>
      <c r="N143">
        <v>0</v>
      </c>
      <c r="O143">
        <v>0</v>
      </c>
      <c r="P143">
        <v>0</v>
      </c>
      <c r="Q143">
        <v>0</v>
      </c>
      <c r="R143">
        <v>0</v>
      </c>
      <c r="S143">
        <v>0</v>
      </c>
      <c r="T143">
        <v>0</v>
      </c>
      <c r="U143">
        <v>0</v>
      </c>
      <c r="V143">
        <v>20</v>
      </c>
      <c r="W143" s="12">
        <v>20</v>
      </c>
      <c r="X143">
        <v>20</v>
      </c>
      <c r="Y143">
        <v>20</v>
      </c>
      <c r="Z143">
        <v>0</v>
      </c>
      <c r="AA143">
        <v>0</v>
      </c>
      <c r="AB143">
        <v>30</v>
      </c>
      <c r="AC143">
        <v>9</v>
      </c>
      <c r="AD143">
        <v>9</v>
      </c>
      <c r="AE143">
        <v>0</v>
      </c>
      <c r="AF143">
        <v>0</v>
      </c>
      <c r="AG143">
        <v>0</v>
      </c>
      <c r="AH143">
        <v>0</v>
      </c>
      <c r="AI143">
        <v>0</v>
      </c>
      <c r="AJ143">
        <v>0</v>
      </c>
      <c r="AK143">
        <v>3</v>
      </c>
      <c r="AL143">
        <v>51</v>
      </c>
      <c r="AM143">
        <v>46</v>
      </c>
      <c r="AN143">
        <v>33</v>
      </c>
      <c r="AO143" s="12" t="s">
        <v>3</v>
      </c>
      <c r="AP143" s="12" t="s">
        <v>942</v>
      </c>
      <c r="AQ143" s="12" t="s">
        <v>17</v>
      </c>
      <c r="AR143" s="12" t="s">
        <v>379</v>
      </c>
      <c r="AS143" s="12" t="s">
        <v>57</v>
      </c>
      <c r="AT143" s="12" t="s">
        <v>321</v>
      </c>
      <c r="AU143" s="12" t="s">
        <v>381</v>
      </c>
      <c r="AV143" s="12" t="s">
        <v>268</v>
      </c>
    </row>
    <row r="144" spans="1:48" x14ac:dyDescent="0.35">
      <c r="A144" s="12" t="s">
        <v>55</v>
      </c>
      <c r="B144" s="12" t="s">
        <v>291</v>
      </c>
      <c r="C144" s="109">
        <v>44127</v>
      </c>
      <c r="D144">
        <v>318</v>
      </c>
      <c r="E144">
        <v>0</v>
      </c>
      <c r="F144">
        <v>0</v>
      </c>
      <c r="G144">
        <v>-1</v>
      </c>
      <c r="H144">
        <v>12</v>
      </c>
      <c r="I144">
        <v>12</v>
      </c>
      <c r="J144">
        <v>13</v>
      </c>
      <c r="K144">
        <v>13</v>
      </c>
      <c r="L144">
        <v>0</v>
      </c>
      <c r="M144">
        <v>0</v>
      </c>
      <c r="N144">
        <v>0</v>
      </c>
      <c r="O144">
        <v>0</v>
      </c>
      <c r="P144">
        <v>0</v>
      </c>
      <c r="Q144">
        <v>0</v>
      </c>
      <c r="R144">
        <v>0</v>
      </c>
      <c r="S144">
        <v>0</v>
      </c>
      <c r="T144">
        <v>0</v>
      </c>
      <c r="U144">
        <v>0</v>
      </c>
      <c r="V144">
        <v>23</v>
      </c>
      <c r="W144" s="12">
        <v>23</v>
      </c>
      <c r="X144">
        <v>23</v>
      </c>
      <c r="Y144">
        <v>23</v>
      </c>
      <c r="Z144">
        <v>0</v>
      </c>
      <c r="AA144">
        <v>0</v>
      </c>
      <c r="AB144">
        <v>25</v>
      </c>
      <c r="AC144">
        <v>6</v>
      </c>
      <c r="AD144">
        <v>6</v>
      </c>
      <c r="AE144">
        <v>0</v>
      </c>
      <c r="AF144">
        <v>0</v>
      </c>
      <c r="AG144">
        <v>0</v>
      </c>
      <c r="AH144">
        <v>1</v>
      </c>
      <c r="AI144">
        <v>0</v>
      </c>
      <c r="AJ144">
        <v>0</v>
      </c>
      <c r="AK144">
        <v>1</v>
      </c>
      <c r="AL144">
        <v>8</v>
      </c>
      <c r="AM144">
        <v>8</v>
      </c>
      <c r="AN144">
        <v>6</v>
      </c>
      <c r="AO144" s="12" t="s">
        <v>3</v>
      </c>
      <c r="AP144" s="12" t="s">
        <v>942</v>
      </c>
      <c r="AQ144" s="12" t="s">
        <v>17</v>
      </c>
      <c r="AR144" s="12" t="s">
        <v>379</v>
      </c>
      <c r="AS144" s="12" t="s">
        <v>57</v>
      </c>
      <c r="AT144" s="12" t="s">
        <v>322</v>
      </c>
      <c r="AU144" s="12" t="s">
        <v>382</v>
      </c>
      <c r="AV144" s="12" t="s">
        <v>268</v>
      </c>
    </row>
    <row r="145" spans="1:48" x14ac:dyDescent="0.35">
      <c r="A145" s="12" t="s">
        <v>55</v>
      </c>
      <c r="B145" s="12" t="s">
        <v>274</v>
      </c>
      <c r="C145" s="109">
        <v>44134</v>
      </c>
      <c r="D145">
        <v>1236</v>
      </c>
      <c r="E145">
        <v>2</v>
      </c>
      <c r="F145">
        <v>2</v>
      </c>
      <c r="G145">
        <v>6</v>
      </c>
      <c r="H145">
        <v>5</v>
      </c>
      <c r="I145">
        <v>5</v>
      </c>
      <c r="J145">
        <v>4</v>
      </c>
      <c r="K145">
        <v>4</v>
      </c>
      <c r="L145">
        <v>0</v>
      </c>
      <c r="M145">
        <v>0</v>
      </c>
      <c r="N145">
        <v>2</v>
      </c>
      <c r="O145">
        <v>2</v>
      </c>
      <c r="P145">
        <v>2</v>
      </c>
      <c r="Q145">
        <v>2</v>
      </c>
      <c r="R145">
        <v>2</v>
      </c>
      <c r="S145">
        <v>2</v>
      </c>
      <c r="T145">
        <v>1</v>
      </c>
      <c r="U145">
        <v>1</v>
      </c>
      <c r="V145">
        <v>30</v>
      </c>
      <c r="W145" s="12">
        <v>30</v>
      </c>
      <c r="X145">
        <v>30</v>
      </c>
      <c r="Y145">
        <v>30</v>
      </c>
      <c r="Z145">
        <v>0</v>
      </c>
      <c r="AA145">
        <v>0</v>
      </c>
      <c r="AB145">
        <v>132</v>
      </c>
      <c r="AC145">
        <v>14</v>
      </c>
      <c r="AD145">
        <v>14</v>
      </c>
      <c r="AE145">
        <v>0</v>
      </c>
      <c r="AF145">
        <v>0</v>
      </c>
      <c r="AG145">
        <v>0</v>
      </c>
      <c r="AH145">
        <v>0</v>
      </c>
      <c r="AI145">
        <v>0</v>
      </c>
      <c r="AJ145">
        <v>0</v>
      </c>
      <c r="AK145">
        <v>4</v>
      </c>
      <c r="AL145">
        <v>154</v>
      </c>
      <c r="AM145">
        <v>142</v>
      </c>
      <c r="AN145">
        <v>133</v>
      </c>
      <c r="AO145" s="12" t="s">
        <v>3</v>
      </c>
      <c r="AP145" s="12" t="s">
        <v>943</v>
      </c>
      <c r="AQ145" s="12" t="s">
        <v>17</v>
      </c>
      <c r="AR145" s="12" t="s">
        <v>379</v>
      </c>
      <c r="AS145" s="12" t="s">
        <v>57</v>
      </c>
      <c r="AT145" s="12" t="s">
        <v>320</v>
      </c>
      <c r="AU145" s="12" t="s">
        <v>380</v>
      </c>
      <c r="AV145" s="12" t="s">
        <v>268</v>
      </c>
    </row>
    <row r="146" spans="1:48" x14ac:dyDescent="0.35">
      <c r="A146" s="12" t="s">
        <v>55</v>
      </c>
      <c r="B146" s="12" t="s">
        <v>281</v>
      </c>
      <c r="C146" s="109">
        <v>44134</v>
      </c>
      <c r="D146">
        <v>1003</v>
      </c>
      <c r="E146">
        <v>1</v>
      </c>
      <c r="F146">
        <v>1</v>
      </c>
      <c r="G146">
        <v>5</v>
      </c>
      <c r="H146">
        <v>10</v>
      </c>
      <c r="I146">
        <v>10</v>
      </c>
      <c r="J146">
        <v>7</v>
      </c>
      <c r="K146">
        <v>7</v>
      </c>
      <c r="L146">
        <v>1</v>
      </c>
      <c r="M146">
        <v>1</v>
      </c>
      <c r="N146">
        <v>3</v>
      </c>
      <c r="O146">
        <v>3</v>
      </c>
      <c r="P146">
        <v>3</v>
      </c>
      <c r="Q146">
        <v>3</v>
      </c>
      <c r="R146">
        <v>4</v>
      </c>
      <c r="S146">
        <v>3</v>
      </c>
      <c r="T146">
        <v>1</v>
      </c>
      <c r="U146">
        <v>1</v>
      </c>
      <c r="V146">
        <v>37</v>
      </c>
      <c r="W146" s="12">
        <v>37</v>
      </c>
      <c r="X146">
        <v>37</v>
      </c>
      <c r="Y146">
        <v>37</v>
      </c>
      <c r="Z146">
        <v>0</v>
      </c>
      <c r="AA146">
        <v>0</v>
      </c>
      <c r="AB146">
        <v>62</v>
      </c>
      <c r="AC146">
        <v>15</v>
      </c>
      <c r="AD146">
        <v>15</v>
      </c>
      <c r="AE146">
        <v>0</v>
      </c>
      <c r="AF146">
        <v>0</v>
      </c>
      <c r="AG146">
        <v>0</v>
      </c>
      <c r="AH146">
        <v>0</v>
      </c>
      <c r="AI146">
        <v>0</v>
      </c>
      <c r="AJ146">
        <v>0</v>
      </c>
      <c r="AK146">
        <v>13</v>
      </c>
      <c r="AL146">
        <v>78</v>
      </c>
      <c r="AM146">
        <v>76</v>
      </c>
      <c r="AN146">
        <v>60</v>
      </c>
      <c r="AO146" s="12" t="s">
        <v>3</v>
      </c>
      <c r="AP146" s="12" t="s">
        <v>943</v>
      </c>
      <c r="AQ146" s="12" t="s">
        <v>17</v>
      </c>
      <c r="AR146" s="12" t="s">
        <v>379</v>
      </c>
      <c r="AS146" s="12" t="s">
        <v>57</v>
      </c>
      <c r="AT146" s="12" t="s">
        <v>321</v>
      </c>
      <c r="AU146" s="12" t="s">
        <v>381</v>
      </c>
      <c r="AV146" s="12" t="s">
        <v>268</v>
      </c>
    </row>
    <row r="147" spans="1:48" x14ac:dyDescent="0.35">
      <c r="A147" s="12" t="s">
        <v>55</v>
      </c>
      <c r="B147" s="12" t="s">
        <v>274</v>
      </c>
      <c r="C147" s="109">
        <v>44141</v>
      </c>
      <c r="D147">
        <v>1247</v>
      </c>
      <c r="E147">
        <v>4</v>
      </c>
      <c r="F147">
        <v>4</v>
      </c>
      <c r="G147">
        <v>11</v>
      </c>
      <c r="H147">
        <v>20</v>
      </c>
      <c r="I147">
        <v>20</v>
      </c>
      <c r="J147">
        <v>5</v>
      </c>
      <c r="K147">
        <v>5</v>
      </c>
      <c r="L147">
        <v>1</v>
      </c>
      <c r="M147">
        <v>1</v>
      </c>
      <c r="N147">
        <v>5</v>
      </c>
      <c r="O147">
        <v>5</v>
      </c>
      <c r="P147">
        <v>5</v>
      </c>
      <c r="Q147">
        <v>5</v>
      </c>
      <c r="R147">
        <v>8</v>
      </c>
      <c r="S147">
        <v>6</v>
      </c>
      <c r="T147">
        <v>3</v>
      </c>
      <c r="U147">
        <v>3</v>
      </c>
      <c r="V147">
        <v>32</v>
      </c>
      <c r="W147" s="12">
        <v>32</v>
      </c>
      <c r="X147">
        <v>32</v>
      </c>
      <c r="Y147">
        <v>32</v>
      </c>
      <c r="Z147">
        <v>0</v>
      </c>
      <c r="AA147">
        <v>0</v>
      </c>
      <c r="AB147">
        <v>136</v>
      </c>
      <c r="AC147">
        <v>7</v>
      </c>
      <c r="AD147">
        <v>7</v>
      </c>
      <c r="AE147">
        <v>0</v>
      </c>
      <c r="AF147">
        <v>0</v>
      </c>
      <c r="AG147">
        <v>0</v>
      </c>
      <c r="AH147">
        <v>0</v>
      </c>
      <c r="AI147">
        <v>0</v>
      </c>
      <c r="AJ147">
        <v>0</v>
      </c>
      <c r="AK147">
        <v>0</v>
      </c>
      <c r="AL147">
        <v>149</v>
      </c>
      <c r="AM147">
        <v>141</v>
      </c>
      <c r="AN147">
        <v>140</v>
      </c>
      <c r="AO147" s="12" t="s">
        <v>3</v>
      </c>
      <c r="AP147" s="12" t="s">
        <v>944</v>
      </c>
      <c r="AQ147" s="12" t="s">
        <v>35</v>
      </c>
      <c r="AR147" s="12" t="s">
        <v>379</v>
      </c>
      <c r="AS147" s="12" t="s">
        <v>57</v>
      </c>
      <c r="AT147" s="12" t="s">
        <v>320</v>
      </c>
      <c r="AU147" s="12" t="s">
        <v>380</v>
      </c>
      <c r="AV147" s="12" t="s">
        <v>268</v>
      </c>
    </row>
    <row r="148" spans="1:48" x14ac:dyDescent="0.35">
      <c r="A148" s="12" t="s">
        <v>55</v>
      </c>
      <c r="B148" s="12" t="s">
        <v>281</v>
      </c>
      <c r="C148" s="109">
        <v>44141</v>
      </c>
      <c r="D148">
        <v>1040</v>
      </c>
      <c r="E148">
        <v>2</v>
      </c>
      <c r="F148">
        <v>2</v>
      </c>
      <c r="G148">
        <v>37</v>
      </c>
      <c r="H148">
        <v>15</v>
      </c>
      <c r="I148">
        <v>15</v>
      </c>
      <c r="J148">
        <v>4</v>
      </c>
      <c r="K148">
        <v>4</v>
      </c>
      <c r="L148">
        <v>2</v>
      </c>
      <c r="M148">
        <v>2</v>
      </c>
      <c r="N148">
        <v>2</v>
      </c>
      <c r="O148">
        <v>2</v>
      </c>
      <c r="P148">
        <v>2</v>
      </c>
      <c r="Q148">
        <v>2</v>
      </c>
      <c r="R148">
        <v>2</v>
      </c>
      <c r="S148">
        <v>2</v>
      </c>
      <c r="T148">
        <v>0</v>
      </c>
      <c r="U148">
        <v>0</v>
      </c>
      <c r="V148">
        <v>28</v>
      </c>
      <c r="W148" s="12">
        <v>28</v>
      </c>
      <c r="X148">
        <v>28</v>
      </c>
      <c r="Y148">
        <v>28</v>
      </c>
      <c r="Z148">
        <v>0</v>
      </c>
      <c r="AA148">
        <v>0</v>
      </c>
      <c r="AB148">
        <v>45</v>
      </c>
      <c r="AC148">
        <v>5</v>
      </c>
      <c r="AD148">
        <v>5</v>
      </c>
      <c r="AE148">
        <v>0</v>
      </c>
      <c r="AF148">
        <v>0</v>
      </c>
      <c r="AG148">
        <v>0</v>
      </c>
      <c r="AH148">
        <v>0</v>
      </c>
      <c r="AI148">
        <v>0</v>
      </c>
      <c r="AJ148">
        <v>0</v>
      </c>
      <c r="AK148">
        <v>2</v>
      </c>
      <c r="AL148">
        <v>88</v>
      </c>
      <c r="AM148">
        <v>82</v>
      </c>
      <c r="AN148">
        <v>74</v>
      </c>
      <c r="AO148" s="12" t="s">
        <v>3</v>
      </c>
      <c r="AP148" s="12" t="s">
        <v>944</v>
      </c>
      <c r="AQ148" s="12" t="s">
        <v>35</v>
      </c>
      <c r="AR148" s="12" t="s">
        <v>379</v>
      </c>
      <c r="AS148" s="12" t="s">
        <v>57</v>
      </c>
      <c r="AT148" s="12" t="s">
        <v>321</v>
      </c>
      <c r="AU148" s="12" t="s">
        <v>381</v>
      </c>
      <c r="AV148" s="12" t="s">
        <v>268</v>
      </c>
    </row>
    <row r="149" spans="1:48" x14ac:dyDescent="0.35">
      <c r="A149" s="12" t="s">
        <v>55</v>
      </c>
      <c r="B149" s="12" t="s">
        <v>291</v>
      </c>
      <c r="C149" s="109">
        <v>44141</v>
      </c>
      <c r="D149">
        <v>330</v>
      </c>
      <c r="E149">
        <v>2</v>
      </c>
      <c r="F149">
        <v>2</v>
      </c>
      <c r="G149">
        <v>9</v>
      </c>
      <c r="H149">
        <v>14</v>
      </c>
      <c r="I149">
        <v>14</v>
      </c>
      <c r="J149">
        <v>7</v>
      </c>
      <c r="K149">
        <v>7</v>
      </c>
      <c r="L149">
        <v>0</v>
      </c>
      <c r="M149">
        <v>0</v>
      </c>
      <c r="N149">
        <v>2</v>
      </c>
      <c r="O149">
        <v>2</v>
      </c>
      <c r="P149">
        <v>2</v>
      </c>
      <c r="Q149">
        <v>2</v>
      </c>
      <c r="R149">
        <v>2</v>
      </c>
      <c r="S149">
        <v>2</v>
      </c>
      <c r="T149">
        <v>0</v>
      </c>
      <c r="U149">
        <v>0</v>
      </c>
      <c r="V149">
        <v>21</v>
      </c>
      <c r="W149" s="12">
        <v>21</v>
      </c>
      <c r="X149">
        <v>21</v>
      </c>
      <c r="Y149">
        <v>21</v>
      </c>
      <c r="Z149">
        <v>0</v>
      </c>
      <c r="AA149">
        <v>0</v>
      </c>
      <c r="AB149">
        <v>26</v>
      </c>
      <c r="AC149">
        <v>4</v>
      </c>
      <c r="AD149">
        <v>4</v>
      </c>
      <c r="AE149">
        <v>0</v>
      </c>
      <c r="AF149">
        <v>0</v>
      </c>
      <c r="AG149">
        <v>0</v>
      </c>
      <c r="AH149">
        <v>0</v>
      </c>
      <c r="AI149">
        <v>0</v>
      </c>
      <c r="AJ149">
        <v>0</v>
      </c>
      <c r="AK149">
        <v>0</v>
      </c>
      <c r="AL149">
        <v>42</v>
      </c>
      <c r="AM149">
        <v>35</v>
      </c>
      <c r="AN149">
        <v>35</v>
      </c>
      <c r="AO149" s="12" t="s">
        <v>3</v>
      </c>
      <c r="AP149" s="12" t="s">
        <v>944</v>
      </c>
      <c r="AQ149" s="12" t="s">
        <v>35</v>
      </c>
      <c r="AR149" s="12" t="s">
        <v>379</v>
      </c>
      <c r="AS149" s="12" t="s">
        <v>57</v>
      </c>
      <c r="AT149" s="12" t="s">
        <v>322</v>
      </c>
      <c r="AU149" s="12" t="s">
        <v>382</v>
      </c>
      <c r="AV149" s="12" t="s">
        <v>268</v>
      </c>
    </row>
    <row r="150" spans="1:48" x14ac:dyDescent="0.35">
      <c r="A150" s="12" t="s">
        <v>55</v>
      </c>
      <c r="B150" s="12" t="s">
        <v>281</v>
      </c>
      <c r="C150" s="109">
        <v>44148</v>
      </c>
      <c r="D150">
        <v>1042</v>
      </c>
      <c r="E150">
        <v>2</v>
      </c>
      <c r="F150">
        <v>2</v>
      </c>
      <c r="G150">
        <v>2</v>
      </c>
      <c r="H150">
        <v>33</v>
      </c>
      <c r="I150">
        <v>7</v>
      </c>
      <c r="J150">
        <v>7</v>
      </c>
      <c r="K150">
        <v>7</v>
      </c>
      <c r="L150">
        <v>0</v>
      </c>
      <c r="M150">
        <v>0</v>
      </c>
      <c r="N150">
        <v>3</v>
      </c>
      <c r="O150">
        <v>3</v>
      </c>
      <c r="P150">
        <v>3</v>
      </c>
      <c r="Q150">
        <v>3</v>
      </c>
      <c r="R150">
        <v>3</v>
      </c>
      <c r="S150">
        <v>3</v>
      </c>
      <c r="T150">
        <v>1</v>
      </c>
      <c r="U150">
        <v>1</v>
      </c>
      <c r="V150">
        <v>52</v>
      </c>
      <c r="W150" s="12">
        <v>52</v>
      </c>
      <c r="X150">
        <v>52</v>
      </c>
      <c r="Y150">
        <v>52</v>
      </c>
      <c r="Z150">
        <v>1</v>
      </c>
      <c r="AA150">
        <v>1</v>
      </c>
      <c r="AB150">
        <v>64</v>
      </c>
      <c r="AC150">
        <v>11</v>
      </c>
      <c r="AD150">
        <v>11</v>
      </c>
      <c r="AE150">
        <v>0</v>
      </c>
      <c r="AF150">
        <v>0</v>
      </c>
      <c r="AG150">
        <v>0</v>
      </c>
      <c r="AH150">
        <v>0</v>
      </c>
      <c r="AI150">
        <v>0</v>
      </c>
      <c r="AJ150">
        <v>0</v>
      </c>
      <c r="AK150">
        <v>7</v>
      </c>
      <c r="AL150">
        <v>125</v>
      </c>
      <c r="AM150">
        <v>115</v>
      </c>
      <c r="AN150">
        <v>114</v>
      </c>
      <c r="AO150" s="12" t="s">
        <v>3</v>
      </c>
      <c r="AP150" s="12" t="s">
        <v>945</v>
      </c>
      <c r="AQ150" s="12" t="s">
        <v>35</v>
      </c>
      <c r="AR150" s="12" t="s">
        <v>379</v>
      </c>
      <c r="AS150" s="12" t="s">
        <v>57</v>
      </c>
      <c r="AT150" s="12" t="s">
        <v>321</v>
      </c>
      <c r="AU150" s="12" t="s">
        <v>381</v>
      </c>
      <c r="AV150" s="12" t="s">
        <v>268</v>
      </c>
    </row>
    <row r="151" spans="1:48" x14ac:dyDescent="0.35">
      <c r="A151" s="12" t="s">
        <v>55</v>
      </c>
      <c r="B151" s="12" t="s">
        <v>291</v>
      </c>
      <c r="C151" s="109">
        <v>44148</v>
      </c>
      <c r="D151">
        <v>330</v>
      </c>
      <c r="E151">
        <v>1</v>
      </c>
      <c r="F151">
        <v>1</v>
      </c>
      <c r="G151">
        <v>0</v>
      </c>
      <c r="H151">
        <v>23</v>
      </c>
      <c r="I151">
        <v>5</v>
      </c>
      <c r="J151">
        <v>5</v>
      </c>
      <c r="K151">
        <v>5</v>
      </c>
      <c r="L151">
        <v>1</v>
      </c>
      <c r="M151">
        <v>1</v>
      </c>
      <c r="N151">
        <v>2</v>
      </c>
      <c r="O151">
        <v>2</v>
      </c>
      <c r="P151">
        <v>2</v>
      </c>
      <c r="Q151">
        <v>2</v>
      </c>
      <c r="R151">
        <v>2</v>
      </c>
      <c r="S151">
        <v>2</v>
      </c>
      <c r="T151">
        <v>0</v>
      </c>
      <c r="U151">
        <v>0</v>
      </c>
      <c r="V151">
        <v>44</v>
      </c>
      <c r="W151" s="12">
        <v>44</v>
      </c>
      <c r="X151">
        <v>44</v>
      </c>
      <c r="Y151">
        <v>44</v>
      </c>
      <c r="Z151">
        <v>0</v>
      </c>
      <c r="AA151">
        <v>0</v>
      </c>
      <c r="AB151">
        <v>16</v>
      </c>
      <c r="AC151">
        <v>5</v>
      </c>
      <c r="AD151">
        <v>5</v>
      </c>
      <c r="AE151">
        <v>0</v>
      </c>
      <c r="AF151">
        <v>0</v>
      </c>
      <c r="AG151">
        <v>0</v>
      </c>
      <c r="AH151">
        <v>0</v>
      </c>
      <c r="AI151">
        <v>0</v>
      </c>
      <c r="AJ151">
        <v>0</v>
      </c>
      <c r="AK151">
        <v>4</v>
      </c>
      <c r="AL151">
        <v>36</v>
      </c>
      <c r="AM151">
        <v>34</v>
      </c>
      <c r="AN151">
        <v>36</v>
      </c>
      <c r="AO151" s="12" t="s">
        <v>3</v>
      </c>
      <c r="AP151" s="12" t="s">
        <v>945</v>
      </c>
      <c r="AQ151" s="12" t="s">
        <v>35</v>
      </c>
      <c r="AR151" s="12" t="s">
        <v>379</v>
      </c>
      <c r="AS151" s="12" t="s">
        <v>57</v>
      </c>
      <c r="AT151" s="12" t="s">
        <v>322</v>
      </c>
      <c r="AU151" s="12" t="s">
        <v>382</v>
      </c>
      <c r="AV151" s="12" t="s">
        <v>268</v>
      </c>
    </row>
    <row r="152" spans="1:48" x14ac:dyDescent="0.35">
      <c r="A152" s="12" t="s">
        <v>55</v>
      </c>
      <c r="B152" s="12" t="s">
        <v>281</v>
      </c>
      <c r="C152" s="109">
        <v>44155</v>
      </c>
      <c r="D152">
        <v>1049</v>
      </c>
      <c r="E152">
        <v>11</v>
      </c>
      <c r="F152">
        <v>11</v>
      </c>
      <c r="G152">
        <v>7</v>
      </c>
      <c r="H152">
        <v>101</v>
      </c>
      <c r="I152">
        <v>101</v>
      </c>
      <c r="J152">
        <v>40</v>
      </c>
      <c r="K152">
        <v>40</v>
      </c>
      <c r="L152">
        <v>2</v>
      </c>
      <c r="M152">
        <v>2</v>
      </c>
      <c r="N152">
        <v>5</v>
      </c>
      <c r="O152">
        <v>5</v>
      </c>
      <c r="P152">
        <v>5</v>
      </c>
      <c r="Q152">
        <v>5</v>
      </c>
      <c r="R152">
        <v>7</v>
      </c>
      <c r="S152">
        <v>7</v>
      </c>
      <c r="T152">
        <v>1</v>
      </c>
      <c r="U152">
        <v>1</v>
      </c>
      <c r="V152">
        <v>61</v>
      </c>
      <c r="W152" s="12">
        <v>61</v>
      </c>
      <c r="X152">
        <v>61</v>
      </c>
      <c r="Y152">
        <v>61</v>
      </c>
      <c r="Z152">
        <v>8</v>
      </c>
      <c r="AA152">
        <v>8</v>
      </c>
      <c r="AB152">
        <v>49</v>
      </c>
      <c r="AC152">
        <v>7</v>
      </c>
      <c r="AD152">
        <v>7</v>
      </c>
      <c r="AE152">
        <v>0</v>
      </c>
      <c r="AF152">
        <v>0</v>
      </c>
      <c r="AG152">
        <v>0</v>
      </c>
      <c r="AH152">
        <v>0</v>
      </c>
      <c r="AI152">
        <v>0</v>
      </c>
      <c r="AJ152">
        <v>0</v>
      </c>
      <c r="AK152">
        <v>6</v>
      </c>
      <c r="AL152">
        <v>111</v>
      </c>
      <c r="AM152">
        <v>100</v>
      </c>
      <c r="AN152">
        <v>95</v>
      </c>
      <c r="AO152" s="12" t="s">
        <v>3</v>
      </c>
      <c r="AP152" s="12" t="s">
        <v>990</v>
      </c>
      <c r="AQ152" s="12" t="s">
        <v>35</v>
      </c>
      <c r="AR152" s="12" t="s">
        <v>379</v>
      </c>
      <c r="AS152" s="12" t="s">
        <v>57</v>
      </c>
      <c r="AT152" s="12" t="s">
        <v>321</v>
      </c>
      <c r="AU152" s="12" t="s">
        <v>381</v>
      </c>
      <c r="AV152" s="12" t="s">
        <v>268</v>
      </c>
    </row>
    <row r="153" spans="1:48" x14ac:dyDescent="0.35">
      <c r="A153" s="12" t="s">
        <v>55</v>
      </c>
      <c r="B153" s="12" t="s">
        <v>291</v>
      </c>
      <c r="C153" s="109">
        <v>44155</v>
      </c>
      <c r="D153">
        <v>331</v>
      </c>
      <c r="E153">
        <v>1</v>
      </c>
      <c r="F153">
        <v>0</v>
      </c>
      <c r="G153">
        <v>2</v>
      </c>
      <c r="H153">
        <v>32</v>
      </c>
      <c r="I153">
        <v>32</v>
      </c>
      <c r="J153">
        <v>11</v>
      </c>
      <c r="K153">
        <v>11</v>
      </c>
      <c r="L153">
        <v>0</v>
      </c>
      <c r="M153">
        <v>0</v>
      </c>
      <c r="N153">
        <v>2</v>
      </c>
      <c r="O153">
        <v>2</v>
      </c>
      <c r="P153">
        <v>2</v>
      </c>
      <c r="Q153">
        <v>2</v>
      </c>
      <c r="R153">
        <v>3</v>
      </c>
      <c r="S153">
        <v>3</v>
      </c>
      <c r="T153">
        <v>0</v>
      </c>
      <c r="U153">
        <v>0</v>
      </c>
      <c r="V153">
        <v>44</v>
      </c>
      <c r="W153" s="12">
        <v>44</v>
      </c>
      <c r="X153">
        <v>44</v>
      </c>
      <c r="Y153">
        <v>44</v>
      </c>
      <c r="Z153">
        <v>1</v>
      </c>
      <c r="AA153">
        <v>0</v>
      </c>
      <c r="AB153">
        <v>28</v>
      </c>
      <c r="AC153">
        <v>3</v>
      </c>
      <c r="AD153">
        <v>3</v>
      </c>
      <c r="AE153">
        <v>3</v>
      </c>
      <c r="AF153">
        <v>0</v>
      </c>
      <c r="AG153">
        <v>0</v>
      </c>
      <c r="AH153">
        <v>0</v>
      </c>
      <c r="AI153">
        <v>0</v>
      </c>
      <c r="AJ153">
        <v>0</v>
      </c>
      <c r="AK153">
        <v>3</v>
      </c>
      <c r="AL153">
        <v>30</v>
      </c>
      <c r="AM153">
        <v>26</v>
      </c>
      <c r="AN153">
        <v>30</v>
      </c>
      <c r="AO153" s="12" t="s">
        <v>3</v>
      </c>
      <c r="AP153" s="12" t="s">
        <v>990</v>
      </c>
      <c r="AQ153" s="12" t="s">
        <v>35</v>
      </c>
      <c r="AR153" s="12" t="s">
        <v>379</v>
      </c>
      <c r="AS153" s="12" t="s">
        <v>57</v>
      </c>
      <c r="AT153" s="12" t="s">
        <v>322</v>
      </c>
      <c r="AU153" s="12" t="s">
        <v>382</v>
      </c>
      <c r="AV153" s="12" t="s">
        <v>268</v>
      </c>
    </row>
    <row r="154" spans="1:48" x14ac:dyDescent="0.35">
      <c r="A154" s="12" t="s">
        <v>132</v>
      </c>
      <c r="B154" s="12" t="s">
        <v>133</v>
      </c>
      <c r="C154" s="109">
        <v>44113</v>
      </c>
      <c r="D154">
        <v>1747</v>
      </c>
      <c r="E154">
        <v>4</v>
      </c>
      <c r="F154">
        <v>3</v>
      </c>
      <c r="G154">
        <v>0</v>
      </c>
      <c r="H154">
        <v>201</v>
      </c>
      <c r="I154">
        <v>201</v>
      </c>
      <c r="J154">
        <v>52</v>
      </c>
      <c r="K154">
        <v>52</v>
      </c>
      <c r="L154">
        <v>2</v>
      </c>
      <c r="M154">
        <v>2</v>
      </c>
      <c r="N154">
        <v>15</v>
      </c>
      <c r="O154">
        <v>3</v>
      </c>
      <c r="P154">
        <v>3</v>
      </c>
      <c r="Q154">
        <v>3</v>
      </c>
      <c r="R154">
        <v>3</v>
      </c>
      <c r="S154">
        <v>3</v>
      </c>
      <c r="T154">
        <v>1</v>
      </c>
      <c r="U154">
        <v>1</v>
      </c>
      <c r="V154">
        <v>54</v>
      </c>
      <c r="W154" s="12">
        <v>54</v>
      </c>
      <c r="X154">
        <v>54</v>
      </c>
      <c r="Y154">
        <v>54</v>
      </c>
      <c r="Z154">
        <v>1</v>
      </c>
      <c r="AA154">
        <v>0</v>
      </c>
      <c r="AB154">
        <v>111</v>
      </c>
      <c r="AC154">
        <v>9</v>
      </c>
      <c r="AD154">
        <v>9</v>
      </c>
      <c r="AE154">
        <v>0</v>
      </c>
      <c r="AF154">
        <v>0</v>
      </c>
      <c r="AG154">
        <v>0</v>
      </c>
      <c r="AH154">
        <v>0</v>
      </c>
      <c r="AI154">
        <v>0</v>
      </c>
      <c r="AJ154">
        <v>0</v>
      </c>
      <c r="AK154">
        <v>9</v>
      </c>
      <c r="AL154">
        <v>114</v>
      </c>
      <c r="AM154">
        <v>114</v>
      </c>
      <c r="AN154">
        <v>114</v>
      </c>
      <c r="AO154" s="12" t="s">
        <v>3</v>
      </c>
      <c r="AP154" s="12" t="s">
        <v>940</v>
      </c>
      <c r="AQ154" s="12" t="s">
        <v>17</v>
      </c>
      <c r="AR154" s="12" t="s">
        <v>379</v>
      </c>
      <c r="AS154" s="12" t="s">
        <v>57</v>
      </c>
      <c r="AT154" s="12" t="s">
        <v>347</v>
      </c>
      <c r="AU154" s="12" t="s">
        <v>386</v>
      </c>
      <c r="AV154" s="12" t="s">
        <v>268</v>
      </c>
    </row>
    <row r="155" spans="1:48" x14ac:dyDescent="0.35">
      <c r="A155" s="12" t="s">
        <v>132</v>
      </c>
      <c r="B155" s="12" t="s">
        <v>134</v>
      </c>
      <c r="C155" s="109">
        <v>44113</v>
      </c>
      <c r="D155">
        <v>1260</v>
      </c>
      <c r="E155">
        <v>3</v>
      </c>
      <c r="F155">
        <v>3</v>
      </c>
      <c r="G155">
        <v>0</v>
      </c>
      <c r="H155">
        <v>102</v>
      </c>
      <c r="I155">
        <v>102</v>
      </c>
      <c r="J155">
        <v>10</v>
      </c>
      <c r="K155">
        <v>10</v>
      </c>
      <c r="L155">
        <v>0</v>
      </c>
      <c r="M155">
        <v>0</v>
      </c>
      <c r="N155">
        <v>12</v>
      </c>
      <c r="O155">
        <v>8</v>
      </c>
      <c r="P155">
        <v>8</v>
      </c>
      <c r="Q155">
        <v>8</v>
      </c>
      <c r="R155">
        <v>8</v>
      </c>
      <c r="S155">
        <v>8</v>
      </c>
      <c r="T155">
        <v>3</v>
      </c>
      <c r="U155">
        <v>3</v>
      </c>
      <c r="V155">
        <v>96</v>
      </c>
      <c r="W155" s="12">
        <v>96</v>
      </c>
      <c r="X155">
        <v>96</v>
      </c>
      <c r="Y155">
        <v>96</v>
      </c>
      <c r="Z155">
        <v>0</v>
      </c>
      <c r="AA155">
        <v>0</v>
      </c>
      <c r="AB155">
        <v>40</v>
      </c>
      <c r="AC155">
        <v>6</v>
      </c>
      <c r="AD155">
        <v>6</v>
      </c>
      <c r="AE155">
        <v>0</v>
      </c>
      <c r="AF155">
        <v>0</v>
      </c>
      <c r="AG155">
        <v>0</v>
      </c>
      <c r="AH155">
        <v>0</v>
      </c>
      <c r="AI155">
        <v>0</v>
      </c>
      <c r="AJ155">
        <v>0</v>
      </c>
      <c r="AK155">
        <v>6</v>
      </c>
      <c r="AL155">
        <v>57</v>
      </c>
      <c r="AM155">
        <v>57</v>
      </c>
      <c r="AN155">
        <v>37</v>
      </c>
      <c r="AO155" s="12" t="s">
        <v>3</v>
      </c>
      <c r="AP155" s="12" t="s">
        <v>940</v>
      </c>
      <c r="AQ155" s="12" t="s">
        <v>17</v>
      </c>
      <c r="AR155" s="12" t="s">
        <v>379</v>
      </c>
      <c r="AS155" s="12" t="s">
        <v>57</v>
      </c>
      <c r="AT155" s="12" t="s">
        <v>348</v>
      </c>
      <c r="AU155" s="12" t="s">
        <v>387</v>
      </c>
      <c r="AV155" s="12" t="s">
        <v>268</v>
      </c>
    </row>
    <row r="156" spans="1:48" x14ac:dyDescent="0.35">
      <c r="A156" s="12" t="s">
        <v>132</v>
      </c>
      <c r="B156" s="12" t="s">
        <v>135</v>
      </c>
      <c r="C156" s="109">
        <v>44113</v>
      </c>
      <c r="D156">
        <v>1958</v>
      </c>
      <c r="E156">
        <v>7</v>
      </c>
      <c r="F156">
        <v>2</v>
      </c>
      <c r="G156">
        <v>2</v>
      </c>
      <c r="H156">
        <v>215</v>
      </c>
      <c r="I156">
        <v>215</v>
      </c>
      <c r="J156">
        <v>41</v>
      </c>
      <c r="K156">
        <v>41</v>
      </c>
      <c r="L156">
        <v>1</v>
      </c>
      <c r="M156">
        <v>1</v>
      </c>
      <c r="N156">
        <v>11</v>
      </c>
      <c r="O156">
        <v>8</v>
      </c>
      <c r="P156">
        <v>8</v>
      </c>
      <c r="Q156">
        <v>8</v>
      </c>
      <c r="R156">
        <v>8</v>
      </c>
      <c r="S156">
        <v>5</v>
      </c>
      <c r="T156">
        <v>1</v>
      </c>
      <c r="U156">
        <v>1</v>
      </c>
      <c r="V156">
        <v>102</v>
      </c>
      <c r="W156" s="12">
        <v>102</v>
      </c>
      <c r="X156">
        <v>102</v>
      </c>
      <c r="Y156">
        <v>102</v>
      </c>
      <c r="Z156">
        <v>2</v>
      </c>
      <c r="AA156">
        <v>0</v>
      </c>
      <c r="AB156">
        <v>453</v>
      </c>
      <c r="AC156">
        <v>4</v>
      </c>
      <c r="AD156">
        <v>4</v>
      </c>
      <c r="AE156">
        <v>0</v>
      </c>
      <c r="AF156">
        <v>0</v>
      </c>
      <c r="AG156">
        <v>0</v>
      </c>
      <c r="AH156">
        <v>0</v>
      </c>
      <c r="AI156">
        <v>0</v>
      </c>
      <c r="AJ156">
        <v>0</v>
      </c>
      <c r="AK156">
        <v>4</v>
      </c>
      <c r="AL156">
        <v>365</v>
      </c>
      <c r="AM156">
        <v>321</v>
      </c>
      <c r="AN156">
        <v>321</v>
      </c>
      <c r="AO156" s="12" t="s">
        <v>3</v>
      </c>
      <c r="AP156" s="12" t="s">
        <v>940</v>
      </c>
      <c r="AQ156" s="12" t="s">
        <v>17</v>
      </c>
      <c r="AR156" s="12" t="s">
        <v>379</v>
      </c>
      <c r="AS156" s="12" t="s">
        <v>57</v>
      </c>
      <c r="AT156" s="12" t="s">
        <v>350</v>
      </c>
      <c r="AU156" s="12" t="s">
        <v>388</v>
      </c>
      <c r="AV156" s="12" t="s">
        <v>268</v>
      </c>
    </row>
    <row r="157" spans="1:48" x14ac:dyDescent="0.35">
      <c r="A157" s="12" t="s">
        <v>132</v>
      </c>
      <c r="B157" s="12" t="s">
        <v>136</v>
      </c>
      <c r="C157" s="109">
        <v>44113</v>
      </c>
      <c r="D157">
        <v>1315</v>
      </c>
      <c r="E157">
        <v>5</v>
      </c>
      <c r="F157">
        <v>6</v>
      </c>
      <c r="G157">
        <v>1</v>
      </c>
      <c r="H157">
        <v>906</v>
      </c>
      <c r="I157">
        <v>435</v>
      </c>
      <c r="J157">
        <v>187</v>
      </c>
      <c r="K157">
        <v>187</v>
      </c>
      <c r="L157">
        <v>2</v>
      </c>
      <c r="M157">
        <v>2</v>
      </c>
      <c r="N157">
        <v>5</v>
      </c>
      <c r="O157">
        <v>3</v>
      </c>
      <c r="P157">
        <v>3</v>
      </c>
      <c r="Q157">
        <v>3</v>
      </c>
      <c r="R157">
        <v>3</v>
      </c>
      <c r="S157">
        <v>3</v>
      </c>
      <c r="T157">
        <v>2</v>
      </c>
      <c r="U157">
        <v>2</v>
      </c>
      <c r="V157">
        <v>84</v>
      </c>
      <c r="W157" s="12">
        <v>76</v>
      </c>
      <c r="X157">
        <v>76</v>
      </c>
      <c r="Y157">
        <v>76</v>
      </c>
      <c r="Z157">
        <v>1</v>
      </c>
      <c r="AA157">
        <v>1</v>
      </c>
      <c r="AB157">
        <v>99</v>
      </c>
      <c r="AC157">
        <v>1</v>
      </c>
      <c r="AD157">
        <v>1</v>
      </c>
      <c r="AE157">
        <v>0</v>
      </c>
      <c r="AF157">
        <v>0</v>
      </c>
      <c r="AG157">
        <v>0</v>
      </c>
      <c r="AH157">
        <v>0</v>
      </c>
      <c r="AI157">
        <v>0</v>
      </c>
      <c r="AJ157">
        <v>0</v>
      </c>
      <c r="AK157">
        <v>1</v>
      </c>
      <c r="AL157">
        <v>112</v>
      </c>
      <c r="AM157">
        <v>98</v>
      </c>
      <c r="AN157">
        <v>87</v>
      </c>
      <c r="AO157" s="12" t="s">
        <v>3</v>
      </c>
      <c r="AP157" s="12" t="s">
        <v>940</v>
      </c>
      <c r="AQ157" s="12" t="s">
        <v>17</v>
      </c>
      <c r="AR157" s="12" t="s">
        <v>379</v>
      </c>
      <c r="AS157" s="12" t="s">
        <v>57</v>
      </c>
      <c r="AT157" s="12" t="s">
        <v>347</v>
      </c>
      <c r="AU157" s="12" t="s">
        <v>389</v>
      </c>
      <c r="AV157" s="12" t="s">
        <v>268</v>
      </c>
    </row>
    <row r="158" spans="1:48" x14ac:dyDescent="0.35">
      <c r="A158" s="12" t="s">
        <v>132</v>
      </c>
      <c r="B158" s="12" t="s">
        <v>133</v>
      </c>
      <c r="C158" s="109">
        <v>44120</v>
      </c>
      <c r="D158">
        <v>1747</v>
      </c>
      <c r="E158">
        <v>6</v>
      </c>
      <c r="F158">
        <v>2</v>
      </c>
      <c r="G158">
        <v>0</v>
      </c>
      <c r="H158">
        <v>134</v>
      </c>
      <c r="I158">
        <v>134</v>
      </c>
      <c r="J158">
        <v>23</v>
      </c>
      <c r="K158">
        <v>23</v>
      </c>
      <c r="L158">
        <v>3</v>
      </c>
      <c r="M158">
        <v>0</v>
      </c>
      <c r="N158">
        <v>21</v>
      </c>
      <c r="O158">
        <v>11</v>
      </c>
      <c r="P158">
        <v>11</v>
      </c>
      <c r="Q158">
        <v>11</v>
      </c>
      <c r="R158">
        <v>11</v>
      </c>
      <c r="S158">
        <v>11</v>
      </c>
      <c r="T158">
        <v>2</v>
      </c>
      <c r="U158">
        <v>2</v>
      </c>
      <c r="V158">
        <v>90</v>
      </c>
      <c r="W158" s="12">
        <v>90</v>
      </c>
      <c r="X158">
        <v>90</v>
      </c>
      <c r="Y158">
        <v>90</v>
      </c>
      <c r="Z158">
        <v>1</v>
      </c>
      <c r="AA158">
        <v>0</v>
      </c>
      <c r="AB158">
        <v>18</v>
      </c>
      <c r="AC158">
        <v>0</v>
      </c>
      <c r="AD158">
        <v>0</v>
      </c>
      <c r="AE158">
        <v>0</v>
      </c>
      <c r="AF158">
        <v>0</v>
      </c>
      <c r="AG158">
        <v>0</v>
      </c>
      <c r="AH158">
        <v>0</v>
      </c>
      <c r="AI158">
        <v>0</v>
      </c>
      <c r="AJ158">
        <v>0</v>
      </c>
      <c r="AK158">
        <v>0</v>
      </c>
      <c r="AL158">
        <v>289</v>
      </c>
      <c r="AM158">
        <v>260</v>
      </c>
      <c r="AN158">
        <v>255</v>
      </c>
      <c r="AO158" s="12" t="s">
        <v>3</v>
      </c>
      <c r="AP158" s="12" t="s">
        <v>941</v>
      </c>
      <c r="AQ158" s="12" t="s">
        <v>17</v>
      </c>
      <c r="AR158" s="12" t="s">
        <v>379</v>
      </c>
      <c r="AS158" s="12" t="s">
        <v>57</v>
      </c>
      <c r="AT158" s="12" t="s">
        <v>347</v>
      </c>
      <c r="AU158" s="12" t="s">
        <v>386</v>
      </c>
      <c r="AV158" s="12" t="s">
        <v>268</v>
      </c>
    </row>
    <row r="159" spans="1:48" x14ac:dyDescent="0.35">
      <c r="A159" s="12" t="s">
        <v>132</v>
      </c>
      <c r="B159" s="12" t="s">
        <v>134</v>
      </c>
      <c r="C159" s="109">
        <v>44120</v>
      </c>
      <c r="D159">
        <v>1260</v>
      </c>
      <c r="E159">
        <v>8</v>
      </c>
      <c r="F159">
        <v>5</v>
      </c>
      <c r="G159">
        <v>6</v>
      </c>
      <c r="H159">
        <v>232</v>
      </c>
      <c r="I159">
        <v>231</v>
      </c>
      <c r="J159">
        <v>28</v>
      </c>
      <c r="K159">
        <v>28</v>
      </c>
      <c r="L159">
        <v>4</v>
      </c>
      <c r="M159">
        <v>4</v>
      </c>
      <c r="N159">
        <v>16</v>
      </c>
      <c r="O159">
        <v>4</v>
      </c>
      <c r="P159">
        <v>4</v>
      </c>
      <c r="Q159">
        <v>4</v>
      </c>
      <c r="R159">
        <v>4</v>
      </c>
      <c r="S159">
        <v>4</v>
      </c>
      <c r="T159">
        <v>0</v>
      </c>
      <c r="U159">
        <v>0</v>
      </c>
      <c r="V159">
        <v>60</v>
      </c>
      <c r="W159" s="12">
        <v>60</v>
      </c>
      <c r="X159">
        <v>60</v>
      </c>
      <c r="Y159">
        <v>60</v>
      </c>
      <c r="Z159">
        <v>4</v>
      </c>
      <c r="AA159">
        <v>1</v>
      </c>
      <c r="AB159">
        <v>34</v>
      </c>
      <c r="AC159">
        <v>0</v>
      </c>
      <c r="AD159">
        <v>0</v>
      </c>
      <c r="AE159">
        <v>0</v>
      </c>
      <c r="AF159">
        <v>0</v>
      </c>
      <c r="AG159">
        <v>0</v>
      </c>
      <c r="AH159">
        <v>0</v>
      </c>
      <c r="AI159">
        <v>0</v>
      </c>
      <c r="AJ159">
        <v>0</v>
      </c>
      <c r="AK159">
        <v>0</v>
      </c>
      <c r="AL159">
        <v>34</v>
      </c>
      <c r="AM159">
        <v>33</v>
      </c>
      <c r="AN159">
        <v>33</v>
      </c>
      <c r="AO159" s="12" t="s">
        <v>3</v>
      </c>
      <c r="AP159" s="12" t="s">
        <v>941</v>
      </c>
      <c r="AQ159" s="12" t="s">
        <v>17</v>
      </c>
      <c r="AR159" s="12" t="s">
        <v>379</v>
      </c>
      <c r="AS159" s="12" t="s">
        <v>57</v>
      </c>
      <c r="AT159" s="12" t="s">
        <v>348</v>
      </c>
      <c r="AU159" s="12" t="s">
        <v>387</v>
      </c>
      <c r="AV159" s="12" t="s">
        <v>268</v>
      </c>
    </row>
    <row r="160" spans="1:48" x14ac:dyDescent="0.35">
      <c r="A160" s="12" t="s">
        <v>132</v>
      </c>
      <c r="B160" s="12" t="s">
        <v>135</v>
      </c>
      <c r="C160" s="109">
        <v>44120</v>
      </c>
      <c r="D160">
        <v>1958</v>
      </c>
      <c r="E160">
        <v>7</v>
      </c>
      <c r="F160">
        <v>5</v>
      </c>
      <c r="G160">
        <v>4</v>
      </c>
      <c r="H160">
        <v>112</v>
      </c>
      <c r="I160">
        <v>112</v>
      </c>
      <c r="J160">
        <v>33</v>
      </c>
      <c r="K160">
        <v>33</v>
      </c>
      <c r="L160">
        <v>2</v>
      </c>
      <c r="M160">
        <v>2</v>
      </c>
      <c r="N160">
        <v>12</v>
      </c>
      <c r="O160">
        <v>2</v>
      </c>
      <c r="P160">
        <v>2</v>
      </c>
      <c r="Q160">
        <v>2</v>
      </c>
      <c r="R160">
        <v>2</v>
      </c>
      <c r="S160">
        <v>1</v>
      </c>
      <c r="T160">
        <v>1</v>
      </c>
      <c r="U160">
        <v>1</v>
      </c>
      <c r="V160">
        <v>111</v>
      </c>
      <c r="W160" s="12">
        <v>111</v>
      </c>
      <c r="X160">
        <v>111</v>
      </c>
      <c r="Y160">
        <v>111</v>
      </c>
      <c r="Z160">
        <v>4</v>
      </c>
      <c r="AA160">
        <v>2</v>
      </c>
      <c r="AB160">
        <v>237</v>
      </c>
      <c r="AC160">
        <v>7</v>
      </c>
      <c r="AD160">
        <v>7</v>
      </c>
      <c r="AE160">
        <v>0</v>
      </c>
      <c r="AF160">
        <v>0</v>
      </c>
      <c r="AG160">
        <v>0</v>
      </c>
      <c r="AH160">
        <v>0</v>
      </c>
      <c r="AI160">
        <v>0</v>
      </c>
      <c r="AJ160">
        <v>3</v>
      </c>
      <c r="AK160">
        <v>4</v>
      </c>
      <c r="AL160">
        <v>235</v>
      </c>
      <c r="AM160">
        <v>235</v>
      </c>
      <c r="AN160">
        <v>201</v>
      </c>
      <c r="AO160" s="12" t="s">
        <v>3</v>
      </c>
      <c r="AP160" s="12" t="s">
        <v>941</v>
      </c>
      <c r="AQ160" s="12" t="s">
        <v>17</v>
      </c>
      <c r="AR160" s="12" t="s">
        <v>379</v>
      </c>
      <c r="AS160" s="12" t="s">
        <v>57</v>
      </c>
      <c r="AT160" s="12" t="s">
        <v>350</v>
      </c>
      <c r="AU160" s="12" t="s">
        <v>388</v>
      </c>
      <c r="AV160" s="12" t="s">
        <v>268</v>
      </c>
    </row>
    <row r="161" spans="1:48" x14ac:dyDescent="0.35">
      <c r="A161" s="12" t="s">
        <v>132</v>
      </c>
      <c r="B161" s="12" t="s">
        <v>133</v>
      </c>
      <c r="C161" s="109">
        <v>44127</v>
      </c>
      <c r="D161">
        <v>1747</v>
      </c>
      <c r="E161">
        <v>1</v>
      </c>
      <c r="F161">
        <v>1</v>
      </c>
      <c r="G161">
        <v>0</v>
      </c>
      <c r="H161">
        <v>78</v>
      </c>
      <c r="I161">
        <v>78</v>
      </c>
      <c r="J161">
        <v>12</v>
      </c>
      <c r="K161">
        <v>12</v>
      </c>
      <c r="L161">
        <v>0</v>
      </c>
      <c r="M161">
        <v>0</v>
      </c>
      <c r="N161">
        <v>14</v>
      </c>
      <c r="O161">
        <v>7</v>
      </c>
      <c r="P161">
        <v>7</v>
      </c>
      <c r="Q161">
        <v>6</v>
      </c>
      <c r="R161">
        <v>6</v>
      </c>
      <c r="S161">
        <v>6</v>
      </c>
      <c r="T161">
        <v>1</v>
      </c>
      <c r="U161">
        <v>1</v>
      </c>
      <c r="V161">
        <v>15</v>
      </c>
      <c r="W161" s="12">
        <v>15</v>
      </c>
      <c r="X161">
        <v>15</v>
      </c>
      <c r="Y161">
        <v>15</v>
      </c>
      <c r="Z161">
        <v>0</v>
      </c>
      <c r="AA161">
        <v>0</v>
      </c>
      <c r="AB161">
        <v>5</v>
      </c>
      <c r="AC161">
        <v>0</v>
      </c>
      <c r="AD161">
        <v>0</v>
      </c>
      <c r="AE161">
        <v>0</v>
      </c>
      <c r="AF161">
        <v>0</v>
      </c>
      <c r="AG161">
        <v>0</v>
      </c>
      <c r="AH161">
        <v>0</v>
      </c>
      <c r="AI161">
        <v>0</v>
      </c>
      <c r="AJ161">
        <v>0</v>
      </c>
      <c r="AK161">
        <v>0</v>
      </c>
      <c r="AL161">
        <v>22</v>
      </c>
      <c r="AM161">
        <v>22</v>
      </c>
      <c r="AN161">
        <v>22</v>
      </c>
      <c r="AO161" s="12" t="s">
        <v>3</v>
      </c>
      <c r="AP161" s="12" t="s">
        <v>942</v>
      </c>
      <c r="AQ161" s="12" t="s">
        <v>17</v>
      </c>
      <c r="AR161" s="12" t="s">
        <v>379</v>
      </c>
      <c r="AS161" s="12" t="s">
        <v>57</v>
      </c>
      <c r="AT161" s="12" t="s">
        <v>347</v>
      </c>
      <c r="AU161" s="12" t="s">
        <v>386</v>
      </c>
      <c r="AV161" s="12" t="s">
        <v>268</v>
      </c>
    </row>
    <row r="162" spans="1:48" x14ac:dyDescent="0.35">
      <c r="A162" s="12" t="s">
        <v>132</v>
      </c>
      <c r="B162" s="12" t="s">
        <v>134</v>
      </c>
      <c r="C162" s="109">
        <v>44127</v>
      </c>
      <c r="D162">
        <v>1260</v>
      </c>
      <c r="E162">
        <v>5</v>
      </c>
      <c r="F162">
        <v>3</v>
      </c>
      <c r="G162">
        <v>0</v>
      </c>
      <c r="H162">
        <v>185</v>
      </c>
      <c r="I162">
        <v>185</v>
      </c>
      <c r="J162">
        <v>50</v>
      </c>
      <c r="K162">
        <v>50</v>
      </c>
      <c r="L162">
        <v>2</v>
      </c>
      <c r="M162">
        <v>1</v>
      </c>
      <c r="N162">
        <v>13</v>
      </c>
      <c r="O162">
        <v>11</v>
      </c>
      <c r="P162">
        <v>11</v>
      </c>
      <c r="Q162">
        <v>11</v>
      </c>
      <c r="R162">
        <v>15</v>
      </c>
      <c r="S162">
        <v>15</v>
      </c>
      <c r="T162">
        <v>1</v>
      </c>
      <c r="U162">
        <v>1</v>
      </c>
      <c r="V162">
        <v>74</v>
      </c>
      <c r="W162" s="12">
        <v>74</v>
      </c>
      <c r="X162">
        <v>74</v>
      </c>
      <c r="Y162">
        <v>74</v>
      </c>
      <c r="Z162">
        <v>2</v>
      </c>
      <c r="AA162">
        <v>1</v>
      </c>
      <c r="AB162">
        <v>72</v>
      </c>
      <c r="AC162">
        <v>0</v>
      </c>
      <c r="AD162">
        <v>0</v>
      </c>
      <c r="AE162">
        <v>0</v>
      </c>
      <c r="AF162">
        <v>0</v>
      </c>
      <c r="AG162">
        <v>0</v>
      </c>
      <c r="AH162">
        <v>0</v>
      </c>
      <c r="AI162">
        <v>0</v>
      </c>
      <c r="AJ162">
        <v>0</v>
      </c>
      <c r="AK162">
        <v>0</v>
      </c>
      <c r="AL162">
        <v>37</v>
      </c>
      <c r="AM162">
        <v>37</v>
      </c>
      <c r="AN162">
        <v>37</v>
      </c>
      <c r="AO162" s="12" t="s">
        <v>3</v>
      </c>
      <c r="AP162" s="12" t="s">
        <v>942</v>
      </c>
      <c r="AQ162" s="12" t="s">
        <v>17</v>
      </c>
      <c r="AR162" s="12" t="s">
        <v>379</v>
      </c>
      <c r="AS162" s="12" t="s">
        <v>57</v>
      </c>
      <c r="AT162" s="12" t="s">
        <v>348</v>
      </c>
      <c r="AU162" s="12" t="s">
        <v>387</v>
      </c>
      <c r="AV162" s="12" t="s">
        <v>268</v>
      </c>
    </row>
    <row r="163" spans="1:48" x14ac:dyDescent="0.35">
      <c r="A163" s="12" t="s">
        <v>132</v>
      </c>
      <c r="B163" s="12" t="s">
        <v>135</v>
      </c>
      <c r="C163" s="109">
        <v>44127</v>
      </c>
      <c r="D163">
        <v>1958</v>
      </c>
      <c r="E163">
        <v>7</v>
      </c>
      <c r="F163">
        <v>1</v>
      </c>
      <c r="G163">
        <v>0</v>
      </c>
      <c r="H163">
        <v>98</v>
      </c>
      <c r="I163">
        <v>98</v>
      </c>
      <c r="J163">
        <v>16</v>
      </c>
      <c r="K163">
        <v>16</v>
      </c>
      <c r="L163">
        <v>1</v>
      </c>
      <c r="M163">
        <v>1</v>
      </c>
      <c r="N163">
        <v>16</v>
      </c>
      <c r="O163">
        <v>4</v>
      </c>
      <c r="P163">
        <v>4</v>
      </c>
      <c r="Q163">
        <v>4</v>
      </c>
      <c r="R163">
        <v>4</v>
      </c>
      <c r="S163">
        <v>4</v>
      </c>
      <c r="T163">
        <v>0</v>
      </c>
      <c r="U163">
        <v>0</v>
      </c>
      <c r="V163">
        <v>34</v>
      </c>
      <c r="W163" s="12">
        <v>34</v>
      </c>
      <c r="X163">
        <v>34</v>
      </c>
      <c r="Y163">
        <v>34</v>
      </c>
      <c r="Z163">
        <v>1</v>
      </c>
      <c r="AA163">
        <v>0</v>
      </c>
      <c r="AB163">
        <v>136</v>
      </c>
      <c r="AC163">
        <v>0</v>
      </c>
      <c r="AD163">
        <v>0</v>
      </c>
      <c r="AE163">
        <v>0</v>
      </c>
      <c r="AF163">
        <v>0</v>
      </c>
      <c r="AG163">
        <v>0</v>
      </c>
      <c r="AH163">
        <v>0</v>
      </c>
      <c r="AI163">
        <v>0</v>
      </c>
      <c r="AJ163">
        <v>0</v>
      </c>
      <c r="AK163">
        <v>0</v>
      </c>
      <c r="AL163">
        <v>108</v>
      </c>
      <c r="AM163">
        <v>102</v>
      </c>
      <c r="AN163">
        <v>102</v>
      </c>
      <c r="AO163" s="12" t="s">
        <v>3</v>
      </c>
      <c r="AP163" s="12" t="s">
        <v>942</v>
      </c>
      <c r="AQ163" s="12" t="s">
        <v>17</v>
      </c>
      <c r="AR163" s="12" t="s">
        <v>379</v>
      </c>
      <c r="AS163" s="12" t="s">
        <v>57</v>
      </c>
      <c r="AT163" s="12" t="s">
        <v>350</v>
      </c>
      <c r="AU163" s="12" t="s">
        <v>388</v>
      </c>
      <c r="AV163" s="12" t="s">
        <v>268</v>
      </c>
    </row>
    <row r="164" spans="1:48" x14ac:dyDescent="0.35">
      <c r="A164" s="12" t="s">
        <v>132</v>
      </c>
      <c r="B164" s="12" t="s">
        <v>136</v>
      </c>
      <c r="C164" s="109">
        <v>44127</v>
      </c>
      <c r="D164">
        <v>1315</v>
      </c>
      <c r="E164">
        <v>2</v>
      </c>
      <c r="F164">
        <v>2</v>
      </c>
      <c r="G164">
        <v>0</v>
      </c>
      <c r="H164">
        <v>470</v>
      </c>
      <c r="I164">
        <v>470</v>
      </c>
      <c r="J164">
        <v>125</v>
      </c>
      <c r="K164">
        <v>125</v>
      </c>
      <c r="L164">
        <v>2</v>
      </c>
      <c r="M164">
        <v>2</v>
      </c>
      <c r="N164">
        <v>8</v>
      </c>
      <c r="O164">
        <v>2</v>
      </c>
      <c r="P164">
        <v>2</v>
      </c>
      <c r="Q164">
        <v>2</v>
      </c>
      <c r="R164">
        <v>2</v>
      </c>
      <c r="S164">
        <v>0</v>
      </c>
      <c r="T164">
        <v>0</v>
      </c>
      <c r="U164">
        <v>0</v>
      </c>
      <c r="V164">
        <v>16</v>
      </c>
      <c r="W164" s="12">
        <v>15</v>
      </c>
      <c r="X164">
        <v>15</v>
      </c>
      <c r="Y164">
        <v>15</v>
      </c>
      <c r="Z164">
        <v>0</v>
      </c>
      <c r="AA164">
        <v>0</v>
      </c>
      <c r="AB164">
        <v>55</v>
      </c>
      <c r="AC164">
        <v>6</v>
      </c>
      <c r="AD164">
        <v>6</v>
      </c>
      <c r="AE164">
        <v>0</v>
      </c>
      <c r="AF164">
        <v>0</v>
      </c>
      <c r="AG164">
        <v>0</v>
      </c>
      <c r="AH164">
        <v>0</v>
      </c>
      <c r="AI164">
        <v>0</v>
      </c>
      <c r="AJ164">
        <v>0</v>
      </c>
      <c r="AK164">
        <v>6</v>
      </c>
      <c r="AL164">
        <v>30</v>
      </c>
      <c r="AM164">
        <v>30</v>
      </c>
      <c r="AN164">
        <v>17</v>
      </c>
      <c r="AO164" s="12" t="s">
        <v>3</v>
      </c>
      <c r="AP164" s="12" t="s">
        <v>942</v>
      </c>
      <c r="AQ164" s="12" t="s">
        <v>17</v>
      </c>
      <c r="AR164" s="12" t="s">
        <v>379</v>
      </c>
      <c r="AS164" s="12" t="s">
        <v>57</v>
      </c>
      <c r="AT164" s="12" t="s">
        <v>347</v>
      </c>
      <c r="AU164" s="12" t="s">
        <v>389</v>
      </c>
      <c r="AV164" s="12" t="s">
        <v>268</v>
      </c>
    </row>
    <row r="165" spans="1:48" x14ac:dyDescent="0.35">
      <c r="A165" s="12" t="s">
        <v>132</v>
      </c>
      <c r="B165" s="12" t="s">
        <v>137</v>
      </c>
      <c r="C165" s="109">
        <v>44127</v>
      </c>
      <c r="D165">
        <v>3406</v>
      </c>
      <c r="E165">
        <v>3</v>
      </c>
      <c r="F165">
        <v>5</v>
      </c>
      <c r="G165">
        <v>4</v>
      </c>
      <c r="H165">
        <v>29</v>
      </c>
      <c r="I165">
        <v>29</v>
      </c>
      <c r="J165">
        <v>9</v>
      </c>
      <c r="K165">
        <v>9</v>
      </c>
      <c r="L165">
        <v>0</v>
      </c>
      <c r="M165">
        <v>0</v>
      </c>
      <c r="N165">
        <v>17</v>
      </c>
      <c r="O165">
        <v>5</v>
      </c>
      <c r="P165">
        <v>5</v>
      </c>
      <c r="Q165">
        <v>5</v>
      </c>
      <c r="R165">
        <v>5</v>
      </c>
      <c r="S165">
        <v>5</v>
      </c>
      <c r="T165">
        <v>1</v>
      </c>
      <c r="U165">
        <v>1</v>
      </c>
      <c r="V165">
        <v>28</v>
      </c>
      <c r="W165" s="12">
        <v>23</v>
      </c>
      <c r="X165">
        <v>23</v>
      </c>
      <c r="Y165">
        <v>23</v>
      </c>
      <c r="Z165">
        <v>2</v>
      </c>
      <c r="AA165">
        <v>2</v>
      </c>
      <c r="AB165">
        <v>166</v>
      </c>
      <c r="AC165">
        <v>9</v>
      </c>
      <c r="AD165">
        <v>9</v>
      </c>
      <c r="AE165">
        <v>0</v>
      </c>
      <c r="AF165">
        <v>0</v>
      </c>
      <c r="AG165">
        <v>0</v>
      </c>
      <c r="AH165">
        <v>0</v>
      </c>
      <c r="AI165">
        <v>0</v>
      </c>
      <c r="AJ165">
        <v>0</v>
      </c>
      <c r="AK165">
        <v>7</v>
      </c>
      <c r="AL165">
        <v>209</v>
      </c>
      <c r="AM165">
        <v>201</v>
      </c>
      <c r="AN165">
        <v>201</v>
      </c>
      <c r="AO165" s="12" t="s">
        <v>3</v>
      </c>
      <c r="AP165" s="12" t="s">
        <v>942</v>
      </c>
      <c r="AQ165" s="12" t="s">
        <v>17</v>
      </c>
      <c r="AR165" s="12" t="s">
        <v>379</v>
      </c>
      <c r="AS165" s="12" t="s">
        <v>57</v>
      </c>
      <c r="AT165" s="12" t="s">
        <v>349</v>
      </c>
      <c r="AU165" s="12" t="s">
        <v>390</v>
      </c>
      <c r="AV165" s="12" t="s">
        <v>268</v>
      </c>
    </row>
    <row r="166" spans="1:48" x14ac:dyDescent="0.35">
      <c r="A166" s="12" t="s">
        <v>132</v>
      </c>
      <c r="B166" s="12" t="s">
        <v>133</v>
      </c>
      <c r="C166" s="109">
        <v>44134</v>
      </c>
      <c r="D166">
        <v>1747</v>
      </c>
      <c r="E166">
        <v>4</v>
      </c>
      <c r="F166">
        <v>3</v>
      </c>
      <c r="G166">
        <v>11</v>
      </c>
      <c r="H166">
        <v>80</v>
      </c>
      <c r="I166">
        <v>80</v>
      </c>
      <c r="J166">
        <v>14</v>
      </c>
      <c r="K166">
        <v>14</v>
      </c>
      <c r="L166">
        <v>2</v>
      </c>
      <c r="M166">
        <v>2</v>
      </c>
      <c r="N166">
        <v>80</v>
      </c>
      <c r="O166">
        <v>10</v>
      </c>
      <c r="P166">
        <v>10</v>
      </c>
      <c r="Q166">
        <v>10</v>
      </c>
      <c r="R166">
        <v>10</v>
      </c>
      <c r="S166">
        <v>10</v>
      </c>
      <c r="T166">
        <v>0</v>
      </c>
      <c r="U166">
        <v>0</v>
      </c>
      <c r="V166">
        <v>84</v>
      </c>
      <c r="W166" s="12">
        <v>84</v>
      </c>
      <c r="X166">
        <v>84</v>
      </c>
      <c r="Y166">
        <v>84</v>
      </c>
      <c r="Z166">
        <v>2</v>
      </c>
      <c r="AA166">
        <v>2</v>
      </c>
      <c r="AB166">
        <v>79</v>
      </c>
      <c r="AC166">
        <v>0</v>
      </c>
      <c r="AD166">
        <v>0</v>
      </c>
      <c r="AE166">
        <v>0</v>
      </c>
      <c r="AF166">
        <v>0</v>
      </c>
      <c r="AG166">
        <v>0</v>
      </c>
      <c r="AH166">
        <v>0</v>
      </c>
      <c r="AI166">
        <v>0</v>
      </c>
      <c r="AJ166">
        <v>0</v>
      </c>
      <c r="AK166">
        <v>0</v>
      </c>
      <c r="AL166">
        <v>113</v>
      </c>
      <c r="AM166">
        <v>113</v>
      </c>
      <c r="AN166">
        <v>113</v>
      </c>
      <c r="AO166" s="12" t="s">
        <v>3</v>
      </c>
      <c r="AP166" s="12" t="s">
        <v>943</v>
      </c>
      <c r="AQ166" s="12" t="s">
        <v>17</v>
      </c>
      <c r="AR166" s="12" t="s">
        <v>379</v>
      </c>
      <c r="AS166" s="12" t="s">
        <v>57</v>
      </c>
      <c r="AT166" s="12" t="s">
        <v>347</v>
      </c>
      <c r="AU166" s="12" t="s">
        <v>386</v>
      </c>
      <c r="AV166" s="12" t="s">
        <v>268</v>
      </c>
    </row>
    <row r="167" spans="1:48" x14ac:dyDescent="0.35">
      <c r="A167" s="12" t="s">
        <v>132</v>
      </c>
      <c r="B167" s="12" t="s">
        <v>134</v>
      </c>
      <c r="C167" s="109">
        <v>44134</v>
      </c>
      <c r="D167">
        <v>1260</v>
      </c>
      <c r="E167">
        <v>6</v>
      </c>
      <c r="F167">
        <v>7</v>
      </c>
      <c r="G167">
        <v>0</v>
      </c>
      <c r="H167">
        <v>546</v>
      </c>
      <c r="I167">
        <v>546</v>
      </c>
      <c r="J167">
        <v>104</v>
      </c>
      <c r="K167">
        <v>104</v>
      </c>
      <c r="L167">
        <v>2</v>
      </c>
      <c r="M167">
        <v>2</v>
      </c>
      <c r="N167">
        <v>121</v>
      </c>
      <c r="O167">
        <v>26</v>
      </c>
      <c r="P167">
        <v>26</v>
      </c>
      <c r="Q167">
        <v>13</v>
      </c>
      <c r="R167">
        <v>93</v>
      </c>
      <c r="S167">
        <v>93</v>
      </c>
      <c r="T167">
        <v>2</v>
      </c>
      <c r="U167">
        <v>2</v>
      </c>
      <c r="V167">
        <v>235</v>
      </c>
      <c r="W167" s="12">
        <v>235</v>
      </c>
      <c r="X167">
        <v>235</v>
      </c>
      <c r="Y167">
        <v>235</v>
      </c>
      <c r="Z167">
        <v>2</v>
      </c>
      <c r="AA167">
        <v>2</v>
      </c>
      <c r="AB167">
        <v>96</v>
      </c>
      <c r="AC167">
        <v>0</v>
      </c>
      <c r="AD167">
        <v>0</v>
      </c>
      <c r="AE167">
        <v>0</v>
      </c>
      <c r="AF167">
        <v>0</v>
      </c>
      <c r="AG167">
        <v>0</v>
      </c>
      <c r="AH167">
        <v>0</v>
      </c>
      <c r="AI167">
        <v>0</v>
      </c>
      <c r="AJ167">
        <v>0</v>
      </c>
      <c r="AK167">
        <v>0</v>
      </c>
      <c r="AL167">
        <v>143</v>
      </c>
      <c r="AM167">
        <v>138</v>
      </c>
      <c r="AN167">
        <v>138</v>
      </c>
      <c r="AO167" s="12" t="s">
        <v>3</v>
      </c>
      <c r="AP167" s="12" t="s">
        <v>943</v>
      </c>
      <c r="AQ167" s="12" t="s">
        <v>17</v>
      </c>
      <c r="AR167" s="12" t="s">
        <v>379</v>
      </c>
      <c r="AS167" s="12" t="s">
        <v>57</v>
      </c>
      <c r="AT167" s="12" t="s">
        <v>348</v>
      </c>
      <c r="AU167" s="12" t="s">
        <v>387</v>
      </c>
      <c r="AV167" s="12" t="s">
        <v>268</v>
      </c>
    </row>
    <row r="168" spans="1:48" x14ac:dyDescent="0.35">
      <c r="A168" s="12" t="s">
        <v>132</v>
      </c>
      <c r="B168" s="12" t="s">
        <v>135</v>
      </c>
      <c r="C168" s="109">
        <v>44134</v>
      </c>
      <c r="D168">
        <v>1958</v>
      </c>
      <c r="E168">
        <v>3</v>
      </c>
      <c r="F168">
        <v>4</v>
      </c>
      <c r="G168">
        <v>0</v>
      </c>
      <c r="H168">
        <v>42</v>
      </c>
      <c r="I168">
        <v>42</v>
      </c>
      <c r="J168">
        <v>4</v>
      </c>
      <c r="K168">
        <v>4</v>
      </c>
      <c r="L168">
        <v>0</v>
      </c>
      <c r="M168">
        <v>0</v>
      </c>
      <c r="N168">
        <v>45</v>
      </c>
      <c r="O168">
        <v>5</v>
      </c>
      <c r="P168">
        <v>5</v>
      </c>
      <c r="Q168">
        <v>5</v>
      </c>
      <c r="R168">
        <v>5</v>
      </c>
      <c r="S168">
        <v>5</v>
      </c>
      <c r="T168">
        <v>1</v>
      </c>
      <c r="U168">
        <v>1</v>
      </c>
      <c r="V168">
        <v>81</v>
      </c>
      <c r="W168" s="12">
        <v>57</v>
      </c>
      <c r="X168">
        <v>57</v>
      </c>
      <c r="Y168">
        <v>57</v>
      </c>
      <c r="Z168">
        <v>2</v>
      </c>
      <c r="AA168">
        <v>2</v>
      </c>
      <c r="AB168">
        <v>229</v>
      </c>
      <c r="AC168">
        <v>6</v>
      </c>
      <c r="AD168">
        <v>6</v>
      </c>
      <c r="AE168">
        <v>2</v>
      </c>
      <c r="AF168">
        <v>0</v>
      </c>
      <c r="AG168">
        <v>0</v>
      </c>
      <c r="AH168">
        <v>0</v>
      </c>
      <c r="AI168">
        <v>0</v>
      </c>
      <c r="AJ168">
        <v>0</v>
      </c>
      <c r="AK168">
        <v>4</v>
      </c>
      <c r="AL168">
        <v>202</v>
      </c>
      <c r="AM168">
        <v>180</v>
      </c>
      <c r="AN168">
        <v>180</v>
      </c>
      <c r="AO168" s="12" t="s">
        <v>3</v>
      </c>
      <c r="AP168" s="12" t="s">
        <v>943</v>
      </c>
      <c r="AQ168" s="12" t="s">
        <v>17</v>
      </c>
      <c r="AR168" s="12" t="s">
        <v>379</v>
      </c>
      <c r="AS168" s="12" t="s">
        <v>57</v>
      </c>
      <c r="AT168" s="12" t="s">
        <v>350</v>
      </c>
      <c r="AU168" s="12" t="s">
        <v>388</v>
      </c>
      <c r="AV168" s="12" t="s">
        <v>268</v>
      </c>
    </row>
    <row r="169" spans="1:48" x14ac:dyDescent="0.35">
      <c r="A169" s="12" t="s">
        <v>132</v>
      </c>
      <c r="B169" s="12" t="s">
        <v>134</v>
      </c>
      <c r="C169" s="109">
        <v>44141</v>
      </c>
      <c r="D169">
        <v>1255</v>
      </c>
      <c r="E169">
        <v>9</v>
      </c>
      <c r="F169">
        <v>9</v>
      </c>
      <c r="G169">
        <v>3</v>
      </c>
      <c r="H169">
        <v>248</v>
      </c>
      <c r="I169">
        <v>248</v>
      </c>
      <c r="J169">
        <v>61</v>
      </c>
      <c r="K169">
        <v>61</v>
      </c>
      <c r="L169">
        <v>3</v>
      </c>
      <c r="M169">
        <v>3</v>
      </c>
      <c r="N169">
        <v>162</v>
      </c>
      <c r="O169">
        <v>17</v>
      </c>
      <c r="P169">
        <v>17</v>
      </c>
      <c r="Q169">
        <v>17</v>
      </c>
      <c r="R169">
        <v>49</v>
      </c>
      <c r="S169">
        <v>49</v>
      </c>
      <c r="T169">
        <v>2</v>
      </c>
      <c r="U169">
        <v>2</v>
      </c>
      <c r="V169">
        <v>258</v>
      </c>
      <c r="W169" s="12">
        <v>119</v>
      </c>
      <c r="X169">
        <v>119</v>
      </c>
      <c r="Y169">
        <v>119</v>
      </c>
      <c r="Z169">
        <v>4</v>
      </c>
      <c r="AA169">
        <v>4</v>
      </c>
      <c r="AB169">
        <v>81</v>
      </c>
      <c r="AC169">
        <v>0</v>
      </c>
      <c r="AD169">
        <v>0</v>
      </c>
      <c r="AE169">
        <v>0</v>
      </c>
      <c r="AF169">
        <v>0</v>
      </c>
      <c r="AG169">
        <v>0</v>
      </c>
      <c r="AH169">
        <v>0</v>
      </c>
      <c r="AI169">
        <v>0</v>
      </c>
      <c r="AJ169">
        <v>0</v>
      </c>
      <c r="AK169">
        <v>0</v>
      </c>
      <c r="AL169">
        <v>92</v>
      </c>
      <c r="AM169">
        <v>91</v>
      </c>
      <c r="AN169">
        <v>91</v>
      </c>
      <c r="AO169" s="12" t="s">
        <v>3</v>
      </c>
      <c r="AP169" s="12" t="s">
        <v>944</v>
      </c>
      <c r="AQ169" s="12" t="s">
        <v>35</v>
      </c>
      <c r="AR169" s="12" t="s">
        <v>379</v>
      </c>
      <c r="AS169" s="12" t="s">
        <v>57</v>
      </c>
      <c r="AT169" s="12" t="s">
        <v>348</v>
      </c>
      <c r="AU169" s="12" t="s">
        <v>387</v>
      </c>
      <c r="AV169" s="12" t="s">
        <v>268</v>
      </c>
    </row>
    <row r="170" spans="1:48" x14ac:dyDescent="0.35">
      <c r="A170" s="12" t="s">
        <v>132</v>
      </c>
      <c r="B170" s="12" t="s">
        <v>135</v>
      </c>
      <c r="C170" s="109">
        <v>44141</v>
      </c>
      <c r="D170">
        <v>1957</v>
      </c>
      <c r="E170">
        <v>9</v>
      </c>
      <c r="F170">
        <v>9</v>
      </c>
      <c r="G170">
        <v>7</v>
      </c>
      <c r="H170">
        <v>123</v>
      </c>
      <c r="I170">
        <v>123</v>
      </c>
      <c r="J170">
        <v>31</v>
      </c>
      <c r="K170">
        <v>31</v>
      </c>
      <c r="L170">
        <v>2</v>
      </c>
      <c r="M170">
        <v>2</v>
      </c>
      <c r="N170">
        <v>43</v>
      </c>
      <c r="O170">
        <v>5</v>
      </c>
      <c r="P170">
        <v>5</v>
      </c>
      <c r="Q170">
        <v>5</v>
      </c>
      <c r="R170">
        <v>5</v>
      </c>
      <c r="S170">
        <v>5</v>
      </c>
      <c r="T170">
        <v>2</v>
      </c>
      <c r="U170">
        <v>2</v>
      </c>
      <c r="V170">
        <v>85</v>
      </c>
      <c r="W170" s="12">
        <v>85</v>
      </c>
      <c r="X170">
        <v>85</v>
      </c>
      <c r="Y170">
        <v>85</v>
      </c>
      <c r="Z170">
        <v>5</v>
      </c>
      <c r="AA170">
        <v>5</v>
      </c>
      <c r="AB170">
        <v>113</v>
      </c>
      <c r="AC170">
        <v>1</v>
      </c>
      <c r="AD170">
        <v>1</v>
      </c>
      <c r="AE170">
        <v>0</v>
      </c>
      <c r="AF170">
        <v>0</v>
      </c>
      <c r="AG170">
        <v>0</v>
      </c>
      <c r="AH170">
        <v>0</v>
      </c>
      <c r="AI170">
        <v>0</v>
      </c>
      <c r="AJ170">
        <v>0</v>
      </c>
      <c r="AK170">
        <v>1</v>
      </c>
      <c r="AL170">
        <v>116</v>
      </c>
      <c r="AM170">
        <v>80</v>
      </c>
      <c r="AN170">
        <v>80</v>
      </c>
      <c r="AO170" s="12" t="s">
        <v>3</v>
      </c>
      <c r="AP170" s="12" t="s">
        <v>944</v>
      </c>
      <c r="AQ170" s="12" t="s">
        <v>35</v>
      </c>
      <c r="AR170" s="12" t="s">
        <v>379</v>
      </c>
      <c r="AS170" s="12" t="s">
        <v>57</v>
      </c>
      <c r="AT170" s="12" t="s">
        <v>350</v>
      </c>
      <c r="AU170" s="12" t="s">
        <v>388</v>
      </c>
      <c r="AV170" s="12" t="s">
        <v>268</v>
      </c>
    </row>
    <row r="171" spans="1:48" x14ac:dyDescent="0.35">
      <c r="A171" s="12" t="s">
        <v>132</v>
      </c>
      <c r="B171" s="12" t="s">
        <v>136</v>
      </c>
      <c r="C171" s="109">
        <v>44141</v>
      </c>
      <c r="D171">
        <v>1333</v>
      </c>
      <c r="E171">
        <v>3</v>
      </c>
      <c r="F171">
        <v>3</v>
      </c>
      <c r="G171">
        <v>0</v>
      </c>
      <c r="H171">
        <v>1012</v>
      </c>
      <c r="I171">
        <v>624</v>
      </c>
      <c r="J171">
        <v>106</v>
      </c>
      <c r="K171">
        <v>106</v>
      </c>
      <c r="L171">
        <v>3</v>
      </c>
      <c r="M171">
        <v>3</v>
      </c>
      <c r="N171">
        <v>18</v>
      </c>
      <c r="O171">
        <v>5</v>
      </c>
      <c r="P171">
        <v>5</v>
      </c>
      <c r="Q171">
        <v>5</v>
      </c>
      <c r="R171">
        <v>5</v>
      </c>
      <c r="S171">
        <v>1</v>
      </c>
      <c r="T171">
        <v>0</v>
      </c>
      <c r="U171">
        <v>0</v>
      </c>
      <c r="V171">
        <v>46</v>
      </c>
      <c r="W171" s="12">
        <v>43</v>
      </c>
      <c r="X171">
        <v>43</v>
      </c>
      <c r="Y171">
        <v>43</v>
      </c>
      <c r="Z171">
        <v>0</v>
      </c>
      <c r="AA171">
        <v>0</v>
      </c>
      <c r="AB171">
        <v>63</v>
      </c>
      <c r="AC171">
        <v>3</v>
      </c>
      <c r="AD171">
        <v>3</v>
      </c>
      <c r="AE171">
        <v>0</v>
      </c>
      <c r="AF171">
        <v>0</v>
      </c>
      <c r="AG171">
        <v>0</v>
      </c>
      <c r="AH171">
        <v>0</v>
      </c>
      <c r="AI171">
        <v>0</v>
      </c>
      <c r="AJ171">
        <v>0</v>
      </c>
      <c r="AK171">
        <v>2</v>
      </c>
      <c r="AL171">
        <v>68</v>
      </c>
      <c r="AM171">
        <v>50</v>
      </c>
      <c r="AN171">
        <v>50</v>
      </c>
      <c r="AO171" s="12" t="s">
        <v>3</v>
      </c>
      <c r="AP171" s="12" t="s">
        <v>944</v>
      </c>
      <c r="AQ171" s="12" t="s">
        <v>35</v>
      </c>
      <c r="AR171" s="12" t="s">
        <v>379</v>
      </c>
      <c r="AS171" s="12" t="s">
        <v>57</v>
      </c>
      <c r="AT171" s="12" t="s">
        <v>347</v>
      </c>
      <c r="AU171" s="12" t="s">
        <v>389</v>
      </c>
      <c r="AV171" s="12" t="s">
        <v>268</v>
      </c>
    </row>
    <row r="172" spans="1:48" x14ac:dyDescent="0.35">
      <c r="A172" s="12" t="s">
        <v>132</v>
      </c>
      <c r="B172" s="12" t="s">
        <v>137</v>
      </c>
      <c r="C172" s="109">
        <v>44141</v>
      </c>
      <c r="D172">
        <v>3434</v>
      </c>
      <c r="E172">
        <v>14</v>
      </c>
      <c r="F172">
        <v>14</v>
      </c>
      <c r="G172">
        <v>17</v>
      </c>
      <c r="H172">
        <v>231</v>
      </c>
      <c r="I172">
        <v>231</v>
      </c>
      <c r="J172">
        <v>183</v>
      </c>
      <c r="K172">
        <v>183</v>
      </c>
      <c r="L172">
        <v>9</v>
      </c>
      <c r="M172">
        <v>8</v>
      </c>
      <c r="N172">
        <v>23</v>
      </c>
      <c r="O172">
        <v>11</v>
      </c>
      <c r="P172">
        <v>11</v>
      </c>
      <c r="Q172">
        <v>11</v>
      </c>
      <c r="R172">
        <v>11</v>
      </c>
      <c r="S172">
        <v>11</v>
      </c>
      <c r="T172">
        <v>3</v>
      </c>
      <c r="U172">
        <v>3</v>
      </c>
      <c r="V172">
        <v>17</v>
      </c>
      <c r="W172" s="12">
        <v>17</v>
      </c>
      <c r="X172">
        <v>17</v>
      </c>
      <c r="Y172">
        <v>17</v>
      </c>
      <c r="Z172">
        <v>2</v>
      </c>
      <c r="AA172">
        <v>2</v>
      </c>
      <c r="AB172">
        <v>166</v>
      </c>
      <c r="AC172">
        <v>9</v>
      </c>
      <c r="AD172">
        <v>9</v>
      </c>
      <c r="AE172">
        <v>0</v>
      </c>
      <c r="AF172">
        <v>0</v>
      </c>
      <c r="AG172">
        <v>0</v>
      </c>
      <c r="AH172">
        <v>0</v>
      </c>
      <c r="AI172">
        <v>0</v>
      </c>
      <c r="AJ172">
        <v>0</v>
      </c>
      <c r="AK172">
        <v>6</v>
      </c>
      <c r="AL172">
        <v>266</v>
      </c>
      <c r="AM172">
        <v>257</v>
      </c>
      <c r="AN172">
        <v>257</v>
      </c>
      <c r="AO172" s="12" t="s">
        <v>3</v>
      </c>
      <c r="AP172" s="12" t="s">
        <v>944</v>
      </c>
      <c r="AQ172" s="12" t="s">
        <v>35</v>
      </c>
      <c r="AR172" s="12" t="s">
        <v>379</v>
      </c>
      <c r="AS172" s="12" t="s">
        <v>57</v>
      </c>
      <c r="AT172" s="12" t="s">
        <v>349</v>
      </c>
      <c r="AU172" s="12" t="s">
        <v>390</v>
      </c>
      <c r="AV172" s="12" t="s">
        <v>268</v>
      </c>
    </row>
    <row r="173" spans="1:48" x14ac:dyDescent="0.35">
      <c r="A173" s="12" t="s">
        <v>132</v>
      </c>
      <c r="B173" s="12" t="s">
        <v>134</v>
      </c>
      <c r="C173" s="109">
        <v>44148</v>
      </c>
      <c r="D173">
        <v>1272</v>
      </c>
      <c r="E173">
        <v>6</v>
      </c>
      <c r="F173">
        <v>6</v>
      </c>
      <c r="G173">
        <v>17</v>
      </c>
      <c r="H173">
        <v>165</v>
      </c>
      <c r="I173">
        <v>165</v>
      </c>
      <c r="J173">
        <v>46</v>
      </c>
      <c r="K173">
        <v>46</v>
      </c>
      <c r="L173">
        <v>2</v>
      </c>
      <c r="M173">
        <v>2</v>
      </c>
      <c r="N173">
        <v>12</v>
      </c>
      <c r="O173">
        <v>12</v>
      </c>
      <c r="P173">
        <v>12</v>
      </c>
      <c r="Q173">
        <v>12</v>
      </c>
      <c r="R173">
        <v>32</v>
      </c>
      <c r="S173">
        <v>32</v>
      </c>
      <c r="T173">
        <v>1</v>
      </c>
      <c r="U173">
        <v>1</v>
      </c>
      <c r="V173">
        <v>310</v>
      </c>
      <c r="W173" s="12">
        <v>202</v>
      </c>
      <c r="X173">
        <v>202</v>
      </c>
      <c r="Y173">
        <v>202</v>
      </c>
      <c r="Z173">
        <v>3</v>
      </c>
      <c r="AA173">
        <v>3</v>
      </c>
      <c r="AB173">
        <v>61</v>
      </c>
      <c r="AC173">
        <v>0</v>
      </c>
      <c r="AD173">
        <v>0</v>
      </c>
      <c r="AE173">
        <v>0</v>
      </c>
      <c r="AF173">
        <v>0</v>
      </c>
      <c r="AG173">
        <v>0</v>
      </c>
      <c r="AH173">
        <v>0</v>
      </c>
      <c r="AI173">
        <v>0</v>
      </c>
      <c r="AJ173">
        <v>0</v>
      </c>
      <c r="AK173">
        <v>0</v>
      </c>
      <c r="AL173">
        <v>106</v>
      </c>
      <c r="AM173">
        <v>100</v>
      </c>
      <c r="AN173">
        <v>100</v>
      </c>
      <c r="AO173" s="12" t="s">
        <v>3</v>
      </c>
      <c r="AP173" s="12" t="s">
        <v>945</v>
      </c>
      <c r="AQ173" s="12" t="s">
        <v>35</v>
      </c>
      <c r="AR173" s="12" t="s">
        <v>379</v>
      </c>
      <c r="AS173" s="12" t="s">
        <v>57</v>
      </c>
      <c r="AT173" s="12" t="s">
        <v>348</v>
      </c>
      <c r="AU173" s="12" t="s">
        <v>387</v>
      </c>
      <c r="AV173" s="12" t="s">
        <v>268</v>
      </c>
    </row>
    <row r="174" spans="1:48" x14ac:dyDescent="0.35">
      <c r="A174" s="12" t="s">
        <v>132</v>
      </c>
      <c r="B174" s="12" t="s">
        <v>135</v>
      </c>
      <c r="C174" s="109">
        <v>44148</v>
      </c>
      <c r="D174">
        <v>1961</v>
      </c>
      <c r="E174">
        <v>8</v>
      </c>
      <c r="F174">
        <v>4</v>
      </c>
      <c r="G174">
        <v>3</v>
      </c>
      <c r="H174">
        <v>231</v>
      </c>
      <c r="I174">
        <v>33</v>
      </c>
      <c r="J174">
        <v>33</v>
      </c>
      <c r="K174">
        <v>33</v>
      </c>
      <c r="L174">
        <v>1</v>
      </c>
      <c r="M174">
        <v>1</v>
      </c>
      <c r="N174">
        <v>6</v>
      </c>
      <c r="O174">
        <v>6</v>
      </c>
      <c r="P174">
        <v>6</v>
      </c>
      <c r="Q174">
        <v>6</v>
      </c>
      <c r="R174">
        <v>11</v>
      </c>
      <c r="S174">
        <v>11</v>
      </c>
      <c r="T174">
        <v>2</v>
      </c>
      <c r="U174">
        <v>2</v>
      </c>
      <c r="V174">
        <v>77</v>
      </c>
      <c r="W174" s="12">
        <v>77</v>
      </c>
      <c r="X174">
        <v>77</v>
      </c>
      <c r="Y174">
        <v>77</v>
      </c>
      <c r="Z174">
        <v>5</v>
      </c>
      <c r="AA174">
        <v>1</v>
      </c>
      <c r="AB174">
        <v>140</v>
      </c>
      <c r="AC174">
        <v>3</v>
      </c>
      <c r="AD174">
        <v>3</v>
      </c>
      <c r="AE174">
        <v>0</v>
      </c>
      <c r="AF174">
        <v>0</v>
      </c>
      <c r="AG174">
        <v>0</v>
      </c>
      <c r="AH174">
        <v>0</v>
      </c>
      <c r="AI174">
        <v>0</v>
      </c>
      <c r="AJ174">
        <v>0</v>
      </c>
      <c r="AK174">
        <v>1</v>
      </c>
      <c r="AL174">
        <v>107</v>
      </c>
      <c r="AM174">
        <v>89</v>
      </c>
      <c r="AN174">
        <v>86</v>
      </c>
      <c r="AO174" s="12" t="s">
        <v>3</v>
      </c>
      <c r="AP174" s="12" t="s">
        <v>945</v>
      </c>
      <c r="AQ174" s="12" t="s">
        <v>35</v>
      </c>
      <c r="AR174" s="12" t="s">
        <v>379</v>
      </c>
      <c r="AS174" s="12" t="s">
        <v>57</v>
      </c>
      <c r="AT174" s="12" t="s">
        <v>350</v>
      </c>
      <c r="AU174" s="12" t="s">
        <v>388</v>
      </c>
      <c r="AV174" s="12" t="s">
        <v>268</v>
      </c>
    </row>
    <row r="175" spans="1:48" x14ac:dyDescent="0.35">
      <c r="A175" s="12" t="s">
        <v>132</v>
      </c>
      <c r="B175" s="12" t="s">
        <v>136</v>
      </c>
      <c r="C175" s="109">
        <v>44148</v>
      </c>
      <c r="D175">
        <v>1335</v>
      </c>
      <c r="E175">
        <v>0</v>
      </c>
      <c r="F175">
        <v>0</v>
      </c>
      <c r="G175">
        <v>2</v>
      </c>
      <c r="H175">
        <v>452</v>
      </c>
      <c r="I175">
        <v>147</v>
      </c>
      <c r="J175">
        <v>76</v>
      </c>
      <c r="K175">
        <v>76</v>
      </c>
      <c r="L175">
        <v>0</v>
      </c>
      <c r="M175">
        <v>0</v>
      </c>
      <c r="N175">
        <v>1</v>
      </c>
      <c r="O175">
        <v>1</v>
      </c>
      <c r="P175">
        <v>1</v>
      </c>
      <c r="Q175">
        <v>1</v>
      </c>
      <c r="R175">
        <v>4</v>
      </c>
      <c r="S175">
        <v>4</v>
      </c>
      <c r="T175">
        <v>0</v>
      </c>
      <c r="U175">
        <v>0</v>
      </c>
      <c r="V175">
        <v>39</v>
      </c>
      <c r="W175" s="12">
        <v>39</v>
      </c>
      <c r="X175">
        <v>39</v>
      </c>
      <c r="Y175">
        <v>39</v>
      </c>
      <c r="Z175">
        <v>0</v>
      </c>
      <c r="AA175">
        <v>0</v>
      </c>
      <c r="AB175">
        <v>106</v>
      </c>
      <c r="AC175">
        <v>22</v>
      </c>
      <c r="AD175">
        <v>22</v>
      </c>
      <c r="AE175">
        <v>0</v>
      </c>
      <c r="AF175">
        <v>0</v>
      </c>
      <c r="AG175">
        <v>0</v>
      </c>
      <c r="AH175">
        <v>0</v>
      </c>
      <c r="AI175">
        <v>0</v>
      </c>
      <c r="AJ175">
        <v>0</v>
      </c>
      <c r="AK175">
        <v>17</v>
      </c>
      <c r="AL175">
        <v>85</v>
      </c>
      <c r="AM175">
        <v>77</v>
      </c>
      <c r="AN175">
        <v>76</v>
      </c>
      <c r="AO175" s="12" t="s">
        <v>3</v>
      </c>
      <c r="AP175" s="12" t="s">
        <v>945</v>
      </c>
      <c r="AQ175" s="12" t="s">
        <v>35</v>
      </c>
      <c r="AR175" s="12" t="s">
        <v>379</v>
      </c>
      <c r="AS175" s="12" t="s">
        <v>57</v>
      </c>
      <c r="AT175" s="12" t="s">
        <v>347</v>
      </c>
      <c r="AU175" s="12" t="s">
        <v>389</v>
      </c>
      <c r="AV175" s="12" t="s">
        <v>268</v>
      </c>
    </row>
    <row r="176" spans="1:48" x14ac:dyDescent="0.35">
      <c r="A176" s="12" t="s">
        <v>132</v>
      </c>
      <c r="B176" s="12" t="s">
        <v>137</v>
      </c>
      <c r="C176" s="109">
        <v>44148</v>
      </c>
      <c r="D176">
        <v>3447</v>
      </c>
      <c r="E176">
        <v>6</v>
      </c>
      <c r="F176">
        <v>6</v>
      </c>
      <c r="G176">
        <v>13</v>
      </c>
      <c r="H176">
        <v>213</v>
      </c>
      <c r="I176">
        <v>144</v>
      </c>
      <c r="J176">
        <v>144</v>
      </c>
      <c r="K176">
        <v>144</v>
      </c>
      <c r="L176">
        <v>5</v>
      </c>
      <c r="M176">
        <v>5</v>
      </c>
      <c r="N176">
        <v>6</v>
      </c>
      <c r="O176">
        <v>6</v>
      </c>
      <c r="P176">
        <v>6</v>
      </c>
      <c r="Q176">
        <v>6</v>
      </c>
      <c r="R176">
        <v>9</v>
      </c>
      <c r="S176">
        <v>9</v>
      </c>
      <c r="T176">
        <v>1</v>
      </c>
      <c r="U176">
        <v>1</v>
      </c>
      <c r="V176">
        <v>50</v>
      </c>
      <c r="W176" s="12">
        <v>50</v>
      </c>
      <c r="X176">
        <v>50</v>
      </c>
      <c r="Y176">
        <v>50</v>
      </c>
      <c r="Z176">
        <v>0</v>
      </c>
      <c r="AA176">
        <v>0</v>
      </c>
      <c r="AB176">
        <v>166</v>
      </c>
      <c r="AC176">
        <v>9</v>
      </c>
      <c r="AD176">
        <v>9</v>
      </c>
      <c r="AE176">
        <v>0</v>
      </c>
      <c r="AF176">
        <v>0</v>
      </c>
      <c r="AG176">
        <v>0</v>
      </c>
      <c r="AH176">
        <v>0</v>
      </c>
      <c r="AI176">
        <v>0</v>
      </c>
      <c r="AJ176">
        <v>0</v>
      </c>
      <c r="AK176">
        <v>7</v>
      </c>
      <c r="AL176">
        <v>141</v>
      </c>
      <c r="AM176">
        <v>136</v>
      </c>
      <c r="AN176">
        <v>136</v>
      </c>
      <c r="AO176" s="12" t="s">
        <v>3</v>
      </c>
      <c r="AP176" s="12" t="s">
        <v>945</v>
      </c>
      <c r="AQ176" s="12" t="s">
        <v>35</v>
      </c>
      <c r="AR176" s="12" t="s">
        <v>379</v>
      </c>
      <c r="AS176" s="12" t="s">
        <v>57</v>
      </c>
      <c r="AT176" s="12" t="s">
        <v>349</v>
      </c>
      <c r="AU176" s="12" t="s">
        <v>390</v>
      </c>
      <c r="AV176" s="12" t="s">
        <v>268</v>
      </c>
    </row>
    <row r="177" spans="1:48" x14ac:dyDescent="0.35">
      <c r="A177" s="12" t="s">
        <v>132</v>
      </c>
      <c r="B177" s="12" t="s">
        <v>133</v>
      </c>
      <c r="C177" s="109">
        <v>44155</v>
      </c>
      <c r="D177">
        <v>1812</v>
      </c>
      <c r="E177">
        <v>6</v>
      </c>
      <c r="F177">
        <v>1</v>
      </c>
      <c r="G177">
        <v>19</v>
      </c>
      <c r="H177">
        <v>166</v>
      </c>
      <c r="I177">
        <v>166</v>
      </c>
      <c r="J177">
        <v>26</v>
      </c>
      <c r="K177">
        <v>26</v>
      </c>
      <c r="L177">
        <v>1</v>
      </c>
      <c r="M177">
        <v>0</v>
      </c>
      <c r="N177">
        <v>4</v>
      </c>
      <c r="O177">
        <v>4</v>
      </c>
      <c r="P177">
        <v>4</v>
      </c>
      <c r="Q177">
        <v>4</v>
      </c>
      <c r="R177">
        <v>6</v>
      </c>
      <c r="S177">
        <v>6</v>
      </c>
      <c r="T177">
        <v>3</v>
      </c>
      <c r="U177">
        <v>1</v>
      </c>
      <c r="V177">
        <v>50</v>
      </c>
      <c r="W177" s="12">
        <v>50</v>
      </c>
      <c r="X177">
        <v>50</v>
      </c>
      <c r="Y177">
        <v>50</v>
      </c>
      <c r="Z177">
        <v>1</v>
      </c>
      <c r="AA177">
        <v>0</v>
      </c>
      <c r="AB177">
        <v>138</v>
      </c>
      <c r="AC177">
        <v>0</v>
      </c>
      <c r="AD177">
        <v>0</v>
      </c>
      <c r="AE177">
        <v>0</v>
      </c>
      <c r="AF177">
        <v>0</v>
      </c>
      <c r="AG177">
        <v>0</v>
      </c>
      <c r="AH177">
        <v>0</v>
      </c>
      <c r="AI177">
        <v>0</v>
      </c>
      <c r="AJ177">
        <v>0</v>
      </c>
      <c r="AK177">
        <v>0</v>
      </c>
      <c r="AL177">
        <v>138</v>
      </c>
      <c r="AM177">
        <v>138</v>
      </c>
      <c r="AN177">
        <v>138</v>
      </c>
      <c r="AO177" s="12" t="s">
        <v>3</v>
      </c>
      <c r="AP177" s="12" t="s">
        <v>990</v>
      </c>
      <c r="AQ177" s="12" t="s">
        <v>35</v>
      </c>
      <c r="AR177" s="12" t="s">
        <v>379</v>
      </c>
      <c r="AS177" s="12" t="s">
        <v>57</v>
      </c>
      <c r="AT177" s="12" t="s">
        <v>347</v>
      </c>
      <c r="AU177" s="12" t="s">
        <v>386</v>
      </c>
      <c r="AV177" s="12" t="s">
        <v>268</v>
      </c>
    </row>
    <row r="178" spans="1:48" x14ac:dyDescent="0.35">
      <c r="A178" s="12" t="s">
        <v>132</v>
      </c>
      <c r="B178" s="12" t="s">
        <v>134</v>
      </c>
      <c r="C178" s="109">
        <v>44155</v>
      </c>
      <c r="D178">
        <v>1280</v>
      </c>
      <c r="E178">
        <v>5</v>
      </c>
      <c r="F178">
        <v>5</v>
      </c>
      <c r="G178">
        <v>8</v>
      </c>
      <c r="H178">
        <v>171</v>
      </c>
      <c r="I178">
        <v>171</v>
      </c>
      <c r="J178">
        <v>44</v>
      </c>
      <c r="K178">
        <v>44</v>
      </c>
      <c r="L178">
        <v>2</v>
      </c>
      <c r="M178">
        <v>2</v>
      </c>
      <c r="N178">
        <v>12</v>
      </c>
      <c r="O178">
        <v>12</v>
      </c>
      <c r="P178">
        <v>12</v>
      </c>
      <c r="Q178">
        <v>12</v>
      </c>
      <c r="R178">
        <v>21</v>
      </c>
      <c r="S178">
        <v>21</v>
      </c>
      <c r="T178">
        <v>2</v>
      </c>
      <c r="U178">
        <v>2</v>
      </c>
      <c r="V178">
        <v>180</v>
      </c>
      <c r="W178" s="12">
        <v>171</v>
      </c>
      <c r="X178">
        <v>111</v>
      </c>
      <c r="Y178">
        <v>111</v>
      </c>
      <c r="Z178">
        <v>1</v>
      </c>
      <c r="AA178">
        <v>1</v>
      </c>
      <c r="AB178">
        <v>85</v>
      </c>
      <c r="AC178">
        <v>1</v>
      </c>
      <c r="AD178">
        <v>1</v>
      </c>
      <c r="AE178">
        <v>0</v>
      </c>
      <c r="AF178">
        <v>0</v>
      </c>
      <c r="AG178">
        <v>0</v>
      </c>
      <c r="AH178">
        <v>1</v>
      </c>
      <c r="AI178">
        <v>0</v>
      </c>
      <c r="AJ178">
        <v>0</v>
      </c>
      <c r="AK178">
        <v>0</v>
      </c>
      <c r="AL178">
        <v>97</v>
      </c>
      <c r="AM178">
        <v>96</v>
      </c>
      <c r="AN178">
        <v>96</v>
      </c>
      <c r="AO178" s="12" t="s">
        <v>3</v>
      </c>
      <c r="AP178" s="12" t="s">
        <v>990</v>
      </c>
      <c r="AQ178" s="12" t="s">
        <v>35</v>
      </c>
      <c r="AR178" s="12" t="s">
        <v>379</v>
      </c>
      <c r="AS178" s="12" t="s">
        <v>57</v>
      </c>
      <c r="AT178" s="12" t="s">
        <v>348</v>
      </c>
      <c r="AU178" s="12" t="s">
        <v>387</v>
      </c>
      <c r="AV178" s="12" t="s">
        <v>268</v>
      </c>
    </row>
    <row r="179" spans="1:48" x14ac:dyDescent="0.35">
      <c r="A179" s="12" t="s">
        <v>132</v>
      </c>
      <c r="B179" s="12" t="s">
        <v>135</v>
      </c>
      <c r="C179" s="109">
        <v>44155</v>
      </c>
      <c r="D179">
        <v>1964</v>
      </c>
      <c r="E179">
        <v>10</v>
      </c>
      <c r="F179">
        <v>13</v>
      </c>
      <c r="G179">
        <v>3</v>
      </c>
      <c r="H179">
        <v>65</v>
      </c>
      <c r="I179">
        <v>65</v>
      </c>
      <c r="J179">
        <v>20</v>
      </c>
      <c r="K179">
        <v>20</v>
      </c>
      <c r="L179">
        <v>0</v>
      </c>
      <c r="M179">
        <v>0</v>
      </c>
      <c r="N179">
        <v>12</v>
      </c>
      <c r="O179">
        <v>5</v>
      </c>
      <c r="P179">
        <v>5</v>
      </c>
      <c r="Q179">
        <v>5</v>
      </c>
      <c r="R179">
        <v>9</v>
      </c>
      <c r="S179">
        <v>9</v>
      </c>
      <c r="T179">
        <v>5</v>
      </c>
      <c r="U179">
        <v>5</v>
      </c>
      <c r="V179">
        <v>82</v>
      </c>
      <c r="W179" s="12">
        <v>82</v>
      </c>
      <c r="X179">
        <v>62</v>
      </c>
      <c r="Y179">
        <v>62</v>
      </c>
      <c r="Z179">
        <v>5</v>
      </c>
      <c r="AA179">
        <v>5</v>
      </c>
      <c r="AB179">
        <v>170</v>
      </c>
      <c r="AC179">
        <v>0</v>
      </c>
      <c r="AD179">
        <v>0</v>
      </c>
      <c r="AE179">
        <v>0</v>
      </c>
      <c r="AF179">
        <v>0</v>
      </c>
      <c r="AG179">
        <v>0</v>
      </c>
      <c r="AH179">
        <v>0</v>
      </c>
      <c r="AI179">
        <v>0</v>
      </c>
      <c r="AJ179">
        <v>0</v>
      </c>
      <c r="AK179">
        <v>0</v>
      </c>
      <c r="AL179">
        <v>164</v>
      </c>
      <c r="AM179">
        <v>164</v>
      </c>
      <c r="AN179">
        <v>164</v>
      </c>
      <c r="AO179" s="12" t="s">
        <v>3</v>
      </c>
      <c r="AP179" s="12" t="s">
        <v>990</v>
      </c>
      <c r="AQ179" s="12" t="s">
        <v>35</v>
      </c>
      <c r="AR179" s="12" t="s">
        <v>379</v>
      </c>
      <c r="AS179" s="12" t="s">
        <v>57</v>
      </c>
      <c r="AT179" s="12" t="s">
        <v>350</v>
      </c>
      <c r="AU179" s="12" t="s">
        <v>388</v>
      </c>
      <c r="AV179" s="12" t="s">
        <v>268</v>
      </c>
    </row>
    <row r="180" spans="1:48" x14ac:dyDescent="0.35">
      <c r="A180" s="12" t="s">
        <v>132</v>
      </c>
      <c r="B180" s="12" t="s">
        <v>136</v>
      </c>
      <c r="C180" s="109">
        <v>44155</v>
      </c>
      <c r="D180">
        <v>1342</v>
      </c>
      <c r="E180">
        <v>3</v>
      </c>
      <c r="F180">
        <v>3</v>
      </c>
      <c r="G180">
        <v>7</v>
      </c>
      <c r="H180">
        <v>321</v>
      </c>
      <c r="I180">
        <v>321</v>
      </c>
      <c r="J180">
        <v>80</v>
      </c>
      <c r="K180">
        <v>80</v>
      </c>
      <c r="L180">
        <v>2</v>
      </c>
      <c r="M180">
        <v>2</v>
      </c>
      <c r="N180">
        <v>2</v>
      </c>
      <c r="O180">
        <v>2</v>
      </c>
      <c r="P180">
        <v>2</v>
      </c>
      <c r="Q180">
        <v>2</v>
      </c>
      <c r="R180">
        <v>2</v>
      </c>
      <c r="S180">
        <v>2</v>
      </c>
      <c r="T180">
        <v>1</v>
      </c>
      <c r="U180">
        <v>1</v>
      </c>
      <c r="V180">
        <v>39</v>
      </c>
      <c r="W180" s="12">
        <v>39</v>
      </c>
      <c r="X180">
        <v>39</v>
      </c>
      <c r="Y180">
        <v>39</v>
      </c>
      <c r="Z180">
        <v>0</v>
      </c>
      <c r="AA180">
        <v>0</v>
      </c>
      <c r="AB180">
        <v>86</v>
      </c>
      <c r="AC180">
        <v>11</v>
      </c>
      <c r="AD180">
        <v>11</v>
      </c>
      <c r="AE180">
        <v>0</v>
      </c>
      <c r="AF180">
        <v>0</v>
      </c>
      <c r="AG180">
        <v>0</v>
      </c>
      <c r="AH180">
        <v>0</v>
      </c>
      <c r="AI180">
        <v>0</v>
      </c>
      <c r="AJ180">
        <v>0</v>
      </c>
      <c r="AK180">
        <v>11</v>
      </c>
      <c r="AL180">
        <v>72</v>
      </c>
      <c r="AM180">
        <v>72</v>
      </c>
      <c r="AN180">
        <v>72</v>
      </c>
      <c r="AO180" s="12" t="s">
        <v>3</v>
      </c>
      <c r="AP180" s="12" t="s">
        <v>990</v>
      </c>
      <c r="AQ180" s="12" t="s">
        <v>35</v>
      </c>
      <c r="AR180" s="12" t="s">
        <v>379</v>
      </c>
      <c r="AS180" s="12" t="s">
        <v>57</v>
      </c>
      <c r="AT180" s="12" t="s">
        <v>347</v>
      </c>
      <c r="AU180" s="12" t="s">
        <v>389</v>
      </c>
      <c r="AV180" s="12" t="s">
        <v>268</v>
      </c>
    </row>
    <row r="181" spans="1:48" x14ac:dyDescent="0.35">
      <c r="A181" s="12" t="s">
        <v>132</v>
      </c>
      <c r="B181" s="12" t="s">
        <v>137</v>
      </c>
      <c r="C181" s="109">
        <v>44155</v>
      </c>
      <c r="D181">
        <v>3462</v>
      </c>
      <c r="E181">
        <v>12</v>
      </c>
      <c r="F181">
        <v>12</v>
      </c>
      <c r="G181">
        <v>15</v>
      </c>
      <c r="H181">
        <v>120</v>
      </c>
      <c r="I181">
        <v>120</v>
      </c>
      <c r="J181">
        <v>95</v>
      </c>
      <c r="K181">
        <v>95</v>
      </c>
      <c r="L181">
        <v>2</v>
      </c>
      <c r="M181">
        <v>2</v>
      </c>
      <c r="N181">
        <v>14</v>
      </c>
      <c r="O181">
        <v>14</v>
      </c>
      <c r="P181">
        <v>14</v>
      </c>
      <c r="Q181">
        <v>14</v>
      </c>
      <c r="R181">
        <v>14</v>
      </c>
      <c r="S181">
        <v>14</v>
      </c>
      <c r="T181">
        <v>0</v>
      </c>
      <c r="U181">
        <v>0</v>
      </c>
      <c r="V181">
        <v>29</v>
      </c>
      <c r="W181" s="12">
        <v>29</v>
      </c>
      <c r="X181">
        <v>29</v>
      </c>
      <c r="Y181">
        <v>29</v>
      </c>
      <c r="Z181">
        <v>10</v>
      </c>
      <c r="AA181">
        <v>10</v>
      </c>
      <c r="AB181">
        <v>291</v>
      </c>
      <c r="AC181">
        <v>7</v>
      </c>
      <c r="AD181">
        <v>5</v>
      </c>
      <c r="AE181">
        <v>2</v>
      </c>
      <c r="AF181">
        <v>0</v>
      </c>
      <c r="AG181">
        <v>0</v>
      </c>
      <c r="AH181">
        <v>0</v>
      </c>
      <c r="AI181">
        <v>0</v>
      </c>
      <c r="AJ181">
        <v>0</v>
      </c>
      <c r="AK181">
        <v>5</v>
      </c>
      <c r="AL181">
        <v>291</v>
      </c>
      <c r="AM181">
        <v>288</v>
      </c>
      <c r="AN181">
        <v>288</v>
      </c>
      <c r="AO181" s="12" t="s">
        <v>3</v>
      </c>
      <c r="AP181" s="12" t="s">
        <v>990</v>
      </c>
      <c r="AQ181" s="12" t="s">
        <v>35</v>
      </c>
      <c r="AR181" s="12" t="s">
        <v>379</v>
      </c>
      <c r="AS181" s="12" t="s">
        <v>57</v>
      </c>
      <c r="AT181" s="12" t="s">
        <v>349</v>
      </c>
      <c r="AU181" s="12" t="s">
        <v>390</v>
      </c>
      <c r="AV181" s="12" t="s">
        <v>268</v>
      </c>
    </row>
    <row r="182" spans="1:48" x14ac:dyDescent="0.35">
      <c r="A182" s="12" t="s">
        <v>43</v>
      </c>
      <c r="B182" s="12" t="s">
        <v>145</v>
      </c>
      <c r="C182" s="109">
        <v>44106</v>
      </c>
      <c r="D182">
        <v>1838</v>
      </c>
      <c r="F182">
        <v>0</v>
      </c>
      <c r="G182">
        <v>2</v>
      </c>
      <c r="H182">
        <v>2</v>
      </c>
      <c r="I182">
        <v>2</v>
      </c>
      <c r="J182">
        <v>0</v>
      </c>
      <c r="K182">
        <v>0</v>
      </c>
      <c r="L182">
        <v>0</v>
      </c>
      <c r="M182">
        <v>0</v>
      </c>
      <c r="N182">
        <v>37</v>
      </c>
      <c r="O182">
        <v>1</v>
      </c>
      <c r="P182">
        <v>1</v>
      </c>
      <c r="Q182">
        <v>1</v>
      </c>
      <c r="R182">
        <v>2</v>
      </c>
      <c r="S182">
        <v>2</v>
      </c>
      <c r="T182">
        <v>0</v>
      </c>
      <c r="U182">
        <v>0</v>
      </c>
      <c r="V182">
        <v>16</v>
      </c>
      <c r="W182" s="12">
        <v>16</v>
      </c>
      <c r="X182">
        <v>10</v>
      </c>
      <c r="Y182">
        <v>10</v>
      </c>
      <c r="Z182">
        <v>0</v>
      </c>
      <c r="AA182">
        <v>0</v>
      </c>
      <c r="AB182">
        <v>0</v>
      </c>
      <c r="AC182">
        <v>0</v>
      </c>
      <c r="AD182">
        <v>0</v>
      </c>
      <c r="AE182">
        <v>0</v>
      </c>
      <c r="AF182">
        <v>0</v>
      </c>
      <c r="AG182">
        <v>0</v>
      </c>
      <c r="AH182">
        <v>0</v>
      </c>
      <c r="AI182">
        <v>0</v>
      </c>
      <c r="AJ182">
        <v>0</v>
      </c>
      <c r="AK182">
        <v>0</v>
      </c>
      <c r="AL182">
        <v>0</v>
      </c>
      <c r="AM182">
        <v>0</v>
      </c>
      <c r="AN182">
        <v>0</v>
      </c>
      <c r="AO182" s="12" t="s">
        <v>3</v>
      </c>
      <c r="AP182" s="12" t="s">
        <v>939</v>
      </c>
      <c r="AQ182" s="12" t="s">
        <v>17</v>
      </c>
      <c r="AR182" s="12" t="s">
        <v>379</v>
      </c>
      <c r="AS182" s="12" t="s">
        <v>57</v>
      </c>
      <c r="AT182" s="12" t="s">
        <v>358</v>
      </c>
      <c r="AU182" s="12" t="s">
        <v>399</v>
      </c>
      <c r="AV182" s="12" t="s">
        <v>268</v>
      </c>
    </row>
    <row r="183" spans="1:48" x14ac:dyDescent="0.35">
      <c r="A183" s="12" t="s">
        <v>43</v>
      </c>
      <c r="B183" s="12" t="s">
        <v>146</v>
      </c>
      <c r="C183" s="109">
        <v>44106</v>
      </c>
      <c r="D183">
        <v>1382</v>
      </c>
      <c r="E183">
        <v>0</v>
      </c>
      <c r="F183">
        <v>0</v>
      </c>
      <c r="G183">
        <v>-5</v>
      </c>
      <c r="H183">
        <v>3</v>
      </c>
      <c r="I183">
        <v>3</v>
      </c>
      <c r="J183">
        <v>0</v>
      </c>
      <c r="K183">
        <v>0</v>
      </c>
      <c r="L183">
        <v>0</v>
      </c>
      <c r="M183">
        <v>0</v>
      </c>
      <c r="N183">
        <v>3</v>
      </c>
      <c r="O183">
        <v>1</v>
      </c>
      <c r="P183">
        <v>1</v>
      </c>
      <c r="Q183">
        <v>1</v>
      </c>
      <c r="R183">
        <v>3</v>
      </c>
      <c r="S183">
        <v>2</v>
      </c>
      <c r="T183">
        <v>0</v>
      </c>
      <c r="U183">
        <v>0</v>
      </c>
      <c r="V183">
        <v>0</v>
      </c>
      <c r="W183" s="12">
        <v>0</v>
      </c>
      <c r="X183">
        <v>0</v>
      </c>
      <c r="Y183">
        <v>0</v>
      </c>
      <c r="Z183">
        <v>0</v>
      </c>
      <c r="AA183">
        <v>0</v>
      </c>
      <c r="AB183">
        <v>0</v>
      </c>
      <c r="AC183">
        <v>0</v>
      </c>
      <c r="AD183">
        <v>0</v>
      </c>
      <c r="AE183">
        <v>0</v>
      </c>
      <c r="AF183">
        <v>0</v>
      </c>
      <c r="AG183">
        <v>0</v>
      </c>
      <c r="AH183">
        <v>0</v>
      </c>
      <c r="AI183">
        <v>0</v>
      </c>
      <c r="AJ183">
        <v>0</v>
      </c>
      <c r="AK183">
        <v>0</v>
      </c>
      <c r="AL183">
        <v>0</v>
      </c>
      <c r="AM183">
        <v>0</v>
      </c>
      <c r="AN183">
        <v>0</v>
      </c>
      <c r="AO183" s="12" t="s">
        <v>3</v>
      </c>
      <c r="AP183" s="12" t="s">
        <v>939</v>
      </c>
      <c r="AQ183" s="12" t="s">
        <v>17</v>
      </c>
      <c r="AR183" s="12" t="s">
        <v>379</v>
      </c>
      <c r="AS183" s="12" t="s">
        <v>57</v>
      </c>
      <c r="AT183" s="12" t="s">
        <v>361</v>
      </c>
      <c r="AU183" s="12" t="s">
        <v>398</v>
      </c>
      <c r="AV183" s="12" t="s">
        <v>268</v>
      </c>
    </row>
    <row r="184" spans="1:48" x14ac:dyDescent="0.35">
      <c r="A184" s="12" t="s">
        <v>43</v>
      </c>
      <c r="B184" s="12" t="s">
        <v>44</v>
      </c>
      <c r="C184" s="109">
        <v>44106</v>
      </c>
      <c r="D184">
        <v>470</v>
      </c>
      <c r="E184">
        <v>0</v>
      </c>
      <c r="F184">
        <v>0</v>
      </c>
      <c r="G184">
        <v>2</v>
      </c>
      <c r="H184">
        <v>2</v>
      </c>
      <c r="I184">
        <v>2</v>
      </c>
      <c r="J184">
        <v>2</v>
      </c>
      <c r="K184">
        <v>2</v>
      </c>
      <c r="L184">
        <v>0</v>
      </c>
      <c r="M184">
        <v>0</v>
      </c>
      <c r="N184">
        <v>0</v>
      </c>
      <c r="O184">
        <v>0</v>
      </c>
      <c r="P184">
        <v>0</v>
      </c>
      <c r="Q184">
        <v>0</v>
      </c>
      <c r="R184">
        <v>0</v>
      </c>
      <c r="S184">
        <v>0</v>
      </c>
      <c r="T184">
        <v>0</v>
      </c>
      <c r="U184">
        <v>0</v>
      </c>
      <c r="V184">
        <v>0</v>
      </c>
      <c r="W184" s="12">
        <v>0</v>
      </c>
      <c r="X184">
        <v>0</v>
      </c>
      <c r="Y184">
        <v>0</v>
      </c>
      <c r="Z184">
        <v>0</v>
      </c>
      <c r="AA184">
        <v>0</v>
      </c>
      <c r="AB184">
        <v>0</v>
      </c>
      <c r="AC184">
        <v>0</v>
      </c>
      <c r="AD184">
        <v>0</v>
      </c>
      <c r="AE184">
        <v>0</v>
      </c>
      <c r="AF184">
        <v>0</v>
      </c>
      <c r="AG184">
        <v>0</v>
      </c>
      <c r="AH184">
        <v>0</v>
      </c>
      <c r="AI184">
        <v>0</v>
      </c>
      <c r="AJ184">
        <v>0</v>
      </c>
      <c r="AK184">
        <v>0</v>
      </c>
      <c r="AL184">
        <v>0</v>
      </c>
      <c r="AM184">
        <v>0</v>
      </c>
      <c r="AN184">
        <v>0</v>
      </c>
      <c r="AO184" s="12" t="s">
        <v>3</v>
      </c>
      <c r="AP184" s="12" t="s">
        <v>939</v>
      </c>
      <c r="AQ184" s="12" t="s">
        <v>17</v>
      </c>
      <c r="AR184" s="12" t="s">
        <v>379</v>
      </c>
      <c r="AS184" s="12" t="s">
        <v>57</v>
      </c>
      <c r="AT184" s="12" t="s">
        <v>360</v>
      </c>
      <c r="AU184" s="12" t="s">
        <v>400</v>
      </c>
      <c r="AV184" s="12" t="s">
        <v>268</v>
      </c>
    </row>
    <row r="185" spans="1:48" x14ac:dyDescent="0.35">
      <c r="A185" s="12" t="s">
        <v>43</v>
      </c>
      <c r="B185" s="12" t="s">
        <v>298</v>
      </c>
      <c r="C185" s="109">
        <v>44106</v>
      </c>
      <c r="D185">
        <v>302</v>
      </c>
      <c r="E185">
        <v>0</v>
      </c>
      <c r="F185">
        <v>0</v>
      </c>
      <c r="G185">
        <v>9</v>
      </c>
      <c r="H185">
        <v>7</v>
      </c>
      <c r="I185">
        <v>4</v>
      </c>
      <c r="J185">
        <v>4</v>
      </c>
      <c r="K185">
        <v>4</v>
      </c>
      <c r="L185">
        <v>0</v>
      </c>
      <c r="M185">
        <v>0</v>
      </c>
      <c r="N185">
        <v>0</v>
      </c>
      <c r="O185">
        <v>0</v>
      </c>
      <c r="P185">
        <v>0</v>
      </c>
      <c r="Q185">
        <v>0</v>
      </c>
      <c r="R185">
        <v>0</v>
      </c>
      <c r="S185">
        <v>0</v>
      </c>
      <c r="T185">
        <v>0</v>
      </c>
      <c r="U185">
        <v>0</v>
      </c>
      <c r="V185">
        <v>0</v>
      </c>
      <c r="W185" s="12">
        <v>0</v>
      </c>
      <c r="X185">
        <v>0</v>
      </c>
      <c r="Y185">
        <v>0</v>
      </c>
      <c r="Z185">
        <v>0</v>
      </c>
      <c r="AA185">
        <v>0</v>
      </c>
      <c r="AB185">
        <v>0</v>
      </c>
      <c r="AC185">
        <v>0</v>
      </c>
      <c r="AD185">
        <v>0</v>
      </c>
      <c r="AE185">
        <v>0</v>
      </c>
      <c r="AF185">
        <v>0</v>
      </c>
      <c r="AG185">
        <v>0</v>
      </c>
      <c r="AH185">
        <v>0</v>
      </c>
      <c r="AI185">
        <v>0</v>
      </c>
      <c r="AJ185">
        <v>0</v>
      </c>
      <c r="AK185">
        <v>0</v>
      </c>
      <c r="AL185">
        <v>0</v>
      </c>
      <c r="AM185">
        <v>0</v>
      </c>
      <c r="AN185">
        <v>0</v>
      </c>
      <c r="AO185" s="12" t="s">
        <v>3</v>
      </c>
      <c r="AP185" s="12" t="s">
        <v>939</v>
      </c>
      <c r="AQ185" s="12" t="s">
        <v>17</v>
      </c>
      <c r="AR185" s="12" t="s">
        <v>379</v>
      </c>
      <c r="AS185" s="12" t="s">
        <v>57</v>
      </c>
      <c r="AT185" s="12" t="s">
        <v>359</v>
      </c>
      <c r="AU185" s="12" t="s">
        <v>397</v>
      </c>
      <c r="AV185" s="12" t="s">
        <v>268</v>
      </c>
    </row>
    <row r="186" spans="1:48" x14ac:dyDescent="0.35">
      <c r="A186" s="12" t="s">
        <v>43</v>
      </c>
      <c r="B186" s="12" t="s">
        <v>145</v>
      </c>
      <c r="C186" s="109">
        <v>44113</v>
      </c>
      <c r="D186">
        <v>1840</v>
      </c>
      <c r="E186">
        <v>2</v>
      </c>
      <c r="F186">
        <v>4</v>
      </c>
      <c r="G186">
        <v>2</v>
      </c>
      <c r="H186">
        <v>0</v>
      </c>
      <c r="I186">
        <v>0</v>
      </c>
      <c r="J186">
        <v>0</v>
      </c>
      <c r="K186">
        <v>0</v>
      </c>
      <c r="L186">
        <v>0</v>
      </c>
      <c r="M186">
        <v>0</v>
      </c>
      <c r="N186">
        <v>53</v>
      </c>
      <c r="O186">
        <v>3</v>
      </c>
      <c r="P186">
        <v>3</v>
      </c>
      <c r="Q186">
        <v>3</v>
      </c>
      <c r="R186">
        <v>9</v>
      </c>
      <c r="S186">
        <v>7</v>
      </c>
      <c r="T186">
        <v>1</v>
      </c>
      <c r="U186">
        <v>1</v>
      </c>
      <c r="V186">
        <v>81</v>
      </c>
      <c r="W186" s="12">
        <v>81</v>
      </c>
      <c r="X186">
        <v>60</v>
      </c>
      <c r="Y186">
        <v>60</v>
      </c>
      <c r="Z186">
        <v>1</v>
      </c>
      <c r="AA186">
        <v>1</v>
      </c>
      <c r="AB186">
        <v>29</v>
      </c>
      <c r="AC186">
        <v>12</v>
      </c>
      <c r="AD186">
        <v>12</v>
      </c>
      <c r="AE186">
        <v>0</v>
      </c>
      <c r="AF186">
        <v>0</v>
      </c>
      <c r="AG186">
        <v>0</v>
      </c>
      <c r="AH186">
        <v>0</v>
      </c>
      <c r="AI186">
        <v>0</v>
      </c>
      <c r="AJ186">
        <v>0</v>
      </c>
      <c r="AK186">
        <v>0</v>
      </c>
      <c r="AL186">
        <v>182</v>
      </c>
      <c r="AM186">
        <v>148</v>
      </c>
      <c r="AN186">
        <v>148</v>
      </c>
      <c r="AO186" s="12" t="s">
        <v>3</v>
      </c>
      <c r="AP186" s="12" t="s">
        <v>940</v>
      </c>
      <c r="AQ186" s="12" t="s">
        <v>17</v>
      </c>
      <c r="AR186" s="12" t="s">
        <v>379</v>
      </c>
      <c r="AS186" s="12" t="s">
        <v>57</v>
      </c>
      <c r="AT186" s="12" t="s">
        <v>358</v>
      </c>
      <c r="AU186" s="12" t="s">
        <v>399</v>
      </c>
      <c r="AV186" s="12" t="s">
        <v>268</v>
      </c>
    </row>
    <row r="187" spans="1:48" x14ac:dyDescent="0.35">
      <c r="A187" s="12" t="s">
        <v>43</v>
      </c>
      <c r="B187" s="12" t="s">
        <v>146</v>
      </c>
      <c r="C187" s="109">
        <v>44113</v>
      </c>
      <c r="D187">
        <v>1370</v>
      </c>
      <c r="E187">
        <v>2</v>
      </c>
      <c r="F187">
        <v>2</v>
      </c>
      <c r="G187">
        <v>-12</v>
      </c>
      <c r="H187">
        <v>4</v>
      </c>
      <c r="I187">
        <v>4</v>
      </c>
      <c r="J187">
        <v>2</v>
      </c>
      <c r="K187">
        <v>2</v>
      </c>
      <c r="L187">
        <v>0</v>
      </c>
      <c r="M187">
        <v>0</v>
      </c>
      <c r="N187">
        <v>28</v>
      </c>
      <c r="O187">
        <v>2</v>
      </c>
      <c r="P187">
        <v>2</v>
      </c>
      <c r="Q187">
        <v>2</v>
      </c>
      <c r="R187">
        <v>6</v>
      </c>
      <c r="S187">
        <v>6</v>
      </c>
      <c r="T187">
        <v>1</v>
      </c>
      <c r="U187">
        <v>1</v>
      </c>
      <c r="V187">
        <v>89</v>
      </c>
      <c r="W187" s="12">
        <v>89</v>
      </c>
      <c r="X187">
        <v>71</v>
      </c>
      <c r="Y187">
        <v>71</v>
      </c>
      <c r="Z187">
        <v>1</v>
      </c>
      <c r="AA187">
        <v>1</v>
      </c>
      <c r="AB187">
        <v>65</v>
      </c>
      <c r="AC187">
        <v>11</v>
      </c>
      <c r="AD187">
        <v>11</v>
      </c>
      <c r="AE187">
        <v>0</v>
      </c>
      <c r="AF187">
        <v>0</v>
      </c>
      <c r="AG187">
        <v>0</v>
      </c>
      <c r="AH187">
        <v>0</v>
      </c>
      <c r="AI187">
        <v>0</v>
      </c>
      <c r="AJ187">
        <v>0</v>
      </c>
      <c r="AK187">
        <v>0</v>
      </c>
      <c r="AL187">
        <v>147</v>
      </c>
      <c r="AM187">
        <v>129</v>
      </c>
      <c r="AN187">
        <v>129</v>
      </c>
      <c r="AO187" s="12" t="s">
        <v>3</v>
      </c>
      <c r="AP187" s="12" t="s">
        <v>940</v>
      </c>
      <c r="AQ187" s="12" t="s">
        <v>17</v>
      </c>
      <c r="AR187" s="12" t="s">
        <v>379</v>
      </c>
      <c r="AS187" s="12" t="s">
        <v>57</v>
      </c>
      <c r="AT187" s="12" t="s">
        <v>361</v>
      </c>
      <c r="AU187" s="12" t="s">
        <v>398</v>
      </c>
      <c r="AV187" s="12" t="s">
        <v>268</v>
      </c>
    </row>
    <row r="188" spans="1:48" x14ac:dyDescent="0.35">
      <c r="A188" s="12" t="s">
        <v>43</v>
      </c>
      <c r="B188" s="12" t="s">
        <v>44</v>
      </c>
      <c r="C188" s="109">
        <v>44113</v>
      </c>
      <c r="D188">
        <v>472</v>
      </c>
      <c r="E188">
        <v>1</v>
      </c>
      <c r="F188">
        <v>1</v>
      </c>
      <c r="G188">
        <v>2</v>
      </c>
      <c r="H188">
        <v>12</v>
      </c>
      <c r="I188">
        <v>10</v>
      </c>
      <c r="J188">
        <v>8</v>
      </c>
      <c r="K188">
        <v>8</v>
      </c>
      <c r="L188">
        <v>1</v>
      </c>
      <c r="M188">
        <v>1</v>
      </c>
      <c r="N188">
        <v>44</v>
      </c>
      <c r="O188">
        <v>2</v>
      </c>
      <c r="P188">
        <v>2</v>
      </c>
      <c r="Q188">
        <v>2</v>
      </c>
      <c r="R188">
        <v>6</v>
      </c>
      <c r="S188">
        <v>5</v>
      </c>
      <c r="T188">
        <v>0</v>
      </c>
      <c r="U188">
        <v>0</v>
      </c>
      <c r="V188">
        <v>29</v>
      </c>
      <c r="W188" s="12">
        <v>29</v>
      </c>
      <c r="X188">
        <v>20</v>
      </c>
      <c r="Y188">
        <v>20</v>
      </c>
      <c r="Z188">
        <v>0</v>
      </c>
      <c r="AA188">
        <v>0</v>
      </c>
      <c r="AB188">
        <v>5</v>
      </c>
      <c r="AC188">
        <v>2</v>
      </c>
      <c r="AD188">
        <v>2</v>
      </c>
      <c r="AE188">
        <v>0</v>
      </c>
      <c r="AF188">
        <v>0</v>
      </c>
      <c r="AG188">
        <v>0</v>
      </c>
      <c r="AH188">
        <v>0</v>
      </c>
      <c r="AI188">
        <v>0</v>
      </c>
      <c r="AJ188">
        <v>0</v>
      </c>
      <c r="AK188">
        <v>0</v>
      </c>
      <c r="AL188">
        <v>93</v>
      </c>
      <c r="AM188">
        <v>80</v>
      </c>
      <c r="AN188">
        <v>80</v>
      </c>
      <c r="AO188" s="12" t="s">
        <v>3</v>
      </c>
      <c r="AP188" s="12" t="s">
        <v>940</v>
      </c>
      <c r="AQ188" s="12" t="s">
        <v>17</v>
      </c>
      <c r="AR188" s="12" t="s">
        <v>379</v>
      </c>
      <c r="AS188" s="12" t="s">
        <v>57</v>
      </c>
      <c r="AT188" s="12" t="s">
        <v>360</v>
      </c>
      <c r="AU188" s="12" t="s">
        <v>400</v>
      </c>
      <c r="AV188" s="12" t="s">
        <v>268</v>
      </c>
    </row>
    <row r="189" spans="1:48" x14ac:dyDescent="0.35">
      <c r="A189" s="12" t="s">
        <v>43</v>
      </c>
      <c r="B189" s="12" t="s">
        <v>298</v>
      </c>
      <c r="C189" s="109">
        <v>44113</v>
      </c>
      <c r="D189">
        <v>302</v>
      </c>
      <c r="E189">
        <v>3</v>
      </c>
      <c r="F189">
        <v>4</v>
      </c>
      <c r="G189">
        <v>0</v>
      </c>
      <c r="H189">
        <v>47</v>
      </c>
      <c r="I189">
        <v>42</v>
      </c>
      <c r="J189">
        <v>30</v>
      </c>
      <c r="K189">
        <v>30</v>
      </c>
      <c r="L189">
        <v>1</v>
      </c>
      <c r="M189">
        <v>1</v>
      </c>
      <c r="N189">
        <v>19</v>
      </c>
      <c r="O189">
        <v>3</v>
      </c>
      <c r="P189">
        <v>3</v>
      </c>
      <c r="Q189">
        <v>3</v>
      </c>
      <c r="R189">
        <v>11</v>
      </c>
      <c r="S189">
        <v>11</v>
      </c>
      <c r="T189">
        <v>2</v>
      </c>
      <c r="U189">
        <v>2</v>
      </c>
      <c r="V189">
        <v>37</v>
      </c>
      <c r="W189" s="12">
        <v>37</v>
      </c>
      <c r="X189">
        <v>23</v>
      </c>
      <c r="Y189">
        <v>23</v>
      </c>
      <c r="Z189">
        <v>0</v>
      </c>
      <c r="AA189">
        <v>0</v>
      </c>
      <c r="AB189">
        <v>2</v>
      </c>
      <c r="AC189">
        <v>2</v>
      </c>
      <c r="AD189">
        <v>2</v>
      </c>
      <c r="AE189">
        <v>0</v>
      </c>
      <c r="AF189">
        <v>0</v>
      </c>
      <c r="AG189">
        <v>0</v>
      </c>
      <c r="AH189">
        <v>0</v>
      </c>
      <c r="AI189">
        <v>0</v>
      </c>
      <c r="AJ189">
        <v>0</v>
      </c>
      <c r="AK189">
        <v>2</v>
      </c>
      <c r="AL189">
        <v>23</v>
      </c>
      <c r="AM189">
        <v>9</v>
      </c>
      <c r="AN189">
        <v>9</v>
      </c>
      <c r="AO189" s="12" t="s">
        <v>3</v>
      </c>
      <c r="AP189" s="12" t="s">
        <v>940</v>
      </c>
      <c r="AQ189" s="12" t="s">
        <v>17</v>
      </c>
      <c r="AR189" s="12" t="s">
        <v>379</v>
      </c>
      <c r="AS189" s="12" t="s">
        <v>57</v>
      </c>
      <c r="AT189" s="12" t="s">
        <v>359</v>
      </c>
      <c r="AU189" s="12" t="s">
        <v>397</v>
      </c>
      <c r="AV189" s="12" t="s">
        <v>268</v>
      </c>
    </row>
    <row r="190" spans="1:48" x14ac:dyDescent="0.35">
      <c r="A190" s="12" t="s">
        <v>43</v>
      </c>
      <c r="B190" s="12" t="s">
        <v>146</v>
      </c>
      <c r="C190" s="109">
        <v>44120</v>
      </c>
      <c r="D190">
        <v>1373</v>
      </c>
      <c r="E190">
        <v>0</v>
      </c>
      <c r="F190">
        <v>1</v>
      </c>
      <c r="G190">
        <v>3</v>
      </c>
      <c r="H190">
        <v>3</v>
      </c>
      <c r="I190">
        <v>3</v>
      </c>
      <c r="J190">
        <v>2</v>
      </c>
      <c r="K190">
        <v>2</v>
      </c>
      <c r="L190">
        <v>0</v>
      </c>
      <c r="M190">
        <v>0</v>
      </c>
      <c r="N190">
        <v>103</v>
      </c>
      <c r="O190">
        <v>2</v>
      </c>
      <c r="P190">
        <v>2</v>
      </c>
      <c r="Q190">
        <v>2</v>
      </c>
      <c r="R190">
        <v>6</v>
      </c>
      <c r="S190">
        <v>6</v>
      </c>
      <c r="T190">
        <v>0</v>
      </c>
      <c r="U190">
        <v>0</v>
      </c>
      <c r="V190">
        <v>151</v>
      </c>
      <c r="W190" s="12">
        <v>151</v>
      </c>
      <c r="X190">
        <v>136</v>
      </c>
      <c r="Y190">
        <v>136</v>
      </c>
      <c r="Z190">
        <v>0</v>
      </c>
      <c r="AA190">
        <v>0</v>
      </c>
      <c r="AB190">
        <v>49</v>
      </c>
      <c r="AC190">
        <v>13</v>
      </c>
      <c r="AD190">
        <v>13</v>
      </c>
      <c r="AE190">
        <v>0</v>
      </c>
      <c r="AF190">
        <v>0</v>
      </c>
      <c r="AG190">
        <v>0</v>
      </c>
      <c r="AH190">
        <v>0</v>
      </c>
      <c r="AI190">
        <v>0</v>
      </c>
      <c r="AJ190">
        <v>0</v>
      </c>
      <c r="AK190">
        <v>12</v>
      </c>
      <c r="AL190">
        <v>144</v>
      </c>
      <c r="AM190">
        <v>126</v>
      </c>
      <c r="AN190">
        <v>126</v>
      </c>
      <c r="AO190" s="12" t="s">
        <v>3</v>
      </c>
      <c r="AP190" s="12" t="s">
        <v>941</v>
      </c>
      <c r="AQ190" s="12" t="s">
        <v>17</v>
      </c>
      <c r="AR190" s="12" t="s">
        <v>379</v>
      </c>
      <c r="AS190" s="12" t="s">
        <v>57</v>
      </c>
      <c r="AT190" s="12" t="s">
        <v>361</v>
      </c>
      <c r="AU190" s="12" t="s">
        <v>398</v>
      </c>
      <c r="AV190" s="12" t="s">
        <v>268</v>
      </c>
    </row>
    <row r="191" spans="1:48" x14ac:dyDescent="0.35">
      <c r="A191" s="12" t="s">
        <v>43</v>
      </c>
      <c r="B191" s="12" t="s">
        <v>298</v>
      </c>
      <c r="C191" s="109">
        <v>44120</v>
      </c>
      <c r="D191">
        <v>308</v>
      </c>
      <c r="E191">
        <v>2</v>
      </c>
      <c r="F191">
        <v>1</v>
      </c>
      <c r="G191">
        <v>6</v>
      </c>
      <c r="H191">
        <v>47</v>
      </c>
      <c r="I191">
        <v>45</v>
      </c>
      <c r="J191">
        <v>30</v>
      </c>
      <c r="K191">
        <v>30</v>
      </c>
      <c r="L191">
        <v>0</v>
      </c>
      <c r="M191">
        <v>0</v>
      </c>
      <c r="N191">
        <v>22</v>
      </c>
      <c r="O191">
        <v>4</v>
      </c>
      <c r="P191">
        <v>4</v>
      </c>
      <c r="Q191">
        <v>4</v>
      </c>
      <c r="R191">
        <v>12</v>
      </c>
      <c r="S191">
        <v>9</v>
      </c>
      <c r="T191">
        <v>2</v>
      </c>
      <c r="U191">
        <v>2</v>
      </c>
      <c r="V191">
        <v>69</v>
      </c>
      <c r="W191" s="12">
        <v>69</v>
      </c>
      <c r="X191">
        <v>56</v>
      </c>
      <c r="Y191">
        <v>56</v>
      </c>
      <c r="Z191">
        <v>0</v>
      </c>
      <c r="AA191">
        <v>0</v>
      </c>
      <c r="AB191">
        <v>7</v>
      </c>
      <c r="AC191">
        <v>0</v>
      </c>
      <c r="AD191">
        <v>0</v>
      </c>
      <c r="AE191">
        <v>0</v>
      </c>
      <c r="AF191">
        <v>0</v>
      </c>
      <c r="AG191">
        <v>0</v>
      </c>
      <c r="AH191">
        <v>0</v>
      </c>
      <c r="AI191">
        <v>0</v>
      </c>
      <c r="AJ191">
        <v>0</v>
      </c>
      <c r="AK191">
        <v>0</v>
      </c>
      <c r="AL191">
        <v>23</v>
      </c>
      <c r="AM191">
        <v>9</v>
      </c>
      <c r="AN191">
        <v>9</v>
      </c>
      <c r="AO191" s="12" t="s">
        <v>3</v>
      </c>
      <c r="AP191" s="12" t="s">
        <v>941</v>
      </c>
      <c r="AQ191" s="12" t="s">
        <v>17</v>
      </c>
      <c r="AR191" s="12" t="s">
        <v>379</v>
      </c>
      <c r="AS191" s="12" t="s">
        <v>57</v>
      </c>
      <c r="AT191" s="12" t="s">
        <v>359</v>
      </c>
      <c r="AU191" s="12" t="s">
        <v>397</v>
      </c>
      <c r="AV191" s="12" t="s">
        <v>268</v>
      </c>
    </row>
    <row r="192" spans="1:48" x14ac:dyDescent="0.35">
      <c r="A192" s="12" t="s">
        <v>43</v>
      </c>
      <c r="B192" s="12" t="s">
        <v>146</v>
      </c>
      <c r="C192" s="109">
        <v>44127</v>
      </c>
      <c r="D192">
        <v>1377</v>
      </c>
      <c r="E192">
        <v>3</v>
      </c>
      <c r="F192">
        <v>0</v>
      </c>
      <c r="G192">
        <v>4</v>
      </c>
      <c r="H192">
        <v>2</v>
      </c>
      <c r="I192">
        <v>2</v>
      </c>
      <c r="J192">
        <v>1</v>
      </c>
      <c r="K192">
        <v>1</v>
      </c>
      <c r="L192">
        <v>0</v>
      </c>
      <c r="M192">
        <v>0</v>
      </c>
      <c r="N192">
        <v>84</v>
      </c>
      <c r="O192">
        <v>2</v>
      </c>
      <c r="P192">
        <v>2</v>
      </c>
      <c r="Q192">
        <v>2</v>
      </c>
      <c r="R192">
        <v>6</v>
      </c>
      <c r="S192">
        <v>4</v>
      </c>
      <c r="T192">
        <v>1</v>
      </c>
      <c r="U192">
        <v>1</v>
      </c>
      <c r="V192">
        <v>156</v>
      </c>
      <c r="W192" s="12">
        <v>156</v>
      </c>
      <c r="X192">
        <v>133</v>
      </c>
      <c r="Y192">
        <v>133</v>
      </c>
      <c r="Z192">
        <v>1</v>
      </c>
      <c r="AA192">
        <v>1</v>
      </c>
      <c r="AB192">
        <v>80</v>
      </c>
      <c r="AC192">
        <v>14</v>
      </c>
      <c r="AD192">
        <v>14</v>
      </c>
      <c r="AE192">
        <v>0</v>
      </c>
      <c r="AF192">
        <v>0</v>
      </c>
      <c r="AG192">
        <v>0</v>
      </c>
      <c r="AH192">
        <v>0</v>
      </c>
      <c r="AI192">
        <v>0</v>
      </c>
      <c r="AJ192">
        <v>0</v>
      </c>
      <c r="AK192">
        <v>6</v>
      </c>
      <c r="AL192">
        <v>108</v>
      </c>
      <c r="AM192">
        <v>92</v>
      </c>
      <c r="AN192">
        <v>92</v>
      </c>
      <c r="AO192" s="12" t="s">
        <v>3</v>
      </c>
      <c r="AP192" s="12" t="s">
        <v>942</v>
      </c>
      <c r="AQ192" s="12" t="s">
        <v>17</v>
      </c>
      <c r="AR192" s="12" t="s">
        <v>379</v>
      </c>
      <c r="AS192" s="12" t="s">
        <v>57</v>
      </c>
      <c r="AT192" s="12" t="s">
        <v>361</v>
      </c>
      <c r="AU192" s="12" t="s">
        <v>398</v>
      </c>
      <c r="AV192" s="12" t="s">
        <v>268</v>
      </c>
    </row>
    <row r="193" spans="1:48" x14ac:dyDescent="0.35">
      <c r="A193" s="12" t="s">
        <v>43</v>
      </c>
      <c r="B193" s="12" t="s">
        <v>44</v>
      </c>
      <c r="C193" s="109">
        <v>44127</v>
      </c>
      <c r="D193">
        <v>472</v>
      </c>
      <c r="E193">
        <v>1</v>
      </c>
      <c r="F193">
        <v>2</v>
      </c>
      <c r="G193">
        <v>2</v>
      </c>
      <c r="H193">
        <v>7</v>
      </c>
      <c r="I193">
        <v>7</v>
      </c>
      <c r="J193">
        <v>4</v>
      </c>
      <c r="K193">
        <v>4</v>
      </c>
      <c r="L193">
        <v>0</v>
      </c>
      <c r="M193">
        <v>0</v>
      </c>
      <c r="N193">
        <v>24</v>
      </c>
      <c r="O193">
        <v>2</v>
      </c>
      <c r="P193">
        <v>2</v>
      </c>
      <c r="Q193">
        <v>2</v>
      </c>
      <c r="R193">
        <v>5</v>
      </c>
      <c r="S193">
        <v>4</v>
      </c>
      <c r="T193">
        <v>1</v>
      </c>
      <c r="U193">
        <v>1</v>
      </c>
      <c r="V193">
        <v>54</v>
      </c>
      <c r="W193" s="12">
        <v>54</v>
      </c>
      <c r="X193">
        <v>40</v>
      </c>
      <c r="Y193">
        <v>40</v>
      </c>
      <c r="Z193">
        <v>0</v>
      </c>
      <c r="AA193">
        <v>0</v>
      </c>
      <c r="AB193">
        <v>56</v>
      </c>
      <c r="AC193">
        <v>6</v>
      </c>
      <c r="AD193">
        <v>6</v>
      </c>
      <c r="AE193">
        <v>0</v>
      </c>
      <c r="AF193">
        <v>0</v>
      </c>
      <c r="AG193">
        <v>0</v>
      </c>
      <c r="AH193">
        <v>1</v>
      </c>
      <c r="AI193">
        <v>0</v>
      </c>
      <c r="AJ193">
        <v>0</v>
      </c>
      <c r="AK193">
        <v>4</v>
      </c>
      <c r="AL193">
        <v>36</v>
      </c>
      <c r="AM193">
        <v>28</v>
      </c>
      <c r="AN193">
        <v>28</v>
      </c>
      <c r="AO193" s="12" t="s">
        <v>3</v>
      </c>
      <c r="AP193" s="12" t="s">
        <v>942</v>
      </c>
      <c r="AQ193" s="12" t="s">
        <v>17</v>
      </c>
      <c r="AR193" s="12" t="s">
        <v>379</v>
      </c>
      <c r="AS193" s="12" t="s">
        <v>57</v>
      </c>
      <c r="AT193" s="12" t="s">
        <v>360</v>
      </c>
      <c r="AU193" s="12" t="s">
        <v>400</v>
      </c>
      <c r="AV193" s="12" t="s">
        <v>268</v>
      </c>
    </row>
    <row r="194" spans="1:48" x14ac:dyDescent="0.35">
      <c r="A194" s="12" t="s">
        <v>43</v>
      </c>
      <c r="B194" s="12" t="s">
        <v>298</v>
      </c>
      <c r="C194" s="109">
        <v>44127</v>
      </c>
      <c r="D194">
        <v>311</v>
      </c>
      <c r="E194">
        <v>0</v>
      </c>
      <c r="F194">
        <v>0</v>
      </c>
      <c r="G194">
        <v>3</v>
      </c>
      <c r="H194">
        <v>35</v>
      </c>
      <c r="I194">
        <v>32</v>
      </c>
      <c r="J194">
        <v>25</v>
      </c>
      <c r="K194">
        <v>25</v>
      </c>
      <c r="L194">
        <v>0</v>
      </c>
      <c r="M194">
        <v>0</v>
      </c>
      <c r="N194">
        <v>19</v>
      </c>
      <c r="O194">
        <v>3</v>
      </c>
      <c r="P194">
        <v>3</v>
      </c>
      <c r="Q194">
        <v>3</v>
      </c>
      <c r="R194">
        <v>9</v>
      </c>
      <c r="S194">
        <v>6</v>
      </c>
      <c r="T194">
        <v>0</v>
      </c>
      <c r="U194">
        <v>0</v>
      </c>
      <c r="V194">
        <v>76</v>
      </c>
      <c r="W194" s="12">
        <v>76</v>
      </c>
      <c r="X194">
        <v>53</v>
      </c>
      <c r="Y194">
        <v>53</v>
      </c>
      <c r="Z194">
        <v>0</v>
      </c>
      <c r="AA194">
        <v>0</v>
      </c>
      <c r="AB194">
        <v>32</v>
      </c>
      <c r="AC194">
        <v>3</v>
      </c>
      <c r="AD194">
        <v>3</v>
      </c>
      <c r="AE194">
        <v>0</v>
      </c>
      <c r="AF194">
        <v>0</v>
      </c>
      <c r="AG194">
        <v>0</v>
      </c>
      <c r="AH194">
        <v>0</v>
      </c>
      <c r="AI194">
        <v>0</v>
      </c>
      <c r="AJ194">
        <v>0</v>
      </c>
      <c r="AK194">
        <v>0</v>
      </c>
      <c r="AL194">
        <v>29</v>
      </c>
      <c r="AM194">
        <v>24</v>
      </c>
      <c r="AN194">
        <v>24</v>
      </c>
      <c r="AO194" s="12" t="s">
        <v>3</v>
      </c>
      <c r="AP194" s="12" t="s">
        <v>942</v>
      </c>
      <c r="AQ194" s="12" t="s">
        <v>17</v>
      </c>
      <c r="AR194" s="12" t="s">
        <v>379</v>
      </c>
      <c r="AS194" s="12" t="s">
        <v>57</v>
      </c>
      <c r="AT194" s="12" t="s">
        <v>359</v>
      </c>
      <c r="AU194" s="12" t="s">
        <v>397</v>
      </c>
      <c r="AV194" s="12" t="s">
        <v>268</v>
      </c>
    </row>
    <row r="195" spans="1:48" x14ac:dyDescent="0.35">
      <c r="A195" s="12" t="s">
        <v>43</v>
      </c>
      <c r="B195" s="12" t="s">
        <v>145</v>
      </c>
      <c r="C195" s="109">
        <v>44134</v>
      </c>
      <c r="D195">
        <v>1845</v>
      </c>
      <c r="E195">
        <v>6</v>
      </c>
      <c r="F195">
        <v>4</v>
      </c>
      <c r="G195">
        <v>7</v>
      </c>
      <c r="H195">
        <v>12</v>
      </c>
      <c r="I195">
        <v>9</v>
      </c>
      <c r="J195">
        <v>9</v>
      </c>
      <c r="K195">
        <v>9</v>
      </c>
      <c r="L195">
        <v>1</v>
      </c>
      <c r="M195">
        <v>1</v>
      </c>
      <c r="N195">
        <v>96</v>
      </c>
      <c r="O195">
        <v>3</v>
      </c>
      <c r="P195">
        <v>3</v>
      </c>
      <c r="Q195">
        <v>3</v>
      </c>
      <c r="R195">
        <v>9</v>
      </c>
      <c r="S195">
        <v>7</v>
      </c>
      <c r="T195">
        <v>2</v>
      </c>
      <c r="U195">
        <v>2</v>
      </c>
      <c r="V195">
        <v>101</v>
      </c>
      <c r="W195" s="12">
        <v>101</v>
      </c>
      <c r="X195">
        <v>88</v>
      </c>
      <c r="Y195">
        <v>88</v>
      </c>
      <c r="Z195">
        <v>2</v>
      </c>
      <c r="AA195">
        <v>2</v>
      </c>
      <c r="AB195">
        <v>87</v>
      </c>
      <c r="AC195">
        <v>6</v>
      </c>
      <c r="AD195">
        <v>6</v>
      </c>
      <c r="AE195">
        <v>0</v>
      </c>
      <c r="AF195">
        <v>0</v>
      </c>
      <c r="AG195">
        <v>0</v>
      </c>
      <c r="AH195">
        <v>0</v>
      </c>
      <c r="AI195">
        <v>0</v>
      </c>
      <c r="AJ195">
        <v>0</v>
      </c>
      <c r="AK195">
        <v>0</v>
      </c>
      <c r="AL195">
        <v>157</v>
      </c>
      <c r="AM195">
        <v>141</v>
      </c>
      <c r="AN195">
        <v>141</v>
      </c>
      <c r="AO195" s="12" t="s">
        <v>3</v>
      </c>
      <c r="AP195" s="12" t="s">
        <v>943</v>
      </c>
      <c r="AQ195" s="12" t="s">
        <v>17</v>
      </c>
      <c r="AR195" s="12" t="s">
        <v>379</v>
      </c>
      <c r="AS195" s="12" t="s">
        <v>57</v>
      </c>
      <c r="AT195" s="12" t="s">
        <v>358</v>
      </c>
      <c r="AU195" s="12" t="s">
        <v>399</v>
      </c>
      <c r="AV195" s="12" t="s">
        <v>268</v>
      </c>
    </row>
    <row r="196" spans="1:48" x14ac:dyDescent="0.35">
      <c r="A196" s="12" t="s">
        <v>43</v>
      </c>
      <c r="B196" s="12" t="s">
        <v>146</v>
      </c>
      <c r="C196" s="109">
        <v>44134</v>
      </c>
      <c r="D196">
        <v>1388</v>
      </c>
      <c r="E196">
        <v>1</v>
      </c>
      <c r="F196">
        <v>1</v>
      </c>
      <c r="G196">
        <v>6</v>
      </c>
      <c r="H196">
        <v>4</v>
      </c>
      <c r="I196">
        <v>3</v>
      </c>
      <c r="J196">
        <v>3</v>
      </c>
      <c r="K196">
        <v>3</v>
      </c>
      <c r="L196">
        <v>0</v>
      </c>
      <c r="M196">
        <v>0</v>
      </c>
      <c r="N196">
        <v>62</v>
      </c>
      <c r="O196">
        <v>2</v>
      </c>
      <c r="P196">
        <v>2</v>
      </c>
      <c r="Q196">
        <v>2</v>
      </c>
      <c r="R196">
        <v>6</v>
      </c>
      <c r="S196">
        <v>4</v>
      </c>
      <c r="T196">
        <v>0</v>
      </c>
      <c r="U196">
        <v>0</v>
      </c>
      <c r="V196">
        <v>72</v>
      </c>
      <c r="W196" s="12">
        <v>72</v>
      </c>
      <c r="X196">
        <v>63</v>
      </c>
      <c r="Y196">
        <v>63</v>
      </c>
      <c r="Z196">
        <v>1</v>
      </c>
      <c r="AA196">
        <v>1</v>
      </c>
      <c r="AB196">
        <v>70</v>
      </c>
      <c r="AC196">
        <v>13</v>
      </c>
      <c r="AD196">
        <v>13</v>
      </c>
      <c r="AE196">
        <v>0</v>
      </c>
      <c r="AF196">
        <v>0</v>
      </c>
      <c r="AG196">
        <v>0</v>
      </c>
      <c r="AH196">
        <v>0</v>
      </c>
      <c r="AI196">
        <v>0</v>
      </c>
      <c r="AJ196">
        <v>0</v>
      </c>
      <c r="AK196">
        <v>0</v>
      </c>
      <c r="AL196">
        <v>84</v>
      </c>
      <c r="AM196">
        <v>77</v>
      </c>
      <c r="AN196">
        <v>77</v>
      </c>
      <c r="AO196" s="12" t="s">
        <v>3</v>
      </c>
      <c r="AP196" s="12" t="s">
        <v>943</v>
      </c>
      <c r="AQ196" s="12" t="s">
        <v>17</v>
      </c>
      <c r="AR196" s="12" t="s">
        <v>379</v>
      </c>
      <c r="AS196" s="12" t="s">
        <v>57</v>
      </c>
      <c r="AT196" s="12" t="s">
        <v>361</v>
      </c>
      <c r="AU196" s="12" t="s">
        <v>398</v>
      </c>
      <c r="AV196" s="12" t="s">
        <v>268</v>
      </c>
    </row>
    <row r="197" spans="1:48" x14ac:dyDescent="0.35">
      <c r="A197" s="12" t="s">
        <v>43</v>
      </c>
      <c r="B197" s="12" t="s">
        <v>44</v>
      </c>
      <c r="C197" s="109">
        <v>44134</v>
      </c>
      <c r="D197">
        <v>469</v>
      </c>
      <c r="E197">
        <v>0</v>
      </c>
      <c r="F197">
        <v>1</v>
      </c>
      <c r="G197">
        <v>-1</v>
      </c>
      <c r="H197">
        <v>2</v>
      </c>
      <c r="I197">
        <v>2</v>
      </c>
      <c r="J197">
        <v>2</v>
      </c>
      <c r="K197">
        <v>2</v>
      </c>
      <c r="L197">
        <v>0</v>
      </c>
      <c r="M197">
        <v>0</v>
      </c>
      <c r="N197">
        <v>1</v>
      </c>
      <c r="O197">
        <v>1</v>
      </c>
      <c r="P197">
        <v>1</v>
      </c>
      <c r="Q197">
        <v>1</v>
      </c>
      <c r="R197">
        <v>3</v>
      </c>
      <c r="S197">
        <v>3</v>
      </c>
      <c r="T197">
        <v>0</v>
      </c>
      <c r="U197">
        <v>0</v>
      </c>
      <c r="V197">
        <v>39</v>
      </c>
      <c r="W197" s="12">
        <v>39</v>
      </c>
      <c r="X197">
        <v>23</v>
      </c>
      <c r="Y197">
        <v>23</v>
      </c>
      <c r="Z197">
        <v>0</v>
      </c>
      <c r="AA197">
        <v>0</v>
      </c>
      <c r="AB197">
        <v>12</v>
      </c>
      <c r="AC197">
        <v>3</v>
      </c>
      <c r="AD197">
        <v>3</v>
      </c>
      <c r="AE197">
        <v>0</v>
      </c>
      <c r="AF197">
        <v>0</v>
      </c>
      <c r="AG197">
        <v>0</v>
      </c>
      <c r="AH197">
        <v>0</v>
      </c>
      <c r="AI197">
        <v>0</v>
      </c>
      <c r="AJ197">
        <v>0</v>
      </c>
      <c r="AK197">
        <v>0</v>
      </c>
      <c r="AL197">
        <v>37</v>
      </c>
      <c r="AM197">
        <v>31</v>
      </c>
      <c r="AN197">
        <v>31</v>
      </c>
      <c r="AO197" s="12" t="s">
        <v>3</v>
      </c>
      <c r="AP197" s="12" t="s">
        <v>943</v>
      </c>
      <c r="AQ197" s="12" t="s">
        <v>17</v>
      </c>
      <c r="AR197" s="12" t="s">
        <v>379</v>
      </c>
      <c r="AS197" s="12" t="s">
        <v>57</v>
      </c>
      <c r="AT197" s="12" t="s">
        <v>360</v>
      </c>
      <c r="AU197" s="12" t="s">
        <v>400</v>
      </c>
      <c r="AV197" s="12" t="s">
        <v>268</v>
      </c>
    </row>
    <row r="198" spans="1:48" x14ac:dyDescent="0.35">
      <c r="A198" s="12" t="s">
        <v>43</v>
      </c>
      <c r="B198" s="12" t="s">
        <v>298</v>
      </c>
      <c r="C198" s="109">
        <v>44134</v>
      </c>
      <c r="D198">
        <v>310</v>
      </c>
      <c r="E198">
        <v>1</v>
      </c>
      <c r="F198">
        <v>0</v>
      </c>
      <c r="G198">
        <v>8</v>
      </c>
      <c r="H198">
        <v>6</v>
      </c>
      <c r="I198">
        <v>4</v>
      </c>
      <c r="J198">
        <v>4</v>
      </c>
      <c r="K198">
        <v>4</v>
      </c>
      <c r="L198">
        <v>0</v>
      </c>
      <c r="M198">
        <v>0</v>
      </c>
      <c r="N198">
        <v>1</v>
      </c>
      <c r="O198">
        <v>1</v>
      </c>
      <c r="P198">
        <v>1</v>
      </c>
      <c r="Q198">
        <v>1</v>
      </c>
      <c r="R198">
        <v>3</v>
      </c>
      <c r="S198">
        <v>3</v>
      </c>
      <c r="T198">
        <v>1</v>
      </c>
      <c r="U198">
        <v>1</v>
      </c>
      <c r="V198">
        <v>2</v>
      </c>
      <c r="W198" s="12">
        <v>2</v>
      </c>
      <c r="X198">
        <v>2</v>
      </c>
      <c r="Y198">
        <v>2</v>
      </c>
      <c r="Z198">
        <v>0</v>
      </c>
      <c r="AA198">
        <v>0</v>
      </c>
      <c r="AB198">
        <v>38</v>
      </c>
      <c r="AC198">
        <v>36</v>
      </c>
      <c r="AD198">
        <v>36</v>
      </c>
      <c r="AE198">
        <v>0</v>
      </c>
      <c r="AF198">
        <v>0</v>
      </c>
      <c r="AG198">
        <v>0</v>
      </c>
      <c r="AH198">
        <v>0</v>
      </c>
      <c r="AI198">
        <v>0</v>
      </c>
      <c r="AJ198">
        <v>0</v>
      </c>
      <c r="AK198">
        <v>0</v>
      </c>
      <c r="AL198">
        <v>12</v>
      </c>
      <c r="AM198">
        <v>6</v>
      </c>
      <c r="AN198">
        <v>6</v>
      </c>
      <c r="AO198" s="12" t="s">
        <v>3</v>
      </c>
      <c r="AP198" s="12" t="s">
        <v>943</v>
      </c>
      <c r="AQ198" s="12" t="s">
        <v>17</v>
      </c>
      <c r="AR198" s="12" t="s">
        <v>379</v>
      </c>
      <c r="AS198" s="12" t="s">
        <v>57</v>
      </c>
      <c r="AT198" s="12" t="s">
        <v>359</v>
      </c>
      <c r="AU198" s="12" t="s">
        <v>397</v>
      </c>
      <c r="AV198" s="12" t="s">
        <v>268</v>
      </c>
    </row>
    <row r="199" spans="1:48" x14ac:dyDescent="0.35">
      <c r="A199" s="12" t="s">
        <v>43</v>
      </c>
      <c r="B199" s="12" t="s">
        <v>145</v>
      </c>
      <c r="C199" s="109">
        <v>44141</v>
      </c>
      <c r="D199">
        <v>1845</v>
      </c>
      <c r="E199">
        <v>6</v>
      </c>
      <c r="F199">
        <v>4</v>
      </c>
      <c r="G199">
        <v>4</v>
      </c>
      <c r="H199">
        <v>65</v>
      </c>
      <c r="I199">
        <v>65</v>
      </c>
      <c r="J199">
        <v>13</v>
      </c>
      <c r="K199">
        <v>13</v>
      </c>
      <c r="L199">
        <v>1</v>
      </c>
      <c r="M199">
        <v>1</v>
      </c>
      <c r="N199">
        <v>146</v>
      </c>
      <c r="O199">
        <v>3</v>
      </c>
      <c r="P199">
        <v>3</v>
      </c>
      <c r="Q199">
        <v>3</v>
      </c>
      <c r="R199">
        <v>9</v>
      </c>
      <c r="S199">
        <v>8</v>
      </c>
      <c r="T199">
        <v>2</v>
      </c>
      <c r="U199">
        <v>2</v>
      </c>
      <c r="V199">
        <v>56</v>
      </c>
      <c r="W199" s="12">
        <v>56</v>
      </c>
      <c r="X199">
        <v>49</v>
      </c>
      <c r="Y199">
        <v>49</v>
      </c>
      <c r="Z199">
        <v>3</v>
      </c>
      <c r="AA199">
        <v>3</v>
      </c>
      <c r="AB199">
        <v>105</v>
      </c>
      <c r="AC199">
        <v>6</v>
      </c>
      <c r="AD199">
        <v>6</v>
      </c>
      <c r="AE199">
        <v>0</v>
      </c>
      <c r="AF199">
        <v>0</v>
      </c>
      <c r="AG199">
        <v>0</v>
      </c>
      <c r="AH199">
        <v>0</v>
      </c>
      <c r="AI199">
        <v>0</v>
      </c>
      <c r="AJ199">
        <v>0</v>
      </c>
      <c r="AK199">
        <v>7</v>
      </c>
      <c r="AL199">
        <v>146</v>
      </c>
      <c r="AM199">
        <v>136</v>
      </c>
      <c r="AN199">
        <v>136</v>
      </c>
      <c r="AO199" s="12" t="s">
        <v>3</v>
      </c>
      <c r="AP199" s="12" t="s">
        <v>944</v>
      </c>
      <c r="AQ199" s="12" t="s">
        <v>35</v>
      </c>
      <c r="AR199" s="12" t="s">
        <v>379</v>
      </c>
      <c r="AS199" s="12" t="s">
        <v>57</v>
      </c>
      <c r="AT199" s="12" t="s">
        <v>358</v>
      </c>
      <c r="AU199" s="12" t="s">
        <v>399</v>
      </c>
      <c r="AV199" s="12" t="s">
        <v>268</v>
      </c>
    </row>
    <row r="200" spans="1:48" x14ac:dyDescent="0.35">
      <c r="A200" s="12" t="s">
        <v>43</v>
      </c>
      <c r="B200" s="12" t="s">
        <v>146</v>
      </c>
      <c r="C200" s="109">
        <v>44141</v>
      </c>
      <c r="D200">
        <v>1388</v>
      </c>
      <c r="E200">
        <v>2</v>
      </c>
      <c r="F200">
        <v>1</v>
      </c>
      <c r="G200">
        <v>9</v>
      </c>
      <c r="H200">
        <v>94</v>
      </c>
      <c r="I200">
        <v>91</v>
      </c>
      <c r="J200">
        <v>31</v>
      </c>
      <c r="K200">
        <v>31</v>
      </c>
      <c r="L200">
        <v>2</v>
      </c>
      <c r="M200">
        <v>2</v>
      </c>
      <c r="N200">
        <v>112</v>
      </c>
      <c r="O200">
        <v>2</v>
      </c>
      <c r="P200">
        <v>2</v>
      </c>
      <c r="Q200">
        <v>2</v>
      </c>
      <c r="R200">
        <v>5</v>
      </c>
      <c r="S200">
        <v>4</v>
      </c>
      <c r="T200">
        <v>0</v>
      </c>
      <c r="U200">
        <v>0</v>
      </c>
      <c r="V200">
        <v>42</v>
      </c>
      <c r="W200" s="12">
        <v>42</v>
      </c>
      <c r="X200">
        <v>37</v>
      </c>
      <c r="Y200">
        <v>37</v>
      </c>
      <c r="Z200">
        <v>0</v>
      </c>
      <c r="AA200">
        <v>0</v>
      </c>
      <c r="AB200">
        <v>89</v>
      </c>
      <c r="AC200">
        <v>3</v>
      </c>
      <c r="AD200">
        <v>3</v>
      </c>
      <c r="AE200">
        <v>0</v>
      </c>
      <c r="AF200">
        <v>0</v>
      </c>
      <c r="AG200">
        <v>0</v>
      </c>
      <c r="AH200">
        <v>0</v>
      </c>
      <c r="AI200">
        <v>0</v>
      </c>
      <c r="AJ200">
        <v>0</v>
      </c>
      <c r="AK200">
        <v>3</v>
      </c>
      <c r="AL200">
        <v>112</v>
      </c>
      <c r="AM200">
        <v>107</v>
      </c>
      <c r="AN200">
        <v>107</v>
      </c>
      <c r="AO200" s="12" t="s">
        <v>3</v>
      </c>
      <c r="AP200" s="12" t="s">
        <v>944</v>
      </c>
      <c r="AQ200" s="12" t="s">
        <v>35</v>
      </c>
      <c r="AR200" s="12" t="s">
        <v>379</v>
      </c>
      <c r="AS200" s="12" t="s">
        <v>57</v>
      </c>
      <c r="AT200" s="12" t="s">
        <v>361</v>
      </c>
      <c r="AU200" s="12" t="s">
        <v>398</v>
      </c>
      <c r="AV200" s="12" t="s">
        <v>268</v>
      </c>
    </row>
    <row r="201" spans="1:48" x14ac:dyDescent="0.35">
      <c r="A201" s="12" t="s">
        <v>43</v>
      </c>
      <c r="B201" s="12" t="s">
        <v>44</v>
      </c>
      <c r="C201" s="109">
        <v>44141</v>
      </c>
      <c r="D201">
        <v>469</v>
      </c>
      <c r="E201">
        <v>1</v>
      </c>
      <c r="F201">
        <v>1</v>
      </c>
      <c r="G201">
        <v>5</v>
      </c>
      <c r="H201">
        <v>37</v>
      </c>
      <c r="I201">
        <v>34</v>
      </c>
      <c r="J201">
        <v>34</v>
      </c>
      <c r="K201">
        <v>34</v>
      </c>
      <c r="L201">
        <v>1</v>
      </c>
      <c r="M201">
        <v>1</v>
      </c>
      <c r="N201">
        <v>23</v>
      </c>
      <c r="O201">
        <v>1</v>
      </c>
      <c r="P201">
        <v>1</v>
      </c>
      <c r="Q201">
        <v>1</v>
      </c>
      <c r="R201">
        <v>3</v>
      </c>
      <c r="S201">
        <v>2</v>
      </c>
      <c r="T201">
        <v>0</v>
      </c>
      <c r="U201">
        <v>0</v>
      </c>
      <c r="V201">
        <v>47</v>
      </c>
      <c r="W201" s="12">
        <v>47</v>
      </c>
      <c r="X201">
        <v>41</v>
      </c>
      <c r="Y201">
        <v>41</v>
      </c>
      <c r="Z201">
        <v>0</v>
      </c>
      <c r="AA201">
        <v>0</v>
      </c>
      <c r="AB201">
        <v>22</v>
      </c>
      <c r="AC201">
        <v>3</v>
      </c>
      <c r="AD201">
        <v>3</v>
      </c>
      <c r="AE201">
        <v>0</v>
      </c>
      <c r="AF201">
        <v>0</v>
      </c>
      <c r="AG201">
        <v>0</v>
      </c>
      <c r="AH201">
        <v>0</v>
      </c>
      <c r="AI201">
        <v>0</v>
      </c>
      <c r="AJ201">
        <v>0</v>
      </c>
      <c r="AK201">
        <v>4</v>
      </c>
      <c r="AL201">
        <v>23</v>
      </c>
      <c r="AM201">
        <v>22</v>
      </c>
      <c r="AN201">
        <v>22</v>
      </c>
      <c r="AO201" s="12" t="s">
        <v>3</v>
      </c>
      <c r="AP201" s="12" t="s">
        <v>944</v>
      </c>
      <c r="AQ201" s="12" t="s">
        <v>35</v>
      </c>
      <c r="AR201" s="12" t="s">
        <v>379</v>
      </c>
      <c r="AS201" s="12" t="s">
        <v>57</v>
      </c>
      <c r="AT201" s="12" t="s">
        <v>360</v>
      </c>
      <c r="AU201" s="12" t="s">
        <v>400</v>
      </c>
      <c r="AV201" s="12" t="s">
        <v>268</v>
      </c>
    </row>
    <row r="202" spans="1:48" x14ac:dyDescent="0.35">
      <c r="A202" s="12" t="s">
        <v>43</v>
      </c>
      <c r="B202" s="12" t="s">
        <v>298</v>
      </c>
      <c r="C202" s="109">
        <v>44141</v>
      </c>
      <c r="D202">
        <v>310</v>
      </c>
      <c r="E202">
        <v>0</v>
      </c>
      <c r="F202">
        <v>1</v>
      </c>
      <c r="G202">
        <v>0</v>
      </c>
      <c r="H202">
        <v>27</v>
      </c>
      <c r="I202">
        <v>25</v>
      </c>
      <c r="J202">
        <v>25</v>
      </c>
      <c r="K202">
        <v>25</v>
      </c>
      <c r="L202">
        <v>0</v>
      </c>
      <c r="M202">
        <v>0</v>
      </c>
      <c r="N202">
        <v>37</v>
      </c>
      <c r="O202">
        <v>2</v>
      </c>
      <c r="P202">
        <v>2</v>
      </c>
      <c r="Q202">
        <v>2</v>
      </c>
      <c r="R202">
        <v>5</v>
      </c>
      <c r="S202">
        <v>3</v>
      </c>
      <c r="T202">
        <v>0</v>
      </c>
      <c r="U202">
        <v>0</v>
      </c>
      <c r="V202">
        <v>17</v>
      </c>
      <c r="W202" s="12">
        <v>17</v>
      </c>
      <c r="X202">
        <v>15</v>
      </c>
      <c r="Y202">
        <v>15</v>
      </c>
      <c r="Z202">
        <v>0</v>
      </c>
      <c r="AA202">
        <v>0</v>
      </c>
      <c r="AB202">
        <v>16</v>
      </c>
      <c r="AC202">
        <v>1</v>
      </c>
      <c r="AD202">
        <v>1</v>
      </c>
      <c r="AE202">
        <v>0</v>
      </c>
      <c r="AF202">
        <v>0</v>
      </c>
      <c r="AG202">
        <v>0</v>
      </c>
      <c r="AH202">
        <v>0</v>
      </c>
      <c r="AI202">
        <v>0</v>
      </c>
      <c r="AJ202">
        <v>0</v>
      </c>
      <c r="AK202">
        <v>20</v>
      </c>
      <c r="AL202">
        <v>37</v>
      </c>
      <c r="AM202">
        <v>31</v>
      </c>
      <c r="AN202">
        <v>31</v>
      </c>
      <c r="AO202" s="12" t="s">
        <v>3</v>
      </c>
      <c r="AP202" s="12" t="s">
        <v>944</v>
      </c>
      <c r="AQ202" s="12" t="s">
        <v>35</v>
      </c>
      <c r="AR202" s="12" t="s">
        <v>379</v>
      </c>
      <c r="AS202" s="12" t="s">
        <v>57</v>
      </c>
      <c r="AT202" s="12" t="s">
        <v>359</v>
      </c>
      <c r="AU202" s="12" t="s">
        <v>397</v>
      </c>
      <c r="AV202" s="12" t="s">
        <v>268</v>
      </c>
    </row>
    <row r="203" spans="1:48" x14ac:dyDescent="0.35">
      <c r="A203" s="12" t="s">
        <v>43</v>
      </c>
      <c r="B203" s="12" t="s">
        <v>145</v>
      </c>
      <c r="C203" s="109">
        <v>44148</v>
      </c>
      <c r="D203">
        <v>1851</v>
      </c>
      <c r="E203">
        <v>4</v>
      </c>
      <c r="F203">
        <v>7</v>
      </c>
      <c r="G203">
        <v>6</v>
      </c>
      <c r="H203">
        <v>31</v>
      </c>
      <c r="I203">
        <v>31</v>
      </c>
      <c r="J203">
        <v>16</v>
      </c>
      <c r="K203">
        <v>16</v>
      </c>
      <c r="L203">
        <v>1</v>
      </c>
      <c r="M203">
        <v>1</v>
      </c>
      <c r="N203">
        <v>229</v>
      </c>
      <c r="O203">
        <v>2</v>
      </c>
      <c r="P203">
        <v>2</v>
      </c>
      <c r="Q203">
        <v>2</v>
      </c>
      <c r="R203">
        <v>6</v>
      </c>
      <c r="S203">
        <v>4</v>
      </c>
      <c r="T203">
        <v>0</v>
      </c>
      <c r="U203">
        <v>0</v>
      </c>
      <c r="V203">
        <v>56</v>
      </c>
      <c r="W203" s="12">
        <v>56</v>
      </c>
      <c r="X203">
        <v>49</v>
      </c>
      <c r="Y203">
        <v>49</v>
      </c>
      <c r="Z203">
        <v>3</v>
      </c>
      <c r="AA203">
        <v>3</v>
      </c>
      <c r="AB203">
        <v>115</v>
      </c>
      <c r="AC203">
        <v>12</v>
      </c>
      <c r="AD203">
        <v>12</v>
      </c>
      <c r="AE203">
        <v>0</v>
      </c>
      <c r="AF203">
        <v>0</v>
      </c>
      <c r="AG203">
        <v>0</v>
      </c>
      <c r="AH203">
        <v>0</v>
      </c>
      <c r="AI203">
        <v>0</v>
      </c>
      <c r="AJ203">
        <v>0</v>
      </c>
      <c r="AK203">
        <v>13</v>
      </c>
      <c r="AL203">
        <v>229</v>
      </c>
      <c r="AM203">
        <v>211</v>
      </c>
      <c r="AN203">
        <v>211</v>
      </c>
      <c r="AO203" s="12" t="s">
        <v>3</v>
      </c>
      <c r="AP203" s="12" t="s">
        <v>945</v>
      </c>
      <c r="AQ203" s="12" t="s">
        <v>35</v>
      </c>
      <c r="AR203" s="12" t="s">
        <v>379</v>
      </c>
      <c r="AS203" s="12" t="s">
        <v>57</v>
      </c>
      <c r="AT203" s="12" t="s">
        <v>358</v>
      </c>
      <c r="AU203" s="12" t="s">
        <v>399</v>
      </c>
      <c r="AV203" s="12" t="s">
        <v>268</v>
      </c>
    </row>
    <row r="204" spans="1:48" x14ac:dyDescent="0.35">
      <c r="A204" s="12" t="s">
        <v>43</v>
      </c>
      <c r="B204" s="12" t="s">
        <v>146</v>
      </c>
      <c r="C204" s="109">
        <v>44148</v>
      </c>
      <c r="D204">
        <v>1397</v>
      </c>
      <c r="E204">
        <v>3</v>
      </c>
      <c r="F204">
        <v>4</v>
      </c>
      <c r="G204">
        <v>9</v>
      </c>
      <c r="H204">
        <v>68</v>
      </c>
      <c r="I204">
        <v>68</v>
      </c>
      <c r="J204">
        <v>42</v>
      </c>
      <c r="K204">
        <v>42</v>
      </c>
      <c r="L204">
        <v>1</v>
      </c>
      <c r="M204">
        <v>1</v>
      </c>
      <c r="N204">
        <v>127</v>
      </c>
      <c r="O204">
        <v>4</v>
      </c>
      <c r="P204">
        <v>4</v>
      </c>
      <c r="Q204">
        <v>4</v>
      </c>
      <c r="R204">
        <v>11</v>
      </c>
      <c r="S204">
        <v>9</v>
      </c>
      <c r="T204">
        <v>2</v>
      </c>
      <c r="U204">
        <v>2</v>
      </c>
      <c r="V204">
        <v>42</v>
      </c>
      <c r="W204" s="12">
        <v>42</v>
      </c>
      <c r="X204">
        <v>37</v>
      </c>
      <c r="Y204">
        <v>37</v>
      </c>
      <c r="Z204">
        <v>0</v>
      </c>
      <c r="AA204">
        <v>0</v>
      </c>
      <c r="AB204">
        <v>103</v>
      </c>
      <c r="AC204">
        <v>7</v>
      </c>
      <c r="AD204">
        <v>7</v>
      </c>
      <c r="AE204">
        <v>0</v>
      </c>
      <c r="AF204">
        <v>0</v>
      </c>
      <c r="AG204">
        <v>0</v>
      </c>
      <c r="AH204">
        <v>0</v>
      </c>
      <c r="AI204">
        <v>0</v>
      </c>
      <c r="AJ204">
        <v>0</v>
      </c>
      <c r="AK204">
        <v>6</v>
      </c>
      <c r="AL204">
        <v>127</v>
      </c>
      <c r="AM204">
        <v>121</v>
      </c>
      <c r="AN204">
        <v>121</v>
      </c>
      <c r="AO204" s="12" t="s">
        <v>3</v>
      </c>
      <c r="AP204" s="12" t="s">
        <v>945</v>
      </c>
      <c r="AQ204" s="12" t="s">
        <v>35</v>
      </c>
      <c r="AR204" s="12" t="s">
        <v>379</v>
      </c>
      <c r="AS204" s="12" t="s">
        <v>57</v>
      </c>
      <c r="AT204" s="12" t="s">
        <v>361</v>
      </c>
      <c r="AU204" s="12" t="s">
        <v>398</v>
      </c>
      <c r="AV204" s="12" t="s">
        <v>268</v>
      </c>
    </row>
    <row r="205" spans="1:48" x14ac:dyDescent="0.35">
      <c r="A205" s="12" t="s">
        <v>43</v>
      </c>
      <c r="B205" s="12" t="s">
        <v>44</v>
      </c>
      <c r="C205" s="109">
        <v>44148</v>
      </c>
      <c r="D205">
        <v>473</v>
      </c>
      <c r="E205">
        <v>0</v>
      </c>
      <c r="F205">
        <v>0</v>
      </c>
      <c r="G205">
        <v>4</v>
      </c>
      <c r="H205">
        <v>48</v>
      </c>
      <c r="I205">
        <v>48</v>
      </c>
      <c r="J205">
        <v>35</v>
      </c>
      <c r="K205">
        <v>35</v>
      </c>
      <c r="L205">
        <v>0</v>
      </c>
      <c r="M205">
        <v>0</v>
      </c>
      <c r="N205">
        <v>14</v>
      </c>
      <c r="O205">
        <v>1</v>
      </c>
      <c r="P205">
        <v>1</v>
      </c>
      <c r="Q205">
        <v>1</v>
      </c>
      <c r="R205">
        <v>3</v>
      </c>
      <c r="S205">
        <v>2</v>
      </c>
      <c r="T205">
        <v>0</v>
      </c>
      <c r="U205">
        <v>0</v>
      </c>
      <c r="V205">
        <v>47</v>
      </c>
      <c r="W205" s="12">
        <v>47</v>
      </c>
      <c r="X205">
        <v>41</v>
      </c>
      <c r="Y205">
        <v>41</v>
      </c>
      <c r="Z205">
        <v>0</v>
      </c>
      <c r="AA205">
        <v>0</v>
      </c>
      <c r="AB205">
        <v>14</v>
      </c>
      <c r="AC205">
        <v>0</v>
      </c>
      <c r="AD205">
        <v>0</v>
      </c>
      <c r="AE205">
        <v>0</v>
      </c>
      <c r="AF205">
        <v>0</v>
      </c>
      <c r="AG205">
        <v>0</v>
      </c>
      <c r="AH205">
        <v>0</v>
      </c>
      <c r="AI205">
        <v>0</v>
      </c>
      <c r="AJ205">
        <v>0</v>
      </c>
      <c r="AK205">
        <v>1</v>
      </c>
      <c r="AL205">
        <v>14</v>
      </c>
      <c r="AM205">
        <v>11</v>
      </c>
      <c r="AN205">
        <v>11</v>
      </c>
      <c r="AO205" s="12" t="s">
        <v>3</v>
      </c>
      <c r="AP205" s="12" t="s">
        <v>945</v>
      </c>
      <c r="AQ205" s="12" t="s">
        <v>35</v>
      </c>
      <c r="AR205" s="12" t="s">
        <v>379</v>
      </c>
      <c r="AS205" s="12" t="s">
        <v>57</v>
      </c>
      <c r="AT205" s="12" t="s">
        <v>360</v>
      </c>
      <c r="AU205" s="12" t="s">
        <v>400</v>
      </c>
      <c r="AV205" s="12" t="s">
        <v>268</v>
      </c>
    </row>
    <row r="206" spans="1:48" x14ac:dyDescent="0.35">
      <c r="A206" s="12" t="s">
        <v>43</v>
      </c>
      <c r="B206" s="12" t="s">
        <v>298</v>
      </c>
      <c r="C206" s="109">
        <v>44148</v>
      </c>
      <c r="D206">
        <v>312</v>
      </c>
      <c r="E206">
        <v>2</v>
      </c>
      <c r="F206">
        <v>0</v>
      </c>
      <c r="G206">
        <v>2</v>
      </c>
      <c r="H206">
        <v>45</v>
      </c>
      <c r="I206">
        <v>45</v>
      </c>
      <c r="J206">
        <v>35</v>
      </c>
      <c r="K206">
        <v>35</v>
      </c>
      <c r="L206">
        <v>1</v>
      </c>
      <c r="M206">
        <v>1</v>
      </c>
      <c r="N206">
        <v>26</v>
      </c>
      <c r="O206">
        <v>2</v>
      </c>
      <c r="P206">
        <v>2</v>
      </c>
      <c r="Q206">
        <v>2</v>
      </c>
      <c r="R206">
        <v>6</v>
      </c>
      <c r="S206">
        <v>5</v>
      </c>
      <c r="T206">
        <v>1</v>
      </c>
      <c r="U206">
        <v>1</v>
      </c>
      <c r="V206">
        <v>17</v>
      </c>
      <c r="W206" s="12">
        <v>17</v>
      </c>
      <c r="X206">
        <v>15</v>
      </c>
      <c r="Y206">
        <v>15</v>
      </c>
      <c r="Z206">
        <v>0</v>
      </c>
      <c r="AA206">
        <v>0</v>
      </c>
      <c r="AB206">
        <v>23</v>
      </c>
      <c r="AC206">
        <v>1</v>
      </c>
      <c r="AD206">
        <v>1</v>
      </c>
      <c r="AE206">
        <v>0</v>
      </c>
      <c r="AF206">
        <v>0</v>
      </c>
      <c r="AG206">
        <v>0</v>
      </c>
      <c r="AH206">
        <v>0</v>
      </c>
      <c r="AI206">
        <v>0</v>
      </c>
      <c r="AJ206">
        <v>0</v>
      </c>
      <c r="AK206">
        <v>1</v>
      </c>
      <c r="AL206">
        <v>26</v>
      </c>
      <c r="AM206">
        <v>24</v>
      </c>
      <c r="AN206">
        <v>24</v>
      </c>
      <c r="AO206" s="12" t="s">
        <v>3</v>
      </c>
      <c r="AP206" s="12" t="s">
        <v>945</v>
      </c>
      <c r="AQ206" s="12" t="s">
        <v>35</v>
      </c>
      <c r="AR206" s="12" t="s">
        <v>379</v>
      </c>
      <c r="AS206" s="12" t="s">
        <v>57</v>
      </c>
      <c r="AT206" s="12" t="s">
        <v>359</v>
      </c>
      <c r="AU206" s="12" t="s">
        <v>397</v>
      </c>
      <c r="AV206" s="12" t="s">
        <v>268</v>
      </c>
    </row>
    <row r="207" spans="1:48" x14ac:dyDescent="0.35">
      <c r="A207" s="12" t="s">
        <v>43</v>
      </c>
      <c r="B207" s="12" t="s">
        <v>145</v>
      </c>
      <c r="C207" s="109">
        <v>44155</v>
      </c>
      <c r="D207">
        <v>1855</v>
      </c>
      <c r="E207">
        <v>4</v>
      </c>
      <c r="F207">
        <v>3</v>
      </c>
      <c r="G207">
        <v>4</v>
      </c>
      <c r="H207">
        <v>36</v>
      </c>
      <c r="I207">
        <v>36</v>
      </c>
      <c r="J207">
        <v>24</v>
      </c>
      <c r="K207">
        <v>24</v>
      </c>
      <c r="L207">
        <v>0</v>
      </c>
      <c r="M207">
        <v>0</v>
      </c>
      <c r="N207">
        <v>119</v>
      </c>
      <c r="O207">
        <v>2</v>
      </c>
      <c r="P207">
        <v>2</v>
      </c>
      <c r="Q207">
        <v>2</v>
      </c>
      <c r="R207">
        <v>6</v>
      </c>
      <c r="S207">
        <v>5</v>
      </c>
      <c r="T207">
        <v>1</v>
      </c>
      <c r="U207">
        <v>1</v>
      </c>
      <c r="V207">
        <v>51</v>
      </c>
      <c r="W207" s="12">
        <v>51</v>
      </c>
      <c r="X207">
        <v>42</v>
      </c>
      <c r="Y207">
        <v>42</v>
      </c>
      <c r="Z207">
        <v>3</v>
      </c>
      <c r="AA207">
        <v>3</v>
      </c>
      <c r="AB207">
        <v>77</v>
      </c>
      <c r="AC207">
        <v>5</v>
      </c>
      <c r="AD207">
        <v>5</v>
      </c>
      <c r="AE207">
        <v>0</v>
      </c>
      <c r="AF207">
        <v>0</v>
      </c>
      <c r="AG207">
        <v>0</v>
      </c>
      <c r="AH207">
        <v>0</v>
      </c>
      <c r="AI207">
        <v>0</v>
      </c>
      <c r="AJ207">
        <v>0</v>
      </c>
      <c r="AK207">
        <v>6</v>
      </c>
      <c r="AL207">
        <v>119</v>
      </c>
      <c r="AM207">
        <v>106</v>
      </c>
      <c r="AN207">
        <v>106</v>
      </c>
      <c r="AO207" s="12" t="s">
        <v>3</v>
      </c>
      <c r="AP207" s="12" t="s">
        <v>990</v>
      </c>
      <c r="AQ207" s="12" t="s">
        <v>35</v>
      </c>
      <c r="AR207" s="12" t="s">
        <v>379</v>
      </c>
      <c r="AS207" s="12" t="s">
        <v>57</v>
      </c>
      <c r="AT207" s="12" t="s">
        <v>358</v>
      </c>
      <c r="AU207" s="12" t="s">
        <v>399</v>
      </c>
      <c r="AV207" s="12" t="s">
        <v>268</v>
      </c>
    </row>
    <row r="208" spans="1:48" x14ac:dyDescent="0.35">
      <c r="A208" s="12" t="s">
        <v>43</v>
      </c>
      <c r="B208" s="12" t="s">
        <v>146</v>
      </c>
      <c r="C208" s="109">
        <v>44155</v>
      </c>
      <c r="D208">
        <v>1406</v>
      </c>
      <c r="E208">
        <v>5</v>
      </c>
      <c r="F208">
        <v>6</v>
      </c>
      <c r="G208">
        <v>9</v>
      </c>
      <c r="H208">
        <v>73</v>
      </c>
      <c r="I208">
        <v>73</v>
      </c>
      <c r="J208">
        <v>48</v>
      </c>
      <c r="K208">
        <v>48</v>
      </c>
      <c r="L208">
        <v>1</v>
      </c>
      <c r="M208">
        <v>1</v>
      </c>
      <c r="N208">
        <v>156</v>
      </c>
      <c r="O208">
        <v>2</v>
      </c>
      <c r="P208">
        <v>2</v>
      </c>
      <c r="Q208">
        <v>2</v>
      </c>
      <c r="R208">
        <v>5</v>
      </c>
      <c r="S208">
        <v>4</v>
      </c>
      <c r="T208">
        <v>0</v>
      </c>
      <c r="U208">
        <v>0</v>
      </c>
      <c r="V208">
        <v>59</v>
      </c>
      <c r="W208" s="12">
        <v>59</v>
      </c>
      <c r="X208">
        <v>48</v>
      </c>
      <c r="Y208">
        <v>48</v>
      </c>
      <c r="Z208">
        <v>4</v>
      </c>
      <c r="AA208">
        <v>4</v>
      </c>
      <c r="AB208">
        <v>84</v>
      </c>
      <c r="AC208">
        <v>0</v>
      </c>
      <c r="AD208">
        <v>0</v>
      </c>
      <c r="AE208">
        <v>0</v>
      </c>
      <c r="AF208">
        <v>0</v>
      </c>
      <c r="AG208">
        <v>0</v>
      </c>
      <c r="AH208">
        <v>0</v>
      </c>
      <c r="AI208">
        <v>0</v>
      </c>
      <c r="AJ208">
        <v>0</v>
      </c>
      <c r="AK208">
        <v>4</v>
      </c>
      <c r="AL208">
        <v>156</v>
      </c>
      <c r="AM208">
        <v>138</v>
      </c>
      <c r="AN208">
        <v>138</v>
      </c>
      <c r="AO208" s="12" t="s">
        <v>3</v>
      </c>
      <c r="AP208" s="12" t="s">
        <v>990</v>
      </c>
      <c r="AQ208" s="12" t="s">
        <v>35</v>
      </c>
      <c r="AR208" s="12" t="s">
        <v>379</v>
      </c>
      <c r="AS208" s="12" t="s">
        <v>57</v>
      </c>
      <c r="AT208" s="12" t="s">
        <v>361</v>
      </c>
      <c r="AU208" s="12" t="s">
        <v>398</v>
      </c>
      <c r="AV208" s="12" t="s">
        <v>268</v>
      </c>
    </row>
    <row r="209" spans="1:48" x14ac:dyDescent="0.35">
      <c r="A209" s="12" t="s">
        <v>43</v>
      </c>
      <c r="B209" s="12" t="s">
        <v>44</v>
      </c>
      <c r="C209" s="109">
        <v>44155</v>
      </c>
      <c r="D209">
        <v>475</v>
      </c>
      <c r="E209">
        <v>3</v>
      </c>
      <c r="F209">
        <v>2</v>
      </c>
      <c r="G209">
        <v>2</v>
      </c>
      <c r="H209">
        <v>54</v>
      </c>
      <c r="I209">
        <v>54</v>
      </c>
      <c r="J209">
        <v>43</v>
      </c>
      <c r="K209">
        <v>43</v>
      </c>
      <c r="L209">
        <v>1</v>
      </c>
      <c r="M209">
        <v>1</v>
      </c>
      <c r="N209">
        <v>20</v>
      </c>
      <c r="O209">
        <v>2</v>
      </c>
      <c r="P209">
        <v>2</v>
      </c>
      <c r="Q209">
        <v>2</v>
      </c>
      <c r="R209">
        <v>6</v>
      </c>
      <c r="S209">
        <v>5</v>
      </c>
      <c r="T209">
        <v>1</v>
      </c>
      <c r="U209">
        <v>1</v>
      </c>
      <c r="V209">
        <v>57</v>
      </c>
      <c r="W209" s="12">
        <v>57</v>
      </c>
      <c r="X209">
        <v>39</v>
      </c>
      <c r="Y209">
        <v>39</v>
      </c>
      <c r="Z209">
        <v>1</v>
      </c>
      <c r="AA209">
        <v>1</v>
      </c>
      <c r="AB209">
        <v>12</v>
      </c>
      <c r="AC209">
        <v>1</v>
      </c>
      <c r="AD209">
        <v>1</v>
      </c>
      <c r="AE209">
        <v>0</v>
      </c>
      <c r="AF209">
        <v>0</v>
      </c>
      <c r="AG209">
        <v>0</v>
      </c>
      <c r="AH209">
        <v>0</v>
      </c>
      <c r="AI209">
        <v>0</v>
      </c>
      <c r="AJ209">
        <v>0</v>
      </c>
      <c r="AK209">
        <v>1</v>
      </c>
      <c r="AL209">
        <v>20</v>
      </c>
      <c r="AM209">
        <v>16</v>
      </c>
      <c r="AN209">
        <v>16</v>
      </c>
      <c r="AO209" s="12" t="s">
        <v>3</v>
      </c>
      <c r="AP209" s="12" t="s">
        <v>990</v>
      </c>
      <c r="AQ209" s="12" t="s">
        <v>35</v>
      </c>
      <c r="AR209" s="12" t="s">
        <v>379</v>
      </c>
      <c r="AS209" s="12" t="s">
        <v>57</v>
      </c>
      <c r="AT209" s="12" t="s">
        <v>360</v>
      </c>
      <c r="AU209" s="12" t="s">
        <v>400</v>
      </c>
      <c r="AV209" s="12" t="s">
        <v>268</v>
      </c>
    </row>
    <row r="210" spans="1:48" x14ac:dyDescent="0.35">
      <c r="A210" s="12" t="s">
        <v>43</v>
      </c>
      <c r="B210" s="12" t="s">
        <v>298</v>
      </c>
      <c r="C210" s="109">
        <v>44155</v>
      </c>
      <c r="D210">
        <v>319</v>
      </c>
      <c r="E210">
        <v>4</v>
      </c>
      <c r="F210">
        <v>2</v>
      </c>
      <c r="G210">
        <v>7</v>
      </c>
      <c r="H210">
        <v>49</v>
      </c>
      <c r="I210">
        <v>49</v>
      </c>
      <c r="J210">
        <v>22</v>
      </c>
      <c r="K210">
        <v>22</v>
      </c>
      <c r="L210">
        <v>1</v>
      </c>
      <c r="M210">
        <v>1</v>
      </c>
      <c r="N210">
        <v>24</v>
      </c>
      <c r="O210">
        <v>2</v>
      </c>
      <c r="P210">
        <v>2</v>
      </c>
      <c r="Q210">
        <v>2</v>
      </c>
      <c r="R210">
        <v>8</v>
      </c>
      <c r="S210">
        <v>8</v>
      </c>
      <c r="T210">
        <v>2</v>
      </c>
      <c r="U210">
        <v>2</v>
      </c>
      <c r="V210">
        <v>48</v>
      </c>
      <c r="W210" s="12">
        <v>48</v>
      </c>
      <c r="X210">
        <v>31</v>
      </c>
      <c r="Y210">
        <v>31</v>
      </c>
      <c r="Z210">
        <v>1</v>
      </c>
      <c r="AA210">
        <v>1</v>
      </c>
      <c r="AB210">
        <v>17</v>
      </c>
      <c r="AC210">
        <v>2</v>
      </c>
      <c r="AD210">
        <v>2</v>
      </c>
      <c r="AE210">
        <v>0</v>
      </c>
      <c r="AF210">
        <v>0</v>
      </c>
      <c r="AG210">
        <v>0</v>
      </c>
      <c r="AH210">
        <v>0</v>
      </c>
      <c r="AI210">
        <v>0</v>
      </c>
      <c r="AJ210">
        <v>0</v>
      </c>
      <c r="AK210">
        <v>3</v>
      </c>
      <c r="AL210">
        <v>24</v>
      </c>
      <c r="AM210">
        <v>18</v>
      </c>
      <c r="AN210">
        <v>18</v>
      </c>
      <c r="AO210" s="12" t="s">
        <v>3</v>
      </c>
      <c r="AP210" s="12" t="s">
        <v>990</v>
      </c>
      <c r="AQ210" s="12" t="s">
        <v>35</v>
      </c>
      <c r="AR210" s="12" t="s">
        <v>379</v>
      </c>
      <c r="AS210" s="12" t="s">
        <v>57</v>
      </c>
      <c r="AT210" s="12" t="s">
        <v>359</v>
      </c>
      <c r="AU210" s="12" t="s">
        <v>397</v>
      </c>
      <c r="AV210" s="12" t="s">
        <v>268</v>
      </c>
    </row>
    <row r="211" spans="1:48" x14ac:dyDescent="0.35">
      <c r="A211" s="12" t="s">
        <v>10</v>
      </c>
      <c r="B211" s="12" t="s">
        <v>154</v>
      </c>
      <c r="C211" s="109">
        <v>44106</v>
      </c>
      <c r="D211">
        <v>5380</v>
      </c>
      <c r="E211">
        <v>8</v>
      </c>
      <c r="F211">
        <v>8</v>
      </c>
      <c r="G211">
        <v>-26</v>
      </c>
      <c r="H211">
        <v>538</v>
      </c>
      <c r="I211">
        <v>379</v>
      </c>
      <c r="J211">
        <v>313</v>
      </c>
      <c r="K211">
        <v>313</v>
      </c>
      <c r="L211">
        <v>23</v>
      </c>
      <c r="M211">
        <v>23</v>
      </c>
      <c r="N211">
        <v>7</v>
      </c>
      <c r="O211">
        <v>7</v>
      </c>
      <c r="P211">
        <v>7</v>
      </c>
      <c r="Q211">
        <v>7</v>
      </c>
      <c r="R211">
        <v>12</v>
      </c>
      <c r="S211">
        <v>12</v>
      </c>
      <c r="T211">
        <v>3</v>
      </c>
      <c r="U211">
        <v>3</v>
      </c>
      <c r="V211">
        <v>0</v>
      </c>
      <c r="W211" s="12">
        <v>0</v>
      </c>
      <c r="X211">
        <v>0</v>
      </c>
      <c r="Y211">
        <v>0</v>
      </c>
      <c r="Z211">
        <v>0</v>
      </c>
      <c r="AA211">
        <v>0</v>
      </c>
      <c r="AB211">
        <v>165</v>
      </c>
      <c r="AC211">
        <v>5</v>
      </c>
      <c r="AD211">
        <v>5</v>
      </c>
      <c r="AE211">
        <v>0</v>
      </c>
      <c r="AF211">
        <v>0</v>
      </c>
      <c r="AG211">
        <v>0</v>
      </c>
      <c r="AH211">
        <v>0</v>
      </c>
      <c r="AI211">
        <v>0</v>
      </c>
      <c r="AJ211">
        <v>0</v>
      </c>
      <c r="AK211">
        <v>5</v>
      </c>
      <c r="AL211">
        <v>53</v>
      </c>
      <c r="AM211">
        <v>48</v>
      </c>
      <c r="AN211">
        <v>48</v>
      </c>
      <c r="AO211" s="12" t="s">
        <v>3</v>
      </c>
      <c r="AP211" s="12" t="s">
        <v>939</v>
      </c>
      <c r="AQ211" s="12" t="s">
        <v>17</v>
      </c>
      <c r="AR211" s="12" t="s">
        <v>379</v>
      </c>
      <c r="AS211" s="12" t="s">
        <v>57</v>
      </c>
      <c r="AT211" s="12" t="s">
        <v>365</v>
      </c>
      <c r="AU211" s="12" t="s">
        <v>405</v>
      </c>
      <c r="AV211" s="12" t="s">
        <v>268</v>
      </c>
    </row>
    <row r="212" spans="1:48" x14ac:dyDescent="0.35">
      <c r="A212" s="12" t="s">
        <v>10</v>
      </c>
      <c r="B212" s="12" t="s">
        <v>155</v>
      </c>
      <c r="C212" s="109">
        <v>44106</v>
      </c>
      <c r="D212">
        <v>4285</v>
      </c>
      <c r="E212">
        <v>4</v>
      </c>
      <c r="F212">
        <v>4</v>
      </c>
      <c r="G212">
        <v>2</v>
      </c>
      <c r="H212">
        <v>398</v>
      </c>
      <c r="I212">
        <v>290</v>
      </c>
      <c r="J212">
        <v>171</v>
      </c>
      <c r="K212">
        <v>171</v>
      </c>
      <c r="L212">
        <v>11</v>
      </c>
      <c r="M212">
        <v>11</v>
      </c>
      <c r="N212">
        <v>9</v>
      </c>
      <c r="O212">
        <v>9</v>
      </c>
      <c r="P212">
        <v>9</v>
      </c>
      <c r="Q212">
        <v>9</v>
      </c>
      <c r="R212">
        <v>15</v>
      </c>
      <c r="S212">
        <v>14</v>
      </c>
      <c r="T212">
        <v>2</v>
      </c>
      <c r="U212">
        <v>2</v>
      </c>
      <c r="V212">
        <v>0</v>
      </c>
      <c r="W212" s="12">
        <v>0</v>
      </c>
      <c r="X212">
        <v>0</v>
      </c>
      <c r="Y212">
        <v>0</v>
      </c>
      <c r="Z212">
        <v>0</v>
      </c>
      <c r="AA212">
        <v>0</v>
      </c>
      <c r="AB212">
        <v>261</v>
      </c>
      <c r="AC212">
        <v>12</v>
      </c>
      <c r="AD212">
        <v>12</v>
      </c>
      <c r="AE212">
        <v>0</v>
      </c>
      <c r="AF212">
        <v>0</v>
      </c>
      <c r="AG212">
        <v>0</v>
      </c>
      <c r="AH212">
        <v>0</v>
      </c>
      <c r="AI212">
        <v>0</v>
      </c>
      <c r="AJ212">
        <v>0</v>
      </c>
      <c r="AK212">
        <v>12</v>
      </c>
      <c r="AL212">
        <v>210</v>
      </c>
      <c r="AM212">
        <v>199</v>
      </c>
      <c r="AN212">
        <v>195</v>
      </c>
      <c r="AO212" s="12" t="s">
        <v>3</v>
      </c>
      <c r="AP212" s="12" t="s">
        <v>939</v>
      </c>
      <c r="AQ212" s="12" t="s">
        <v>17</v>
      </c>
      <c r="AR212" s="12" t="s">
        <v>379</v>
      </c>
      <c r="AS212" s="12" t="s">
        <v>57</v>
      </c>
      <c r="AT212" s="12" t="s">
        <v>365</v>
      </c>
      <c r="AU212" s="12" t="s">
        <v>409</v>
      </c>
      <c r="AV212" s="12" t="s">
        <v>268</v>
      </c>
    </row>
    <row r="213" spans="1:48" x14ac:dyDescent="0.35">
      <c r="A213" s="12" t="s">
        <v>10</v>
      </c>
      <c r="B213" s="12" t="s">
        <v>157</v>
      </c>
      <c r="C213" s="109">
        <v>44106</v>
      </c>
      <c r="D213">
        <v>3135</v>
      </c>
      <c r="E213">
        <v>4</v>
      </c>
      <c r="F213">
        <v>4</v>
      </c>
      <c r="G213">
        <v>-20</v>
      </c>
      <c r="H213">
        <v>425</v>
      </c>
      <c r="I213">
        <v>313</v>
      </c>
      <c r="J213">
        <v>206</v>
      </c>
      <c r="K213">
        <v>206</v>
      </c>
      <c r="L213">
        <v>17</v>
      </c>
      <c r="M213">
        <v>17</v>
      </c>
      <c r="N213">
        <v>10</v>
      </c>
      <c r="O213">
        <v>10</v>
      </c>
      <c r="P213">
        <v>10</v>
      </c>
      <c r="Q213">
        <v>10</v>
      </c>
      <c r="R213">
        <v>13</v>
      </c>
      <c r="S213">
        <v>13</v>
      </c>
      <c r="T213">
        <v>2</v>
      </c>
      <c r="U213">
        <v>2</v>
      </c>
      <c r="V213">
        <v>0</v>
      </c>
      <c r="W213" s="12">
        <v>0</v>
      </c>
      <c r="X213">
        <v>0</v>
      </c>
      <c r="Y213">
        <v>0</v>
      </c>
      <c r="Z213">
        <v>0</v>
      </c>
      <c r="AA213">
        <v>0</v>
      </c>
      <c r="AB213">
        <v>171</v>
      </c>
      <c r="AC213">
        <v>18</v>
      </c>
      <c r="AD213">
        <v>13</v>
      </c>
      <c r="AE213">
        <v>0</v>
      </c>
      <c r="AF213">
        <v>0</v>
      </c>
      <c r="AG213">
        <v>0</v>
      </c>
      <c r="AH213">
        <v>0</v>
      </c>
      <c r="AI213">
        <v>0</v>
      </c>
      <c r="AJ213">
        <v>0</v>
      </c>
      <c r="AK213">
        <v>13</v>
      </c>
      <c r="AL213">
        <v>101</v>
      </c>
      <c r="AM213">
        <v>80</v>
      </c>
      <c r="AN213">
        <v>80</v>
      </c>
      <c r="AO213" s="12" t="s">
        <v>3</v>
      </c>
      <c r="AP213" s="12" t="s">
        <v>939</v>
      </c>
      <c r="AQ213" s="12" t="s">
        <v>17</v>
      </c>
      <c r="AR213" s="12" t="s">
        <v>379</v>
      </c>
      <c r="AS213" s="12" t="s">
        <v>57</v>
      </c>
      <c r="AT213" s="12" t="s">
        <v>370</v>
      </c>
      <c r="AU213" s="12" t="s">
        <v>410</v>
      </c>
      <c r="AV213" s="12" t="s">
        <v>268</v>
      </c>
    </row>
    <row r="214" spans="1:48" x14ac:dyDescent="0.35">
      <c r="A214" s="12" t="s">
        <v>10</v>
      </c>
      <c r="B214" s="12" t="s">
        <v>159</v>
      </c>
      <c r="C214" s="109">
        <v>44106</v>
      </c>
      <c r="D214">
        <v>1774</v>
      </c>
      <c r="E214">
        <v>3</v>
      </c>
      <c r="F214">
        <v>3</v>
      </c>
      <c r="G214">
        <v>-5</v>
      </c>
      <c r="H214">
        <v>313</v>
      </c>
      <c r="I214">
        <v>198</v>
      </c>
      <c r="J214">
        <v>113</v>
      </c>
      <c r="K214">
        <v>113</v>
      </c>
      <c r="L214">
        <v>7</v>
      </c>
      <c r="M214">
        <v>7</v>
      </c>
      <c r="N214">
        <v>6</v>
      </c>
      <c r="O214">
        <v>6</v>
      </c>
      <c r="P214">
        <v>6</v>
      </c>
      <c r="Q214">
        <v>6</v>
      </c>
      <c r="R214">
        <v>6</v>
      </c>
      <c r="S214">
        <v>4</v>
      </c>
      <c r="T214">
        <v>1</v>
      </c>
      <c r="U214">
        <v>1</v>
      </c>
      <c r="V214">
        <v>0</v>
      </c>
      <c r="W214" s="12">
        <v>0</v>
      </c>
      <c r="X214">
        <v>0</v>
      </c>
      <c r="Y214">
        <v>0</v>
      </c>
      <c r="Z214">
        <v>0</v>
      </c>
      <c r="AA214">
        <v>0</v>
      </c>
      <c r="AB214">
        <v>127</v>
      </c>
      <c r="AC214">
        <v>20</v>
      </c>
      <c r="AD214">
        <v>20</v>
      </c>
      <c r="AE214">
        <v>0</v>
      </c>
      <c r="AF214">
        <v>0</v>
      </c>
      <c r="AG214">
        <v>0</v>
      </c>
      <c r="AH214">
        <v>0</v>
      </c>
      <c r="AI214">
        <v>0</v>
      </c>
      <c r="AJ214">
        <v>0</v>
      </c>
      <c r="AK214">
        <v>18</v>
      </c>
      <c r="AL214">
        <v>151</v>
      </c>
      <c r="AM214">
        <v>133</v>
      </c>
      <c r="AN214">
        <v>124</v>
      </c>
      <c r="AO214" s="12" t="s">
        <v>3</v>
      </c>
      <c r="AP214" s="12" t="s">
        <v>939</v>
      </c>
      <c r="AQ214" s="12" t="s">
        <v>17</v>
      </c>
      <c r="AR214" s="12" t="s">
        <v>379</v>
      </c>
      <c r="AS214" s="12" t="s">
        <v>57</v>
      </c>
      <c r="AT214" s="12" t="s">
        <v>368</v>
      </c>
      <c r="AU214" s="12" t="s">
        <v>403</v>
      </c>
      <c r="AV214" s="12" t="s">
        <v>268</v>
      </c>
    </row>
    <row r="215" spans="1:48" x14ac:dyDescent="0.35">
      <c r="A215" s="12" t="s">
        <v>10</v>
      </c>
      <c r="B215" s="12" t="s">
        <v>160</v>
      </c>
      <c r="C215" s="109">
        <v>44106</v>
      </c>
      <c r="D215">
        <v>1682</v>
      </c>
      <c r="E215">
        <v>2</v>
      </c>
      <c r="F215">
        <v>2</v>
      </c>
      <c r="G215">
        <v>10</v>
      </c>
      <c r="H215">
        <v>209</v>
      </c>
      <c r="I215">
        <v>153</v>
      </c>
      <c r="J215">
        <v>89</v>
      </c>
      <c r="K215">
        <v>89</v>
      </c>
      <c r="L215">
        <v>8</v>
      </c>
      <c r="M215">
        <v>8</v>
      </c>
      <c r="N215">
        <v>3</v>
      </c>
      <c r="O215">
        <v>3</v>
      </c>
      <c r="P215">
        <v>3</v>
      </c>
      <c r="Q215">
        <v>3</v>
      </c>
      <c r="R215">
        <v>5</v>
      </c>
      <c r="S215">
        <v>4</v>
      </c>
      <c r="T215">
        <v>1</v>
      </c>
      <c r="U215">
        <v>1</v>
      </c>
      <c r="V215">
        <v>0</v>
      </c>
      <c r="W215" s="12">
        <v>0</v>
      </c>
      <c r="X215">
        <v>0</v>
      </c>
      <c r="Y215">
        <v>0</v>
      </c>
      <c r="Z215">
        <v>0</v>
      </c>
      <c r="AA215">
        <v>0</v>
      </c>
      <c r="AB215">
        <v>106</v>
      </c>
      <c r="AC215">
        <v>16</v>
      </c>
      <c r="AD215">
        <v>10</v>
      </c>
      <c r="AE215">
        <v>3</v>
      </c>
      <c r="AF215">
        <v>0</v>
      </c>
      <c r="AG215">
        <v>0</v>
      </c>
      <c r="AH215">
        <v>0</v>
      </c>
      <c r="AI215">
        <v>0</v>
      </c>
      <c r="AJ215">
        <v>3</v>
      </c>
      <c r="AK215">
        <v>10</v>
      </c>
      <c r="AL215">
        <v>61</v>
      </c>
      <c r="AM215">
        <v>58</v>
      </c>
      <c r="AN215">
        <v>58</v>
      </c>
      <c r="AO215" s="12" t="s">
        <v>3</v>
      </c>
      <c r="AP215" s="12" t="s">
        <v>939</v>
      </c>
      <c r="AQ215" s="12" t="s">
        <v>17</v>
      </c>
      <c r="AR215" s="12" t="s">
        <v>379</v>
      </c>
      <c r="AS215" s="12" t="s">
        <v>57</v>
      </c>
      <c r="AT215" s="12" t="s">
        <v>367</v>
      </c>
      <c r="AU215" s="12" t="s">
        <v>411</v>
      </c>
      <c r="AV215" s="12" t="s">
        <v>268</v>
      </c>
    </row>
    <row r="216" spans="1:48" x14ac:dyDescent="0.35">
      <c r="A216" s="12" t="s">
        <v>10</v>
      </c>
      <c r="B216" s="12" t="s">
        <v>162</v>
      </c>
      <c r="C216" s="109">
        <v>44106</v>
      </c>
      <c r="D216">
        <v>1111</v>
      </c>
      <c r="E216">
        <v>2</v>
      </c>
      <c r="F216">
        <v>2</v>
      </c>
      <c r="G216">
        <v>21</v>
      </c>
      <c r="H216">
        <v>293</v>
      </c>
      <c r="I216">
        <v>202</v>
      </c>
      <c r="J216">
        <v>107</v>
      </c>
      <c r="K216">
        <v>107</v>
      </c>
      <c r="L216">
        <v>8</v>
      </c>
      <c r="M216">
        <v>8</v>
      </c>
      <c r="N216">
        <v>4</v>
      </c>
      <c r="O216">
        <v>4</v>
      </c>
      <c r="P216">
        <v>4</v>
      </c>
      <c r="Q216">
        <v>4</v>
      </c>
      <c r="R216">
        <v>6</v>
      </c>
      <c r="S216">
        <v>6</v>
      </c>
      <c r="T216">
        <v>1</v>
      </c>
      <c r="U216">
        <v>1</v>
      </c>
      <c r="V216">
        <v>0</v>
      </c>
      <c r="W216" s="12">
        <v>0</v>
      </c>
      <c r="X216">
        <v>0</v>
      </c>
      <c r="Y216">
        <v>0</v>
      </c>
      <c r="Z216">
        <v>0</v>
      </c>
      <c r="AA216">
        <v>0</v>
      </c>
      <c r="AB216">
        <v>96</v>
      </c>
      <c r="AC216">
        <v>9</v>
      </c>
      <c r="AD216">
        <v>7</v>
      </c>
      <c r="AE216">
        <v>2</v>
      </c>
      <c r="AF216">
        <v>0</v>
      </c>
      <c r="AG216">
        <v>0</v>
      </c>
      <c r="AH216">
        <v>0</v>
      </c>
      <c r="AI216">
        <v>0</v>
      </c>
      <c r="AJ216">
        <v>0</v>
      </c>
      <c r="AK216">
        <v>8</v>
      </c>
      <c r="AL216">
        <v>83</v>
      </c>
      <c r="AM216">
        <v>70</v>
      </c>
      <c r="AN216">
        <v>70</v>
      </c>
      <c r="AO216" s="12" t="s">
        <v>3</v>
      </c>
      <c r="AP216" s="12" t="s">
        <v>939</v>
      </c>
      <c r="AQ216" s="12" t="s">
        <v>17</v>
      </c>
      <c r="AR216" s="12" t="s">
        <v>379</v>
      </c>
      <c r="AS216" s="12" t="s">
        <v>57</v>
      </c>
      <c r="AT216" s="12" t="s">
        <v>368</v>
      </c>
      <c r="AU216" s="12" t="s">
        <v>402</v>
      </c>
      <c r="AV216" s="12" t="s">
        <v>268</v>
      </c>
    </row>
    <row r="217" spans="1:48" x14ac:dyDescent="0.35">
      <c r="A217" s="12" t="s">
        <v>10</v>
      </c>
      <c r="B217" s="12" t="s">
        <v>163</v>
      </c>
      <c r="C217" s="109">
        <v>44106</v>
      </c>
      <c r="D217">
        <v>1023</v>
      </c>
      <c r="E217">
        <v>2</v>
      </c>
      <c r="F217">
        <v>2</v>
      </c>
      <c r="G217">
        <v>-6</v>
      </c>
      <c r="H217">
        <v>208</v>
      </c>
      <c r="I217">
        <v>143</v>
      </c>
      <c r="J217">
        <v>78</v>
      </c>
      <c r="K217">
        <v>78</v>
      </c>
      <c r="L217">
        <v>5</v>
      </c>
      <c r="M217">
        <v>5</v>
      </c>
      <c r="N217">
        <v>3</v>
      </c>
      <c r="O217">
        <v>3</v>
      </c>
      <c r="P217">
        <v>3</v>
      </c>
      <c r="Q217">
        <v>3</v>
      </c>
      <c r="R217">
        <v>4</v>
      </c>
      <c r="S217">
        <v>3</v>
      </c>
      <c r="T217">
        <v>1</v>
      </c>
      <c r="U217">
        <v>1</v>
      </c>
      <c r="V217">
        <v>0</v>
      </c>
      <c r="W217" s="12">
        <v>0</v>
      </c>
      <c r="X217">
        <v>0</v>
      </c>
      <c r="Y217">
        <v>0</v>
      </c>
      <c r="Z217">
        <v>0</v>
      </c>
      <c r="AA217">
        <v>0</v>
      </c>
      <c r="AB217">
        <v>89</v>
      </c>
      <c r="AC217">
        <v>15</v>
      </c>
      <c r="AD217">
        <v>12</v>
      </c>
      <c r="AE217">
        <v>3</v>
      </c>
      <c r="AF217">
        <v>0</v>
      </c>
      <c r="AG217">
        <v>0</v>
      </c>
      <c r="AH217">
        <v>0</v>
      </c>
      <c r="AI217">
        <v>0</v>
      </c>
      <c r="AJ217">
        <v>3</v>
      </c>
      <c r="AK217">
        <v>12</v>
      </c>
      <c r="AL217">
        <v>56</v>
      </c>
      <c r="AM217">
        <v>50</v>
      </c>
      <c r="AN217">
        <v>50</v>
      </c>
      <c r="AO217" s="12" t="s">
        <v>3</v>
      </c>
      <c r="AP217" s="12" t="s">
        <v>939</v>
      </c>
      <c r="AQ217" s="12" t="s">
        <v>17</v>
      </c>
      <c r="AR217" s="12" t="s">
        <v>379</v>
      </c>
      <c r="AS217" s="12" t="s">
        <v>57</v>
      </c>
      <c r="AT217" s="12" t="s">
        <v>366</v>
      </c>
      <c r="AU217" s="12" t="s">
        <v>404</v>
      </c>
      <c r="AV217" s="12" t="s">
        <v>268</v>
      </c>
    </row>
    <row r="218" spans="1:48" x14ac:dyDescent="0.35">
      <c r="A218" s="12" t="s">
        <v>10</v>
      </c>
      <c r="B218" s="12" t="s">
        <v>154</v>
      </c>
      <c r="C218" s="109">
        <v>44113</v>
      </c>
      <c r="D218">
        <v>5380</v>
      </c>
      <c r="E218">
        <v>6</v>
      </c>
      <c r="F218">
        <v>6</v>
      </c>
      <c r="G218">
        <v>29</v>
      </c>
      <c r="H218">
        <v>125</v>
      </c>
      <c r="I218">
        <v>93</v>
      </c>
      <c r="J218">
        <v>71</v>
      </c>
      <c r="K218">
        <v>71</v>
      </c>
      <c r="L218">
        <v>4</v>
      </c>
      <c r="M218">
        <v>4</v>
      </c>
      <c r="N218">
        <v>6</v>
      </c>
      <c r="O218">
        <v>6</v>
      </c>
      <c r="P218">
        <v>6</v>
      </c>
      <c r="Q218">
        <v>6</v>
      </c>
      <c r="R218">
        <v>14</v>
      </c>
      <c r="S218">
        <v>14</v>
      </c>
      <c r="T218">
        <v>2</v>
      </c>
      <c r="U218">
        <v>2</v>
      </c>
      <c r="V218">
        <v>0</v>
      </c>
      <c r="W218" s="12">
        <v>0</v>
      </c>
      <c r="X218">
        <v>0</v>
      </c>
      <c r="Y218">
        <v>0</v>
      </c>
      <c r="Z218">
        <v>0</v>
      </c>
      <c r="AA218">
        <v>0</v>
      </c>
      <c r="AB218">
        <v>674</v>
      </c>
      <c r="AC218">
        <v>10</v>
      </c>
      <c r="AD218">
        <v>10</v>
      </c>
      <c r="AE218">
        <v>0</v>
      </c>
      <c r="AF218">
        <v>0</v>
      </c>
      <c r="AG218">
        <v>0</v>
      </c>
      <c r="AH218">
        <v>0</v>
      </c>
      <c r="AI218">
        <v>0</v>
      </c>
      <c r="AJ218">
        <v>0</v>
      </c>
      <c r="AK218">
        <v>10</v>
      </c>
      <c r="AL218">
        <v>183</v>
      </c>
      <c r="AM218">
        <v>175</v>
      </c>
      <c r="AN218">
        <v>168</v>
      </c>
      <c r="AO218" s="12" t="s">
        <v>3</v>
      </c>
      <c r="AP218" s="12" t="s">
        <v>940</v>
      </c>
      <c r="AQ218" s="12" t="s">
        <v>17</v>
      </c>
      <c r="AR218" s="12" t="s">
        <v>379</v>
      </c>
      <c r="AS218" s="12" t="s">
        <v>57</v>
      </c>
      <c r="AT218" s="12" t="s">
        <v>365</v>
      </c>
      <c r="AU218" s="12" t="s">
        <v>405</v>
      </c>
      <c r="AV218" s="12" t="s">
        <v>268</v>
      </c>
    </row>
    <row r="219" spans="1:48" x14ac:dyDescent="0.35">
      <c r="A219" s="12" t="s">
        <v>10</v>
      </c>
      <c r="B219" s="12" t="s">
        <v>157</v>
      </c>
      <c r="C219" s="109">
        <v>44113</v>
      </c>
      <c r="D219">
        <v>3135</v>
      </c>
      <c r="E219">
        <v>4</v>
      </c>
      <c r="F219">
        <v>4</v>
      </c>
      <c r="G219">
        <v>-9</v>
      </c>
      <c r="H219">
        <v>96</v>
      </c>
      <c r="I219">
        <v>60</v>
      </c>
      <c r="J219">
        <v>31</v>
      </c>
      <c r="K219">
        <v>31</v>
      </c>
      <c r="L219">
        <v>2</v>
      </c>
      <c r="M219">
        <v>2</v>
      </c>
      <c r="N219">
        <v>17</v>
      </c>
      <c r="O219">
        <v>17</v>
      </c>
      <c r="P219">
        <v>17</v>
      </c>
      <c r="Q219">
        <v>17</v>
      </c>
      <c r="R219">
        <v>20</v>
      </c>
      <c r="S219">
        <v>17</v>
      </c>
      <c r="T219">
        <v>2</v>
      </c>
      <c r="U219">
        <v>2</v>
      </c>
      <c r="V219">
        <v>0</v>
      </c>
      <c r="W219" s="12">
        <v>0</v>
      </c>
      <c r="X219">
        <v>0</v>
      </c>
      <c r="Y219">
        <v>0</v>
      </c>
      <c r="Z219">
        <v>0</v>
      </c>
      <c r="AA219">
        <v>0</v>
      </c>
      <c r="AB219">
        <v>129</v>
      </c>
      <c r="AC219">
        <v>15</v>
      </c>
      <c r="AD219">
        <v>13</v>
      </c>
      <c r="AE219">
        <v>0</v>
      </c>
      <c r="AF219">
        <v>0</v>
      </c>
      <c r="AG219">
        <v>0</v>
      </c>
      <c r="AH219">
        <v>0</v>
      </c>
      <c r="AI219">
        <v>0</v>
      </c>
      <c r="AJ219">
        <v>2</v>
      </c>
      <c r="AK219">
        <v>11</v>
      </c>
      <c r="AL219">
        <v>98</v>
      </c>
      <c r="AM219">
        <v>83</v>
      </c>
      <c r="AN219">
        <v>83</v>
      </c>
      <c r="AO219" s="12" t="s">
        <v>3</v>
      </c>
      <c r="AP219" s="12" t="s">
        <v>940</v>
      </c>
      <c r="AQ219" s="12" t="s">
        <v>17</v>
      </c>
      <c r="AR219" s="12" t="s">
        <v>379</v>
      </c>
      <c r="AS219" s="12" t="s">
        <v>57</v>
      </c>
      <c r="AT219" s="12" t="s">
        <v>370</v>
      </c>
      <c r="AU219" s="12" t="s">
        <v>410</v>
      </c>
      <c r="AV219" s="12" t="s">
        <v>268</v>
      </c>
    </row>
    <row r="220" spans="1:48" x14ac:dyDescent="0.35">
      <c r="A220" s="12" t="s">
        <v>10</v>
      </c>
      <c r="B220" s="12" t="s">
        <v>158</v>
      </c>
      <c r="C220" s="109">
        <v>44113</v>
      </c>
      <c r="D220">
        <v>1900</v>
      </c>
      <c r="E220">
        <v>3</v>
      </c>
      <c r="F220">
        <v>3</v>
      </c>
      <c r="G220">
        <v>-30</v>
      </c>
      <c r="H220">
        <v>58</v>
      </c>
      <c r="I220">
        <v>44</v>
      </c>
      <c r="J220">
        <v>34</v>
      </c>
      <c r="K220">
        <v>34</v>
      </c>
      <c r="L220">
        <v>2</v>
      </c>
      <c r="M220">
        <v>2</v>
      </c>
      <c r="N220">
        <v>5</v>
      </c>
      <c r="O220">
        <v>5</v>
      </c>
      <c r="P220">
        <v>5</v>
      </c>
      <c r="Q220">
        <v>5</v>
      </c>
      <c r="R220">
        <v>8</v>
      </c>
      <c r="S220">
        <v>8</v>
      </c>
      <c r="T220">
        <v>1</v>
      </c>
      <c r="U220">
        <v>1</v>
      </c>
      <c r="V220">
        <v>0</v>
      </c>
      <c r="W220" s="12">
        <v>0</v>
      </c>
      <c r="X220">
        <v>0</v>
      </c>
      <c r="Y220">
        <v>0</v>
      </c>
      <c r="Z220">
        <v>0</v>
      </c>
      <c r="AA220">
        <v>0</v>
      </c>
      <c r="AB220">
        <v>133</v>
      </c>
      <c r="AC220">
        <v>20</v>
      </c>
      <c r="AD220">
        <v>20</v>
      </c>
      <c r="AE220">
        <v>0</v>
      </c>
      <c r="AF220">
        <v>0</v>
      </c>
      <c r="AG220">
        <v>0</v>
      </c>
      <c r="AH220">
        <v>0</v>
      </c>
      <c r="AI220">
        <v>0</v>
      </c>
      <c r="AJ220">
        <v>0</v>
      </c>
      <c r="AK220">
        <v>15</v>
      </c>
      <c r="AL220">
        <v>68</v>
      </c>
      <c r="AM220">
        <v>65</v>
      </c>
      <c r="AN220">
        <v>65</v>
      </c>
      <c r="AO220" s="12" t="s">
        <v>3</v>
      </c>
      <c r="AP220" s="12" t="s">
        <v>940</v>
      </c>
      <c r="AQ220" s="12" t="s">
        <v>17</v>
      </c>
      <c r="AR220" s="12" t="s">
        <v>379</v>
      </c>
      <c r="AS220" s="12" t="s">
        <v>57</v>
      </c>
      <c r="AT220" s="12" t="s">
        <v>365</v>
      </c>
      <c r="AU220" s="12" t="s">
        <v>407</v>
      </c>
      <c r="AV220" s="12" t="s">
        <v>268</v>
      </c>
    </row>
    <row r="221" spans="1:48" x14ac:dyDescent="0.35">
      <c r="A221" s="12" t="s">
        <v>10</v>
      </c>
      <c r="B221" s="12" t="s">
        <v>159</v>
      </c>
      <c r="C221" s="109">
        <v>44113</v>
      </c>
      <c r="D221">
        <v>1774</v>
      </c>
      <c r="E221">
        <v>3</v>
      </c>
      <c r="F221">
        <v>3</v>
      </c>
      <c r="G221">
        <v>-18</v>
      </c>
      <c r="H221">
        <v>82</v>
      </c>
      <c r="I221">
        <v>52</v>
      </c>
      <c r="J221">
        <v>30</v>
      </c>
      <c r="K221">
        <v>30</v>
      </c>
      <c r="L221">
        <v>2</v>
      </c>
      <c r="M221">
        <v>2</v>
      </c>
      <c r="N221">
        <v>7</v>
      </c>
      <c r="O221">
        <v>7</v>
      </c>
      <c r="P221">
        <v>7</v>
      </c>
      <c r="Q221">
        <v>7</v>
      </c>
      <c r="R221">
        <v>7</v>
      </c>
      <c r="S221">
        <v>6</v>
      </c>
      <c r="T221">
        <v>1</v>
      </c>
      <c r="U221">
        <v>1</v>
      </c>
      <c r="V221">
        <v>0</v>
      </c>
      <c r="W221" s="12">
        <v>0</v>
      </c>
      <c r="X221">
        <v>0</v>
      </c>
      <c r="Y221">
        <v>0</v>
      </c>
      <c r="Z221">
        <v>0</v>
      </c>
      <c r="AA221">
        <v>0</v>
      </c>
      <c r="AB221">
        <v>142</v>
      </c>
      <c r="AC221">
        <v>18</v>
      </c>
      <c r="AD221">
        <v>18</v>
      </c>
      <c r="AE221">
        <v>0</v>
      </c>
      <c r="AF221">
        <v>0</v>
      </c>
      <c r="AG221">
        <v>0</v>
      </c>
      <c r="AH221">
        <v>0</v>
      </c>
      <c r="AI221">
        <v>0</v>
      </c>
      <c r="AJ221">
        <v>0</v>
      </c>
      <c r="AK221">
        <v>17</v>
      </c>
      <c r="AL221">
        <v>89</v>
      </c>
      <c r="AM221">
        <v>78</v>
      </c>
      <c r="AN221">
        <v>60</v>
      </c>
      <c r="AO221" s="12" t="s">
        <v>3</v>
      </c>
      <c r="AP221" s="12" t="s">
        <v>940</v>
      </c>
      <c r="AQ221" s="12" t="s">
        <v>17</v>
      </c>
      <c r="AR221" s="12" t="s">
        <v>379</v>
      </c>
      <c r="AS221" s="12" t="s">
        <v>57</v>
      </c>
      <c r="AT221" s="12" t="s">
        <v>368</v>
      </c>
      <c r="AU221" s="12" t="s">
        <v>403</v>
      </c>
      <c r="AV221" s="12" t="s">
        <v>268</v>
      </c>
    </row>
    <row r="222" spans="1:48" x14ac:dyDescent="0.35">
      <c r="A222" s="12" t="s">
        <v>10</v>
      </c>
      <c r="B222" s="12" t="s">
        <v>160</v>
      </c>
      <c r="C222" s="109">
        <v>44113</v>
      </c>
      <c r="D222">
        <v>1682</v>
      </c>
      <c r="E222">
        <v>4</v>
      </c>
      <c r="F222">
        <v>4</v>
      </c>
      <c r="G222">
        <v>-6</v>
      </c>
      <c r="H222">
        <v>46</v>
      </c>
      <c r="I222">
        <v>36</v>
      </c>
      <c r="J222">
        <v>25</v>
      </c>
      <c r="K222">
        <v>25</v>
      </c>
      <c r="L222">
        <v>2</v>
      </c>
      <c r="M222">
        <v>2</v>
      </c>
      <c r="N222">
        <v>9</v>
      </c>
      <c r="O222">
        <v>9</v>
      </c>
      <c r="P222">
        <v>9</v>
      </c>
      <c r="Q222">
        <v>9</v>
      </c>
      <c r="R222">
        <v>9</v>
      </c>
      <c r="S222">
        <v>9</v>
      </c>
      <c r="T222">
        <v>2</v>
      </c>
      <c r="U222">
        <v>2</v>
      </c>
      <c r="V222">
        <v>0</v>
      </c>
      <c r="W222" s="12">
        <v>0</v>
      </c>
      <c r="X222">
        <v>0</v>
      </c>
      <c r="Y222">
        <v>0</v>
      </c>
      <c r="Z222">
        <v>0</v>
      </c>
      <c r="AA222">
        <v>0</v>
      </c>
      <c r="AB222">
        <v>108</v>
      </c>
      <c r="AC222">
        <v>10</v>
      </c>
      <c r="AD222">
        <v>8</v>
      </c>
      <c r="AE222">
        <v>2</v>
      </c>
      <c r="AF222">
        <v>0</v>
      </c>
      <c r="AG222">
        <v>0</v>
      </c>
      <c r="AH222">
        <v>0</v>
      </c>
      <c r="AI222">
        <v>0</v>
      </c>
      <c r="AJ222">
        <v>2</v>
      </c>
      <c r="AK222">
        <v>8</v>
      </c>
      <c r="AL222">
        <v>108</v>
      </c>
      <c r="AM222">
        <v>100</v>
      </c>
      <c r="AN222">
        <v>100</v>
      </c>
      <c r="AO222" s="12" t="s">
        <v>3</v>
      </c>
      <c r="AP222" s="12" t="s">
        <v>940</v>
      </c>
      <c r="AQ222" s="12" t="s">
        <v>17</v>
      </c>
      <c r="AR222" s="12" t="s">
        <v>379</v>
      </c>
      <c r="AS222" s="12" t="s">
        <v>57</v>
      </c>
      <c r="AT222" s="12" t="s">
        <v>367</v>
      </c>
      <c r="AU222" s="12" t="s">
        <v>411</v>
      </c>
      <c r="AV222" s="12" t="s">
        <v>268</v>
      </c>
    </row>
    <row r="223" spans="1:48" x14ac:dyDescent="0.35">
      <c r="A223" s="12" t="s">
        <v>10</v>
      </c>
      <c r="B223" s="12" t="s">
        <v>162</v>
      </c>
      <c r="C223" s="109">
        <v>44113</v>
      </c>
      <c r="D223">
        <v>1111</v>
      </c>
      <c r="E223">
        <v>3</v>
      </c>
      <c r="F223">
        <v>3</v>
      </c>
      <c r="G223">
        <v>-9</v>
      </c>
      <c r="H223">
        <v>68</v>
      </c>
      <c r="I223">
        <v>47</v>
      </c>
      <c r="J223">
        <v>22</v>
      </c>
      <c r="K223">
        <v>22</v>
      </c>
      <c r="L223">
        <v>2</v>
      </c>
      <c r="M223">
        <v>2</v>
      </c>
      <c r="N223">
        <v>8</v>
      </c>
      <c r="O223">
        <v>8</v>
      </c>
      <c r="P223">
        <v>8</v>
      </c>
      <c r="Q223">
        <v>8</v>
      </c>
      <c r="R223">
        <v>9</v>
      </c>
      <c r="S223">
        <v>9</v>
      </c>
      <c r="T223">
        <v>1</v>
      </c>
      <c r="U223">
        <v>1</v>
      </c>
      <c r="V223">
        <v>0</v>
      </c>
      <c r="W223" s="12">
        <v>0</v>
      </c>
      <c r="X223">
        <v>0</v>
      </c>
      <c r="Y223">
        <v>0</v>
      </c>
      <c r="Z223">
        <v>0</v>
      </c>
      <c r="AA223">
        <v>0</v>
      </c>
      <c r="AB223">
        <v>82</v>
      </c>
      <c r="AC223">
        <v>8</v>
      </c>
      <c r="AD223">
        <v>4</v>
      </c>
      <c r="AE223">
        <v>4</v>
      </c>
      <c r="AF223">
        <v>0</v>
      </c>
      <c r="AG223">
        <v>0</v>
      </c>
      <c r="AH223">
        <v>0</v>
      </c>
      <c r="AI223">
        <v>0</v>
      </c>
      <c r="AJ223">
        <v>1</v>
      </c>
      <c r="AK223">
        <v>7</v>
      </c>
      <c r="AL223">
        <v>64</v>
      </c>
      <c r="AM223">
        <v>59</v>
      </c>
      <c r="AN223">
        <v>59</v>
      </c>
      <c r="AO223" s="12" t="s">
        <v>3</v>
      </c>
      <c r="AP223" s="12" t="s">
        <v>940</v>
      </c>
      <c r="AQ223" s="12" t="s">
        <v>17</v>
      </c>
      <c r="AR223" s="12" t="s">
        <v>379</v>
      </c>
      <c r="AS223" s="12" t="s">
        <v>57</v>
      </c>
      <c r="AT223" s="12" t="s">
        <v>368</v>
      </c>
      <c r="AU223" s="12" t="s">
        <v>402</v>
      </c>
      <c r="AV223" s="12" t="s">
        <v>268</v>
      </c>
    </row>
    <row r="224" spans="1:48" x14ac:dyDescent="0.35">
      <c r="A224" s="12" t="s">
        <v>10</v>
      </c>
      <c r="B224" s="12" t="s">
        <v>163</v>
      </c>
      <c r="C224" s="109">
        <v>44113</v>
      </c>
      <c r="D224">
        <v>1023</v>
      </c>
      <c r="E224">
        <v>2</v>
      </c>
      <c r="F224">
        <v>2</v>
      </c>
      <c r="G224">
        <v>2</v>
      </c>
      <c r="H224">
        <v>39</v>
      </c>
      <c r="I224">
        <v>24</v>
      </c>
      <c r="J224">
        <v>17</v>
      </c>
      <c r="K224">
        <v>17</v>
      </c>
      <c r="L224">
        <v>1</v>
      </c>
      <c r="M224">
        <v>1</v>
      </c>
      <c r="N224">
        <v>5</v>
      </c>
      <c r="O224">
        <v>5</v>
      </c>
      <c r="P224">
        <v>5</v>
      </c>
      <c r="Q224">
        <v>5</v>
      </c>
      <c r="R224">
        <v>8</v>
      </c>
      <c r="S224">
        <v>8</v>
      </c>
      <c r="T224">
        <v>1</v>
      </c>
      <c r="U224">
        <v>1</v>
      </c>
      <c r="V224">
        <v>0</v>
      </c>
      <c r="W224" s="12">
        <v>0</v>
      </c>
      <c r="X224">
        <v>0</v>
      </c>
      <c r="Y224">
        <v>0</v>
      </c>
      <c r="Z224">
        <v>0</v>
      </c>
      <c r="AA224">
        <v>0</v>
      </c>
      <c r="AB224">
        <v>69</v>
      </c>
      <c r="AC224">
        <v>12</v>
      </c>
      <c r="AD224">
        <v>10</v>
      </c>
      <c r="AE224">
        <v>2</v>
      </c>
      <c r="AF224">
        <v>0</v>
      </c>
      <c r="AG224">
        <v>0</v>
      </c>
      <c r="AH224">
        <v>0</v>
      </c>
      <c r="AI224">
        <v>0</v>
      </c>
      <c r="AJ224">
        <v>2</v>
      </c>
      <c r="AK224">
        <v>10</v>
      </c>
      <c r="AL224">
        <v>50</v>
      </c>
      <c r="AM224">
        <v>46</v>
      </c>
      <c r="AN224">
        <v>46</v>
      </c>
      <c r="AO224" s="12" t="s">
        <v>3</v>
      </c>
      <c r="AP224" s="12" t="s">
        <v>940</v>
      </c>
      <c r="AQ224" s="12" t="s">
        <v>17</v>
      </c>
      <c r="AR224" s="12" t="s">
        <v>379</v>
      </c>
      <c r="AS224" s="12" t="s">
        <v>57</v>
      </c>
      <c r="AT224" s="12" t="s">
        <v>366</v>
      </c>
      <c r="AU224" s="12" t="s">
        <v>404</v>
      </c>
      <c r="AV224" s="12" t="s">
        <v>268</v>
      </c>
    </row>
    <row r="225" spans="1:48" x14ac:dyDescent="0.35">
      <c r="A225" s="12" t="s">
        <v>10</v>
      </c>
      <c r="B225" s="12" t="s">
        <v>154</v>
      </c>
      <c r="C225" s="109">
        <v>44120</v>
      </c>
      <c r="D225">
        <v>5380</v>
      </c>
      <c r="E225">
        <v>12</v>
      </c>
      <c r="F225">
        <v>12</v>
      </c>
      <c r="G225">
        <v>0</v>
      </c>
      <c r="H225">
        <v>184</v>
      </c>
      <c r="I225">
        <v>119</v>
      </c>
      <c r="J225">
        <v>107</v>
      </c>
      <c r="K225">
        <v>107</v>
      </c>
      <c r="L225">
        <v>8</v>
      </c>
      <c r="M225">
        <v>8</v>
      </c>
      <c r="N225">
        <v>13</v>
      </c>
      <c r="O225">
        <v>13</v>
      </c>
      <c r="P225">
        <v>13</v>
      </c>
      <c r="Q225">
        <v>13</v>
      </c>
      <c r="R225">
        <v>30</v>
      </c>
      <c r="S225">
        <v>31</v>
      </c>
      <c r="T225">
        <v>4</v>
      </c>
      <c r="U225">
        <v>4</v>
      </c>
      <c r="V225">
        <v>0</v>
      </c>
      <c r="W225" s="12">
        <v>0</v>
      </c>
      <c r="X225">
        <v>0</v>
      </c>
      <c r="Y225">
        <v>0</v>
      </c>
      <c r="Z225">
        <v>0</v>
      </c>
      <c r="AA225">
        <v>0</v>
      </c>
      <c r="AB225">
        <v>675</v>
      </c>
      <c r="AC225">
        <v>20</v>
      </c>
      <c r="AD225">
        <v>20</v>
      </c>
      <c r="AE225">
        <v>0</v>
      </c>
      <c r="AF225">
        <v>0</v>
      </c>
      <c r="AG225">
        <v>0</v>
      </c>
      <c r="AH225">
        <v>0</v>
      </c>
      <c r="AI225">
        <v>0</v>
      </c>
      <c r="AJ225">
        <v>0</v>
      </c>
      <c r="AK225">
        <v>20</v>
      </c>
      <c r="AL225">
        <v>482</v>
      </c>
      <c r="AM225">
        <v>468</v>
      </c>
      <c r="AN225">
        <v>463</v>
      </c>
      <c r="AO225" s="12" t="s">
        <v>3</v>
      </c>
      <c r="AP225" s="12" t="s">
        <v>941</v>
      </c>
      <c r="AQ225" s="12" t="s">
        <v>17</v>
      </c>
      <c r="AR225" s="12" t="s">
        <v>379</v>
      </c>
      <c r="AS225" s="12" t="s">
        <v>57</v>
      </c>
      <c r="AT225" s="12" t="s">
        <v>365</v>
      </c>
      <c r="AU225" s="12" t="s">
        <v>405</v>
      </c>
      <c r="AV225" s="12" t="s">
        <v>268</v>
      </c>
    </row>
    <row r="226" spans="1:48" x14ac:dyDescent="0.35">
      <c r="A226" s="12" t="s">
        <v>10</v>
      </c>
      <c r="B226" s="12" t="s">
        <v>156</v>
      </c>
      <c r="C226" s="109">
        <v>44120</v>
      </c>
      <c r="D226">
        <v>3802</v>
      </c>
      <c r="E226">
        <v>3</v>
      </c>
      <c r="F226">
        <v>3</v>
      </c>
      <c r="G226">
        <v>0</v>
      </c>
      <c r="H226">
        <v>82</v>
      </c>
      <c r="I226">
        <v>59</v>
      </c>
      <c r="J226">
        <v>31</v>
      </c>
      <c r="K226">
        <v>31</v>
      </c>
      <c r="L226">
        <v>2</v>
      </c>
      <c r="M226">
        <v>2</v>
      </c>
      <c r="N226">
        <v>4</v>
      </c>
      <c r="O226">
        <v>4</v>
      </c>
      <c r="P226">
        <v>4</v>
      </c>
      <c r="Q226">
        <v>4</v>
      </c>
      <c r="R226">
        <v>7</v>
      </c>
      <c r="S226">
        <v>7</v>
      </c>
      <c r="T226">
        <v>1</v>
      </c>
      <c r="U226">
        <v>1</v>
      </c>
      <c r="V226">
        <v>0</v>
      </c>
      <c r="W226" s="12">
        <v>0</v>
      </c>
      <c r="X226">
        <v>0</v>
      </c>
      <c r="Y226">
        <v>0</v>
      </c>
      <c r="Z226">
        <v>0</v>
      </c>
      <c r="AA226">
        <v>0</v>
      </c>
      <c r="AB226">
        <v>250</v>
      </c>
      <c r="AC226">
        <v>45</v>
      </c>
      <c r="AD226">
        <v>45</v>
      </c>
      <c r="AE226">
        <v>0</v>
      </c>
      <c r="AF226">
        <v>0</v>
      </c>
      <c r="AG226">
        <v>0</v>
      </c>
      <c r="AH226">
        <v>0</v>
      </c>
      <c r="AI226">
        <v>0</v>
      </c>
      <c r="AJ226">
        <v>0</v>
      </c>
      <c r="AK226">
        <v>44</v>
      </c>
      <c r="AL226">
        <v>197</v>
      </c>
      <c r="AM226">
        <v>189</v>
      </c>
      <c r="AN226">
        <v>188</v>
      </c>
      <c r="AO226" s="12" t="s">
        <v>3</v>
      </c>
      <c r="AP226" s="12" t="s">
        <v>941</v>
      </c>
      <c r="AQ226" s="12" t="s">
        <v>17</v>
      </c>
      <c r="AR226" s="12" t="s">
        <v>379</v>
      </c>
      <c r="AS226" s="12" t="s">
        <v>57</v>
      </c>
      <c r="AT226" s="12" t="s">
        <v>365</v>
      </c>
      <c r="AU226" s="12" t="s">
        <v>401</v>
      </c>
      <c r="AV226" s="12" t="s">
        <v>268</v>
      </c>
    </row>
    <row r="227" spans="1:48" x14ac:dyDescent="0.35">
      <c r="A227" s="12" t="s">
        <v>10</v>
      </c>
      <c r="B227" s="12" t="s">
        <v>157</v>
      </c>
      <c r="C227" s="109">
        <v>44120</v>
      </c>
      <c r="D227">
        <v>3135</v>
      </c>
      <c r="E227">
        <v>8</v>
      </c>
      <c r="F227">
        <v>8</v>
      </c>
      <c r="G227">
        <v>-24</v>
      </c>
      <c r="H227">
        <v>105</v>
      </c>
      <c r="I227">
        <v>89</v>
      </c>
      <c r="J227">
        <v>68</v>
      </c>
      <c r="K227">
        <v>68</v>
      </c>
      <c r="L227">
        <v>6</v>
      </c>
      <c r="M227">
        <v>6</v>
      </c>
      <c r="N227">
        <v>17</v>
      </c>
      <c r="O227">
        <v>17</v>
      </c>
      <c r="P227">
        <v>17</v>
      </c>
      <c r="Q227">
        <v>17</v>
      </c>
      <c r="R227">
        <v>17</v>
      </c>
      <c r="S227">
        <v>17</v>
      </c>
      <c r="T227">
        <v>2</v>
      </c>
      <c r="U227">
        <v>2</v>
      </c>
      <c r="V227">
        <v>0</v>
      </c>
      <c r="W227" s="12">
        <v>0</v>
      </c>
      <c r="X227">
        <v>0</v>
      </c>
      <c r="Y227">
        <v>0</v>
      </c>
      <c r="Z227">
        <v>0</v>
      </c>
      <c r="AA227">
        <v>0</v>
      </c>
      <c r="AB227">
        <v>184</v>
      </c>
      <c r="AC227">
        <v>22</v>
      </c>
      <c r="AD227">
        <v>20</v>
      </c>
      <c r="AE227">
        <v>2</v>
      </c>
      <c r="AF227">
        <v>0</v>
      </c>
      <c r="AG227">
        <v>0</v>
      </c>
      <c r="AH227">
        <v>0</v>
      </c>
      <c r="AI227">
        <v>0</v>
      </c>
      <c r="AJ227">
        <v>2</v>
      </c>
      <c r="AK227">
        <v>17</v>
      </c>
      <c r="AL227">
        <v>5</v>
      </c>
      <c r="AM227">
        <v>4</v>
      </c>
      <c r="AN227">
        <v>4</v>
      </c>
      <c r="AO227" s="12" t="s">
        <v>3</v>
      </c>
      <c r="AP227" s="12" t="s">
        <v>941</v>
      </c>
      <c r="AQ227" s="12" t="s">
        <v>17</v>
      </c>
      <c r="AR227" s="12" t="s">
        <v>379</v>
      </c>
      <c r="AS227" s="12" t="s">
        <v>57</v>
      </c>
      <c r="AT227" s="12" t="s">
        <v>370</v>
      </c>
      <c r="AU227" s="12" t="s">
        <v>410</v>
      </c>
      <c r="AV227" s="12" t="s">
        <v>268</v>
      </c>
    </row>
    <row r="228" spans="1:48" x14ac:dyDescent="0.35">
      <c r="A228" s="12" t="s">
        <v>10</v>
      </c>
      <c r="B228" s="12" t="s">
        <v>158</v>
      </c>
      <c r="C228" s="109">
        <v>44120</v>
      </c>
      <c r="D228">
        <v>1900</v>
      </c>
      <c r="E228">
        <v>3</v>
      </c>
      <c r="F228">
        <v>3</v>
      </c>
      <c r="G228">
        <v>18</v>
      </c>
      <c r="H228">
        <v>79</v>
      </c>
      <c r="I228">
        <v>55</v>
      </c>
      <c r="J228">
        <v>34</v>
      </c>
      <c r="K228">
        <v>34</v>
      </c>
      <c r="L228">
        <v>2</v>
      </c>
      <c r="M228">
        <v>2</v>
      </c>
      <c r="N228">
        <v>4</v>
      </c>
      <c r="O228">
        <v>4</v>
      </c>
      <c r="P228">
        <v>4</v>
      </c>
      <c r="Q228">
        <v>4</v>
      </c>
      <c r="R228">
        <v>6</v>
      </c>
      <c r="S228">
        <v>6</v>
      </c>
      <c r="T228">
        <v>1</v>
      </c>
      <c r="U228">
        <v>1</v>
      </c>
      <c r="V228">
        <v>0</v>
      </c>
      <c r="W228" s="12">
        <v>0</v>
      </c>
      <c r="X228">
        <v>0</v>
      </c>
      <c r="Y228">
        <v>0</v>
      </c>
      <c r="Z228">
        <v>0</v>
      </c>
      <c r="AA228">
        <v>0</v>
      </c>
      <c r="AB228">
        <v>119</v>
      </c>
      <c r="AC228">
        <v>17</v>
      </c>
      <c r="AD228">
        <v>17</v>
      </c>
      <c r="AE228">
        <v>0</v>
      </c>
      <c r="AF228">
        <v>0</v>
      </c>
      <c r="AG228">
        <v>0</v>
      </c>
      <c r="AH228">
        <v>0</v>
      </c>
      <c r="AI228">
        <v>0</v>
      </c>
      <c r="AJ228">
        <v>0</v>
      </c>
      <c r="AK228">
        <v>15</v>
      </c>
      <c r="AL228">
        <v>91</v>
      </c>
      <c r="AM228">
        <v>86</v>
      </c>
      <c r="AN228">
        <v>86</v>
      </c>
      <c r="AO228" s="12" t="s">
        <v>3</v>
      </c>
      <c r="AP228" s="12" t="s">
        <v>941</v>
      </c>
      <c r="AQ228" s="12" t="s">
        <v>17</v>
      </c>
      <c r="AR228" s="12" t="s">
        <v>379</v>
      </c>
      <c r="AS228" s="12" t="s">
        <v>57</v>
      </c>
      <c r="AT228" s="12" t="s">
        <v>365</v>
      </c>
      <c r="AU228" s="12" t="s">
        <v>407</v>
      </c>
      <c r="AV228" s="12" t="s">
        <v>268</v>
      </c>
    </row>
    <row r="229" spans="1:48" x14ac:dyDescent="0.35">
      <c r="A229" s="12" t="s">
        <v>10</v>
      </c>
      <c r="B229" s="12" t="s">
        <v>159</v>
      </c>
      <c r="C229" s="109">
        <v>44120</v>
      </c>
      <c r="D229">
        <v>1774</v>
      </c>
      <c r="E229">
        <v>2</v>
      </c>
      <c r="F229">
        <v>2</v>
      </c>
      <c r="G229">
        <v>-13</v>
      </c>
      <c r="H229">
        <v>41</v>
      </c>
      <c r="I229">
        <v>25</v>
      </c>
      <c r="J229">
        <v>18</v>
      </c>
      <c r="K229">
        <v>18</v>
      </c>
      <c r="L229">
        <v>1</v>
      </c>
      <c r="M229">
        <v>1</v>
      </c>
      <c r="N229">
        <v>5</v>
      </c>
      <c r="O229">
        <v>5</v>
      </c>
      <c r="P229">
        <v>5</v>
      </c>
      <c r="Q229">
        <v>5</v>
      </c>
      <c r="R229">
        <v>5</v>
      </c>
      <c r="S229">
        <v>5</v>
      </c>
      <c r="T229">
        <v>1</v>
      </c>
      <c r="U229">
        <v>1</v>
      </c>
      <c r="V229">
        <v>0</v>
      </c>
      <c r="W229" s="12">
        <v>0</v>
      </c>
      <c r="X229">
        <v>0</v>
      </c>
      <c r="Y229">
        <v>0</v>
      </c>
      <c r="Z229">
        <v>0</v>
      </c>
      <c r="AA229">
        <v>0</v>
      </c>
      <c r="AB229">
        <v>142</v>
      </c>
      <c r="AC229">
        <v>21</v>
      </c>
      <c r="AD229">
        <v>20</v>
      </c>
      <c r="AE229">
        <v>0</v>
      </c>
      <c r="AF229">
        <v>0</v>
      </c>
      <c r="AG229">
        <v>0</v>
      </c>
      <c r="AH229">
        <v>0</v>
      </c>
      <c r="AI229">
        <v>0</v>
      </c>
      <c r="AJ229">
        <v>0</v>
      </c>
      <c r="AK229">
        <v>18</v>
      </c>
      <c r="AL229">
        <v>99</v>
      </c>
      <c r="AM229">
        <v>87</v>
      </c>
      <c r="AN229">
        <v>83</v>
      </c>
      <c r="AO229" s="12" t="s">
        <v>3</v>
      </c>
      <c r="AP229" s="12" t="s">
        <v>941</v>
      </c>
      <c r="AQ229" s="12" t="s">
        <v>17</v>
      </c>
      <c r="AR229" s="12" t="s">
        <v>379</v>
      </c>
      <c r="AS229" s="12" t="s">
        <v>57</v>
      </c>
      <c r="AT229" s="12" t="s">
        <v>368</v>
      </c>
      <c r="AU229" s="12" t="s">
        <v>403</v>
      </c>
      <c r="AV229" s="12" t="s">
        <v>268</v>
      </c>
    </row>
    <row r="230" spans="1:48" x14ac:dyDescent="0.35">
      <c r="A230" s="12" t="s">
        <v>10</v>
      </c>
      <c r="B230" s="12" t="s">
        <v>160</v>
      </c>
      <c r="C230" s="109">
        <v>44120</v>
      </c>
      <c r="D230">
        <v>1682</v>
      </c>
      <c r="E230">
        <v>5</v>
      </c>
      <c r="F230">
        <v>5</v>
      </c>
      <c r="G230">
        <v>26</v>
      </c>
      <c r="H230">
        <v>70</v>
      </c>
      <c r="I230">
        <v>52</v>
      </c>
      <c r="J230">
        <v>28</v>
      </c>
      <c r="K230">
        <v>28</v>
      </c>
      <c r="L230">
        <v>3</v>
      </c>
      <c r="M230">
        <v>3</v>
      </c>
      <c r="N230">
        <v>8</v>
      </c>
      <c r="O230">
        <v>8</v>
      </c>
      <c r="P230">
        <v>8</v>
      </c>
      <c r="Q230">
        <v>8</v>
      </c>
      <c r="R230">
        <v>8</v>
      </c>
      <c r="S230">
        <v>8</v>
      </c>
      <c r="T230">
        <v>2</v>
      </c>
      <c r="U230">
        <v>2</v>
      </c>
      <c r="V230">
        <v>0</v>
      </c>
      <c r="W230" s="12">
        <v>0</v>
      </c>
      <c r="X230">
        <v>0</v>
      </c>
      <c r="Y230">
        <v>0</v>
      </c>
      <c r="Z230">
        <v>0</v>
      </c>
      <c r="AA230">
        <v>0</v>
      </c>
      <c r="AB230">
        <v>163</v>
      </c>
      <c r="AC230">
        <v>14</v>
      </c>
      <c r="AD230">
        <v>10</v>
      </c>
      <c r="AE230">
        <v>4</v>
      </c>
      <c r="AF230">
        <v>0</v>
      </c>
      <c r="AG230">
        <v>0</v>
      </c>
      <c r="AH230">
        <v>0</v>
      </c>
      <c r="AI230">
        <v>0</v>
      </c>
      <c r="AJ230">
        <v>2</v>
      </c>
      <c r="AK230">
        <v>12</v>
      </c>
      <c r="AL230">
        <v>159</v>
      </c>
      <c r="AM230">
        <v>142</v>
      </c>
      <c r="AN230">
        <v>141</v>
      </c>
      <c r="AO230" s="12" t="s">
        <v>3</v>
      </c>
      <c r="AP230" s="12" t="s">
        <v>941</v>
      </c>
      <c r="AQ230" s="12" t="s">
        <v>17</v>
      </c>
      <c r="AR230" s="12" t="s">
        <v>379</v>
      </c>
      <c r="AS230" s="12" t="s">
        <v>57</v>
      </c>
      <c r="AT230" s="12" t="s">
        <v>367</v>
      </c>
      <c r="AU230" s="12" t="s">
        <v>411</v>
      </c>
      <c r="AV230" s="12" t="s">
        <v>268</v>
      </c>
    </row>
    <row r="231" spans="1:48" x14ac:dyDescent="0.35">
      <c r="A231" s="12" t="s">
        <v>10</v>
      </c>
      <c r="B231" s="12" t="s">
        <v>161</v>
      </c>
      <c r="C231" s="109">
        <v>44120</v>
      </c>
      <c r="D231">
        <v>1123</v>
      </c>
      <c r="E231">
        <v>3</v>
      </c>
      <c r="F231">
        <v>3</v>
      </c>
      <c r="G231">
        <v>5</v>
      </c>
      <c r="H231">
        <v>61</v>
      </c>
      <c r="I231">
        <v>54</v>
      </c>
      <c r="J231">
        <v>32</v>
      </c>
      <c r="K231">
        <v>32</v>
      </c>
      <c r="L231">
        <v>2</v>
      </c>
      <c r="M231">
        <v>2</v>
      </c>
      <c r="N231">
        <v>7</v>
      </c>
      <c r="O231">
        <v>7</v>
      </c>
      <c r="P231">
        <v>7</v>
      </c>
      <c r="Q231">
        <v>7</v>
      </c>
      <c r="R231">
        <v>9</v>
      </c>
      <c r="S231">
        <v>9</v>
      </c>
      <c r="T231">
        <v>1</v>
      </c>
      <c r="U231">
        <v>1</v>
      </c>
      <c r="V231">
        <v>0</v>
      </c>
      <c r="W231" s="12">
        <v>0</v>
      </c>
      <c r="X231">
        <v>0</v>
      </c>
      <c r="Y231">
        <v>0</v>
      </c>
      <c r="Z231">
        <v>0</v>
      </c>
      <c r="AA231">
        <v>0</v>
      </c>
      <c r="AB231">
        <v>97</v>
      </c>
      <c r="AC231">
        <v>8</v>
      </c>
      <c r="AD231">
        <v>6</v>
      </c>
      <c r="AE231">
        <v>2</v>
      </c>
      <c r="AF231">
        <v>0</v>
      </c>
      <c r="AG231">
        <v>0</v>
      </c>
      <c r="AH231">
        <v>0</v>
      </c>
      <c r="AI231">
        <v>0</v>
      </c>
      <c r="AJ231">
        <v>0</v>
      </c>
      <c r="AK231">
        <v>7</v>
      </c>
      <c r="AL231">
        <v>44</v>
      </c>
      <c r="AM231">
        <v>39</v>
      </c>
      <c r="AN231">
        <v>39</v>
      </c>
      <c r="AO231" s="12" t="s">
        <v>3</v>
      </c>
      <c r="AP231" s="12" t="s">
        <v>941</v>
      </c>
      <c r="AQ231" s="12" t="s">
        <v>17</v>
      </c>
      <c r="AR231" s="12" t="s">
        <v>379</v>
      </c>
      <c r="AS231" s="12" t="s">
        <v>57</v>
      </c>
      <c r="AT231" s="12" t="s">
        <v>369</v>
      </c>
      <c r="AU231" s="12" t="s">
        <v>408</v>
      </c>
      <c r="AV231" s="12" t="s">
        <v>268</v>
      </c>
    </row>
    <row r="232" spans="1:48" x14ac:dyDescent="0.35">
      <c r="A232" s="12" t="s">
        <v>10</v>
      </c>
      <c r="B232" s="12" t="s">
        <v>163</v>
      </c>
      <c r="C232" s="109">
        <v>44120</v>
      </c>
      <c r="D232">
        <v>1023</v>
      </c>
      <c r="E232">
        <v>2</v>
      </c>
      <c r="F232">
        <v>2</v>
      </c>
      <c r="G232">
        <v>-7</v>
      </c>
      <c r="H232">
        <v>58</v>
      </c>
      <c r="I232">
        <v>39</v>
      </c>
      <c r="J232">
        <v>17</v>
      </c>
      <c r="K232">
        <v>17</v>
      </c>
      <c r="L232">
        <v>1</v>
      </c>
      <c r="M232">
        <v>1</v>
      </c>
      <c r="N232">
        <v>9</v>
      </c>
      <c r="O232">
        <v>9</v>
      </c>
      <c r="P232">
        <v>9</v>
      </c>
      <c r="Q232">
        <v>9</v>
      </c>
      <c r="R232">
        <v>9</v>
      </c>
      <c r="S232">
        <v>9</v>
      </c>
      <c r="T232">
        <v>1</v>
      </c>
      <c r="U232">
        <v>1</v>
      </c>
      <c r="V232">
        <v>0</v>
      </c>
      <c r="W232" s="12">
        <v>0</v>
      </c>
      <c r="X232">
        <v>0</v>
      </c>
      <c r="Y232">
        <v>0</v>
      </c>
      <c r="Z232">
        <v>0</v>
      </c>
      <c r="AA232">
        <v>0</v>
      </c>
      <c r="AB232">
        <v>102</v>
      </c>
      <c r="AC232">
        <v>10</v>
      </c>
      <c r="AD232">
        <v>7</v>
      </c>
      <c r="AE232">
        <v>3</v>
      </c>
      <c r="AF232">
        <v>0</v>
      </c>
      <c r="AG232">
        <v>0</v>
      </c>
      <c r="AH232">
        <v>0</v>
      </c>
      <c r="AI232">
        <v>0</v>
      </c>
      <c r="AJ232">
        <v>0</v>
      </c>
      <c r="AK232">
        <v>8</v>
      </c>
      <c r="AL232">
        <v>64</v>
      </c>
      <c r="AM232">
        <v>57</v>
      </c>
      <c r="AN232">
        <v>57</v>
      </c>
      <c r="AO232" s="12" t="s">
        <v>3</v>
      </c>
      <c r="AP232" s="12" t="s">
        <v>941</v>
      </c>
      <c r="AQ232" s="12" t="s">
        <v>17</v>
      </c>
      <c r="AR232" s="12" t="s">
        <v>379</v>
      </c>
      <c r="AS232" s="12" t="s">
        <v>57</v>
      </c>
      <c r="AT232" s="12" t="s">
        <v>366</v>
      </c>
      <c r="AU232" s="12" t="s">
        <v>404</v>
      </c>
      <c r="AV232" s="12" t="s">
        <v>268</v>
      </c>
    </row>
    <row r="233" spans="1:48" x14ac:dyDescent="0.35">
      <c r="A233" s="12" t="s">
        <v>10</v>
      </c>
      <c r="B233" s="12" t="s">
        <v>154</v>
      </c>
      <c r="C233" s="109">
        <v>44127</v>
      </c>
      <c r="D233">
        <v>5380</v>
      </c>
      <c r="E233">
        <v>5</v>
      </c>
      <c r="F233">
        <v>5</v>
      </c>
      <c r="G233">
        <v>0</v>
      </c>
      <c r="H233">
        <v>69</v>
      </c>
      <c r="I233">
        <v>47</v>
      </c>
      <c r="J233">
        <v>38</v>
      </c>
      <c r="K233">
        <v>38</v>
      </c>
      <c r="L233">
        <v>3</v>
      </c>
      <c r="M233">
        <v>3</v>
      </c>
      <c r="N233">
        <v>4</v>
      </c>
      <c r="O233">
        <v>4</v>
      </c>
      <c r="P233">
        <v>4</v>
      </c>
      <c r="Q233">
        <v>4</v>
      </c>
      <c r="R233">
        <v>11</v>
      </c>
      <c r="S233">
        <v>9</v>
      </c>
      <c r="T233">
        <v>2</v>
      </c>
      <c r="U233">
        <v>2</v>
      </c>
      <c r="V233">
        <v>0</v>
      </c>
      <c r="W233" s="12">
        <v>0</v>
      </c>
      <c r="X233">
        <v>0</v>
      </c>
      <c r="Y233">
        <v>0</v>
      </c>
      <c r="Z233">
        <v>0</v>
      </c>
      <c r="AA233">
        <v>0</v>
      </c>
      <c r="AB233">
        <v>458</v>
      </c>
      <c r="AC233">
        <v>15</v>
      </c>
      <c r="AD233">
        <v>15</v>
      </c>
      <c r="AE233">
        <v>0</v>
      </c>
      <c r="AF233">
        <v>0</v>
      </c>
      <c r="AG233">
        <v>0</v>
      </c>
      <c r="AH233">
        <v>0</v>
      </c>
      <c r="AI233">
        <v>0</v>
      </c>
      <c r="AJ233">
        <v>1</v>
      </c>
      <c r="AK233">
        <v>14</v>
      </c>
      <c r="AL233">
        <v>248</v>
      </c>
      <c r="AM233">
        <v>235</v>
      </c>
      <c r="AN233">
        <v>234</v>
      </c>
      <c r="AO233" s="12" t="s">
        <v>3</v>
      </c>
      <c r="AP233" s="12" t="s">
        <v>942</v>
      </c>
      <c r="AQ233" s="12" t="s">
        <v>17</v>
      </c>
      <c r="AR233" s="12" t="s">
        <v>379</v>
      </c>
      <c r="AS233" s="12" t="s">
        <v>57</v>
      </c>
      <c r="AT233" s="12" t="s">
        <v>365</v>
      </c>
      <c r="AU233" s="12" t="s">
        <v>405</v>
      </c>
      <c r="AV233" s="12" t="s">
        <v>268</v>
      </c>
    </row>
    <row r="234" spans="1:48" x14ac:dyDescent="0.35">
      <c r="A234" s="12" t="s">
        <v>10</v>
      </c>
      <c r="B234" s="12" t="s">
        <v>156</v>
      </c>
      <c r="C234" s="109">
        <v>44127</v>
      </c>
      <c r="D234">
        <v>3802</v>
      </c>
      <c r="E234">
        <v>3</v>
      </c>
      <c r="F234">
        <v>3</v>
      </c>
      <c r="G234">
        <v>0</v>
      </c>
      <c r="H234">
        <v>57</v>
      </c>
      <c r="I234">
        <v>35</v>
      </c>
      <c r="J234">
        <v>25</v>
      </c>
      <c r="K234">
        <v>25</v>
      </c>
      <c r="L234">
        <v>2</v>
      </c>
      <c r="M234">
        <v>2</v>
      </c>
      <c r="N234">
        <v>5</v>
      </c>
      <c r="O234">
        <v>5</v>
      </c>
      <c r="P234">
        <v>5</v>
      </c>
      <c r="Q234">
        <v>5</v>
      </c>
      <c r="R234">
        <v>7</v>
      </c>
      <c r="S234">
        <v>7</v>
      </c>
      <c r="T234">
        <v>1</v>
      </c>
      <c r="U234">
        <v>1</v>
      </c>
      <c r="V234">
        <v>0</v>
      </c>
      <c r="W234" s="12">
        <v>0</v>
      </c>
      <c r="X234">
        <v>0</v>
      </c>
      <c r="Y234">
        <v>0</v>
      </c>
      <c r="Z234">
        <v>0</v>
      </c>
      <c r="AA234">
        <v>0</v>
      </c>
      <c r="AB234">
        <v>203</v>
      </c>
      <c r="AC234">
        <v>30</v>
      </c>
      <c r="AD234">
        <v>30</v>
      </c>
      <c r="AE234">
        <v>0</v>
      </c>
      <c r="AF234">
        <v>0</v>
      </c>
      <c r="AG234">
        <v>0</v>
      </c>
      <c r="AH234">
        <v>1</v>
      </c>
      <c r="AI234">
        <v>0</v>
      </c>
      <c r="AJ234">
        <v>2</v>
      </c>
      <c r="AK234">
        <v>27</v>
      </c>
      <c r="AL234">
        <v>119</v>
      </c>
      <c r="AM234">
        <v>113</v>
      </c>
      <c r="AN234">
        <v>113</v>
      </c>
      <c r="AO234" s="12" t="s">
        <v>3</v>
      </c>
      <c r="AP234" s="12" t="s">
        <v>942</v>
      </c>
      <c r="AQ234" s="12" t="s">
        <v>17</v>
      </c>
      <c r="AR234" s="12" t="s">
        <v>379</v>
      </c>
      <c r="AS234" s="12" t="s">
        <v>57</v>
      </c>
      <c r="AT234" s="12" t="s">
        <v>365</v>
      </c>
      <c r="AU234" s="12" t="s">
        <v>401</v>
      </c>
      <c r="AV234" s="12" t="s">
        <v>268</v>
      </c>
    </row>
    <row r="235" spans="1:48" x14ac:dyDescent="0.35">
      <c r="A235" s="12" t="s">
        <v>10</v>
      </c>
      <c r="B235" s="12" t="s">
        <v>157</v>
      </c>
      <c r="C235" s="109">
        <v>44127</v>
      </c>
      <c r="D235">
        <v>3135</v>
      </c>
      <c r="E235">
        <v>5</v>
      </c>
      <c r="F235">
        <v>5</v>
      </c>
      <c r="G235">
        <v>-6</v>
      </c>
      <c r="H235">
        <v>66</v>
      </c>
      <c r="I235">
        <v>49</v>
      </c>
      <c r="J235">
        <v>36</v>
      </c>
      <c r="K235">
        <v>36</v>
      </c>
      <c r="L235">
        <v>3</v>
      </c>
      <c r="M235">
        <v>3</v>
      </c>
      <c r="N235">
        <v>10</v>
      </c>
      <c r="O235">
        <v>10</v>
      </c>
      <c r="P235">
        <v>10</v>
      </c>
      <c r="Q235">
        <v>10</v>
      </c>
      <c r="R235">
        <v>20</v>
      </c>
      <c r="S235">
        <v>18</v>
      </c>
      <c r="T235">
        <v>2</v>
      </c>
      <c r="U235">
        <v>2</v>
      </c>
      <c r="V235">
        <v>0</v>
      </c>
      <c r="W235" s="12">
        <v>0</v>
      </c>
      <c r="X235">
        <v>0</v>
      </c>
      <c r="Y235">
        <v>0</v>
      </c>
      <c r="Z235">
        <v>0</v>
      </c>
      <c r="AA235">
        <v>0</v>
      </c>
      <c r="AB235">
        <v>224</v>
      </c>
      <c r="AC235">
        <v>23</v>
      </c>
      <c r="AD235">
        <v>20</v>
      </c>
      <c r="AE235">
        <v>3</v>
      </c>
      <c r="AF235">
        <v>0</v>
      </c>
      <c r="AG235">
        <v>0</v>
      </c>
      <c r="AH235">
        <v>0</v>
      </c>
      <c r="AI235">
        <v>0</v>
      </c>
      <c r="AJ235">
        <v>2</v>
      </c>
      <c r="AK235">
        <v>21</v>
      </c>
      <c r="AL235">
        <v>125</v>
      </c>
      <c r="AM235">
        <v>111</v>
      </c>
      <c r="AN235">
        <v>111</v>
      </c>
      <c r="AO235" s="12" t="s">
        <v>3</v>
      </c>
      <c r="AP235" s="12" t="s">
        <v>942</v>
      </c>
      <c r="AQ235" s="12" t="s">
        <v>17</v>
      </c>
      <c r="AR235" s="12" t="s">
        <v>379</v>
      </c>
      <c r="AS235" s="12" t="s">
        <v>57</v>
      </c>
      <c r="AT235" s="12" t="s">
        <v>370</v>
      </c>
      <c r="AU235" s="12" t="s">
        <v>410</v>
      </c>
      <c r="AV235" s="12" t="s">
        <v>268</v>
      </c>
    </row>
    <row r="236" spans="1:48" x14ac:dyDescent="0.35">
      <c r="A236" s="12" t="s">
        <v>10</v>
      </c>
      <c r="B236" s="12" t="s">
        <v>158</v>
      </c>
      <c r="C236" s="109">
        <v>44127</v>
      </c>
      <c r="D236">
        <v>1900</v>
      </c>
      <c r="E236">
        <v>2</v>
      </c>
      <c r="F236">
        <v>2</v>
      </c>
      <c r="G236">
        <v>-21</v>
      </c>
      <c r="H236">
        <v>46</v>
      </c>
      <c r="I236">
        <v>31</v>
      </c>
      <c r="J236">
        <v>15</v>
      </c>
      <c r="K236">
        <v>15</v>
      </c>
      <c r="L236">
        <v>1</v>
      </c>
      <c r="M236">
        <v>1</v>
      </c>
      <c r="N236">
        <v>3</v>
      </c>
      <c r="O236">
        <v>3</v>
      </c>
      <c r="P236">
        <v>3</v>
      </c>
      <c r="Q236">
        <v>3</v>
      </c>
      <c r="R236">
        <v>6</v>
      </c>
      <c r="S236">
        <v>6</v>
      </c>
      <c r="T236">
        <v>1</v>
      </c>
      <c r="U236">
        <v>1</v>
      </c>
      <c r="V236">
        <v>0</v>
      </c>
      <c r="W236" s="12">
        <v>0</v>
      </c>
      <c r="X236">
        <v>0</v>
      </c>
      <c r="Y236">
        <v>0</v>
      </c>
      <c r="Z236">
        <v>0</v>
      </c>
      <c r="AA236">
        <v>0</v>
      </c>
      <c r="AB236">
        <v>54</v>
      </c>
      <c r="AC236">
        <v>7</v>
      </c>
      <c r="AD236">
        <v>7</v>
      </c>
      <c r="AE236">
        <v>0</v>
      </c>
      <c r="AF236">
        <v>0</v>
      </c>
      <c r="AG236">
        <v>0</v>
      </c>
      <c r="AH236">
        <v>0</v>
      </c>
      <c r="AI236">
        <v>0</v>
      </c>
      <c r="AJ236">
        <v>1</v>
      </c>
      <c r="AK236">
        <v>6</v>
      </c>
      <c r="AL236">
        <v>42</v>
      </c>
      <c r="AM236">
        <v>42</v>
      </c>
      <c r="AN236">
        <v>42</v>
      </c>
      <c r="AO236" s="12" t="s">
        <v>3</v>
      </c>
      <c r="AP236" s="12" t="s">
        <v>942</v>
      </c>
      <c r="AQ236" s="12" t="s">
        <v>17</v>
      </c>
      <c r="AR236" s="12" t="s">
        <v>379</v>
      </c>
      <c r="AS236" s="12" t="s">
        <v>57</v>
      </c>
      <c r="AT236" s="12" t="s">
        <v>365</v>
      </c>
      <c r="AU236" s="12" t="s">
        <v>407</v>
      </c>
      <c r="AV236" s="12" t="s">
        <v>268</v>
      </c>
    </row>
    <row r="237" spans="1:48" x14ac:dyDescent="0.35">
      <c r="A237" s="12" t="s">
        <v>10</v>
      </c>
      <c r="B237" s="12" t="s">
        <v>159</v>
      </c>
      <c r="C237" s="109">
        <v>44127</v>
      </c>
      <c r="D237">
        <v>1774</v>
      </c>
      <c r="E237">
        <v>2</v>
      </c>
      <c r="F237">
        <v>2</v>
      </c>
      <c r="G237">
        <v>-17</v>
      </c>
      <c r="H237">
        <v>65</v>
      </c>
      <c r="I237">
        <v>44</v>
      </c>
      <c r="J237">
        <v>18</v>
      </c>
      <c r="K237">
        <v>18</v>
      </c>
      <c r="L237">
        <v>1</v>
      </c>
      <c r="M237">
        <v>1</v>
      </c>
      <c r="N237">
        <v>5</v>
      </c>
      <c r="O237">
        <v>5</v>
      </c>
      <c r="P237">
        <v>5</v>
      </c>
      <c r="Q237">
        <v>5</v>
      </c>
      <c r="R237">
        <v>5</v>
      </c>
      <c r="S237">
        <v>4</v>
      </c>
      <c r="T237">
        <v>1</v>
      </c>
      <c r="U237">
        <v>1</v>
      </c>
      <c r="V237">
        <v>0</v>
      </c>
      <c r="W237" s="12">
        <v>0</v>
      </c>
      <c r="X237">
        <v>0</v>
      </c>
      <c r="Y237">
        <v>0</v>
      </c>
      <c r="Z237">
        <v>0</v>
      </c>
      <c r="AA237">
        <v>0</v>
      </c>
      <c r="AB237">
        <v>120</v>
      </c>
      <c r="AC237">
        <v>19</v>
      </c>
      <c r="AD237">
        <v>19</v>
      </c>
      <c r="AE237">
        <v>0</v>
      </c>
      <c r="AF237">
        <v>0</v>
      </c>
      <c r="AG237">
        <v>0</v>
      </c>
      <c r="AH237">
        <v>0</v>
      </c>
      <c r="AI237">
        <v>0</v>
      </c>
      <c r="AJ237">
        <v>0</v>
      </c>
      <c r="AK237">
        <v>17</v>
      </c>
      <c r="AL237">
        <v>86</v>
      </c>
      <c r="AM237">
        <v>74</v>
      </c>
      <c r="AN237">
        <v>72</v>
      </c>
      <c r="AO237" s="12" t="s">
        <v>3</v>
      </c>
      <c r="AP237" s="12" t="s">
        <v>942</v>
      </c>
      <c r="AQ237" s="12" t="s">
        <v>17</v>
      </c>
      <c r="AR237" s="12" t="s">
        <v>379</v>
      </c>
      <c r="AS237" s="12" t="s">
        <v>57</v>
      </c>
      <c r="AT237" s="12" t="s">
        <v>368</v>
      </c>
      <c r="AU237" s="12" t="s">
        <v>403</v>
      </c>
      <c r="AV237" s="12" t="s">
        <v>268</v>
      </c>
    </row>
    <row r="238" spans="1:48" x14ac:dyDescent="0.35">
      <c r="A238" s="12" t="s">
        <v>10</v>
      </c>
      <c r="B238" s="12" t="s">
        <v>160</v>
      </c>
      <c r="C238" s="109">
        <v>44127</v>
      </c>
      <c r="D238">
        <v>1682</v>
      </c>
      <c r="E238">
        <v>3</v>
      </c>
      <c r="F238">
        <v>3</v>
      </c>
      <c r="G238">
        <v>16</v>
      </c>
      <c r="H238">
        <v>31</v>
      </c>
      <c r="I238">
        <v>20</v>
      </c>
      <c r="J238">
        <v>10</v>
      </c>
      <c r="K238">
        <v>10</v>
      </c>
      <c r="L238">
        <v>1</v>
      </c>
      <c r="M238">
        <v>1</v>
      </c>
      <c r="N238">
        <v>6</v>
      </c>
      <c r="O238">
        <v>6</v>
      </c>
      <c r="P238">
        <v>6</v>
      </c>
      <c r="Q238">
        <v>6</v>
      </c>
      <c r="R238">
        <v>7</v>
      </c>
      <c r="S238">
        <v>7</v>
      </c>
      <c r="T238">
        <v>2</v>
      </c>
      <c r="U238">
        <v>2</v>
      </c>
      <c r="V238">
        <v>0</v>
      </c>
      <c r="W238" s="12">
        <v>0</v>
      </c>
      <c r="X238">
        <v>0</v>
      </c>
      <c r="Y238">
        <v>0</v>
      </c>
      <c r="Z238">
        <v>0</v>
      </c>
      <c r="AA238">
        <v>0</v>
      </c>
      <c r="AB238">
        <v>134</v>
      </c>
      <c r="AC238">
        <v>10</v>
      </c>
      <c r="AD238">
        <v>6</v>
      </c>
      <c r="AE238">
        <v>4</v>
      </c>
      <c r="AF238">
        <v>0</v>
      </c>
      <c r="AG238">
        <v>0</v>
      </c>
      <c r="AH238">
        <v>0</v>
      </c>
      <c r="AI238">
        <v>0</v>
      </c>
      <c r="AJ238">
        <v>1</v>
      </c>
      <c r="AK238">
        <v>9</v>
      </c>
      <c r="AL238">
        <v>102</v>
      </c>
      <c r="AM238">
        <v>93</v>
      </c>
      <c r="AN238">
        <v>93</v>
      </c>
      <c r="AO238" s="12" t="s">
        <v>3</v>
      </c>
      <c r="AP238" s="12" t="s">
        <v>942</v>
      </c>
      <c r="AQ238" s="12" t="s">
        <v>17</v>
      </c>
      <c r="AR238" s="12" t="s">
        <v>379</v>
      </c>
      <c r="AS238" s="12" t="s">
        <v>57</v>
      </c>
      <c r="AT238" s="12" t="s">
        <v>367</v>
      </c>
      <c r="AU238" s="12" t="s">
        <v>411</v>
      </c>
      <c r="AV238" s="12" t="s">
        <v>268</v>
      </c>
    </row>
    <row r="239" spans="1:48" x14ac:dyDescent="0.35">
      <c r="A239" s="12" t="s">
        <v>10</v>
      </c>
      <c r="B239" s="12" t="s">
        <v>161</v>
      </c>
      <c r="C239" s="109">
        <v>44127</v>
      </c>
      <c r="D239">
        <v>1123</v>
      </c>
      <c r="E239">
        <v>3</v>
      </c>
      <c r="F239">
        <v>3</v>
      </c>
      <c r="G239">
        <v>-2</v>
      </c>
      <c r="H239">
        <v>60</v>
      </c>
      <c r="I239">
        <v>42</v>
      </c>
      <c r="J239">
        <v>27</v>
      </c>
      <c r="K239">
        <v>27</v>
      </c>
      <c r="L239">
        <v>2</v>
      </c>
      <c r="M239">
        <v>2</v>
      </c>
      <c r="N239">
        <v>4</v>
      </c>
      <c r="O239">
        <v>4</v>
      </c>
      <c r="P239">
        <v>4</v>
      </c>
      <c r="Q239">
        <v>4</v>
      </c>
      <c r="R239">
        <v>6</v>
      </c>
      <c r="S239">
        <v>6</v>
      </c>
      <c r="T239">
        <v>1</v>
      </c>
      <c r="U239">
        <v>1</v>
      </c>
      <c r="V239">
        <v>0</v>
      </c>
      <c r="W239" s="12">
        <v>0</v>
      </c>
      <c r="X239">
        <v>0</v>
      </c>
      <c r="Y239">
        <v>0</v>
      </c>
      <c r="Z239">
        <v>0</v>
      </c>
      <c r="AA239">
        <v>0</v>
      </c>
      <c r="AB239">
        <v>94</v>
      </c>
      <c r="AC239">
        <v>7</v>
      </c>
      <c r="AD239">
        <v>7</v>
      </c>
      <c r="AE239">
        <v>0</v>
      </c>
      <c r="AF239">
        <v>0</v>
      </c>
      <c r="AG239">
        <v>0</v>
      </c>
      <c r="AH239">
        <v>0</v>
      </c>
      <c r="AI239">
        <v>0</v>
      </c>
      <c r="AJ239">
        <v>1</v>
      </c>
      <c r="AK239">
        <v>6</v>
      </c>
      <c r="AL239">
        <v>73</v>
      </c>
      <c r="AM239">
        <v>67</v>
      </c>
      <c r="AN239">
        <v>67</v>
      </c>
      <c r="AO239" s="12" t="s">
        <v>3</v>
      </c>
      <c r="AP239" s="12" t="s">
        <v>942</v>
      </c>
      <c r="AQ239" s="12" t="s">
        <v>17</v>
      </c>
      <c r="AR239" s="12" t="s">
        <v>379</v>
      </c>
      <c r="AS239" s="12" t="s">
        <v>57</v>
      </c>
      <c r="AT239" s="12" t="s">
        <v>369</v>
      </c>
      <c r="AU239" s="12" t="s">
        <v>408</v>
      </c>
      <c r="AV239" s="12" t="s">
        <v>268</v>
      </c>
    </row>
    <row r="240" spans="1:48" x14ac:dyDescent="0.35">
      <c r="A240" s="12" t="s">
        <v>10</v>
      </c>
      <c r="B240" s="12" t="s">
        <v>163</v>
      </c>
      <c r="C240" s="109">
        <v>44127</v>
      </c>
      <c r="D240">
        <v>1023</v>
      </c>
      <c r="E240">
        <v>2</v>
      </c>
      <c r="F240">
        <v>2</v>
      </c>
      <c r="G240">
        <v>-5</v>
      </c>
      <c r="H240">
        <v>28</v>
      </c>
      <c r="I240">
        <v>19</v>
      </c>
      <c r="J240">
        <v>12</v>
      </c>
      <c r="K240">
        <v>12</v>
      </c>
      <c r="L240">
        <v>1</v>
      </c>
      <c r="M240">
        <v>1</v>
      </c>
      <c r="N240">
        <v>3</v>
      </c>
      <c r="O240">
        <v>3</v>
      </c>
      <c r="P240">
        <v>3</v>
      </c>
      <c r="Q240">
        <v>3</v>
      </c>
      <c r="R240">
        <v>5</v>
      </c>
      <c r="S240">
        <v>5</v>
      </c>
      <c r="T240">
        <v>1</v>
      </c>
      <c r="U240">
        <v>1</v>
      </c>
      <c r="V240">
        <v>0</v>
      </c>
      <c r="W240" s="12">
        <v>0</v>
      </c>
      <c r="X240">
        <v>0</v>
      </c>
      <c r="Y240">
        <v>0</v>
      </c>
      <c r="Z240">
        <v>0</v>
      </c>
      <c r="AA240">
        <v>0</v>
      </c>
      <c r="AB240">
        <v>52</v>
      </c>
      <c r="AC240">
        <v>5</v>
      </c>
      <c r="AD240">
        <v>3</v>
      </c>
      <c r="AE240">
        <v>2</v>
      </c>
      <c r="AF240">
        <v>0</v>
      </c>
      <c r="AG240">
        <v>0</v>
      </c>
      <c r="AH240">
        <v>0</v>
      </c>
      <c r="AI240">
        <v>0</v>
      </c>
      <c r="AJ240">
        <v>0</v>
      </c>
      <c r="AK240">
        <v>5</v>
      </c>
      <c r="AL240">
        <v>41</v>
      </c>
      <c r="AM240">
        <v>36</v>
      </c>
      <c r="AN240">
        <v>36</v>
      </c>
      <c r="AO240" s="12" t="s">
        <v>3</v>
      </c>
      <c r="AP240" s="12" t="s">
        <v>942</v>
      </c>
      <c r="AQ240" s="12" t="s">
        <v>17</v>
      </c>
      <c r="AR240" s="12" t="s">
        <v>379</v>
      </c>
      <c r="AS240" s="12" t="s">
        <v>57</v>
      </c>
      <c r="AT240" s="12" t="s">
        <v>366</v>
      </c>
      <c r="AU240" s="12" t="s">
        <v>404</v>
      </c>
      <c r="AV240" s="12" t="s">
        <v>268</v>
      </c>
    </row>
    <row r="241" spans="1:48" x14ac:dyDescent="0.35">
      <c r="A241" s="12" t="s">
        <v>10</v>
      </c>
      <c r="B241" s="12" t="s">
        <v>154</v>
      </c>
      <c r="C241" s="109">
        <v>44134</v>
      </c>
      <c r="D241">
        <v>5380</v>
      </c>
      <c r="E241">
        <v>9</v>
      </c>
      <c r="F241">
        <v>9</v>
      </c>
      <c r="G241">
        <v>0</v>
      </c>
      <c r="H241">
        <v>67</v>
      </c>
      <c r="I241">
        <v>43</v>
      </c>
      <c r="J241">
        <v>28</v>
      </c>
      <c r="K241">
        <v>28</v>
      </c>
      <c r="L241">
        <v>3</v>
      </c>
      <c r="M241">
        <v>3</v>
      </c>
      <c r="N241">
        <v>7</v>
      </c>
      <c r="O241">
        <v>7</v>
      </c>
      <c r="P241">
        <v>7</v>
      </c>
      <c r="Q241">
        <v>7</v>
      </c>
      <c r="R241">
        <v>18</v>
      </c>
      <c r="S241">
        <v>18</v>
      </c>
      <c r="T241">
        <v>2</v>
      </c>
      <c r="U241">
        <v>2</v>
      </c>
      <c r="V241">
        <v>47</v>
      </c>
      <c r="W241" s="12">
        <v>47</v>
      </c>
      <c r="X241">
        <v>47</v>
      </c>
      <c r="Y241">
        <v>47</v>
      </c>
      <c r="Z241">
        <v>4</v>
      </c>
      <c r="AA241">
        <v>4</v>
      </c>
      <c r="AB241">
        <v>205</v>
      </c>
      <c r="AC241">
        <v>5</v>
      </c>
      <c r="AD241">
        <v>5</v>
      </c>
      <c r="AE241">
        <v>0</v>
      </c>
      <c r="AF241">
        <v>0</v>
      </c>
      <c r="AG241">
        <v>0</v>
      </c>
      <c r="AH241">
        <v>0</v>
      </c>
      <c r="AI241">
        <v>0</v>
      </c>
      <c r="AJ241">
        <v>0</v>
      </c>
      <c r="AK241">
        <v>5</v>
      </c>
      <c r="AL241">
        <v>223</v>
      </c>
      <c r="AM241">
        <v>208</v>
      </c>
      <c r="AN241">
        <v>204</v>
      </c>
      <c r="AO241" s="12" t="s">
        <v>3</v>
      </c>
      <c r="AP241" s="12" t="s">
        <v>943</v>
      </c>
      <c r="AQ241" s="12" t="s">
        <v>17</v>
      </c>
      <c r="AR241" s="12" t="s">
        <v>379</v>
      </c>
      <c r="AS241" s="12" t="s">
        <v>57</v>
      </c>
      <c r="AT241" s="12" t="s">
        <v>365</v>
      </c>
      <c r="AU241" s="12" t="s">
        <v>405</v>
      </c>
      <c r="AV241" s="12" t="s">
        <v>268</v>
      </c>
    </row>
    <row r="242" spans="1:48" x14ac:dyDescent="0.35">
      <c r="A242" s="12" t="s">
        <v>10</v>
      </c>
      <c r="B242" s="12" t="s">
        <v>155</v>
      </c>
      <c r="C242" s="109">
        <v>44134</v>
      </c>
      <c r="D242">
        <v>4285</v>
      </c>
      <c r="E242">
        <v>4</v>
      </c>
      <c r="F242">
        <v>4</v>
      </c>
      <c r="G242">
        <v>12</v>
      </c>
      <c r="H242">
        <v>58</v>
      </c>
      <c r="I242">
        <v>39</v>
      </c>
      <c r="J242">
        <v>27</v>
      </c>
      <c r="K242">
        <v>27</v>
      </c>
      <c r="L242">
        <v>2</v>
      </c>
      <c r="M242">
        <v>2</v>
      </c>
      <c r="N242">
        <v>8</v>
      </c>
      <c r="O242">
        <v>6</v>
      </c>
      <c r="P242">
        <v>6</v>
      </c>
      <c r="Q242">
        <v>6</v>
      </c>
      <c r="R242">
        <v>9</v>
      </c>
      <c r="S242">
        <v>9</v>
      </c>
      <c r="T242">
        <v>1</v>
      </c>
      <c r="U242">
        <v>1</v>
      </c>
      <c r="V242">
        <v>15</v>
      </c>
      <c r="W242" s="12">
        <v>15</v>
      </c>
      <c r="X242">
        <v>15</v>
      </c>
      <c r="Y242">
        <v>15</v>
      </c>
      <c r="Z242">
        <v>1</v>
      </c>
      <c r="AA242">
        <v>1</v>
      </c>
      <c r="AB242">
        <v>150</v>
      </c>
      <c r="AC242">
        <v>25</v>
      </c>
      <c r="AD242">
        <v>25</v>
      </c>
      <c r="AE242">
        <v>0</v>
      </c>
      <c r="AF242">
        <v>0</v>
      </c>
      <c r="AG242">
        <v>0</v>
      </c>
      <c r="AH242">
        <v>1</v>
      </c>
      <c r="AI242">
        <v>0</v>
      </c>
      <c r="AJ242">
        <v>0</v>
      </c>
      <c r="AK242">
        <v>20</v>
      </c>
      <c r="AL242">
        <v>188</v>
      </c>
      <c r="AM242">
        <v>175</v>
      </c>
      <c r="AN242">
        <v>174</v>
      </c>
      <c r="AO242" s="12" t="s">
        <v>3</v>
      </c>
      <c r="AP242" s="12" t="s">
        <v>943</v>
      </c>
      <c r="AQ242" s="12" t="s">
        <v>17</v>
      </c>
      <c r="AR242" s="12" t="s">
        <v>379</v>
      </c>
      <c r="AS242" s="12" t="s">
        <v>57</v>
      </c>
      <c r="AT242" s="12" t="s">
        <v>365</v>
      </c>
      <c r="AU242" s="12" t="s">
        <v>409</v>
      </c>
      <c r="AV242" s="12" t="s">
        <v>268</v>
      </c>
    </row>
    <row r="243" spans="1:48" x14ac:dyDescent="0.35">
      <c r="A243" s="12" t="s">
        <v>10</v>
      </c>
      <c r="B243" s="12" t="s">
        <v>158</v>
      </c>
      <c r="C243" s="109">
        <v>44134</v>
      </c>
      <c r="D243">
        <v>1900</v>
      </c>
      <c r="E243">
        <v>4</v>
      </c>
      <c r="F243">
        <v>4</v>
      </c>
      <c r="G243">
        <v>-14</v>
      </c>
      <c r="H243">
        <v>69</v>
      </c>
      <c r="I243">
        <v>48</v>
      </c>
      <c r="J243">
        <v>27</v>
      </c>
      <c r="K243">
        <v>27</v>
      </c>
      <c r="L243">
        <v>2</v>
      </c>
      <c r="M243">
        <v>2</v>
      </c>
      <c r="N243">
        <v>2</v>
      </c>
      <c r="O243">
        <v>2</v>
      </c>
      <c r="P243">
        <v>2</v>
      </c>
      <c r="Q243">
        <v>2</v>
      </c>
      <c r="R243">
        <v>4</v>
      </c>
      <c r="S243">
        <v>4</v>
      </c>
      <c r="T243">
        <v>1</v>
      </c>
      <c r="U243">
        <v>1</v>
      </c>
      <c r="V243">
        <v>16</v>
      </c>
      <c r="W243" s="12">
        <v>16</v>
      </c>
      <c r="X243">
        <v>16</v>
      </c>
      <c r="Y243">
        <v>16</v>
      </c>
      <c r="Z243">
        <v>1</v>
      </c>
      <c r="AA243">
        <v>1</v>
      </c>
      <c r="AB243">
        <v>50</v>
      </c>
      <c r="AC243">
        <v>7</v>
      </c>
      <c r="AD243">
        <v>7</v>
      </c>
      <c r="AE243">
        <v>0</v>
      </c>
      <c r="AF243">
        <v>0</v>
      </c>
      <c r="AG243">
        <v>0</v>
      </c>
      <c r="AH243">
        <v>0</v>
      </c>
      <c r="AI243">
        <v>0</v>
      </c>
      <c r="AJ243">
        <v>1</v>
      </c>
      <c r="AK243">
        <v>6</v>
      </c>
      <c r="AL243">
        <v>53</v>
      </c>
      <c r="AM243">
        <v>51</v>
      </c>
      <c r="AN243">
        <v>50</v>
      </c>
      <c r="AO243" s="12" t="s">
        <v>3</v>
      </c>
      <c r="AP243" s="12" t="s">
        <v>943</v>
      </c>
      <c r="AQ243" s="12" t="s">
        <v>17</v>
      </c>
      <c r="AR243" s="12" t="s">
        <v>379</v>
      </c>
      <c r="AS243" s="12" t="s">
        <v>57</v>
      </c>
      <c r="AT243" s="12" t="s">
        <v>365</v>
      </c>
      <c r="AU243" s="12" t="s">
        <v>407</v>
      </c>
      <c r="AV243" s="12" t="s">
        <v>268</v>
      </c>
    </row>
    <row r="244" spans="1:48" x14ac:dyDescent="0.35">
      <c r="A244" s="12" t="s">
        <v>10</v>
      </c>
      <c r="B244" s="12" t="s">
        <v>159</v>
      </c>
      <c r="C244" s="109">
        <v>44134</v>
      </c>
      <c r="D244">
        <v>1774</v>
      </c>
      <c r="E244">
        <v>3</v>
      </c>
      <c r="F244">
        <v>3</v>
      </c>
      <c r="G244">
        <v>-18</v>
      </c>
      <c r="H244">
        <v>55</v>
      </c>
      <c r="I244">
        <v>34</v>
      </c>
      <c r="J244">
        <v>18</v>
      </c>
      <c r="K244">
        <v>18</v>
      </c>
      <c r="L244">
        <v>1</v>
      </c>
      <c r="M244">
        <v>1</v>
      </c>
      <c r="N244">
        <v>6</v>
      </c>
      <c r="O244">
        <v>6</v>
      </c>
      <c r="P244">
        <v>6</v>
      </c>
      <c r="Q244">
        <v>6</v>
      </c>
      <c r="R244">
        <v>7</v>
      </c>
      <c r="S244">
        <v>5</v>
      </c>
      <c r="T244">
        <v>1</v>
      </c>
      <c r="U244">
        <v>1</v>
      </c>
      <c r="V244">
        <v>5</v>
      </c>
      <c r="W244" s="12">
        <v>5</v>
      </c>
      <c r="X244">
        <v>5</v>
      </c>
      <c r="Y244">
        <v>5</v>
      </c>
      <c r="Z244">
        <v>1</v>
      </c>
      <c r="AA244">
        <v>1</v>
      </c>
      <c r="AB244">
        <v>60</v>
      </c>
      <c r="AC244">
        <v>8</v>
      </c>
      <c r="AD244">
        <v>8</v>
      </c>
      <c r="AE244">
        <v>0</v>
      </c>
      <c r="AF244">
        <v>0</v>
      </c>
      <c r="AG244">
        <v>0</v>
      </c>
      <c r="AH244">
        <v>0</v>
      </c>
      <c r="AI244">
        <v>0</v>
      </c>
      <c r="AJ244">
        <v>0</v>
      </c>
      <c r="AK244">
        <v>8</v>
      </c>
      <c r="AL244">
        <v>82</v>
      </c>
      <c r="AM244">
        <v>75</v>
      </c>
      <c r="AN244">
        <v>74</v>
      </c>
      <c r="AO244" s="12" t="s">
        <v>3</v>
      </c>
      <c r="AP244" s="12" t="s">
        <v>943</v>
      </c>
      <c r="AQ244" s="12" t="s">
        <v>17</v>
      </c>
      <c r="AR244" s="12" t="s">
        <v>379</v>
      </c>
      <c r="AS244" s="12" t="s">
        <v>57</v>
      </c>
      <c r="AT244" s="12" t="s">
        <v>368</v>
      </c>
      <c r="AU244" s="12" t="s">
        <v>403</v>
      </c>
      <c r="AV244" s="12" t="s">
        <v>268</v>
      </c>
    </row>
    <row r="245" spans="1:48" x14ac:dyDescent="0.35">
      <c r="A245" s="12" t="s">
        <v>10</v>
      </c>
      <c r="B245" s="12" t="s">
        <v>160</v>
      </c>
      <c r="C245" s="109">
        <v>44134</v>
      </c>
      <c r="D245">
        <v>1682</v>
      </c>
      <c r="E245">
        <v>3</v>
      </c>
      <c r="F245">
        <v>3</v>
      </c>
      <c r="G245">
        <v>-8</v>
      </c>
      <c r="H245">
        <v>36</v>
      </c>
      <c r="I245">
        <v>27</v>
      </c>
      <c r="J245">
        <v>14</v>
      </c>
      <c r="K245">
        <v>14</v>
      </c>
      <c r="L245">
        <v>1</v>
      </c>
      <c r="M245">
        <v>1</v>
      </c>
      <c r="N245">
        <v>4</v>
      </c>
      <c r="O245">
        <v>4</v>
      </c>
      <c r="P245">
        <v>4</v>
      </c>
      <c r="Q245">
        <v>4</v>
      </c>
      <c r="R245">
        <v>4</v>
      </c>
      <c r="S245">
        <v>2</v>
      </c>
      <c r="T245">
        <v>1</v>
      </c>
      <c r="U245">
        <v>1</v>
      </c>
      <c r="V245">
        <v>8</v>
      </c>
      <c r="W245" s="12">
        <v>8</v>
      </c>
      <c r="X245">
        <v>8</v>
      </c>
      <c r="Y245">
        <v>8</v>
      </c>
      <c r="Z245">
        <v>1</v>
      </c>
      <c r="AA245">
        <v>1</v>
      </c>
      <c r="AB245">
        <v>130</v>
      </c>
      <c r="AC245">
        <v>10</v>
      </c>
      <c r="AD245">
        <v>6</v>
      </c>
      <c r="AE245">
        <v>4</v>
      </c>
      <c r="AF245">
        <v>0</v>
      </c>
      <c r="AG245">
        <v>0</v>
      </c>
      <c r="AH245">
        <v>0</v>
      </c>
      <c r="AI245">
        <v>0</v>
      </c>
      <c r="AJ245">
        <v>0</v>
      </c>
      <c r="AK245">
        <v>9</v>
      </c>
      <c r="AL245">
        <v>34</v>
      </c>
      <c r="AM245">
        <v>32</v>
      </c>
      <c r="AN245">
        <v>32</v>
      </c>
      <c r="AO245" s="12" t="s">
        <v>3</v>
      </c>
      <c r="AP245" s="12" t="s">
        <v>943</v>
      </c>
      <c r="AQ245" s="12" t="s">
        <v>17</v>
      </c>
      <c r="AR245" s="12" t="s">
        <v>379</v>
      </c>
      <c r="AS245" s="12" t="s">
        <v>57</v>
      </c>
      <c r="AT245" s="12" t="s">
        <v>367</v>
      </c>
      <c r="AU245" s="12" t="s">
        <v>411</v>
      </c>
      <c r="AV245" s="12" t="s">
        <v>268</v>
      </c>
    </row>
    <row r="246" spans="1:48" x14ac:dyDescent="0.35">
      <c r="A246" s="12" t="s">
        <v>10</v>
      </c>
      <c r="B246" s="12" t="s">
        <v>162</v>
      </c>
      <c r="C246" s="109">
        <v>44134</v>
      </c>
      <c r="D246">
        <v>1111</v>
      </c>
      <c r="E246">
        <v>4</v>
      </c>
      <c r="F246">
        <v>4</v>
      </c>
      <c r="G246">
        <v>0</v>
      </c>
      <c r="H246">
        <v>64</v>
      </c>
      <c r="I246">
        <v>40</v>
      </c>
      <c r="J246">
        <v>28</v>
      </c>
      <c r="K246">
        <v>28</v>
      </c>
      <c r="L246">
        <v>2</v>
      </c>
      <c r="M246">
        <v>2</v>
      </c>
      <c r="N246">
        <v>3</v>
      </c>
      <c r="O246">
        <v>3</v>
      </c>
      <c r="P246">
        <v>3</v>
      </c>
      <c r="Q246">
        <v>3</v>
      </c>
      <c r="R246">
        <v>3</v>
      </c>
      <c r="S246">
        <v>3</v>
      </c>
      <c r="T246">
        <v>1</v>
      </c>
      <c r="U246">
        <v>1</v>
      </c>
      <c r="V246">
        <v>10</v>
      </c>
      <c r="W246" s="12">
        <v>10</v>
      </c>
      <c r="X246">
        <v>10</v>
      </c>
      <c r="Y246">
        <v>10</v>
      </c>
      <c r="Z246">
        <v>1</v>
      </c>
      <c r="AA246">
        <v>1</v>
      </c>
      <c r="AB246">
        <v>124</v>
      </c>
      <c r="AC246">
        <v>11</v>
      </c>
      <c r="AD246">
        <v>8</v>
      </c>
      <c r="AE246">
        <v>3</v>
      </c>
      <c r="AF246">
        <v>0</v>
      </c>
      <c r="AG246">
        <v>0</v>
      </c>
      <c r="AH246">
        <v>0</v>
      </c>
      <c r="AI246">
        <v>0</v>
      </c>
      <c r="AJ246">
        <v>1</v>
      </c>
      <c r="AK246">
        <v>10</v>
      </c>
      <c r="AL246">
        <v>46</v>
      </c>
      <c r="AM246">
        <v>41</v>
      </c>
      <c r="AN246">
        <v>41</v>
      </c>
      <c r="AO246" s="12" t="s">
        <v>3</v>
      </c>
      <c r="AP246" s="12" t="s">
        <v>943</v>
      </c>
      <c r="AQ246" s="12" t="s">
        <v>17</v>
      </c>
      <c r="AR246" s="12" t="s">
        <v>379</v>
      </c>
      <c r="AS246" s="12" t="s">
        <v>57</v>
      </c>
      <c r="AT246" s="12" t="s">
        <v>368</v>
      </c>
      <c r="AU246" s="12" t="s">
        <v>402</v>
      </c>
      <c r="AV246" s="12" t="s">
        <v>268</v>
      </c>
    </row>
    <row r="247" spans="1:48" x14ac:dyDescent="0.35">
      <c r="A247" s="12" t="s">
        <v>10</v>
      </c>
      <c r="B247" s="12" t="s">
        <v>163</v>
      </c>
      <c r="C247" s="109">
        <v>44134</v>
      </c>
      <c r="D247">
        <v>1023</v>
      </c>
      <c r="E247">
        <v>3</v>
      </c>
      <c r="F247">
        <v>3</v>
      </c>
      <c r="G247">
        <v>-11</v>
      </c>
      <c r="H247">
        <v>33</v>
      </c>
      <c r="I247">
        <v>29</v>
      </c>
      <c r="J247">
        <v>17</v>
      </c>
      <c r="K247">
        <v>17</v>
      </c>
      <c r="L247">
        <v>1</v>
      </c>
      <c r="M247">
        <v>1</v>
      </c>
      <c r="N247">
        <v>5</v>
      </c>
      <c r="O247">
        <v>5</v>
      </c>
      <c r="P247">
        <v>5</v>
      </c>
      <c r="Q247">
        <v>5</v>
      </c>
      <c r="R247">
        <v>9</v>
      </c>
      <c r="S247">
        <v>9</v>
      </c>
      <c r="T247">
        <v>1</v>
      </c>
      <c r="U247">
        <v>1</v>
      </c>
      <c r="V247">
        <v>7</v>
      </c>
      <c r="W247" s="12">
        <v>7</v>
      </c>
      <c r="X247">
        <v>7</v>
      </c>
      <c r="Y247">
        <v>7</v>
      </c>
      <c r="Z247">
        <v>1</v>
      </c>
      <c r="AA247">
        <v>1</v>
      </c>
      <c r="AB247">
        <v>45</v>
      </c>
      <c r="AC247">
        <v>5</v>
      </c>
      <c r="AD247">
        <v>4</v>
      </c>
      <c r="AE247">
        <v>1</v>
      </c>
      <c r="AF247">
        <v>0</v>
      </c>
      <c r="AG247">
        <v>0</v>
      </c>
      <c r="AH247">
        <v>0</v>
      </c>
      <c r="AI247">
        <v>0</v>
      </c>
      <c r="AJ247">
        <v>1</v>
      </c>
      <c r="AK247">
        <v>4</v>
      </c>
      <c r="AL247">
        <v>65</v>
      </c>
      <c r="AM247">
        <v>57</v>
      </c>
      <c r="AN247">
        <v>57</v>
      </c>
      <c r="AO247" s="12" t="s">
        <v>3</v>
      </c>
      <c r="AP247" s="12" t="s">
        <v>943</v>
      </c>
      <c r="AQ247" s="12" t="s">
        <v>17</v>
      </c>
      <c r="AR247" s="12" t="s">
        <v>379</v>
      </c>
      <c r="AS247" s="12" t="s">
        <v>57</v>
      </c>
      <c r="AT247" s="12" t="s">
        <v>366</v>
      </c>
      <c r="AU247" s="12" t="s">
        <v>404</v>
      </c>
      <c r="AV247" s="12" t="s">
        <v>268</v>
      </c>
    </row>
    <row r="248" spans="1:48" x14ac:dyDescent="0.35">
      <c r="A248" s="12" t="s">
        <v>10</v>
      </c>
      <c r="B248" s="12" t="s">
        <v>154</v>
      </c>
      <c r="C248" s="109">
        <v>44141</v>
      </c>
      <c r="D248">
        <v>5695</v>
      </c>
      <c r="E248">
        <v>7</v>
      </c>
      <c r="F248">
        <v>7</v>
      </c>
      <c r="G248">
        <v>25</v>
      </c>
      <c r="H248">
        <v>107</v>
      </c>
      <c r="I248">
        <v>80</v>
      </c>
      <c r="J248">
        <v>71</v>
      </c>
      <c r="K248">
        <v>71</v>
      </c>
      <c r="L248">
        <v>4</v>
      </c>
      <c r="M248">
        <v>4</v>
      </c>
      <c r="N248">
        <v>8</v>
      </c>
      <c r="O248">
        <v>8</v>
      </c>
      <c r="P248">
        <v>8</v>
      </c>
      <c r="Q248">
        <v>8</v>
      </c>
      <c r="R248">
        <v>24</v>
      </c>
      <c r="S248">
        <v>23</v>
      </c>
      <c r="T248">
        <v>3</v>
      </c>
      <c r="U248">
        <v>3</v>
      </c>
      <c r="V248">
        <v>16</v>
      </c>
      <c r="W248" s="12">
        <v>16</v>
      </c>
      <c r="X248">
        <v>16</v>
      </c>
      <c r="Y248">
        <v>16</v>
      </c>
      <c r="Z248">
        <v>0</v>
      </c>
      <c r="AA248">
        <v>0</v>
      </c>
      <c r="AB248">
        <v>284</v>
      </c>
      <c r="AC248">
        <v>4</v>
      </c>
      <c r="AD248">
        <v>4</v>
      </c>
      <c r="AE248">
        <v>0</v>
      </c>
      <c r="AF248">
        <v>0</v>
      </c>
      <c r="AG248">
        <v>0</v>
      </c>
      <c r="AH248">
        <v>0</v>
      </c>
      <c r="AI248">
        <v>0</v>
      </c>
      <c r="AJ248">
        <v>0</v>
      </c>
      <c r="AK248">
        <v>4</v>
      </c>
      <c r="AL248">
        <v>207</v>
      </c>
      <c r="AM248">
        <v>187</v>
      </c>
      <c r="AN248">
        <v>184</v>
      </c>
      <c r="AO248" s="12" t="s">
        <v>3</v>
      </c>
      <c r="AP248" s="12" t="s">
        <v>944</v>
      </c>
      <c r="AQ248" s="12" t="s">
        <v>35</v>
      </c>
      <c r="AR248" s="12" t="s">
        <v>379</v>
      </c>
      <c r="AS248" s="12" t="s">
        <v>57</v>
      </c>
      <c r="AT248" s="12" t="s">
        <v>365</v>
      </c>
      <c r="AU248" s="12" t="s">
        <v>405</v>
      </c>
      <c r="AV248" s="12" t="s">
        <v>268</v>
      </c>
    </row>
    <row r="249" spans="1:48" x14ac:dyDescent="0.35">
      <c r="A249" s="12" t="s">
        <v>10</v>
      </c>
      <c r="B249" s="12" t="s">
        <v>158</v>
      </c>
      <c r="C249" s="109">
        <v>44141</v>
      </c>
      <c r="D249">
        <v>1848</v>
      </c>
      <c r="E249">
        <v>2</v>
      </c>
      <c r="F249">
        <v>2</v>
      </c>
      <c r="G249">
        <v>6</v>
      </c>
      <c r="H249">
        <v>59</v>
      </c>
      <c r="I249">
        <v>36</v>
      </c>
      <c r="J249">
        <v>21</v>
      </c>
      <c r="K249">
        <v>21</v>
      </c>
      <c r="L249">
        <v>2</v>
      </c>
      <c r="M249">
        <v>2</v>
      </c>
      <c r="N249">
        <v>5</v>
      </c>
      <c r="O249">
        <v>5</v>
      </c>
      <c r="P249">
        <v>5</v>
      </c>
      <c r="Q249">
        <v>5</v>
      </c>
      <c r="R249">
        <v>8</v>
      </c>
      <c r="S249">
        <v>6</v>
      </c>
      <c r="T249">
        <v>0</v>
      </c>
      <c r="U249">
        <v>0</v>
      </c>
      <c r="V249">
        <v>19</v>
      </c>
      <c r="W249" s="12">
        <v>19</v>
      </c>
      <c r="X249">
        <v>19</v>
      </c>
      <c r="Y249">
        <v>19</v>
      </c>
      <c r="Z249">
        <v>0</v>
      </c>
      <c r="AA249">
        <v>0</v>
      </c>
      <c r="AB249">
        <v>156</v>
      </c>
      <c r="AC249">
        <v>14</v>
      </c>
      <c r="AD249">
        <v>14</v>
      </c>
      <c r="AE249">
        <v>0</v>
      </c>
      <c r="AF249">
        <v>0</v>
      </c>
      <c r="AG249">
        <v>0</v>
      </c>
      <c r="AH249">
        <v>0</v>
      </c>
      <c r="AI249">
        <v>0</v>
      </c>
      <c r="AJ249">
        <v>1</v>
      </c>
      <c r="AK249">
        <v>13</v>
      </c>
      <c r="AL249">
        <v>120</v>
      </c>
      <c r="AM249">
        <v>116</v>
      </c>
      <c r="AN249">
        <v>116</v>
      </c>
      <c r="AO249" s="12" t="s">
        <v>3</v>
      </c>
      <c r="AP249" s="12" t="s">
        <v>944</v>
      </c>
      <c r="AQ249" s="12" t="s">
        <v>35</v>
      </c>
      <c r="AR249" s="12" t="s">
        <v>379</v>
      </c>
      <c r="AS249" s="12" t="s">
        <v>57</v>
      </c>
      <c r="AT249" s="12" t="s">
        <v>365</v>
      </c>
      <c r="AU249" s="12" t="s">
        <v>407</v>
      </c>
      <c r="AV249" s="12" t="s">
        <v>268</v>
      </c>
    </row>
    <row r="250" spans="1:48" x14ac:dyDescent="0.35">
      <c r="A250" s="12" t="s">
        <v>10</v>
      </c>
      <c r="B250" s="12" t="s">
        <v>159</v>
      </c>
      <c r="C250" s="109">
        <v>44141</v>
      </c>
      <c r="D250">
        <v>1671</v>
      </c>
      <c r="E250">
        <v>1</v>
      </c>
      <c r="F250">
        <v>3</v>
      </c>
      <c r="G250">
        <v>-28</v>
      </c>
      <c r="H250">
        <v>70</v>
      </c>
      <c r="I250">
        <v>55</v>
      </c>
      <c r="J250">
        <v>36</v>
      </c>
      <c r="K250">
        <v>36</v>
      </c>
      <c r="L250">
        <v>0</v>
      </c>
      <c r="M250">
        <v>0</v>
      </c>
      <c r="N250">
        <v>3</v>
      </c>
      <c r="O250">
        <v>3</v>
      </c>
      <c r="P250">
        <v>3</v>
      </c>
      <c r="Q250">
        <v>3</v>
      </c>
      <c r="R250">
        <v>3</v>
      </c>
      <c r="S250">
        <v>3</v>
      </c>
      <c r="T250">
        <v>1</v>
      </c>
      <c r="U250">
        <v>1</v>
      </c>
      <c r="V250">
        <v>7</v>
      </c>
      <c r="W250" s="12">
        <v>7</v>
      </c>
      <c r="X250">
        <v>7</v>
      </c>
      <c r="Y250">
        <v>7</v>
      </c>
      <c r="Z250">
        <v>0</v>
      </c>
      <c r="AA250">
        <v>0</v>
      </c>
      <c r="AB250">
        <v>89</v>
      </c>
      <c r="AC250">
        <v>0</v>
      </c>
      <c r="AD250">
        <v>0</v>
      </c>
      <c r="AE250">
        <v>0</v>
      </c>
      <c r="AF250">
        <v>0</v>
      </c>
      <c r="AG250">
        <v>0</v>
      </c>
      <c r="AH250">
        <v>0</v>
      </c>
      <c r="AI250">
        <v>0</v>
      </c>
      <c r="AJ250">
        <v>0</v>
      </c>
      <c r="AK250">
        <v>0</v>
      </c>
      <c r="AL250">
        <v>59</v>
      </c>
      <c r="AM250">
        <v>55</v>
      </c>
      <c r="AN250">
        <v>52</v>
      </c>
      <c r="AO250" s="12" t="s">
        <v>3</v>
      </c>
      <c r="AP250" s="12" t="s">
        <v>944</v>
      </c>
      <c r="AQ250" s="12" t="s">
        <v>35</v>
      </c>
      <c r="AR250" s="12" t="s">
        <v>379</v>
      </c>
      <c r="AS250" s="12" t="s">
        <v>57</v>
      </c>
      <c r="AT250" s="12" t="s">
        <v>368</v>
      </c>
      <c r="AU250" s="12" t="s">
        <v>403</v>
      </c>
      <c r="AV250" s="12" t="s">
        <v>268</v>
      </c>
    </row>
    <row r="251" spans="1:48" x14ac:dyDescent="0.35">
      <c r="A251" s="12" t="s">
        <v>10</v>
      </c>
      <c r="B251" s="12" t="s">
        <v>160</v>
      </c>
      <c r="C251" s="109">
        <v>44141</v>
      </c>
      <c r="D251">
        <v>1741</v>
      </c>
      <c r="E251">
        <v>7</v>
      </c>
      <c r="F251">
        <v>22</v>
      </c>
      <c r="G251">
        <v>29</v>
      </c>
      <c r="H251">
        <v>37</v>
      </c>
      <c r="I251">
        <v>24</v>
      </c>
      <c r="J251">
        <v>15</v>
      </c>
      <c r="K251">
        <v>15</v>
      </c>
      <c r="L251">
        <v>4</v>
      </c>
      <c r="M251">
        <v>4</v>
      </c>
      <c r="N251">
        <v>6</v>
      </c>
      <c r="O251">
        <v>6</v>
      </c>
      <c r="P251">
        <v>6</v>
      </c>
      <c r="Q251">
        <v>4</v>
      </c>
      <c r="R251">
        <v>4</v>
      </c>
      <c r="S251">
        <v>4</v>
      </c>
      <c r="T251">
        <v>1</v>
      </c>
      <c r="U251">
        <v>1</v>
      </c>
      <c r="V251">
        <v>30</v>
      </c>
      <c r="W251" s="12">
        <v>30</v>
      </c>
      <c r="X251">
        <v>30</v>
      </c>
      <c r="Y251">
        <v>30</v>
      </c>
      <c r="Z251">
        <v>2</v>
      </c>
      <c r="AA251">
        <v>2</v>
      </c>
      <c r="AB251">
        <v>85</v>
      </c>
      <c r="AC251">
        <v>9</v>
      </c>
      <c r="AD251">
        <v>8</v>
      </c>
      <c r="AE251">
        <v>1</v>
      </c>
      <c r="AF251">
        <v>0</v>
      </c>
      <c r="AG251">
        <v>0</v>
      </c>
      <c r="AH251">
        <v>0</v>
      </c>
      <c r="AI251">
        <v>0</v>
      </c>
      <c r="AJ251">
        <v>0</v>
      </c>
      <c r="AK251">
        <v>8</v>
      </c>
      <c r="AL251">
        <v>67</v>
      </c>
      <c r="AM251">
        <v>59</v>
      </c>
      <c r="AN251">
        <v>59</v>
      </c>
      <c r="AO251" s="12" t="s">
        <v>3</v>
      </c>
      <c r="AP251" s="12" t="s">
        <v>944</v>
      </c>
      <c r="AQ251" s="12" t="s">
        <v>35</v>
      </c>
      <c r="AR251" s="12" t="s">
        <v>379</v>
      </c>
      <c r="AS251" s="12" t="s">
        <v>57</v>
      </c>
      <c r="AT251" s="12" t="s">
        <v>367</v>
      </c>
      <c r="AU251" s="12" t="s">
        <v>411</v>
      </c>
      <c r="AV251" s="12" t="s">
        <v>268</v>
      </c>
    </row>
    <row r="252" spans="1:48" x14ac:dyDescent="0.35">
      <c r="A252" s="12" t="s">
        <v>10</v>
      </c>
      <c r="B252" s="12" t="s">
        <v>161</v>
      </c>
      <c r="C252" s="109">
        <v>44141</v>
      </c>
      <c r="D252">
        <v>1131</v>
      </c>
      <c r="E252">
        <v>5</v>
      </c>
      <c r="F252">
        <v>4</v>
      </c>
      <c r="G252">
        <v>8</v>
      </c>
      <c r="H252">
        <v>83</v>
      </c>
      <c r="I252">
        <v>51</v>
      </c>
      <c r="J252">
        <v>35</v>
      </c>
      <c r="K252">
        <v>35</v>
      </c>
      <c r="L252">
        <v>2</v>
      </c>
      <c r="M252">
        <v>2</v>
      </c>
      <c r="N252">
        <v>6</v>
      </c>
      <c r="O252">
        <v>6</v>
      </c>
      <c r="P252">
        <v>6</v>
      </c>
      <c r="Q252">
        <v>5</v>
      </c>
      <c r="R252">
        <v>5</v>
      </c>
      <c r="S252">
        <v>5</v>
      </c>
      <c r="T252">
        <v>0</v>
      </c>
      <c r="U252">
        <v>0</v>
      </c>
      <c r="V252">
        <v>53</v>
      </c>
      <c r="W252" s="12">
        <v>53</v>
      </c>
      <c r="X252">
        <v>53</v>
      </c>
      <c r="Y252">
        <v>53</v>
      </c>
      <c r="Z252">
        <v>3</v>
      </c>
      <c r="AA252">
        <v>3</v>
      </c>
      <c r="AB252">
        <v>88</v>
      </c>
      <c r="AC252">
        <v>8</v>
      </c>
      <c r="AD252">
        <v>8</v>
      </c>
      <c r="AE252">
        <v>0</v>
      </c>
      <c r="AF252">
        <v>0</v>
      </c>
      <c r="AG252">
        <v>0</v>
      </c>
      <c r="AH252">
        <v>0</v>
      </c>
      <c r="AI252">
        <v>0</v>
      </c>
      <c r="AJ252">
        <v>0</v>
      </c>
      <c r="AK252">
        <v>7</v>
      </c>
      <c r="AL252">
        <v>86</v>
      </c>
      <c r="AM252">
        <v>81</v>
      </c>
      <c r="AN252">
        <v>81</v>
      </c>
      <c r="AO252" s="12" t="s">
        <v>3</v>
      </c>
      <c r="AP252" s="12" t="s">
        <v>944</v>
      </c>
      <c r="AQ252" s="12" t="s">
        <v>35</v>
      </c>
      <c r="AR252" s="12" t="s">
        <v>379</v>
      </c>
      <c r="AS252" s="12" t="s">
        <v>57</v>
      </c>
      <c r="AT252" s="12" t="s">
        <v>369</v>
      </c>
      <c r="AU252" s="12" t="s">
        <v>408</v>
      </c>
      <c r="AV252" s="12" t="s">
        <v>268</v>
      </c>
    </row>
    <row r="253" spans="1:48" x14ac:dyDescent="0.35">
      <c r="A253" s="12" t="s">
        <v>10</v>
      </c>
      <c r="B253" s="12" t="s">
        <v>162</v>
      </c>
      <c r="C253" s="109">
        <v>44141</v>
      </c>
      <c r="D253">
        <v>1100</v>
      </c>
      <c r="E253">
        <v>3</v>
      </c>
      <c r="F253">
        <v>3</v>
      </c>
      <c r="G253">
        <v>-2</v>
      </c>
      <c r="H253">
        <v>81</v>
      </c>
      <c r="I253">
        <v>49</v>
      </c>
      <c r="J253">
        <v>31</v>
      </c>
      <c r="K253">
        <v>31</v>
      </c>
      <c r="L253">
        <v>2</v>
      </c>
      <c r="M253">
        <v>2</v>
      </c>
      <c r="N253">
        <v>5</v>
      </c>
      <c r="O253">
        <v>5</v>
      </c>
      <c r="P253">
        <v>5</v>
      </c>
      <c r="Q253">
        <v>5</v>
      </c>
      <c r="R253">
        <v>7</v>
      </c>
      <c r="S253">
        <v>7</v>
      </c>
      <c r="T253">
        <v>1</v>
      </c>
      <c r="U253">
        <v>1</v>
      </c>
      <c r="V253">
        <v>18</v>
      </c>
      <c r="W253" s="12">
        <v>18</v>
      </c>
      <c r="X253">
        <v>18</v>
      </c>
      <c r="Y253">
        <v>18</v>
      </c>
      <c r="Z253">
        <v>0</v>
      </c>
      <c r="AA253">
        <v>0</v>
      </c>
      <c r="AB253">
        <v>86</v>
      </c>
      <c r="AC253">
        <v>9</v>
      </c>
      <c r="AD253">
        <v>5</v>
      </c>
      <c r="AE253">
        <v>4</v>
      </c>
      <c r="AF253">
        <v>0</v>
      </c>
      <c r="AG253">
        <v>0</v>
      </c>
      <c r="AH253">
        <v>0</v>
      </c>
      <c r="AI253">
        <v>0</v>
      </c>
      <c r="AJ253">
        <v>0</v>
      </c>
      <c r="AK253">
        <v>8</v>
      </c>
      <c r="AL253">
        <v>63</v>
      </c>
      <c r="AM253">
        <v>57</v>
      </c>
      <c r="AN253">
        <v>56</v>
      </c>
      <c r="AO253" s="12" t="s">
        <v>3</v>
      </c>
      <c r="AP253" s="12" t="s">
        <v>944</v>
      </c>
      <c r="AQ253" s="12" t="s">
        <v>35</v>
      </c>
      <c r="AR253" s="12" t="s">
        <v>379</v>
      </c>
      <c r="AS253" s="12" t="s">
        <v>57</v>
      </c>
      <c r="AT253" s="12" t="s">
        <v>368</v>
      </c>
      <c r="AU253" s="12" t="s">
        <v>402</v>
      </c>
      <c r="AV253" s="12" t="s">
        <v>268</v>
      </c>
    </row>
    <row r="254" spans="1:48" x14ac:dyDescent="0.35">
      <c r="A254" s="12" t="s">
        <v>10</v>
      </c>
      <c r="B254" s="12" t="s">
        <v>163</v>
      </c>
      <c r="C254" s="109">
        <v>44141</v>
      </c>
      <c r="D254">
        <v>1001</v>
      </c>
      <c r="E254">
        <v>1</v>
      </c>
      <c r="F254">
        <v>3</v>
      </c>
      <c r="G254">
        <v>-5</v>
      </c>
      <c r="H254">
        <v>62</v>
      </c>
      <c r="I254">
        <v>38</v>
      </c>
      <c r="J254">
        <v>15</v>
      </c>
      <c r="K254">
        <v>15</v>
      </c>
      <c r="L254">
        <v>0</v>
      </c>
      <c r="M254">
        <v>0</v>
      </c>
      <c r="N254">
        <v>7</v>
      </c>
      <c r="O254">
        <v>7</v>
      </c>
      <c r="P254">
        <v>7</v>
      </c>
      <c r="Q254">
        <v>7</v>
      </c>
      <c r="R254">
        <v>15</v>
      </c>
      <c r="S254">
        <v>15</v>
      </c>
      <c r="T254">
        <v>0</v>
      </c>
      <c r="U254">
        <v>0</v>
      </c>
      <c r="V254">
        <v>40</v>
      </c>
      <c r="W254" s="12">
        <v>40</v>
      </c>
      <c r="X254">
        <v>40</v>
      </c>
      <c r="Y254">
        <v>40</v>
      </c>
      <c r="Z254">
        <v>1</v>
      </c>
      <c r="AA254">
        <v>1</v>
      </c>
      <c r="AB254">
        <v>52</v>
      </c>
      <c r="AC254">
        <v>7</v>
      </c>
      <c r="AD254">
        <v>4</v>
      </c>
      <c r="AE254">
        <v>3</v>
      </c>
      <c r="AF254">
        <v>0</v>
      </c>
      <c r="AG254">
        <v>0</v>
      </c>
      <c r="AH254">
        <v>0</v>
      </c>
      <c r="AI254">
        <v>0</v>
      </c>
      <c r="AJ254">
        <v>1</v>
      </c>
      <c r="AK254">
        <v>6</v>
      </c>
      <c r="AL254">
        <v>53</v>
      </c>
      <c r="AM254">
        <v>43</v>
      </c>
      <c r="AN254">
        <v>43</v>
      </c>
      <c r="AO254" s="12" t="s">
        <v>3</v>
      </c>
      <c r="AP254" s="12" t="s">
        <v>944</v>
      </c>
      <c r="AQ254" s="12" t="s">
        <v>35</v>
      </c>
      <c r="AR254" s="12" t="s">
        <v>379</v>
      </c>
      <c r="AS254" s="12" t="s">
        <v>57</v>
      </c>
      <c r="AT254" s="12" t="s">
        <v>366</v>
      </c>
      <c r="AU254" s="12" t="s">
        <v>404</v>
      </c>
      <c r="AV254" s="12" t="s">
        <v>268</v>
      </c>
    </row>
    <row r="255" spans="1:48" x14ac:dyDescent="0.35">
      <c r="A255" s="12" t="s">
        <v>10</v>
      </c>
      <c r="B255" s="12" t="s">
        <v>154</v>
      </c>
      <c r="C255" s="109">
        <v>44148</v>
      </c>
      <c r="D255">
        <v>5696</v>
      </c>
      <c r="E255">
        <v>6</v>
      </c>
      <c r="F255">
        <v>1</v>
      </c>
      <c r="G255">
        <v>1</v>
      </c>
      <c r="H255">
        <v>119</v>
      </c>
      <c r="I255">
        <v>74</v>
      </c>
      <c r="J255">
        <v>62</v>
      </c>
      <c r="K255">
        <v>62</v>
      </c>
      <c r="L255">
        <v>3</v>
      </c>
      <c r="M255">
        <v>3</v>
      </c>
      <c r="N255">
        <v>6</v>
      </c>
      <c r="O255">
        <v>6</v>
      </c>
      <c r="P255">
        <v>6</v>
      </c>
      <c r="Q255">
        <v>6</v>
      </c>
      <c r="R255">
        <v>18</v>
      </c>
      <c r="S255">
        <v>18</v>
      </c>
      <c r="T255">
        <v>3</v>
      </c>
      <c r="U255">
        <v>3</v>
      </c>
      <c r="V255">
        <v>37</v>
      </c>
      <c r="W255" s="12">
        <v>37</v>
      </c>
      <c r="X255">
        <v>37</v>
      </c>
      <c r="Y255">
        <v>37</v>
      </c>
      <c r="Z255">
        <v>0</v>
      </c>
      <c r="AA255">
        <v>0</v>
      </c>
      <c r="AB255">
        <v>249</v>
      </c>
      <c r="AC255">
        <v>11</v>
      </c>
      <c r="AD255">
        <v>11</v>
      </c>
      <c r="AE255">
        <v>0</v>
      </c>
      <c r="AF255">
        <v>0</v>
      </c>
      <c r="AG255">
        <v>0</v>
      </c>
      <c r="AH255">
        <v>0</v>
      </c>
      <c r="AI255">
        <v>0</v>
      </c>
      <c r="AJ255">
        <v>0</v>
      </c>
      <c r="AK255">
        <v>11</v>
      </c>
      <c r="AL255">
        <v>137</v>
      </c>
      <c r="AM255">
        <v>127</v>
      </c>
      <c r="AN255">
        <v>119</v>
      </c>
      <c r="AO255" s="12" t="s">
        <v>3</v>
      </c>
      <c r="AP255" s="12" t="s">
        <v>945</v>
      </c>
      <c r="AQ255" s="12" t="s">
        <v>35</v>
      </c>
      <c r="AR255" s="12" t="s">
        <v>379</v>
      </c>
      <c r="AS255" s="12" t="s">
        <v>57</v>
      </c>
      <c r="AT255" s="12" t="s">
        <v>365</v>
      </c>
      <c r="AU255" s="12" t="s">
        <v>405</v>
      </c>
      <c r="AV255" s="12" t="s">
        <v>268</v>
      </c>
    </row>
    <row r="256" spans="1:48" x14ac:dyDescent="0.35">
      <c r="A256" s="12" t="s">
        <v>10</v>
      </c>
      <c r="B256" s="12" t="s">
        <v>157</v>
      </c>
      <c r="C256" s="109">
        <v>44148</v>
      </c>
      <c r="D256">
        <v>3083</v>
      </c>
      <c r="E256">
        <v>8</v>
      </c>
      <c r="F256">
        <v>11</v>
      </c>
      <c r="G256">
        <v>8</v>
      </c>
      <c r="H256">
        <v>115</v>
      </c>
      <c r="I256">
        <v>89</v>
      </c>
      <c r="J256">
        <v>58</v>
      </c>
      <c r="K256">
        <v>58</v>
      </c>
      <c r="L256">
        <v>5</v>
      </c>
      <c r="M256">
        <v>5</v>
      </c>
      <c r="N256">
        <v>10</v>
      </c>
      <c r="O256">
        <v>10</v>
      </c>
      <c r="P256">
        <v>10</v>
      </c>
      <c r="Q256">
        <v>10</v>
      </c>
      <c r="R256">
        <v>25</v>
      </c>
      <c r="S256">
        <v>3</v>
      </c>
      <c r="T256">
        <v>3</v>
      </c>
      <c r="U256">
        <v>3</v>
      </c>
      <c r="V256">
        <v>4</v>
      </c>
      <c r="W256" s="12">
        <v>4</v>
      </c>
      <c r="X256">
        <v>4</v>
      </c>
      <c r="Y256">
        <v>4</v>
      </c>
      <c r="Z256">
        <v>0</v>
      </c>
      <c r="AA256">
        <v>0</v>
      </c>
      <c r="AB256">
        <v>228</v>
      </c>
      <c r="AC256">
        <v>15</v>
      </c>
      <c r="AD256">
        <v>15</v>
      </c>
      <c r="AE256">
        <v>0</v>
      </c>
      <c r="AF256">
        <v>0</v>
      </c>
      <c r="AG256">
        <v>0</v>
      </c>
      <c r="AH256">
        <v>0</v>
      </c>
      <c r="AI256">
        <v>0</v>
      </c>
      <c r="AJ256">
        <v>1</v>
      </c>
      <c r="AK256">
        <v>14</v>
      </c>
      <c r="AL256">
        <v>93</v>
      </c>
      <c r="AM256">
        <v>82</v>
      </c>
      <c r="AN256">
        <v>82</v>
      </c>
      <c r="AO256" s="12" t="s">
        <v>3</v>
      </c>
      <c r="AP256" s="12" t="s">
        <v>945</v>
      </c>
      <c r="AQ256" s="12" t="s">
        <v>35</v>
      </c>
      <c r="AR256" s="12" t="s">
        <v>379</v>
      </c>
      <c r="AS256" s="12" t="s">
        <v>57</v>
      </c>
      <c r="AT256" s="12" t="s">
        <v>370</v>
      </c>
      <c r="AU256" s="12" t="s">
        <v>410</v>
      </c>
      <c r="AV256" s="12" t="s">
        <v>268</v>
      </c>
    </row>
    <row r="257" spans="1:48" x14ac:dyDescent="0.35">
      <c r="A257" s="12" t="s">
        <v>10</v>
      </c>
      <c r="B257" s="12" t="s">
        <v>158</v>
      </c>
      <c r="C257" s="109">
        <v>44148</v>
      </c>
      <c r="D257">
        <v>1848</v>
      </c>
      <c r="E257">
        <v>1</v>
      </c>
      <c r="F257">
        <v>0</v>
      </c>
      <c r="G257">
        <v>0</v>
      </c>
      <c r="H257">
        <v>94</v>
      </c>
      <c r="I257">
        <v>71</v>
      </c>
      <c r="J257">
        <v>41</v>
      </c>
      <c r="K257">
        <v>41</v>
      </c>
      <c r="L257">
        <v>0</v>
      </c>
      <c r="M257">
        <v>0</v>
      </c>
      <c r="N257">
        <v>7</v>
      </c>
      <c r="O257">
        <v>7</v>
      </c>
      <c r="P257">
        <v>7</v>
      </c>
      <c r="Q257">
        <v>7</v>
      </c>
      <c r="R257">
        <v>8</v>
      </c>
      <c r="S257">
        <v>8</v>
      </c>
      <c r="T257">
        <v>0</v>
      </c>
      <c r="U257">
        <v>0</v>
      </c>
      <c r="V257">
        <v>22</v>
      </c>
      <c r="W257" s="12">
        <v>22</v>
      </c>
      <c r="X257">
        <v>22</v>
      </c>
      <c r="Y257">
        <v>22</v>
      </c>
      <c r="Z257">
        <v>1</v>
      </c>
      <c r="AA257">
        <v>1</v>
      </c>
      <c r="AB257">
        <v>123</v>
      </c>
      <c r="AC257">
        <v>11</v>
      </c>
      <c r="AD257">
        <v>11</v>
      </c>
      <c r="AE257">
        <v>0</v>
      </c>
      <c r="AF257">
        <v>0</v>
      </c>
      <c r="AG257">
        <v>0</v>
      </c>
      <c r="AH257">
        <v>0</v>
      </c>
      <c r="AI257">
        <v>0</v>
      </c>
      <c r="AJ257">
        <v>1</v>
      </c>
      <c r="AK257">
        <v>10</v>
      </c>
      <c r="AL257">
        <v>90</v>
      </c>
      <c r="AM257">
        <v>88</v>
      </c>
      <c r="AN257">
        <v>88</v>
      </c>
      <c r="AO257" s="12" t="s">
        <v>3</v>
      </c>
      <c r="AP257" s="12" t="s">
        <v>945</v>
      </c>
      <c r="AQ257" s="12" t="s">
        <v>35</v>
      </c>
      <c r="AR257" s="12" t="s">
        <v>379</v>
      </c>
      <c r="AS257" s="12" t="s">
        <v>57</v>
      </c>
      <c r="AT257" s="12" t="s">
        <v>365</v>
      </c>
      <c r="AU257" s="12" t="s">
        <v>407</v>
      </c>
      <c r="AV257" s="12" t="s">
        <v>268</v>
      </c>
    </row>
    <row r="258" spans="1:48" x14ac:dyDescent="0.35">
      <c r="A258" s="12" t="s">
        <v>10</v>
      </c>
      <c r="B258" s="12" t="s">
        <v>159</v>
      </c>
      <c r="C258" s="109">
        <v>44148</v>
      </c>
      <c r="D258">
        <v>1677</v>
      </c>
      <c r="E258">
        <v>3</v>
      </c>
      <c r="F258">
        <v>3</v>
      </c>
      <c r="G258">
        <v>6</v>
      </c>
      <c r="H258">
        <v>69</v>
      </c>
      <c r="I258">
        <v>47</v>
      </c>
      <c r="J258">
        <v>33</v>
      </c>
      <c r="K258">
        <v>33</v>
      </c>
      <c r="L258">
        <v>2</v>
      </c>
      <c r="M258">
        <v>2</v>
      </c>
      <c r="N258">
        <v>6</v>
      </c>
      <c r="O258">
        <v>6</v>
      </c>
      <c r="P258">
        <v>6</v>
      </c>
      <c r="Q258">
        <v>6</v>
      </c>
      <c r="R258">
        <v>6</v>
      </c>
      <c r="S258">
        <v>5</v>
      </c>
      <c r="T258">
        <v>1</v>
      </c>
      <c r="U258">
        <v>1</v>
      </c>
      <c r="V258">
        <v>5</v>
      </c>
      <c r="W258" s="12">
        <v>5</v>
      </c>
      <c r="X258">
        <v>5</v>
      </c>
      <c r="Y258">
        <v>5</v>
      </c>
      <c r="Z258">
        <v>0</v>
      </c>
      <c r="AA258">
        <v>0</v>
      </c>
      <c r="AB258">
        <v>109</v>
      </c>
      <c r="AC258">
        <v>5</v>
      </c>
      <c r="AD258">
        <v>5</v>
      </c>
      <c r="AE258">
        <v>0</v>
      </c>
      <c r="AF258">
        <v>0</v>
      </c>
      <c r="AG258">
        <v>0</v>
      </c>
      <c r="AH258">
        <v>0</v>
      </c>
      <c r="AI258">
        <v>0</v>
      </c>
      <c r="AJ258">
        <v>1</v>
      </c>
      <c r="AK258">
        <v>4</v>
      </c>
      <c r="AL258">
        <v>92</v>
      </c>
      <c r="AM258">
        <v>84</v>
      </c>
      <c r="AN258">
        <v>78</v>
      </c>
      <c r="AO258" s="12" t="s">
        <v>3</v>
      </c>
      <c r="AP258" s="12" t="s">
        <v>945</v>
      </c>
      <c r="AQ258" s="12" t="s">
        <v>35</v>
      </c>
      <c r="AR258" s="12" t="s">
        <v>379</v>
      </c>
      <c r="AS258" s="12" t="s">
        <v>57</v>
      </c>
      <c r="AT258" s="12" t="s">
        <v>368</v>
      </c>
      <c r="AU258" s="12" t="s">
        <v>403</v>
      </c>
      <c r="AV258" s="12" t="s">
        <v>268</v>
      </c>
    </row>
    <row r="259" spans="1:48" x14ac:dyDescent="0.35">
      <c r="A259" s="12" t="s">
        <v>10</v>
      </c>
      <c r="B259" s="12" t="s">
        <v>160</v>
      </c>
      <c r="C259" s="109">
        <v>44148</v>
      </c>
      <c r="D259">
        <v>1748</v>
      </c>
      <c r="E259">
        <v>5</v>
      </c>
      <c r="F259">
        <v>5</v>
      </c>
      <c r="G259">
        <v>7</v>
      </c>
      <c r="H259">
        <v>43</v>
      </c>
      <c r="I259">
        <v>31</v>
      </c>
      <c r="J259">
        <v>21</v>
      </c>
      <c r="K259">
        <v>21</v>
      </c>
      <c r="L259">
        <v>3</v>
      </c>
      <c r="M259">
        <v>3</v>
      </c>
      <c r="N259">
        <v>3</v>
      </c>
      <c r="O259">
        <v>3</v>
      </c>
      <c r="P259">
        <v>3</v>
      </c>
      <c r="Q259">
        <v>3</v>
      </c>
      <c r="R259">
        <v>9</v>
      </c>
      <c r="S259">
        <v>9</v>
      </c>
      <c r="T259">
        <v>1</v>
      </c>
      <c r="U259">
        <v>1</v>
      </c>
      <c r="V259">
        <v>5</v>
      </c>
      <c r="W259" s="12">
        <v>5</v>
      </c>
      <c r="X259">
        <v>5</v>
      </c>
      <c r="Y259">
        <v>5</v>
      </c>
      <c r="Z259">
        <v>1</v>
      </c>
      <c r="AA259">
        <v>1</v>
      </c>
      <c r="AB259">
        <v>157</v>
      </c>
      <c r="AC259">
        <v>8</v>
      </c>
      <c r="AD259">
        <v>8</v>
      </c>
      <c r="AE259">
        <v>0</v>
      </c>
      <c r="AF259">
        <v>0</v>
      </c>
      <c r="AG259">
        <v>0</v>
      </c>
      <c r="AH259">
        <v>0</v>
      </c>
      <c r="AI259">
        <v>0</v>
      </c>
      <c r="AJ259">
        <v>1</v>
      </c>
      <c r="AK259">
        <v>7</v>
      </c>
      <c r="AL259">
        <v>84</v>
      </c>
      <c r="AM259">
        <v>73</v>
      </c>
      <c r="AN259">
        <v>73</v>
      </c>
      <c r="AO259" s="12" t="s">
        <v>3</v>
      </c>
      <c r="AP259" s="12" t="s">
        <v>945</v>
      </c>
      <c r="AQ259" s="12" t="s">
        <v>35</v>
      </c>
      <c r="AR259" s="12" t="s">
        <v>379</v>
      </c>
      <c r="AS259" s="12" t="s">
        <v>57</v>
      </c>
      <c r="AT259" s="12" t="s">
        <v>367</v>
      </c>
      <c r="AU259" s="12" t="s">
        <v>411</v>
      </c>
      <c r="AV259" s="12" t="s">
        <v>268</v>
      </c>
    </row>
    <row r="260" spans="1:48" x14ac:dyDescent="0.35">
      <c r="A260" s="12" t="s">
        <v>10</v>
      </c>
      <c r="B260" s="12" t="s">
        <v>161</v>
      </c>
      <c r="C260" s="109">
        <v>44148</v>
      </c>
      <c r="D260">
        <v>1137</v>
      </c>
      <c r="E260">
        <v>2</v>
      </c>
      <c r="F260">
        <v>3</v>
      </c>
      <c r="G260">
        <v>6</v>
      </c>
      <c r="H260">
        <v>85</v>
      </c>
      <c r="I260">
        <v>60</v>
      </c>
      <c r="J260">
        <v>18</v>
      </c>
      <c r="K260">
        <v>18</v>
      </c>
      <c r="L260">
        <v>1</v>
      </c>
      <c r="M260">
        <v>1</v>
      </c>
      <c r="N260">
        <v>6</v>
      </c>
      <c r="O260">
        <v>6</v>
      </c>
      <c r="P260">
        <v>6</v>
      </c>
      <c r="Q260">
        <v>6</v>
      </c>
      <c r="R260">
        <v>7</v>
      </c>
      <c r="S260">
        <v>7</v>
      </c>
      <c r="T260">
        <v>1</v>
      </c>
      <c r="U260">
        <v>1</v>
      </c>
      <c r="V260">
        <v>11</v>
      </c>
      <c r="W260" s="12">
        <v>11</v>
      </c>
      <c r="X260">
        <v>11</v>
      </c>
      <c r="Y260">
        <v>11</v>
      </c>
      <c r="Z260">
        <v>0</v>
      </c>
      <c r="AA260">
        <v>0</v>
      </c>
      <c r="AB260">
        <v>134</v>
      </c>
      <c r="AC260">
        <v>12</v>
      </c>
      <c r="AD260">
        <v>12</v>
      </c>
      <c r="AE260">
        <v>0</v>
      </c>
      <c r="AF260">
        <v>0</v>
      </c>
      <c r="AG260">
        <v>0</v>
      </c>
      <c r="AH260">
        <v>1</v>
      </c>
      <c r="AI260">
        <v>0</v>
      </c>
      <c r="AJ260">
        <v>0</v>
      </c>
      <c r="AK260">
        <v>11</v>
      </c>
      <c r="AL260">
        <v>63</v>
      </c>
      <c r="AM260">
        <v>59</v>
      </c>
      <c r="AN260">
        <v>59</v>
      </c>
      <c r="AO260" s="12" t="s">
        <v>3</v>
      </c>
      <c r="AP260" s="12" t="s">
        <v>945</v>
      </c>
      <c r="AQ260" s="12" t="s">
        <v>35</v>
      </c>
      <c r="AR260" s="12" t="s">
        <v>379</v>
      </c>
      <c r="AS260" s="12" t="s">
        <v>57</v>
      </c>
      <c r="AT260" s="12" t="s">
        <v>369</v>
      </c>
      <c r="AU260" s="12" t="s">
        <v>408</v>
      </c>
      <c r="AV260" s="12" t="s">
        <v>268</v>
      </c>
    </row>
    <row r="261" spans="1:48" x14ac:dyDescent="0.35">
      <c r="A261" s="12" t="s">
        <v>10</v>
      </c>
      <c r="B261" s="12" t="s">
        <v>162</v>
      </c>
      <c r="C261" s="109">
        <v>44148</v>
      </c>
      <c r="D261">
        <v>1101</v>
      </c>
      <c r="E261">
        <v>1</v>
      </c>
      <c r="F261">
        <v>1</v>
      </c>
      <c r="G261">
        <v>1</v>
      </c>
      <c r="H261">
        <v>58</v>
      </c>
      <c r="I261">
        <v>36</v>
      </c>
      <c r="J261">
        <v>15</v>
      </c>
      <c r="K261">
        <v>15</v>
      </c>
      <c r="L261">
        <v>1</v>
      </c>
      <c r="M261">
        <v>1</v>
      </c>
      <c r="N261">
        <v>6</v>
      </c>
      <c r="O261">
        <v>6</v>
      </c>
      <c r="P261">
        <v>6</v>
      </c>
      <c r="Q261">
        <v>6</v>
      </c>
      <c r="R261">
        <v>8</v>
      </c>
      <c r="S261">
        <v>8</v>
      </c>
      <c r="T261">
        <v>0</v>
      </c>
      <c r="U261">
        <v>0</v>
      </c>
      <c r="V261">
        <v>8</v>
      </c>
      <c r="W261" s="12">
        <v>8</v>
      </c>
      <c r="X261">
        <v>8</v>
      </c>
      <c r="Y261">
        <v>8</v>
      </c>
      <c r="Z261">
        <v>0</v>
      </c>
      <c r="AA261">
        <v>0</v>
      </c>
      <c r="AB261">
        <v>94</v>
      </c>
      <c r="AC261">
        <v>9</v>
      </c>
      <c r="AD261">
        <v>6</v>
      </c>
      <c r="AE261">
        <v>3</v>
      </c>
      <c r="AF261">
        <v>0</v>
      </c>
      <c r="AG261">
        <v>0</v>
      </c>
      <c r="AH261">
        <v>0</v>
      </c>
      <c r="AI261">
        <v>0</v>
      </c>
      <c r="AJ261">
        <v>0</v>
      </c>
      <c r="AK261">
        <v>8</v>
      </c>
      <c r="AL261">
        <v>51</v>
      </c>
      <c r="AM261">
        <v>45</v>
      </c>
      <c r="AN261">
        <v>45</v>
      </c>
      <c r="AO261" s="12" t="s">
        <v>3</v>
      </c>
      <c r="AP261" s="12" t="s">
        <v>945</v>
      </c>
      <c r="AQ261" s="12" t="s">
        <v>35</v>
      </c>
      <c r="AR261" s="12" t="s">
        <v>379</v>
      </c>
      <c r="AS261" s="12" t="s">
        <v>57</v>
      </c>
      <c r="AT261" s="12" t="s">
        <v>368</v>
      </c>
      <c r="AU261" s="12" t="s">
        <v>402</v>
      </c>
      <c r="AV261" s="12" t="s">
        <v>268</v>
      </c>
    </row>
    <row r="262" spans="1:48" x14ac:dyDescent="0.35">
      <c r="A262" s="12" t="s">
        <v>10</v>
      </c>
      <c r="B262" s="12" t="s">
        <v>163</v>
      </c>
      <c r="C262" s="109">
        <v>44148</v>
      </c>
      <c r="D262">
        <v>1004</v>
      </c>
      <c r="E262">
        <v>4</v>
      </c>
      <c r="F262">
        <v>4</v>
      </c>
      <c r="G262">
        <v>3</v>
      </c>
      <c r="H262">
        <v>61</v>
      </c>
      <c r="I262">
        <v>52</v>
      </c>
      <c r="J262">
        <v>34</v>
      </c>
      <c r="K262">
        <v>34</v>
      </c>
      <c r="L262">
        <v>2</v>
      </c>
      <c r="M262">
        <v>2</v>
      </c>
      <c r="N262">
        <v>8</v>
      </c>
      <c r="O262">
        <v>8</v>
      </c>
      <c r="P262">
        <v>8</v>
      </c>
      <c r="Q262">
        <v>8</v>
      </c>
      <c r="R262">
        <v>15</v>
      </c>
      <c r="S262">
        <v>15</v>
      </c>
      <c r="T262">
        <v>2</v>
      </c>
      <c r="U262">
        <v>2</v>
      </c>
      <c r="V262">
        <v>2</v>
      </c>
      <c r="W262" s="12">
        <v>2</v>
      </c>
      <c r="X262">
        <v>2</v>
      </c>
      <c r="Y262">
        <v>2</v>
      </c>
      <c r="Z262">
        <v>0</v>
      </c>
      <c r="AA262">
        <v>0</v>
      </c>
      <c r="AB262">
        <v>82</v>
      </c>
      <c r="AC262">
        <v>10</v>
      </c>
      <c r="AD262">
        <v>8</v>
      </c>
      <c r="AE262">
        <v>2</v>
      </c>
      <c r="AF262">
        <v>0</v>
      </c>
      <c r="AG262">
        <v>0</v>
      </c>
      <c r="AH262">
        <v>2</v>
      </c>
      <c r="AI262">
        <v>0</v>
      </c>
      <c r="AJ262">
        <v>0</v>
      </c>
      <c r="AK262">
        <v>8</v>
      </c>
      <c r="AL262">
        <v>33</v>
      </c>
      <c r="AM262">
        <v>30</v>
      </c>
      <c r="AN262">
        <v>30</v>
      </c>
      <c r="AO262" s="12" t="s">
        <v>3</v>
      </c>
      <c r="AP262" s="12" t="s">
        <v>945</v>
      </c>
      <c r="AQ262" s="12" t="s">
        <v>35</v>
      </c>
      <c r="AR262" s="12" t="s">
        <v>379</v>
      </c>
      <c r="AS262" s="12" t="s">
        <v>57</v>
      </c>
      <c r="AT262" s="12" t="s">
        <v>366</v>
      </c>
      <c r="AU262" s="12" t="s">
        <v>404</v>
      </c>
      <c r="AV262" s="12" t="s">
        <v>268</v>
      </c>
    </row>
    <row r="263" spans="1:48" x14ac:dyDescent="0.35">
      <c r="A263" s="12" t="s">
        <v>10</v>
      </c>
      <c r="B263" s="12" t="s">
        <v>154</v>
      </c>
      <c r="C263" s="109">
        <v>44155</v>
      </c>
      <c r="D263">
        <v>5702</v>
      </c>
      <c r="E263">
        <v>7</v>
      </c>
      <c r="F263">
        <v>7</v>
      </c>
      <c r="G263">
        <v>6</v>
      </c>
      <c r="H263">
        <v>101</v>
      </c>
      <c r="I263">
        <v>77</v>
      </c>
      <c r="J263">
        <v>70</v>
      </c>
      <c r="K263">
        <v>70</v>
      </c>
      <c r="L263">
        <v>5</v>
      </c>
      <c r="M263">
        <v>5</v>
      </c>
      <c r="N263">
        <v>10</v>
      </c>
      <c r="O263">
        <v>10</v>
      </c>
      <c r="P263">
        <v>10</v>
      </c>
      <c r="Q263">
        <v>10</v>
      </c>
      <c r="R263">
        <v>20</v>
      </c>
      <c r="S263">
        <v>18</v>
      </c>
      <c r="T263">
        <v>2</v>
      </c>
      <c r="U263">
        <v>2</v>
      </c>
      <c r="V263">
        <v>15</v>
      </c>
      <c r="W263" s="12">
        <v>15</v>
      </c>
      <c r="X263">
        <v>15</v>
      </c>
      <c r="Y263">
        <v>15</v>
      </c>
      <c r="Z263">
        <v>0</v>
      </c>
      <c r="AA263">
        <v>0</v>
      </c>
      <c r="AB263">
        <v>185</v>
      </c>
      <c r="AC263">
        <v>6</v>
      </c>
      <c r="AD263">
        <v>6</v>
      </c>
      <c r="AE263">
        <v>0</v>
      </c>
      <c r="AF263">
        <v>0</v>
      </c>
      <c r="AG263">
        <v>0</v>
      </c>
      <c r="AH263">
        <v>0</v>
      </c>
      <c r="AI263">
        <v>0</v>
      </c>
      <c r="AJ263">
        <v>0</v>
      </c>
      <c r="AK263">
        <v>6</v>
      </c>
      <c r="AL263">
        <v>229</v>
      </c>
      <c r="AM263">
        <v>211</v>
      </c>
      <c r="AN263">
        <v>210</v>
      </c>
      <c r="AO263" s="12" t="s">
        <v>3</v>
      </c>
      <c r="AP263" s="12" t="s">
        <v>990</v>
      </c>
      <c r="AQ263" s="12" t="s">
        <v>35</v>
      </c>
      <c r="AR263" s="12" t="s">
        <v>379</v>
      </c>
      <c r="AS263" s="12" t="s">
        <v>57</v>
      </c>
      <c r="AT263" s="12" t="s">
        <v>365</v>
      </c>
      <c r="AU263" s="12" t="s">
        <v>405</v>
      </c>
      <c r="AV263" s="12" t="s">
        <v>268</v>
      </c>
    </row>
    <row r="264" spans="1:48" x14ac:dyDescent="0.35">
      <c r="A264" s="12" t="s">
        <v>10</v>
      </c>
      <c r="B264" s="12" t="s">
        <v>155</v>
      </c>
      <c r="C264" s="109">
        <v>44155</v>
      </c>
      <c r="D264">
        <v>4363</v>
      </c>
      <c r="E264">
        <v>8</v>
      </c>
      <c r="F264">
        <v>9</v>
      </c>
      <c r="G264">
        <v>9</v>
      </c>
      <c r="H264">
        <v>91</v>
      </c>
      <c r="I264">
        <v>63</v>
      </c>
      <c r="J264">
        <v>53</v>
      </c>
      <c r="K264">
        <v>53</v>
      </c>
      <c r="L264">
        <v>3</v>
      </c>
      <c r="M264">
        <v>3</v>
      </c>
      <c r="N264">
        <v>12</v>
      </c>
      <c r="O264">
        <v>12</v>
      </c>
      <c r="P264">
        <v>12</v>
      </c>
      <c r="Q264">
        <v>12</v>
      </c>
      <c r="R264">
        <v>26</v>
      </c>
      <c r="S264">
        <v>23</v>
      </c>
      <c r="T264">
        <v>4</v>
      </c>
      <c r="U264">
        <v>4</v>
      </c>
      <c r="V264">
        <v>34</v>
      </c>
      <c r="W264" s="12">
        <v>34</v>
      </c>
      <c r="X264">
        <v>34</v>
      </c>
      <c r="Y264">
        <v>34</v>
      </c>
      <c r="Z264">
        <v>1</v>
      </c>
      <c r="AA264">
        <v>1</v>
      </c>
      <c r="AB264">
        <v>193</v>
      </c>
      <c r="AC264">
        <v>17</v>
      </c>
      <c r="AD264">
        <v>17</v>
      </c>
      <c r="AE264">
        <v>0</v>
      </c>
      <c r="AF264">
        <v>0</v>
      </c>
      <c r="AG264">
        <v>0</v>
      </c>
      <c r="AH264">
        <v>1</v>
      </c>
      <c r="AI264">
        <v>0</v>
      </c>
      <c r="AJ264">
        <v>0</v>
      </c>
      <c r="AK264">
        <v>16</v>
      </c>
      <c r="AL264">
        <v>250</v>
      </c>
      <c r="AM264">
        <v>234</v>
      </c>
      <c r="AN264">
        <v>227</v>
      </c>
      <c r="AO264" s="12" t="s">
        <v>3</v>
      </c>
      <c r="AP264" s="12" t="s">
        <v>990</v>
      </c>
      <c r="AQ264" s="12" t="s">
        <v>35</v>
      </c>
      <c r="AR264" s="12" t="s">
        <v>379</v>
      </c>
      <c r="AS264" s="12" t="s">
        <v>57</v>
      </c>
      <c r="AT264" s="12" t="s">
        <v>365</v>
      </c>
      <c r="AU264" s="12" t="s">
        <v>409</v>
      </c>
      <c r="AV264" s="12" t="s">
        <v>268</v>
      </c>
    </row>
    <row r="265" spans="1:48" x14ac:dyDescent="0.35">
      <c r="A265" s="12" t="s">
        <v>10</v>
      </c>
      <c r="B265" s="12" t="s">
        <v>159</v>
      </c>
      <c r="C265" s="109">
        <v>44155</v>
      </c>
      <c r="D265">
        <v>1678</v>
      </c>
      <c r="E265">
        <v>1</v>
      </c>
      <c r="F265">
        <v>1</v>
      </c>
      <c r="G265">
        <v>1</v>
      </c>
      <c r="H265">
        <v>69</v>
      </c>
      <c r="I265">
        <v>43</v>
      </c>
      <c r="J265">
        <v>28</v>
      </c>
      <c r="K265">
        <v>28</v>
      </c>
      <c r="L265">
        <v>0</v>
      </c>
      <c r="M265">
        <v>0</v>
      </c>
      <c r="N265">
        <v>2</v>
      </c>
      <c r="O265">
        <v>2</v>
      </c>
      <c r="P265">
        <v>2</v>
      </c>
      <c r="Q265">
        <v>2</v>
      </c>
      <c r="R265">
        <v>2</v>
      </c>
      <c r="S265">
        <v>2</v>
      </c>
      <c r="T265">
        <v>1</v>
      </c>
      <c r="U265">
        <v>1</v>
      </c>
      <c r="V265">
        <v>7</v>
      </c>
      <c r="W265" s="12">
        <v>7</v>
      </c>
      <c r="X265">
        <v>7</v>
      </c>
      <c r="Y265">
        <v>7</v>
      </c>
      <c r="Z265">
        <v>0</v>
      </c>
      <c r="AA265">
        <v>0</v>
      </c>
      <c r="AB265">
        <v>110</v>
      </c>
      <c r="AC265">
        <v>9</v>
      </c>
      <c r="AD265">
        <v>9</v>
      </c>
      <c r="AE265">
        <v>0</v>
      </c>
      <c r="AF265">
        <v>0</v>
      </c>
      <c r="AG265">
        <v>0</v>
      </c>
      <c r="AH265">
        <v>0</v>
      </c>
      <c r="AI265">
        <v>0</v>
      </c>
      <c r="AJ265">
        <v>0</v>
      </c>
      <c r="AK265">
        <v>8</v>
      </c>
      <c r="AL265">
        <v>98</v>
      </c>
      <c r="AM265">
        <v>87</v>
      </c>
      <c r="AN265">
        <v>86</v>
      </c>
      <c r="AO265" s="12" t="s">
        <v>3</v>
      </c>
      <c r="AP265" s="12" t="s">
        <v>990</v>
      </c>
      <c r="AQ265" s="12" t="s">
        <v>35</v>
      </c>
      <c r="AR265" s="12" t="s">
        <v>379</v>
      </c>
      <c r="AS265" s="12" t="s">
        <v>57</v>
      </c>
      <c r="AT265" s="12" t="s">
        <v>368</v>
      </c>
      <c r="AU265" s="12" t="s">
        <v>403</v>
      </c>
      <c r="AV265" s="12" t="s">
        <v>268</v>
      </c>
    </row>
    <row r="266" spans="1:48" x14ac:dyDescent="0.35">
      <c r="A266" s="12" t="s">
        <v>10</v>
      </c>
      <c r="B266" s="12" t="s">
        <v>160</v>
      </c>
      <c r="C266" s="109">
        <v>44155</v>
      </c>
      <c r="D266">
        <v>1758</v>
      </c>
      <c r="E266">
        <v>12</v>
      </c>
      <c r="F266">
        <v>12</v>
      </c>
      <c r="G266">
        <v>10</v>
      </c>
      <c r="H266">
        <v>37</v>
      </c>
      <c r="I266">
        <v>28</v>
      </c>
      <c r="J266">
        <v>23</v>
      </c>
      <c r="K266">
        <v>23</v>
      </c>
      <c r="L266">
        <v>7</v>
      </c>
      <c r="M266">
        <v>7</v>
      </c>
      <c r="N266">
        <v>11</v>
      </c>
      <c r="O266">
        <v>11</v>
      </c>
      <c r="P266">
        <v>11</v>
      </c>
      <c r="Q266">
        <v>11</v>
      </c>
      <c r="R266">
        <v>11</v>
      </c>
      <c r="S266">
        <v>11</v>
      </c>
      <c r="T266">
        <v>3</v>
      </c>
      <c r="U266">
        <v>3</v>
      </c>
      <c r="V266">
        <v>68</v>
      </c>
      <c r="W266" s="12">
        <v>57</v>
      </c>
      <c r="X266">
        <v>50</v>
      </c>
      <c r="Y266">
        <v>50</v>
      </c>
      <c r="Z266">
        <v>2</v>
      </c>
      <c r="AA266">
        <v>2</v>
      </c>
      <c r="AB266">
        <v>85</v>
      </c>
      <c r="AC266">
        <v>8</v>
      </c>
      <c r="AD266">
        <v>8</v>
      </c>
      <c r="AE266">
        <v>0</v>
      </c>
      <c r="AF266">
        <v>0</v>
      </c>
      <c r="AG266">
        <v>0</v>
      </c>
      <c r="AH266">
        <v>0</v>
      </c>
      <c r="AI266">
        <v>0</v>
      </c>
      <c r="AJ266">
        <v>0</v>
      </c>
      <c r="AK266">
        <v>7</v>
      </c>
      <c r="AL266">
        <v>21</v>
      </c>
      <c r="AM266">
        <v>18</v>
      </c>
      <c r="AN266">
        <v>18</v>
      </c>
      <c r="AO266" s="12" t="s">
        <v>3</v>
      </c>
      <c r="AP266" s="12" t="s">
        <v>990</v>
      </c>
      <c r="AQ266" s="12" t="s">
        <v>35</v>
      </c>
      <c r="AR266" s="12" t="s">
        <v>379</v>
      </c>
      <c r="AS266" s="12" t="s">
        <v>57</v>
      </c>
      <c r="AT266" s="12" t="s">
        <v>367</v>
      </c>
      <c r="AU266" s="12" t="s">
        <v>411</v>
      </c>
      <c r="AV266" s="12" t="s">
        <v>268</v>
      </c>
    </row>
    <row r="267" spans="1:48" x14ac:dyDescent="0.35">
      <c r="A267" s="12" t="s">
        <v>10</v>
      </c>
      <c r="B267" s="12" t="s">
        <v>161</v>
      </c>
      <c r="C267" s="109">
        <v>44155</v>
      </c>
      <c r="D267">
        <v>1139</v>
      </c>
      <c r="E267">
        <v>9</v>
      </c>
      <c r="F267">
        <v>8</v>
      </c>
      <c r="G267">
        <v>2</v>
      </c>
      <c r="H267">
        <v>49</v>
      </c>
      <c r="I267">
        <v>38</v>
      </c>
      <c r="J267">
        <v>34</v>
      </c>
      <c r="K267">
        <v>34</v>
      </c>
      <c r="L267">
        <v>6</v>
      </c>
      <c r="M267">
        <v>6</v>
      </c>
      <c r="N267">
        <v>9</v>
      </c>
      <c r="O267">
        <v>9</v>
      </c>
      <c r="P267">
        <v>9</v>
      </c>
      <c r="Q267">
        <v>9</v>
      </c>
      <c r="R267">
        <v>11</v>
      </c>
      <c r="S267">
        <v>8</v>
      </c>
      <c r="T267">
        <v>3</v>
      </c>
      <c r="U267">
        <v>3</v>
      </c>
      <c r="V267">
        <v>7</v>
      </c>
      <c r="W267" s="12">
        <v>7</v>
      </c>
      <c r="X267">
        <v>7</v>
      </c>
      <c r="Y267">
        <v>7</v>
      </c>
      <c r="Z267">
        <v>0</v>
      </c>
      <c r="AA267">
        <v>0</v>
      </c>
      <c r="AB267">
        <v>107</v>
      </c>
      <c r="AC267">
        <v>4</v>
      </c>
      <c r="AD267">
        <v>4</v>
      </c>
      <c r="AE267">
        <v>0</v>
      </c>
      <c r="AF267">
        <v>0</v>
      </c>
      <c r="AG267">
        <v>0</v>
      </c>
      <c r="AH267">
        <v>0</v>
      </c>
      <c r="AI267">
        <v>0</v>
      </c>
      <c r="AJ267">
        <v>0</v>
      </c>
      <c r="AK267">
        <v>4</v>
      </c>
      <c r="AL267">
        <v>76</v>
      </c>
      <c r="AM267">
        <v>66</v>
      </c>
      <c r="AN267">
        <v>66</v>
      </c>
      <c r="AO267" s="12" t="s">
        <v>3</v>
      </c>
      <c r="AP267" s="12" t="s">
        <v>990</v>
      </c>
      <c r="AQ267" s="12" t="s">
        <v>35</v>
      </c>
      <c r="AR267" s="12" t="s">
        <v>379</v>
      </c>
      <c r="AS267" s="12" t="s">
        <v>57</v>
      </c>
      <c r="AT267" s="12" t="s">
        <v>369</v>
      </c>
      <c r="AU267" s="12" t="s">
        <v>408</v>
      </c>
      <c r="AV267" s="12" t="s">
        <v>268</v>
      </c>
    </row>
    <row r="268" spans="1:48" x14ac:dyDescent="0.35">
      <c r="A268" s="12" t="s">
        <v>10</v>
      </c>
      <c r="B268" s="12" t="s">
        <v>162</v>
      </c>
      <c r="C268" s="109">
        <v>44155</v>
      </c>
      <c r="D268">
        <v>1101</v>
      </c>
      <c r="E268">
        <v>3</v>
      </c>
      <c r="F268">
        <v>4</v>
      </c>
      <c r="G268">
        <v>0</v>
      </c>
      <c r="H268">
        <v>64</v>
      </c>
      <c r="I268">
        <v>40</v>
      </c>
      <c r="J268">
        <v>23</v>
      </c>
      <c r="K268">
        <v>23</v>
      </c>
      <c r="L268">
        <v>1</v>
      </c>
      <c r="M268">
        <v>1</v>
      </c>
      <c r="N268">
        <v>8</v>
      </c>
      <c r="O268">
        <v>8</v>
      </c>
      <c r="P268">
        <v>8</v>
      </c>
      <c r="Q268">
        <v>8</v>
      </c>
      <c r="R268">
        <v>13</v>
      </c>
      <c r="S268">
        <v>11</v>
      </c>
      <c r="T268">
        <v>2</v>
      </c>
      <c r="U268">
        <v>2</v>
      </c>
      <c r="V268">
        <v>6</v>
      </c>
      <c r="W268" s="12">
        <v>6</v>
      </c>
      <c r="X268">
        <v>6</v>
      </c>
      <c r="Y268">
        <v>6</v>
      </c>
      <c r="Z268">
        <v>0</v>
      </c>
      <c r="AA268">
        <v>0</v>
      </c>
      <c r="AB268">
        <v>68</v>
      </c>
      <c r="AC268">
        <v>6</v>
      </c>
      <c r="AD268">
        <v>6</v>
      </c>
      <c r="AE268">
        <v>0</v>
      </c>
      <c r="AF268">
        <v>0</v>
      </c>
      <c r="AG268">
        <v>0</v>
      </c>
      <c r="AH268">
        <v>0</v>
      </c>
      <c r="AI268">
        <v>0</v>
      </c>
      <c r="AJ268">
        <v>1</v>
      </c>
      <c r="AK268">
        <v>5</v>
      </c>
      <c r="AL268">
        <v>51</v>
      </c>
      <c r="AM268">
        <v>45</v>
      </c>
      <c r="AN268">
        <v>45</v>
      </c>
      <c r="AO268" s="12" t="s">
        <v>3</v>
      </c>
      <c r="AP268" s="12" t="s">
        <v>990</v>
      </c>
      <c r="AQ268" s="12" t="s">
        <v>35</v>
      </c>
      <c r="AR268" s="12" t="s">
        <v>379</v>
      </c>
      <c r="AS268" s="12" t="s">
        <v>57</v>
      </c>
      <c r="AT268" s="12" t="s">
        <v>368</v>
      </c>
      <c r="AU268" s="12" t="s">
        <v>402</v>
      </c>
      <c r="AV268" s="12" t="s">
        <v>268</v>
      </c>
    </row>
    <row r="269" spans="1:48" x14ac:dyDescent="0.35">
      <c r="A269" s="12" t="s">
        <v>10</v>
      </c>
      <c r="B269" s="12" t="s">
        <v>163</v>
      </c>
      <c r="C269" s="109">
        <v>44155</v>
      </c>
      <c r="D269">
        <v>1004</v>
      </c>
      <c r="E269">
        <v>1</v>
      </c>
      <c r="F269">
        <v>1</v>
      </c>
      <c r="G269">
        <v>0</v>
      </c>
      <c r="H269">
        <v>54</v>
      </c>
      <c r="I269">
        <v>39</v>
      </c>
      <c r="J269">
        <v>30</v>
      </c>
      <c r="K269">
        <v>30</v>
      </c>
      <c r="L269">
        <v>0</v>
      </c>
      <c r="M269">
        <v>0</v>
      </c>
      <c r="N269">
        <v>6</v>
      </c>
      <c r="O269">
        <v>6</v>
      </c>
      <c r="P269">
        <v>6</v>
      </c>
      <c r="Q269">
        <v>6</v>
      </c>
      <c r="R269">
        <v>9</v>
      </c>
      <c r="S269">
        <v>9</v>
      </c>
      <c r="T269">
        <v>1</v>
      </c>
      <c r="U269">
        <v>1</v>
      </c>
      <c r="V269">
        <v>6</v>
      </c>
      <c r="W269" s="12">
        <v>6</v>
      </c>
      <c r="X269">
        <v>6</v>
      </c>
      <c r="Y269">
        <v>6</v>
      </c>
      <c r="Z269">
        <v>0</v>
      </c>
      <c r="AA269">
        <v>0</v>
      </c>
      <c r="AB269">
        <v>105</v>
      </c>
      <c r="AC269">
        <v>12</v>
      </c>
      <c r="AD269">
        <v>12</v>
      </c>
      <c r="AE269">
        <v>0</v>
      </c>
      <c r="AF269">
        <v>0</v>
      </c>
      <c r="AG269">
        <v>0</v>
      </c>
      <c r="AH269">
        <v>2</v>
      </c>
      <c r="AI269">
        <v>0</v>
      </c>
      <c r="AJ269">
        <v>0</v>
      </c>
      <c r="AK269">
        <v>10</v>
      </c>
      <c r="AL269">
        <v>36</v>
      </c>
      <c r="AM269">
        <v>31</v>
      </c>
      <c r="AN269">
        <v>31</v>
      </c>
      <c r="AO269" s="12" t="s">
        <v>3</v>
      </c>
      <c r="AP269" s="12" t="s">
        <v>990</v>
      </c>
      <c r="AQ269" s="12" t="s">
        <v>35</v>
      </c>
      <c r="AR269" s="12" t="s">
        <v>379</v>
      </c>
      <c r="AS269" s="12" t="s">
        <v>57</v>
      </c>
      <c r="AT269" s="12" t="s">
        <v>366</v>
      </c>
      <c r="AU269" s="12" t="s">
        <v>404</v>
      </c>
      <c r="AV269" s="12" t="s">
        <v>268</v>
      </c>
    </row>
    <row r="270" spans="1:48" x14ac:dyDescent="0.35">
      <c r="A270" s="12" t="s">
        <v>55</v>
      </c>
      <c r="B270" s="12" t="s">
        <v>281</v>
      </c>
      <c r="C270" s="109">
        <v>44162</v>
      </c>
      <c r="D270">
        <v>1063</v>
      </c>
      <c r="E270">
        <v>3</v>
      </c>
      <c r="F270">
        <v>3</v>
      </c>
      <c r="G270">
        <v>14</v>
      </c>
      <c r="H270">
        <v>93</v>
      </c>
      <c r="I270">
        <v>93</v>
      </c>
      <c r="J270">
        <v>30</v>
      </c>
      <c r="K270">
        <v>30</v>
      </c>
      <c r="L270">
        <v>2</v>
      </c>
      <c r="M270">
        <v>2</v>
      </c>
      <c r="N270">
        <v>3</v>
      </c>
      <c r="O270">
        <v>3</v>
      </c>
      <c r="P270">
        <v>3</v>
      </c>
      <c r="Q270">
        <v>3</v>
      </c>
      <c r="R270">
        <v>4</v>
      </c>
      <c r="S270">
        <v>4</v>
      </c>
      <c r="T270">
        <v>1</v>
      </c>
      <c r="U270">
        <v>1</v>
      </c>
      <c r="V270">
        <v>35</v>
      </c>
      <c r="W270" s="12">
        <v>35</v>
      </c>
      <c r="X270">
        <v>35</v>
      </c>
      <c r="Y270">
        <v>35</v>
      </c>
      <c r="Z270">
        <v>0</v>
      </c>
      <c r="AA270">
        <v>0</v>
      </c>
      <c r="AB270">
        <v>70</v>
      </c>
      <c r="AC270">
        <v>9</v>
      </c>
      <c r="AD270">
        <v>9</v>
      </c>
      <c r="AE270">
        <v>0</v>
      </c>
      <c r="AF270">
        <v>0</v>
      </c>
      <c r="AG270">
        <v>0</v>
      </c>
      <c r="AH270">
        <v>0</v>
      </c>
      <c r="AI270">
        <v>0</v>
      </c>
      <c r="AJ270">
        <v>0</v>
      </c>
      <c r="AK270">
        <v>7</v>
      </c>
      <c r="AL270">
        <v>94</v>
      </c>
      <c r="AM270">
        <v>91</v>
      </c>
      <c r="AN270">
        <v>82</v>
      </c>
      <c r="AO270" s="12" t="s">
        <v>3</v>
      </c>
      <c r="AP270" s="12" t="s">
        <v>998</v>
      </c>
      <c r="AQ270" s="12" t="s">
        <v>35</v>
      </c>
      <c r="AR270" s="12" t="s">
        <v>379</v>
      </c>
      <c r="AS270" s="12" t="s">
        <v>57</v>
      </c>
      <c r="AT270" s="12" t="s">
        <v>321</v>
      </c>
      <c r="AU270" s="12" t="s">
        <v>381</v>
      </c>
      <c r="AV270" s="12" t="s">
        <v>268</v>
      </c>
    </row>
    <row r="271" spans="1:48" x14ac:dyDescent="0.35">
      <c r="A271" s="12" t="s">
        <v>55</v>
      </c>
      <c r="B271" s="12" t="s">
        <v>291</v>
      </c>
      <c r="C271" s="109">
        <v>44162</v>
      </c>
      <c r="D271">
        <v>333</v>
      </c>
      <c r="E271">
        <v>2</v>
      </c>
      <c r="F271">
        <v>2</v>
      </c>
      <c r="G271">
        <v>2</v>
      </c>
      <c r="H271">
        <v>56</v>
      </c>
      <c r="I271">
        <v>56</v>
      </c>
      <c r="J271">
        <v>25</v>
      </c>
      <c r="K271">
        <v>25</v>
      </c>
      <c r="L271">
        <v>1</v>
      </c>
      <c r="M271">
        <v>1</v>
      </c>
      <c r="N271">
        <v>3</v>
      </c>
      <c r="O271">
        <v>3</v>
      </c>
      <c r="P271">
        <v>3</v>
      </c>
      <c r="Q271">
        <v>3</v>
      </c>
      <c r="R271">
        <v>3</v>
      </c>
      <c r="S271">
        <v>3</v>
      </c>
      <c r="T271">
        <v>1</v>
      </c>
      <c r="U271">
        <v>1</v>
      </c>
      <c r="V271">
        <v>47</v>
      </c>
      <c r="W271" s="12">
        <v>47</v>
      </c>
      <c r="X271">
        <v>47</v>
      </c>
      <c r="Y271">
        <v>47</v>
      </c>
      <c r="Z271">
        <v>0</v>
      </c>
      <c r="AA271">
        <v>0</v>
      </c>
      <c r="AB271">
        <v>31</v>
      </c>
      <c r="AC271">
        <v>0</v>
      </c>
      <c r="AD271">
        <v>0</v>
      </c>
      <c r="AE271">
        <v>0</v>
      </c>
      <c r="AF271">
        <v>0</v>
      </c>
      <c r="AG271">
        <v>0</v>
      </c>
      <c r="AH271">
        <v>0</v>
      </c>
      <c r="AI271">
        <v>0</v>
      </c>
      <c r="AJ271">
        <v>0</v>
      </c>
      <c r="AK271">
        <v>0</v>
      </c>
      <c r="AL271">
        <v>36</v>
      </c>
      <c r="AM271">
        <v>32</v>
      </c>
      <c r="AN271">
        <v>35</v>
      </c>
      <c r="AO271" s="12" t="s">
        <v>3</v>
      </c>
      <c r="AP271" s="12" t="s">
        <v>998</v>
      </c>
      <c r="AQ271" s="12" t="s">
        <v>35</v>
      </c>
      <c r="AR271" s="12" t="s">
        <v>379</v>
      </c>
      <c r="AS271" s="12" t="s">
        <v>57</v>
      </c>
      <c r="AT271" s="12" t="s">
        <v>322</v>
      </c>
      <c r="AU271" s="12" t="s">
        <v>382</v>
      </c>
      <c r="AV271" s="12" t="s">
        <v>268</v>
      </c>
    </row>
    <row r="272" spans="1:48" x14ac:dyDescent="0.35">
      <c r="A272" s="12" t="s">
        <v>5</v>
      </c>
      <c r="B272" s="12" t="s">
        <v>6</v>
      </c>
      <c r="C272" s="109">
        <v>44162</v>
      </c>
      <c r="D272">
        <v>2280</v>
      </c>
      <c r="E272">
        <v>4</v>
      </c>
      <c r="F272">
        <v>4</v>
      </c>
      <c r="G272">
        <v>0</v>
      </c>
      <c r="H272">
        <v>15</v>
      </c>
      <c r="I272">
        <v>15</v>
      </c>
      <c r="J272">
        <v>15</v>
      </c>
      <c r="K272">
        <v>15</v>
      </c>
      <c r="L272">
        <v>1</v>
      </c>
      <c r="M272">
        <v>1</v>
      </c>
      <c r="N272">
        <v>1</v>
      </c>
      <c r="O272">
        <v>1</v>
      </c>
      <c r="P272">
        <v>1</v>
      </c>
      <c r="Q272">
        <v>1</v>
      </c>
      <c r="R272">
        <v>5</v>
      </c>
      <c r="S272">
        <v>5</v>
      </c>
      <c r="T272">
        <v>3</v>
      </c>
      <c r="U272">
        <v>3</v>
      </c>
      <c r="V272">
        <v>0</v>
      </c>
      <c r="W272" s="12">
        <v>0</v>
      </c>
      <c r="X272">
        <v>0</v>
      </c>
      <c r="Y272">
        <v>0</v>
      </c>
      <c r="Z272">
        <v>0</v>
      </c>
      <c r="AA272">
        <v>0</v>
      </c>
      <c r="AB272">
        <v>166</v>
      </c>
      <c r="AC272">
        <v>10</v>
      </c>
      <c r="AD272">
        <v>7</v>
      </c>
      <c r="AE272">
        <v>3</v>
      </c>
      <c r="AF272">
        <v>0</v>
      </c>
      <c r="AG272">
        <v>0</v>
      </c>
      <c r="AH272">
        <v>0</v>
      </c>
      <c r="AI272">
        <v>0</v>
      </c>
      <c r="AJ272">
        <v>0</v>
      </c>
      <c r="AK272">
        <v>10</v>
      </c>
      <c r="AL272">
        <v>166</v>
      </c>
      <c r="AM272">
        <v>166</v>
      </c>
      <c r="AN272">
        <v>166</v>
      </c>
      <c r="AO272" s="12" t="s">
        <v>3</v>
      </c>
      <c r="AP272" s="12" t="s">
        <v>998</v>
      </c>
      <c r="AQ272" s="12" t="s">
        <v>35</v>
      </c>
      <c r="AR272" s="12" t="s">
        <v>379</v>
      </c>
      <c r="AS272" s="12" t="s">
        <v>57</v>
      </c>
      <c r="AT272" s="12" t="s">
        <v>346</v>
      </c>
      <c r="AU272" s="12" t="s">
        <v>385</v>
      </c>
      <c r="AV272" s="12" t="s">
        <v>279</v>
      </c>
    </row>
    <row r="273" spans="1:48" x14ac:dyDescent="0.35">
      <c r="A273" s="12" t="s">
        <v>5</v>
      </c>
      <c r="B273" s="12" t="s">
        <v>8</v>
      </c>
      <c r="C273" s="109">
        <v>44162</v>
      </c>
      <c r="D273">
        <v>3008</v>
      </c>
      <c r="E273">
        <v>4</v>
      </c>
      <c r="F273">
        <v>4</v>
      </c>
      <c r="G273">
        <v>6</v>
      </c>
      <c r="H273">
        <v>40</v>
      </c>
      <c r="I273">
        <v>40</v>
      </c>
      <c r="J273">
        <v>25</v>
      </c>
      <c r="K273">
        <v>25</v>
      </c>
      <c r="L273">
        <v>1</v>
      </c>
      <c r="M273">
        <v>1</v>
      </c>
      <c r="N273">
        <v>1</v>
      </c>
      <c r="O273">
        <v>1</v>
      </c>
      <c r="P273">
        <v>1</v>
      </c>
      <c r="Q273">
        <v>1</v>
      </c>
      <c r="R273">
        <v>4</v>
      </c>
      <c r="S273">
        <v>4</v>
      </c>
      <c r="T273">
        <v>3</v>
      </c>
      <c r="U273">
        <v>3</v>
      </c>
      <c r="V273">
        <v>2</v>
      </c>
      <c r="W273" s="12">
        <v>2</v>
      </c>
      <c r="X273">
        <v>2</v>
      </c>
      <c r="Y273">
        <v>2</v>
      </c>
      <c r="Z273">
        <v>0</v>
      </c>
      <c r="AA273">
        <v>0</v>
      </c>
      <c r="AB273">
        <v>174</v>
      </c>
      <c r="AC273">
        <v>11</v>
      </c>
      <c r="AD273">
        <v>11</v>
      </c>
      <c r="AE273">
        <v>7</v>
      </c>
      <c r="AF273">
        <v>0</v>
      </c>
      <c r="AG273">
        <v>0</v>
      </c>
      <c r="AH273">
        <v>0</v>
      </c>
      <c r="AI273">
        <v>0</v>
      </c>
      <c r="AJ273">
        <v>0</v>
      </c>
      <c r="AK273">
        <v>11</v>
      </c>
      <c r="AL273">
        <v>174</v>
      </c>
      <c r="AM273">
        <v>132</v>
      </c>
      <c r="AN273">
        <v>174</v>
      </c>
      <c r="AO273" s="12" t="s">
        <v>3</v>
      </c>
      <c r="AP273" s="12" t="s">
        <v>998</v>
      </c>
      <c r="AQ273" s="12" t="s">
        <v>35</v>
      </c>
      <c r="AR273" s="12" t="s">
        <v>379</v>
      </c>
      <c r="AS273" s="12" t="s">
        <v>57</v>
      </c>
      <c r="AT273" s="12" t="s">
        <v>345</v>
      </c>
      <c r="AU273" s="12" t="s">
        <v>384</v>
      </c>
      <c r="AV273" s="12" t="s">
        <v>279</v>
      </c>
    </row>
    <row r="274" spans="1:48" x14ac:dyDescent="0.35">
      <c r="A274" s="12" t="s">
        <v>132</v>
      </c>
      <c r="B274" s="12" t="s">
        <v>133</v>
      </c>
      <c r="C274" s="109">
        <v>44162</v>
      </c>
      <c r="D274">
        <v>1833</v>
      </c>
      <c r="E274">
        <v>6</v>
      </c>
      <c r="F274">
        <v>9</v>
      </c>
      <c r="G274">
        <v>21</v>
      </c>
      <c r="H274">
        <v>60</v>
      </c>
      <c r="I274">
        <v>60</v>
      </c>
      <c r="J274">
        <v>40</v>
      </c>
      <c r="K274">
        <v>40</v>
      </c>
      <c r="L274">
        <v>1</v>
      </c>
      <c r="M274">
        <v>1</v>
      </c>
      <c r="N274">
        <v>4</v>
      </c>
      <c r="O274">
        <v>4</v>
      </c>
      <c r="P274">
        <v>4</v>
      </c>
      <c r="Q274">
        <v>4</v>
      </c>
      <c r="R274">
        <v>6</v>
      </c>
      <c r="S274">
        <v>6</v>
      </c>
      <c r="T274">
        <v>4</v>
      </c>
      <c r="U274">
        <v>4</v>
      </c>
      <c r="V274">
        <v>116</v>
      </c>
      <c r="W274" s="12">
        <v>116</v>
      </c>
      <c r="X274">
        <v>116</v>
      </c>
      <c r="Y274">
        <v>116</v>
      </c>
      <c r="Z274">
        <v>1</v>
      </c>
      <c r="AA274">
        <v>1</v>
      </c>
      <c r="AB274">
        <v>190</v>
      </c>
      <c r="AC274">
        <v>0</v>
      </c>
      <c r="AD274">
        <v>0</v>
      </c>
      <c r="AE274">
        <v>0</v>
      </c>
      <c r="AF274">
        <v>0</v>
      </c>
      <c r="AG274">
        <v>0</v>
      </c>
      <c r="AH274">
        <v>0</v>
      </c>
      <c r="AI274">
        <v>0</v>
      </c>
      <c r="AJ274">
        <v>0</v>
      </c>
      <c r="AK274">
        <v>0</v>
      </c>
      <c r="AL274">
        <v>184</v>
      </c>
      <c r="AM274">
        <v>184</v>
      </c>
      <c r="AN274">
        <v>184</v>
      </c>
      <c r="AO274" s="12" t="s">
        <v>3</v>
      </c>
      <c r="AP274" s="12" t="s">
        <v>998</v>
      </c>
      <c r="AQ274" s="12" t="s">
        <v>35</v>
      </c>
      <c r="AR274" s="12" t="s">
        <v>379</v>
      </c>
      <c r="AS274" s="12" t="s">
        <v>57</v>
      </c>
      <c r="AT274" s="12" t="s">
        <v>347</v>
      </c>
      <c r="AU274" s="12" t="s">
        <v>386</v>
      </c>
      <c r="AV274" s="12" t="s">
        <v>268</v>
      </c>
    </row>
    <row r="275" spans="1:48" x14ac:dyDescent="0.35">
      <c r="A275" s="12" t="s">
        <v>132</v>
      </c>
      <c r="B275" s="12" t="s">
        <v>134</v>
      </c>
      <c r="C275" s="109">
        <v>44162</v>
      </c>
      <c r="D275">
        <v>1303</v>
      </c>
      <c r="E275">
        <v>9</v>
      </c>
      <c r="F275">
        <v>9</v>
      </c>
      <c r="G275">
        <v>23</v>
      </c>
      <c r="H275">
        <v>186</v>
      </c>
      <c r="I275">
        <v>180</v>
      </c>
      <c r="J275">
        <v>34</v>
      </c>
      <c r="K275">
        <v>34</v>
      </c>
      <c r="L275">
        <v>2</v>
      </c>
      <c r="M275">
        <v>2</v>
      </c>
      <c r="N275">
        <v>8</v>
      </c>
      <c r="O275">
        <v>8</v>
      </c>
      <c r="P275">
        <v>8</v>
      </c>
      <c r="Q275">
        <v>8</v>
      </c>
      <c r="R275">
        <v>11</v>
      </c>
      <c r="S275">
        <v>11</v>
      </c>
      <c r="T275">
        <v>2</v>
      </c>
      <c r="U275">
        <v>2</v>
      </c>
      <c r="V275">
        <v>249</v>
      </c>
      <c r="W275" s="12">
        <v>166</v>
      </c>
      <c r="X275">
        <v>166</v>
      </c>
      <c r="Y275">
        <v>166</v>
      </c>
      <c r="Z275">
        <v>5</v>
      </c>
      <c r="AA275">
        <v>5</v>
      </c>
      <c r="AB275">
        <v>94</v>
      </c>
      <c r="AC275">
        <v>0</v>
      </c>
      <c r="AD275">
        <v>0</v>
      </c>
      <c r="AE275">
        <v>0</v>
      </c>
      <c r="AF275">
        <v>0</v>
      </c>
      <c r="AG275">
        <v>0</v>
      </c>
      <c r="AH275">
        <v>0</v>
      </c>
      <c r="AI275">
        <v>0</v>
      </c>
      <c r="AJ275">
        <v>0</v>
      </c>
      <c r="AK275">
        <v>0</v>
      </c>
      <c r="AL275">
        <v>108</v>
      </c>
      <c r="AM275">
        <v>106</v>
      </c>
      <c r="AN275">
        <v>106</v>
      </c>
      <c r="AO275" s="12" t="s">
        <v>3</v>
      </c>
      <c r="AP275" s="12" t="s">
        <v>998</v>
      </c>
      <c r="AQ275" s="12" t="s">
        <v>35</v>
      </c>
      <c r="AR275" s="12" t="s">
        <v>379</v>
      </c>
      <c r="AS275" s="12" t="s">
        <v>57</v>
      </c>
      <c r="AT275" s="12" t="s">
        <v>348</v>
      </c>
      <c r="AU275" s="12" t="s">
        <v>387</v>
      </c>
      <c r="AV275" s="12" t="s">
        <v>268</v>
      </c>
    </row>
    <row r="276" spans="1:48" x14ac:dyDescent="0.35">
      <c r="A276" s="12" t="s">
        <v>132</v>
      </c>
      <c r="B276" s="12" t="s">
        <v>135</v>
      </c>
      <c r="C276" s="109">
        <v>44162</v>
      </c>
      <c r="D276">
        <v>1974</v>
      </c>
      <c r="E276">
        <v>9</v>
      </c>
      <c r="F276">
        <v>10</v>
      </c>
      <c r="G276">
        <v>10</v>
      </c>
      <c r="H276">
        <v>79</v>
      </c>
      <c r="I276">
        <v>79</v>
      </c>
      <c r="J276">
        <v>32</v>
      </c>
      <c r="K276">
        <v>32</v>
      </c>
      <c r="L276">
        <v>2</v>
      </c>
      <c r="M276">
        <v>2</v>
      </c>
      <c r="N276">
        <v>5</v>
      </c>
      <c r="O276">
        <v>5</v>
      </c>
      <c r="P276">
        <v>5</v>
      </c>
      <c r="Q276">
        <v>5</v>
      </c>
      <c r="R276">
        <v>9</v>
      </c>
      <c r="S276">
        <v>9</v>
      </c>
      <c r="T276">
        <v>5</v>
      </c>
      <c r="U276">
        <v>5</v>
      </c>
      <c r="V276">
        <v>99</v>
      </c>
      <c r="W276" s="12">
        <v>99</v>
      </c>
      <c r="X276">
        <v>99</v>
      </c>
      <c r="Y276">
        <v>99</v>
      </c>
      <c r="Z276">
        <v>2</v>
      </c>
      <c r="AA276">
        <v>2</v>
      </c>
      <c r="AB276">
        <v>125</v>
      </c>
      <c r="AC276">
        <v>6</v>
      </c>
      <c r="AD276">
        <v>6</v>
      </c>
      <c r="AE276">
        <v>0</v>
      </c>
      <c r="AF276">
        <v>0</v>
      </c>
      <c r="AG276">
        <v>0</v>
      </c>
      <c r="AH276">
        <v>0</v>
      </c>
      <c r="AI276">
        <v>0</v>
      </c>
      <c r="AJ276">
        <v>0</v>
      </c>
      <c r="AK276">
        <v>4</v>
      </c>
      <c r="AL276">
        <v>81</v>
      </c>
      <c r="AM276">
        <v>81</v>
      </c>
      <c r="AN276">
        <v>81</v>
      </c>
      <c r="AO276" s="12" t="s">
        <v>3</v>
      </c>
      <c r="AP276" s="12" t="s">
        <v>998</v>
      </c>
      <c r="AQ276" s="12" t="s">
        <v>35</v>
      </c>
      <c r="AR276" s="12" t="s">
        <v>379</v>
      </c>
      <c r="AS276" s="12" t="s">
        <v>57</v>
      </c>
      <c r="AT276" s="12" t="s">
        <v>350</v>
      </c>
      <c r="AU276" s="12" t="s">
        <v>388</v>
      </c>
      <c r="AV276" s="12" t="s">
        <v>268</v>
      </c>
    </row>
    <row r="277" spans="1:48" x14ac:dyDescent="0.35">
      <c r="A277" s="12" t="s">
        <v>132</v>
      </c>
      <c r="B277" s="12" t="s">
        <v>136</v>
      </c>
      <c r="C277" s="109">
        <v>44162</v>
      </c>
      <c r="D277">
        <v>1353</v>
      </c>
      <c r="E277">
        <v>2</v>
      </c>
      <c r="F277">
        <v>2</v>
      </c>
      <c r="G277">
        <v>11</v>
      </c>
      <c r="H277">
        <v>85</v>
      </c>
      <c r="I277">
        <v>85</v>
      </c>
      <c r="J277">
        <v>80</v>
      </c>
      <c r="K277">
        <v>80</v>
      </c>
      <c r="L277">
        <v>1</v>
      </c>
      <c r="M277">
        <v>1</v>
      </c>
      <c r="N277">
        <v>2</v>
      </c>
      <c r="O277">
        <v>1</v>
      </c>
      <c r="P277">
        <v>1</v>
      </c>
      <c r="Q277">
        <v>1</v>
      </c>
      <c r="R277">
        <v>3</v>
      </c>
      <c r="S277">
        <v>3</v>
      </c>
      <c r="T277">
        <v>1</v>
      </c>
      <c r="U277">
        <v>1</v>
      </c>
      <c r="V277">
        <v>47</v>
      </c>
      <c r="W277" s="12">
        <v>47</v>
      </c>
      <c r="X277">
        <v>47</v>
      </c>
      <c r="Y277">
        <v>47</v>
      </c>
      <c r="Z277">
        <v>0</v>
      </c>
      <c r="AA277">
        <v>0</v>
      </c>
      <c r="AB277">
        <v>121</v>
      </c>
      <c r="AC277">
        <v>12</v>
      </c>
      <c r="AD277">
        <v>12</v>
      </c>
      <c r="AE277">
        <v>0</v>
      </c>
      <c r="AF277">
        <v>0</v>
      </c>
      <c r="AG277">
        <v>0</v>
      </c>
      <c r="AH277">
        <v>1</v>
      </c>
      <c r="AI277">
        <v>0</v>
      </c>
      <c r="AJ277">
        <v>0</v>
      </c>
      <c r="AK277">
        <v>10</v>
      </c>
      <c r="AL277">
        <v>106</v>
      </c>
      <c r="AM277">
        <v>99</v>
      </c>
      <c r="AN277">
        <v>99</v>
      </c>
      <c r="AO277" s="12" t="s">
        <v>3</v>
      </c>
      <c r="AP277" s="12" t="s">
        <v>998</v>
      </c>
      <c r="AQ277" s="12" t="s">
        <v>35</v>
      </c>
      <c r="AR277" s="12" t="s">
        <v>379</v>
      </c>
      <c r="AS277" s="12" t="s">
        <v>57</v>
      </c>
      <c r="AT277" s="12" t="s">
        <v>347</v>
      </c>
      <c r="AU277" s="12" t="s">
        <v>389</v>
      </c>
      <c r="AV277" s="12" t="s">
        <v>268</v>
      </c>
    </row>
    <row r="278" spans="1:48" x14ac:dyDescent="0.35">
      <c r="A278" s="12" t="s">
        <v>138</v>
      </c>
      <c r="B278" s="12" t="s">
        <v>290</v>
      </c>
      <c r="C278" s="109">
        <v>44162</v>
      </c>
      <c r="D278">
        <v>2459</v>
      </c>
      <c r="E278">
        <v>10</v>
      </c>
      <c r="F278">
        <v>10</v>
      </c>
      <c r="G278">
        <v>16</v>
      </c>
      <c r="H278">
        <v>45</v>
      </c>
      <c r="I278">
        <v>45</v>
      </c>
      <c r="J278">
        <v>32</v>
      </c>
      <c r="K278">
        <v>32</v>
      </c>
      <c r="L278">
        <v>5</v>
      </c>
      <c r="M278">
        <v>5</v>
      </c>
      <c r="N278">
        <v>4</v>
      </c>
      <c r="O278">
        <v>4</v>
      </c>
      <c r="P278">
        <v>4</v>
      </c>
      <c r="Q278">
        <v>4</v>
      </c>
      <c r="R278">
        <v>6</v>
      </c>
      <c r="S278">
        <v>6</v>
      </c>
      <c r="T278">
        <v>3</v>
      </c>
      <c r="U278">
        <v>3</v>
      </c>
      <c r="V278">
        <v>18</v>
      </c>
      <c r="W278" s="12">
        <v>18</v>
      </c>
      <c r="X278">
        <v>18</v>
      </c>
      <c r="Y278">
        <v>18</v>
      </c>
      <c r="Z278">
        <v>2</v>
      </c>
      <c r="AA278">
        <v>2</v>
      </c>
      <c r="AB278">
        <v>115</v>
      </c>
      <c r="AC278">
        <v>1</v>
      </c>
      <c r="AD278">
        <v>1</v>
      </c>
      <c r="AE278">
        <v>0</v>
      </c>
      <c r="AF278">
        <v>0</v>
      </c>
      <c r="AG278">
        <v>0</v>
      </c>
      <c r="AH278">
        <v>0</v>
      </c>
      <c r="AI278">
        <v>0</v>
      </c>
      <c r="AJ278">
        <v>0</v>
      </c>
      <c r="AK278">
        <v>1</v>
      </c>
      <c r="AL278">
        <v>188</v>
      </c>
      <c r="AM278">
        <v>169</v>
      </c>
      <c r="AN278">
        <v>169</v>
      </c>
      <c r="AO278" s="12" t="s">
        <v>3</v>
      </c>
      <c r="AP278" s="12" t="s">
        <v>998</v>
      </c>
      <c r="AQ278" s="12" t="s">
        <v>35</v>
      </c>
      <c r="AR278" s="12" t="s">
        <v>379</v>
      </c>
      <c r="AS278" s="12" t="s">
        <v>57</v>
      </c>
      <c r="AT278" s="12" t="s">
        <v>352</v>
      </c>
      <c r="AU278" s="12" t="s">
        <v>395</v>
      </c>
      <c r="AV278" s="12" t="s">
        <v>268</v>
      </c>
    </row>
    <row r="279" spans="1:48" x14ac:dyDescent="0.35">
      <c r="A279" s="12" t="s">
        <v>138</v>
      </c>
      <c r="B279" s="12" t="s">
        <v>293</v>
      </c>
      <c r="C279" s="109">
        <v>44162</v>
      </c>
      <c r="D279">
        <v>1366</v>
      </c>
      <c r="E279">
        <v>7</v>
      </c>
      <c r="F279">
        <v>7</v>
      </c>
      <c r="G279">
        <v>8</v>
      </c>
      <c r="H279">
        <v>35</v>
      </c>
      <c r="I279">
        <v>35</v>
      </c>
      <c r="J279">
        <v>26</v>
      </c>
      <c r="K279">
        <v>26</v>
      </c>
      <c r="L279">
        <v>4</v>
      </c>
      <c r="M279">
        <v>4</v>
      </c>
      <c r="N279">
        <v>3</v>
      </c>
      <c r="O279">
        <v>3</v>
      </c>
      <c r="P279">
        <v>3</v>
      </c>
      <c r="Q279">
        <v>3</v>
      </c>
      <c r="R279">
        <v>4</v>
      </c>
      <c r="S279">
        <v>4</v>
      </c>
      <c r="T279">
        <v>2</v>
      </c>
      <c r="U279">
        <v>2</v>
      </c>
      <c r="V279">
        <v>11</v>
      </c>
      <c r="W279" s="12">
        <v>11</v>
      </c>
      <c r="X279">
        <v>11</v>
      </c>
      <c r="Y279">
        <v>11</v>
      </c>
      <c r="Z279">
        <v>1</v>
      </c>
      <c r="AA279">
        <v>1</v>
      </c>
      <c r="AB279">
        <v>52</v>
      </c>
      <c r="AC279">
        <v>0</v>
      </c>
      <c r="AD279">
        <v>0</v>
      </c>
      <c r="AE279">
        <v>0</v>
      </c>
      <c r="AF279">
        <v>0</v>
      </c>
      <c r="AG279">
        <v>0</v>
      </c>
      <c r="AH279">
        <v>0</v>
      </c>
      <c r="AI279">
        <v>0</v>
      </c>
      <c r="AJ279">
        <v>0</v>
      </c>
      <c r="AK279">
        <v>0</v>
      </c>
      <c r="AL279">
        <v>44</v>
      </c>
      <c r="AM279">
        <v>40</v>
      </c>
      <c r="AN279">
        <v>40</v>
      </c>
      <c r="AO279" s="12" t="s">
        <v>3</v>
      </c>
      <c r="AP279" s="12" t="s">
        <v>998</v>
      </c>
      <c r="AQ279" s="12" t="s">
        <v>35</v>
      </c>
      <c r="AR279" s="12" t="s">
        <v>379</v>
      </c>
      <c r="AS279" s="12" t="s">
        <v>57</v>
      </c>
      <c r="AT279" s="12" t="s">
        <v>355</v>
      </c>
      <c r="AU279" s="12" t="s">
        <v>396</v>
      </c>
      <c r="AV279" s="12" t="s">
        <v>268</v>
      </c>
    </row>
    <row r="280" spans="1:48" x14ac:dyDescent="0.35">
      <c r="A280" s="12" t="s">
        <v>138</v>
      </c>
      <c r="B280" s="12" t="s">
        <v>280</v>
      </c>
      <c r="C280" s="109">
        <v>44162</v>
      </c>
      <c r="D280">
        <v>1265</v>
      </c>
      <c r="E280">
        <v>5</v>
      </c>
      <c r="F280">
        <v>5</v>
      </c>
      <c r="G280">
        <v>7</v>
      </c>
      <c r="H280">
        <v>32</v>
      </c>
      <c r="I280">
        <v>32</v>
      </c>
      <c r="J280">
        <v>21</v>
      </c>
      <c r="K280">
        <v>21</v>
      </c>
      <c r="L280">
        <v>3</v>
      </c>
      <c r="M280">
        <v>3</v>
      </c>
      <c r="N280">
        <v>2</v>
      </c>
      <c r="O280">
        <v>2</v>
      </c>
      <c r="P280">
        <v>2</v>
      </c>
      <c r="Q280">
        <v>2</v>
      </c>
      <c r="R280">
        <v>3</v>
      </c>
      <c r="S280">
        <v>3</v>
      </c>
      <c r="T280">
        <v>1</v>
      </c>
      <c r="U280">
        <v>1</v>
      </c>
      <c r="V280">
        <v>9</v>
      </c>
      <c r="W280" s="12">
        <v>9</v>
      </c>
      <c r="X280">
        <v>9</v>
      </c>
      <c r="Y280">
        <v>9</v>
      </c>
      <c r="Z280">
        <v>1</v>
      </c>
      <c r="AA280">
        <v>1</v>
      </c>
      <c r="AB280">
        <v>116</v>
      </c>
      <c r="AC280">
        <v>3</v>
      </c>
      <c r="AD280">
        <v>3</v>
      </c>
      <c r="AE280">
        <v>1</v>
      </c>
      <c r="AF280">
        <v>0</v>
      </c>
      <c r="AG280">
        <v>0</v>
      </c>
      <c r="AH280">
        <v>0</v>
      </c>
      <c r="AI280">
        <v>0</v>
      </c>
      <c r="AJ280">
        <v>0</v>
      </c>
      <c r="AK280">
        <v>2</v>
      </c>
      <c r="AL280">
        <v>53</v>
      </c>
      <c r="AM280">
        <v>48</v>
      </c>
      <c r="AN280">
        <v>48</v>
      </c>
      <c r="AO280" s="12" t="s">
        <v>3</v>
      </c>
      <c r="AP280" s="12" t="s">
        <v>998</v>
      </c>
      <c r="AQ280" s="12" t="s">
        <v>35</v>
      </c>
      <c r="AR280" s="12" t="s">
        <v>379</v>
      </c>
      <c r="AS280" s="12" t="s">
        <v>57</v>
      </c>
      <c r="AT280" s="12" t="s">
        <v>357</v>
      </c>
      <c r="AU280" s="12" t="s">
        <v>391</v>
      </c>
      <c r="AV280" s="12" t="s">
        <v>268</v>
      </c>
    </row>
    <row r="281" spans="1:48" x14ac:dyDescent="0.35">
      <c r="A281" s="12" t="s">
        <v>138</v>
      </c>
      <c r="B281" s="12" t="s">
        <v>284</v>
      </c>
      <c r="C281" s="109">
        <v>44162</v>
      </c>
      <c r="D281">
        <v>988</v>
      </c>
      <c r="E281">
        <v>7</v>
      </c>
      <c r="F281">
        <v>7</v>
      </c>
      <c r="G281">
        <v>15</v>
      </c>
      <c r="H281">
        <v>37</v>
      </c>
      <c r="I281">
        <v>37</v>
      </c>
      <c r="J281">
        <v>27</v>
      </c>
      <c r="K281">
        <v>27</v>
      </c>
      <c r="L281">
        <v>5</v>
      </c>
      <c r="M281">
        <v>5</v>
      </c>
      <c r="N281">
        <v>4</v>
      </c>
      <c r="O281">
        <v>4</v>
      </c>
      <c r="P281">
        <v>4</v>
      </c>
      <c r="Q281">
        <v>4</v>
      </c>
      <c r="R281">
        <v>5</v>
      </c>
      <c r="S281">
        <v>5</v>
      </c>
      <c r="T281">
        <v>2</v>
      </c>
      <c r="U281">
        <v>2</v>
      </c>
      <c r="V281">
        <v>4</v>
      </c>
      <c r="W281" s="12">
        <v>4</v>
      </c>
      <c r="X281">
        <v>4</v>
      </c>
      <c r="Y281">
        <v>4</v>
      </c>
      <c r="Z281">
        <v>0</v>
      </c>
      <c r="AA281">
        <v>0</v>
      </c>
      <c r="AB281">
        <v>58</v>
      </c>
      <c r="AC281">
        <v>1</v>
      </c>
      <c r="AD281">
        <v>1</v>
      </c>
      <c r="AE281">
        <v>0</v>
      </c>
      <c r="AF281">
        <v>0</v>
      </c>
      <c r="AG281">
        <v>0</v>
      </c>
      <c r="AH281">
        <v>0</v>
      </c>
      <c r="AI281">
        <v>0</v>
      </c>
      <c r="AJ281">
        <v>0</v>
      </c>
      <c r="AK281">
        <v>1</v>
      </c>
      <c r="AL281">
        <v>138</v>
      </c>
      <c r="AM281">
        <v>125</v>
      </c>
      <c r="AN281">
        <v>125</v>
      </c>
      <c r="AO281" s="12" t="s">
        <v>3</v>
      </c>
      <c r="AP281" s="12" t="s">
        <v>998</v>
      </c>
      <c r="AQ281" s="12" t="s">
        <v>35</v>
      </c>
      <c r="AR281" s="12" t="s">
        <v>379</v>
      </c>
      <c r="AS281" s="12" t="s">
        <v>57</v>
      </c>
      <c r="AT281" s="12" t="s">
        <v>353</v>
      </c>
      <c r="AU281" s="12" t="s">
        <v>394</v>
      </c>
      <c r="AV281" s="12" t="s">
        <v>268</v>
      </c>
    </row>
    <row r="282" spans="1:48" x14ac:dyDescent="0.35">
      <c r="A282" s="12" t="s">
        <v>138</v>
      </c>
      <c r="B282" s="12" t="s">
        <v>271</v>
      </c>
      <c r="C282" s="109">
        <v>44162</v>
      </c>
      <c r="D282">
        <v>548</v>
      </c>
      <c r="E282">
        <v>11</v>
      </c>
      <c r="F282">
        <v>11</v>
      </c>
      <c r="G282">
        <v>16</v>
      </c>
      <c r="H282">
        <v>44</v>
      </c>
      <c r="I282">
        <v>44</v>
      </c>
      <c r="J282">
        <v>30</v>
      </c>
      <c r="K282">
        <v>30</v>
      </c>
      <c r="L282">
        <v>6</v>
      </c>
      <c r="M282">
        <v>6</v>
      </c>
      <c r="N282">
        <v>5</v>
      </c>
      <c r="O282">
        <v>5</v>
      </c>
      <c r="P282">
        <v>5</v>
      </c>
      <c r="Q282">
        <v>5</v>
      </c>
      <c r="R282">
        <v>7</v>
      </c>
      <c r="S282">
        <v>7</v>
      </c>
      <c r="T282">
        <v>3</v>
      </c>
      <c r="U282">
        <v>3</v>
      </c>
      <c r="V282">
        <v>13</v>
      </c>
      <c r="W282" s="12">
        <v>13</v>
      </c>
      <c r="X282">
        <v>13</v>
      </c>
      <c r="Y282">
        <v>13</v>
      </c>
      <c r="Z282">
        <v>2</v>
      </c>
      <c r="AA282">
        <v>2</v>
      </c>
      <c r="AB282">
        <v>14</v>
      </c>
      <c r="AC282">
        <v>0</v>
      </c>
      <c r="AD282">
        <v>0</v>
      </c>
      <c r="AE282">
        <v>0</v>
      </c>
      <c r="AF282">
        <v>0</v>
      </c>
      <c r="AG282">
        <v>0</v>
      </c>
      <c r="AH282">
        <v>0</v>
      </c>
      <c r="AI282">
        <v>0</v>
      </c>
      <c r="AJ282">
        <v>0</v>
      </c>
      <c r="AK282">
        <v>0</v>
      </c>
      <c r="AL282">
        <v>20</v>
      </c>
      <c r="AM282">
        <v>14</v>
      </c>
      <c r="AN282">
        <v>14</v>
      </c>
      <c r="AO282" s="12" t="s">
        <v>3</v>
      </c>
      <c r="AP282" s="12" t="s">
        <v>998</v>
      </c>
      <c r="AQ282" s="12" t="s">
        <v>35</v>
      </c>
      <c r="AR282" s="12" t="s">
        <v>379</v>
      </c>
      <c r="AS282" s="12" t="s">
        <v>57</v>
      </c>
      <c r="AT282" s="12" t="s">
        <v>356</v>
      </c>
      <c r="AU282" s="12" t="s">
        <v>392</v>
      </c>
      <c r="AV282" s="12" t="s">
        <v>268</v>
      </c>
    </row>
    <row r="283" spans="1:48" x14ac:dyDescent="0.35">
      <c r="A283" s="12" t="s">
        <v>138</v>
      </c>
      <c r="B283" s="12" t="s">
        <v>292</v>
      </c>
      <c r="C283" s="109">
        <v>44162</v>
      </c>
      <c r="D283">
        <v>655</v>
      </c>
      <c r="E283">
        <v>6</v>
      </c>
      <c r="F283">
        <v>6</v>
      </c>
      <c r="G283">
        <v>7</v>
      </c>
      <c r="H283">
        <v>41</v>
      </c>
      <c r="I283">
        <v>41</v>
      </c>
      <c r="J283">
        <v>28</v>
      </c>
      <c r="K283">
        <v>28</v>
      </c>
      <c r="L283">
        <v>4</v>
      </c>
      <c r="M283">
        <v>4</v>
      </c>
      <c r="N283">
        <v>3</v>
      </c>
      <c r="O283">
        <v>3</v>
      </c>
      <c r="P283">
        <v>3</v>
      </c>
      <c r="Q283">
        <v>3</v>
      </c>
      <c r="R283">
        <v>5</v>
      </c>
      <c r="S283">
        <v>5</v>
      </c>
      <c r="T283">
        <v>2</v>
      </c>
      <c r="U283">
        <v>2</v>
      </c>
      <c r="V283">
        <v>7</v>
      </c>
      <c r="W283" s="12">
        <v>7</v>
      </c>
      <c r="X283">
        <v>7</v>
      </c>
      <c r="Y283">
        <v>7</v>
      </c>
      <c r="Z283">
        <v>0</v>
      </c>
      <c r="AA283">
        <v>0</v>
      </c>
      <c r="AB283">
        <v>49</v>
      </c>
      <c r="AC283">
        <v>3</v>
      </c>
      <c r="AD283">
        <v>3</v>
      </c>
      <c r="AE283">
        <v>1</v>
      </c>
      <c r="AF283">
        <v>0</v>
      </c>
      <c r="AG283">
        <v>0</v>
      </c>
      <c r="AH283">
        <v>0</v>
      </c>
      <c r="AI283">
        <v>0</v>
      </c>
      <c r="AJ283">
        <v>0</v>
      </c>
      <c r="AK283">
        <v>3</v>
      </c>
      <c r="AL283">
        <v>106</v>
      </c>
      <c r="AM283">
        <v>93</v>
      </c>
      <c r="AN283">
        <v>93</v>
      </c>
      <c r="AO283" s="12" t="s">
        <v>3</v>
      </c>
      <c r="AP283" s="12" t="s">
        <v>998</v>
      </c>
      <c r="AQ283" s="12" t="s">
        <v>35</v>
      </c>
      <c r="AR283" s="12" t="s">
        <v>379</v>
      </c>
      <c r="AS283" s="12" t="s">
        <v>57</v>
      </c>
      <c r="AT283" s="12" t="s">
        <v>354</v>
      </c>
      <c r="AU283" s="12" t="s">
        <v>393</v>
      </c>
      <c r="AV283" s="12" t="s">
        <v>268</v>
      </c>
    </row>
    <row r="284" spans="1:48" x14ac:dyDescent="0.35">
      <c r="A284" s="12" t="s">
        <v>43</v>
      </c>
      <c r="B284" s="12" t="s">
        <v>145</v>
      </c>
      <c r="C284" s="109">
        <v>44162</v>
      </c>
      <c r="D284">
        <v>1865</v>
      </c>
      <c r="E284">
        <v>5</v>
      </c>
      <c r="F284">
        <v>5</v>
      </c>
      <c r="G284">
        <v>10</v>
      </c>
      <c r="H284">
        <v>42</v>
      </c>
      <c r="I284">
        <v>42</v>
      </c>
      <c r="J284">
        <v>26</v>
      </c>
      <c r="K284">
        <v>26</v>
      </c>
      <c r="L284">
        <v>1</v>
      </c>
      <c r="M284">
        <v>1</v>
      </c>
      <c r="N284">
        <v>131</v>
      </c>
      <c r="O284">
        <v>5</v>
      </c>
      <c r="P284">
        <v>5</v>
      </c>
      <c r="Q284">
        <v>5</v>
      </c>
      <c r="R284">
        <v>13</v>
      </c>
      <c r="S284">
        <v>10</v>
      </c>
      <c r="T284">
        <v>2</v>
      </c>
      <c r="U284">
        <v>2</v>
      </c>
      <c r="V284">
        <v>59</v>
      </c>
      <c r="W284" s="12">
        <v>59</v>
      </c>
      <c r="X284">
        <v>44</v>
      </c>
      <c r="Y284">
        <v>44</v>
      </c>
      <c r="Z284">
        <v>3</v>
      </c>
      <c r="AA284">
        <v>3</v>
      </c>
      <c r="AB284">
        <v>74</v>
      </c>
      <c r="AC284">
        <v>3</v>
      </c>
      <c r="AD284">
        <v>3</v>
      </c>
      <c r="AE284">
        <v>0</v>
      </c>
      <c r="AF284">
        <v>0</v>
      </c>
      <c r="AG284">
        <v>0</v>
      </c>
      <c r="AH284">
        <v>0</v>
      </c>
      <c r="AI284">
        <v>0</v>
      </c>
      <c r="AJ284">
        <v>0</v>
      </c>
      <c r="AK284">
        <v>11</v>
      </c>
      <c r="AL284">
        <v>131</v>
      </c>
      <c r="AM284">
        <v>113</v>
      </c>
      <c r="AN284">
        <v>113</v>
      </c>
      <c r="AO284" s="12" t="s">
        <v>3</v>
      </c>
      <c r="AP284" s="12" t="s">
        <v>998</v>
      </c>
      <c r="AQ284" s="12" t="s">
        <v>35</v>
      </c>
      <c r="AR284" s="12" t="s">
        <v>379</v>
      </c>
      <c r="AS284" s="12" t="s">
        <v>57</v>
      </c>
      <c r="AT284" s="12" t="s">
        <v>358</v>
      </c>
      <c r="AU284" s="12" t="s">
        <v>399</v>
      </c>
      <c r="AV284" s="12" t="s">
        <v>268</v>
      </c>
    </row>
    <row r="285" spans="1:48" x14ac:dyDescent="0.35">
      <c r="A285" s="12" t="s">
        <v>43</v>
      </c>
      <c r="B285" s="12" t="s">
        <v>146</v>
      </c>
      <c r="C285" s="109">
        <v>44162</v>
      </c>
      <c r="D285">
        <v>1409</v>
      </c>
      <c r="E285">
        <v>5</v>
      </c>
      <c r="F285">
        <v>5</v>
      </c>
      <c r="G285">
        <v>3</v>
      </c>
      <c r="H285">
        <v>29</v>
      </c>
      <c r="I285">
        <v>29</v>
      </c>
      <c r="J285">
        <v>23</v>
      </c>
      <c r="K285">
        <v>23</v>
      </c>
      <c r="L285">
        <v>0</v>
      </c>
      <c r="M285">
        <v>0</v>
      </c>
      <c r="N285">
        <v>93</v>
      </c>
      <c r="O285">
        <v>2</v>
      </c>
      <c r="P285">
        <v>2</v>
      </c>
      <c r="Q285">
        <v>2</v>
      </c>
      <c r="R285">
        <v>6</v>
      </c>
      <c r="S285">
        <v>4</v>
      </c>
      <c r="T285">
        <v>1</v>
      </c>
      <c r="U285">
        <v>1</v>
      </c>
      <c r="V285">
        <v>58</v>
      </c>
      <c r="W285" s="12">
        <v>58</v>
      </c>
      <c r="X285">
        <v>43</v>
      </c>
      <c r="Y285">
        <v>43</v>
      </c>
      <c r="Z285">
        <v>4</v>
      </c>
      <c r="AA285">
        <v>4</v>
      </c>
      <c r="AB285">
        <v>56</v>
      </c>
      <c r="AC285">
        <v>1</v>
      </c>
      <c r="AD285">
        <v>1</v>
      </c>
      <c r="AE285">
        <v>0</v>
      </c>
      <c r="AF285">
        <v>0</v>
      </c>
      <c r="AG285">
        <v>0</v>
      </c>
      <c r="AH285">
        <v>0</v>
      </c>
      <c r="AI285">
        <v>0</v>
      </c>
      <c r="AJ285">
        <v>0</v>
      </c>
      <c r="AK285">
        <v>12</v>
      </c>
      <c r="AL285">
        <v>93</v>
      </c>
      <c r="AM285">
        <v>78</v>
      </c>
      <c r="AN285">
        <v>78</v>
      </c>
      <c r="AO285" s="12" t="s">
        <v>3</v>
      </c>
      <c r="AP285" s="12" t="s">
        <v>998</v>
      </c>
      <c r="AQ285" s="12" t="s">
        <v>35</v>
      </c>
      <c r="AR285" s="12" t="s">
        <v>379</v>
      </c>
      <c r="AS285" s="12" t="s">
        <v>57</v>
      </c>
      <c r="AT285" s="12" t="s">
        <v>361</v>
      </c>
      <c r="AU285" s="12" t="s">
        <v>398</v>
      </c>
      <c r="AV285" s="12" t="s">
        <v>268</v>
      </c>
    </row>
    <row r="286" spans="1:48" x14ac:dyDescent="0.35">
      <c r="A286" s="12" t="s">
        <v>43</v>
      </c>
      <c r="B286" s="12" t="s">
        <v>44</v>
      </c>
      <c r="C286" s="109">
        <v>44162</v>
      </c>
      <c r="D286">
        <v>477</v>
      </c>
      <c r="E286">
        <v>2</v>
      </c>
      <c r="F286">
        <v>2</v>
      </c>
      <c r="G286">
        <v>2</v>
      </c>
      <c r="H286">
        <v>62</v>
      </c>
      <c r="I286">
        <v>62</v>
      </c>
      <c r="J286">
        <v>37</v>
      </c>
      <c r="K286">
        <v>37</v>
      </c>
      <c r="L286">
        <v>2</v>
      </c>
      <c r="M286">
        <v>2</v>
      </c>
      <c r="N286">
        <v>30</v>
      </c>
      <c r="O286">
        <v>1</v>
      </c>
      <c r="P286">
        <v>1</v>
      </c>
      <c r="Q286">
        <v>1</v>
      </c>
      <c r="R286">
        <v>3</v>
      </c>
      <c r="S286">
        <v>2</v>
      </c>
      <c r="T286">
        <v>0</v>
      </c>
      <c r="U286">
        <v>0</v>
      </c>
      <c r="V286">
        <v>41</v>
      </c>
      <c r="W286" s="12">
        <v>41</v>
      </c>
      <c r="X286">
        <v>27</v>
      </c>
      <c r="Y286">
        <v>27</v>
      </c>
      <c r="Z286">
        <v>0</v>
      </c>
      <c r="AA286">
        <v>0</v>
      </c>
      <c r="AB286">
        <v>33</v>
      </c>
      <c r="AC286">
        <v>3</v>
      </c>
      <c r="AD286">
        <v>3</v>
      </c>
      <c r="AE286">
        <v>0</v>
      </c>
      <c r="AF286">
        <v>0</v>
      </c>
      <c r="AG286">
        <v>0</v>
      </c>
      <c r="AH286">
        <v>0</v>
      </c>
      <c r="AI286">
        <v>0</v>
      </c>
      <c r="AJ286">
        <v>0</v>
      </c>
      <c r="AK286">
        <v>1</v>
      </c>
      <c r="AL286">
        <v>30</v>
      </c>
      <c r="AM286">
        <v>26</v>
      </c>
      <c r="AN286">
        <v>26</v>
      </c>
      <c r="AO286" s="12" t="s">
        <v>3</v>
      </c>
      <c r="AP286" s="12" t="s">
        <v>998</v>
      </c>
      <c r="AQ286" s="12" t="s">
        <v>35</v>
      </c>
      <c r="AR286" s="12" t="s">
        <v>379</v>
      </c>
      <c r="AS286" s="12" t="s">
        <v>57</v>
      </c>
      <c r="AT286" s="12" t="s">
        <v>360</v>
      </c>
      <c r="AU286" s="12" t="s">
        <v>400</v>
      </c>
      <c r="AV286" s="12" t="s">
        <v>268</v>
      </c>
    </row>
    <row r="287" spans="1:48" x14ac:dyDescent="0.35">
      <c r="A287" s="12" t="s">
        <v>43</v>
      </c>
      <c r="B287" s="12" t="s">
        <v>298</v>
      </c>
      <c r="C287" s="109">
        <v>44162</v>
      </c>
      <c r="D287">
        <v>320</v>
      </c>
      <c r="E287">
        <v>2</v>
      </c>
      <c r="F287">
        <v>0</v>
      </c>
      <c r="G287">
        <v>1</v>
      </c>
      <c r="H287">
        <v>43</v>
      </c>
      <c r="I287">
        <v>43</v>
      </c>
      <c r="J287">
        <v>25</v>
      </c>
      <c r="K287">
        <v>25</v>
      </c>
      <c r="L287">
        <v>0</v>
      </c>
      <c r="M287">
        <v>0</v>
      </c>
      <c r="N287">
        <v>14</v>
      </c>
      <c r="O287">
        <v>3</v>
      </c>
      <c r="P287">
        <v>3</v>
      </c>
      <c r="Q287">
        <v>3</v>
      </c>
      <c r="R287">
        <v>9</v>
      </c>
      <c r="S287">
        <v>9</v>
      </c>
      <c r="T287">
        <v>2</v>
      </c>
      <c r="U287">
        <v>2</v>
      </c>
      <c r="V287">
        <v>56</v>
      </c>
      <c r="W287" s="12">
        <v>56</v>
      </c>
      <c r="X287">
        <v>34</v>
      </c>
      <c r="Y287">
        <v>34</v>
      </c>
      <c r="Z287">
        <v>0</v>
      </c>
      <c r="AA287">
        <v>0</v>
      </c>
      <c r="AB287">
        <v>15</v>
      </c>
      <c r="AC287">
        <v>1</v>
      </c>
      <c r="AD287">
        <v>1</v>
      </c>
      <c r="AE287">
        <v>0</v>
      </c>
      <c r="AF287">
        <v>0</v>
      </c>
      <c r="AG287">
        <v>0</v>
      </c>
      <c r="AH287">
        <v>0</v>
      </c>
      <c r="AI287">
        <v>0</v>
      </c>
      <c r="AJ287">
        <v>0</v>
      </c>
      <c r="AK287">
        <v>10</v>
      </c>
      <c r="AL287">
        <v>14</v>
      </c>
      <c r="AM287">
        <v>12</v>
      </c>
      <c r="AN287">
        <v>12</v>
      </c>
      <c r="AO287" s="12" t="s">
        <v>3</v>
      </c>
      <c r="AP287" s="12" t="s">
        <v>998</v>
      </c>
      <c r="AQ287" s="12" t="s">
        <v>35</v>
      </c>
      <c r="AR287" s="12" t="s">
        <v>379</v>
      </c>
      <c r="AS287" s="12" t="s">
        <v>57</v>
      </c>
      <c r="AT287" s="12" t="s">
        <v>359</v>
      </c>
      <c r="AU287" s="12" t="s">
        <v>397</v>
      </c>
      <c r="AV287" s="12" t="s">
        <v>268</v>
      </c>
    </row>
    <row r="288" spans="1:48" x14ac:dyDescent="0.35">
      <c r="A288" s="12" t="s">
        <v>148</v>
      </c>
      <c r="B288" s="12" t="s">
        <v>149</v>
      </c>
      <c r="C288" s="109">
        <v>44162</v>
      </c>
      <c r="D288">
        <v>6649</v>
      </c>
      <c r="E288">
        <v>9</v>
      </c>
      <c r="F288">
        <v>9</v>
      </c>
      <c r="G288">
        <v>10</v>
      </c>
      <c r="H288">
        <v>842</v>
      </c>
      <c r="I288">
        <v>842</v>
      </c>
      <c r="J288">
        <v>553</v>
      </c>
      <c r="K288">
        <v>4</v>
      </c>
      <c r="L288">
        <v>4</v>
      </c>
      <c r="M288">
        <v>4</v>
      </c>
      <c r="N288">
        <v>4</v>
      </c>
      <c r="O288">
        <v>20</v>
      </c>
      <c r="P288">
        <v>20</v>
      </c>
      <c r="Q288">
        <v>16</v>
      </c>
      <c r="R288">
        <v>23</v>
      </c>
      <c r="S288">
        <v>15</v>
      </c>
      <c r="T288">
        <v>4</v>
      </c>
      <c r="U288">
        <v>4</v>
      </c>
      <c r="V288">
        <v>44</v>
      </c>
      <c r="W288" s="12">
        <v>44</v>
      </c>
      <c r="X288">
        <v>32</v>
      </c>
      <c r="Y288">
        <v>32</v>
      </c>
      <c r="Z288">
        <v>1</v>
      </c>
      <c r="AA288">
        <v>1</v>
      </c>
      <c r="AB288">
        <v>329</v>
      </c>
      <c r="AC288">
        <v>75</v>
      </c>
      <c r="AD288">
        <v>75</v>
      </c>
      <c r="AE288">
        <v>0</v>
      </c>
      <c r="AF288">
        <v>0</v>
      </c>
      <c r="AG288">
        <v>0</v>
      </c>
      <c r="AH288">
        <v>0</v>
      </c>
      <c r="AI288">
        <v>0</v>
      </c>
      <c r="AJ288">
        <v>0</v>
      </c>
      <c r="AK288">
        <v>72</v>
      </c>
      <c r="AL288">
        <v>458</v>
      </c>
      <c r="AM288">
        <v>400</v>
      </c>
      <c r="AN288">
        <v>400</v>
      </c>
      <c r="AO288" s="12" t="s">
        <v>3</v>
      </c>
      <c r="AP288" s="12" t="s">
        <v>998</v>
      </c>
      <c r="AQ288" s="12" t="s">
        <v>35</v>
      </c>
      <c r="AR288" s="12" t="s">
        <v>379</v>
      </c>
      <c r="AS288" s="12" t="s">
        <v>57</v>
      </c>
      <c r="AT288" s="12" t="s">
        <v>362</v>
      </c>
      <c r="AU288" s="12" t="s">
        <v>667</v>
      </c>
      <c r="AV288" s="12" t="s">
        <v>268</v>
      </c>
    </row>
    <row r="289" spans="1:48" x14ac:dyDescent="0.35">
      <c r="A289" s="12" t="s">
        <v>148</v>
      </c>
      <c r="B289" s="12" t="s">
        <v>150</v>
      </c>
      <c r="C289" s="109">
        <v>44162</v>
      </c>
      <c r="D289">
        <v>4529</v>
      </c>
      <c r="E289">
        <v>8</v>
      </c>
      <c r="F289">
        <v>20</v>
      </c>
      <c r="G289">
        <v>28</v>
      </c>
      <c r="H289">
        <v>466</v>
      </c>
      <c r="I289">
        <v>466</v>
      </c>
      <c r="J289">
        <v>294</v>
      </c>
      <c r="K289">
        <v>7</v>
      </c>
      <c r="L289">
        <v>7</v>
      </c>
      <c r="M289">
        <v>7</v>
      </c>
      <c r="N289">
        <v>7</v>
      </c>
      <c r="O289">
        <v>7</v>
      </c>
      <c r="P289">
        <v>7</v>
      </c>
      <c r="Q289">
        <v>4</v>
      </c>
      <c r="R289">
        <v>7</v>
      </c>
      <c r="S289">
        <v>5</v>
      </c>
      <c r="T289">
        <v>1</v>
      </c>
      <c r="U289">
        <v>1</v>
      </c>
      <c r="V289">
        <v>766</v>
      </c>
      <c r="W289" s="12">
        <v>766</v>
      </c>
      <c r="X289">
        <v>549</v>
      </c>
      <c r="Y289">
        <v>549</v>
      </c>
      <c r="Z289">
        <v>0</v>
      </c>
      <c r="AA289">
        <v>0</v>
      </c>
      <c r="AB289">
        <v>349</v>
      </c>
      <c r="AC289">
        <v>2</v>
      </c>
      <c r="AD289">
        <v>2</v>
      </c>
      <c r="AE289">
        <v>0</v>
      </c>
      <c r="AF289">
        <v>0</v>
      </c>
      <c r="AG289">
        <v>0</v>
      </c>
      <c r="AH289">
        <v>2</v>
      </c>
      <c r="AI289">
        <v>0</v>
      </c>
      <c r="AJ289">
        <v>0</v>
      </c>
      <c r="AK289">
        <v>0</v>
      </c>
      <c r="AL289">
        <v>309</v>
      </c>
      <c r="AM289">
        <v>243</v>
      </c>
      <c r="AN289">
        <v>243</v>
      </c>
      <c r="AO289" s="12" t="s">
        <v>3</v>
      </c>
      <c r="AP289" s="12" t="s">
        <v>998</v>
      </c>
      <c r="AQ289" s="12" t="s">
        <v>35</v>
      </c>
      <c r="AR289" s="12" t="s">
        <v>379</v>
      </c>
      <c r="AS289" s="12" t="s">
        <v>57</v>
      </c>
      <c r="AT289" s="12" t="s">
        <v>362</v>
      </c>
      <c r="AU289" s="12" t="s">
        <v>664</v>
      </c>
      <c r="AV289" s="12" t="s">
        <v>268</v>
      </c>
    </row>
    <row r="290" spans="1:48" x14ac:dyDescent="0.35">
      <c r="A290" s="12" t="s">
        <v>148</v>
      </c>
      <c r="B290" s="12" t="s">
        <v>151</v>
      </c>
      <c r="C290" s="109">
        <v>44162</v>
      </c>
      <c r="D290">
        <v>1179</v>
      </c>
      <c r="E290">
        <v>7</v>
      </c>
      <c r="F290">
        <v>7</v>
      </c>
      <c r="G290">
        <v>7</v>
      </c>
      <c r="H290">
        <v>124</v>
      </c>
      <c r="I290">
        <v>124</v>
      </c>
      <c r="J290">
        <v>69</v>
      </c>
      <c r="K290">
        <v>6</v>
      </c>
      <c r="L290">
        <v>6</v>
      </c>
      <c r="M290">
        <v>6</v>
      </c>
      <c r="N290">
        <v>6</v>
      </c>
      <c r="O290">
        <v>6</v>
      </c>
      <c r="P290">
        <v>6</v>
      </c>
      <c r="Q290">
        <v>5</v>
      </c>
      <c r="R290">
        <v>8</v>
      </c>
      <c r="S290">
        <v>5</v>
      </c>
      <c r="T290">
        <v>1</v>
      </c>
      <c r="U290">
        <v>1</v>
      </c>
      <c r="V290">
        <v>33</v>
      </c>
      <c r="W290" s="12">
        <v>33</v>
      </c>
      <c r="X290">
        <v>18</v>
      </c>
      <c r="Y290">
        <v>18</v>
      </c>
      <c r="Z290">
        <v>0</v>
      </c>
      <c r="AA290">
        <v>0</v>
      </c>
      <c r="AB290">
        <v>52</v>
      </c>
      <c r="AC290">
        <v>5</v>
      </c>
      <c r="AD290">
        <v>5</v>
      </c>
      <c r="AE290">
        <v>0</v>
      </c>
      <c r="AF290">
        <v>0</v>
      </c>
      <c r="AG290">
        <v>0</v>
      </c>
      <c r="AH290">
        <v>0</v>
      </c>
      <c r="AI290">
        <v>0</v>
      </c>
      <c r="AJ290">
        <v>0</v>
      </c>
      <c r="AK290">
        <v>4</v>
      </c>
      <c r="AL290">
        <v>49</v>
      </c>
      <c r="AM290">
        <v>24</v>
      </c>
      <c r="AN290">
        <v>24</v>
      </c>
      <c r="AO290" s="12" t="s">
        <v>3</v>
      </c>
      <c r="AP290" s="12" t="s">
        <v>998</v>
      </c>
      <c r="AQ290" s="12" t="s">
        <v>35</v>
      </c>
      <c r="AR290" s="12" t="s">
        <v>379</v>
      </c>
      <c r="AS290" s="12" t="s">
        <v>57</v>
      </c>
      <c r="AT290" s="12" t="s">
        <v>363</v>
      </c>
      <c r="AU290" s="12" t="s">
        <v>679</v>
      </c>
      <c r="AV290" s="12" t="s">
        <v>268</v>
      </c>
    </row>
    <row r="291" spans="1:48" x14ac:dyDescent="0.35">
      <c r="A291" s="12" t="s">
        <v>148</v>
      </c>
      <c r="B291" s="12" t="s">
        <v>152</v>
      </c>
      <c r="C291" s="109">
        <v>44162</v>
      </c>
      <c r="D291">
        <v>1525</v>
      </c>
      <c r="E291">
        <v>2</v>
      </c>
      <c r="F291">
        <v>5</v>
      </c>
      <c r="G291">
        <v>9</v>
      </c>
      <c r="H291">
        <v>127</v>
      </c>
      <c r="I291">
        <v>127</v>
      </c>
      <c r="J291">
        <v>91</v>
      </c>
      <c r="K291">
        <v>2</v>
      </c>
      <c r="L291">
        <v>2</v>
      </c>
      <c r="M291">
        <v>2</v>
      </c>
      <c r="N291">
        <v>2</v>
      </c>
      <c r="O291">
        <v>2</v>
      </c>
      <c r="P291">
        <v>2</v>
      </c>
      <c r="Q291">
        <v>2</v>
      </c>
      <c r="R291">
        <v>2</v>
      </c>
      <c r="S291">
        <v>2</v>
      </c>
      <c r="T291">
        <v>0</v>
      </c>
      <c r="U291">
        <v>0</v>
      </c>
      <c r="V291">
        <v>18</v>
      </c>
      <c r="W291" s="12">
        <v>18</v>
      </c>
      <c r="X291">
        <v>10</v>
      </c>
      <c r="Y291">
        <v>10</v>
      </c>
      <c r="Z291">
        <v>0</v>
      </c>
      <c r="AA291">
        <v>0</v>
      </c>
      <c r="AB291">
        <v>73</v>
      </c>
      <c r="AC291">
        <v>14</v>
      </c>
      <c r="AD291">
        <v>14</v>
      </c>
      <c r="AE291">
        <v>0</v>
      </c>
      <c r="AF291">
        <v>0</v>
      </c>
      <c r="AG291">
        <v>0</v>
      </c>
      <c r="AH291">
        <v>0</v>
      </c>
      <c r="AI291">
        <v>0</v>
      </c>
      <c r="AJ291">
        <v>0</v>
      </c>
      <c r="AK291">
        <v>14</v>
      </c>
      <c r="AL291">
        <v>82</v>
      </c>
      <c r="AM291">
        <v>76</v>
      </c>
      <c r="AN291">
        <v>76</v>
      </c>
      <c r="AO291" s="12" t="s">
        <v>3</v>
      </c>
      <c r="AP291" s="12" t="s">
        <v>998</v>
      </c>
      <c r="AQ291" s="12" t="s">
        <v>35</v>
      </c>
      <c r="AR291" s="12" t="s">
        <v>379</v>
      </c>
      <c r="AS291" s="12" t="s">
        <v>57</v>
      </c>
      <c r="AT291" s="12" t="s">
        <v>364</v>
      </c>
      <c r="AU291" s="12" t="s">
        <v>704</v>
      </c>
      <c r="AV291" s="12" t="s">
        <v>268</v>
      </c>
    </row>
    <row r="292" spans="1:48" x14ac:dyDescent="0.35">
      <c r="A292" s="12" t="s">
        <v>517</v>
      </c>
      <c r="B292" s="12" t="s">
        <v>538</v>
      </c>
      <c r="C292" s="109">
        <v>44148</v>
      </c>
      <c r="D292">
        <v>1794</v>
      </c>
      <c r="E292">
        <v>4</v>
      </c>
      <c r="F292">
        <v>4</v>
      </c>
      <c r="G292">
        <v>5</v>
      </c>
      <c r="H292">
        <v>75</v>
      </c>
      <c r="I292">
        <v>59</v>
      </c>
      <c r="J292">
        <v>59</v>
      </c>
      <c r="K292">
        <v>59</v>
      </c>
      <c r="L292">
        <v>2</v>
      </c>
      <c r="M292">
        <v>2</v>
      </c>
      <c r="N292">
        <v>98</v>
      </c>
      <c r="O292">
        <v>11</v>
      </c>
      <c r="P292">
        <v>11</v>
      </c>
      <c r="Q292">
        <v>12</v>
      </c>
      <c r="R292">
        <v>12</v>
      </c>
      <c r="S292">
        <v>9</v>
      </c>
      <c r="T292">
        <v>2</v>
      </c>
      <c r="U292">
        <v>2</v>
      </c>
      <c r="V292">
        <v>5</v>
      </c>
      <c r="W292" s="12">
        <v>0</v>
      </c>
      <c r="X292">
        <v>5</v>
      </c>
      <c r="Y292">
        <v>5</v>
      </c>
      <c r="Z292">
        <v>0</v>
      </c>
      <c r="AA292">
        <v>0</v>
      </c>
      <c r="AB292">
        <v>44</v>
      </c>
      <c r="AC292">
        <v>13</v>
      </c>
      <c r="AD292">
        <v>10</v>
      </c>
      <c r="AE292">
        <v>3</v>
      </c>
      <c r="AF292">
        <v>0</v>
      </c>
      <c r="AG292">
        <v>1</v>
      </c>
      <c r="AH292">
        <v>1</v>
      </c>
      <c r="AI292">
        <v>0</v>
      </c>
      <c r="AJ292">
        <v>0</v>
      </c>
      <c r="AK292">
        <v>8</v>
      </c>
      <c r="AL292">
        <v>98</v>
      </c>
      <c r="AM292">
        <v>81</v>
      </c>
      <c r="AN292">
        <v>80</v>
      </c>
      <c r="AO292" s="12" t="s">
        <v>3</v>
      </c>
      <c r="AP292" s="12" t="s">
        <v>945</v>
      </c>
      <c r="AQ292" s="12" t="s">
        <v>35</v>
      </c>
      <c r="AR292" s="12" t="s">
        <v>379</v>
      </c>
      <c r="AS292" s="12" t="s">
        <v>57</v>
      </c>
      <c r="AT292" s="12" t="s">
        <v>537</v>
      </c>
      <c r="AU292" s="12" t="s">
        <v>539</v>
      </c>
      <c r="AV292" s="12" t="s">
        <v>986</v>
      </c>
    </row>
    <row r="293" spans="1:48" x14ac:dyDescent="0.35">
      <c r="A293" s="12" t="s">
        <v>517</v>
      </c>
      <c r="B293" s="12" t="s">
        <v>524</v>
      </c>
      <c r="C293" s="109">
        <v>44148</v>
      </c>
      <c r="D293">
        <v>1754</v>
      </c>
      <c r="E293">
        <v>2</v>
      </c>
      <c r="F293">
        <v>2</v>
      </c>
      <c r="G293">
        <v>-15</v>
      </c>
      <c r="H293">
        <v>107</v>
      </c>
      <c r="I293">
        <v>107</v>
      </c>
      <c r="J293">
        <v>43</v>
      </c>
      <c r="K293">
        <v>43</v>
      </c>
      <c r="L293">
        <v>2</v>
      </c>
      <c r="M293">
        <v>2</v>
      </c>
      <c r="N293">
        <v>176</v>
      </c>
      <c r="O293">
        <v>11</v>
      </c>
      <c r="P293">
        <v>11</v>
      </c>
      <c r="Q293">
        <v>4</v>
      </c>
      <c r="R293">
        <v>4</v>
      </c>
      <c r="S293">
        <v>4</v>
      </c>
      <c r="T293">
        <v>0</v>
      </c>
      <c r="U293">
        <v>0</v>
      </c>
      <c r="V293">
        <v>5</v>
      </c>
      <c r="W293" s="12">
        <v>0</v>
      </c>
      <c r="X293">
        <v>5</v>
      </c>
      <c r="Y293">
        <v>5</v>
      </c>
      <c r="Z293">
        <v>0</v>
      </c>
      <c r="AA293">
        <v>0</v>
      </c>
      <c r="AB293">
        <v>178</v>
      </c>
      <c r="AC293">
        <v>14</v>
      </c>
      <c r="AD293">
        <v>14</v>
      </c>
      <c r="AE293">
        <v>0</v>
      </c>
      <c r="AF293">
        <v>0</v>
      </c>
      <c r="AG293">
        <v>1</v>
      </c>
      <c r="AH293">
        <v>1</v>
      </c>
      <c r="AI293">
        <v>0</v>
      </c>
      <c r="AJ293">
        <v>12</v>
      </c>
      <c r="AK293">
        <v>0</v>
      </c>
      <c r="AL293">
        <v>176</v>
      </c>
      <c r="AM293">
        <v>150</v>
      </c>
      <c r="AN293">
        <v>150</v>
      </c>
      <c r="AO293" s="12" t="s">
        <v>3</v>
      </c>
      <c r="AP293" s="12" t="s">
        <v>945</v>
      </c>
      <c r="AQ293" s="12" t="s">
        <v>35</v>
      </c>
      <c r="AR293" s="12" t="s">
        <v>379</v>
      </c>
      <c r="AS293" s="12" t="s">
        <v>57</v>
      </c>
      <c r="AT293" s="12" t="s">
        <v>521</v>
      </c>
      <c r="AU293" s="12" t="s">
        <v>525</v>
      </c>
      <c r="AV293" s="12" t="s">
        <v>986</v>
      </c>
    </row>
    <row r="294" spans="1:48" x14ac:dyDescent="0.35">
      <c r="A294" s="12" t="s">
        <v>138</v>
      </c>
      <c r="B294" s="12" t="s">
        <v>293</v>
      </c>
      <c r="C294" s="109">
        <v>44120</v>
      </c>
      <c r="D294">
        <v>1318</v>
      </c>
      <c r="E294">
        <v>3</v>
      </c>
      <c r="F294">
        <v>3</v>
      </c>
      <c r="G294">
        <v>1</v>
      </c>
      <c r="H294">
        <v>48</v>
      </c>
      <c r="I294">
        <v>48</v>
      </c>
      <c r="J294">
        <v>31</v>
      </c>
      <c r="K294">
        <v>31</v>
      </c>
      <c r="L294">
        <v>2</v>
      </c>
      <c r="M294">
        <v>2</v>
      </c>
      <c r="N294">
        <v>2</v>
      </c>
      <c r="O294">
        <v>2</v>
      </c>
      <c r="P294">
        <v>2</v>
      </c>
      <c r="Q294">
        <v>2</v>
      </c>
      <c r="R294">
        <v>3</v>
      </c>
      <c r="S294">
        <v>3</v>
      </c>
      <c r="T294">
        <v>1</v>
      </c>
      <c r="U294">
        <v>1</v>
      </c>
      <c r="V294">
        <v>17</v>
      </c>
      <c r="W294" s="12">
        <v>17</v>
      </c>
      <c r="X294">
        <v>17</v>
      </c>
      <c r="Y294">
        <v>17</v>
      </c>
      <c r="Z294">
        <v>0</v>
      </c>
      <c r="AA294">
        <v>0</v>
      </c>
      <c r="AB294">
        <v>67</v>
      </c>
      <c r="AC294">
        <v>11</v>
      </c>
      <c r="AD294">
        <v>11</v>
      </c>
      <c r="AE294">
        <v>0</v>
      </c>
      <c r="AF294">
        <v>0</v>
      </c>
      <c r="AG294">
        <v>1</v>
      </c>
      <c r="AH294">
        <v>0</v>
      </c>
      <c r="AI294">
        <v>0</v>
      </c>
      <c r="AJ294">
        <v>0</v>
      </c>
      <c r="AK294">
        <v>9</v>
      </c>
      <c r="AL294">
        <v>93</v>
      </c>
      <c r="AM294">
        <v>81</v>
      </c>
      <c r="AN294">
        <v>80</v>
      </c>
      <c r="AO294" s="12" t="s">
        <v>3</v>
      </c>
      <c r="AP294" s="12" t="s">
        <v>941</v>
      </c>
      <c r="AQ294" s="12" t="s">
        <v>17</v>
      </c>
      <c r="AR294" s="12" t="s">
        <v>379</v>
      </c>
      <c r="AS294" s="12" t="s">
        <v>57</v>
      </c>
      <c r="AT294" s="12" t="s">
        <v>355</v>
      </c>
      <c r="AU294" s="12" t="s">
        <v>396</v>
      </c>
      <c r="AV294" s="12" t="s">
        <v>268</v>
      </c>
    </row>
    <row r="295" spans="1:48" x14ac:dyDescent="0.35">
      <c r="A295" s="12" t="s">
        <v>132</v>
      </c>
      <c r="B295" s="12" t="s">
        <v>137</v>
      </c>
      <c r="C295" s="109">
        <v>44134</v>
      </c>
      <c r="D295">
        <v>3406</v>
      </c>
      <c r="E295">
        <v>2</v>
      </c>
      <c r="F295">
        <v>2</v>
      </c>
      <c r="G295">
        <v>11</v>
      </c>
      <c r="H295">
        <v>143</v>
      </c>
      <c r="I295">
        <v>143</v>
      </c>
      <c r="J295">
        <v>30</v>
      </c>
      <c r="K295">
        <v>30</v>
      </c>
      <c r="L295">
        <v>0</v>
      </c>
      <c r="M295">
        <v>0</v>
      </c>
      <c r="N295">
        <v>72</v>
      </c>
      <c r="O295">
        <v>2</v>
      </c>
      <c r="P295">
        <v>2</v>
      </c>
      <c r="Q295">
        <v>2</v>
      </c>
      <c r="R295">
        <v>2</v>
      </c>
      <c r="S295">
        <v>2</v>
      </c>
      <c r="T295">
        <v>0</v>
      </c>
      <c r="U295">
        <v>0</v>
      </c>
      <c r="V295">
        <v>17</v>
      </c>
      <c r="W295" s="12">
        <v>17</v>
      </c>
      <c r="X295">
        <v>17</v>
      </c>
      <c r="Y295">
        <v>17</v>
      </c>
      <c r="Z295">
        <v>2</v>
      </c>
      <c r="AA295">
        <v>2</v>
      </c>
      <c r="AB295">
        <v>177</v>
      </c>
      <c r="AC295">
        <v>10</v>
      </c>
      <c r="AD295">
        <v>10</v>
      </c>
      <c r="AE295">
        <v>5</v>
      </c>
      <c r="AF295">
        <v>0</v>
      </c>
      <c r="AG295">
        <v>1</v>
      </c>
      <c r="AH295">
        <v>0</v>
      </c>
      <c r="AI295">
        <v>0</v>
      </c>
      <c r="AJ295">
        <v>2</v>
      </c>
      <c r="AK295">
        <v>7</v>
      </c>
      <c r="AL295">
        <v>224</v>
      </c>
      <c r="AM295">
        <v>216</v>
      </c>
      <c r="AN295">
        <v>216</v>
      </c>
      <c r="AO295" s="12" t="s">
        <v>3</v>
      </c>
      <c r="AP295" s="12" t="s">
        <v>943</v>
      </c>
      <c r="AQ295" s="12" t="s">
        <v>17</v>
      </c>
      <c r="AR295" s="12" t="s">
        <v>379</v>
      </c>
      <c r="AS295" s="12" t="s">
        <v>57</v>
      </c>
      <c r="AT295" s="12" t="s">
        <v>349</v>
      </c>
      <c r="AU295" s="12" t="s">
        <v>390</v>
      </c>
      <c r="AV295" s="12" t="s">
        <v>268</v>
      </c>
    </row>
    <row r="296" spans="1:48" x14ac:dyDescent="0.35">
      <c r="A296" s="12" t="s">
        <v>517</v>
      </c>
      <c r="B296" s="12" t="s">
        <v>533</v>
      </c>
      <c r="C296" s="109">
        <v>44155</v>
      </c>
      <c r="D296">
        <v>1231</v>
      </c>
      <c r="E296">
        <v>5</v>
      </c>
      <c r="F296">
        <v>5</v>
      </c>
      <c r="G296">
        <v>9</v>
      </c>
      <c r="H296">
        <v>64</v>
      </c>
      <c r="I296">
        <v>64</v>
      </c>
      <c r="J296">
        <v>37</v>
      </c>
      <c r="K296">
        <v>37</v>
      </c>
      <c r="L296">
        <v>5</v>
      </c>
      <c r="M296">
        <v>5</v>
      </c>
      <c r="N296">
        <v>69</v>
      </c>
      <c r="O296">
        <v>7</v>
      </c>
      <c r="P296">
        <v>7</v>
      </c>
      <c r="Q296">
        <v>7</v>
      </c>
      <c r="R296">
        <v>7</v>
      </c>
      <c r="S296">
        <v>7</v>
      </c>
      <c r="T296">
        <v>0</v>
      </c>
      <c r="U296">
        <v>0</v>
      </c>
      <c r="V296">
        <v>0</v>
      </c>
      <c r="W296" s="12">
        <v>0</v>
      </c>
      <c r="X296">
        <v>0</v>
      </c>
      <c r="Y296">
        <v>0</v>
      </c>
      <c r="Z296">
        <v>0</v>
      </c>
      <c r="AA296">
        <v>0</v>
      </c>
      <c r="AB296">
        <v>64</v>
      </c>
      <c r="AC296">
        <v>13</v>
      </c>
      <c r="AD296">
        <v>12</v>
      </c>
      <c r="AE296">
        <v>1</v>
      </c>
      <c r="AF296">
        <v>0</v>
      </c>
      <c r="AG296">
        <v>0</v>
      </c>
      <c r="AH296">
        <v>0</v>
      </c>
      <c r="AI296">
        <v>1</v>
      </c>
      <c r="AJ296">
        <v>3</v>
      </c>
      <c r="AK296">
        <v>9</v>
      </c>
      <c r="AL296">
        <v>69</v>
      </c>
      <c r="AM296">
        <v>52</v>
      </c>
      <c r="AN296">
        <v>47</v>
      </c>
      <c r="AO296" s="12" t="s">
        <v>3</v>
      </c>
      <c r="AP296" s="12" t="s">
        <v>990</v>
      </c>
      <c r="AQ296" s="12" t="s">
        <v>35</v>
      </c>
      <c r="AR296" s="12" t="s">
        <v>379</v>
      </c>
      <c r="AS296" s="12" t="s">
        <v>57</v>
      </c>
      <c r="AT296" s="12" t="s">
        <v>532</v>
      </c>
      <c r="AU296" s="12" t="s">
        <v>534</v>
      </c>
      <c r="AV296" s="12" t="s">
        <v>986</v>
      </c>
    </row>
    <row r="297" spans="1:48" x14ac:dyDescent="0.35">
      <c r="A297" s="12" t="s">
        <v>517</v>
      </c>
      <c r="B297" s="12" t="s">
        <v>544</v>
      </c>
      <c r="C297" s="109">
        <v>44148</v>
      </c>
      <c r="D297">
        <v>1478</v>
      </c>
      <c r="E297">
        <v>4</v>
      </c>
      <c r="F297">
        <v>4</v>
      </c>
      <c r="G297">
        <v>-28</v>
      </c>
      <c r="H297">
        <v>45</v>
      </c>
      <c r="I297">
        <v>45</v>
      </c>
      <c r="J297">
        <v>39</v>
      </c>
      <c r="K297">
        <v>39</v>
      </c>
      <c r="L297">
        <v>3</v>
      </c>
      <c r="M297">
        <v>3</v>
      </c>
      <c r="N297">
        <v>58</v>
      </c>
      <c r="O297">
        <v>3</v>
      </c>
      <c r="P297">
        <v>3</v>
      </c>
      <c r="Q297">
        <v>3</v>
      </c>
      <c r="R297">
        <v>3</v>
      </c>
      <c r="S297">
        <v>3</v>
      </c>
      <c r="T297">
        <v>0</v>
      </c>
      <c r="U297">
        <v>0</v>
      </c>
      <c r="V297">
        <v>15</v>
      </c>
      <c r="W297" s="12">
        <v>15</v>
      </c>
      <c r="X297">
        <v>9</v>
      </c>
      <c r="Y297">
        <v>9</v>
      </c>
      <c r="Z297">
        <v>1</v>
      </c>
      <c r="AA297">
        <v>1</v>
      </c>
      <c r="AB297">
        <v>63</v>
      </c>
      <c r="AC297">
        <v>27</v>
      </c>
      <c r="AD297">
        <v>27</v>
      </c>
      <c r="AE297">
        <v>0</v>
      </c>
      <c r="AF297">
        <v>0</v>
      </c>
      <c r="AG297">
        <v>0</v>
      </c>
      <c r="AH297">
        <v>0</v>
      </c>
      <c r="AI297">
        <v>3</v>
      </c>
      <c r="AJ297">
        <v>4</v>
      </c>
      <c r="AK297">
        <v>20</v>
      </c>
      <c r="AL297">
        <v>58</v>
      </c>
      <c r="AM297">
        <v>40</v>
      </c>
      <c r="AN297">
        <v>40</v>
      </c>
      <c r="AO297" s="12" t="s">
        <v>3</v>
      </c>
      <c r="AP297" s="12" t="s">
        <v>945</v>
      </c>
      <c r="AQ297" s="12" t="s">
        <v>35</v>
      </c>
      <c r="AR297" s="12" t="s">
        <v>379</v>
      </c>
      <c r="AS297" s="12" t="s">
        <v>57</v>
      </c>
      <c r="AT297" s="12" t="s">
        <v>543</v>
      </c>
      <c r="AU297" s="12" t="s">
        <v>545</v>
      </c>
      <c r="AV297" s="12" t="s">
        <v>986</v>
      </c>
    </row>
    <row r="298" spans="1:48" x14ac:dyDescent="0.35">
      <c r="A298" s="12" t="s">
        <v>517</v>
      </c>
      <c r="B298" s="12" t="s">
        <v>533</v>
      </c>
      <c r="C298" s="109">
        <v>44148</v>
      </c>
      <c r="D298">
        <v>1222</v>
      </c>
      <c r="E298">
        <v>4</v>
      </c>
      <c r="F298">
        <v>4</v>
      </c>
      <c r="G298">
        <v>-7</v>
      </c>
      <c r="H298">
        <v>133</v>
      </c>
      <c r="I298">
        <v>133</v>
      </c>
      <c r="J298">
        <v>43</v>
      </c>
      <c r="K298">
        <v>43</v>
      </c>
      <c r="L298">
        <v>4</v>
      </c>
      <c r="M298">
        <v>4</v>
      </c>
      <c r="N298">
        <v>87</v>
      </c>
      <c r="O298">
        <v>3</v>
      </c>
      <c r="P298">
        <v>3</v>
      </c>
      <c r="Q298">
        <v>3</v>
      </c>
      <c r="R298">
        <v>8</v>
      </c>
      <c r="S298">
        <v>8</v>
      </c>
      <c r="T298">
        <v>1</v>
      </c>
      <c r="U298">
        <v>1</v>
      </c>
      <c r="V298">
        <v>30</v>
      </c>
      <c r="W298" s="12">
        <v>0</v>
      </c>
      <c r="X298">
        <v>30</v>
      </c>
      <c r="Y298">
        <v>30</v>
      </c>
      <c r="Z298">
        <v>0</v>
      </c>
      <c r="AA298">
        <v>0</v>
      </c>
      <c r="AB298">
        <v>100</v>
      </c>
      <c r="AC298">
        <v>14</v>
      </c>
      <c r="AD298">
        <v>14</v>
      </c>
      <c r="AE298">
        <v>0</v>
      </c>
      <c r="AF298">
        <v>0</v>
      </c>
      <c r="AG298">
        <v>0</v>
      </c>
      <c r="AH298">
        <v>0</v>
      </c>
      <c r="AI298">
        <v>1</v>
      </c>
      <c r="AJ298">
        <v>5</v>
      </c>
      <c r="AK298">
        <v>9</v>
      </c>
      <c r="AL298">
        <v>87</v>
      </c>
      <c r="AM298">
        <v>63</v>
      </c>
      <c r="AN298">
        <v>63</v>
      </c>
      <c r="AO298" s="12" t="s">
        <v>3</v>
      </c>
      <c r="AP298" s="12" t="s">
        <v>945</v>
      </c>
      <c r="AQ298" s="12" t="s">
        <v>35</v>
      </c>
      <c r="AR298" s="12" t="s">
        <v>379</v>
      </c>
      <c r="AS298" s="12" t="s">
        <v>57</v>
      </c>
      <c r="AT298" s="12" t="s">
        <v>532</v>
      </c>
      <c r="AU298" s="12" t="s">
        <v>534</v>
      </c>
      <c r="AV298" s="12" t="s">
        <v>986</v>
      </c>
    </row>
    <row r="299" spans="1:48" x14ac:dyDescent="0.35">
      <c r="A299" s="12" t="s">
        <v>517</v>
      </c>
      <c r="B299" s="12" t="s">
        <v>522</v>
      </c>
      <c r="C299" s="109">
        <v>44134</v>
      </c>
      <c r="D299">
        <v>624</v>
      </c>
      <c r="E299">
        <v>2</v>
      </c>
      <c r="F299">
        <v>2</v>
      </c>
      <c r="G299">
        <v>-9</v>
      </c>
      <c r="H299">
        <v>25</v>
      </c>
      <c r="I299">
        <v>25</v>
      </c>
      <c r="J299">
        <v>9</v>
      </c>
      <c r="K299">
        <v>9</v>
      </c>
      <c r="L299">
        <v>1</v>
      </c>
      <c r="M299">
        <v>1</v>
      </c>
      <c r="N299">
        <v>53</v>
      </c>
      <c r="O299">
        <v>8</v>
      </c>
      <c r="P299">
        <v>8</v>
      </c>
      <c r="Q299">
        <v>8</v>
      </c>
      <c r="R299">
        <v>8</v>
      </c>
      <c r="S299">
        <v>8</v>
      </c>
      <c r="T299">
        <v>1</v>
      </c>
      <c r="U299">
        <v>1</v>
      </c>
      <c r="V299">
        <v>4</v>
      </c>
      <c r="W299" s="12">
        <v>0</v>
      </c>
      <c r="X299">
        <v>4</v>
      </c>
      <c r="Y299">
        <v>4</v>
      </c>
      <c r="Z299">
        <v>0</v>
      </c>
      <c r="AA299">
        <v>0</v>
      </c>
      <c r="AB299">
        <v>58</v>
      </c>
      <c r="AC299">
        <v>15</v>
      </c>
      <c r="AD299">
        <v>15</v>
      </c>
      <c r="AE299">
        <v>0</v>
      </c>
      <c r="AF299">
        <v>0</v>
      </c>
      <c r="AG299">
        <v>0</v>
      </c>
      <c r="AH299">
        <v>0</v>
      </c>
      <c r="AI299">
        <v>1</v>
      </c>
      <c r="AJ299">
        <v>0</v>
      </c>
      <c r="AK299">
        <v>14</v>
      </c>
      <c r="AL299">
        <v>53</v>
      </c>
      <c r="AM299">
        <v>48</v>
      </c>
      <c r="AN299">
        <v>42</v>
      </c>
      <c r="AO299" s="12" t="s">
        <v>3</v>
      </c>
      <c r="AP299" s="12" t="s">
        <v>943</v>
      </c>
      <c r="AQ299" s="12" t="s">
        <v>17</v>
      </c>
      <c r="AR299" s="12" t="s">
        <v>379</v>
      </c>
      <c r="AS299" s="12" t="s">
        <v>57</v>
      </c>
      <c r="AT299" s="12" t="s">
        <v>521</v>
      </c>
      <c r="AU299" s="12" t="s">
        <v>523</v>
      </c>
      <c r="AV299" s="12" t="s">
        <v>986</v>
      </c>
    </row>
    <row r="300" spans="1:48" x14ac:dyDescent="0.35">
      <c r="A300" s="12" t="s">
        <v>5</v>
      </c>
      <c r="B300" s="12" t="s">
        <v>8</v>
      </c>
      <c r="C300" s="109">
        <v>44120</v>
      </c>
      <c r="D300">
        <v>2961</v>
      </c>
      <c r="E300">
        <v>12</v>
      </c>
      <c r="F300">
        <v>12</v>
      </c>
      <c r="G300">
        <v>3</v>
      </c>
      <c r="H300">
        <v>88</v>
      </c>
      <c r="I300">
        <v>88</v>
      </c>
      <c r="J300">
        <v>55</v>
      </c>
      <c r="K300">
        <v>55</v>
      </c>
      <c r="L300">
        <v>5</v>
      </c>
      <c r="M300">
        <v>5</v>
      </c>
      <c r="N300">
        <v>5</v>
      </c>
      <c r="O300">
        <v>5</v>
      </c>
      <c r="P300">
        <v>5</v>
      </c>
      <c r="Q300">
        <v>5</v>
      </c>
      <c r="R300">
        <v>13</v>
      </c>
      <c r="S300">
        <v>13</v>
      </c>
      <c r="T300">
        <v>7</v>
      </c>
      <c r="U300">
        <v>7</v>
      </c>
      <c r="V300">
        <v>9</v>
      </c>
      <c r="W300" s="12">
        <v>9</v>
      </c>
      <c r="X300">
        <v>6</v>
      </c>
      <c r="Y300">
        <v>6</v>
      </c>
      <c r="Z300">
        <v>0</v>
      </c>
      <c r="AA300">
        <v>0</v>
      </c>
      <c r="AB300">
        <v>191</v>
      </c>
      <c r="AC300">
        <v>10</v>
      </c>
      <c r="AD300">
        <v>10</v>
      </c>
      <c r="AE300">
        <v>0</v>
      </c>
      <c r="AF300">
        <v>0</v>
      </c>
      <c r="AG300">
        <v>0</v>
      </c>
      <c r="AH300">
        <v>4</v>
      </c>
      <c r="AI300">
        <v>1</v>
      </c>
      <c r="AJ300">
        <v>0</v>
      </c>
      <c r="AK300">
        <v>5</v>
      </c>
      <c r="AL300">
        <v>186</v>
      </c>
      <c r="AM300">
        <v>146</v>
      </c>
      <c r="AN300">
        <v>186</v>
      </c>
      <c r="AO300" s="12" t="s">
        <v>3</v>
      </c>
      <c r="AP300" s="12" t="s">
        <v>941</v>
      </c>
      <c r="AQ300" s="12" t="s">
        <v>17</v>
      </c>
      <c r="AR300" s="12" t="s">
        <v>379</v>
      </c>
      <c r="AS300" s="12" t="s">
        <v>57</v>
      </c>
      <c r="AT300" s="12" t="s">
        <v>345</v>
      </c>
      <c r="AU300" s="12" t="s">
        <v>384</v>
      </c>
      <c r="AV300" s="12" t="s">
        <v>279</v>
      </c>
    </row>
    <row r="301" spans="1:48" x14ac:dyDescent="0.35">
      <c r="A301" s="12" t="s">
        <v>5</v>
      </c>
      <c r="B301" s="12" t="s">
        <v>8</v>
      </c>
      <c r="C301" s="109">
        <v>44127</v>
      </c>
      <c r="D301">
        <v>2961</v>
      </c>
      <c r="E301">
        <v>8</v>
      </c>
      <c r="F301">
        <v>8</v>
      </c>
      <c r="G301">
        <v>0</v>
      </c>
      <c r="H301">
        <v>63</v>
      </c>
      <c r="I301">
        <v>63</v>
      </c>
      <c r="J301">
        <v>50</v>
      </c>
      <c r="K301">
        <v>50</v>
      </c>
      <c r="L301">
        <v>5</v>
      </c>
      <c r="M301">
        <v>5</v>
      </c>
      <c r="N301">
        <v>5</v>
      </c>
      <c r="O301">
        <v>5</v>
      </c>
      <c r="P301">
        <v>5</v>
      </c>
      <c r="Q301">
        <v>5</v>
      </c>
      <c r="R301">
        <v>12</v>
      </c>
      <c r="S301">
        <v>12</v>
      </c>
      <c r="T301">
        <v>3</v>
      </c>
      <c r="U301">
        <v>3</v>
      </c>
      <c r="V301">
        <v>33</v>
      </c>
      <c r="W301" s="12">
        <v>33</v>
      </c>
      <c r="X301">
        <v>10</v>
      </c>
      <c r="Y301">
        <v>10</v>
      </c>
      <c r="Z301">
        <v>0</v>
      </c>
      <c r="AA301">
        <v>0</v>
      </c>
      <c r="AB301">
        <v>193</v>
      </c>
      <c r="AC301">
        <v>10</v>
      </c>
      <c r="AD301">
        <v>10</v>
      </c>
      <c r="AE301">
        <v>3</v>
      </c>
      <c r="AF301">
        <v>0</v>
      </c>
      <c r="AG301">
        <v>0</v>
      </c>
      <c r="AH301">
        <v>3</v>
      </c>
      <c r="AI301">
        <v>1</v>
      </c>
      <c r="AJ301">
        <v>0</v>
      </c>
      <c r="AK301">
        <v>6</v>
      </c>
      <c r="AL301">
        <v>189</v>
      </c>
      <c r="AM301">
        <v>156</v>
      </c>
      <c r="AN301">
        <v>156</v>
      </c>
      <c r="AO301" s="12" t="s">
        <v>3</v>
      </c>
      <c r="AP301" s="12" t="s">
        <v>942</v>
      </c>
      <c r="AQ301" s="12" t="s">
        <v>17</v>
      </c>
      <c r="AR301" s="12" t="s">
        <v>379</v>
      </c>
      <c r="AS301" s="12" t="s">
        <v>57</v>
      </c>
      <c r="AT301" s="12" t="s">
        <v>345</v>
      </c>
      <c r="AU301" s="12" t="s">
        <v>384</v>
      </c>
      <c r="AV301" s="12" t="s">
        <v>279</v>
      </c>
    </row>
    <row r="302" spans="1:48" x14ac:dyDescent="0.35">
      <c r="A302" s="12" t="s">
        <v>5</v>
      </c>
      <c r="B302" s="12" t="s">
        <v>8</v>
      </c>
      <c r="C302" s="109">
        <v>44141</v>
      </c>
      <c r="D302">
        <v>2994</v>
      </c>
      <c r="E302">
        <v>10</v>
      </c>
      <c r="F302">
        <v>10</v>
      </c>
      <c r="G302">
        <v>0</v>
      </c>
      <c r="H302">
        <v>80</v>
      </c>
      <c r="I302">
        <v>80</v>
      </c>
      <c r="J302">
        <v>57</v>
      </c>
      <c r="K302">
        <v>57</v>
      </c>
      <c r="L302">
        <v>5</v>
      </c>
      <c r="M302">
        <v>5</v>
      </c>
      <c r="N302">
        <v>5</v>
      </c>
      <c r="O302">
        <v>5</v>
      </c>
      <c r="P302">
        <v>5</v>
      </c>
      <c r="Q302">
        <v>5</v>
      </c>
      <c r="R302">
        <v>6</v>
      </c>
      <c r="S302">
        <v>6</v>
      </c>
      <c r="T302">
        <v>5</v>
      </c>
      <c r="U302">
        <v>5</v>
      </c>
      <c r="V302">
        <v>12</v>
      </c>
      <c r="W302" s="12">
        <v>12</v>
      </c>
      <c r="X302">
        <v>4</v>
      </c>
      <c r="Y302">
        <v>4</v>
      </c>
      <c r="Z302">
        <v>0</v>
      </c>
      <c r="AA302">
        <v>0</v>
      </c>
      <c r="AB302">
        <v>389</v>
      </c>
      <c r="AC302">
        <v>23</v>
      </c>
      <c r="AD302">
        <v>23</v>
      </c>
      <c r="AE302">
        <v>4</v>
      </c>
      <c r="AF302">
        <v>0</v>
      </c>
      <c r="AG302">
        <v>0</v>
      </c>
      <c r="AH302">
        <v>0</v>
      </c>
      <c r="AI302">
        <v>1</v>
      </c>
      <c r="AJ302">
        <v>0</v>
      </c>
      <c r="AK302">
        <v>22</v>
      </c>
      <c r="AL302">
        <v>388</v>
      </c>
      <c r="AM302">
        <v>366</v>
      </c>
      <c r="AN302">
        <v>388</v>
      </c>
      <c r="AO302" s="12" t="s">
        <v>3</v>
      </c>
      <c r="AP302" s="12" t="s">
        <v>944</v>
      </c>
      <c r="AQ302" s="12" t="s">
        <v>35</v>
      </c>
      <c r="AR302" s="12" t="s">
        <v>379</v>
      </c>
      <c r="AS302" s="12" t="s">
        <v>57</v>
      </c>
      <c r="AT302" s="12" t="s">
        <v>345</v>
      </c>
      <c r="AU302" s="12" t="s">
        <v>384</v>
      </c>
      <c r="AV302" s="12" t="s">
        <v>279</v>
      </c>
    </row>
    <row r="303" spans="1:48" x14ac:dyDescent="0.35">
      <c r="A303" s="12" t="s">
        <v>5</v>
      </c>
      <c r="B303" s="12" t="s">
        <v>8</v>
      </c>
      <c r="C303" s="109">
        <v>44148</v>
      </c>
      <c r="D303">
        <v>2994</v>
      </c>
      <c r="E303">
        <v>5</v>
      </c>
      <c r="F303">
        <v>5</v>
      </c>
      <c r="G303">
        <v>3</v>
      </c>
      <c r="H303">
        <v>47</v>
      </c>
      <c r="I303">
        <v>47</v>
      </c>
      <c r="J303">
        <v>23</v>
      </c>
      <c r="K303">
        <v>23</v>
      </c>
      <c r="L303">
        <v>2</v>
      </c>
      <c r="M303">
        <v>2</v>
      </c>
      <c r="N303">
        <v>2</v>
      </c>
      <c r="O303">
        <v>2</v>
      </c>
      <c r="P303">
        <v>2</v>
      </c>
      <c r="Q303">
        <v>2</v>
      </c>
      <c r="R303">
        <v>6</v>
      </c>
      <c r="S303">
        <v>6</v>
      </c>
      <c r="T303">
        <v>3</v>
      </c>
      <c r="U303">
        <v>3</v>
      </c>
      <c r="V303">
        <v>7</v>
      </c>
      <c r="W303" s="12">
        <v>7</v>
      </c>
      <c r="X303">
        <v>1</v>
      </c>
      <c r="Y303">
        <v>1</v>
      </c>
      <c r="Z303">
        <v>0</v>
      </c>
      <c r="AA303">
        <v>0</v>
      </c>
      <c r="AB303">
        <v>191</v>
      </c>
      <c r="AC303">
        <v>12</v>
      </c>
      <c r="AD303">
        <v>12</v>
      </c>
      <c r="AE303">
        <v>3</v>
      </c>
      <c r="AF303">
        <v>0</v>
      </c>
      <c r="AG303">
        <v>0</v>
      </c>
      <c r="AH303">
        <v>3</v>
      </c>
      <c r="AI303">
        <v>1</v>
      </c>
      <c r="AJ303">
        <v>0</v>
      </c>
      <c r="AK303">
        <v>8</v>
      </c>
      <c r="AL303">
        <v>187</v>
      </c>
      <c r="AM303">
        <v>162</v>
      </c>
      <c r="AN303">
        <v>187</v>
      </c>
      <c r="AO303" s="12" t="s">
        <v>3</v>
      </c>
      <c r="AP303" s="12" t="s">
        <v>945</v>
      </c>
      <c r="AQ303" s="12" t="s">
        <v>35</v>
      </c>
      <c r="AR303" s="12" t="s">
        <v>379</v>
      </c>
      <c r="AS303" s="12" t="s">
        <v>57</v>
      </c>
      <c r="AT303" s="12" t="s">
        <v>345</v>
      </c>
      <c r="AU303" s="12" t="s">
        <v>384</v>
      </c>
      <c r="AV303" s="12" t="s">
        <v>279</v>
      </c>
    </row>
    <row r="304" spans="1:48" x14ac:dyDescent="0.35">
      <c r="A304" s="12" t="s">
        <v>148</v>
      </c>
      <c r="B304" s="12" t="s">
        <v>149</v>
      </c>
      <c r="C304" s="109">
        <v>44106</v>
      </c>
      <c r="D304">
        <v>6783</v>
      </c>
      <c r="E304">
        <v>3</v>
      </c>
      <c r="F304">
        <v>5</v>
      </c>
      <c r="G304">
        <v>113</v>
      </c>
      <c r="H304">
        <v>316</v>
      </c>
      <c r="I304">
        <v>316</v>
      </c>
      <c r="J304">
        <v>242</v>
      </c>
      <c r="K304">
        <v>242</v>
      </c>
      <c r="L304">
        <v>1</v>
      </c>
      <c r="M304">
        <v>1</v>
      </c>
      <c r="N304">
        <v>100</v>
      </c>
      <c r="O304">
        <v>15</v>
      </c>
      <c r="P304">
        <v>15</v>
      </c>
      <c r="Q304">
        <v>7</v>
      </c>
      <c r="R304">
        <v>14</v>
      </c>
      <c r="S304">
        <v>9</v>
      </c>
      <c r="T304">
        <v>2</v>
      </c>
      <c r="U304">
        <v>2</v>
      </c>
      <c r="V304">
        <v>87</v>
      </c>
      <c r="W304" s="12">
        <v>87</v>
      </c>
      <c r="X304">
        <v>50</v>
      </c>
      <c r="Y304">
        <v>50</v>
      </c>
      <c r="Z304">
        <v>0</v>
      </c>
      <c r="AA304">
        <v>0</v>
      </c>
      <c r="AB304">
        <v>413</v>
      </c>
      <c r="AC304">
        <v>295</v>
      </c>
      <c r="AD304">
        <v>295</v>
      </c>
      <c r="AE304">
        <v>0</v>
      </c>
      <c r="AF304">
        <v>0</v>
      </c>
      <c r="AG304">
        <v>0</v>
      </c>
      <c r="AH304">
        <v>0</v>
      </c>
      <c r="AI304">
        <v>1</v>
      </c>
      <c r="AJ304">
        <v>0</v>
      </c>
      <c r="AK304">
        <v>210</v>
      </c>
      <c r="AL304">
        <v>597</v>
      </c>
      <c r="AM304">
        <v>540</v>
      </c>
      <c r="AN304">
        <v>539</v>
      </c>
      <c r="AO304" s="12" t="s">
        <v>3</v>
      </c>
      <c r="AP304" s="12" t="s">
        <v>939</v>
      </c>
      <c r="AQ304" s="12" t="s">
        <v>17</v>
      </c>
      <c r="AR304" s="12" t="s">
        <v>379</v>
      </c>
      <c r="AS304" s="12" t="s">
        <v>57</v>
      </c>
      <c r="AT304" s="12" t="s">
        <v>362</v>
      </c>
      <c r="AU304" s="12" t="s">
        <v>667</v>
      </c>
      <c r="AV304" s="12" t="s">
        <v>268</v>
      </c>
    </row>
    <row r="305" spans="1:48" x14ac:dyDescent="0.35">
      <c r="A305" s="12" t="s">
        <v>132</v>
      </c>
      <c r="B305" s="12" t="s">
        <v>133</v>
      </c>
      <c r="C305" s="109">
        <v>44141</v>
      </c>
      <c r="D305">
        <v>1783</v>
      </c>
      <c r="E305">
        <v>2</v>
      </c>
      <c r="F305">
        <v>1</v>
      </c>
      <c r="G305">
        <v>28</v>
      </c>
      <c r="H305">
        <v>134</v>
      </c>
      <c r="I305">
        <v>134</v>
      </c>
      <c r="J305">
        <v>23</v>
      </c>
      <c r="K305">
        <v>23</v>
      </c>
      <c r="L305">
        <v>1</v>
      </c>
      <c r="M305">
        <v>0</v>
      </c>
      <c r="N305">
        <v>134</v>
      </c>
      <c r="O305">
        <v>44</v>
      </c>
      <c r="P305">
        <v>44</v>
      </c>
      <c r="Q305">
        <v>44</v>
      </c>
      <c r="R305">
        <v>44</v>
      </c>
      <c r="S305">
        <v>44</v>
      </c>
      <c r="T305">
        <v>0</v>
      </c>
      <c r="U305">
        <v>0</v>
      </c>
      <c r="V305">
        <v>24</v>
      </c>
      <c r="W305" s="12">
        <v>24</v>
      </c>
      <c r="X305">
        <v>24</v>
      </c>
      <c r="Y305">
        <v>24</v>
      </c>
      <c r="Z305">
        <v>1</v>
      </c>
      <c r="AA305">
        <v>1</v>
      </c>
      <c r="AB305">
        <v>193</v>
      </c>
      <c r="AC305">
        <v>2</v>
      </c>
      <c r="AD305">
        <v>2</v>
      </c>
      <c r="AE305">
        <v>0</v>
      </c>
      <c r="AF305">
        <v>0</v>
      </c>
      <c r="AG305">
        <v>0</v>
      </c>
      <c r="AH305">
        <v>1</v>
      </c>
      <c r="AI305">
        <v>1</v>
      </c>
      <c r="AJ305">
        <v>0</v>
      </c>
      <c r="AK305">
        <v>0</v>
      </c>
      <c r="AL305">
        <v>163</v>
      </c>
      <c r="AM305">
        <v>163</v>
      </c>
      <c r="AN305">
        <v>163</v>
      </c>
      <c r="AO305" s="12" t="s">
        <v>3</v>
      </c>
      <c r="AP305" s="12" t="s">
        <v>944</v>
      </c>
      <c r="AQ305" s="12" t="s">
        <v>35</v>
      </c>
      <c r="AR305" s="12" t="s">
        <v>379</v>
      </c>
      <c r="AS305" s="12" t="s">
        <v>57</v>
      </c>
      <c r="AT305" s="12" t="s">
        <v>347</v>
      </c>
      <c r="AU305" s="12" t="s">
        <v>386</v>
      </c>
      <c r="AV305" s="12" t="s">
        <v>268</v>
      </c>
    </row>
    <row r="306" spans="1:48" x14ac:dyDescent="0.35">
      <c r="A306" s="12" t="s">
        <v>43</v>
      </c>
      <c r="B306" s="12" t="s">
        <v>44</v>
      </c>
      <c r="C306" s="109">
        <v>44120</v>
      </c>
      <c r="D306">
        <v>470</v>
      </c>
      <c r="E306">
        <v>1</v>
      </c>
      <c r="F306">
        <v>0</v>
      </c>
      <c r="G306">
        <v>-2</v>
      </c>
      <c r="H306">
        <v>9</v>
      </c>
      <c r="I306">
        <v>8</v>
      </c>
      <c r="J306">
        <v>5</v>
      </c>
      <c r="K306">
        <v>5</v>
      </c>
      <c r="L306">
        <v>1</v>
      </c>
      <c r="M306">
        <v>1</v>
      </c>
      <c r="N306">
        <v>34</v>
      </c>
      <c r="O306">
        <v>1</v>
      </c>
      <c r="P306">
        <v>1</v>
      </c>
      <c r="Q306">
        <v>1</v>
      </c>
      <c r="R306">
        <v>2</v>
      </c>
      <c r="S306">
        <v>2</v>
      </c>
      <c r="T306">
        <v>0</v>
      </c>
      <c r="U306">
        <v>0</v>
      </c>
      <c r="V306">
        <v>19</v>
      </c>
      <c r="W306" s="12">
        <v>19</v>
      </c>
      <c r="X306">
        <v>12</v>
      </c>
      <c r="Y306">
        <v>12</v>
      </c>
      <c r="Z306">
        <v>0</v>
      </c>
      <c r="AA306">
        <v>0</v>
      </c>
      <c r="AB306">
        <v>70</v>
      </c>
      <c r="AC306">
        <v>7</v>
      </c>
      <c r="AD306">
        <v>7</v>
      </c>
      <c r="AE306">
        <v>0</v>
      </c>
      <c r="AF306">
        <v>0</v>
      </c>
      <c r="AG306">
        <v>0</v>
      </c>
      <c r="AH306">
        <v>1</v>
      </c>
      <c r="AI306">
        <v>1</v>
      </c>
      <c r="AJ306">
        <v>0</v>
      </c>
      <c r="AK306">
        <v>3</v>
      </c>
      <c r="AL306">
        <v>93</v>
      </c>
      <c r="AM306">
        <v>80</v>
      </c>
      <c r="AN306">
        <v>80</v>
      </c>
      <c r="AO306" s="12" t="s">
        <v>3</v>
      </c>
      <c r="AP306" s="12" t="s">
        <v>941</v>
      </c>
      <c r="AQ306" s="12" t="s">
        <v>17</v>
      </c>
      <c r="AR306" s="12" t="s">
        <v>379</v>
      </c>
      <c r="AS306" s="12" t="s">
        <v>57</v>
      </c>
      <c r="AT306" s="12" t="s">
        <v>360</v>
      </c>
      <c r="AU306" s="12" t="s">
        <v>400</v>
      </c>
      <c r="AV306" s="12" t="s">
        <v>268</v>
      </c>
    </row>
    <row r="307" spans="1:48" x14ac:dyDescent="0.35">
      <c r="A307" s="12" t="s">
        <v>10</v>
      </c>
      <c r="B307" s="12" t="s">
        <v>153</v>
      </c>
      <c r="C307" s="109">
        <v>44106</v>
      </c>
      <c r="D307">
        <v>8100</v>
      </c>
      <c r="E307">
        <v>5</v>
      </c>
      <c r="F307">
        <v>5</v>
      </c>
      <c r="G307">
        <v>-35</v>
      </c>
      <c r="H307">
        <v>448</v>
      </c>
      <c r="I307">
        <v>288</v>
      </c>
      <c r="J307">
        <v>215</v>
      </c>
      <c r="K307">
        <v>215</v>
      </c>
      <c r="L307">
        <v>15</v>
      </c>
      <c r="M307">
        <v>15</v>
      </c>
      <c r="N307">
        <v>11</v>
      </c>
      <c r="O307">
        <v>11</v>
      </c>
      <c r="P307">
        <v>11</v>
      </c>
      <c r="Q307">
        <v>9</v>
      </c>
      <c r="R307">
        <v>15</v>
      </c>
      <c r="S307">
        <v>15</v>
      </c>
      <c r="T307">
        <v>2</v>
      </c>
      <c r="U307">
        <v>2</v>
      </c>
      <c r="V307">
        <v>0</v>
      </c>
      <c r="W307" s="12">
        <v>0</v>
      </c>
      <c r="X307">
        <v>0</v>
      </c>
      <c r="Y307">
        <v>0</v>
      </c>
      <c r="Z307">
        <v>0</v>
      </c>
      <c r="AA307">
        <v>0</v>
      </c>
      <c r="AB307">
        <v>936</v>
      </c>
      <c r="AC307">
        <v>90</v>
      </c>
      <c r="AD307">
        <v>90</v>
      </c>
      <c r="AE307">
        <v>0</v>
      </c>
      <c r="AF307">
        <v>0</v>
      </c>
      <c r="AG307">
        <v>0</v>
      </c>
      <c r="AH307">
        <v>3</v>
      </c>
      <c r="AI307">
        <v>7</v>
      </c>
      <c r="AJ307">
        <v>12</v>
      </c>
      <c r="AK307">
        <v>68</v>
      </c>
      <c r="AL307">
        <v>566</v>
      </c>
      <c r="AM307">
        <v>541</v>
      </c>
      <c r="AN307">
        <v>494</v>
      </c>
      <c r="AO307" s="12" t="s">
        <v>3</v>
      </c>
      <c r="AP307" s="12" t="s">
        <v>939</v>
      </c>
      <c r="AQ307" s="12" t="s">
        <v>17</v>
      </c>
      <c r="AR307" s="12" t="s">
        <v>379</v>
      </c>
      <c r="AS307" s="12" t="s">
        <v>57</v>
      </c>
      <c r="AT307" s="12" t="s">
        <v>365</v>
      </c>
      <c r="AU307" s="12" t="s">
        <v>406</v>
      </c>
      <c r="AV307" s="12" t="s">
        <v>268</v>
      </c>
    </row>
    <row r="308" spans="1:48" x14ac:dyDescent="0.35">
      <c r="A308" s="12" t="s">
        <v>10</v>
      </c>
      <c r="B308" s="12" t="s">
        <v>156</v>
      </c>
      <c r="C308" s="109">
        <v>44106</v>
      </c>
      <c r="D308">
        <v>3802</v>
      </c>
      <c r="E308">
        <v>4</v>
      </c>
      <c r="F308">
        <v>4</v>
      </c>
      <c r="G308">
        <v>-42</v>
      </c>
      <c r="H308">
        <v>396</v>
      </c>
      <c r="I308">
        <v>268</v>
      </c>
      <c r="J308">
        <v>159</v>
      </c>
      <c r="K308">
        <v>159</v>
      </c>
      <c r="L308">
        <v>11</v>
      </c>
      <c r="M308">
        <v>11</v>
      </c>
      <c r="N308">
        <v>7</v>
      </c>
      <c r="O308">
        <v>7</v>
      </c>
      <c r="P308">
        <v>7</v>
      </c>
      <c r="Q308">
        <v>7</v>
      </c>
      <c r="R308">
        <v>9</v>
      </c>
      <c r="S308">
        <v>9</v>
      </c>
      <c r="T308">
        <v>2</v>
      </c>
      <c r="U308">
        <v>2</v>
      </c>
      <c r="V308">
        <v>0</v>
      </c>
      <c r="W308" s="12">
        <v>0</v>
      </c>
      <c r="X308">
        <v>0</v>
      </c>
      <c r="Y308">
        <v>0</v>
      </c>
      <c r="Z308">
        <v>0</v>
      </c>
      <c r="AA308">
        <v>0</v>
      </c>
      <c r="AB308">
        <v>254</v>
      </c>
      <c r="AC308">
        <v>45</v>
      </c>
      <c r="AD308">
        <v>40</v>
      </c>
      <c r="AE308">
        <v>5</v>
      </c>
      <c r="AF308">
        <v>0</v>
      </c>
      <c r="AG308">
        <v>0</v>
      </c>
      <c r="AH308">
        <v>1</v>
      </c>
      <c r="AI308">
        <v>1</v>
      </c>
      <c r="AJ308">
        <v>0</v>
      </c>
      <c r="AK308">
        <v>43</v>
      </c>
      <c r="AL308">
        <v>181</v>
      </c>
      <c r="AM308">
        <v>177</v>
      </c>
      <c r="AN308">
        <v>176</v>
      </c>
      <c r="AO308" s="12" t="s">
        <v>3</v>
      </c>
      <c r="AP308" s="12" t="s">
        <v>939</v>
      </c>
      <c r="AQ308" s="12" t="s">
        <v>17</v>
      </c>
      <c r="AR308" s="12" t="s">
        <v>379</v>
      </c>
      <c r="AS308" s="12" t="s">
        <v>57</v>
      </c>
      <c r="AT308" s="12" t="s">
        <v>365</v>
      </c>
      <c r="AU308" s="12" t="s">
        <v>401</v>
      </c>
      <c r="AV308" s="12" t="s">
        <v>268</v>
      </c>
    </row>
    <row r="309" spans="1:48" x14ac:dyDescent="0.35">
      <c r="A309" s="12" t="s">
        <v>10</v>
      </c>
      <c r="B309" s="12" t="s">
        <v>153</v>
      </c>
      <c r="C309" s="109">
        <v>44113</v>
      </c>
      <c r="D309">
        <v>8100</v>
      </c>
      <c r="E309">
        <v>5</v>
      </c>
      <c r="F309">
        <v>5</v>
      </c>
      <c r="G309">
        <v>21</v>
      </c>
      <c r="H309">
        <v>101</v>
      </c>
      <c r="I309">
        <v>65</v>
      </c>
      <c r="J309">
        <v>52</v>
      </c>
      <c r="K309">
        <v>52</v>
      </c>
      <c r="L309">
        <v>3</v>
      </c>
      <c r="M309">
        <v>3</v>
      </c>
      <c r="N309">
        <v>10</v>
      </c>
      <c r="O309">
        <v>10</v>
      </c>
      <c r="P309">
        <v>10</v>
      </c>
      <c r="Q309">
        <v>10</v>
      </c>
      <c r="R309">
        <v>27</v>
      </c>
      <c r="S309">
        <v>19</v>
      </c>
      <c r="T309">
        <v>2</v>
      </c>
      <c r="U309">
        <v>2</v>
      </c>
      <c r="V309">
        <v>0</v>
      </c>
      <c r="W309" s="12">
        <v>0</v>
      </c>
      <c r="X309">
        <v>0</v>
      </c>
      <c r="Y309">
        <v>0</v>
      </c>
      <c r="Z309">
        <v>0</v>
      </c>
      <c r="AA309">
        <v>0</v>
      </c>
      <c r="AB309">
        <v>752</v>
      </c>
      <c r="AC309">
        <v>85</v>
      </c>
      <c r="AD309">
        <v>85</v>
      </c>
      <c r="AE309">
        <v>0</v>
      </c>
      <c r="AF309">
        <v>0</v>
      </c>
      <c r="AG309">
        <v>0</v>
      </c>
      <c r="AH309">
        <v>3</v>
      </c>
      <c r="AI309">
        <v>6</v>
      </c>
      <c r="AJ309">
        <v>6</v>
      </c>
      <c r="AK309">
        <v>70</v>
      </c>
      <c r="AL309">
        <v>583</v>
      </c>
      <c r="AM309">
        <v>537</v>
      </c>
      <c r="AN309">
        <v>523</v>
      </c>
      <c r="AO309" s="12" t="s">
        <v>3</v>
      </c>
      <c r="AP309" s="12" t="s">
        <v>940</v>
      </c>
      <c r="AQ309" s="12" t="s">
        <v>17</v>
      </c>
      <c r="AR309" s="12" t="s">
        <v>379</v>
      </c>
      <c r="AS309" s="12" t="s">
        <v>57</v>
      </c>
      <c r="AT309" s="12" t="s">
        <v>365</v>
      </c>
      <c r="AU309" s="12" t="s">
        <v>406</v>
      </c>
      <c r="AV309" s="12" t="s">
        <v>268</v>
      </c>
    </row>
    <row r="310" spans="1:48" x14ac:dyDescent="0.35">
      <c r="A310" s="12" t="s">
        <v>10</v>
      </c>
      <c r="B310" s="12" t="s">
        <v>155</v>
      </c>
      <c r="C310" s="109">
        <v>44113</v>
      </c>
      <c r="D310">
        <v>4285</v>
      </c>
      <c r="E310">
        <v>4</v>
      </c>
      <c r="F310">
        <v>4</v>
      </c>
      <c r="G310">
        <v>12</v>
      </c>
      <c r="H310">
        <v>88</v>
      </c>
      <c r="I310">
        <v>59</v>
      </c>
      <c r="J310">
        <v>31</v>
      </c>
      <c r="K310">
        <v>31</v>
      </c>
      <c r="L310">
        <v>2</v>
      </c>
      <c r="M310">
        <v>2</v>
      </c>
      <c r="N310">
        <v>14</v>
      </c>
      <c r="O310">
        <v>14</v>
      </c>
      <c r="P310">
        <v>14</v>
      </c>
      <c r="Q310">
        <v>12</v>
      </c>
      <c r="R310">
        <v>20</v>
      </c>
      <c r="S310">
        <v>15</v>
      </c>
      <c r="T310">
        <v>2</v>
      </c>
      <c r="U310">
        <v>2</v>
      </c>
      <c r="V310">
        <v>0</v>
      </c>
      <c r="W310" s="12">
        <v>0</v>
      </c>
      <c r="X310">
        <v>0</v>
      </c>
      <c r="Y310">
        <v>0</v>
      </c>
      <c r="Z310">
        <v>0</v>
      </c>
      <c r="AA310">
        <v>0</v>
      </c>
      <c r="AB310">
        <v>207</v>
      </c>
      <c r="AC310">
        <v>21</v>
      </c>
      <c r="AD310">
        <v>20</v>
      </c>
      <c r="AE310">
        <v>1</v>
      </c>
      <c r="AF310">
        <v>0</v>
      </c>
      <c r="AG310">
        <v>0</v>
      </c>
      <c r="AH310">
        <v>0</v>
      </c>
      <c r="AI310">
        <v>2</v>
      </c>
      <c r="AJ310">
        <v>1</v>
      </c>
      <c r="AK310">
        <v>18</v>
      </c>
      <c r="AL310">
        <v>207</v>
      </c>
      <c r="AM310">
        <v>195</v>
      </c>
      <c r="AN310">
        <v>192</v>
      </c>
      <c r="AO310" s="12" t="s">
        <v>3</v>
      </c>
      <c r="AP310" s="12" t="s">
        <v>940</v>
      </c>
      <c r="AQ310" s="12" t="s">
        <v>17</v>
      </c>
      <c r="AR310" s="12" t="s">
        <v>379</v>
      </c>
      <c r="AS310" s="12" t="s">
        <v>57</v>
      </c>
      <c r="AT310" s="12" t="s">
        <v>365</v>
      </c>
      <c r="AU310" s="12" t="s">
        <v>409</v>
      </c>
      <c r="AV310" s="12" t="s">
        <v>268</v>
      </c>
    </row>
    <row r="311" spans="1:48" x14ac:dyDescent="0.35">
      <c r="A311" s="12" t="s">
        <v>10</v>
      </c>
      <c r="B311" s="12" t="s">
        <v>156</v>
      </c>
      <c r="C311" s="109">
        <v>44113</v>
      </c>
      <c r="D311">
        <v>3802</v>
      </c>
      <c r="E311">
        <v>4</v>
      </c>
      <c r="F311">
        <v>4</v>
      </c>
      <c r="G311">
        <v>11</v>
      </c>
      <c r="H311">
        <v>112</v>
      </c>
      <c r="I311">
        <v>79</v>
      </c>
      <c r="J311">
        <v>41</v>
      </c>
      <c r="K311">
        <v>41</v>
      </c>
      <c r="L311">
        <v>3</v>
      </c>
      <c r="M311">
        <v>3</v>
      </c>
      <c r="N311">
        <v>6</v>
      </c>
      <c r="O311">
        <v>6</v>
      </c>
      <c r="P311">
        <v>6</v>
      </c>
      <c r="Q311">
        <v>6</v>
      </c>
      <c r="R311">
        <v>6</v>
      </c>
      <c r="S311">
        <v>6</v>
      </c>
      <c r="T311">
        <v>1</v>
      </c>
      <c r="U311">
        <v>1</v>
      </c>
      <c r="V311">
        <v>0</v>
      </c>
      <c r="W311" s="12">
        <v>0</v>
      </c>
      <c r="X311">
        <v>0</v>
      </c>
      <c r="Y311">
        <v>0</v>
      </c>
      <c r="Z311">
        <v>0</v>
      </c>
      <c r="AA311">
        <v>0</v>
      </c>
      <c r="AB311">
        <v>230</v>
      </c>
      <c r="AC311">
        <v>40</v>
      </c>
      <c r="AD311">
        <v>40</v>
      </c>
      <c r="AE311">
        <v>0</v>
      </c>
      <c r="AF311">
        <v>0</v>
      </c>
      <c r="AG311">
        <v>0</v>
      </c>
      <c r="AH311">
        <v>1</v>
      </c>
      <c r="AI311">
        <v>1</v>
      </c>
      <c r="AJ311">
        <v>0</v>
      </c>
      <c r="AK311">
        <v>38</v>
      </c>
      <c r="AL311">
        <v>224</v>
      </c>
      <c r="AM311">
        <v>215</v>
      </c>
      <c r="AN311">
        <v>213</v>
      </c>
      <c r="AO311" s="12" t="s">
        <v>3</v>
      </c>
      <c r="AP311" s="12" t="s">
        <v>940</v>
      </c>
      <c r="AQ311" s="12" t="s">
        <v>17</v>
      </c>
      <c r="AR311" s="12" t="s">
        <v>379</v>
      </c>
      <c r="AS311" s="12" t="s">
        <v>57</v>
      </c>
      <c r="AT311" s="12" t="s">
        <v>365</v>
      </c>
      <c r="AU311" s="12" t="s">
        <v>401</v>
      </c>
      <c r="AV311" s="12" t="s">
        <v>268</v>
      </c>
    </row>
    <row r="312" spans="1:48" x14ac:dyDescent="0.35">
      <c r="A312" s="12" t="s">
        <v>10</v>
      </c>
      <c r="B312" s="12" t="s">
        <v>153</v>
      </c>
      <c r="C312" s="109">
        <v>44120</v>
      </c>
      <c r="D312">
        <v>8100</v>
      </c>
      <c r="E312">
        <v>8</v>
      </c>
      <c r="F312">
        <v>8</v>
      </c>
      <c r="G312">
        <v>-11</v>
      </c>
      <c r="H312">
        <v>112</v>
      </c>
      <c r="I312">
        <v>69</v>
      </c>
      <c r="J312">
        <v>59</v>
      </c>
      <c r="K312">
        <v>59</v>
      </c>
      <c r="L312">
        <v>5</v>
      </c>
      <c r="M312">
        <v>5</v>
      </c>
      <c r="N312">
        <v>11</v>
      </c>
      <c r="O312">
        <v>11</v>
      </c>
      <c r="P312">
        <v>11</v>
      </c>
      <c r="Q312">
        <v>11</v>
      </c>
      <c r="R312">
        <v>28</v>
      </c>
      <c r="S312">
        <v>28</v>
      </c>
      <c r="T312">
        <v>3</v>
      </c>
      <c r="U312">
        <v>3</v>
      </c>
      <c r="V312">
        <v>0</v>
      </c>
      <c r="W312" s="12">
        <v>0</v>
      </c>
      <c r="X312">
        <v>0</v>
      </c>
      <c r="Y312">
        <v>0</v>
      </c>
      <c r="Z312">
        <v>0</v>
      </c>
      <c r="AA312">
        <v>0</v>
      </c>
      <c r="AB312">
        <v>834</v>
      </c>
      <c r="AC312">
        <v>100</v>
      </c>
      <c r="AD312">
        <v>95</v>
      </c>
      <c r="AE312">
        <v>0</v>
      </c>
      <c r="AF312">
        <v>0</v>
      </c>
      <c r="AG312">
        <v>0</v>
      </c>
      <c r="AH312">
        <v>5</v>
      </c>
      <c r="AI312">
        <v>6</v>
      </c>
      <c r="AJ312">
        <v>6</v>
      </c>
      <c r="AK312">
        <v>78</v>
      </c>
      <c r="AL312">
        <v>422</v>
      </c>
      <c r="AM312">
        <v>387</v>
      </c>
      <c r="AN312">
        <v>368</v>
      </c>
      <c r="AO312" s="12" t="s">
        <v>3</v>
      </c>
      <c r="AP312" s="12" t="s">
        <v>941</v>
      </c>
      <c r="AQ312" s="12" t="s">
        <v>17</v>
      </c>
      <c r="AR312" s="12" t="s">
        <v>379</v>
      </c>
      <c r="AS312" s="12" t="s">
        <v>57</v>
      </c>
      <c r="AT312" s="12" t="s">
        <v>365</v>
      </c>
      <c r="AU312" s="12" t="s">
        <v>406</v>
      </c>
      <c r="AV312" s="12" t="s">
        <v>268</v>
      </c>
    </row>
    <row r="313" spans="1:48" x14ac:dyDescent="0.35">
      <c r="A313" s="12" t="s">
        <v>10</v>
      </c>
      <c r="B313" s="12" t="s">
        <v>155</v>
      </c>
      <c r="C313" s="109">
        <v>44120</v>
      </c>
      <c r="D313">
        <v>4285</v>
      </c>
      <c r="E313">
        <v>4</v>
      </c>
      <c r="F313">
        <v>4</v>
      </c>
      <c r="G313">
        <v>-19</v>
      </c>
      <c r="H313">
        <v>94</v>
      </c>
      <c r="I313">
        <v>76</v>
      </c>
      <c r="J313">
        <v>51</v>
      </c>
      <c r="K313">
        <v>51</v>
      </c>
      <c r="L313">
        <v>3</v>
      </c>
      <c r="M313">
        <v>3</v>
      </c>
      <c r="N313">
        <v>6</v>
      </c>
      <c r="O313">
        <v>6</v>
      </c>
      <c r="P313">
        <v>6</v>
      </c>
      <c r="Q313">
        <v>6</v>
      </c>
      <c r="R313">
        <v>9</v>
      </c>
      <c r="S313">
        <v>9</v>
      </c>
      <c r="T313">
        <v>1</v>
      </c>
      <c r="U313">
        <v>1</v>
      </c>
      <c r="V313">
        <v>0</v>
      </c>
      <c r="W313" s="12">
        <v>0</v>
      </c>
      <c r="X313">
        <v>0</v>
      </c>
      <c r="Y313">
        <v>0</v>
      </c>
      <c r="Z313">
        <v>0</v>
      </c>
      <c r="AA313">
        <v>0</v>
      </c>
      <c r="AB313">
        <v>249</v>
      </c>
      <c r="AC313">
        <v>25</v>
      </c>
      <c r="AD313">
        <v>20</v>
      </c>
      <c r="AE313">
        <v>5</v>
      </c>
      <c r="AF313">
        <v>0</v>
      </c>
      <c r="AG313">
        <v>0</v>
      </c>
      <c r="AH313">
        <v>0</v>
      </c>
      <c r="AI313">
        <v>1</v>
      </c>
      <c r="AJ313">
        <v>2</v>
      </c>
      <c r="AK313">
        <v>22</v>
      </c>
      <c r="AL313">
        <v>195</v>
      </c>
      <c r="AM313">
        <v>185</v>
      </c>
      <c r="AN313">
        <v>184</v>
      </c>
      <c r="AO313" s="12" t="s">
        <v>3</v>
      </c>
      <c r="AP313" s="12" t="s">
        <v>941</v>
      </c>
      <c r="AQ313" s="12" t="s">
        <v>17</v>
      </c>
      <c r="AR313" s="12" t="s">
        <v>379</v>
      </c>
      <c r="AS313" s="12" t="s">
        <v>57</v>
      </c>
      <c r="AT313" s="12" t="s">
        <v>365</v>
      </c>
      <c r="AU313" s="12" t="s">
        <v>409</v>
      </c>
      <c r="AV313" s="12" t="s">
        <v>268</v>
      </c>
    </row>
    <row r="314" spans="1:48" x14ac:dyDescent="0.35">
      <c r="A314" s="12" t="s">
        <v>10</v>
      </c>
      <c r="B314" s="12" t="s">
        <v>162</v>
      </c>
      <c r="C314" s="109">
        <v>44120</v>
      </c>
      <c r="D314">
        <v>1111</v>
      </c>
      <c r="E314">
        <v>2</v>
      </c>
      <c r="F314">
        <v>2</v>
      </c>
      <c r="G314">
        <v>-5</v>
      </c>
      <c r="H314">
        <v>53</v>
      </c>
      <c r="I314">
        <v>37</v>
      </c>
      <c r="J314">
        <v>18</v>
      </c>
      <c r="K314">
        <v>18</v>
      </c>
      <c r="L314">
        <v>1</v>
      </c>
      <c r="M314">
        <v>1</v>
      </c>
      <c r="N314">
        <v>3</v>
      </c>
      <c r="O314">
        <v>3</v>
      </c>
      <c r="P314">
        <v>3</v>
      </c>
      <c r="Q314">
        <v>3</v>
      </c>
      <c r="R314">
        <v>5</v>
      </c>
      <c r="S314">
        <v>5</v>
      </c>
      <c r="T314">
        <v>1</v>
      </c>
      <c r="U314">
        <v>1</v>
      </c>
      <c r="V314">
        <v>0</v>
      </c>
      <c r="W314" s="12">
        <v>0</v>
      </c>
      <c r="X314">
        <v>0</v>
      </c>
      <c r="Y314">
        <v>0</v>
      </c>
      <c r="Z314">
        <v>0</v>
      </c>
      <c r="AA314">
        <v>0</v>
      </c>
      <c r="AB314">
        <v>60</v>
      </c>
      <c r="AC314">
        <v>5</v>
      </c>
      <c r="AD314">
        <v>3</v>
      </c>
      <c r="AE314">
        <v>2</v>
      </c>
      <c r="AF314">
        <v>0</v>
      </c>
      <c r="AG314">
        <v>0</v>
      </c>
      <c r="AH314">
        <v>0</v>
      </c>
      <c r="AI314">
        <v>1</v>
      </c>
      <c r="AJ314">
        <v>0</v>
      </c>
      <c r="AK314">
        <v>4</v>
      </c>
      <c r="AL314">
        <v>42</v>
      </c>
      <c r="AM314">
        <v>37</v>
      </c>
      <c r="AN314">
        <v>37</v>
      </c>
      <c r="AO314" s="12" t="s">
        <v>3</v>
      </c>
      <c r="AP314" s="12" t="s">
        <v>941</v>
      </c>
      <c r="AQ314" s="12" t="s">
        <v>17</v>
      </c>
      <c r="AR314" s="12" t="s">
        <v>379</v>
      </c>
      <c r="AS314" s="12" t="s">
        <v>57</v>
      </c>
      <c r="AT314" s="12" t="s">
        <v>368</v>
      </c>
      <c r="AU314" s="12" t="s">
        <v>402</v>
      </c>
      <c r="AV314" s="12" t="s">
        <v>268</v>
      </c>
    </row>
    <row r="315" spans="1:48" x14ac:dyDescent="0.35">
      <c r="A315" s="12" t="s">
        <v>10</v>
      </c>
      <c r="B315" s="12" t="s">
        <v>153</v>
      </c>
      <c r="C315" s="109">
        <v>44127</v>
      </c>
      <c r="D315">
        <v>8100</v>
      </c>
      <c r="E315">
        <v>5</v>
      </c>
      <c r="F315">
        <v>5</v>
      </c>
      <c r="G315">
        <v>-83</v>
      </c>
      <c r="H315">
        <v>67</v>
      </c>
      <c r="I315">
        <v>50</v>
      </c>
      <c r="J315">
        <v>32</v>
      </c>
      <c r="K315">
        <v>32</v>
      </c>
      <c r="L315">
        <v>2</v>
      </c>
      <c r="M315">
        <v>2</v>
      </c>
      <c r="N315">
        <v>12</v>
      </c>
      <c r="O315">
        <v>12</v>
      </c>
      <c r="P315">
        <v>12</v>
      </c>
      <c r="Q315">
        <v>12</v>
      </c>
      <c r="R315">
        <v>24</v>
      </c>
      <c r="S315">
        <v>24</v>
      </c>
      <c r="T315">
        <v>3</v>
      </c>
      <c r="U315">
        <v>3</v>
      </c>
      <c r="V315">
        <v>0</v>
      </c>
      <c r="W315" s="12">
        <v>0</v>
      </c>
      <c r="X315">
        <v>0</v>
      </c>
      <c r="Y315">
        <v>0</v>
      </c>
      <c r="Z315">
        <v>0</v>
      </c>
      <c r="AA315">
        <v>0</v>
      </c>
      <c r="AB315">
        <v>450</v>
      </c>
      <c r="AC315">
        <v>60</v>
      </c>
      <c r="AD315">
        <v>55</v>
      </c>
      <c r="AE315">
        <v>0</v>
      </c>
      <c r="AF315">
        <v>0</v>
      </c>
      <c r="AG315">
        <v>0</v>
      </c>
      <c r="AH315">
        <v>2</v>
      </c>
      <c r="AI315">
        <v>3</v>
      </c>
      <c r="AJ315">
        <v>8</v>
      </c>
      <c r="AK315">
        <v>42</v>
      </c>
      <c r="AL315">
        <v>441</v>
      </c>
      <c r="AM315">
        <v>406</v>
      </c>
      <c r="AN315">
        <v>389</v>
      </c>
      <c r="AO315" s="12" t="s">
        <v>3</v>
      </c>
      <c r="AP315" s="12" t="s">
        <v>942</v>
      </c>
      <c r="AQ315" s="12" t="s">
        <v>17</v>
      </c>
      <c r="AR315" s="12" t="s">
        <v>379</v>
      </c>
      <c r="AS315" s="12" t="s">
        <v>57</v>
      </c>
      <c r="AT315" s="12" t="s">
        <v>365</v>
      </c>
      <c r="AU315" s="12" t="s">
        <v>406</v>
      </c>
      <c r="AV315" s="12" t="s">
        <v>268</v>
      </c>
    </row>
    <row r="316" spans="1:48" x14ac:dyDescent="0.35">
      <c r="A316" s="12" t="s">
        <v>10</v>
      </c>
      <c r="B316" s="12" t="s">
        <v>155</v>
      </c>
      <c r="C316" s="109">
        <v>44127</v>
      </c>
      <c r="D316">
        <v>4285</v>
      </c>
      <c r="E316">
        <v>4</v>
      </c>
      <c r="F316">
        <v>4</v>
      </c>
      <c r="G316">
        <v>-19</v>
      </c>
      <c r="H316">
        <v>56</v>
      </c>
      <c r="I316">
        <v>37</v>
      </c>
      <c r="J316">
        <v>26</v>
      </c>
      <c r="K316">
        <v>26</v>
      </c>
      <c r="L316">
        <v>2</v>
      </c>
      <c r="M316">
        <v>2</v>
      </c>
      <c r="N316">
        <v>6</v>
      </c>
      <c r="O316">
        <v>6</v>
      </c>
      <c r="P316">
        <v>6</v>
      </c>
      <c r="Q316">
        <v>6</v>
      </c>
      <c r="R316">
        <v>16</v>
      </c>
      <c r="S316">
        <v>15</v>
      </c>
      <c r="T316">
        <v>2</v>
      </c>
      <c r="U316">
        <v>2</v>
      </c>
      <c r="V316">
        <v>0</v>
      </c>
      <c r="W316" s="12">
        <v>0</v>
      </c>
      <c r="X316">
        <v>0</v>
      </c>
      <c r="Y316">
        <v>0</v>
      </c>
      <c r="Z316">
        <v>0</v>
      </c>
      <c r="AA316">
        <v>0</v>
      </c>
      <c r="AB316">
        <v>188</v>
      </c>
      <c r="AC316">
        <v>20</v>
      </c>
      <c r="AD316">
        <v>20</v>
      </c>
      <c r="AE316">
        <v>0</v>
      </c>
      <c r="AF316">
        <v>0</v>
      </c>
      <c r="AG316">
        <v>0</v>
      </c>
      <c r="AH316">
        <v>0</v>
      </c>
      <c r="AI316">
        <v>2</v>
      </c>
      <c r="AJ316">
        <v>1</v>
      </c>
      <c r="AK316">
        <v>16</v>
      </c>
      <c r="AL316">
        <v>134</v>
      </c>
      <c r="AM316">
        <v>127</v>
      </c>
      <c r="AN316">
        <v>126</v>
      </c>
      <c r="AO316" s="12" t="s">
        <v>3</v>
      </c>
      <c r="AP316" s="12" t="s">
        <v>942</v>
      </c>
      <c r="AQ316" s="12" t="s">
        <v>17</v>
      </c>
      <c r="AR316" s="12" t="s">
        <v>379</v>
      </c>
      <c r="AS316" s="12" t="s">
        <v>57</v>
      </c>
      <c r="AT316" s="12" t="s">
        <v>365</v>
      </c>
      <c r="AU316" s="12" t="s">
        <v>409</v>
      </c>
      <c r="AV316" s="12" t="s">
        <v>268</v>
      </c>
    </row>
    <row r="317" spans="1:48" x14ac:dyDescent="0.35">
      <c r="A317" s="12" t="s">
        <v>10</v>
      </c>
      <c r="B317" s="12" t="s">
        <v>162</v>
      </c>
      <c r="C317" s="109">
        <v>44127</v>
      </c>
      <c r="D317">
        <v>1111</v>
      </c>
      <c r="E317">
        <v>3</v>
      </c>
      <c r="F317">
        <v>3</v>
      </c>
      <c r="G317">
        <v>-7</v>
      </c>
      <c r="H317">
        <v>40</v>
      </c>
      <c r="I317">
        <v>32</v>
      </c>
      <c r="J317">
        <v>22</v>
      </c>
      <c r="K317">
        <v>22</v>
      </c>
      <c r="L317">
        <v>2</v>
      </c>
      <c r="M317">
        <v>2</v>
      </c>
      <c r="N317">
        <v>6</v>
      </c>
      <c r="O317">
        <v>6</v>
      </c>
      <c r="P317">
        <v>6</v>
      </c>
      <c r="Q317">
        <v>6</v>
      </c>
      <c r="R317">
        <v>6</v>
      </c>
      <c r="S317">
        <v>6</v>
      </c>
      <c r="T317">
        <v>1</v>
      </c>
      <c r="U317">
        <v>1</v>
      </c>
      <c r="V317">
        <v>0</v>
      </c>
      <c r="W317" s="12">
        <v>0</v>
      </c>
      <c r="X317">
        <v>0</v>
      </c>
      <c r="Y317">
        <v>0</v>
      </c>
      <c r="Z317">
        <v>0</v>
      </c>
      <c r="AA317">
        <v>0</v>
      </c>
      <c r="AB317">
        <v>144</v>
      </c>
      <c r="AC317">
        <v>10</v>
      </c>
      <c r="AD317">
        <v>8</v>
      </c>
      <c r="AE317">
        <v>2</v>
      </c>
      <c r="AF317">
        <v>0</v>
      </c>
      <c r="AG317">
        <v>0</v>
      </c>
      <c r="AH317">
        <v>0</v>
      </c>
      <c r="AI317">
        <v>1</v>
      </c>
      <c r="AJ317">
        <v>0</v>
      </c>
      <c r="AK317">
        <v>9</v>
      </c>
      <c r="AL317">
        <v>95</v>
      </c>
      <c r="AM317">
        <v>89</v>
      </c>
      <c r="AN317">
        <v>89</v>
      </c>
      <c r="AO317" s="12" t="s">
        <v>3</v>
      </c>
      <c r="AP317" s="12" t="s">
        <v>942</v>
      </c>
      <c r="AQ317" s="12" t="s">
        <v>17</v>
      </c>
      <c r="AR317" s="12" t="s">
        <v>379</v>
      </c>
      <c r="AS317" s="12" t="s">
        <v>57</v>
      </c>
      <c r="AT317" s="12" t="s">
        <v>368</v>
      </c>
      <c r="AU317" s="12" t="s">
        <v>402</v>
      </c>
      <c r="AV317" s="12" t="s">
        <v>268</v>
      </c>
    </row>
    <row r="318" spans="1:48" x14ac:dyDescent="0.35">
      <c r="A318" s="12" t="s">
        <v>10</v>
      </c>
      <c r="B318" s="12" t="s">
        <v>153</v>
      </c>
      <c r="C318" s="109">
        <v>44134</v>
      </c>
      <c r="D318">
        <v>8100</v>
      </c>
      <c r="E318">
        <v>7</v>
      </c>
      <c r="F318">
        <v>7</v>
      </c>
      <c r="G318">
        <v>-5</v>
      </c>
      <c r="H318">
        <v>71</v>
      </c>
      <c r="I318">
        <v>45</v>
      </c>
      <c r="J318">
        <v>23</v>
      </c>
      <c r="K318">
        <v>23</v>
      </c>
      <c r="L318">
        <v>2</v>
      </c>
      <c r="M318">
        <v>2</v>
      </c>
      <c r="N318">
        <v>9</v>
      </c>
      <c r="O318">
        <v>9</v>
      </c>
      <c r="P318">
        <v>9</v>
      </c>
      <c r="Q318">
        <v>9</v>
      </c>
      <c r="R318">
        <v>28</v>
      </c>
      <c r="S318">
        <v>24</v>
      </c>
      <c r="T318">
        <v>3</v>
      </c>
      <c r="U318">
        <v>3</v>
      </c>
      <c r="V318">
        <v>18</v>
      </c>
      <c r="W318" s="12">
        <v>18</v>
      </c>
      <c r="X318">
        <v>18</v>
      </c>
      <c r="Y318">
        <v>18</v>
      </c>
      <c r="Z318">
        <v>1</v>
      </c>
      <c r="AA318">
        <v>1</v>
      </c>
      <c r="AB318">
        <v>280</v>
      </c>
      <c r="AC318">
        <v>35</v>
      </c>
      <c r="AD318">
        <v>35</v>
      </c>
      <c r="AE318">
        <v>0</v>
      </c>
      <c r="AF318">
        <v>0</v>
      </c>
      <c r="AG318">
        <v>0</v>
      </c>
      <c r="AH318">
        <v>1</v>
      </c>
      <c r="AI318">
        <v>3</v>
      </c>
      <c r="AJ318">
        <v>3</v>
      </c>
      <c r="AK318">
        <v>26</v>
      </c>
      <c r="AL318">
        <v>428</v>
      </c>
      <c r="AM318">
        <v>392</v>
      </c>
      <c r="AN318">
        <v>390</v>
      </c>
      <c r="AO318" s="12" t="s">
        <v>3</v>
      </c>
      <c r="AP318" s="12" t="s">
        <v>943</v>
      </c>
      <c r="AQ318" s="12" t="s">
        <v>17</v>
      </c>
      <c r="AR318" s="12" t="s">
        <v>379</v>
      </c>
      <c r="AS318" s="12" t="s">
        <v>57</v>
      </c>
      <c r="AT318" s="12" t="s">
        <v>365</v>
      </c>
      <c r="AU318" s="12" t="s">
        <v>406</v>
      </c>
      <c r="AV318" s="12" t="s">
        <v>268</v>
      </c>
    </row>
    <row r="319" spans="1:48" x14ac:dyDescent="0.35">
      <c r="A319" s="12" t="s">
        <v>10</v>
      </c>
      <c r="B319" s="12" t="s">
        <v>156</v>
      </c>
      <c r="C319" s="109">
        <v>44134</v>
      </c>
      <c r="D319">
        <v>3802</v>
      </c>
      <c r="E319">
        <v>5</v>
      </c>
      <c r="F319">
        <v>5</v>
      </c>
      <c r="G319">
        <v>0</v>
      </c>
      <c r="H319">
        <v>79</v>
      </c>
      <c r="I319">
        <v>50</v>
      </c>
      <c r="J319">
        <v>32</v>
      </c>
      <c r="K319">
        <v>32</v>
      </c>
      <c r="L319">
        <v>2</v>
      </c>
      <c r="M319">
        <v>2</v>
      </c>
      <c r="N319">
        <v>3</v>
      </c>
      <c r="O319">
        <v>3</v>
      </c>
      <c r="P319">
        <v>3</v>
      </c>
      <c r="Q319">
        <v>3</v>
      </c>
      <c r="R319">
        <v>5</v>
      </c>
      <c r="S319">
        <v>5</v>
      </c>
      <c r="T319">
        <v>1</v>
      </c>
      <c r="U319">
        <v>1</v>
      </c>
      <c r="V319">
        <v>24</v>
      </c>
      <c r="W319" s="12">
        <v>24</v>
      </c>
      <c r="X319">
        <v>24</v>
      </c>
      <c r="Y319">
        <v>24</v>
      </c>
      <c r="Z319">
        <v>2</v>
      </c>
      <c r="AA319">
        <v>2</v>
      </c>
      <c r="AB319">
        <v>155</v>
      </c>
      <c r="AC319">
        <v>20</v>
      </c>
      <c r="AD319">
        <v>15</v>
      </c>
      <c r="AE319">
        <v>5</v>
      </c>
      <c r="AF319">
        <v>0</v>
      </c>
      <c r="AG319">
        <v>0</v>
      </c>
      <c r="AH319">
        <v>1</v>
      </c>
      <c r="AI319">
        <v>1</v>
      </c>
      <c r="AJ319">
        <v>0</v>
      </c>
      <c r="AK319">
        <v>18</v>
      </c>
      <c r="AL319">
        <v>142</v>
      </c>
      <c r="AM319">
        <v>135</v>
      </c>
      <c r="AN319">
        <v>135</v>
      </c>
      <c r="AO319" s="12" t="s">
        <v>3</v>
      </c>
      <c r="AP319" s="12" t="s">
        <v>943</v>
      </c>
      <c r="AQ319" s="12" t="s">
        <v>17</v>
      </c>
      <c r="AR319" s="12" t="s">
        <v>379</v>
      </c>
      <c r="AS319" s="12" t="s">
        <v>57</v>
      </c>
      <c r="AT319" s="12" t="s">
        <v>365</v>
      </c>
      <c r="AU319" s="12" t="s">
        <v>401</v>
      </c>
      <c r="AV319" s="12" t="s">
        <v>268</v>
      </c>
    </row>
    <row r="320" spans="1:48" x14ac:dyDescent="0.35">
      <c r="A320" s="12" t="s">
        <v>10</v>
      </c>
      <c r="B320" s="12" t="s">
        <v>157</v>
      </c>
      <c r="C320" s="109">
        <v>44134</v>
      </c>
      <c r="D320">
        <v>3135</v>
      </c>
      <c r="E320">
        <v>9</v>
      </c>
      <c r="F320">
        <v>9</v>
      </c>
      <c r="G320">
        <v>-14</v>
      </c>
      <c r="H320">
        <v>86</v>
      </c>
      <c r="I320">
        <v>61</v>
      </c>
      <c r="J320">
        <v>43</v>
      </c>
      <c r="K320">
        <v>43</v>
      </c>
      <c r="L320">
        <v>4</v>
      </c>
      <c r="M320">
        <v>4</v>
      </c>
      <c r="N320">
        <v>13</v>
      </c>
      <c r="O320">
        <v>13</v>
      </c>
      <c r="P320">
        <v>13</v>
      </c>
      <c r="Q320">
        <v>13</v>
      </c>
      <c r="R320">
        <v>30</v>
      </c>
      <c r="S320">
        <v>25</v>
      </c>
      <c r="T320">
        <v>3</v>
      </c>
      <c r="U320">
        <v>3</v>
      </c>
      <c r="V320">
        <v>32</v>
      </c>
      <c r="W320" s="12">
        <v>32</v>
      </c>
      <c r="X320">
        <v>32</v>
      </c>
      <c r="Y320">
        <v>32</v>
      </c>
      <c r="Z320">
        <v>2</v>
      </c>
      <c r="AA320">
        <v>2</v>
      </c>
      <c r="AB320">
        <v>215</v>
      </c>
      <c r="AC320">
        <v>22</v>
      </c>
      <c r="AD320">
        <v>22</v>
      </c>
      <c r="AE320">
        <v>0</v>
      </c>
      <c r="AF320">
        <v>0</v>
      </c>
      <c r="AG320">
        <v>0</v>
      </c>
      <c r="AH320">
        <v>1</v>
      </c>
      <c r="AI320">
        <v>1</v>
      </c>
      <c r="AJ320">
        <v>0</v>
      </c>
      <c r="AK320">
        <v>19</v>
      </c>
      <c r="AL320">
        <v>117</v>
      </c>
      <c r="AM320">
        <v>104</v>
      </c>
      <c r="AN320">
        <v>104</v>
      </c>
      <c r="AO320" s="12" t="s">
        <v>3</v>
      </c>
      <c r="AP320" s="12" t="s">
        <v>943</v>
      </c>
      <c r="AQ320" s="12" t="s">
        <v>17</v>
      </c>
      <c r="AR320" s="12" t="s">
        <v>379</v>
      </c>
      <c r="AS320" s="12" t="s">
        <v>57</v>
      </c>
      <c r="AT320" s="12" t="s">
        <v>370</v>
      </c>
      <c r="AU320" s="12" t="s">
        <v>410</v>
      </c>
      <c r="AV320" s="12" t="s">
        <v>268</v>
      </c>
    </row>
    <row r="321" spans="1:48" x14ac:dyDescent="0.35">
      <c r="A321" s="12" t="s">
        <v>10</v>
      </c>
      <c r="B321" s="12" t="s">
        <v>161</v>
      </c>
      <c r="C321" s="109">
        <v>44134</v>
      </c>
      <c r="D321">
        <v>1123</v>
      </c>
      <c r="E321">
        <v>5</v>
      </c>
      <c r="F321">
        <v>5</v>
      </c>
      <c r="G321">
        <v>-8</v>
      </c>
      <c r="H321">
        <v>75</v>
      </c>
      <c r="I321">
        <v>49</v>
      </c>
      <c r="J321">
        <v>36</v>
      </c>
      <c r="K321">
        <v>36</v>
      </c>
      <c r="L321">
        <v>2</v>
      </c>
      <c r="M321">
        <v>2</v>
      </c>
      <c r="N321">
        <v>4</v>
      </c>
      <c r="O321">
        <v>4</v>
      </c>
      <c r="P321">
        <v>4</v>
      </c>
      <c r="Q321">
        <v>4</v>
      </c>
      <c r="R321">
        <v>4</v>
      </c>
      <c r="S321">
        <v>4</v>
      </c>
      <c r="T321">
        <v>1</v>
      </c>
      <c r="U321">
        <v>1</v>
      </c>
      <c r="V321">
        <v>14</v>
      </c>
      <c r="W321" s="12">
        <v>14</v>
      </c>
      <c r="X321">
        <v>14</v>
      </c>
      <c r="Y321">
        <v>14</v>
      </c>
      <c r="Z321">
        <v>2</v>
      </c>
      <c r="AA321">
        <v>2</v>
      </c>
      <c r="AB321">
        <v>91</v>
      </c>
      <c r="AC321">
        <v>8</v>
      </c>
      <c r="AD321">
        <v>8</v>
      </c>
      <c r="AE321">
        <v>0</v>
      </c>
      <c r="AF321">
        <v>0</v>
      </c>
      <c r="AG321">
        <v>0</v>
      </c>
      <c r="AH321">
        <v>0</v>
      </c>
      <c r="AI321">
        <v>1</v>
      </c>
      <c r="AJ321">
        <v>0</v>
      </c>
      <c r="AK321">
        <v>7</v>
      </c>
      <c r="AL321">
        <v>84</v>
      </c>
      <c r="AM321">
        <v>80</v>
      </c>
      <c r="AN321">
        <v>80</v>
      </c>
      <c r="AO321" s="12" t="s">
        <v>3</v>
      </c>
      <c r="AP321" s="12" t="s">
        <v>943</v>
      </c>
      <c r="AQ321" s="12" t="s">
        <v>17</v>
      </c>
      <c r="AR321" s="12" t="s">
        <v>379</v>
      </c>
      <c r="AS321" s="12" t="s">
        <v>57</v>
      </c>
      <c r="AT321" s="12" t="s">
        <v>369</v>
      </c>
      <c r="AU321" s="12" t="s">
        <v>408</v>
      </c>
      <c r="AV321" s="12" t="s">
        <v>268</v>
      </c>
    </row>
    <row r="322" spans="1:48" x14ac:dyDescent="0.35">
      <c r="A322" s="12" t="s">
        <v>10</v>
      </c>
      <c r="B322" s="12" t="s">
        <v>153</v>
      </c>
      <c r="C322" s="109">
        <v>44141</v>
      </c>
      <c r="D322">
        <v>8083</v>
      </c>
      <c r="E322">
        <v>8</v>
      </c>
      <c r="F322">
        <v>8</v>
      </c>
      <c r="G322">
        <v>39</v>
      </c>
      <c r="H322">
        <v>93</v>
      </c>
      <c r="I322">
        <v>68</v>
      </c>
      <c r="J322">
        <v>52</v>
      </c>
      <c r="K322">
        <v>52</v>
      </c>
      <c r="L322">
        <v>3</v>
      </c>
      <c r="M322">
        <v>3</v>
      </c>
      <c r="N322">
        <v>20</v>
      </c>
      <c r="O322">
        <v>20</v>
      </c>
      <c r="P322">
        <v>20</v>
      </c>
      <c r="Q322">
        <v>17</v>
      </c>
      <c r="R322">
        <v>44</v>
      </c>
      <c r="S322">
        <v>44</v>
      </c>
      <c r="T322">
        <v>5</v>
      </c>
      <c r="U322">
        <v>5</v>
      </c>
      <c r="V322">
        <v>12</v>
      </c>
      <c r="W322" s="12">
        <v>12</v>
      </c>
      <c r="X322">
        <v>12</v>
      </c>
      <c r="Y322">
        <v>12</v>
      </c>
      <c r="Z322">
        <v>0</v>
      </c>
      <c r="AA322">
        <v>0</v>
      </c>
      <c r="AB322">
        <v>310</v>
      </c>
      <c r="AC322">
        <v>50</v>
      </c>
      <c r="AD322">
        <v>50</v>
      </c>
      <c r="AE322">
        <v>0</v>
      </c>
      <c r="AF322">
        <v>0</v>
      </c>
      <c r="AG322">
        <v>0</v>
      </c>
      <c r="AH322">
        <v>1</v>
      </c>
      <c r="AI322">
        <v>1</v>
      </c>
      <c r="AJ322">
        <v>2</v>
      </c>
      <c r="AK322">
        <v>46</v>
      </c>
      <c r="AL322">
        <v>985</v>
      </c>
      <c r="AM322">
        <v>935</v>
      </c>
      <c r="AN322">
        <v>925</v>
      </c>
      <c r="AO322" s="12" t="s">
        <v>3</v>
      </c>
      <c r="AP322" s="12" t="s">
        <v>944</v>
      </c>
      <c r="AQ322" s="12" t="s">
        <v>35</v>
      </c>
      <c r="AR322" s="12" t="s">
        <v>379</v>
      </c>
      <c r="AS322" s="12" t="s">
        <v>57</v>
      </c>
      <c r="AT322" s="12" t="s">
        <v>365</v>
      </c>
      <c r="AU322" s="12" t="s">
        <v>406</v>
      </c>
      <c r="AV322" s="12" t="s">
        <v>268</v>
      </c>
    </row>
    <row r="323" spans="1:48" x14ac:dyDescent="0.35">
      <c r="A323" s="12" t="s">
        <v>10</v>
      </c>
      <c r="B323" s="12" t="s">
        <v>155</v>
      </c>
      <c r="C323" s="109">
        <v>44141</v>
      </c>
      <c r="D323">
        <v>4319</v>
      </c>
      <c r="E323">
        <v>2</v>
      </c>
      <c r="F323">
        <v>3</v>
      </c>
      <c r="G323">
        <v>31</v>
      </c>
      <c r="H323">
        <v>139</v>
      </c>
      <c r="I323">
        <v>83</v>
      </c>
      <c r="J323">
        <v>65</v>
      </c>
      <c r="K323">
        <v>65</v>
      </c>
      <c r="L323">
        <v>1</v>
      </c>
      <c r="M323">
        <v>1</v>
      </c>
      <c r="N323">
        <v>8</v>
      </c>
      <c r="O323">
        <v>8</v>
      </c>
      <c r="P323">
        <v>8</v>
      </c>
      <c r="Q323">
        <v>8</v>
      </c>
      <c r="R323">
        <v>14</v>
      </c>
      <c r="S323">
        <v>10</v>
      </c>
      <c r="T323">
        <v>1</v>
      </c>
      <c r="U323">
        <v>1</v>
      </c>
      <c r="V323">
        <v>5</v>
      </c>
      <c r="W323" s="12">
        <v>5</v>
      </c>
      <c r="X323">
        <v>5</v>
      </c>
      <c r="Y323">
        <v>5</v>
      </c>
      <c r="Z323">
        <v>0</v>
      </c>
      <c r="AA323">
        <v>0</v>
      </c>
      <c r="AB323">
        <v>126</v>
      </c>
      <c r="AC323">
        <v>15</v>
      </c>
      <c r="AD323">
        <v>15</v>
      </c>
      <c r="AE323">
        <v>0</v>
      </c>
      <c r="AF323">
        <v>0</v>
      </c>
      <c r="AG323">
        <v>0</v>
      </c>
      <c r="AH323">
        <v>0</v>
      </c>
      <c r="AI323">
        <v>1</v>
      </c>
      <c r="AJ323">
        <v>0</v>
      </c>
      <c r="AK323">
        <v>14</v>
      </c>
      <c r="AL323">
        <v>142</v>
      </c>
      <c r="AM323">
        <v>130</v>
      </c>
      <c r="AN323">
        <v>129</v>
      </c>
      <c r="AO323" s="12" t="s">
        <v>3</v>
      </c>
      <c r="AP323" s="12" t="s">
        <v>944</v>
      </c>
      <c r="AQ323" s="12" t="s">
        <v>35</v>
      </c>
      <c r="AR323" s="12" t="s">
        <v>379</v>
      </c>
      <c r="AS323" s="12" t="s">
        <v>57</v>
      </c>
      <c r="AT323" s="12" t="s">
        <v>365</v>
      </c>
      <c r="AU323" s="12" t="s">
        <v>409</v>
      </c>
      <c r="AV323" s="12" t="s">
        <v>268</v>
      </c>
    </row>
    <row r="324" spans="1:48" x14ac:dyDescent="0.35">
      <c r="A324" s="12" t="s">
        <v>10</v>
      </c>
      <c r="B324" s="12" t="s">
        <v>156</v>
      </c>
      <c r="C324" s="109">
        <v>44141</v>
      </c>
      <c r="D324">
        <v>3865</v>
      </c>
      <c r="E324">
        <v>3</v>
      </c>
      <c r="F324">
        <v>5</v>
      </c>
      <c r="G324">
        <v>37</v>
      </c>
      <c r="H324">
        <v>177</v>
      </c>
      <c r="I324">
        <v>106</v>
      </c>
      <c r="J324">
        <v>59</v>
      </c>
      <c r="K324">
        <v>59</v>
      </c>
      <c r="L324">
        <v>3</v>
      </c>
      <c r="M324">
        <v>3</v>
      </c>
      <c r="N324">
        <v>5</v>
      </c>
      <c r="O324">
        <v>5</v>
      </c>
      <c r="P324">
        <v>5</v>
      </c>
      <c r="Q324">
        <v>5</v>
      </c>
      <c r="R324">
        <v>6</v>
      </c>
      <c r="S324">
        <v>4</v>
      </c>
      <c r="T324">
        <v>0</v>
      </c>
      <c r="U324">
        <v>0</v>
      </c>
      <c r="V324">
        <v>18</v>
      </c>
      <c r="W324" s="12">
        <v>18</v>
      </c>
      <c r="X324">
        <v>18</v>
      </c>
      <c r="Y324">
        <v>18</v>
      </c>
      <c r="Z324">
        <v>0</v>
      </c>
      <c r="AA324">
        <v>0</v>
      </c>
      <c r="AB324">
        <v>207</v>
      </c>
      <c r="AC324">
        <v>20</v>
      </c>
      <c r="AD324">
        <v>15</v>
      </c>
      <c r="AE324">
        <v>5</v>
      </c>
      <c r="AF324">
        <v>0</v>
      </c>
      <c r="AG324">
        <v>0</v>
      </c>
      <c r="AH324">
        <v>1</v>
      </c>
      <c r="AI324">
        <v>1</v>
      </c>
      <c r="AJ324">
        <v>0</v>
      </c>
      <c r="AK324">
        <v>18</v>
      </c>
      <c r="AL324">
        <v>267</v>
      </c>
      <c r="AM324">
        <v>253</v>
      </c>
      <c r="AN324">
        <v>253</v>
      </c>
      <c r="AO324" s="12" t="s">
        <v>3</v>
      </c>
      <c r="AP324" s="12" t="s">
        <v>944</v>
      </c>
      <c r="AQ324" s="12" t="s">
        <v>35</v>
      </c>
      <c r="AR324" s="12" t="s">
        <v>379</v>
      </c>
      <c r="AS324" s="12" t="s">
        <v>57</v>
      </c>
      <c r="AT324" s="12" t="s">
        <v>365</v>
      </c>
      <c r="AU324" s="12" t="s">
        <v>401</v>
      </c>
      <c r="AV324" s="12" t="s">
        <v>268</v>
      </c>
    </row>
    <row r="325" spans="1:48" x14ac:dyDescent="0.35">
      <c r="A325" s="12" t="s">
        <v>10</v>
      </c>
      <c r="B325" s="12" t="s">
        <v>157</v>
      </c>
      <c r="C325" s="109">
        <v>44141</v>
      </c>
      <c r="D325">
        <v>3075</v>
      </c>
      <c r="E325">
        <v>10</v>
      </c>
      <c r="F325">
        <v>19</v>
      </c>
      <c r="G325">
        <v>20</v>
      </c>
      <c r="H325">
        <v>158</v>
      </c>
      <c r="I325">
        <v>98</v>
      </c>
      <c r="J325">
        <v>45</v>
      </c>
      <c r="K325">
        <v>45</v>
      </c>
      <c r="L325">
        <v>5</v>
      </c>
      <c r="M325">
        <v>5</v>
      </c>
      <c r="N325">
        <v>14</v>
      </c>
      <c r="O325">
        <v>14</v>
      </c>
      <c r="P325">
        <v>14</v>
      </c>
      <c r="Q325">
        <v>12</v>
      </c>
      <c r="R325">
        <v>26</v>
      </c>
      <c r="S325">
        <v>22</v>
      </c>
      <c r="T325">
        <v>5</v>
      </c>
      <c r="U325">
        <v>5</v>
      </c>
      <c r="V325">
        <v>12</v>
      </c>
      <c r="W325" s="12">
        <v>12</v>
      </c>
      <c r="X325">
        <v>12</v>
      </c>
      <c r="Y325">
        <v>12</v>
      </c>
      <c r="Z325">
        <v>0</v>
      </c>
      <c r="AA325">
        <v>0</v>
      </c>
      <c r="AB325">
        <v>250</v>
      </c>
      <c r="AC325">
        <v>25</v>
      </c>
      <c r="AD325">
        <v>25</v>
      </c>
      <c r="AE325">
        <v>0</v>
      </c>
      <c r="AF325">
        <v>0</v>
      </c>
      <c r="AG325">
        <v>0</v>
      </c>
      <c r="AH325">
        <v>0</v>
      </c>
      <c r="AI325">
        <v>1</v>
      </c>
      <c r="AJ325">
        <v>5</v>
      </c>
      <c r="AK325">
        <v>22</v>
      </c>
      <c r="AL325">
        <v>206</v>
      </c>
      <c r="AM325">
        <v>188</v>
      </c>
      <c r="AN325">
        <v>188</v>
      </c>
      <c r="AO325" s="12" t="s">
        <v>3</v>
      </c>
      <c r="AP325" s="12" t="s">
        <v>944</v>
      </c>
      <c r="AQ325" s="12" t="s">
        <v>35</v>
      </c>
      <c r="AR325" s="12" t="s">
        <v>379</v>
      </c>
      <c r="AS325" s="12" t="s">
        <v>57</v>
      </c>
      <c r="AT325" s="12" t="s">
        <v>370</v>
      </c>
      <c r="AU325" s="12" t="s">
        <v>410</v>
      </c>
      <c r="AV325" s="12" t="s">
        <v>268</v>
      </c>
    </row>
    <row r="326" spans="1:48" x14ac:dyDescent="0.35">
      <c r="A326" s="12" t="s">
        <v>10</v>
      </c>
      <c r="B326" s="12" t="s">
        <v>153</v>
      </c>
      <c r="C326" s="109">
        <v>44148</v>
      </c>
      <c r="D326">
        <v>8086</v>
      </c>
      <c r="E326">
        <v>8</v>
      </c>
      <c r="F326">
        <v>7</v>
      </c>
      <c r="G326">
        <v>3</v>
      </c>
      <c r="H326">
        <v>92</v>
      </c>
      <c r="I326">
        <v>59</v>
      </c>
      <c r="J326">
        <v>49</v>
      </c>
      <c r="K326">
        <v>49</v>
      </c>
      <c r="L326">
        <v>5</v>
      </c>
      <c r="M326">
        <v>5</v>
      </c>
      <c r="N326">
        <v>17</v>
      </c>
      <c r="O326">
        <v>17</v>
      </c>
      <c r="P326">
        <v>17</v>
      </c>
      <c r="Q326">
        <v>17</v>
      </c>
      <c r="R326">
        <v>34</v>
      </c>
      <c r="S326">
        <v>28</v>
      </c>
      <c r="T326">
        <v>3</v>
      </c>
      <c r="U326">
        <v>3</v>
      </c>
      <c r="V326">
        <v>32</v>
      </c>
      <c r="W326" s="12">
        <v>32</v>
      </c>
      <c r="X326">
        <v>32</v>
      </c>
      <c r="Y326">
        <v>32</v>
      </c>
      <c r="Z326">
        <v>0</v>
      </c>
      <c r="AA326">
        <v>0</v>
      </c>
      <c r="AB326">
        <v>792</v>
      </c>
      <c r="AC326">
        <v>103</v>
      </c>
      <c r="AD326">
        <v>95</v>
      </c>
      <c r="AE326">
        <v>0</v>
      </c>
      <c r="AF326">
        <v>0</v>
      </c>
      <c r="AG326">
        <v>0</v>
      </c>
      <c r="AH326">
        <v>2</v>
      </c>
      <c r="AI326">
        <v>3</v>
      </c>
      <c r="AJ326">
        <v>3</v>
      </c>
      <c r="AK326">
        <v>86</v>
      </c>
      <c r="AL326">
        <v>630</v>
      </c>
      <c r="AM326">
        <v>599</v>
      </c>
      <c r="AN326">
        <v>592</v>
      </c>
      <c r="AO326" s="12" t="s">
        <v>3</v>
      </c>
      <c r="AP326" s="12" t="s">
        <v>945</v>
      </c>
      <c r="AQ326" s="12" t="s">
        <v>35</v>
      </c>
      <c r="AR326" s="12" t="s">
        <v>379</v>
      </c>
      <c r="AS326" s="12" t="s">
        <v>57</v>
      </c>
      <c r="AT326" s="12" t="s">
        <v>365</v>
      </c>
      <c r="AU326" s="12" t="s">
        <v>406</v>
      </c>
      <c r="AV326" s="12" t="s">
        <v>268</v>
      </c>
    </row>
    <row r="327" spans="1:48" x14ac:dyDescent="0.35">
      <c r="A327" s="12" t="s">
        <v>10</v>
      </c>
      <c r="B327" s="12" t="s">
        <v>155</v>
      </c>
      <c r="C327" s="109">
        <v>44148</v>
      </c>
      <c r="D327">
        <v>4354</v>
      </c>
      <c r="E327">
        <v>7</v>
      </c>
      <c r="F327">
        <v>6</v>
      </c>
      <c r="G327">
        <v>35</v>
      </c>
      <c r="H327">
        <v>143</v>
      </c>
      <c r="I327">
        <v>93</v>
      </c>
      <c r="J327">
        <v>74</v>
      </c>
      <c r="K327">
        <v>74</v>
      </c>
      <c r="L327">
        <v>5</v>
      </c>
      <c r="M327">
        <v>5</v>
      </c>
      <c r="N327">
        <v>17</v>
      </c>
      <c r="O327">
        <v>17</v>
      </c>
      <c r="P327">
        <v>17</v>
      </c>
      <c r="Q327">
        <v>17</v>
      </c>
      <c r="R327">
        <v>25</v>
      </c>
      <c r="S327">
        <v>19</v>
      </c>
      <c r="T327">
        <v>2</v>
      </c>
      <c r="U327">
        <v>2</v>
      </c>
      <c r="V327">
        <v>36</v>
      </c>
      <c r="W327" s="12">
        <v>36</v>
      </c>
      <c r="X327">
        <v>36</v>
      </c>
      <c r="Y327">
        <v>36</v>
      </c>
      <c r="Z327">
        <v>0</v>
      </c>
      <c r="AA327">
        <v>0</v>
      </c>
      <c r="AB327">
        <v>213</v>
      </c>
      <c r="AC327">
        <v>25</v>
      </c>
      <c r="AD327">
        <v>25</v>
      </c>
      <c r="AE327">
        <v>0</v>
      </c>
      <c r="AF327">
        <v>0</v>
      </c>
      <c r="AG327">
        <v>0</v>
      </c>
      <c r="AH327">
        <v>0</v>
      </c>
      <c r="AI327">
        <v>5</v>
      </c>
      <c r="AJ327">
        <v>0</v>
      </c>
      <c r="AK327">
        <v>20</v>
      </c>
      <c r="AL327">
        <v>203</v>
      </c>
      <c r="AM327">
        <v>189</v>
      </c>
      <c r="AN327">
        <v>189</v>
      </c>
      <c r="AO327" s="12" t="s">
        <v>3</v>
      </c>
      <c r="AP327" s="12" t="s">
        <v>945</v>
      </c>
      <c r="AQ327" s="12" t="s">
        <v>35</v>
      </c>
      <c r="AR327" s="12" t="s">
        <v>379</v>
      </c>
      <c r="AS327" s="12" t="s">
        <v>57</v>
      </c>
      <c r="AT327" s="12" t="s">
        <v>365</v>
      </c>
      <c r="AU327" s="12" t="s">
        <v>409</v>
      </c>
      <c r="AV327" s="12" t="s">
        <v>268</v>
      </c>
    </row>
    <row r="328" spans="1:48" x14ac:dyDescent="0.35">
      <c r="A328" s="12" t="s">
        <v>10</v>
      </c>
      <c r="B328" s="12" t="s">
        <v>156</v>
      </c>
      <c r="C328" s="109">
        <v>44148</v>
      </c>
      <c r="D328">
        <v>3866</v>
      </c>
      <c r="E328">
        <v>0</v>
      </c>
      <c r="F328">
        <v>2</v>
      </c>
      <c r="G328">
        <v>1</v>
      </c>
      <c r="H328">
        <v>107</v>
      </c>
      <c r="I328">
        <v>69</v>
      </c>
      <c r="J328">
        <v>42</v>
      </c>
      <c r="K328">
        <v>42</v>
      </c>
      <c r="L328">
        <v>0</v>
      </c>
      <c r="M328">
        <v>0</v>
      </c>
      <c r="N328">
        <v>3</v>
      </c>
      <c r="O328">
        <v>3</v>
      </c>
      <c r="P328">
        <v>3</v>
      </c>
      <c r="Q328">
        <v>3</v>
      </c>
      <c r="R328">
        <v>3</v>
      </c>
      <c r="S328">
        <v>3</v>
      </c>
      <c r="T328">
        <v>0</v>
      </c>
      <c r="U328">
        <v>0</v>
      </c>
      <c r="V328">
        <v>5</v>
      </c>
      <c r="W328" s="12">
        <v>5</v>
      </c>
      <c r="X328">
        <v>5</v>
      </c>
      <c r="Y328">
        <v>5</v>
      </c>
      <c r="Z328">
        <v>0</v>
      </c>
      <c r="AA328">
        <v>0</v>
      </c>
      <c r="AB328">
        <v>380</v>
      </c>
      <c r="AC328">
        <v>38</v>
      </c>
      <c r="AD328">
        <v>23</v>
      </c>
      <c r="AE328">
        <v>15</v>
      </c>
      <c r="AF328">
        <v>0</v>
      </c>
      <c r="AG328">
        <v>0</v>
      </c>
      <c r="AH328">
        <v>1</v>
      </c>
      <c r="AI328">
        <v>2</v>
      </c>
      <c r="AJ328">
        <v>0</v>
      </c>
      <c r="AK328">
        <v>35</v>
      </c>
      <c r="AL328">
        <v>214</v>
      </c>
      <c r="AM328">
        <v>205</v>
      </c>
      <c r="AN328">
        <v>205</v>
      </c>
      <c r="AO328" s="12" t="s">
        <v>3</v>
      </c>
      <c r="AP328" s="12" t="s">
        <v>945</v>
      </c>
      <c r="AQ328" s="12" t="s">
        <v>35</v>
      </c>
      <c r="AR328" s="12" t="s">
        <v>379</v>
      </c>
      <c r="AS328" s="12" t="s">
        <v>57</v>
      </c>
      <c r="AT328" s="12" t="s">
        <v>365</v>
      </c>
      <c r="AU328" s="12" t="s">
        <v>401</v>
      </c>
      <c r="AV328" s="12" t="s">
        <v>268</v>
      </c>
    </row>
    <row r="329" spans="1:48" x14ac:dyDescent="0.35">
      <c r="A329" s="12" t="s">
        <v>10</v>
      </c>
      <c r="B329" s="12" t="s">
        <v>158</v>
      </c>
      <c r="C329" s="109">
        <v>44155</v>
      </c>
      <c r="D329">
        <v>1848</v>
      </c>
      <c r="E329">
        <v>0</v>
      </c>
      <c r="F329">
        <v>0</v>
      </c>
      <c r="G329">
        <v>0</v>
      </c>
      <c r="H329">
        <v>70</v>
      </c>
      <c r="I329">
        <v>45</v>
      </c>
      <c r="J329">
        <v>31</v>
      </c>
      <c r="K329">
        <v>31</v>
      </c>
      <c r="L329">
        <v>0</v>
      </c>
      <c r="M329">
        <v>0</v>
      </c>
      <c r="N329">
        <v>5</v>
      </c>
      <c r="O329">
        <v>5</v>
      </c>
      <c r="P329">
        <v>5</v>
      </c>
      <c r="Q329">
        <v>5</v>
      </c>
      <c r="R329">
        <v>10</v>
      </c>
      <c r="S329">
        <v>10</v>
      </c>
      <c r="T329">
        <v>0</v>
      </c>
      <c r="U329">
        <v>0</v>
      </c>
      <c r="V329">
        <v>22</v>
      </c>
      <c r="W329" s="12">
        <v>22</v>
      </c>
      <c r="X329">
        <v>22</v>
      </c>
      <c r="Y329">
        <v>22</v>
      </c>
      <c r="Z329">
        <v>0</v>
      </c>
      <c r="AA329">
        <v>0</v>
      </c>
      <c r="AB329">
        <v>132</v>
      </c>
      <c r="AC329">
        <v>12</v>
      </c>
      <c r="AD329">
        <v>12</v>
      </c>
      <c r="AE329">
        <v>0</v>
      </c>
      <c r="AF329">
        <v>0</v>
      </c>
      <c r="AG329">
        <v>0</v>
      </c>
      <c r="AH329">
        <v>0</v>
      </c>
      <c r="AI329">
        <v>2</v>
      </c>
      <c r="AJ329">
        <v>0</v>
      </c>
      <c r="AK329">
        <v>10</v>
      </c>
      <c r="AL329">
        <v>110</v>
      </c>
      <c r="AM329">
        <v>102</v>
      </c>
      <c r="AN329">
        <v>102</v>
      </c>
      <c r="AO329" s="12" t="s">
        <v>3</v>
      </c>
      <c r="AP329" s="12" t="s">
        <v>990</v>
      </c>
      <c r="AQ329" s="12" t="s">
        <v>35</v>
      </c>
      <c r="AR329" s="12" t="s">
        <v>379</v>
      </c>
      <c r="AS329" s="12" t="s">
        <v>57</v>
      </c>
      <c r="AT329" s="12" t="s">
        <v>365</v>
      </c>
      <c r="AU329" s="12" t="s">
        <v>407</v>
      </c>
      <c r="AV329" s="12" t="s">
        <v>268</v>
      </c>
    </row>
    <row r="330" spans="1:48" x14ac:dyDescent="0.35">
      <c r="A330" s="12" t="s">
        <v>517</v>
      </c>
      <c r="B330" s="12" t="s">
        <v>550</v>
      </c>
      <c r="C330" s="109">
        <v>44155</v>
      </c>
      <c r="D330">
        <v>713</v>
      </c>
      <c r="E330">
        <v>3</v>
      </c>
      <c r="F330">
        <v>3</v>
      </c>
      <c r="G330">
        <v>0</v>
      </c>
      <c r="H330">
        <v>17</v>
      </c>
      <c r="I330">
        <v>17</v>
      </c>
      <c r="J330">
        <v>14</v>
      </c>
      <c r="K330">
        <v>14</v>
      </c>
      <c r="L330">
        <v>3</v>
      </c>
      <c r="M330">
        <v>3</v>
      </c>
      <c r="N330">
        <v>117</v>
      </c>
      <c r="O330">
        <v>3</v>
      </c>
      <c r="P330">
        <v>3</v>
      </c>
      <c r="Q330">
        <v>0</v>
      </c>
      <c r="R330">
        <v>0</v>
      </c>
      <c r="S330">
        <v>0</v>
      </c>
      <c r="T330">
        <v>0</v>
      </c>
      <c r="U330">
        <v>0</v>
      </c>
      <c r="V330">
        <v>7</v>
      </c>
      <c r="W330" s="12">
        <v>0</v>
      </c>
      <c r="X330">
        <v>7</v>
      </c>
      <c r="Y330">
        <v>7</v>
      </c>
      <c r="Z330">
        <v>0</v>
      </c>
      <c r="AA330">
        <v>0</v>
      </c>
      <c r="AB330">
        <v>83</v>
      </c>
      <c r="AC330">
        <v>8</v>
      </c>
      <c r="AD330">
        <v>8</v>
      </c>
      <c r="AE330">
        <v>0</v>
      </c>
      <c r="AF330">
        <v>1</v>
      </c>
      <c r="AG330">
        <v>0</v>
      </c>
      <c r="AH330">
        <v>0</v>
      </c>
      <c r="AI330">
        <v>0</v>
      </c>
      <c r="AJ330">
        <v>3</v>
      </c>
      <c r="AK330">
        <v>5</v>
      </c>
      <c r="AL330">
        <v>117</v>
      </c>
      <c r="AM330">
        <v>27</v>
      </c>
      <c r="AN330">
        <v>24</v>
      </c>
      <c r="AO330" s="12" t="s">
        <v>3</v>
      </c>
      <c r="AP330" s="12" t="s">
        <v>990</v>
      </c>
      <c r="AQ330" s="12" t="s">
        <v>35</v>
      </c>
      <c r="AR330" s="12" t="s">
        <v>379</v>
      </c>
      <c r="AS330" s="12" t="s">
        <v>57</v>
      </c>
      <c r="AT330" s="12" t="s">
        <v>549</v>
      </c>
      <c r="AU330" s="12" t="s">
        <v>551</v>
      </c>
      <c r="AV330" s="12" t="s">
        <v>986</v>
      </c>
    </row>
    <row r="331" spans="1:48" x14ac:dyDescent="0.35">
      <c r="A331" s="12" t="s">
        <v>517</v>
      </c>
      <c r="B331" s="12" t="s">
        <v>527</v>
      </c>
      <c r="C331" s="109">
        <v>44148</v>
      </c>
      <c r="D331">
        <v>990</v>
      </c>
      <c r="E331">
        <v>3</v>
      </c>
      <c r="F331">
        <v>3</v>
      </c>
      <c r="G331">
        <v>2</v>
      </c>
      <c r="H331">
        <v>40</v>
      </c>
      <c r="I331">
        <v>40</v>
      </c>
      <c r="J331">
        <v>22</v>
      </c>
      <c r="K331">
        <v>22</v>
      </c>
      <c r="L331">
        <v>2</v>
      </c>
      <c r="M331">
        <v>2</v>
      </c>
      <c r="N331">
        <v>28</v>
      </c>
      <c r="O331">
        <v>3</v>
      </c>
      <c r="P331">
        <v>3</v>
      </c>
      <c r="Q331">
        <v>3</v>
      </c>
      <c r="R331">
        <v>3</v>
      </c>
      <c r="S331">
        <v>3</v>
      </c>
      <c r="T331">
        <v>1</v>
      </c>
      <c r="U331">
        <v>1</v>
      </c>
      <c r="V331">
        <v>0</v>
      </c>
      <c r="W331" s="12">
        <v>0</v>
      </c>
      <c r="X331">
        <v>0</v>
      </c>
      <c r="Y331">
        <v>0</v>
      </c>
      <c r="Z331">
        <v>0</v>
      </c>
      <c r="AA331">
        <v>0</v>
      </c>
      <c r="AB331">
        <v>99</v>
      </c>
      <c r="AC331">
        <v>18</v>
      </c>
      <c r="AD331">
        <v>15</v>
      </c>
      <c r="AE331">
        <v>3</v>
      </c>
      <c r="AF331">
        <v>1</v>
      </c>
      <c r="AG331">
        <v>0</v>
      </c>
      <c r="AH331">
        <v>0</v>
      </c>
      <c r="AI331">
        <v>0</v>
      </c>
      <c r="AJ331">
        <v>11</v>
      </c>
      <c r="AK331">
        <v>7</v>
      </c>
      <c r="AL331">
        <v>28</v>
      </c>
      <c r="AM331">
        <v>24</v>
      </c>
      <c r="AN331">
        <v>20</v>
      </c>
      <c r="AO331" s="12" t="s">
        <v>3</v>
      </c>
      <c r="AP331" s="12" t="s">
        <v>945</v>
      </c>
      <c r="AQ331" s="12" t="s">
        <v>35</v>
      </c>
      <c r="AR331" s="12" t="s">
        <v>379</v>
      </c>
      <c r="AS331" s="12" t="s">
        <v>57</v>
      </c>
      <c r="AT331" s="12" t="s">
        <v>526</v>
      </c>
      <c r="AU331" s="12" t="s">
        <v>528</v>
      </c>
      <c r="AV331" s="12" t="s">
        <v>986</v>
      </c>
    </row>
    <row r="332" spans="1:48" x14ac:dyDescent="0.35">
      <c r="A332" s="12" t="s">
        <v>517</v>
      </c>
      <c r="B332" s="12" t="s">
        <v>522</v>
      </c>
      <c r="C332" s="109">
        <v>44148</v>
      </c>
      <c r="D332">
        <v>659</v>
      </c>
      <c r="E332">
        <v>2</v>
      </c>
      <c r="F332">
        <v>2</v>
      </c>
      <c r="G332">
        <v>24</v>
      </c>
      <c r="H332">
        <v>46</v>
      </c>
      <c r="I332">
        <v>45</v>
      </c>
      <c r="J332">
        <v>36</v>
      </c>
      <c r="K332">
        <v>36</v>
      </c>
      <c r="L332">
        <v>2</v>
      </c>
      <c r="M332">
        <v>2</v>
      </c>
      <c r="N332">
        <v>37</v>
      </c>
      <c r="O332">
        <v>5</v>
      </c>
      <c r="P332">
        <v>5</v>
      </c>
      <c r="Q332">
        <v>5</v>
      </c>
      <c r="R332">
        <v>8</v>
      </c>
      <c r="S332">
        <v>5</v>
      </c>
      <c r="T332">
        <v>0</v>
      </c>
      <c r="U332">
        <v>0</v>
      </c>
      <c r="V332">
        <v>0</v>
      </c>
      <c r="W332" s="12">
        <v>0</v>
      </c>
      <c r="X332">
        <v>0</v>
      </c>
      <c r="Y332">
        <v>0</v>
      </c>
      <c r="Z332">
        <v>0</v>
      </c>
      <c r="AA332">
        <v>0</v>
      </c>
      <c r="AB332">
        <v>58</v>
      </c>
      <c r="AC332">
        <v>15</v>
      </c>
      <c r="AD332">
        <v>13</v>
      </c>
      <c r="AE332">
        <v>2</v>
      </c>
      <c r="AF332">
        <v>1</v>
      </c>
      <c r="AG332">
        <v>0</v>
      </c>
      <c r="AH332">
        <v>1</v>
      </c>
      <c r="AI332">
        <v>0</v>
      </c>
      <c r="AJ332">
        <v>3</v>
      </c>
      <c r="AK332">
        <v>11</v>
      </c>
      <c r="AL332">
        <v>37</v>
      </c>
      <c r="AM332">
        <v>26</v>
      </c>
      <c r="AN332">
        <v>23</v>
      </c>
      <c r="AO332" s="12" t="s">
        <v>3</v>
      </c>
      <c r="AP332" s="12" t="s">
        <v>945</v>
      </c>
      <c r="AQ332" s="12" t="s">
        <v>35</v>
      </c>
      <c r="AR332" s="12" t="s">
        <v>379</v>
      </c>
      <c r="AS332" s="12" t="s">
        <v>57</v>
      </c>
      <c r="AT332" s="12" t="s">
        <v>521</v>
      </c>
      <c r="AU332" s="12" t="s">
        <v>523</v>
      </c>
      <c r="AV332" s="12" t="s">
        <v>986</v>
      </c>
    </row>
    <row r="333" spans="1:48" x14ac:dyDescent="0.35">
      <c r="A333" s="12" t="s">
        <v>517</v>
      </c>
      <c r="B333" s="12" t="s">
        <v>538</v>
      </c>
      <c r="C333" s="109">
        <v>44141</v>
      </c>
      <c r="D333">
        <v>1789</v>
      </c>
      <c r="E333">
        <v>1</v>
      </c>
      <c r="F333">
        <v>1</v>
      </c>
      <c r="G333">
        <v>18</v>
      </c>
      <c r="H333">
        <v>25</v>
      </c>
      <c r="I333">
        <v>25</v>
      </c>
      <c r="J333">
        <v>9</v>
      </c>
      <c r="K333">
        <v>9</v>
      </c>
      <c r="L333">
        <v>0</v>
      </c>
      <c r="M333">
        <v>0</v>
      </c>
      <c r="N333">
        <v>67</v>
      </c>
      <c r="O333">
        <v>12</v>
      </c>
      <c r="P333">
        <v>12</v>
      </c>
      <c r="Q333">
        <v>12</v>
      </c>
      <c r="R333">
        <v>8</v>
      </c>
      <c r="S333">
        <v>6</v>
      </c>
      <c r="T333">
        <v>1</v>
      </c>
      <c r="U333">
        <v>1</v>
      </c>
      <c r="V333">
        <v>6</v>
      </c>
      <c r="W333" s="12">
        <v>0</v>
      </c>
      <c r="X333">
        <v>6</v>
      </c>
      <c r="Y333">
        <v>6</v>
      </c>
      <c r="Z333">
        <v>0</v>
      </c>
      <c r="AA333">
        <v>0</v>
      </c>
      <c r="AB333">
        <v>233</v>
      </c>
      <c r="AC333">
        <v>94</v>
      </c>
      <c r="AD333">
        <v>94</v>
      </c>
      <c r="AE333">
        <v>0</v>
      </c>
      <c r="AF333">
        <v>1</v>
      </c>
      <c r="AG333">
        <v>0</v>
      </c>
      <c r="AH333">
        <v>0</v>
      </c>
      <c r="AI333">
        <v>0</v>
      </c>
      <c r="AJ333">
        <v>14</v>
      </c>
      <c r="AK333">
        <v>80</v>
      </c>
      <c r="AL333">
        <v>67</v>
      </c>
      <c r="AM333">
        <v>44</v>
      </c>
      <c r="AN333">
        <v>30</v>
      </c>
      <c r="AO333" s="12" t="s">
        <v>3</v>
      </c>
      <c r="AP333" s="12" t="s">
        <v>944</v>
      </c>
      <c r="AQ333" s="12" t="s">
        <v>35</v>
      </c>
      <c r="AR333" s="12" t="s">
        <v>379</v>
      </c>
      <c r="AS333" s="12" t="s">
        <v>57</v>
      </c>
      <c r="AT333" s="12" t="s">
        <v>537</v>
      </c>
      <c r="AU333" s="12" t="s">
        <v>539</v>
      </c>
      <c r="AV333" s="12" t="s">
        <v>986</v>
      </c>
    </row>
    <row r="334" spans="1:48" x14ac:dyDescent="0.35">
      <c r="A334" s="12" t="s">
        <v>517</v>
      </c>
      <c r="B334" s="12" t="s">
        <v>544</v>
      </c>
      <c r="C334" s="109">
        <v>44141</v>
      </c>
      <c r="D334">
        <v>1506</v>
      </c>
      <c r="E334">
        <v>3</v>
      </c>
      <c r="F334">
        <v>3</v>
      </c>
      <c r="G334">
        <v>3</v>
      </c>
      <c r="H334">
        <v>100</v>
      </c>
      <c r="I334">
        <v>100</v>
      </c>
      <c r="J334">
        <v>40</v>
      </c>
      <c r="K334">
        <v>40</v>
      </c>
      <c r="L334">
        <v>2</v>
      </c>
      <c r="M334">
        <v>2</v>
      </c>
      <c r="N334">
        <v>58</v>
      </c>
      <c r="O334">
        <v>4</v>
      </c>
      <c r="P334">
        <v>4</v>
      </c>
      <c r="Q334">
        <v>4</v>
      </c>
      <c r="R334">
        <v>3</v>
      </c>
      <c r="S334">
        <v>3</v>
      </c>
      <c r="T334">
        <v>1</v>
      </c>
      <c r="U334">
        <v>1</v>
      </c>
      <c r="V334">
        <v>7</v>
      </c>
      <c r="W334" s="12">
        <v>0</v>
      </c>
      <c r="X334">
        <v>3</v>
      </c>
      <c r="Y334">
        <v>3</v>
      </c>
      <c r="Z334">
        <v>0</v>
      </c>
      <c r="AA334">
        <v>0</v>
      </c>
      <c r="AB334">
        <v>90</v>
      </c>
      <c r="AC334">
        <v>46</v>
      </c>
      <c r="AD334">
        <v>46</v>
      </c>
      <c r="AE334">
        <v>0</v>
      </c>
      <c r="AF334">
        <v>2</v>
      </c>
      <c r="AG334">
        <v>0</v>
      </c>
      <c r="AH334">
        <v>2</v>
      </c>
      <c r="AI334">
        <v>1</v>
      </c>
      <c r="AJ334">
        <v>6</v>
      </c>
      <c r="AK334">
        <v>37</v>
      </c>
      <c r="AL334">
        <v>58</v>
      </c>
      <c r="AM334">
        <v>35</v>
      </c>
      <c r="AN334">
        <v>35</v>
      </c>
      <c r="AO334" s="12" t="s">
        <v>3</v>
      </c>
      <c r="AP334" s="12" t="s">
        <v>944</v>
      </c>
      <c r="AQ334" s="12" t="s">
        <v>35</v>
      </c>
      <c r="AR334" s="12" t="s">
        <v>379</v>
      </c>
      <c r="AS334" s="12" t="s">
        <v>57</v>
      </c>
      <c r="AT334" s="12" t="s">
        <v>543</v>
      </c>
      <c r="AU334" s="12" t="s">
        <v>545</v>
      </c>
      <c r="AV334" s="12" t="s">
        <v>986</v>
      </c>
    </row>
    <row r="335" spans="1:48" x14ac:dyDescent="0.35">
      <c r="A335" s="12" t="s">
        <v>517</v>
      </c>
      <c r="B335" s="12" t="s">
        <v>547</v>
      </c>
      <c r="C335" s="109">
        <v>44141</v>
      </c>
      <c r="D335">
        <v>896</v>
      </c>
      <c r="E335">
        <v>6</v>
      </c>
      <c r="F335">
        <v>6</v>
      </c>
      <c r="G335">
        <v>5</v>
      </c>
      <c r="H335">
        <v>69</v>
      </c>
      <c r="I335">
        <v>69</v>
      </c>
      <c r="J335">
        <v>36</v>
      </c>
      <c r="K335">
        <v>36</v>
      </c>
      <c r="L335">
        <v>5</v>
      </c>
      <c r="M335">
        <v>5</v>
      </c>
      <c r="N335">
        <v>48</v>
      </c>
      <c r="O335">
        <v>3</v>
      </c>
      <c r="P335">
        <v>3</v>
      </c>
      <c r="Q335">
        <v>3</v>
      </c>
      <c r="R335">
        <v>3</v>
      </c>
      <c r="S335">
        <v>3</v>
      </c>
      <c r="T335">
        <v>1</v>
      </c>
      <c r="U335">
        <v>1</v>
      </c>
      <c r="V335">
        <v>4</v>
      </c>
      <c r="W335" s="12">
        <v>0</v>
      </c>
      <c r="X335">
        <v>4</v>
      </c>
      <c r="Y335">
        <v>4</v>
      </c>
      <c r="Z335">
        <v>0</v>
      </c>
      <c r="AA335">
        <v>0</v>
      </c>
      <c r="AB335">
        <v>55</v>
      </c>
      <c r="AC335">
        <v>9</v>
      </c>
      <c r="AD335">
        <v>9</v>
      </c>
      <c r="AE335">
        <v>0</v>
      </c>
      <c r="AF335">
        <v>1</v>
      </c>
      <c r="AG335">
        <v>0</v>
      </c>
      <c r="AH335">
        <v>1</v>
      </c>
      <c r="AI335">
        <v>0</v>
      </c>
      <c r="AJ335">
        <v>1</v>
      </c>
      <c r="AK335">
        <v>7</v>
      </c>
      <c r="AL335">
        <v>48</v>
      </c>
      <c r="AM335">
        <v>41</v>
      </c>
      <c r="AN335">
        <v>41</v>
      </c>
      <c r="AO335" s="12" t="s">
        <v>3</v>
      </c>
      <c r="AP335" s="12" t="s">
        <v>944</v>
      </c>
      <c r="AQ335" s="12" t="s">
        <v>35</v>
      </c>
      <c r="AR335" s="12" t="s">
        <v>379</v>
      </c>
      <c r="AS335" s="12" t="s">
        <v>57</v>
      </c>
      <c r="AT335" s="12" t="s">
        <v>546</v>
      </c>
      <c r="AU335" s="12" t="s">
        <v>548</v>
      </c>
      <c r="AV335" s="12" t="s">
        <v>986</v>
      </c>
    </row>
    <row r="336" spans="1:48" x14ac:dyDescent="0.35">
      <c r="A336" s="12" t="s">
        <v>517</v>
      </c>
      <c r="B336" s="12" t="s">
        <v>530</v>
      </c>
      <c r="C336" s="109">
        <v>44134</v>
      </c>
      <c r="D336">
        <v>669</v>
      </c>
      <c r="E336">
        <v>1</v>
      </c>
      <c r="F336">
        <v>1</v>
      </c>
      <c r="G336">
        <v>-21</v>
      </c>
      <c r="H336">
        <v>73</v>
      </c>
      <c r="I336">
        <v>73</v>
      </c>
      <c r="J336">
        <v>23</v>
      </c>
      <c r="K336">
        <v>23</v>
      </c>
      <c r="L336">
        <v>1</v>
      </c>
      <c r="M336">
        <v>1</v>
      </c>
      <c r="N336">
        <v>54</v>
      </c>
      <c r="O336">
        <v>4</v>
      </c>
      <c r="P336">
        <v>1</v>
      </c>
      <c r="Q336">
        <v>0</v>
      </c>
      <c r="R336">
        <v>0</v>
      </c>
      <c r="S336">
        <v>0</v>
      </c>
      <c r="T336">
        <v>0</v>
      </c>
      <c r="U336">
        <v>0</v>
      </c>
      <c r="V336">
        <v>6</v>
      </c>
      <c r="W336" s="12">
        <v>0</v>
      </c>
      <c r="X336">
        <v>1</v>
      </c>
      <c r="Y336">
        <v>1</v>
      </c>
      <c r="Z336">
        <v>0</v>
      </c>
      <c r="AA336">
        <v>0</v>
      </c>
      <c r="AB336">
        <v>13</v>
      </c>
      <c r="AC336">
        <v>3</v>
      </c>
      <c r="AD336">
        <v>3</v>
      </c>
      <c r="AE336">
        <v>0</v>
      </c>
      <c r="AF336">
        <v>1</v>
      </c>
      <c r="AG336">
        <v>0</v>
      </c>
      <c r="AH336">
        <v>0</v>
      </c>
      <c r="AI336">
        <v>0</v>
      </c>
      <c r="AJ336">
        <v>0</v>
      </c>
      <c r="AK336">
        <v>3</v>
      </c>
      <c r="AL336">
        <v>54</v>
      </c>
      <c r="AM336">
        <v>46</v>
      </c>
      <c r="AN336">
        <v>46</v>
      </c>
      <c r="AO336" s="12" t="s">
        <v>3</v>
      </c>
      <c r="AP336" s="12" t="s">
        <v>943</v>
      </c>
      <c r="AQ336" s="12" t="s">
        <v>17</v>
      </c>
      <c r="AR336" s="12" t="s">
        <v>379</v>
      </c>
      <c r="AS336" s="12" t="s">
        <v>57</v>
      </c>
      <c r="AT336" s="12" t="s">
        <v>529</v>
      </c>
      <c r="AU336" s="12" t="s">
        <v>531</v>
      </c>
      <c r="AV336" s="12" t="s">
        <v>986</v>
      </c>
    </row>
    <row r="337" spans="1:48" x14ac:dyDescent="0.35">
      <c r="A337" s="12" t="s">
        <v>517</v>
      </c>
      <c r="B337" s="12" t="s">
        <v>524</v>
      </c>
      <c r="C337" s="109">
        <v>44127</v>
      </c>
      <c r="D337">
        <v>1767</v>
      </c>
      <c r="E337">
        <v>2</v>
      </c>
      <c r="F337">
        <v>2</v>
      </c>
      <c r="G337">
        <v>-2</v>
      </c>
      <c r="H337">
        <v>27</v>
      </c>
      <c r="I337">
        <v>27</v>
      </c>
      <c r="J337">
        <v>19</v>
      </c>
      <c r="K337">
        <v>19</v>
      </c>
      <c r="L337">
        <v>0</v>
      </c>
      <c r="M337">
        <v>0</v>
      </c>
      <c r="N337">
        <v>48</v>
      </c>
      <c r="O337">
        <v>2</v>
      </c>
      <c r="P337">
        <v>2</v>
      </c>
      <c r="Q337">
        <v>2</v>
      </c>
      <c r="R337">
        <v>4</v>
      </c>
      <c r="S337">
        <v>4</v>
      </c>
      <c r="T337">
        <v>1</v>
      </c>
      <c r="U337">
        <v>1</v>
      </c>
      <c r="V337">
        <v>0</v>
      </c>
      <c r="W337" s="12">
        <v>0</v>
      </c>
      <c r="X337">
        <v>0</v>
      </c>
      <c r="Y337">
        <v>0</v>
      </c>
      <c r="Z337">
        <v>0</v>
      </c>
      <c r="AA337">
        <v>0</v>
      </c>
      <c r="AB337">
        <v>50</v>
      </c>
      <c r="AC337">
        <v>13</v>
      </c>
      <c r="AD337">
        <v>13</v>
      </c>
      <c r="AE337">
        <v>0</v>
      </c>
      <c r="AF337">
        <v>1</v>
      </c>
      <c r="AG337">
        <v>0</v>
      </c>
      <c r="AH337">
        <v>0</v>
      </c>
      <c r="AI337">
        <v>0</v>
      </c>
      <c r="AJ337">
        <v>0</v>
      </c>
      <c r="AK337">
        <v>13</v>
      </c>
      <c r="AL337">
        <v>48</v>
      </c>
      <c r="AM337">
        <v>46</v>
      </c>
      <c r="AN337">
        <v>46</v>
      </c>
      <c r="AO337" s="12" t="s">
        <v>3</v>
      </c>
      <c r="AP337" s="12" t="s">
        <v>942</v>
      </c>
      <c r="AQ337" s="12" t="s">
        <v>17</v>
      </c>
      <c r="AR337" s="12" t="s">
        <v>379</v>
      </c>
      <c r="AS337" s="12" t="s">
        <v>57</v>
      </c>
      <c r="AT337" s="12" t="s">
        <v>521</v>
      </c>
      <c r="AU337" s="12" t="s">
        <v>525</v>
      </c>
      <c r="AV337" s="12" t="s">
        <v>986</v>
      </c>
    </row>
    <row r="338" spans="1:48" x14ac:dyDescent="0.35">
      <c r="A338" s="12" t="s">
        <v>517</v>
      </c>
      <c r="B338" s="12" t="s">
        <v>533</v>
      </c>
      <c r="C338" s="109">
        <v>44127</v>
      </c>
      <c r="D338">
        <v>1209</v>
      </c>
      <c r="E338">
        <v>2</v>
      </c>
      <c r="F338">
        <v>2</v>
      </c>
      <c r="G338">
        <v>-3</v>
      </c>
      <c r="H338">
        <v>98</v>
      </c>
      <c r="I338">
        <v>98</v>
      </c>
      <c r="J338">
        <v>28</v>
      </c>
      <c r="K338">
        <v>28</v>
      </c>
      <c r="L338">
        <v>2</v>
      </c>
      <c r="M338">
        <v>2</v>
      </c>
      <c r="N338">
        <v>52</v>
      </c>
      <c r="O338">
        <v>9</v>
      </c>
      <c r="P338">
        <v>9</v>
      </c>
      <c r="Q338">
        <v>9</v>
      </c>
      <c r="R338">
        <v>9</v>
      </c>
      <c r="S338">
        <v>9</v>
      </c>
      <c r="T338">
        <v>0</v>
      </c>
      <c r="U338">
        <v>0</v>
      </c>
      <c r="V338">
        <v>25</v>
      </c>
      <c r="W338" s="12">
        <v>0</v>
      </c>
      <c r="X338">
        <v>25</v>
      </c>
      <c r="Y338">
        <v>25</v>
      </c>
      <c r="Z338">
        <v>0</v>
      </c>
      <c r="AA338">
        <v>0</v>
      </c>
      <c r="AB338">
        <v>72</v>
      </c>
      <c r="AC338">
        <v>15</v>
      </c>
      <c r="AD338">
        <v>15</v>
      </c>
      <c r="AE338">
        <v>0</v>
      </c>
      <c r="AF338">
        <v>1</v>
      </c>
      <c r="AG338">
        <v>0</v>
      </c>
      <c r="AH338">
        <v>0</v>
      </c>
      <c r="AI338">
        <v>0</v>
      </c>
      <c r="AJ338">
        <v>4</v>
      </c>
      <c r="AK338">
        <v>11</v>
      </c>
      <c r="AL338">
        <v>52</v>
      </c>
      <c r="AM338">
        <v>51</v>
      </c>
      <c r="AN338">
        <v>51</v>
      </c>
      <c r="AO338" s="12" t="s">
        <v>3</v>
      </c>
      <c r="AP338" s="12" t="s">
        <v>942</v>
      </c>
      <c r="AQ338" s="12" t="s">
        <v>17</v>
      </c>
      <c r="AR338" s="12" t="s">
        <v>379</v>
      </c>
      <c r="AS338" s="12" t="s">
        <v>57</v>
      </c>
      <c r="AT338" s="12" t="s">
        <v>532</v>
      </c>
      <c r="AU338" s="12" t="s">
        <v>534</v>
      </c>
      <c r="AV338" s="12" t="s">
        <v>986</v>
      </c>
    </row>
    <row r="339" spans="1:48" x14ac:dyDescent="0.35">
      <c r="A339" s="12" t="s">
        <v>138</v>
      </c>
      <c r="B339" s="12" t="s">
        <v>290</v>
      </c>
      <c r="C339" s="109">
        <v>44113</v>
      </c>
      <c r="D339">
        <v>2355</v>
      </c>
      <c r="E339">
        <v>6</v>
      </c>
      <c r="F339">
        <v>6</v>
      </c>
      <c r="G339">
        <v>-21</v>
      </c>
      <c r="H339">
        <v>85</v>
      </c>
      <c r="I339">
        <v>85</v>
      </c>
      <c r="J339">
        <v>53</v>
      </c>
      <c r="K339">
        <v>53</v>
      </c>
      <c r="L339">
        <v>3</v>
      </c>
      <c r="M339">
        <v>3</v>
      </c>
      <c r="N339">
        <v>3</v>
      </c>
      <c r="O339">
        <v>3</v>
      </c>
      <c r="P339">
        <v>3</v>
      </c>
      <c r="Q339">
        <v>3</v>
      </c>
      <c r="R339">
        <v>5</v>
      </c>
      <c r="S339">
        <v>4</v>
      </c>
      <c r="T339">
        <v>2</v>
      </c>
      <c r="U339">
        <v>2</v>
      </c>
      <c r="V339">
        <v>33</v>
      </c>
      <c r="W339" s="12">
        <v>33</v>
      </c>
      <c r="X339">
        <v>33</v>
      </c>
      <c r="Y339">
        <v>33</v>
      </c>
      <c r="Z339">
        <v>1</v>
      </c>
      <c r="AA339">
        <v>1</v>
      </c>
      <c r="AB339">
        <v>58</v>
      </c>
      <c r="AC339">
        <v>4</v>
      </c>
      <c r="AD339">
        <v>4</v>
      </c>
      <c r="AE339">
        <v>0</v>
      </c>
      <c r="AF339">
        <v>2</v>
      </c>
      <c r="AG339">
        <v>0</v>
      </c>
      <c r="AH339">
        <v>0</v>
      </c>
      <c r="AI339">
        <v>0</v>
      </c>
      <c r="AJ339">
        <v>0</v>
      </c>
      <c r="AK339">
        <v>2</v>
      </c>
      <c r="AL339">
        <v>131</v>
      </c>
      <c r="AM339">
        <v>114</v>
      </c>
      <c r="AN339">
        <v>114</v>
      </c>
      <c r="AO339" s="12" t="s">
        <v>3</v>
      </c>
      <c r="AP339" s="12" t="s">
        <v>940</v>
      </c>
      <c r="AQ339" s="12" t="s">
        <v>17</v>
      </c>
      <c r="AR339" s="12" t="s">
        <v>379</v>
      </c>
      <c r="AS339" s="12" t="s">
        <v>57</v>
      </c>
      <c r="AT339" s="12" t="s">
        <v>352</v>
      </c>
      <c r="AU339" s="12" t="s">
        <v>395</v>
      </c>
      <c r="AV339" s="12" t="s">
        <v>268</v>
      </c>
    </row>
    <row r="340" spans="1:48" x14ac:dyDescent="0.35">
      <c r="A340" s="12" t="s">
        <v>138</v>
      </c>
      <c r="B340" s="12" t="s">
        <v>293</v>
      </c>
      <c r="C340" s="109">
        <v>44113</v>
      </c>
      <c r="D340">
        <v>1317</v>
      </c>
      <c r="E340">
        <v>3</v>
      </c>
      <c r="F340">
        <v>3</v>
      </c>
      <c r="G340">
        <v>-2</v>
      </c>
      <c r="H340">
        <v>49</v>
      </c>
      <c r="I340">
        <v>49</v>
      </c>
      <c r="J340">
        <v>32</v>
      </c>
      <c r="K340">
        <v>32</v>
      </c>
      <c r="L340">
        <v>2</v>
      </c>
      <c r="M340">
        <v>2</v>
      </c>
      <c r="N340">
        <v>2</v>
      </c>
      <c r="O340">
        <v>2</v>
      </c>
      <c r="P340">
        <v>2</v>
      </c>
      <c r="Q340">
        <v>2</v>
      </c>
      <c r="R340">
        <v>3</v>
      </c>
      <c r="S340">
        <v>3</v>
      </c>
      <c r="T340">
        <v>1</v>
      </c>
      <c r="U340">
        <v>1</v>
      </c>
      <c r="V340">
        <v>15</v>
      </c>
      <c r="W340" s="12">
        <v>15</v>
      </c>
      <c r="X340">
        <v>15</v>
      </c>
      <c r="Y340">
        <v>15</v>
      </c>
      <c r="Z340">
        <v>0</v>
      </c>
      <c r="AA340">
        <v>0</v>
      </c>
      <c r="AB340">
        <v>63</v>
      </c>
      <c r="AC340">
        <v>8</v>
      </c>
      <c r="AD340">
        <v>8</v>
      </c>
      <c r="AE340">
        <v>0</v>
      </c>
      <c r="AF340">
        <v>1</v>
      </c>
      <c r="AG340">
        <v>0</v>
      </c>
      <c r="AH340">
        <v>0</v>
      </c>
      <c r="AI340">
        <v>0</v>
      </c>
      <c r="AJ340">
        <v>0</v>
      </c>
      <c r="AK340">
        <v>7</v>
      </c>
      <c r="AL340">
        <v>128</v>
      </c>
      <c r="AM340">
        <v>117</v>
      </c>
      <c r="AN340">
        <v>114</v>
      </c>
      <c r="AO340" s="12" t="s">
        <v>3</v>
      </c>
      <c r="AP340" s="12" t="s">
        <v>940</v>
      </c>
      <c r="AQ340" s="12" t="s">
        <v>17</v>
      </c>
      <c r="AR340" s="12" t="s">
        <v>379</v>
      </c>
      <c r="AS340" s="12" t="s">
        <v>57</v>
      </c>
      <c r="AT340" s="12" t="s">
        <v>355</v>
      </c>
      <c r="AU340" s="12" t="s">
        <v>396</v>
      </c>
      <c r="AV340" s="12" t="s">
        <v>268</v>
      </c>
    </row>
    <row r="341" spans="1:48" x14ac:dyDescent="0.35">
      <c r="A341" s="12" t="s">
        <v>138</v>
      </c>
      <c r="B341" s="12" t="s">
        <v>280</v>
      </c>
      <c r="C341" s="109">
        <v>44113</v>
      </c>
      <c r="D341">
        <v>1216</v>
      </c>
      <c r="E341">
        <v>1</v>
      </c>
      <c r="F341">
        <v>1</v>
      </c>
      <c r="G341">
        <v>-13</v>
      </c>
      <c r="H341">
        <v>34</v>
      </c>
      <c r="I341">
        <v>34</v>
      </c>
      <c r="J341">
        <v>27</v>
      </c>
      <c r="K341">
        <v>27</v>
      </c>
      <c r="L341">
        <v>1</v>
      </c>
      <c r="M341">
        <v>1</v>
      </c>
      <c r="N341">
        <v>1</v>
      </c>
      <c r="O341">
        <v>1</v>
      </c>
      <c r="P341">
        <v>1</v>
      </c>
      <c r="Q341">
        <v>1</v>
      </c>
      <c r="R341">
        <v>2</v>
      </c>
      <c r="S341">
        <v>2</v>
      </c>
      <c r="T341">
        <v>0</v>
      </c>
      <c r="U341">
        <v>0</v>
      </c>
      <c r="V341">
        <v>8</v>
      </c>
      <c r="W341" s="12">
        <v>8</v>
      </c>
      <c r="X341">
        <v>9</v>
      </c>
      <c r="Y341">
        <v>9</v>
      </c>
      <c r="Z341">
        <v>0</v>
      </c>
      <c r="AA341">
        <v>0</v>
      </c>
      <c r="AB341">
        <v>36</v>
      </c>
      <c r="AC341">
        <v>5</v>
      </c>
      <c r="AD341">
        <v>5</v>
      </c>
      <c r="AE341">
        <v>0</v>
      </c>
      <c r="AF341">
        <v>2</v>
      </c>
      <c r="AG341">
        <v>0</v>
      </c>
      <c r="AH341">
        <v>0</v>
      </c>
      <c r="AI341">
        <v>0</v>
      </c>
      <c r="AJ341">
        <v>0</v>
      </c>
      <c r="AK341">
        <v>3</v>
      </c>
      <c r="AL341">
        <v>140</v>
      </c>
      <c r="AM341">
        <v>130</v>
      </c>
      <c r="AN341">
        <v>130</v>
      </c>
      <c r="AO341" s="12" t="s">
        <v>3</v>
      </c>
      <c r="AP341" s="12" t="s">
        <v>940</v>
      </c>
      <c r="AQ341" s="12" t="s">
        <v>17</v>
      </c>
      <c r="AR341" s="12" t="s">
        <v>379</v>
      </c>
      <c r="AS341" s="12" t="s">
        <v>57</v>
      </c>
      <c r="AT341" s="12" t="s">
        <v>357</v>
      </c>
      <c r="AU341" s="12" t="s">
        <v>391</v>
      </c>
      <c r="AV341" s="12" t="s">
        <v>268</v>
      </c>
    </row>
    <row r="342" spans="1:48" x14ac:dyDescent="0.35">
      <c r="A342" s="12" t="s">
        <v>138</v>
      </c>
      <c r="B342" s="12" t="s">
        <v>290</v>
      </c>
      <c r="C342" s="109">
        <v>44148</v>
      </c>
      <c r="D342">
        <v>2428</v>
      </c>
      <c r="E342">
        <v>10</v>
      </c>
      <c r="F342">
        <v>10</v>
      </c>
      <c r="G342">
        <v>14</v>
      </c>
      <c r="H342">
        <v>49</v>
      </c>
      <c r="I342">
        <v>49</v>
      </c>
      <c r="J342">
        <v>36</v>
      </c>
      <c r="K342">
        <v>36</v>
      </c>
      <c r="L342">
        <v>5</v>
      </c>
      <c r="M342">
        <v>5</v>
      </c>
      <c r="N342">
        <v>7</v>
      </c>
      <c r="O342">
        <v>7</v>
      </c>
      <c r="P342">
        <v>7</v>
      </c>
      <c r="Q342">
        <v>7</v>
      </c>
      <c r="R342">
        <v>9</v>
      </c>
      <c r="S342">
        <v>9</v>
      </c>
      <c r="T342">
        <v>4</v>
      </c>
      <c r="U342">
        <v>4</v>
      </c>
      <c r="V342">
        <v>21</v>
      </c>
      <c r="W342" s="12">
        <v>21</v>
      </c>
      <c r="X342">
        <v>21</v>
      </c>
      <c r="Y342">
        <v>21</v>
      </c>
      <c r="Z342">
        <v>1</v>
      </c>
      <c r="AA342">
        <v>1</v>
      </c>
      <c r="AB342">
        <v>129</v>
      </c>
      <c r="AC342">
        <v>8</v>
      </c>
      <c r="AD342">
        <v>8</v>
      </c>
      <c r="AE342">
        <v>2</v>
      </c>
      <c r="AF342">
        <v>1</v>
      </c>
      <c r="AG342">
        <v>0</v>
      </c>
      <c r="AH342">
        <v>0</v>
      </c>
      <c r="AI342">
        <v>0</v>
      </c>
      <c r="AJ342">
        <v>0</v>
      </c>
      <c r="AK342">
        <v>7</v>
      </c>
      <c r="AL342">
        <v>126</v>
      </c>
      <c r="AM342">
        <v>115</v>
      </c>
      <c r="AN342">
        <v>115</v>
      </c>
      <c r="AO342" s="12" t="s">
        <v>3</v>
      </c>
      <c r="AP342" s="12" t="s">
        <v>945</v>
      </c>
      <c r="AQ342" s="12" t="s">
        <v>35</v>
      </c>
      <c r="AR342" s="12" t="s">
        <v>379</v>
      </c>
      <c r="AS342" s="12" t="s">
        <v>57</v>
      </c>
      <c r="AT342" s="12" t="s">
        <v>352</v>
      </c>
      <c r="AU342" s="12" t="s">
        <v>395</v>
      </c>
      <c r="AV342" s="12" t="s">
        <v>268</v>
      </c>
    </row>
    <row r="343" spans="1:48" x14ac:dyDescent="0.35">
      <c r="A343" s="12" t="s">
        <v>5</v>
      </c>
      <c r="B343" s="12" t="s">
        <v>277</v>
      </c>
      <c r="C343" s="109">
        <v>44106</v>
      </c>
      <c r="D343">
        <v>1337</v>
      </c>
      <c r="E343">
        <v>0</v>
      </c>
      <c r="F343">
        <v>0</v>
      </c>
      <c r="G343">
        <v>0</v>
      </c>
      <c r="H343">
        <v>0</v>
      </c>
      <c r="I343">
        <v>0</v>
      </c>
      <c r="J343">
        <v>0</v>
      </c>
      <c r="K343">
        <v>0</v>
      </c>
      <c r="L343">
        <v>0</v>
      </c>
      <c r="M343">
        <v>0</v>
      </c>
      <c r="N343">
        <v>0</v>
      </c>
      <c r="O343">
        <v>0</v>
      </c>
      <c r="P343">
        <v>0</v>
      </c>
      <c r="Q343">
        <v>0</v>
      </c>
      <c r="R343">
        <v>0</v>
      </c>
      <c r="S343">
        <v>0</v>
      </c>
      <c r="T343">
        <v>0</v>
      </c>
      <c r="U343">
        <v>0</v>
      </c>
      <c r="V343">
        <v>0</v>
      </c>
      <c r="W343" s="12">
        <v>0</v>
      </c>
      <c r="X343">
        <v>0</v>
      </c>
      <c r="Y343">
        <v>0</v>
      </c>
      <c r="Z343">
        <v>0</v>
      </c>
      <c r="AA343">
        <v>0</v>
      </c>
      <c r="AB343">
        <v>0</v>
      </c>
      <c r="AC343">
        <v>0</v>
      </c>
      <c r="AD343">
        <v>0</v>
      </c>
      <c r="AE343">
        <v>0</v>
      </c>
      <c r="AF343">
        <v>1</v>
      </c>
      <c r="AG343">
        <v>0</v>
      </c>
      <c r="AH343">
        <v>0</v>
      </c>
      <c r="AI343">
        <v>0</v>
      </c>
      <c r="AJ343">
        <v>0</v>
      </c>
      <c r="AK343">
        <v>0</v>
      </c>
      <c r="AL343">
        <v>0</v>
      </c>
      <c r="AM343">
        <v>0</v>
      </c>
      <c r="AN343">
        <v>0</v>
      </c>
      <c r="AO343" s="12" t="s">
        <v>3</v>
      </c>
      <c r="AP343" s="12" t="s">
        <v>939</v>
      </c>
      <c r="AQ343" s="12" t="s">
        <v>17</v>
      </c>
      <c r="AR343" s="12" t="s">
        <v>379</v>
      </c>
      <c r="AS343" s="12" t="s">
        <v>57</v>
      </c>
      <c r="AT343" s="12" t="s">
        <v>346</v>
      </c>
      <c r="AU343" s="12" t="s">
        <v>383</v>
      </c>
      <c r="AV343" s="12" t="s">
        <v>279</v>
      </c>
    </row>
    <row r="344" spans="1:48" x14ac:dyDescent="0.35">
      <c r="A344" s="12" t="s">
        <v>5</v>
      </c>
      <c r="B344" s="12" t="s">
        <v>8</v>
      </c>
      <c r="C344" s="109">
        <v>44106</v>
      </c>
      <c r="D344">
        <v>1337</v>
      </c>
      <c r="E344">
        <v>0</v>
      </c>
      <c r="F344">
        <v>0</v>
      </c>
      <c r="G344">
        <v>0</v>
      </c>
      <c r="H344">
        <v>0</v>
      </c>
      <c r="I344">
        <v>0</v>
      </c>
      <c r="J344">
        <v>0</v>
      </c>
      <c r="K344">
        <v>0</v>
      </c>
      <c r="L344">
        <v>0</v>
      </c>
      <c r="M344">
        <v>0</v>
      </c>
      <c r="N344">
        <v>0</v>
      </c>
      <c r="O344">
        <v>0</v>
      </c>
      <c r="P344">
        <v>0</v>
      </c>
      <c r="Q344">
        <v>0</v>
      </c>
      <c r="R344">
        <v>0</v>
      </c>
      <c r="S344">
        <v>0</v>
      </c>
      <c r="T344">
        <v>0</v>
      </c>
      <c r="U344">
        <v>0</v>
      </c>
      <c r="V344">
        <v>0</v>
      </c>
      <c r="W344" s="12">
        <v>0</v>
      </c>
      <c r="X344">
        <v>0</v>
      </c>
      <c r="Y344">
        <v>0</v>
      </c>
      <c r="Z344">
        <v>0</v>
      </c>
      <c r="AA344">
        <v>0</v>
      </c>
      <c r="AB344">
        <v>0</v>
      </c>
      <c r="AC344">
        <v>0</v>
      </c>
      <c r="AD344">
        <v>0</v>
      </c>
      <c r="AE344">
        <v>0</v>
      </c>
      <c r="AF344">
        <v>1</v>
      </c>
      <c r="AG344">
        <v>0</v>
      </c>
      <c r="AH344">
        <v>0</v>
      </c>
      <c r="AI344">
        <v>0</v>
      </c>
      <c r="AJ344">
        <v>0</v>
      </c>
      <c r="AK344">
        <v>0</v>
      </c>
      <c r="AL344">
        <v>0</v>
      </c>
      <c r="AM344">
        <v>0</v>
      </c>
      <c r="AN344">
        <v>0</v>
      </c>
      <c r="AO344" s="12" t="s">
        <v>3</v>
      </c>
      <c r="AP344" s="12" t="s">
        <v>939</v>
      </c>
      <c r="AQ344" s="12" t="s">
        <v>17</v>
      </c>
      <c r="AR344" s="12" t="s">
        <v>379</v>
      </c>
      <c r="AS344" s="12" t="s">
        <v>57</v>
      </c>
      <c r="AT344" s="12" t="s">
        <v>345</v>
      </c>
      <c r="AU344" s="12" t="s">
        <v>384</v>
      </c>
      <c r="AV344" s="12" t="s">
        <v>279</v>
      </c>
    </row>
    <row r="345" spans="1:48" x14ac:dyDescent="0.35">
      <c r="A345" s="12" t="s">
        <v>55</v>
      </c>
      <c r="B345" s="12" t="s">
        <v>291</v>
      </c>
      <c r="C345" s="109">
        <v>44134</v>
      </c>
      <c r="D345">
        <v>321</v>
      </c>
      <c r="E345">
        <v>0</v>
      </c>
      <c r="F345">
        <v>0</v>
      </c>
      <c r="G345">
        <v>3</v>
      </c>
      <c r="H345">
        <v>6</v>
      </c>
      <c r="I345">
        <v>6</v>
      </c>
      <c r="J345">
        <v>2</v>
      </c>
      <c r="K345">
        <v>2</v>
      </c>
      <c r="L345">
        <v>0</v>
      </c>
      <c r="M345">
        <v>0</v>
      </c>
      <c r="N345">
        <v>2</v>
      </c>
      <c r="O345">
        <v>2</v>
      </c>
      <c r="P345">
        <v>2</v>
      </c>
      <c r="Q345">
        <v>2</v>
      </c>
      <c r="R345">
        <v>2</v>
      </c>
      <c r="S345">
        <v>1</v>
      </c>
      <c r="T345">
        <v>0</v>
      </c>
      <c r="U345">
        <v>0</v>
      </c>
      <c r="V345">
        <v>40</v>
      </c>
      <c r="W345" s="12">
        <v>40</v>
      </c>
      <c r="X345">
        <v>40</v>
      </c>
      <c r="Y345">
        <v>40</v>
      </c>
      <c r="Z345">
        <v>0</v>
      </c>
      <c r="AA345">
        <v>0</v>
      </c>
      <c r="AB345">
        <v>44</v>
      </c>
      <c r="AC345">
        <v>13</v>
      </c>
      <c r="AD345">
        <v>13</v>
      </c>
      <c r="AE345">
        <v>3</v>
      </c>
      <c r="AF345">
        <v>1</v>
      </c>
      <c r="AG345">
        <v>0</v>
      </c>
      <c r="AH345">
        <v>0</v>
      </c>
      <c r="AI345">
        <v>0</v>
      </c>
      <c r="AJ345">
        <v>0</v>
      </c>
      <c r="AK345">
        <v>9</v>
      </c>
      <c r="AL345">
        <v>8</v>
      </c>
      <c r="AM345">
        <v>8</v>
      </c>
      <c r="AN345">
        <v>8</v>
      </c>
      <c r="AO345" s="12" t="s">
        <v>3</v>
      </c>
      <c r="AP345" s="12" t="s">
        <v>943</v>
      </c>
      <c r="AQ345" s="12" t="s">
        <v>17</v>
      </c>
      <c r="AR345" s="12" t="s">
        <v>379</v>
      </c>
      <c r="AS345" s="12" t="s">
        <v>57</v>
      </c>
      <c r="AT345" s="12" t="s">
        <v>322</v>
      </c>
      <c r="AU345" s="12" t="s">
        <v>382</v>
      </c>
      <c r="AV345" s="12" t="s">
        <v>268</v>
      </c>
    </row>
    <row r="346" spans="1:48" x14ac:dyDescent="0.35">
      <c r="A346" s="12" t="s">
        <v>55</v>
      </c>
      <c r="B346" s="12" t="s">
        <v>274</v>
      </c>
      <c r="C346" s="109">
        <v>44148</v>
      </c>
      <c r="D346">
        <v>1252</v>
      </c>
      <c r="E346">
        <v>7</v>
      </c>
      <c r="F346">
        <v>7</v>
      </c>
      <c r="G346">
        <v>5</v>
      </c>
      <c r="H346">
        <v>30</v>
      </c>
      <c r="I346">
        <v>3</v>
      </c>
      <c r="J346">
        <v>3</v>
      </c>
      <c r="K346">
        <v>3</v>
      </c>
      <c r="L346">
        <v>1</v>
      </c>
      <c r="M346">
        <v>1</v>
      </c>
      <c r="N346">
        <v>3</v>
      </c>
      <c r="O346">
        <v>3</v>
      </c>
      <c r="P346">
        <v>3</v>
      </c>
      <c r="Q346">
        <v>3</v>
      </c>
      <c r="R346">
        <v>5</v>
      </c>
      <c r="S346">
        <v>5</v>
      </c>
      <c r="T346">
        <v>4</v>
      </c>
      <c r="U346">
        <v>4</v>
      </c>
      <c r="V346">
        <v>50</v>
      </c>
      <c r="W346" s="12">
        <v>50</v>
      </c>
      <c r="X346">
        <v>50</v>
      </c>
      <c r="Y346">
        <v>50</v>
      </c>
      <c r="Z346">
        <v>2</v>
      </c>
      <c r="AA346">
        <v>2</v>
      </c>
      <c r="AB346">
        <v>119</v>
      </c>
      <c r="AC346">
        <v>7</v>
      </c>
      <c r="AD346">
        <v>7</v>
      </c>
      <c r="AE346">
        <v>0</v>
      </c>
      <c r="AF346">
        <v>2</v>
      </c>
      <c r="AG346">
        <v>0</v>
      </c>
      <c r="AH346">
        <v>0</v>
      </c>
      <c r="AI346">
        <v>0</v>
      </c>
      <c r="AJ346">
        <v>0</v>
      </c>
      <c r="AK346">
        <v>12</v>
      </c>
      <c r="AL346">
        <v>136</v>
      </c>
      <c r="AM346">
        <v>126</v>
      </c>
      <c r="AN346">
        <v>130</v>
      </c>
      <c r="AO346" s="12" t="s">
        <v>3</v>
      </c>
      <c r="AP346" s="12" t="s">
        <v>945</v>
      </c>
      <c r="AQ346" s="12" t="s">
        <v>35</v>
      </c>
      <c r="AR346" s="12" t="s">
        <v>379</v>
      </c>
      <c r="AS346" s="12" t="s">
        <v>57</v>
      </c>
      <c r="AT346" s="12" t="s">
        <v>320</v>
      </c>
      <c r="AU346" s="12" t="s">
        <v>380</v>
      </c>
      <c r="AV346" s="12" t="s">
        <v>268</v>
      </c>
    </row>
    <row r="347" spans="1:48" x14ac:dyDescent="0.35">
      <c r="A347" s="12" t="s">
        <v>55</v>
      </c>
      <c r="B347" s="12" t="s">
        <v>274</v>
      </c>
      <c r="C347" s="109">
        <v>44155</v>
      </c>
      <c r="D347">
        <v>1255</v>
      </c>
      <c r="E347">
        <v>3</v>
      </c>
      <c r="F347">
        <v>3</v>
      </c>
      <c r="G347">
        <v>3</v>
      </c>
      <c r="H347">
        <v>72</v>
      </c>
      <c r="I347">
        <v>72</v>
      </c>
      <c r="J347">
        <v>7</v>
      </c>
      <c r="K347">
        <v>7</v>
      </c>
      <c r="L347">
        <v>0</v>
      </c>
      <c r="M347">
        <v>0</v>
      </c>
      <c r="N347">
        <v>3</v>
      </c>
      <c r="O347">
        <v>3</v>
      </c>
      <c r="P347">
        <v>3</v>
      </c>
      <c r="Q347">
        <v>3</v>
      </c>
      <c r="R347">
        <v>3</v>
      </c>
      <c r="S347">
        <v>3</v>
      </c>
      <c r="T347">
        <v>1</v>
      </c>
      <c r="U347">
        <v>1</v>
      </c>
      <c r="V347">
        <v>53</v>
      </c>
      <c r="W347" s="12">
        <v>53</v>
      </c>
      <c r="X347">
        <v>53</v>
      </c>
      <c r="Y347">
        <v>53</v>
      </c>
      <c r="Z347">
        <v>2</v>
      </c>
      <c r="AA347">
        <v>2</v>
      </c>
      <c r="AB347">
        <v>128</v>
      </c>
      <c r="AC347">
        <v>8</v>
      </c>
      <c r="AD347">
        <v>8</v>
      </c>
      <c r="AE347">
        <v>0</v>
      </c>
      <c r="AF347">
        <v>3</v>
      </c>
      <c r="AG347">
        <v>0</v>
      </c>
      <c r="AH347">
        <v>0</v>
      </c>
      <c r="AI347">
        <v>0</v>
      </c>
      <c r="AJ347">
        <v>0</v>
      </c>
      <c r="AK347">
        <v>3</v>
      </c>
      <c r="AL347">
        <v>128</v>
      </c>
      <c r="AM347">
        <v>115</v>
      </c>
      <c r="AN347">
        <v>121</v>
      </c>
      <c r="AO347" s="12" t="s">
        <v>3</v>
      </c>
      <c r="AP347" s="12" t="s">
        <v>990</v>
      </c>
      <c r="AQ347" s="12" t="s">
        <v>35</v>
      </c>
      <c r="AR347" s="12" t="s">
        <v>379</v>
      </c>
      <c r="AS347" s="12" t="s">
        <v>57</v>
      </c>
      <c r="AT347" s="12" t="s">
        <v>320</v>
      </c>
      <c r="AU347" s="12" t="s">
        <v>380</v>
      </c>
      <c r="AV347" s="12" t="s">
        <v>268</v>
      </c>
    </row>
    <row r="348" spans="1:48" x14ac:dyDescent="0.35">
      <c r="A348" s="12" t="s">
        <v>132</v>
      </c>
      <c r="B348" s="12" t="s">
        <v>137</v>
      </c>
      <c r="C348" s="109">
        <v>44113</v>
      </c>
      <c r="D348">
        <v>3406</v>
      </c>
      <c r="E348">
        <v>7</v>
      </c>
      <c r="F348">
        <v>7</v>
      </c>
      <c r="G348">
        <v>0</v>
      </c>
      <c r="H348">
        <v>75</v>
      </c>
      <c r="I348">
        <v>75</v>
      </c>
      <c r="J348">
        <v>19</v>
      </c>
      <c r="K348">
        <v>19</v>
      </c>
      <c r="L348">
        <v>2</v>
      </c>
      <c r="M348">
        <v>2</v>
      </c>
      <c r="N348">
        <v>12</v>
      </c>
      <c r="O348">
        <v>7</v>
      </c>
      <c r="P348">
        <v>7</v>
      </c>
      <c r="Q348">
        <v>7</v>
      </c>
      <c r="R348">
        <v>7</v>
      </c>
      <c r="S348">
        <v>6</v>
      </c>
      <c r="T348">
        <v>0</v>
      </c>
      <c r="U348">
        <v>0</v>
      </c>
      <c r="V348">
        <v>37</v>
      </c>
      <c r="W348" s="12">
        <v>30</v>
      </c>
      <c r="X348">
        <v>30</v>
      </c>
      <c r="Y348">
        <v>30</v>
      </c>
      <c r="Z348">
        <v>5</v>
      </c>
      <c r="AA348">
        <v>5</v>
      </c>
      <c r="AB348">
        <v>92</v>
      </c>
      <c r="AC348">
        <v>10</v>
      </c>
      <c r="AD348">
        <v>10</v>
      </c>
      <c r="AE348">
        <v>6</v>
      </c>
      <c r="AF348">
        <v>1</v>
      </c>
      <c r="AG348">
        <v>0</v>
      </c>
      <c r="AH348">
        <v>0</v>
      </c>
      <c r="AI348">
        <v>0</v>
      </c>
      <c r="AJ348">
        <v>0</v>
      </c>
      <c r="AK348">
        <v>6</v>
      </c>
      <c r="AL348">
        <v>239</v>
      </c>
      <c r="AM348">
        <v>219</v>
      </c>
      <c r="AN348">
        <v>206</v>
      </c>
      <c r="AO348" s="12" t="s">
        <v>3</v>
      </c>
      <c r="AP348" s="12" t="s">
        <v>940</v>
      </c>
      <c r="AQ348" s="12" t="s">
        <v>17</v>
      </c>
      <c r="AR348" s="12" t="s">
        <v>379</v>
      </c>
      <c r="AS348" s="12" t="s">
        <v>57</v>
      </c>
      <c r="AT348" s="12" t="s">
        <v>349</v>
      </c>
      <c r="AU348" s="12" t="s">
        <v>390</v>
      </c>
      <c r="AV348" s="12" t="s">
        <v>268</v>
      </c>
    </row>
    <row r="349" spans="1:48" x14ac:dyDescent="0.35">
      <c r="A349" s="12" t="s">
        <v>132</v>
      </c>
      <c r="B349" s="12" t="s">
        <v>136</v>
      </c>
      <c r="C349" s="109">
        <v>44120</v>
      </c>
      <c r="D349">
        <v>1315</v>
      </c>
      <c r="E349">
        <v>2</v>
      </c>
      <c r="F349">
        <v>2</v>
      </c>
      <c r="G349">
        <v>0</v>
      </c>
      <c r="H349">
        <v>703</v>
      </c>
      <c r="I349">
        <v>703</v>
      </c>
      <c r="J349">
        <v>201</v>
      </c>
      <c r="K349">
        <v>201</v>
      </c>
      <c r="L349">
        <v>2</v>
      </c>
      <c r="M349">
        <v>2</v>
      </c>
      <c r="N349">
        <v>32</v>
      </c>
      <c r="O349">
        <v>5</v>
      </c>
      <c r="P349">
        <v>5</v>
      </c>
      <c r="Q349">
        <v>5</v>
      </c>
      <c r="R349">
        <v>5</v>
      </c>
      <c r="S349">
        <v>1</v>
      </c>
      <c r="T349">
        <v>0</v>
      </c>
      <c r="U349">
        <v>0</v>
      </c>
      <c r="V349">
        <v>43</v>
      </c>
      <c r="W349" s="12">
        <v>37</v>
      </c>
      <c r="X349">
        <v>37</v>
      </c>
      <c r="Y349">
        <v>37</v>
      </c>
      <c r="Z349">
        <v>0</v>
      </c>
      <c r="AA349">
        <v>0</v>
      </c>
      <c r="AB349">
        <v>98</v>
      </c>
      <c r="AC349">
        <v>6</v>
      </c>
      <c r="AD349">
        <v>6</v>
      </c>
      <c r="AE349">
        <v>0</v>
      </c>
      <c r="AF349">
        <v>1</v>
      </c>
      <c r="AG349">
        <v>0</v>
      </c>
      <c r="AH349">
        <v>0</v>
      </c>
      <c r="AI349">
        <v>0</v>
      </c>
      <c r="AJ349">
        <v>0</v>
      </c>
      <c r="AK349">
        <v>5</v>
      </c>
      <c r="AL349">
        <v>51</v>
      </c>
      <c r="AM349">
        <v>43</v>
      </c>
      <c r="AN349">
        <v>39</v>
      </c>
      <c r="AO349" s="12" t="s">
        <v>3</v>
      </c>
      <c r="AP349" s="12" t="s">
        <v>941</v>
      </c>
      <c r="AQ349" s="12" t="s">
        <v>17</v>
      </c>
      <c r="AR349" s="12" t="s">
        <v>379</v>
      </c>
      <c r="AS349" s="12" t="s">
        <v>57</v>
      </c>
      <c r="AT349" s="12" t="s">
        <v>347</v>
      </c>
      <c r="AU349" s="12" t="s">
        <v>389</v>
      </c>
      <c r="AV349" s="12" t="s">
        <v>268</v>
      </c>
    </row>
    <row r="350" spans="1:48" x14ac:dyDescent="0.35">
      <c r="A350" s="12" t="s">
        <v>132</v>
      </c>
      <c r="B350" s="12" t="s">
        <v>137</v>
      </c>
      <c r="C350" s="109">
        <v>44120</v>
      </c>
      <c r="D350">
        <v>3406</v>
      </c>
      <c r="E350">
        <v>2</v>
      </c>
      <c r="F350">
        <v>5</v>
      </c>
      <c r="G350">
        <v>2</v>
      </c>
      <c r="H350">
        <v>84</v>
      </c>
      <c r="I350">
        <v>84</v>
      </c>
      <c r="J350">
        <v>15</v>
      </c>
      <c r="K350">
        <v>15</v>
      </c>
      <c r="L350">
        <v>0</v>
      </c>
      <c r="M350">
        <v>0</v>
      </c>
      <c r="N350">
        <v>9</v>
      </c>
      <c r="O350">
        <v>2</v>
      </c>
      <c r="P350">
        <v>2</v>
      </c>
      <c r="Q350">
        <v>2</v>
      </c>
      <c r="R350">
        <v>2</v>
      </c>
      <c r="S350">
        <v>2</v>
      </c>
      <c r="T350">
        <v>0</v>
      </c>
      <c r="U350">
        <v>0</v>
      </c>
      <c r="V350">
        <v>36</v>
      </c>
      <c r="W350" s="12">
        <v>32</v>
      </c>
      <c r="X350">
        <v>32</v>
      </c>
      <c r="Y350">
        <v>32</v>
      </c>
      <c r="Z350">
        <v>2</v>
      </c>
      <c r="AA350">
        <v>2</v>
      </c>
      <c r="AB350">
        <v>118</v>
      </c>
      <c r="AC350">
        <v>7</v>
      </c>
      <c r="AD350">
        <v>7</v>
      </c>
      <c r="AE350">
        <v>2</v>
      </c>
      <c r="AF350">
        <v>1</v>
      </c>
      <c r="AG350">
        <v>0</v>
      </c>
      <c r="AH350">
        <v>0</v>
      </c>
      <c r="AI350">
        <v>0</v>
      </c>
      <c r="AJ350">
        <v>0</v>
      </c>
      <c r="AK350">
        <v>6</v>
      </c>
      <c r="AL350">
        <v>205</v>
      </c>
      <c r="AM350">
        <v>183</v>
      </c>
      <c r="AN350">
        <v>183</v>
      </c>
      <c r="AO350" s="12" t="s">
        <v>3</v>
      </c>
      <c r="AP350" s="12" t="s">
        <v>941</v>
      </c>
      <c r="AQ350" s="12" t="s">
        <v>17</v>
      </c>
      <c r="AR350" s="12" t="s">
        <v>379</v>
      </c>
      <c r="AS350" s="12" t="s">
        <v>57</v>
      </c>
      <c r="AT350" s="12" t="s">
        <v>349</v>
      </c>
      <c r="AU350" s="12" t="s">
        <v>390</v>
      </c>
      <c r="AV350" s="12" t="s">
        <v>268</v>
      </c>
    </row>
    <row r="351" spans="1:48" x14ac:dyDescent="0.35">
      <c r="A351" s="12" t="s">
        <v>132</v>
      </c>
      <c r="B351" s="12" t="s">
        <v>136</v>
      </c>
      <c r="C351" s="109">
        <v>44134</v>
      </c>
      <c r="D351">
        <v>1315</v>
      </c>
      <c r="E351">
        <v>3</v>
      </c>
      <c r="F351">
        <v>3</v>
      </c>
      <c r="G351">
        <v>18</v>
      </c>
      <c r="H351">
        <v>1083</v>
      </c>
      <c r="I351">
        <v>1083</v>
      </c>
      <c r="J351">
        <v>92</v>
      </c>
      <c r="K351">
        <v>92</v>
      </c>
      <c r="L351">
        <v>2</v>
      </c>
      <c r="M351">
        <v>2</v>
      </c>
      <c r="N351">
        <v>23</v>
      </c>
      <c r="O351">
        <v>3</v>
      </c>
      <c r="P351">
        <v>3</v>
      </c>
      <c r="Q351">
        <v>3</v>
      </c>
      <c r="R351">
        <v>3</v>
      </c>
      <c r="S351">
        <v>1</v>
      </c>
      <c r="T351">
        <v>1</v>
      </c>
      <c r="U351">
        <v>1</v>
      </c>
      <c r="V351">
        <v>33</v>
      </c>
      <c r="W351" s="12">
        <v>33</v>
      </c>
      <c r="X351">
        <v>33</v>
      </c>
      <c r="Y351">
        <v>31</v>
      </c>
      <c r="Z351">
        <v>0</v>
      </c>
      <c r="AA351">
        <v>0</v>
      </c>
      <c r="AB351">
        <v>46</v>
      </c>
      <c r="AC351">
        <v>7</v>
      </c>
      <c r="AD351">
        <v>7</v>
      </c>
      <c r="AE351">
        <v>0</v>
      </c>
      <c r="AF351">
        <v>1</v>
      </c>
      <c r="AG351">
        <v>0</v>
      </c>
      <c r="AH351">
        <v>0</v>
      </c>
      <c r="AI351">
        <v>0</v>
      </c>
      <c r="AJ351">
        <v>0</v>
      </c>
      <c r="AK351">
        <v>5</v>
      </c>
      <c r="AL351">
        <v>54</v>
      </c>
      <c r="AM351">
        <v>42</v>
      </c>
      <c r="AN351">
        <v>42</v>
      </c>
      <c r="AO351" s="12" t="s">
        <v>3</v>
      </c>
      <c r="AP351" s="12" t="s">
        <v>943</v>
      </c>
      <c r="AQ351" s="12" t="s">
        <v>17</v>
      </c>
      <c r="AR351" s="12" t="s">
        <v>379</v>
      </c>
      <c r="AS351" s="12" t="s">
        <v>57</v>
      </c>
      <c r="AT351" s="12" t="s">
        <v>347</v>
      </c>
      <c r="AU351" s="12" t="s">
        <v>389</v>
      </c>
      <c r="AV351" s="12" t="s">
        <v>268</v>
      </c>
    </row>
    <row r="352" spans="1:48" x14ac:dyDescent="0.35">
      <c r="A352" s="12" t="s">
        <v>132</v>
      </c>
      <c r="B352" s="12" t="s">
        <v>133</v>
      </c>
      <c r="C352" s="109">
        <v>44148</v>
      </c>
      <c r="D352">
        <v>1793</v>
      </c>
      <c r="E352">
        <v>2</v>
      </c>
      <c r="F352">
        <v>2</v>
      </c>
      <c r="G352">
        <v>10</v>
      </c>
      <c r="H352">
        <v>158</v>
      </c>
      <c r="I352">
        <v>72</v>
      </c>
      <c r="J352">
        <v>29</v>
      </c>
      <c r="K352">
        <v>29</v>
      </c>
      <c r="L352">
        <v>0</v>
      </c>
      <c r="M352">
        <v>0</v>
      </c>
      <c r="N352">
        <v>5</v>
      </c>
      <c r="O352">
        <v>5</v>
      </c>
      <c r="P352">
        <v>5</v>
      </c>
      <c r="Q352">
        <v>5</v>
      </c>
      <c r="R352">
        <v>7</v>
      </c>
      <c r="S352">
        <v>7</v>
      </c>
      <c r="T352">
        <v>0</v>
      </c>
      <c r="U352">
        <v>0</v>
      </c>
      <c r="V352">
        <v>158</v>
      </c>
      <c r="W352" s="12">
        <v>112</v>
      </c>
      <c r="X352">
        <v>112</v>
      </c>
      <c r="Y352">
        <v>112</v>
      </c>
      <c r="Z352">
        <v>2</v>
      </c>
      <c r="AA352">
        <v>2</v>
      </c>
      <c r="AB352">
        <v>196</v>
      </c>
      <c r="AC352">
        <v>2</v>
      </c>
      <c r="AD352">
        <v>2</v>
      </c>
      <c r="AE352">
        <v>0</v>
      </c>
      <c r="AF352">
        <v>1</v>
      </c>
      <c r="AG352">
        <v>0</v>
      </c>
      <c r="AH352">
        <v>0</v>
      </c>
      <c r="AI352">
        <v>0</v>
      </c>
      <c r="AJ352">
        <v>0</v>
      </c>
      <c r="AK352">
        <v>1</v>
      </c>
      <c r="AL352">
        <v>151</v>
      </c>
      <c r="AM352">
        <v>151</v>
      </c>
      <c r="AN352">
        <v>151</v>
      </c>
      <c r="AO352" s="12" t="s">
        <v>3</v>
      </c>
      <c r="AP352" s="12" t="s">
        <v>945</v>
      </c>
      <c r="AQ352" s="12" t="s">
        <v>35</v>
      </c>
      <c r="AR352" s="12" t="s">
        <v>379</v>
      </c>
      <c r="AS352" s="12" t="s">
        <v>57</v>
      </c>
      <c r="AT352" s="12" t="s">
        <v>347</v>
      </c>
      <c r="AU352" s="12" t="s">
        <v>386</v>
      </c>
      <c r="AV352" s="12" t="s">
        <v>268</v>
      </c>
    </row>
    <row r="353" spans="1:52" x14ac:dyDescent="0.35">
      <c r="A353" s="12" t="s">
        <v>43</v>
      </c>
      <c r="B353" s="12" t="s">
        <v>145</v>
      </c>
      <c r="C353" s="109">
        <v>44120</v>
      </c>
      <c r="D353">
        <v>1842</v>
      </c>
      <c r="E353">
        <v>6</v>
      </c>
      <c r="F353">
        <v>3</v>
      </c>
      <c r="G353">
        <v>2</v>
      </c>
      <c r="H353">
        <v>6</v>
      </c>
      <c r="I353">
        <v>4</v>
      </c>
      <c r="J353">
        <v>3</v>
      </c>
      <c r="K353">
        <v>3</v>
      </c>
      <c r="L353">
        <v>0</v>
      </c>
      <c r="M353">
        <v>0</v>
      </c>
      <c r="N353">
        <v>46</v>
      </c>
      <c r="O353">
        <v>3</v>
      </c>
      <c r="P353">
        <v>3</v>
      </c>
      <c r="Q353">
        <v>3</v>
      </c>
      <c r="R353">
        <v>9</v>
      </c>
      <c r="S353">
        <v>7</v>
      </c>
      <c r="T353">
        <v>1</v>
      </c>
      <c r="U353">
        <v>1</v>
      </c>
      <c r="V353">
        <v>76</v>
      </c>
      <c r="W353" s="12">
        <v>76</v>
      </c>
      <c r="X353">
        <v>68</v>
      </c>
      <c r="Y353">
        <v>68</v>
      </c>
      <c r="Z353">
        <v>2</v>
      </c>
      <c r="AA353">
        <v>2</v>
      </c>
      <c r="AB353">
        <v>91</v>
      </c>
      <c r="AC353">
        <v>15</v>
      </c>
      <c r="AD353">
        <v>15</v>
      </c>
      <c r="AE353">
        <v>0</v>
      </c>
      <c r="AF353">
        <v>2</v>
      </c>
      <c r="AG353">
        <v>0</v>
      </c>
      <c r="AH353">
        <v>0</v>
      </c>
      <c r="AI353">
        <v>0</v>
      </c>
      <c r="AJ353">
        <v>0</v>
      </c>
      <c r="AK353">
        <v>5</v>
      </c>
      <c r="AL353">
        <v>145</v>
      </c>
      <c r="AM353">
        <v>121</v>
      </c>
      <c r="AN353">
        <v>121</v>
      </c>
      <c r="AO353" s="12" t="s">
        <v>3</v>
      </c>
      <c r="AP353" s="12" t="s">
        <v>941</v>
      </c>
      <c r="AQ353" s="12" t="s">
        <v>17</v>
      </c>
      <c r="AR353" s="12" t="s">
        <v>379</v>
      </c>
      <c r="AS353" s="12" t="s">
        <v>57</v>
      </c>
      <c r="AT353" s="12" t="s">
        <v>358</v>
      </c>
      <c r="AU353" s="12" t="s">
        <v>399</v>
      </c>
      <c r="AV353" s="12" t="s">
        <v>268</v>
      </c>
    </row>
    <row r="354" spans="1:52" x14ac:dyDescent="0.35">
      <c r="A354" s="12" t="s">
        <v>43</v>
      </c>
      <c r="B354" s="12" t="s">
        <v>145</v>
      </c>
      <c r="C354" s="109">
        <v>44127</v>
      </c>
      <c r="D354">
        <v>1840</v>
      </c>
      <c r="E354">
        <v>0</v>
      </c>
      <c r="F354">
        <v>1</v>
      </c>
      <c r="G354">
        <v>-2</v>
      </c>
      <c r="H354">
        <v>8</v>
      </c>
      <c r="I354">
        <v>6</v>
      </c>
      <c r="J354">
        <v>4</v>
      </c>
      <c r="K354">
        <v>4</v>
      </c>
      <c r="L354">
        <v>0</v>
      </c>
      <c r="M354">
        <v>0</v>
      </c>
      <c r="N354">
        <v>74</v>
      </c>
      <c r="O354">
        <v>1</v>
      </c>
      <c r="P354">
        <v>1</v>
      </c>
      <c r="Q354">
        <v>1</v>
      </c>
      <c r="R354">
        <v>3</v>
      </c>
      <c r="S354">
        <v>2</v>
      </c>
      <c r="T354">
        <v>0</v>
      </c>
      <c r="U354">
        <v>0</v>
      </c>
      <c r="V354">
        <v>51</v>
      </c>
      <c r="W354" s="12">
        <v>51</v>
      </c>
      <c r="X354">
        <v>40</v>
      </c>
      <c r="Y354">
        <v>40</v>
      </c>
      <c r="Z354">
        <v>0</v>
      </c>
      <c r="AA354">
        <v>0</v>
      </c>
      <c r="AB354">
        <v>76</v>
      </c>
      <c r="AC354">
        <v>27</v>
      </c>
      <c r="AD354">
        <v>27</v>
      </c>
      <c r="AE354">
        <v>0</v>
      </c>
      <c r="AF354">
        <v>1</v>
      </c>
      <c r="AG354">
        <v>0</v>
      </c>
      <c r="AH354">
        <v>0</v>
      </c>
      <c r="AI354">
        <v>0</v>
      </c>
      <c r="AJ354">
        <v>0</v>
      </c>
      <c r="AK354">
        <v>3</v>
      </c>
      <c r="AL354">
        <v>139</v>
      </c>
      <c r="AM354">
        <v>114</v>
      </c>
      <c r="AN354">
        <v>114</v>
      </c>
      <c r="AO354" s="12" t="s">
        <v>3</v>
      </c>
      <c r="AP354" s="12" t="s">
        <v>942</v>
      </c>
      <c r="AQ354" s="12" t="s">
        <v>17</v>
      </c>
      <c r="AR354" s="12" t="s">
        <v>379</v>
      </c>
      <c r="AS354" s="12" t="s">
        <v>57</v>
      </c>
      <c r="AT354" s="12" t="s">
        <v>358</v>
      </c>
      <c r="AU354" s="12" t="s">
        <v>399</v>
      </c>
      <c r="AV354" s="12" t="s">
        <v>268</v>
      </c>
    </row>
    <row r="355" spans="1:52" x14ac:dyDescent="0.35">
      <c r="A355" s="12" t="s">
        <v>10</v>
      </c>
      <c r="B355" s="12" t="s">
        <v>158</v>
      </c>
      <c r="C355" s="109">
        <v>44106</v>
      </c>
      <c r="D355">
        <v>1900</v>
      </c>
      <c r="E355">
        <v>2</v>
      </c>
      <c r="F355">
        <v>2</v>
      </c>
      <c r="G355">
        <v>-16</v>
      </c>
      <c r="H355">
        <v>310</v>
      </c>
      <c r="I355">
        <v>214</v>
      </c>
      <c r="J355">
        <v>128</v>
      </c>
      <c r="K355">
        <v>128</v>
      </c>
      <c r="L355">
        <v>8</v>
      </c>
      <c r="M355">
        <v>8</v>
      </c>
      <c r="N355">
        <v>5</v>
      </c>
      <c r="O355">
        <v>5</v>
      </c>
      <c r="P355">
        <v>5</v>
      </c>
      <c r="Q355">
        <v>5</v>
      </c>
      <c r="R355">
        <v>7</v>
      </c>
      <c r="S355">
        <v>6</v>
      </c>
      <c r="T355">
        <v>1</v>
      </c>
      <c r="U355">
        <v>1</v>
      </c>
      <c r="V355">
        <v>0</v>
      </c>
      <c r="W355" s="12">
        <v>0</v>
      </c>
      <c r="X355">
        <v>0</v>
      </c>
      <c r="Y355">
        <v>0</v>
      </c>
      <c r="Z355">
        <v>0</v>
      </c>
      <c r="AA355">
        <v>0</v>
      </c>
      <c r="AB355">
        <v>181</v>
      </c>
      <c r="AC355">
        <v>26</v>
      </c>
      <c r="AD355">
        <v>26</v>
      </c>
      <c r="AE355">
        <v>0</v>
      </c>
      <c r="AF355">
        <v>1</v>
      </c>
      <c r="AG355">
        <v>0</v>
      </c>
      <c r="AH355">
        <v>0</v>
      </c>
      <c r="AI355">
        <v>0</v>
      </c>
      <c r="AJ355">
        <v>7</v>
      </c>
      <c r="AK355">
        <v>19</v>
      </c>
      <c r="AL355">
        <v>90</v>
      </c>
      <c r="AM355">
        <v>89</v>
      </c>
      <c r="AN355">
        <v>89</v>
      </c>
      <c r="AO355" s="12" t="s">
        <v>3</v>
      </c>
      <c r="AP355" s="12" t="s">
        <v>939</v>
      </c>
      <c r="AQ355" s="12" t="s">
        <v>17</v>
      </c>
      <c r="AR355" s="12" t="s">
        <v>379</v>
      </c>
      <c r="AS355" s="12" t="s">
        <v>57</v>
      </c>
      <c r="AT355" s="12" t="s">
        <v>365</v>
      </c>
      <c r="AU355" s="12" t="s">
        <v>407</v>
      </c>
      <c r="AV355" s="12" t="s">
        <v>268</v>
      </c>
    </row>
    <row r="356" spans="1:52" x14ac:dyDescent="0.35">
      <c r="A356" s="12" t="s">
        <v>10</v>
      </c>
      <c r="B356" s="12" t="s">
        <v>161</v>
      </c>
      <c r="C356" s="109">
        <v>44106</v>
      </c>
      <c r="D356">
        <v>1123</v>
      </c>
      <c r="E356">
        <v>2</v>
      </c>
      <c r="F356">
        <v>2</v>
      </c>
      <c r="G356">
        <v>13</v>
      </c>
      <c r="H356">
        <v>334</v>
      </c>
      <c r="I356">
        <v>234</v>
      </c>
      <c r="J356">
        <v>131</v>
      </c>
      <c r="K356">
        <v>131</v>
      </c>
      <c r="L356">
        <v>8</v>
      </c>
      <c r="M356">
        <v>8</v>
      </c>
      <c r="N356">
        <v>5</v>
      </c>
      <c r="O356">
        <v>5</v>
      </c>
      <c r="P356">
        <v>5</v>
      </c>
      <c r="Q356">
        <v>5</v>
      </c>
      <c r="R356">
        <v>6</v>
      </c>
      <c r="S356">
        <v>5</v>
      </c>
      <c r="T356">
        <v>1</v>
      </c>
      <c r="U356">
        <v>1</v>
      </c>
      <c r="V356">
        <v>0</v>
      </c>
      <c r="W356" s="12">
        <v>0</v>
      </c>
      <c r="X356">
        <v>0</v>
      </c>
      <c r="Y356">
        <v>0</v>
      </c>
      <c r="Z356">
        <v>0</v>
      </c>
      <c r="AA356">
        <v>0</v>
      </c>
      <c r="AB356">
        <v>90</v>
      </c>
      <c r="AC356">
        <v>10</v>
      </c>
      <c r="AD356">
        <v>8</v>
      </c>
      <c r="AE356">
        <v>2</v>
      </c>
      <c r="AF356">
        <v>1</v>
      </c>
      <c r="AG356">
        <v>0</v>
      </c>
      <c r="AH356">
        <v>1</v>
      </c>
      <c r="AI356">
        <v>1</v>
      </c>
      <c r="AJ356">
        <v>0</v>
      </c>
      <c r="AK356">
        <v>8</v>
      </c>
      <c r="AL356">
        <v>46</v>
      </c>
      <c r="AM356">
        <v>43</v>
      </c>
      <c r="AN356">
        <v>43</v>
      </c>
      <c r="AO356" s="12" t="s">
        <v>3</v>
      </c>
      <c r="AP356" s="12" t="s">
        <v>939</v>
      </c>
      <c r="AQ356" s="12" t="s">
        <v>17</v>
      </c>
      <c r="AR356" s="12" t="s">
        <v>379</v>
      </c>
      <c r="AS356" s="12" t="s">
        <v>57</v>
      </c>
      <c r="AT356" s="12" t="s">
        <v>369</v>
      </c>
      <c r="AU356" s="12" t="s">
        <v>408</v>
      </c>
      <c r="AV356" s="12" t="s">
        <v>268</v>
      </c>
    </row>
    <row r="357" spans="1:52" x14ac:dyDescent="0.35">
      <c r="A357" s="12" t="s">
        <v>10</v>
      </c>
      <c r="B357" s="12" t="s">
        <v>161</v>
      </c>
      <c r="C357" s="109">
        <v>44113</v>
      </c>
      <c r="D357">
        <v>1123</v>
      </c>
      <c r="E357">
        <v>2</v>
      </c>
      <c r="F357">
        <v>2</v>
      </c>
      <c r="G357">
        <v>10</v>
      </c>
      <c r="H357">
        <v>64</v>
      </c>
      <c r="I357">
        <v>41</v>
      </c>
      <c r="J357">
        <v>18</v>
      </c>
      <c r="K357">
        <v>18</v>
      </c>
      <c r="L357">
        <v>1</v>
      </c>
      <c r="M357">
        <v>1</v>
      </c>
      <c r="N357">
        <v>7</v>
      </c>
      <c r="O357">
        <v>7</v>
      </c>
      <c r="P357">
        <v>7</v>
      </c>
      <c r="Q357">
        <v>7</v>
      </c>
      <c r="R357">
        <v>7</v>
      </c>
      <c r="S357">
        <v>7</v>
      </c>
      <c r="T357">
        <v>1</v>
      </c>
      <c r="U357">
        <v>1</v>
      </c>
      <c r="V357">
        <v>0</v>
      </c>
      <c r="W357" s="12">
        <v>0</v>
      </c>
      <c r="X357">
        <v>0</v>
      </c>
      <c r="Y357">
        <v>0</v>
      </c>
      <c r="Z357">
        <v>0</v>
      </c>
      <c r="AA357">
        <v>0</v>
      </c>
      <c r="AB357">
        <v>60</v>
      </c>
      <c r="AC357">
        <v>8</v>
      </c>
      <c r="AD357">
        <v>8</v>
      </c>
      <c r="AE357">
        <v>0</v>
      </c>
      <c r="AF357">
        <v>1</v>
      </c>
      <c r="AG357">
        <v>0</v>
      </c>
      <c r="AH357">
        <v>0</v>
      </c>
      <c r="AI357">
        <v>0</v>
      </c>
      <c r="AJ357">
        <v>0</v>
      </c>
      <c r="AK357">
        <v>7</v>
      </c>
      <c r="AL357">
        <v>35</v>
      </c>
      <c r="AM357">
        <v>31</v>
      </c>
      <c r="AN357">
        <v>31</v>
      </c>
      <c r="AO357" s="12" t="s">
        <v>3</v>
      </c>
      <c r="AP357" s="12" t="s">
        <v>940</v>
      </c>
      <c r="AQ357" s="12" t="s">
        <v>17</v>
      </c>
      <c r="AR357" s="12" t="s">
        <v>379</v>
      </c>
      <c r="AS357" s="12" t="s">
        <v>57</v>
      </c>
      <c r="AT357" s="12" t="s">
        <v>369</v>
      </c>
      <c r="AU357" s="12" t="s">
        <v>408</v>
      </c>
      <c r="AV357" s="12" t="s">
        <v>268</v>
      </c>
    </row>
    <row r="358" spans="1:52" x14ac:dyDescent="0.35">
      <c r="A358" s="12" t="s">
        <v>10</v>
      </c>
      <c r="B358" s="12" t="s">
        <v>153</v>
      </c>
      <c r="C358" s="109">
        <v>44155</v>
      </c>
      <c r="D358">
        <v>8088</v>
      </c>
      <c r="E358">
        <v>6</v>
      </c>
      <c r="F358">
        <v>4</v>
      </c>
      <c r="G358">
        <v>2</v>
      </c>
      <c r="H358">
        <v>72</v>
      </c>
      <c r="I358">
        <v>49</v>
      </c>
      <c r="J358">
        <v>41</v>
      </c>
      <c r="K358">
        <v>41</v>
      </c>
      <c r="L358">
        <v>2</v>
      </c>
      <c r="M358">
        <v>2</v>
      </c>
      <c r="N358">
        <v>17</v>
      </c>
      <c r="O358">
        <v>17</v>
      </c>
      <c r="P358">
        <v>17</v>
      </c>
      <c r="Q358">
        <v>17</v>
      </c>
      <c r="R358">
        <v>41</v>
      </c>
      <c r="S358">
        <v>34</v>
      </c>
      <c r="T358">
        <v>4</v>
      </c>
      <c r="U358">
        <v>4</v>
      </c>
      <c r="V358">
        <v>50</v>
      </c>
      <c r="W358" s="12">
        <v>50</v>
      </c>
      <c r="X358">
        <v>50</v>
      </c>
      <c r="Y358">
        <v>50</v>
      </c>
      <c r="Z358">
        <v>0</v>
      </c>
      <c r="AA358">
        <v>0</v>
      </c>
      <c r="AB358">
        <v>590</v>
      </c>
      <c r="AC358">
        <v>78</v>
      </c>
      <c r="AD358">
        <v>74</v>
      </c>
      <c r="AE358">
        <v>0</v>
      </c>
      <c r="AF358">
        <v>4</v>
      </c>
      <c r="AG358">
        <v>0</v>
      </c>
      <c r="AH358">
        <v>1</v>
      </c>
      <c r="AI358">
        <v>0</v>
      </c>
      <c r="AJ358">
        <v>6</v>
      </c>
      <c r="AK358">
        <v>63</v>
      </c>
      <c r="AL358">
        <v>619</v>
      </c>
      <c r="AM358">
        <v>592</v>
      </c>
      <c r="AN358">
        <v>590</v>
      </c>
      <c r="AO358" s="12" t="s">
        <v>3</v>
      </c>
      <c r="AP358" s="12" t="s">
        <v>990</v>
      </c>
      <c r="AQ358" s="12" t="s">
        <v>35</v>
      </c>
      <c r="AR358" s="12" t="s">
        <v>379</v>
      </c>
      <c r="AS358" s="12" t="s">
        <v>57</v>
      </c>
      <c r="AT358" s="12" t="s">
        <v>365</v>
      </c>
      <c r="AU358" s="12" t="s">
        <v>406</v>
      </c>
      <c r="AV358" s="12" t="s">
        <v>268</v>
      </c>
    </row>
    <row r="359" spans="1:52" x14ac:dyDescent="0.35">
      <c r="A359" s="12" t="s">
        <v>10</v>
      </c>
      <c r="B359" s="12" t="s">
        <v>156</v>
      </c>
      <c r="C359" s="109">
        <v>44155</v>
      </c>
      <c r="D359">
        <v>3866</v>
      </c>
      <c r="E359">
        <v>4</v>
      </c>
      <c r="F359">
        <v>4</v>
      </c>
      <c r="G359">
        <v>0</v>
      </c>
      <c r="H359">
        <v>55</v>
      </c>
      <c r="I359">
        <v>38</v>
      </c>
      <c r="J359">
        <v>32</v>
      </c>
      <c r="K359">
        <v>32</v>
      </c>
      <c r="L359">
        <v>3</v>
      </c>
      <c r="M359">
        <v>3</v>
      </c>
      <c r="N359">
        <v>7</v>
      </c>
      <c r="O359">
        <v>7</v>
      </c>
      <c r="P359">
        <v>7</v>
      </c>
      <c r="Q359">
        <v>7</v>
      </c>
      <c r="R359">
        <v>7</v>
      </c>
      <c r="S359">
        <v>6</v>
      </c>
      <c r="T359">
        <v>1</v>
      </c>
      <c r="U359">
        <v>1</v>
      </c>
      <c r="V359">
        <v>8</v>
      </c>
      <c r="W359" s="12">
        <v>8</v>
      </c>
      <c r="X359">
        <v>8</v>
      </c>
      <c r="Y359">
        <v>8</v>
      </c>
      <c r="Z359">
        <v>0</v>
      </c>
      <c r="AA359">
        <v>0</v>
      </c>
      <c r="AB359">
        <v>242</v>
      </c>
      <c r="AC359">
        <v>25</v>
      </c>
      <c r="AD359">
        <v>25</v>
      </c>
      <c r="AE359">
        <v>0</v>
      </c>
      <c r="AF359">
        <v>2</v>
      </c>
      <c r="AG359">
        <v>1</v>
      </c>
      <c r="AH359">
        <v>0</v>
      </c>
      <c r="AI359">
        <v>0</v>
      </c>
      <c r="AJ359">
        <v>1</v>
      </c>
      <c r="AK359">
        <v>22</v>
      </c>
      <c r="AL359">
        <v>97</v>
      </c>
      <c r="AM359">
        <v>91</v>
      </c>
      <c r="AN359">
        <v>91</v>
      </c>
      <c r="AO359" s="12" t="s">
        <v>3</v>
      </c>
      <c r="AP359" s="12" t="s">
        <v>990</v>
      </c>
      <c r="AQ359" s="12" t="s">
        <v>35</v>
      </c>
      <c r="AR359" s="12" t="s">
        <v>379</v>
      </c>
      <c r="AS359" s="12" t="s">
        <v>57</v>
      </c>
      <c r="AT359" s="12" t="s">
        <v>365</v>
      </c>
      <c r="AU359" s="12" t="s">
        <v>401</v>
      </c>
      <c r="AV359" s="12" t="s">
        <v>268</v>
      </c>
    </row>
    <row r="360" spans="1:52" x14ac:dyDescent="0.35">
      <c r="A360" s="12" t="s">
        <v>10</v>
      </c>
      <c r="B360" s="12" t="s">
        <v>157</v>
      </c>
      <c r="C360" s="109">
        <v>44155</v>
      </c>
      <c r="D360">
        <v>3085</v>
      </c>
      <c r="E360">
        <v>8</v>
      </c>
      <c r="F360">
        <v>7</v>
      </c>
      <c r="G360">
        <v>2</v>
      </c>
      <c r="H360">
        <v>101</v>
      </c>
      <c r="I360">
        <v>68</v>
      </c>
      <c r="J360">
        <v>39</v>
      </c>
      <c r="K360">
        <v>39</v>
      </c>
      <c r="L360">
        <v>3</v>
      </c>
      <c r="M360">
        <v>3</v>
      </c>
      <c r="N360">
        <v>18</v>
      </c>
      <c r="O360">
        <v>18</v>
      </c>
      <c r="P360">
        <v>18</v>
      </c>
      <c r="Q360">
        <v>18</v>
      </c>
      <c r="R360">
        <v>30</v>
      </c>
      <c r="S360">
        <v>22</v>
      </c>
      <c r="T360">
        <v>3</v>
      </c>
      <c r="U360">
        <v>3</v>
      </c>
      <c r="V360">
        <v>69</v>
      </c>
      <c r="W360" s="12">
        <v>53</v>
      </c>
      <c r="X360">
        <v>41</v>
      </c>
      <c r="Y360">
        <v>41</v>
      </c>
      <c r="Z360">
        <v>2</v>
      </c>
      <c r="AA360">
        <v>2</v>
      </c>
      <c r="AB360">
        <v>119</v>
      </c>
      <c r="AC360">
        <v>13</v>
      </c>
      <c r="AD360">
        <v>13</v>
      </c>
      <c r="AE360">
        <v>0</v>
      </c>
      <c r="AF360">
        <v>1</v>
      </c>
      <c r="AG360">
        <v>0</v>
      </c>
      <c r="AH360">
        <v>0</v>
      </c>
      <c r="AI360">
        <v>0</v>
      </c>
      <c r="AJ360">
        <v>0</v>
      </c>
      <c r="AK360">
        <v>12</v>
      </c>
      <c r="AL360">
        <v>138</v>
      </c>
      <c r="AM360">
        <v>125</v>
      </c>
      <c r="AN360">
        <v>125</v>
      </c>
      <c r="AO360" s="12" t="s">
        <v>3</v>
      </c>
      <c r="AP360" s="12" t="s">
        <v>990</v>
      </c>
      <c r="AQ360" s="12" t="s">
        <v>35</v>
      </c>
      <c r="AR360" s="12" t="s">
        <v>379</v>
      </c>
      <c r="AS360" s="12" t="s">
        <v>57</v>
      </c>
      <c r="AT360" s="12" t="s">
        <v>370</v>
      </c>
      <c r="AU360" s="12" t="s">
        <v>410</v>
      </c>
      <c r="AV360" s="12" t="s">
        <v>268</v>
      </c>
    </row>
    <row r="361" spans="1:52" x14ac:dyDescent="0.35">
      <c r="A361" s="12" t="s">
        <v>55</v>
      </c>
      <c r="B361" s="12" t="s">
        <v>274</v>
      </c>
      <c r="C361" s="109">
        <v>44162</v>
      </c>
      <c r="D361">
        <v>1258</v>
      </c>
      <c r="E361">
        <v>2</v>
      </c>
      <c r="F361">
        <v>2</v>
      </c>
      <c r="G361">
        <v>3</v>
      </c>
      <c r="H361">
        <v>59</v>
      </c>
      <c r="I361">
        <v>59</v>
      </c>
      <c r="J361">
        <v>11</v>
      </c>
      <c r="K361">
        <v>11</v>
      </c>
      <c r="L361">
        <v>0</v>
      </c>
      <c r="M361">
        <v>0</v>
      </c>
      <c r="N361">
        <v>2</v>
      </c>
      <c r="O361">
        <v>2</v>
      </c>
      <c r="P361">
        <v>2</v>
      </c>
      <c r="Q361">
        <v>2</v>
      </c>
      <c r="R361">
        <v>2</v>
      </c>
      <c r="S361">
        <v>2</v>
      </c>
      <c r="T361">
        <v>0</v>
      </c>
      <c r="U361">
        <v>0</v>
      </c>
      <c r="V361">
        <v>85</v>
      </c>
      <c r="W361" s="12">
        <v>85</v>
      </c>
      <c r="X361">
        <v>85</v>
      </c>
      <c r="Y361">
        <v>85</v>
      </c>
      <c r="Z361">
        <v>2</v>
      </c>
      <c r="AA361">
        <v>2</v>
      </c>
      <c r="AB361">
        <v>87</v>
      </c>
      <c r="AC361">
        <v>7</v>
      </c>
      <c r="AD361">
        <v>7</v>
      </c>
      <c r="AE361">
        <v>0</v>
      </c>
      <c r="AF361">
        <v>1</v>
      </c>
      <c r="AG361">
        <v>0</v>
      </c>
      <c r="AH361">
        <v>0</v>
      </c>
      <c r="AI361">
        <v>0</v>
      </c>
      <c r="AJ361">
        <v>0</v>
      </c>
      <c r="AK361">
        <v>1</v>
      </c>
      <c r="AL361">
        <v>113</v>
      </c>
      <c r="AM361">
        <v>110</v>
      </c>
      <c r="AN361">
        <v>113</v>
      </c>
      <c r="AO361" s="12" t="s">
        <v>3</v>
      </c>
      <c r="AP361" s="12" t="s">
        <v>998</v>
      </c>
      <c r="AQ361" s="12" t="s">
        <v>35</v>
      </c>
      <c r="AR361" s="12" t="s">
        <v>379</v>
      </c>
      <c r="AS361" s="12" t="s">
        <v>57</v>
      </c>
      <c r="AT361" s="12" t="s">
        <v>320</v>
      </c>
      <c r="AU361" s="12" t="s">
        <v>380</v>
      </c>
      <c r="AV361" s="12" t="s">
        <v>268</v>
      </c>
    </row>
    <row r="362" spans="1:52" x14ac:dyDescent="0.35">
      <c r="A362" s="12" t="s">
        <v>5</v>
      </c>
      <c r="B362" s="12" t="s">
        <v>277</v>
      </c>
      <c r="C362" s="109">
        <v>44162</v>
      </c>
      <c r="D362">
        <v>1340</v>
      </c>
      <c r="E362">
        <v>2</v>
      </c>
      <c r="F362">
        <v>2</v>
      </c>
      <c r="G362">
        <v>-1</v>
      </c>
      <c r="H362">
        <v>39</v>
      </c>
      <c r="I362">
        <v>39</v>
      </c>
      <c r="J362">
        <v>39</v>
      </c>
      <c r="K362">
        <v>39</v>
      </c>
      <c r="L362">
        <v>1</v>
      </c>
      <c r="M362">
        <v>1</v>
      </c>
      <c r="N362">
        <v>3</v>
      </c>
      <c r="O362">
        <v>5</v>
      </c>
      <c r="P362">
        <v>5</v>
      </c>
      <c r="Q362">
        <v>5</v>
      </c>
      <c r="R362">
        <v>5</v>
      </c>
      <c r="S362">
        <v>2</v>
      </c>
      <c r="T362">
        <v>2</v>
      </c>
      <c r="U362">
        <v>2</v>
      </c>
      <c r="V362">
        <v>7</v>
      </c>
      <c r="W362" s="12">
        <v>7</v>
      </c>
      <c r="X362">
        <v>7</v>
      </c>
      <c r="Y362">
        <v>7</v>
      </c>
      <c r="Z362">
        <v>0</v>
      </c>
      <c r="AA362">
        <v>0</v>
      </c>
      <c r="AB362">
        <v>56</v>
      </c>
      <c r="AC362">
        <v>8</v>
      </c>
      <c r="AD362">
        <v>8</v>
      </c>
      <c r="AE362">
        <v>0</v>
      </c>
      <c r="AF362">
        <v>1</v>
      </c>
      <c r="AG362">
        <v>0</v>
      </c>
      <c r="AH362">
        <v>0</v>
      </c>
      <c r="AI362">
        <v>0</v>
      </c>
      <c r="AJ362">
        <v>0</v>
      </c>
      <c r="AK362">
        <v>7</v>
      </c>
      <c r="AL362">
        <v>56</v>
      </c>
      <c r="AM362">
        <v>42</v>
      </c>
      <c r="AN362">
        <v>42</v>
      </c>
      <c r="AO362" s="12" t="s">
        <v>3</v>
      </c>
      <c r="AP362" s="12" t="s">
        <v>998</v>
      </c>
      <c r="AQ362" s="12" t="s">
        <v>35</v>
      </c>
      <c r="AR362" s="12" t="s">
        <v>379</v>
      </c>
      <c r="AS362" s="12" t="s">
        <v>57</v>
      </c>
      <c r="AT362" s="12" t="s">
        <v>346</v>
      </c>
      <c r="AU362" s="12" t="s">
        <v>383</v>
      </c>
      <c r="AV362" s="12" t="s">
        <v>279</v>
      </c>
    </row>
    <row r="363" spans="1:52" x14ac:dyDescent="0.35">
      <c r="A363" s="12" t="s">
        <v>132</v>
      </c>
      <c r="B363" s="12" t="s">
        <v>137</v>
      </c>
      <c r="C363" s="109">
        <v>44162</v>
      </c>
      <c r="D363">
        <v>3470</v>
      </c>
      <c r="E363">
        <v>8</v>
      </c>
      <c r="F363">
        <v>6</v>
      </c>
      <c r="G363">
        <v>8</v>
      </c>
      <c r="H363">
        <v>102</v>
      </c>
      <c r="I363">
        <v>102</v>
      </c>
      <c r="J363">
        <v>97</v>
      </c>
      <c r="K363">
        <v>97</v>
      </c>
      <c r="L363">
        <v>4</v>
      </c>
      <c r="M363">
        <v>4</v>
      </c>
      <c r="N363">
        <v>9</v>
      </c>
      <c r="O363">
        <v>9</v>
      </c>
      <c r="P363">
        <v>9</v>
      </c>
      <c r="Q363">
        <v>9</v>
      </c>
      <c r="R363">
        <v>10</v>
      </c>
      <c r="S363">
        <v>10</v>
      </c>
      <c r="T363">
        <v>2</v>
      </c>
      <c r="U363">
        <v>2</v>
      </c>
      <c r="V363">
        <v>26</v>
      </c>
      <c r="W363" s="12">
        <v>26</v>
      </c>
      <c r="X363">
        <v>26</v>
      </c>
      <c r="Y363">
        <v>26</v>
      </c>
      <c r="Z363">
        <v>2</v>
      </c>
      <c r="AA363">
        <v>2</v>
      </c>
      <c r="AB363">
        <v>105</v>
      </c>
      <c r="AC363">
        <v>7</v>
      </c>
      <c r="AD363">
        <v>7</v>
      </c>
      <c r="AE363">
        <v>7</v>
      </c>
      <c r="AF363">
        <v>1</v>
      </c>
      <c r="AG363">
        <v>0</v>
      </c>
      <c r="AH363">
        <v>0</v>
      </c>
      <c r="AI363">
        <v>0</v>
      </c>
      <c r="AJ363">
        <v>0</v>
      </c>
      <c r="AK363">
        <v>6</v>
      </c>
      <c r="AL363">
        <v>206</v>
      </c>
      <c r="AM363">
        <v>205</v>
      </c>
      <c r="AN363">
        <v>200</v>
      </c>
      <c r="AO363" s="12" t="s">
        <v>3</v>
      </c>
      <c r="AP363" s="12" t="s">
        <v>998</v>
      </c>
      <c r="AQ363" s="12" t="s">
        <v>35</v>
      </c>
      <c r="AR363" s="12" t="s">
        <v>379</v>
      </c>
      <c r="AS363" s="12" t="s">
        <v>57</v>
      </c>
      <c r="AT363" s="12" t="s">
        <v>349</v>
      </c>
      <c r="AU363" s="12" t="s">
        <v>390</v>
      </c>
      <c r="AV363" s="12" t="s">
        <v>268</v>
      </c>
    </row>
    <row r="364" spans="1:52" x14ac:dyDescent="0.35">
      <c r="A364" s="12" t="s">
        <v>55</v>
      </c>
      <c r="B364" s="12" t="s">
        <v>274</v>
      </c>
      <c r="C364" s="109">
        <v>44105</v>
      </c>
      <c r="W364" s="12"/>
      <c r="AO364" s="12" t="s">
        <v>57</v>
      </c>
      <c r="AP364" s="12" t="s">
        <v>938</v>
      </c>
      <c r="AQ364" s="12" t="s">
        <v>937</v>
      </c>
      <c r="AR364" s="12" t="s">
        <v>937</v>
      </c>
      <c r="AS364" s="12" t="s">
        <v>937</v>
      </c>
      <c r="AT364" s="12" t="s">
        <v>320</v>
      </c>
      <c r="AU364" s="12" t="s">
        <v>380</v>
      </c>
      <c r="AV364" s="12" t="s">
        <v>268</v>
      </c>
      <c r="AW364">
        <v>1258</v>
      </c>
      <c r="AX364">
        <v>519</v>
      </c>
      <c r="AY364">
        <v>484</v>
      </c>
      <c r="AZ364">
        <v>509</v>
      </c>
    </row>
    <row r="365" spans="1:52" x14ac:dyDescent="0.35">
      <c r="A365" s="12" t="s">
        <v>55</v>
      </c>
      <c r="B365" s="12" t="s">
        <v>281</v>
      </c>
      <c r="C365" s="109">
        <v>44105</v>
      </c>
      <c r="W365" s="12"/>
      <c r="AO365" s="12" t="s">
        <v>57</v>
      </c>
      <c r="AP365" s="12" t="s">
        <v>938</v>
      </c>
      <c r="AQ365" s="12" t="s">
        <v>937</v>
      </c>
      <c r="AR365" s="12" t="s">
        <v>937</v>
      </c>
      <c r="AS365" s="12" t="s">
        <v>937</v>
      </c>
      <c r="AT365" s="12" t="s">
        <v>321</v>
      </c>
      <c r="AU365" s="12" t="s">
        <v>381</v>
      </c>
      <c r="AV365" s="12" t="s">
        <v>268</v>
      </c>
      <c r="AW365">
        <v>1055</v>
      </c>
      <c r="AX365">
        <v>426</v>
      </c>
      <c r="AY365">
        <v>396</v>
      </c>
      <c r="AZ365">
        <v>417</v>
      </c>
    </row>
    <row r="366" spans="1:52" x14ac:dyDescent="0.35">
      <c r="A366" s="12" t="s">
        <v>55</v>
      </c>
      <c r="B366" s="12" t="s">
        <v>418</v>
      </c>
      <c r="C366" s="109">
        <v>44105</v>
      </c>
      <c r="W366" s="12"/>
      <c r="AO366" s="12" t="s">
        <v>57</v>
      </c>
      <c r="AP366" s="12" t="s">
        <v>938</v>
      </c>
      <c r="AQ366" s="12" t="s">
        <v>937</v>
      </c>
      <c r="AR366" s="12" t="s">
        <v>937</v>
      </c>
      <c r="AS366" s="12" t="s">
        <v>937</v>
      </c>
      <c r="AT366" s="12" t="s">
        <v>417</v>
      </c>
      <c r="AU366" s="12" t="s">
        <v>419</v>
      </c>
      <c r="AV366" s="12" t="s">
        <v>268</v>
      </c>
      <c r="AW366">
        <v>122</v>
      </c>
      <c r="AX366">
        <v>68</v>
      </c>
      <c r="AY366">
        <v>64</v>
      </c>
      <c r="AZ366">
        <v>67</v>
      </c>
    </row>
    <row r="367" spans="1:52" x14ac:dyDescent="0.35">
      <c r="A367" s="12" t="s">
        <v>55</v>
      </c>
      <c r="B367" s="12" t="s">
        <v>424</v>
      </c>
      <c r="C367" s="109">
        <v>44105</v>
      </c>
      <c r="W367" s="12"/>
      <c r="AO367" s="12" t="s">
        <v>57</v>
      </c>
      <c r="AP367" s="12" t="s">
        <v>938</v>
      </c>
      <c r="AQ367" s="12" t="s">
        <v>937</v>
      </c>
      <c r="AR367" s="12" t="s">
        <v>937</v>
      </c>
      <c r="AS367" s="12" t="s">
        <v>937</v>
      </c>
      <c r="AT367" s="12" t="s">
        <v>423</v>
      </c>
      <c r="AU367" s="12" t="s">
        <v>425</v>
      </c>
      <c r="AV367" s="12" t="s">
        <v>268</v>
      </c>
      <c r="AW367">
        <v>133</v>
      </c>
      <c r="AX367">
        <v>56</v>
      </c>
      <c r="AY367">
        <v>52</v>
      </c>
      <c r="AZ367">
        <v>55</v>
      </c>
    </row>
    <row r="368" spans="1:52" x14ac:dyDescent="0.35">
      <c r="A368" s="12" t="s">
        <v>55</v>
      </c>
      <c r="B368" s="12" t="s">
        <v>291</v>
      </c>
      <c r="C368" s="109">
        <v>44105</v>
      </c>
      <c r="W368" s="12"/>
      <c r="AO368" s="12" t="s">
        <v>57</v>
      </c>
      <c r="AP368" s="12" t="s">
        <v>938</v>
      </c>
      <c r="AQ368" s="12" t="s">
        <v>937</v>
      </c>
      <c r="AR368" s="12" t="s">
        <v>937</v>
      </c>
      <c r="AS368" s="12" t="s">
        <v>937</v>
      </c>
      <c r="AT368" s="12" t="s">
        <v>322</v>
      </c>
      <c r="AU368" s="12" t="s">
        <v>382</v>
      </c>
      <c r="AV368" s="12" t="s">
        <v>268</v>
      </c>
      <c r="AW368">
        <v>330</v>
      </c>
      <c r="AX368">
        <v>138</v>
      </c>
      <c r="AY368">
        <v>128</v>
      </c>
      <c r="AZ368">
        <v>135</v>
      </c>
    </row>
    <row r="369" spans="1:52" x14ac:dyDescent="0.35">
      <c r="A369" s="12" t="s">
        <v>55</v>
      </c>
      <c r="B369" s="12" t="s">
        <v>421</v>
      </c>
      <c r="C369" s="109">
        <v>44105</v>
      </c>
      <c r="W369" s="12"/>
      <c r="AO369" s="12" t="s">
        <v>57</v>
      </c>
      <c r="AP369" s="12" t="s">
        <v>938</v>
      </c>
      <c r="AQ369" s="12" t="s">
        <v>937</v>
      </c>
      <c r="AR369" s="12" t="s">
        <v>937</v>
      </c>
      <c r="AS369" s="12" t="s">
        <v>937</v>
      </c>
      <c r="AT369" s="12" t="s">
        <v>420</v>
      </c>
      <c r="AU369" s="12" t="s">
        <v>422</v>
      </c>
      <c r="AV369" s="12" t="s">
        <v>268</v>
      </c>
      <c r="AW369">
        <v>74</v>
      </c>
      <c r="AX369">
        <v>34</v>
      </c>
      <c r="AY369">
        <v>31</v>
      </c>
      <c r="AZ369">
        <v>33</v>
      </c>
    </row>
    <row r="370" spans="1:52" x14ac:dyDescent="0.35">
      <c r="A370" s="12" t="s">
        <v>55</v>
      </c>
      <c r="B370" s="12" t="s">
        <v>430</v>
      </c>
      <c r="C370" s="109">
        <v>44105</v>
      </c>
      <c r="W370" s="12"/>
      <c r="AO370" s="12" t="s">
        <v>57</v>
      </c>
      <c r="AP370" s="12" t="s">
        <v>938</v>
      </c>
      <c r="AQ370" s="12" t="s">
        <v>937</v>
      </c>
      <c r="AR370" s="12" t="s">
        <v>937</v>
      </c>
      <c r="AS370" s="12" t="s">
        <v>937</v>
      </c>
      <c r="AT370" s="12" t="s">
        <v>429</v>
      </c>
      <c r="AU370" s="12" t="s">
        <v>431</v>
      </c>
      <c r="AV370" s="12" t="s">
        <v>268</v>
      </c>
      <c r="AW370">
        <v>42</v>
      </c>
      <c r="AX370">
        <v>16</v>
      </c>
      <c r="AY370">
        <v>15</v>
      </c>
      <c r="AZ370">
        <v>16</v>
      </c>
    </row>
    <row r="371" spans="1:52" x14ac:dyDescent="0.35">
      <c r="A371" s="12" t="s">
        <v>55</v>
      </c>
      <c r="B371" s="12" t="s">
        <v>427</v>
      </c>
      <c r="C371" s="109">
        <v>44105</v>
      </c>
      <c r="W371" s="12"/>
      <c r="AO371" s="12" t="s">
        <v>57</v>
      </c>
      <c r="AP371" s="12" t="s">
        <v>938</v>
      </c>
      <c r="AQ371" s="12" t="s">
        <v>937</v>
      </c>
      <c r="AR371" s="12" t="s">
        <v>937</v>
      </c>
      <c r="AS371" s="12" t="s">
        <v>937</v>
      </c>
      <c r="AT371" s="12" t="s">
        <v>426</v>
      </c>
      <c r="AU371" s="12" t="s">
        <v>428</v>
      </c>
      <c r="AV371" s="12" t="s">
        <v>268</v>
      </c>
      <c r="AW371">
        <v>162</v>
      </c>
      <c r="AX371">
        <v>69</v>
      </c>
      <c r="AY371">
        <v>65</v>
      </c>
      <c r="AZ371">
        <v>68</v>
      </c>
    </row>
    <row r="372" spans="1:52" x14ac:dyDescent="0.35">
      <c r="A372" s="12" t="s">
        <v>55</v>
      </c>
      <c r="B372" s="12" t="s">
        <v>433</v>
      </c>
      <c r="C372" s="109">
        <v>44105</v>
      </c>
      <c r="W372" s="12"/>
      <c r="AO372" s="12" t="s">
        <v>57</v>
      </c>
      <c r="AP372" s="12" t="s">
        <v>938</v>
      </c>
      <c r="AQ372" s="12" t="s">
        <v>937</v>
      </c>
      <c r="AR372" s="12" t="s">
        <v>937</v>
      </c>
      <c r="AS372" s="12" t="s">
        <v>937</v>
      </c>
      <c r="AT372" s="12" t="s">
        <v>432</v>
      </c>
      <c r="AU372" s="12" t="s">
        <v>434</v>
      </c>
      <c r="AV372" s="12" t="s">
        <v>268</v>
      </c>
      <c r="AW372">
        <v>98</v>
      </c>
      <c r="AX372">
        <v>42</v>
      </c>
      <c r="AY372">
        <v>39</v>
      </c>
      <c r="AZ372">
        <v>41</v>
      </c>
    </row>
    <row r="373" spans="1:52" x14ac:dyDescent="0.35">
      <c r="A373" s="12" t="s">
        <v>55</v>
      </c>
      <c r="B373" s="12" t="s">
        <v>436</v>
      </c>
      <c r="C373" s="109">
        <v>44105</v>
      </c>
      <c r="W373" s="12"/>
      <c r="AO373" s="12" t="s">
        <v>57</v>
      </c>
      <c r="AP373" s="12" t="s">
        <v>938</v>
      </c>
      <c r="AQ373" s="12" t="s">
        <v>937</v>
      </c>
      <c r="AR373" s="12" t="s">
        <v>937</v>
      </c>
      <c r="AS373" s="12" t="s">
        <v>937</v>
      </c>
      <c r="AT373" s="12" t="s">
        <v>435</v>
      </c>
      <c r="AU373" s="12" t="s">
        <v>437</v>
      </c>
      <c r="AV373" s="12" t="s">
        <v>268</v>
      </c>
      <c r="AW373">
        <v>107</v>
      </c>
      <c r="AX373">
        <v>42</v>
      </c>
      <c r="AY373">
        <v>39</v>
      </c>
      <c r="AZ373">
        <v>41</v>
      </c>
    </row>
    <row r="374" spans="1:52" x14ac:dyDescent="0.35">
      <c r="A374" s="12" t="s">
        <v>55</v>
      </c>
      <c r="B374" s="12" t="s">
        <v>415</v>
      </c>
      <c r="C374" s="109">
        <v>44105</v>
      </c>
      <c r="W374" s="12"/>
      <c r="AO374" s="12" t="s">
        <v>57</v>
      </c>
      <c r="AP374" s="12" t="s">
        <v>938</v>
      </c>
      <c r="AQ374" s="12" t="s">
        <v>937</v>
      </c>
      <c r="AR374" s="12" t="s">
        <v>937</v>
      </c>
      <c r="AS374" s="12" t="s">
        <v>937</v>
      </c>
      <c r="AT374" s="12" t="s">
        <v>320</v>
      </c>
      <c r="AU374" s="12" t="s">
        <v>416</v>
      </c>
      <c r="AV374" s="12" t="s">
        <v>268</v>
      </c>
      <c r="AW374">
        <v>154</v>
      </c>
      <c r="AX374">
        <v>60</v>
      </c>
      <c r="AY374">
        <v>56</v>
      </c>
      <c r="AZ374">
        <v>59</v>
      </c>
    </row>
    <row r="375" spans="1:52" x14ac:dyDescent="0.35">
      <c r="A375" s="12" t="s">
        <v>132</v>
      </c>
      <c r="B375" s="12" t="s">
        <v>136</v>
      </c>
      <c r="C375" s="109">
        <v>44105</v>
      </c>
      <c r="W375" s="12"/>
      <c r="AO375" s="12" t="s">
        <v>57</v>
      </c>
      <c r="AP375" s="12" t="s">
        <v>938</v>
      </c>
      <c r="AQ375" s="12" t="s">
        <v>937</v>
      </c>
      <c r="AR375" s="12" t="s">
        <v>937</v>
      </c>
      <c r="AS375" s="12" t="s">
        <v>937</v>
      </c>
      <c r="AT375" s="12" t="s">
        <v>347</v>
      </c>
      <c r="AU375" s="12" t="s">
        <v>389</v>
      </c>
      <c r="AV375" s="12" t="s">
        <v>268</v>
      </c>
      <c r="AW375">
        <v>1326</v>
      </c>
      <c r="AX375">
        <v>843</v>
      </c>
      <c r="AY375">
        <v>785</v>
      </c>
      <c r="AZ375">
        <v>826</v>
      </c>
    </row>
    <row r="376" spans="1:52" x14ac:dyDescent="0.35">
      <c r="A376" s="12" t="s">
        <v>132</v>
      </c>
      <c r="B376" s="12" t="s">
        <v>587</v>
      </c>
      <c r="C376" s="109">
        <v>44105</v>
      </c>
      <c r="W376" s="12"/>
      <c r="AO376" s="12" t="s">
        <v>57</v>
      </c>
      <c r="AP376" s="12" t="s">
        <v>938</v>
      </c>
      <c r="AQ376" s="12" t="s">
        <v>937</v>
      </c>
      <c r="AR376" s="12" t="s">
        <v>937</v>
      </c>
      <c r="AS376" s="12" t="s">
        <v>937</v>
      </c>
      <c r="AT376" s="12" t="s">
        <v>582</v>
      </c>
      <c r="AU376" s="12" t="s">
        <v>588</v>
      </c>
      <c r="AV376" s="12" t="s">
        <v>268</v>
      </c>
      <c r="AW376">
        <v>267</v>
      </c>
      <c r="AX376">
        <v>155</v>
      </c>
      <c r="AY376">
        <v>144</v>
      </c>
      <c r="AZ376">
        <v>152</v>
      </c>
    </row>
    <row r="377" spans="1:52" x14ac:dyDescent="0.35">
      <c r="A377" s="12" t="s">
        <v>132</v>
      </c>
      <c r="B377" s="12" t="s">
        <v>573</v>
      </c>
      <c r="C377" s="109">
        <v>44105</v>
      </c>
      <c r="W377" s="12"/>
      <c r="AO377" s="12" t="s">
        <v>57</v>
      </c>
      <c r="AP377" s="12" t="s">
        <v>938</v>
      </c>
      <c r="AQ377" s="12" t="s">
        <v>937</v>
      </c>
      <c r="AR377" s="12" t="s">
        <v>937</v>
      </c>
      <c r="AS377" s="12" t="s">
        <v>937</v>
      </c>
      <c r="AT377" s="12" t="s">
        <v>572</v>
      </c>
      <c r="AU377" s="12" t="s">
        <v>574</v>
      </c>
      <c r="AV377" s="12" t="s">
        <v>268</v>
      </c>
      <c r="AW377">
        <v>12</v>
      </c>
      <c r="AX377">
        <v>4</v>
      </c>
      <c r="AY377">
        <v>4</v>
      </c>
      <c r="AZ377">
        <v>4</v>
      </c>
    </row>
    <row r="378" spans="1:52" x14ac:dyDescent="0.35">
      <c r="A378" s="12" t="s">
        <v>132</v>
      </c>
      <c r="B378" s="12" t="s">
        <v>137</v>
      </c>
      <c r="C378" s="109">
        <v>44105</v>
      </c>
      <c r="W378" s="12"/>
      <c r="AO378" s="12" t="s">
        <v>57</v>
      </c>
      <c r="AP378" s="12" t="s">
        <v>938</v>
      </c>
      <c r="AQ378" s="12" t="s">
        <v>937</v>
      </c>
      <c r="AR378" s="12" t="s">
        <v>937</v>
      </c>
      <c r="AS378" s="12" t="s">
        <v>937</v>
      </c>
      <c r="AT378" s="12" t="s">
        <v>349</v>
      </c>
      <c r="AU378" s="12" t="s">
        <v>390</v>
      </c>
      <c r="AV378" s="12" t="s">
        <v>268</v>
      </c>
      <c r="AW378">
        <v>3404</v>
      </c>
      <c r="AX378">
        <v>2023</v>
      </c>
      <c r="AY378">
        <v>1884</v>
      </c>
      <c r="AZ378">
        <v>1983</v>
      </c>
    </row>
    <row r="379" spans="1:52" x14ac:dyDescent="0.35">
      <c r="A379" s="12" t="s">
        <v>132</v>
      </c>
      <c r="B379" s="12" t="s">
        <v>564</v>
      </c>
      <c r="C379" s="109">
        <v>44105</v>
      </c>
      <c r="W379" s="12"/>
      <c r="AO379" s="12" t="s">
        <v>57</v>
      </c>
      <c r="AP379" s="12" t="s">
        <v>938</v>
      </c>
      <c r="AQ379" s="12" t="s">
        <v>937</v>
      </c>
      <c r="AR379" s="12" t="s">
        <v>937</v>
      </c>
      <c r="AS379" s="12" t="s">
        <v>937</v>
      </c>
      <c r="AT379" s="12" t="s">
        <v>348</v>
      </c>
      <c r="AU379" s="12" t="s">
        <v>565</v>
      </c>
      <c r="AV379" s="12" t="s">
        <v>268</v>
      </c>
      <c r="AW379">
        <v>4</v>
      </c>
      <c r="AX379">
        <v>2</v>
      </c>
      <c r="AY379">
        <v>2</v>
      </c>
      <c r="AZ379">
        <v>2</v>
      </c>
    </row>
    <row r="380" spans="1:52" x14ac:dyDescent="0.35">
      <c r="A380" s="12" t="s">
        <v>132</v>
      </c>
      <c r="B380" s="12" t="s">
        <v>553</v>
      </c>
      <c r="C380" s="109">
        <v>44105</v>
      </c>
      <c r="W380" s="12"/>
      <c r="AO380" s="12" t="s">
        <v>57</v>
      </c>
      <c r="AP380" s="12" t="s">
        <v>938</v>
      </c>
      <c r="AQ380" s="12" t="s">
        <v>937</v>
      </c>
      <c r="AR380" s="12" t="s">
        <v>937</v>
      </c>
      <c r="AS380" s="12" t="s">
        <v>937</v>
      </c>
      <c r="AT380" s="12" t="s">
        <v>552</v>
      </c>
      <c r="AU380" s="12" t="s">
        <v>554</v>
      </c>
      <c r="AV380" s="12" t="s">
        <v>268</v>
      </c>
      <c r="AW380">
        <v>17</v>
      </c>
      <c r="AX380">
        <v>6</v>
      </c>
      <c r="AY380">
        <v>6</v>
      </c>
      <c r="AZ380">
        <v>6</v>
      </c>
    </row>
    <row r="381" spans="1:52" x14ac:dyDescent="0.35">
      <c r="A381" s="12" t="s">
        <v>132</v>
      </c>
      <c r="B381" s="12" t="s">
        <v>560</v>
      </c>
      <c r="C381" s="109">
        <v>44105</v>
      </c>
      <c r="W381" s="12"/>
      <c r="AO381" s="12" t="s">
        <v>57</v>
      </c>
      <c r="AP381" s="12" t="s">
        <v>938</v>
      </c>
      <c r="AQ381" s="12" t="s">
        <v>937</v>
      </c>
      <c r="AR381" s="12" t="s">
        <v>937</v>
      </c>
      <c r="AS381" s="12" t="s">
        <v>937</v>
      </c>
      <c r="AT381" s="12" t="s">
        <v>555</v>
      </c>
      <c r="AU381" s="12" t="s">
        <v>561</v>
      </c>
      <c r="AV381" s="12" t="s">
        <v>268</v>
      </c>
      <c r="AW381">
        <v>31</v>
      </c>
      <c r="AX381">
        <v>33</v>
      </c>
      <c r="AY381">
        <v>30</v>
      </c>
      <c r="AZ381">
        <v>32</v>
      </c>
    </row>
    <row r="382" spans="1:52" x14ac:dyDescent="0.35">
      <c r="A382" s="12" t="s">
        <v>132</v>
      </c>
      <c r="B382" s="12" t="s">
        <v>575</v>
      </c>
      <c r="C382" s="109">
        <v>44105</v>
      </c>
      <c r="W382" s="12"/>
      <c r="AO382" s="12" t="s">
        <v>57</v>
      </c>
      <c r="AP382" s="12" t="s">
        <v>938</v>
      </c>
      <c r="AQ382" s="12" t="s">
        <v>937</v>
      </c>
      <c r="AR382" s="12" t="s">
        <v>937</v>
      </c>
      <c r="AS382" s="12" t="s">
        <v>937</v>
      </c>
      <c r="AT382" s="12" t="s">
        <v>350</v>
      </c>
      <c r="AU382" s="12" t="s">
        <v>576</v>
      </c>
      <c r="AV382" s="12" t="s">
        <v>268</v>
      </c>
      <c r="AW382">
        <v>28</v>
      </c>
      <c r="AX382">
        <v>15</v>
      </c>
      <c r="AY382">
        <v>14</v>
      </c>
      <c r="AZ382">
        <v>15</v>
      </c>
    </row>
    <row r="383" spans="1:52" x14ac:dyDescent="0.35">
      <c r="A383" s="12" t="s">
        <v>132</v>
      </c>
      <c r="B383" s="12" t="s">
        <v>567</v>
      </c>
      <c r="C383" s="109">
        <v>44105</v>
      </c>
      <c r="W383" s="12"/>
      <c r="AO383" s="12" t="s">
        <v>57</v>
      </c>
      <c r="AP383" s="12" t="s">
        <v>938</v>
      </c>
      <c r="AQ383" s="12" t="s">
        <v>937</v>
      </c>
      <c r="AR383" s="12" t="s">
        <v>937</v>
      </c>
      <c r="AS383" s="12" t="s">
        <v>937</v>
      </c>
      <c r="AT383" s="12" t="s">
        <v>566</v>
      </c>
      <c r="AU383" s="12" t="s">
        <v>568</v>
      </c>
      <c r="AV383" s="12" t="s">
        <v>268</v>
      </c>
      <c r="AW383">
        <v>15</v>
      </c>
      <c r="AX383">
        <v>6</v>
      </c>
      <c r="AY383">
        <v>6</v>
      </c>
      <c r="AZ383">
        <v>6</v>
      </c>
    </row>
    <row r="384" spans="1:52" x14ac:dyDescent="0.35">
      <c r="A384" s="12" t="s">
        <v>132</v>
      </c>
      <c r="B384" s="12" t="s">
        <v>135</v>
      </c>
      <c r="C384" s="109">
        <v>44105</v>
      </c>
      <c r="W384" s="12"/>
      <c r="AO384" s="12" t="s">
        <v>57</v>
      </c>
      <c r="AP384" s="12" t="s">
        <v>938</v>
      </c>
      <c r="AQ384" s="12" t="s">
        <v>937</v>
      </c>
      <c r="AR384" s="12" t="s">
        <v>937</v>
      </c>
      <c r="AS384" s="12" t="s">
        <v>937</v>
      </c>
      <c r="AT384" s="12" t="s">
        <v>350</v>
      </c>
      <c r="AU384" s="12" t="s">
        <v>388</v>
      </c>
      <c r="AV384" s="12" t="s">
        <v>268</v>
      </c>
      <c r="AW384">
        <v>1962</v>
      </c>
      <c r="AX384">
        <v>1170</v>
      </c>
      <c r="AY384">
        <v>1090</v>
      </c>
      <c r="AZ384">
        <v>1147</v>
      </c>
    </row>
    <row r="385" spans="1:52" x14ac:dyDescent="0.35">
      <c r="A385" s="12" t="s">
        <v>132</v>
      </c>
      <c r="B385" s="12" t="s">
        <v>556</v>
      </c>
      <c r="C385" s="109">
        <v>44105</v>
      </c>
      <c r="W385" s="12"/>
      <c r="AO385" s="12" t="s">
        <v>57</v>
      </c>
      <c r="AP385" s="12" t="s">
        <v>938</v>
      </c>
      <c r="AQ385" s="12" t="s">
        <v>937</v>
      </c>
      <c r="AR385" s="12" t="s">
        <v>937</v>
      </c>
      <c r="AS385" s="12" t="s">
        <v>937</v>
      </c>
      <c r="AT385" s="12" t="s">
        <v>555</v>
      </c>
      <c r="AU385" s="12" t="s">
        <v>557</v>
      </c>
      <c r="AV385" s="12" t="s">
        <v>268</v>
      </c>
      <c r="AW385">
        <v>32</v>
      </c>
      <c r="AX385">
        <v>14</v>
      </c>
      <c r="AY385">
        <v>13</v>
      </c>
      <c r="AZ385">
        <v>14</v>
      </c>
    </row>
    <row r="386" spans="1:52" x14ac:dyDescent="0.35">
      <c r="A386" s="12" t="s">
        <v>132</v>
      </c>
      <c r="B386" s="12" t="s">
        <v>133</v>
      </c>
      <c r="C386" s="109">
        <v>44105</v>
      </c>
      <c r="W386" s="12"/>
      <c r="AO386" s="12" t="s">
        <v>57</v>
      </c>
      <c r="AP386" s="12" t="s">
        <v>938</v>
      </c>
      <c r="AQ386" s="12" t="s">
        <v>937</v>
      </c>
      <c r="AR386" s="12" t="s">
        <v>937</v>
      </c>
      <c r="AS386" s="12" t="s">
        <v>937</v>
      </c>
      <c r="AT386" s="12" t="s">
        <v>347</v>
      </c>
      <c r="AU386" s="12" t="s">
        <v>386</v>
      </c>
      <c r="AV386" s="12" t="s">
        <v>268</v>
      </c>
      <c r="AW386">
        <v>1781</v>
      </c>
      <c r="AX386">
        <v>1113</v>
      </c>
      <c r="AY386">
        <v>1036</v>
      </c>
      <c r="AZ386">
        <v>1091</v>
      </c>
    </row>
    <row r="387" spans="1:52" x14ac:dyDescent="0.35">
      <c r="A387" s="12" t="s">
        <v>132</v>
      </c>
      <c r="B387" s="12" t="s">
        <v>580</v>
      </c>
      <c r="C387" s="109">
        <v>44105</v>
      </c>
      <c r="W387" s="12"/>
      <c r="AO387" s="12" t="s">
        <v>57</v>
      </c>
      <c r="AP387" s="12" t="s">
        <v>938</v>
      </c>
      <c r="AQ387" s="12" t="s">
        <v>937</v>
      </c>
      <c r="AR387" s="12" t="s">
        <v>937</v>
      </c>
      <c r="AS387" s="12" t="s">
        <v>937</v>
      </c>
      <c r="AT387" s="12" t="s">
        <v>579</v>
      </c>
      <c r="AU387" s="12" t="s">
        <v>581</v>
      </c>
      <c r="AV387" s="12" t="s">
        <v>268</v>
      </c>
      <c r="AW387">
        <v>316</v>
      </c>
      <c r="AX387">
        <v>158</v>
      </c>
      <c r="AY387">
        <v>147</v>
      </c>
      <c r="AZ387">
        <v>155</v>
      </c>
    </row>
    <row r="388" spans="1:52" x14ac:dyDescent="0.35">
      <c r="A388" s="12" t="s">
        <v>132</v>
      </c>
      <c r="B388" s="12" t="s">
        <v>570</v>
      </c>
      <c r="C388" s="109">
        <v>44105</v>
      </c>
      <c r="W388" s="12"/>
      <c r="AO388" s="12" t="s">
        <v>57</v>
      </c>
      <c r="AP388" s="12" t="s">
        <v>938</v>
      </c>
      <c r="AQ388" s="12" t="s">
        <v>937</v>
      </c>
      <c r="AR388" s="12" t="s">
        <v>937</v>
      </c>
      <c r="AS388" s="12" t="s">
        <v>937</v>
      </c>
      <c r="AT388" s="12" t="s">
        <v>569</v>
      </c>
      <c r="AU388" s="12" t="s">
        <v>571</v>
      </c>
      <c r="AV388" s="12" t="s">
        <v>268</v>
      </c>
      <c r="AW388">
        <v>498</v>
      </c>
      <c r="AX388">
        <v>205</v>
      </c>
      <c r="AY388">
        <v>191</v>
      </c>
      <c r="AZ388">
        <v>201</v>
      </c>
    </row>
    <row r="389" spans="1:52" x14ac:dyDescent="0.35">
      <c r="A389" s="12" t="s">
        <v>132</v>
      </c>
      <c r="B389" s="12" t="s">
        <v>583</v>
      </c>
      <c r="C389" s="109">
        <v>44105</v>
      </c>
      <c r="W389" s="12"/>
      <c r="AO389" s="12" t="s">
        <v>57</v>
      </c>
      <c r="AP389" s="12" t="s">
        <v>938</v>
      </c>
      <c r="AQ389" s="12" t="s">
        <v>937</v>
      </c>
      <c r="AR389" s="12" t="s">
        <v>937</v>
      </c>
      <c r="AS389" s="12" t="s">
        <v>937</v>
      </c>
      <c r="AT389" s="12" t="s">
        <v>582</v>
      </c>
      <c r="AU389" s="12" t="s">
        <v>584</v>
      </c>
      <c r="AV389" s="12" t="s">
        <v>268</v>
      </c>
      <c r="AW389">
        <v>326</v>
      </c>
      <c r="AX389">
        <v>178</v>
      </c>
      <c r="AY389">
        <v>165</v>
      </c>
      <c r="AZ389">
        <v>174</v>
      </c>
    </row>
    <row r="390" spans="1:52" x14ac:dyDescent="0.35">
      <c r="A390" s="12" t="s">
        <v>132</v>
      </c>
      <c r="B390" s="12" t="s">
        <v>562</v>
      </c>
      <c r="C390" s="109">
        <v>44105</v>
      </c>
      <c r="W390" s="12"/>
      <c r="AO390" s="12" t="s">
        <v>57</v>
      </c>
      <c r="AP390" s="12" t="s">
        <v>938</v>
      </c>
      <c r="AQ390" s="12" t="s">
        <v>937</v>
      </c>
      <c r="AR390" s="12" t="s">
        <v>937</v>
      </c>
      <c r="AS390" s="12" t="s">
        <v>937</v>
      </c>
      <c r="AT390" s="12" t="s">
        <v>348</v>
      </c>
      <c r="AU390" s="12" t="s">
        <v>563</v>
      </c>
      <c r="AV390" s="12" t="s">
        <v>268</v>
      </c>
      <c r="AW390">
        <v>258</v>
      </c>
      <c r="AX390">
        <v>148</v>
      </c>
      <c r="AY390">
        <v>138</v>
      </c>
      <c r="AZ390">
        <v>145</v>
      </c>
    </row>
    <row r="391" spans="1:52" x14ac:dyDescent="0.35">
      <c r="A391" s="12" t="s">
        <v>132</v>
      </c>
      <c r="B391" s="12" t="s">
        <v>577</v>
      </c>
      <c r="C391" s="109">
        <v>44105</v>
      </c>
      <c r="W391" s="12"/>
      <c r="AO391" s="12" t="s">
        <v>57</v>
      </c>
      <c r="AP391" s="12" t="s">
        <v>938</v>
      </c>
      <c r="AQ391" s="12" t="s">
        <v>937</v>
      </c>
      <c r="AR391" s="12" t="s">
        <v>937</v>
      </c>
      <c r="AS391" s="12" t="s">
        <v>937</v>
      </c>
      <c r="AT391" s="12" t="s">
        <v>350</v>
      </c>
      <c r="AU391" s="12" t="s">
        <v>578</v>
      </c>
      <c r="AV391" s="12" t="s">
        <v>268</v>
      </c>
      <c r="AW391">
        <v>241</v>
      </c>
      <c r="AX391">
        <v>128</v>
      </c>
      <c r="AY391">
        <v>119</v>
      </c>
      <c r="AZ391">
        <v>125</v>
      </c>
    </row>
    <row r="392" spans="1:52" x14ac:dyDescent="0.35">
      <c r="A392" s="12" t="s">
        <v>132</v>
      </c>
      <c r="B392" s="12" t="s">
        <v>585</v>
      </c>
      <c r="C392" s="109">
        <v>44105</v>
      </c>
      <c r="W392" s="12"/>
      <c r="AO392" s="12" t="s">
        <v>57</v>
      </c>
      <c r="AP392" s="12" t="s">
        <v>938</v>
      </c>
      <c r="AQ392" s="12" t="s">
        <v>937</v>
      </c>
      <c r="AR392" s="12" t="s">
        <v>937</v>
      </c>
      <c r="AS392" s="12" t="s">
        <v>937</v>
      </c>
      <c r="AT392" s="12" t="s">
        <v>582</v>
      </c>
      <c r="AU392" s="12" t="s">
        <v>586</v>
      </c>
      <c r="AV392" s="12" t="s">
        <v>268</v>
      </c>
      <c r="AW392">
        <v>717</v>
      </c>
      <c r="AX392">
        <v>353</v>
      </c>
      <c r="AY392">
        <v>329</v>
      </c>
      <c r="AZ392">
        <v>346</v>
      </c>
    </row>
    <row r="393" spans="1:52" x14ac:dyDescent="0.35">
      <c r="A393" s="12" t="s">
        <v>132</v>
      </c>
      <c r="B393" s="12" t="s">
        <v>558</v>
      </c>
      <c r="C393" s="109">
        <v>44105</v>
      </c>
      <c r="W393" s="12"/>
      <c r="AO393" s="12" t="s">
        <v>57</v>
      </c>
      <c r="AP393" s="12" t="s">
        <v>938</v>
      </c>
      <c r="AQ393" s="12" t="s">
        <v>937</v>
      </c>
      <c r="AR393" s="12" t="s">
        <v>937</v>
      </c>
      <c r="AS393" s="12" t="s">
        <v>937</v>
      </c>
      <c r="AT393" s="12" t="s">
        <v>555</v>
      </c>
      <c r="AU393" s="12" t="s">
        <v>559</v>
      </c>
      <c r="AV393" s="12" t="s">
        <v>268</v>
      </c>
      <c r="AW393">
        <v>648</v>
      </c>
      <c r="AX393">
        <v>387</v>
      </c>
      <c r="AY393">
        <v>360</v>
      </c>
      <c r="AZ393">
        <v>379</v>
      </c>
    </row>
    <row r="394" spans="1:52" x14ac:dyDescent="0.35">
      <c r="A394" s="12" t="s">
        <v>132</v>
      </c>
      <c r="B394" s="12" t="s">
        <v>134</v>
      </c>
      <c r="C394" s="109">
        <v>44105</v>
      </c>
      <c r="W394" s="12"/>
      <c r="AO394" s="12" t="s">
        <v>57</v>
      </c>
      <c r="AP394" s="12" t="s">
        <v>938</v>
      </c>
      <c r="AQ394" s="12" t="s">
        <v>937</v>
      </c>
      <c r="AR394" s="12" t="s">
        <v>937</v>
      </c>
      <c r="AS394" s="12" t="s">
        <v>937</v>
      </c>
      <c r="AT394" s="12" t="s">
        <v>348</v>
      </c>
      <c r="AU394" s="12" t="s">
        <v>387</v>
      </c>
      <c r="AV394" s="12" t="s">
        <v>268</v>
      </c>
      <c r="AW394">
        <v>1263</v>
      </c>
      <c r="AX394">
        <v>635</v>
      </c>
      <c r="AY394">
        <v>591</v>
      </c>
      <c r="AZ394">
        <v>622</v>
      </c>
    </row>
    <row r="395" spans="1:52" x14ac:dyDescent="0.35">
      <c r="A395" s="12" t="s">
        <v>138</v>
      </c>
      <c r="B395" s="12" t="s">
        <v>280</v>
      </c>
      <c r="C395" s="109">
        <v>44105</v>
      </c>
      <c r="W395" s="12"/>
      <c r="AO395" s="12" t="s">
        <v>57</v>
      </c>
      <c r="AP395" s="12" t="s">
        <v>938</v>
      </c>
      <c r="AQ395" s="12" t="s">
        <v>937</v>
      </c>
      <c r="AR395" s="12" t="s">
        <v>937</v>
      </c>
      <c r="AS395" s="12" t="s">
        <v>937</v>
      </c>
      <c r="AT395" s="12" t="s">
        <v>357</v>
      </c>
      <c r="AU395" s="12" t="s">
        <v>391</v>
      </c>
      <c r="AV395" s="12" t="s">
        <v>268</v>
      </c>
      <c r="AW395">
        <v>1253</v>
      </c>
      <c r="AX395">
        <v>407</v>
      </c>
      <c r="AY395">
        <v>379</v>
      </c>
      <c r="AZ395">
        <v>399</v>
      </c>
    </row>
    <row r="396" spans="1:52" x14ac:dyDescent="0.35">
      <c r="A396" s="12" t="s">
        <v>138</v>
      </c>
      <c r="B396" s="12" t="s">
        <v>290</v>
      </c>
      <c r="C396" s="109">
        <v>44105</v>
      </c>
      <c r="W396" s="12"/>
      <c r="AO396" s="12" t="s">
        <v>57</v>
      </c>
      <c r="AP396" s="12" t="s">
        <v>938</v>
      </c>
      <c r="AQ396" s="12" t="s">
        <v>937</v>
      </c>
      <c r="AR396" s="12" t="s">
        <v>937</v>
      </c>
      <c r="AS396" s="12" t="s">
        <v>937</v>
      </c>
      <c r="AT396" s="12" t="s">
        <v>352</v>
      </c>
      <c r="AU396" s="12" t="s">
        <v>395</v>
      </c>
      <c r="AV396" s="12" t="s">
        <v>268</v>
      </c>
      <c r="AW396">
        <v>2449</v>
      </c>
      <c r="AX396">
        <v>740</v>
      </c>
      <c r="AY396">
        <v>689</v>
      </c>
      <c r="AZ396">
        <v>725</v>
      </c>
    </row>
    <row r="397" spans="1:52" x14ac:dyDescent="0.35">
      <c r="A397" s="12" t="s">
        <v>138</v>
      </c>
      <c r="B397" s="12" t="s">
        <v>599</v>
      </c>
      <c r="C397" s="109">
        <v>44105</v>
      </c>
      <c r="W397" s="12"/>
      <c r="AO397" s="12" t="s">
        <v>57</v>
      </c>
      <c r="AP397" s="12" t="s">
        <v>938</v>
      </c>
      <c r="AQ397" s="12" t="s">
        <v>937</v>
      </c>
      <c r="AR397" s="12" t="s">
        <v>937</v>
      </c>
      <c r="AS397" s="12" t="s">
        <v>937</v>
      </c>
      <c r="AT397" s="12" t="s">
        <v>596</v>
      </c>
      <c r="AU397" s="12" t="s">
        <v>600</v>
      </c>
      <c r="AV397" s="12" t="s">
        <v>268</v>
      </c>
      <c r="AW397">
        <v>492</v>
      </c>
      <c r="AX397">
        <v>178</v>
      </c>
      <c r="AY397">
        <v>165</v>
      </c>
      <c r="AZ397">
        <v>174</v>
      </c>
    </row>
    <row r="398" spans="1:52" x14ac:dyDescent="0.35">
      <c r="A398" s="12" t="s">
        <v>138</v>
      </c>
      <c r="B398" s="12" t="s">
        <v>293</v>
      </c>
      <c r="C398" s="109">
        <v>44105</v>
      </c>
      <c r="W398" s="12"/>
      <c r="AO398" s="12" t="s">
        <v>57</v>
      </c>
      <c r="AP398" s="12" t="s">
        <v>938</v>
      </c>
      <c r="AQ398" s="12" t="s">
        <v>937</v>
      </c>
      <c r="AR398" s="12" t="s">
        <v>937</v>
      </c>
      <c r="AS398" s="12" t="s">
        <v>937</v>
      </c>
      <c r="AT398" s="12" t="s">
        <v>355</v>
      </c>
      <c r="AU398" s="12" t="s">
        <v>396</v>
      </c>
      <c r="AV398" s="12" t="s">
        <v>268</v>
      </c>
      <c r="AW398">
        <v>1344</v>
      </c>
      <c r="AX398">
        <v>433</v>
      </c>
      <c r="AY398">
        <v>403</v>
      </c>
      <c r="AZ398">
        <v>424</v>
      </c>
    </row>
    <row r="399" spans="1:52" x14ac:dyDescent="0.35">
      <c r="A399" s="12" t="s">
        <v>138</v>
      </c>
      <c r="B399" s="12" t="s">
        <v>284</v>
      </c>
      <c r="C399" s="109">
        <v>44105</v>
      </c>
      <c r="W399" s="12"/>
      <c r="AO399" s="12" t="s">
        <v>57</v>
      </c>
      <c r="AP399" s="12" t="s">
        <v>938</v>
      </c>
      <c r="AQ399" s="12" t="s">
        <v>937</v>
      </c>
      <c r="AR399" s="12" t="s">
        <v>937</v>
      </c>
      <c r="AS399" s="12" t="s">
        <v>937</v>
      </c>
      <c r="AT399" s="12" t="s">
        <v>353</v>
      </c>
      <c r="AU399" s="12" t="s">
        <v>394</v>
      </c>
      <c r="AV399" s="12" t="s">
        <v>268</v>
      </c>
      <c r="AW399">
        <v>963</v>
      </c>
      <c r="AX399">
        <v>293</v>
      </c>
      <c r="AY399">
        <v>273</v>
      </c>
      <c r="AZ399">
        <v>287</v>
      </c>
    </row>
    <row r="400" spans="1:52" x14ac:dyDescent="0.35">
      <c r="A400" s="12" t="s">
        <v>138</v>
      </c>
      <c r="B400" s="12" t="s">
        <v>289</v>
      </c>
      <c r="C400" s="109">
        <v>44105</v>
      </c>
      <c r="W400" s="12"/>
      <c r="AO400" s="12" t="s">
        <v>57</v>
      </c>
      <c r="AP400" s="12" t="s">
        <v>938</v>
      </c>
      <c r="AQ400" s="12" t="s">
        <v>937</v>
      </c>
      <c r="AR400" s="12" t="s">
        <v>937</v>
      </c>
      <c r="AS400" s="12" t="s">
        <v>937</v>
      </c>
      <c r="AT400" s="12" t="s">
        <v>351</v>
      </c>
      <c r="AU400" s="12" t="s">
        <v>589</v>
      </c>
      <c r="AV400" s="12" t="s">
        <v>268</v>
      </c>
      <c r="AW400">
        <v>687</v>
      </c>
      <c r="AX400">
        <v>185</v>
      </c>
      <c r="AY400">
        <v>172</v>
      </c>
      <c r="AZ400">
        <v>181</v>
      </c>
    </row>
    <row r="401" spans="1:52" x14ac:dyDescent="0.35">
      <c r="A401" s="12" t="s">
        <v>138</v>
      </c>
      <c r="B401" s="12" t="s">
        <v>608</v>
      </c>
      <c r="C401" s="109">
        <v>44105</v>
      </c>
      <c r="W401" s="12"/>
      <c r="AO401" s="12" t="s">
        <v>57</v>
      </c>
      <c r="AP401" s="12" t="s">
        <v>938</v>
      </c>
      <c r="AQ401" s="12" t="s">
        <v>937</v>
      </c>
      <c r="AR401" s="12" t="s">
        <v>937</v>
      </c>
      <c r="AS401" s="12" t="s">
        <v>937</v>
      </c>
      <c r="AT401" s="12" t="s">
        <v>352</v>
      </c>
      <c r="AU401" s="12" t="s">
        <v>609</v>
      </c>
      <c r="AV401" s="12" t="s">
        <v>268</v>
      </c>
      <c r="AW401">
        <v>220</v>
      </c>
      <c r="AX401">
        <v>78</v>
      </c>
      <c r="AY401">
        <v>72</v>
      </c>
      <c r="AZ401">
        <v>76</v>
      </c>
    </row>
    <row r="402" spans="1:52" x14ac:dyDescent="0.35">
      <c r="A402" s="12" t="s">
        <v>138</v>
      </c>
      <c r="B402" s="12" t="s">
        <v>602</v>
      </c>
      <c r="C402" s="109">
        <v>44105</v>
      </c>
      <c r="W402" s="12"/>
      <c r="AO402" s="12" t="s">
        <v>57</v>
      </c>
      <c r="AP402" s="12" t="s">
        <v>938</v>
      </c>
      <c r="AQ402" s="12" t="s">
        <v>937</v>
      </c>
      <c r="AR402" s="12" t="s">
        <v>937</v>
      </c>
      <c r="AS402" s="12" t="s">
        <v>937</v>
      </c>
      <c r="AT402" s="12" t="s">
        <v>601</v>
      </c>
      <c r="AU402" s="12" t="s">
        <v>603</v>
      </c>
      <c r="AV402" s="12" t="s">
        <v>268</v>
      </c>
      <c r="AW402">
        <v>101</v>
      </c>
      <c r="AX402">
        <v>28</v>
      </c>
      <c r="AY402">
        <v>26</v>
      </c>
      <c r="AZ402">
        <v>27</v>
      </c>
    </row>
    <row r="403" spans="1:52" x14ac:dyDescent="0.35">
      <c r="A403" s="12" t="s">
        <v>138</v>
      </c>
      <c r="B403" s="12" t="s">
        <v>594</v>
      </c>
      <c r="C403" s="109">
        <v>44105</v>
      </c>
      <c r="W403" s="12"/>
      <c r="AO403" s="12" t="s">
        <v>57</v>
      </c>
      <c r="AP403" s="12" t="s">
        <v>938</v>
      </c>
      <c r="AQ403" s="12" t="s">
        <v>937</v>
      </c>
      <c r="AR403" s="12" t="s">
        <v>937</v>
      </c>
      <c r="AS403" s="12" t="s">
        <v>937</v>
      </c>
      <c r="AT403" s="12" t="s">
        <v>593</v>
      </c>
      <c r="AU403" s="12" t="s">
        <v>595</v>
      </c>
      <c r="AV403" s="12" t="s">
        <v>268</v>
      </c>
      <c r="AW403">
        <v>82</v>
      </c>
      <c r="AX403">
        <v>32</v>
      </c>
      <c r="AY403">
        <v>29</v>
      </c>
      <c r="AZ403">
        <v>31</v>
      </c>
    </row>
    <row r="404" spans="1:52" x14ac:dyDescent="0.35">
      <c r="A404" s="12" t="s">
        <v>138</v>
      </c>
      <c r="B404" s="12" t="s">
        <v>597</v>
      </c>
      <c r="C404" s="109">
        <v>44105</v>
      </c>
      <c r="W404" s="12"/>
      <c r="AO404" s="12" t="s">
        <v>57</v>
      </c>
      <c r="AP404" s="12" t="s">
        <v>938</v>
      </c>
      <c r="AQ404" s="12" t="s">
        <v>937</v>
      </c>
      <c r="AR404" s="12" t="s">
        <v>937</v>
      </c>
      <c r="AS404" s="12" t="s">
        <v>937</v>
      </c>
      <c r="AT404" s="12" t="s">
        <v>596</v>
      </c>
      <c r="AU404" s="12" t="s">
        <v>598</v>
      </c>
      <c r="AV404" s="12" t="s">
        <v>268</v>
      </c>
      <c r="AW404">
        <v>152</v>
      </c>
      <c r="AX404">
        <v>47</v>
      </c>
      <c r="AY404">
        <v>44</v>
      </c>
      <c r="AZ404">
        <v>46</v>
      </c>
    </row>
    <row r="405" spans="1:52" x14ac:dyDescent="0.35">
      <c r="A405" s="12" t="s">
        <v>138</v>
      </c>
      <c r="B405" s="12" t="s">
        <v>625</v>
      </c>
      <c r="C405" s="109">
        <v>44105</v>
      </c>
      <c r="W405" s="12"/>
      <c r="AO405" s="12" t="s">
        <v>57</v>
      </c>
      <c r="AP405" s="12" t="s">
        <v>938</v>
      </c>
      <c r="AQ405" s="12" t="s">
        <v>937</v>
      </c>
      <c r="AR405" s="12" t="s">
        <v>937</v>
      </c>
      <c r="AS405" s="12" t="s">
        <v>937</v>
      </c>
      <c r="AT405" s="12" t="s">
        <v>624</v>
      </c>
      <c r="AU405" s="12" t="s">
        <v>626</v>
      </c>
      <c r="AV405" s="12" t="s">
        <v>268</v>
      </c>
      <c r="AW405">
        <v>123</v>
      </c>
      <c r="AX405">
        <v>41</v>
      </c>
      <c r="AY405">
        <v>38</v>
      </c>
      <c r="AZ405">
        <v>40</v>
      </c>
    </row>
    <row r="406" spans="1:52" x14ac:dyDescent="0.35">
      <c r="A406" s="12" t="s">
        <v>138</v>
      </c>
      <c r="B406" s="12" t="s">
        <v>635</v>
      </c>
      <c r="C406" s="109">
        <v>44105</v>
      </c>
      <c r="W406" s="12"/>
      <c r="AO406" s="12" t="s">
        <v>57</v>
      </c>
      <c r="AP406" s="12" t="s">
        <v>938</v>
      </c>
      <c r="AQ406" s="12" t="s">
        <v>937</v>
      </c>
      <c r="AR406" s="12" t="s">
        <v>937</v>
      </c>
      <c r="AS406" s="12" t="s">
        <v>937</v>
      </c>
      <c r="AT406" s="12" t="s">
        <v>357</v>
      </c>
      <c r="AU406" s="12" t="s">
        <v>636</v>
      </c>
      <c r="AV406" s="12" t="s">
        <v>268</v>
      </c>
      <c r="AW406">
        <v>209</v>
      </c>
      <c r="AX406">
        <v>72</v>
      </c>
      <c r="AY406">
        <v>67</v>
      </c>
      <c r="AZ406">
        <v>71</v>
      </c>
    </row>
    <row r="407" spans="1:52" x14ac:dyDescent="0.35">
      <c r="A407" s="12" t="s">
        <v>138</v>
      </c>
      <c r="B407" s="12" t="s">
        <v>292</v>
      </c>
      <c r="C407" s="109">
        <v>44105</v>
      </c>
      <c r="W407" s="12"/>
      <c r="AO407" s="12" t="s">
        <v>57</v>
      </c>
      <c r="AP407" s="12" t="s">
        <v>938</v>
      </c>
      <c r="AQ407" s="12" t="s">
        <v>937</v>
      </c>
      <c r="AR407" s="12" t="s">
        <v>937</v>
      </c>
      <c r="AS407" s="12" t="s">
        <v>937</v>
      </c>
      <c r="AT407" s="12" t="s">
        <v>354</v>
      </c>
      <c r="AU407" s="12" t="s">
        <v>393</v>
      </c>
      <c r="AV407" s="12" t="s">
        <v>268</v>
      </c>
      <c r="AW407">
        <v>623</v>
      </c>
      <c r="AX407">
        <v>181</v>
      </c>
      <c r="AY407">
        <v>168</v>
      </c>
      <c r="AZ407">
        <v>177</v>
      </c>
    </row>
    <row r="408" spans="1:52" x14ac:dyDescent="0.35">
      <c r="A408" s="12" t="s">
        <v>138</v>
      </c>
      <c r="B408" s="12" t="s">
        <v>604</v>
      </c>
      <c r="C408" s="109">
        <v>44105</v>
      </c>
      <c r="W408" s="12"/>
      <c r="AO408" s="12" t="s">
        <v>57</v>
      </c>
      <c r="AP408" s="12" t="s">
        <v>938</v>
      </c>
      <c r="AQ408" s="12" t="s">
        <v>937</v>
      </c>
      <c r="AR408" s="12" t="s">
        <v>937</v>
      </c>
      <c r="AS408" s="12" t="s">
        <v>937</v>
      </c>
      <c r="AT408" s="12" t="s">
        <v>601</v>
      </c>
      <c r="AU408" s="12" t="s">
        <v>605</v>
      </c>
      <c r="AV408" s="12" t="s">
        <v>268</v>
      </c>
      <c r="AW408">
        <v>56</v>
      </c>
      <c r="AX408">
        <v>26</v>
      </c>
      <c r="AY408">
        <v>24</v>
      </c>
      <c r="AZ408">
        <v>25</v>
      </c>
    </row>
    <row r="409" spans="1:52" x14ac:dyDescent="0.35">
      <c r="A409" s="12" t="s">
        <v>138</v>
      </c>
      <c r="B409" s="12" t="s">
        <v>631</v>
      </c>
      <c r="C409" s="109">
        <v>44105</v>
      </c>
      <c r="W409" s="12"/>
      <c r="AO409" s="12" t="s">
        <v>57</v>
      </c>
      <c r="AP409" s="12" t="s">
        <v>938</v>
      </c>
      <c r="AQ409" s="12" t="s">
        <v>937</v>
      </c>
      <c r="AR409" s="12" t="s">
        <v>937</v>
      </c>
      <c r="AS409" s="12" t="s">
        <v>937</v>
      </c>
      <c r="AT409" s="12" t="s">
        <v>356</v>
      </c>
      <c r="AU409" s="12" t="s">
        <v>632</v>
      </c>
      <c r="AV409" s="12" t="s">
        <v>268</v>
      </c>
      <c r="AW409">
        <v>42</v>
      </c>
      <c r="AX409">
        <v>8</v>
      </c>
      <c r="AY409">
        <v>8</v>
      </c>
      <c r="AZ409">
        <v>8</v>
      </c>
    </row>
    <row r="410" spans="1:52" x14ac:dyDescent="0.35">
      <c r="A410" s="12" t="s">
        <v>138</v>
      </c>
      <c r="B410" s="12" t="s">
        <v>617</v>
      </c>
      <c r="C410" s="109">
        <v>44105</v>
      </c>
      <c r="W410" s="12"/>
      <c r="AO410" s="12" t="s">
        <v>57</v>
      </c>
      <c r="AP410" s="12" t="s">
        <v>938</v>
      </c>
      <c r="AQ410" s="12" t="s">
        <v>937</v>
      </c>
      <c r="AR410" s="12" t="s">
        <v>937</v>
      </c>
      <c r="AS410" s="12" t="s">
        <v>937</v>
      </c>
      <c r="AT410" s="12" t="s">
        <v>616</v>
      </c>
      <c r="AU410" s="12" t="s">
        <v>618</v>
      </c>
      <c r="AV410" s="12" t="s">
        <v>268</v>
      </c>
      <c r="AW410">
        <v>152</v>
      </c>
      <c r="AX410">
        <v>44</v>
      </c>
      <c r="AY410">
        <v>41</v>
      </c>
      <c r="AZ410">
        <v>43</v>
      </c>
    </row>
    <row r="411" spans="1:52" x14ac:dyDescent="0.35">
      <c r="A411" s="12" t="s">
        <v>138</v>
      </c>
      <c r="B411" s="12" t="s">
        <v>591</v>
      </c>
      <c r="C411" s="109">
        <v>44105</v>
      </c>
      <c r="W411" s="12"/>
      <c r="AO411" s="12" t="s">
        <v>57</v>
      </c>
      <c r="AP411" s="12" t="s">
        <v>938</v>
      </c>
      <c r="AQ411" s="12" t="s">
        <v>937</v>
      </c>
      <c r="AR411" s="12" t="s">
        <v>937</v>
      </c>
      <c r="AS411" s="12" t="s">
        <v>937</v>
      </c>
      <c r="AT411" s="12" t="s">
        <v>590</v>
      </c>
      <c r="AU411" s="12" t="s">
        <v>592</v>
      </c>
      <c r="AV411" s="12" t="s">
        <v>268</v>
      </c>
      <c r="AW411">
        <v>92</v>
      </c>
      <c r="AX411">
        <v>21</v>
      </c>
      <c r="AY411">
        <v>20</v>
      </c>
      <c r="AZ411">
        <v>21</v>
      </c>
    </row>
    <row r="412" spans="1:52" x14ac:dyDescent="0.35">
      <c r="A412" s="12" t="s">
        <v>138</v>
      </c>
      <c r="B412" s="12" t="s">
        <v>620</v>
      </c>
      <c r="C412" s="109">
        <v>44105</v>
      </c>
      <c r="W412" s="12"/>
      <c r="AO412" s="12" t="s">
        <v>57</v>
      </c>
      <c r="AP412" s="12" t="s">
        <v>938</v>
      </c>
      <c r="AQ412" s="12" t="s">
        <v>937</v>
      </c>
      <c r="AR412" s="12" t="s">
        <v>937</v>
      </c>
      <c r="AS412" s="12" t="s">
        <v>937</v>
      </c>
      <c r="AT412" s="12" t="s">
        <v>619</v>
      </c>
      <c r="AU412" s="12" t="s">
        <v>621</v>
      </c>
      <c r="AV412" s="12" t="s">
        <v>268</v>
      </c>
      <c r="AW412">
        <v>87</v>
      </c>
      <c r="AX412">
        <v>19</v>
      </c>
      <c r="AY412">
        <v>18</v>
      </c>
      <c r="AZ412">
        <v>19</v>
      </c>
    </row>
    <row r="413" spans="1:52" x14ac:dyDescent="0.35">
      <c r="A413" s="12" t="s">
        <v>138</v>
      </c>
      <c r="B413" s="12" t="s">
        <v>614</v>
      </c>
      <c r="C413" s="109">
        <v>44105</v>
      </c>
      <c r="W413" s="12"/>
      <c r="AO413" s="12" t="s">
        <v>57</v>
      </c>
      <c r="AP413" s="12" t="s">
        <v>938</v>
      </c>
      <c r="AQ413" s="12" t="s">
        <v>937</v>
      </c>
      <c r="AR413" s="12" t="s">
        <v>937</v>
      </c>
      <c r="AS413" s="12" t="s">
        <v>937</v>
      </c>
      <c r="AT413" s="12" t="s">
        <v>613</v>
      </c>
      <c r="AU413" s="12" t="s">
        <v>615</v>
      </c>
      <c r="AV413" s="12" t="s">
        <v>268</v>
      </c>
      <c r="AW413">
        <v>357</v>
      </c>
      <c r="AX413">
        <v>108</v>
      </c>
      <c r="AY413">
        <v>101</v>
      </c>
      <c r="AZ413">
        <v>106</v>
      </c>
    </row>
    <row r="414" spans="1:52" x14ac:dyDescent="0.35">
      <c r="A414" s="12" t="s">
        <v>138</v>
      </c>
      <c r="B414" s="12" t="s">
        <v>633</v>
      </c>
      <c r="C414" s="109">
        <v>44105</v>
      </c>
      <c r="W414" s="12"/>
      <c r="AO414" s="12" t="s">
        <v>57</v>
      </c>
      <c r="AP414" s="12" t="s">
        <v>938</v>
      </c>
      <c r="AQ414" s="12" t="s">
        <v>937</v>
      </c>
      <c r="AR414" s="12" t="s">
        <v>937</v>
      </c>
      <c r="AS414" s="12" t="s">
        <v>937</v>
      </c>
      <c r="AT414" s="12" t="s">
        <v>357</v>
      </c>
      <c r="AU414" s="12" t="s">
        <v>634</v>
      </c>
      <c r="AV414" s="12" t="s">
        <v>268</v>
      </c>
      <c r="AW414">
        <v>101</v>
      </c>
      <c r="AX414">
        <v>33</v>
      </c>
      <c r="AY414">
        <v>30</v>
      </c>
      <c r="AZ414">
        <v>32</v>
      </c>
    </row>
    <row r="415" spans="1:52" x14ac:dyDescent="0.35">
      <c r="A415" s="12" t="s">
        <v>138</v>
      </c>
      <c r="B415" s="12" t="s">
        <v>627</v>
      </c>
      <c r="C415" s="109">
        <v>44105</v>
      </c>
      <c r="W415" s="12"/>
      <c r="AO415" s="12" t="s">
        <v>57</v>
      </c>
      <c r="AP415" s="12" t="s">
        <v>938</v>
      </c>
      <c r="AQ415" s="12" t="s">
        <v>937</v>
      </c>
      <c r="AR415" s="12" t="s">
        <v>937</v>
      </c>
      <c r="AS415" s="12" t="s">
        <v>937</v>
      </c>
      <c r="AT415" s="12" t="s">
        <v>355</v>
      </c>
      <c r="AU415" s="12" t="s">
        <v>628</v>
      </c>
      <c r="AV415" s="12" t="s">
        <v>268</v>
      </c>
      <c r="AW415">
        <v>94</v>
      </c>
      <c r="AX415">
        <v>16</v>
      </c>
      <c r="AY415">
        <v>15</v>
      </c>
      <c r="AZ415">
        <v>16</v>
      </c>
    </row>
    <row r="416" spans="1:52" x14ac:dyDescent="0.35">
      <c r="A416" s="12" t="s">
        <v>138</v>
      </c>
      <c r="B416" s="12" t="s">
        <v>622</v>
      </c>
      <c r="C416" s="109">
        <v>44105</v>
      </c>
      <c r="W416" s="12"/>
      <c r="AO416" s="12" t="s">
        <v>57</v>
      </c>
      <c r="AP416" s="12" t="s">
        <v>938</v>
      </c>
      <c r="AQ416" s="12" t="s">
        <v>937</v>
      </c>
      <c r="AR416" s="12" t="s">
        <v>937</v>
      </c>
      <c r="AS416" s="12" t="s">
        <v>937</v>
      </c>
      <c r="AT416" s="12" t="s">
        <v>354</v>
      </c>
      <c r="AU416" s="12" t="s">
        <v>623</v>
      </c>
      <c r="AV416" s="12" t="s">
        <v>268</v>
      </c>
      <c r="AW416">
        <v>68</v>
      </c>
      <c r="AX416">
        <v>17</v>
      </c>
      <c r="AY416">
        <v>16</v>
      </c>
      <c r="AZ416">
        <v>17</v>
      </c>
    </row>
    <row r="417" spans="1:52" x14ac:dyDescent="0.35">
      <c r="A417" s="12" t="s">
        <v>138</v>
      </c>
      <c r="B417" s="12" t="s">
        <v>611</v>
      </c>
      <c r="C417" s="109">
        <v>44105</v>
      </c>
      <c r="W417" s="12"/>
      <c r="AO417" s="12" t="s">
        <v>57</v>
      </c>
      <c r="AP417" s="12" t="s">
        <v>938</v>
      </c>
      <c r="AQ417" s="12" t="s">
        <v>937</v>
      </c>
      <c r="AR417" s="12" t="s">
        <v>937</v>
      </c>
      <c r="AS417" s="12" t="s">
        <v>937</v>
      </c>
      <c r="AT417" s="12" t="s">
        <v>610</v>
      </c>
      <c r="AU417" s="12" t="s">
        <v>612</v>
      </c>
      <c r="AV417" s="12" t="s">
        <v>268</v>
      </c>
      <c r="AW417">
        <v>301</v>
      </c>
      <c r="AX417">
        <v>54</v>
      </c>
      <c r="AY417">
        <v>50</v>
      </c>
      <c r="AZ417">
        <v>53</v>
      </c>
    </row>
    <row r="418" spans="1:52" x14ac:dyDescent="0.35">
      <c r="A418" s="12" t="s">
        <v>138</v>
      </c>
      <c r="B418" s="12" t="s">
        <v>606</v>
      </c>
      <c r="C418" s="109">
        <v>44105</v>
      </c>
      <c r="W418" s="12"/>
      <c r="AO418" s="12" t="s">
        <v>57</v>
      </c>
      <c r="AP418" s="12" t="s">
        <v>938</v>
      </c>
      <c r="AQ418" s="12" t="s">
        <v>937</v>
      </c>
      <c r="AR418" s="12" t="s">
        <v>937</v>
      </c>
      <c r="AS418" s="12" t="s">
        <v>937</v>
      </c>
      <c r="AT418" s="12" t="s">
        <v>352</v>
      </c>
      <c r="AU418" s="12" t="s">
        <v>607</v>
      </c>
      <c r="AV418" s="12" t="s">
        <v>268</v>
      </c>
      <c r="AW418">
        <v>340</v>
      </c>
      <c r="AX418">
        <v>88</v>
      </c>
      <c r="AY418">
        <v>82</v>
      </c>
      <c r="AZ418">
        <v>86</v>
      </c>
    </row>
    <row r="419" spans="1:52" x14ac:dyDescent="0.35">
      <c r="A419" s="12" t="s">
        <v>138</v>
      </c>
      <c r="B419" s="12" t="s">
        <v>629</v>
      </c>
      <c r="C419" s="109">
        <v>44105</v>
      </c>
      <c r="W419" s="12"/>
      <c r="AO419" s="12" t="s">
        <v>57</v>
      </c>
      <c r="AP419" s="12" t="s">
        <v>938</v>
      </c>
      <c r="AQ419" s="12" t="s">
        <v>937</v>
      </c>
      <c r="AR419" s="12" t="s">
        <v>937</v>
      </c>
      <c r="AS419" s="12" t="s">
        <v>937</v>
      </c>
      <c r="AT419" s="12" t="s">
        <v>355</v>
      </c>
      <c r="AU419" s="12" t="s">
        <v>630</v>
      </c>
      <c r="AV419" s="12" t="s">
        <v>268</v>
      </c>
      <c r="AW419">
        <v>151</v>
      </c>
      <c r="AX419">
        <v>52</v>
      </c>
      <c r="AY419">
        <v>48</v>
      </c>
      <c r="AZ419">
        <v>51</v>
      </c>
    </row>
    <row r="420" spans="1:52" x14ac:dyDescent="0.35">
      <c r="A420" s="12" t="s">
        <v>138</v>
      </c>
      <c r="B420" s="12" t="s">
        <v>271</v>
      </c>
      <c r="C420" s="109">
        <v>44105</v>
      </c>
      <c r="W420" s="12"/>
      <c r="AO420" s="12" t="s">
        <v>57</v>
      </c>
      <c r="AP420" s="12" t="s">
        <v>938</v>
      </c>
      <c r="AQ420" s="12" t="s">
        <v>937</v>
      </c>
      <c r="AR420" s="12" t="s">
        <v>937</v>
      </c>
      <c r="AS420" s="12" t="s">
        <v>937</v>
      </c>
      <c r="AT420" s="12" t="s">
        <v>356</v>
      </c>
      <c r="AU420" s="12" t="s">
        <v>392</v>
      </c>
      <c r="AV420" s="12" t="s">
        <v>268</v>
      </c>
      <c r="AW420">
        <v>474</v>
      </c>
      <c r="AX420">
        <v>47</v>
      </c>
      <c r="AY420">
        <v>44</v>
      </c>
      <c r="AZ420">
        <v>46</v>
      </c>
    </row>
    <row r="421" spans="1:52" x14ac:dyDescent="0.35">
      <c r="A421" s="12" t="s">
        <v>43</v>
      </c>
      <c r="B421" s="12" t="s">
        <v>145</v>
      </c>
      <c r="C421" s="109">
        <v>44105</v>
      </c>
      <c r="W421" s="12"/>
      <c r="AO421" s="12" t="s">
        <v>57</v>
      </c>
      <c r="AP421" s="12" t="s">
        <v>938</v>
      </c>
      <c r="AQ421" s="12" t="s">
        <v>937</v>
      </c>
      <c r="AR421" s="12" t="s">
        <v>937</v>
      </c>
      <c r="AS421" s="12" t="s">
        <v>937</v>
      </c>
      <c r="AT421" s="12" t="s">
        <v>358</v>
      </c>
      <c r="AU421" s="12" t="s">
        <v>399</v>
      </c>
      <c r="AV421" s="12" t="s">
        <v>268</v>
      </c>
      <c r="AW421">
        <v>1838</v>
      </c>
      <c r="AX421">
        <v>1489</v>
      </c>
      <c r="AY421">
        <v>1386</v>
      </c>
      <c r="AZ421">
        <v>1459</v>
      </c>
    </row>
    <row r="422" spans="1:52" x14ac:dyDescent="0.35">
      <c r="A422" s="12" t="s">
        <v>43</v>
      </c>
      <c r="B422" s="12" t="s">
        <v>146</v>
      </c>
      <c r="C422" s="109">
        <v>44105</v>
      </c>
      <c r="W422" s="12"/>
      <c r="AO422" s="12" t="s">
        <v>57</v>
      </c>
      <c r="AP422" s="12" t="s">
        <v>938</v>
      </c>
      <c r="AQ422" s="12" t="s">
        <v>937</v>
      </c>
      <c r="AR422" s="12" t="s">
        <v>937</v>
      </c>
      <c r="AS422" s="12" t="s">
        <v>937</v>
      </c>
      <c r="AT422" s="12" t="s">
        <v>361</v>
      </c>
      <c r="AU422" s="12" t="s">
        <v>398</v>
      </c>
      <c r="AV422" s="12" t="s">
        <v>268</v>
      </c>
      <c r="AW422">
        <v>1382</v>
      </c>
      <c r="AX422">
        <v>1148</v>
      </c>
      <c r="AY422">
        <v>1069</v>
      </c>
      <c r="AZ422">
        <v>1125</v>
      </c>
    </row>
    <row r="423" spans="1:52" x14ac:dyDescent="0.35">
      <c r="A423" s="12" t="s">
        <v>43</v>
      </c>
      <c r="B423" s="12" t="s">
        <v>649</v>
      </c>
      <c r="C423" s="109">
        <v>44105</v>
      </c>
      <c r="W423" s="12"/>
      <c r="AO423" s="12" t="s">
        <v>57</v>
      </c>
      <c r="AP423" s="12" t="s">
        <v>938</v>
      </c>
      <c r="AQ423" s="12" t="s">
        <v>937</v>
      </c>
      <c r="AR423" s="12" t="s">
        <v>937</v>
      </c>
      <c r="AS423" s="12" t="s">
        <v>937</v>
      </c>
      <c r="AT423" s="12" t="s">
        <v>648</v>
      </c>
      <c r="AU423" s="12" t="s">
        <v>650</v>
      </c>
      <c r="AV423" s="12" t="s">
        <v>268</v>
      </c>
      <c r="AW423">
        <v>12</v>
      </c>
      <c r="AX423">
        <v>6</v>
      </c>
      <c r="AY423">
        <v>6</v>
      </c>
      <c r="AZ423">
        <v>6</v>
      </c>
    </row>
    <row r="424" spans="1:52" x14ac:dyDescent="0.35">
      <c r="A424" s="12" t="s">
        <v>43</v>
      </c>
      <c r="B424" s="12" t="s">
        <v>44</v>
      </c>
      <c r="C424" s="109">
        <v>44105</v>
      </c>
      <c r="W424" s="12"/>
      <c r="AO424" s="12" t="s">
        <v>57</v>
      </c>
      <c r="AP424" s="12" t="s">
        <v>938</v>
      </c>
      <c r="AQ424" s="12" t="s">
        <v>937</v>
      </c>
      <c r="AR424" s="12" t="s">
        <v>937</v>
      </c>
      <c r="AS424" s="12" t="s">
        <v>937</v>
      </c>
      <c r="AT424" s="12" t="s">
        <v>360</v>
      </c>
      <c r="AU424" s="12" t="s">
        <v>400</v>
      </c>
      <c r="AV424" s="12" t="s">
        <v>268</v>
      </c>
      <c r="AW424">
        <v>470</v>
      </c>
      <c r="AX424">
        <v>403</v>
      </c>
      <c r="AY424">
        <v>375</v>
      </c>
      <c r="AZ424">
        <v>395</v>
      </c>
    </row>
    <row r="425" spans="1:52" x14ac:dyDescent="0.35">
      <c r="A425" s="12" t="s">
        <v>43</v>
      </c>
      <c r="B425" s="12" t="s">
        <v>640</v>
      </c>
      <c r="C425" s="109">
        <v>44105</v>
      </c>
      <c r="W425" s="12"/>
      <c r="AO425" s="12" t="s">
        <v>57</v>
      </c>
      <c r="AP425" s="12" t="s">
        <v>938</v>
      </c>
      <c r="AQ425" s="12" t="s">
        <v>937</v>
      </c>
      <c r="AR425" s="12" t="s">
        <v>937</v>
      </c>
      <c r="AS425" s="12" t="s">
        <v>937</v>
      </c>
      <c r="AT425" s="12" t="s">
        <v>358</v>
      </c>
      <c r="AU425" s="12" t="s">
        <v>641</v>
      </c>
      <c r="AV425" s="12" t="s">
        <v>268</v>
      </c>
      <c r="AW425">
        <v>239</v>
      </c>
      <c r="AX425">
        <v>202</v>
      </c>
      <c r="AY425">
        <v>188</v>
      </c>
      <c r="AZ425">
        <v>198</v>
      </c>
    </row>
    <row r="426" spans="1:52" x14ac:dyDescent="0.35">
      <c r="A426" s="12" t="s">
        <v>43</v>
      </c>
      <c r="B426" s="12" t="s">
        <v>643</v>
      </c>
      <c r="C426" s="109">
        <v>44105</v>
      </c>
      <c r="W426" s="12"/>
      <c r="AO426" s="12" t="s">
        <v>57</v>
      </c>
      <c r="AP426" s="12" t="s">
        <v>938</v>
      </c>
      <c r="AQ426" s="12" t="s">
        <v>937</v>
      </c>
      <c r="AR426" s="12" t="s">
        <v>937</v>
      </c>
      <c r="AS426" s="12" t="s">
        <v>937</v>
      </c>
      <c r="AT426" s="12" t="s">
        <v>642</v>
      </c>
      <c r="AU426" s="12" t="s">
        <v>644</v>
      </c>
      <c r="AV426" s="12" t="s">
        <v>268</v>
      </c>
      <c r="AW426">
        <v>6</v>
      </c>
      <c r="AX426">
        <v>5</v>
      </c>
      <c r="AY426">
        <v>5</v>
      </c>
      <c r="AZ426">
        <v>5</v>
      </c>
    </row>
    <row r="427" spans="1:52" x14ac:dyDescent="0.35">
      <c r="A427" s="12" t="s">
        <v>43</v>
      </c>
      <c r="B427" s="12" t="s">
        <v>638</v>
      </c>
      <c r="C427" s="109">
        <v>44105</v>
      </c>
      <c r="W427" s="12"/>
      <c r="AO427" s="12" t="s">
        <v>57</v>
      </c>
      <c r="AP427" s="12" t="s">
        <v>938</v>
      </c>
      <c r="AQ427" s="12" t="s">
        <v>937</v>
      </c>
      <c r="AR427" s="12" t="s">
        <v>937</v>
      </c>
      <c r="AS427" s="12" t="s">
        <v>937</v>
      </c>
      <c r="AT427" s="12" t="s">
        <v>637</v>
      </c>
      <c r="AU427" s="12" t="s">
        <v>639</v>
      </c>
      <c r="AV427" s="12" t="s">
        <v>268</v>
      </c>
      <c r="AW427">
        <v>269</v>
      </c>
      <c r="AX427">
        <v>210</v>
      </c>
      <c r="AY427">
        <v>196</v>
      </c>
      <c r="AZ427">
        <v>206</v>
      </c>
    </row>
    <row r="428" spans="1:52" x14ac:dyDescent="0.35">
      <c r="A428" s="12" t="s">
        <v>43</v>
      </c>
      <c r="B428" s="12" t="s">
        <v>298</v>
      </c>
      <c r="C428" s="109">
        <v>44105</v>
      </c>
      <c r="W428" s="12"/>
      <c r="AO428" s="12" t="s">
        <v>57</v>
      </c>
      <c r="AP428" s="12" t="s">
        <v>938</v>
      </c>
      <c r="AQ428" s="12" t="s">
        <v>937</v>
      </c>
      <c r="AR428" s="12" t="s">
        <v>937</v>
      </c>
      <c r="AS428" s="12" t="s">
        <v>937</v>
      </c>
      <c r="AT428" s="12" t="s">
        <v>359</v>
      </c>
      <c r="AU428" s="12" t="s">
        <v>397</v>
      </c>
      <c r="AV428" s="12" t="s">
        <v>268</v>
      </c>
      <c r="AW428">
        <v>302</v>
      </c>
      <c r="AX428">
        <v>246</v>
      </c>
      <c r="AY428">
        <v>229</v>
      </c>
      <c r="AZ428">
        <v>241</v>
      </c>
    </row>
    <row r="429" spans="1:52" x14ac:dyDescent="0.35">
      <c r="A429" s="12" t="s">
        <v>43</v>
      </c>
      <c r="B429" s="12" t="s">
        <v>651</v>
      </c>
      <c r="C429" s="109">
        <v>44105</v>
      </c>
      <c r="W429" s="12"/>
      <c r="AO429" s="12" t="s">
        <v>57</v>
      </c>
      <c r="AP429" s="12" t="s">
        <v>938</v>
      </c>
      <c r="AQ429" s="12" t="s">
        <v>937</v>
      </c>
      <c r="AR429" s="12" t="s">
        <v>937</v>
      </c>
      <c r="AS429" s="12" t="s">
        <v>937</v>
      </c>
      <c r="AT429" s="12" t="s">
        <v>361</v>
      </c>
      <c r="AU429" s="12" t="s">
        <v>652</v>
      </c>
      <c r="AV429" s="12" t="s">
        <v>268</v>
      </c>
      <c r="AW429">
        <v>382</v>
      </c>
      <c r="AX429">
        <v>297</v>
      </c>
      <c r="AY429">
        <v>276</v>
      </c>
      <c r="AZ429">
        <v>291</v>
      </c>
    </row>
    <row r="430" spans="1:52" x14ac:dyDescent="0.35">
      <c r="A430" s="12" t="s">
        <v>43</v>
      </c>
      <c r="B430" s="12" t="s">
        <v>646</v>
      </c>
      <c r="C430" s="109">
        <v>44105</v>
      </c>
      <c r="W430" s="12"/>
      <c r="AO430" s="12" t="s">
        <v>57</v>
      </c>
      <c r="AP430" s="12" t="s">
        <v>938</v>
      </c>
      <c r="AQ430" s="12" t="s">
        <v>937</v>
      </c>
      <c r="AR430" s="12" t="s">
        <v>937</v>
      </c>
      <c r="AS430" s="12" t="s">
        <v>937</v>
      </c>
      <c r="AT430" s="12" t="s">
        <v>645</v>
      </c>
      <c r="AU430" s="12" t="s">
        <v>647</v>
      </c>
      <c r="AV430" s="12" t="s">
        <v>268</v>
      </c>
      <c r="AW430">
        <v>202</v>
      </c>
      <c r="AX430">
        <v>160</v>
      </c>
      <c r="AY430">
        <v>149</v>
      </c>
      <c r="AZ430">
        <v>157</v>
      </c>
    </row>
    <row r="431" spans="1:52" x14ac:dyDescent="0.35">
      <c r="A431" s="12" t="s">
        <v>148</v>
      </c>
      <c r="B431" s="12" t="s">
        <v>149</v>
      </c>
      <c r="C431" s="109">
        <v>44105</v>
      </c>
      <c r="W431" s="12"/>
      <c r="AO431" s="12" t="s">
        <v>57</v>
      </c>
      <c r="AP431" s="12" t="s">
        <v>938</v>
      </c>
      <c r="AQ431" s="12" t="s">
        <v>937</v>
      </c>
      <c r="AR431" s="12" t="s">
        <v>937</v>
      </c>
      <c r="AS431" s="12" t="s">
        <v>937</v>
      </c>
      <c r="AT431" s="12" t="s">
        <v>362</v>
      </c>
      <c r="AU431" s="12" t="s">
        <v>667</v>
      </c>
      <c r="AV431" s="12" t="s">
        <v>268</v>
      </c>
      <c r="AW431">
        <v>6783</v>
      </c>
      <c r="AX431">
        <v>4088</v>
      </c>
      <c r="AY431">
        <v>3806</v>
      </c>
      <c r="AZ431">
        <v>4006</v>
      </c>
    </row>
    <row r="432" spans="1:52" x14ac:dyDescent="0.35">
      <c r="A432" s="12" t="s">
        <v>148</v>
      </c>
      <c r="B432" s="12" t="s">
        <v>662</v>
      </c>
      <c r="C432" s="109">
        <v>44105</v>
      </c>
      <c r="W432" s="12"/>
      <c r="AO432" s="12" t="s">
        <v>57</v>
      </c>
      <c r="AP432" s="12" t="s">
        <v>938</v>
      </c>
      <c r="AQ432" s="12" t="s">
        <v>937</v>
      </c>
      <c r="AR432" s="12" t="s">
        <v>937</v>
      </c>
      <c r="AS432" s="12" t="s">
        <v>937</v>
      </c>
      <c r="AT432" s="12" t="s">
        <v>661</v>
      </c>
      <c r="AU432" s="12" t="s">
        <v>663</v>
      </c>
      <c r="AV432" s="12" t="s">
        <v>268</v>
      </c>
      <c r="AW432">
        <v>2</v>
      </c>
      <c r="AX432">
        <v>1</v>
      </c>
      <c r="AY432">
        <v>1</v>
      </c>
      <c r="AZ432">
        <v>1</v>
      </c>
    </row>
    <row r="433" spans="1:52" x14ac:dyDescent="0.35">
      <c r="A433" s="12" t="s">
        <v>148</v>
      </c>
      <c r="B433" s="12" t="s">
        <v>150</v>
      </c>
      <c r="C433" s="109">
        <v>44105</v>
      </c>
      <c r="W433" s="12"/>
      <c r="AO433" s="12" t="s">
        <v>57</v>
      </c>
      <c r="AP433" s="12" t="s">
        <v>938</v>
      </c>
      <c r="AQ433" s="12" t="s">
        <v>937</v>
      </c>
      <c r="AR433" s="12" t="s">
        <v>937</v>
      </c>
      <c r="AS433" s="12" t="s">
        <v>937</v>
      </c>
      <c r="AT433" s="12" t="s">
        <v>362</v>
      </c>
      <c r="AU433" s="12" t="s">
        <v>664</v>
      </c>
      <c r="AV433" s="12" t="s">
        <v>268</v>
      </c>
      <c r="AW433">
        <v>4387</v>
      </c>
      <c r="AX433">
        <v>2363</v>
      </c>
      <c r="AY433">
        <v>2200</v>
      </c>
      <c r="AZ433">
        <v>2316</v>
      </c>
    </row>
    <row r="434" spans="1:52" x14ac:dyDescent="0.35">
      <c r="A434" s="12" t="s">
        <v>148</v>
      </c>
      <c r="B434" s="12" t="s">
        <v>152</v>
      </c>
      <c r="C434" s="109">
        <v>44105</v>
      </c>
      <c r="W434" s="12"/>
      <c r="AO434" s="12" t="s">
        <v>57</v>
      </c>
      <c r="AP434" s="12" t="s">
        <v>938</v>
      </c>
      <c r="AQ434" s="12" t="s">
        <v>937</v>
      </c>
      <c r="AR434" s="12" t="s">
        <v>937</v>
      </c>
      <c r="AS434" s="12" t="s">
        <v>937</v>
      </c>
      <c r="AT434" s="12" t="s">
        <v>364</v>
      </c>
      <c r="AU434" s="12" t="s">
        <v>704</v>
      </c>
      <c r="AV434" s="12" t="s">
        <v>268</v>
      </c>
      <c r="AW434">
        <v>1498</v>
      </c>
      <c r="AX434">
        <v>818</v>
      </c>
      <c r="AY434">
        <v>762</v>
      </c>
      <c r="AZ434">
        <v>802</v>
      </c>
    </row>
    <row r="435" spans="1:52" x14ac:dyDescent="0.35">
      <c r="A435" s="12" t="s">
        <v>148</v>
      </c>
      <c r="B435" s="12" t="s">
        <v>696</v>
      </c>
      <c r="C435" s="109">
        <v>44105</v>
      </c>
      <c r="W435" s="12"/>
      <c r="AO435" s="12" t="s">
        <v>57</v>
      </c>
      <c r="AP435" s="12" t="s">
        <v>938</v>
      </c>
      <c r="AQ435" s="12" t="s">
        <v>937</v>
      </c>
      <c r="AR435" s="12" t="s">
        <v>937</v>
      </c>
      <c r="AS435" s="12" t="s">
        <v>937</v>
      </c>
      <c r="AT435" s="12" t="s">
        <v>693</v>
      </c>
      <c r="AU435" s="12" t="s">
        <v>697</v>
      </c>
      <c r="AV435" s="12" t="s">
        <v>268</v>
      </c>
      <c r="AW435">
        <v>276</v>
      </c>
      <c r="AX435">
        <v>174</v>
      </c>
      <c r="AY435">
        <v>162</v>
      </c>
      <c r="AZ435">
        <v>171</v>
      </c>
    </row>
    <row r="436" spans="1:52" x14ac:dyDescent="0.35">
      <c r="A436" s="12" t="s">
        <v>148</v>
      </c>
      <c r="B436" s="12" t="s">
        <v>665</v>
      </c>
      <c r="C436" s="109">
        <v>44105</v>
      </c>
      <c r="W436" s="12"/>
      <c r="AO436" s="12" t="s">
        <v>57</v>
      </c>
      <c r="AP436" s="12" t="s">
        <v>938</v>
      </c>
      <c r="AQ436" s="12" t="s">
        <v>937</v>
      </c>
      <c r="AR436" s="12" t="s">
        <v>937</v>
      </c>
      <c r="AS436" s="12" t="s">
        <v>937</v>
      </c>
      <c r="AT436" s="12" t="s">
        <v>362</v>
      </c>
      <c r="AU436" s="12" t="s">
        <v>666</v>
      </c>
      <c r="AV436" s="12" t="s">
        <v>268</v>
      </c>
      <c r="AW436">
        <v>17</v>
      </c>
      <c r="AX436">
        <v>12</v>
      </c>
      <c r="AY436">
        <v>11</v>
      </c>
      <c r="AZ436">
        <v>12</v>
      </c>
    </row>
    <row r="437" spans="1:52" x14ac:dyDescent="0.35">
      <c r="A437" s="12" t="s">
        <v>148</v>
      </c>
      <c r="B437" s="12" t="s">
        <v>688</v>
      </c>
      <c r="C437" s="109">
        <v>44105</v>
      </c>
      <c r="W437" s="12"/>
      <c r="AO437" s="12" t="s">
        <v>57</v>
      </c>
      <c r="AP437" s="12" t="s">
        <v>938</v>
      </c>
      <c r="AQ437" s="12" t="s">
        <v>937</v>
      </c>
      <c r="AR437" s="12" t="s">
        <v>937</v>
      </c>
      <c r="AS437" s="12" t="s">
        <v>937</v>
      </c>
      <c r="AT437" s="12" t="s">
        <v>687</v>
      </c>
      <c r="AU437" s="12" t="s">
        <v>689</v>
      </c>
      <c r="AV437" s="12" t="s">
        <v>268</v>
      </c>
      <c r="AW437">
        <v>11</v>
      </c>
      <c r="AX437">
        <v>6</v>
      </c>
      <c r="AY437">
        <v>6</v>
      </c>
      <c r="AZ437">
        <v>6</v>
      </c>
    </row>
    <row r="438" spans="1:52" x14ac:dyDescent="0.35">
      <c r="A438" s="12" t="s">
        <v>148</v>
      </c>
      <c r="B438" s="12" t="s">
        <v>675</v>
      </c>
      <c r="C438" s="109">
        <v>44105</v>
      </c>
      <c r="W438" s="12"/>
      <c r="AO438" s="12" t="s">
        <v>57</v>
      </c>
      <c r="AP438" s="12" t="s">
        <v>938</v>
      </c>
      <c r="AQ438" s="12" t="s">
        <v>937</v>
      </c>
      <c r="AR438" s="12" t="s">
        <v>937</v>
      </c>
      <c r="AS438" s="12" t="s">
        <v>937</v>
      </c>
      <c r="AT438" s="12" t="s">
        <v>363</v>
      </c>
      <c r="AU438" s="12" t="s">
        <v>676</v>
      </c>
      <c r="AV438" s="12" t="s">
        <v>268</v>
      </c>
      <c r="AW438">
        <v>17</v>
      </c>
      <c r="AX438">
        <v>8</v>
      </c>
      <c r="AY438">
        <v>8</v>
      </c>
      <c r="AZ438">
        <v>8</v>
      </c>
    </row>
    <row r="439" spans="1:52" x14ac:dyDescent="0.35">
      <c r="A439" s="12" t="s">
        <v>148</v>
      </c>
      <c r="B439" s="12" t="s">
        <v>712</v>
      </c>
      <c r="C439" s="109">
        <v>44105</v>
      </c>
      <c r="W439" s="12"/>
      <c r="AO439" s="12" t="s">
        <v>57</v>
      </c>
      <c r="AP439" s="12" t="s">
        <v>938</v>
      </c>
      <c r="AQ439" s="12" t="s">
        <v>937</v>
      </c>
      <c r="AR439" s="12" t="s">
        <v>937</v>
      </c>
      <c r="AS439" s="12" t="s">
        <v>937</v>
      </c>
      <c r="AT439" s="12" t="s">
        <v>711</v>
      </c>
      <c r="AU439" s="12" t="s">
        <v>713</v>
      </c>
      <c r="AV439" s="12" t="s">
        <v>268</v>
      </c>
      <c r="AW439">
        <v>15</v>
      </c>
      <c r="AX439">
        <v>9</v>
      </c>
      <c r="AY439">
        <v>9</v>
      </c>
      <c r="AZ439">
        <v>9</v>
      </c>
    </row>
    <row r="440" spans="1:52" x14ac:dyDescent="0.35">
      <c r="A440" s="12" t="s">
        <v>148</v>
      </c>
      <c r="B440" s="12" t="s">
        <v>659</v>
      </c>
      <c r="C440" s="109">
        <v>44105</v>
      </c>
      <c r="W440" s="12"/>
      <c r="AO440" s="12" t="s">
        <v>57</v>
      </c>
      <c r="AP440" s="12" t="s">
        <v>938</v>
      </c>
      <c r="AQ440" s="12" t="s">
        <v>937</v>
      </c>
      <c r="AR440" s="12" t="s">
        <v>937</v>
      </c>
      <c r="AS440" s="12" t="s">
        <v>937</v>
      </c>
      <c r="AT440" s="12" t="s">
        <v>656</v>
      </c>
      <c r="AU440" s="12" t="s">
        <v>660</v>
      </c>
      <c r="AV440" s="12" t="s">
        <v>268</v>
      </c>
      <c r="AW440">
        <v>31</v>
      </c>
      <c r="AX440">
        <v>8</v>
      </c>
      <c r="AY440">
        <v>8</v>
      </c>
      <c r="AZ440">
        <v>8</v>
      </c>
    </row>
    <row r="441" spans="1:52" x14ac:dyDescent="0.35">
      <c r="A441" s="12" t="s">
        <v>148</v>
      </c>
      <c r="B441" s="12" t="s">
        <v>677</v>
      </c>
      <c r="C441" s="109">
        <v>44105</v>
      </c>
      <c r="W441" s="12"/>
      <c r="AO441" s="12" t="s">
        <v>57</v>
      </c>
      <c r="AP441" s="12" t="s">
        <v>938</v>
      </c>
      <c r="AQ441" s="12" t="s">
        <v>937</v>
      </c>
      <c r="AR441" s="12" t="s">
        <v>937</v>
      </c>
      <c r="AS441" s="12" t="s">
        <v>937</v>
      </c>
      <c r="AT441" s="12" t="s">
        <v>363</v>
      </c>
      <c r="AU441" s="12" t="s">
        <v>678</v>
      </c>
      <c r="AV441" s="12" t="s">
        <v>268</v>
      </c>
      <c r="AW441">
        <v>47</v>
      </c>
      <c r="AX441">
        <v>12</v>
      </c>
      <c r="AY441">
        <v>11</v>
      </c>
      <c r="AZ441">
        <v>12</v>
      </c>
    </row>
    <row r="442" spans="1:52" x14ac:dyDescent="0.35">
      <c r="A442" s="12" t="s">
        <v>148</v>
      </c>
      <c r="B442" s="12" t="s">
        <v>709</v>
      </c>
      <c r="C442" s="109">
        <v>44105</v>
      </c>
      <c r="W442" s="12"/>
      <c r="AO442" s="12" t="s">
        <v>57</v>
      </c>
      <c r="AP442" s="12" t="s">
        <v>938</v>
      </c>
      <c r="AQ442" s="12" t="s">
        <v>937</v>
      </c>
      <c r="AR442" s="12" t="s">
        <v>937</v>
      </c>
      <c r="AS442" s="12" t="s">
        <v>937</v>
      </c>
      <c r="AT442" s="12" t="s">
        <v>708</v>
      </c>
      <c r="AU442" s="12" t="s">
        <v>710</v>
      </c>
      <c r="AV442" s="12" t="s">
        <v>268</v>
      </c>
      <c r="AW442">
        <v>58</v>
      </c>
      <c r="AX442">
        <v>20</v>
      </c>
      <c r="AY442">
        <v>19</v>
      </c>
      <c r="AZ442">
        <v>20</v>
      </c>
    </row>
    <row r="443" spans="1:52" x14ac:dyDescent="0.35">
      <c r="A443" s="12" t="s">
        <v>148</v>
      </c>
      <c r="B443" s="12" t="s">
        <v>669</v>
      </c>
      <c r="C443" s="109">
        <v>44105</v>
      </c>
      <c r="W443" s="12"/>
      <c r="AO443" s="12" t="s">
        <v>57</v>
      </c>
      <c r="AP443" s="12" t="s">
        <v>938</v>
      </c>
      <c r="AQ443" s="12" t="s">
        <v>937</v>
      </c>
      <c r="AR443" s="12" t="s">
        <v>937</v>
      </c>
      <c r="AS443" s="12" t="s">
        <v>937</v>
      </c>
      <c r="AT443" s="12" t="s">
        <v>668</v>
      </c>
      <c r="AU443" s="12" t="s">
        <v>670</v>
      </c>
      <c r="AV443" s="12" t="s">
        <v>268</v>
      </c>
      <c r="AW443">
        <v>17</v>
      </c>
      <c r="AX443">
        <v>5</v>
      </c>
      <c r="AY443">
        <v>5</v>
      </c>
      <c r="AZ443">
        <v>5</v>
      </c>
    </row>
    <row r="444" spans="1:52" x14ac:dyDescent="0.35">
      <c r="A444" s="12" t="s">
        <v>148</v>
      </c>
      <c r="B444" s="12" t="s">
        <v>715</v>
      </c>
      <c r="C444" s="109">
        <v>44105</v>
      </c>
      <c r="W444" s="12"/>
      <c r="AO444" s="12" t="s">
        <v>57</v>
      </c>
      <c r="AP444" s="12" t="s">
        <v>938</v>
      </c>
      <c r="AQ444" s="12" t="s">
        <v>937</v>
      </c>
      <c r="AR444" s="12" t="s">
        <v>937</v>
      </c>
      <c r="AS444" s="12" t="s">
        <v>937</v>
      </c>
      <c r="AT444" s="12" t="s">
        <v>714</v>
      </c>
      <c r="AU444" s="12" t="s">
        <v>716</v>
      </c>
      <c r="AV444" s="12" t="s">
        <v>268</v>
      </c>
      <c r="AW444">
        <v>23</v>
      </c>
      <c r="AX444">
        <v>13</v>
      </c>
      <c r="AY444">
        <v>12</v>
      </c>
      <c r="AZ444">
        <v>13</v>
      </c>
    </row>
    <row r="445" spans="1:52" x14ac:dyDescent="0.35">
      <c r="A445" s="12" t="s">
        <v>148</v>
      </c>
      <c r="B445" s="12" t="s">
        <v>657</v>
      </c>
      <c r="C445" s="109">
        <v>44105</v>
      </c>
      <c r="W445" s="12"/>
      <c r="AO445" s="12" t="s">
        <v>57</v>
      </c>
      <c r="AP445" s="12" t="s">
        <v>938</v>
      </c>
      <c r="AQ445" s="12" t="s">
        <v>937</v>
      </c>
      <c r="AR445" s="12" t="s">
        <v>937</v>
      </c>
      <c r="AS445" s="12" t="s">
        <v>937</v>
      </c>
      <c r="AT445" s="12" t="s">
        <v>656</v>
      </c>
      <c r="AU445" s="12" t="s">
        <v>658</v>
      </c>
      <c r="AV445" s="12" t="s">
        <v>268</v>
      </c>
      <c r="AW445">
        <v>31</v>
      </c>
      <c r="AX445">
        <v>16</v>
      </c>
      <c r="AY445">
        <v>15</v>
      </c>
      <c r="AZ445">
        <v>16</v>
      </c>
    </row>
    <row r="446" spans="1:52" x14ac:dyDescent="0.35">
      <c r="A446" s="12" t="s">
        <v>148</v>
      </c>
      <c r="B446" s="12" t="s">
        <v>681</v>
      </c>
      <c r="C446" s="109">
        <v>44105</v>
      </c>
      <c r="W446" s="12"/>
      <c r="AO446" s="12" t="s">
        <v>57</v>
      </c>
      <c r="AP446" s="12" t="s">
        <v>938</v>
      </c>
      <c r="AQ446" s="12" t="s">
        <v>937</v>
      </c>
      <c r="AR446" s="12" t="s">
        <v>937</v>
      </c>
      <c r="AS446" s="12" t="s">
        <v>937</v>
      </c>
      <c r="AT446" s="12" t="s">
        <v>680</v>
      </c>
      <c r="AU446" s="12" t="s">
        <v>682</v>
      </c>
      <c r="AV446" s="12" t="s">
        <v>268</v>
      </c>
      <c r="AW446">
        <v>29</v>
      </c>
      <c r="AX446">
        <v>18</v>
      </c>
      <c r="AY446">
        <v>17</v>
      </c>
      <c r="AZ446">
        <v>18</v>
      </c>
    </row>
    <row r="447" spans="1:52" x14ac:dyDescent="0.35">
      <c r="A447" s="12" t="s">
        <v>148</v>
      </c>
      <c r="B447" s="12" t="s">
        <v>691</v>
      </c>
      <c r="C447" s="109">
        <v>44105</v>
      </c>
      <c r="W447" s="12"/>
      <c r="AO447" s="12" t="s">
        <v>57</v>
      </c>
      <c r="AP447" s="12" t="s">
        <v>938</v>
      </c>
      <c r="AQ447" s="12" t="s">
        <v>937</v>
      </c>
      <c r="AR447" s="12" t="s">
        <v>937</v>
      </c>
      <c r="AS447" s="12" t="s">
        <v>937</v>
      </c>
      <c r="AT447" s="12" t="s">
        <v>690</v>
      </c>
      <c r="AU447" s="12" t="s">
        <v>692</v>
      </c>
      <c r="AV447" s="12" t="s">
        <v>268</v>
      </c>
      <c r="AW447">
        <v>262</v>
      </c>
      <c r="AX447">
        <v>149</v>
      </c>
      <c r="AY447">
        <v>139</v>
      </c>
      <c r="AZ447">
        <v>146</v>
      </c>
    </row>
    <row r="448" spans="1:52" x14ac:dyDescent="0.35">
      <c r="A448" s="12" t="s">
        <v>148</v>
      </c>
      <c r="B448" s="12" t="s">
        <v>673</v>
      </c>
      <c r="C448" s="109">
        <v>44105</v>
      </c>
      <c r="W448" s="12"/>
      <c r="AO448" s="12" t="s">
        <v>57</v>
      </c>
      <c r="AP448" s="12" t="s">
        <v>938</v>
      </c>
      <c r="AQ448" s="12" t="s">
        <v>937</v>
      </c>
      <c r="AR448" s="12" t="s">
        <v>937</v>
      </c>
      <c r="AS448" s="12" t="s">
        <v>937</v>
      </c>
      <c r="AT448" s="12" t="s">
        <v>668</v>
      </c>
      <c r="AU448" s="12" t="s">
        <v>674</v>
      </c>
      <c r="AV448" s="12" t="s">
        <v>268</v>
      </c>
      <c r="AW448">
        <v>12</v>
      </c>
      <c r="AX448">
        <v>4</v>
      </c>
      <c r="AY448">
        <v>4</v>
      </c>
      <c r="AZ448">
        <v>4</v>
      </c>
    </row>
    <row r="449" spans="1:52" x14ac:dyDescent="0.35">
      <c r="A449" s="12" t="s">
        <v>148</v>
      </c>
      <c r="B449" s="12" t="s">
        <v>683</v>
      </c>
      <c r="C449" s="109">
        <v>44105</v>
      </c>
      <c r="W449" s="12"/>
      <c r="AO449" s="12" t="s">
        <v>57</v>
      </c>
      <c r="AP449" s="12" t="s">
        <v>938</v>
      </c>
      <c r="AQ449" s="12" t="s">
        <v>937</v>
      </c>
      <c r="AR449" s="12" t="s">
        <v>937</v>
      </c>
      <c r="AS449" s="12" t="s">
        <v>937</v>
      </c>
      <c r="AT449" s="12" t="s">
        <v>680</v>
      </c>
      <c r="AU449" s="12" t="s">
        <v>684</v>
      </c>
      <c r="AV449" s="12" t="s">
        <v>268</v>
      </c>
      <c r="AW449">
        <v>62</v>
      </c>
      <c r="AX449">
        <v>22</v>
      </c>
      <c r="AY449">
        <v>21</v>
      </c>
      <c r="AZ449">
        <v>22</v>
      </c>
    </row>
    <row r="450" spans="1:52" x14ac:dyDescent="0.35">
      <c r="A450" s="12" t="s">
        <v>148</v>
      </c>
      <c r="B450" s="12" t="s">
        <v>671</v>
      </c>
      <c r="C450" s="109">
        <v>44105</v>
      </c>
      <c r="W450" s="12"/>
      <c r="AO450" s="12" t="s">
        <v>57</v>
      </c>
      <c r="AP450" s="12" t="s">
        <v>938</v>
      </c>
      <c r="AQ450" s="12" t="s">
        <v>937</v>
      </c>
      <c r="AR450" s="12" t="s">
        <v>937</v>
      </c>
      <c r="AS450" s="12" t="s">
        <v>937</v>
      </c>
      <c r="AT450" s="12" t="s">
        <v>668</v>
      </c>
      <c r="AU450" s="12" t="s">
        <v>672</v>
      </c>
      <c r="AV450" s="12" t="s">
        <v>268</v>
      </c>
      <c r="AW450">
        <v>48</v>
      </c>
      <c r="AX450">
        <v>26</v>
      </c>
      <c r="AY450">
        <v>24</v>
      </c>
      <c r="AZ450">
        <v>25</v>
      </c>
    </row>
    <row r="451" spans="1:52" x14ac:dyDescent="0.35">
      <c r="A451" s="12" t="s">
        <v>148</v>
      </c>
      <c r="B451" s="12" t="s">
        <v>685</v>
      </c>
      <c r="C451" s="109">
        <v>44105</v>
      </c>
      <c r="W451" s="12"/>
      <c r="AO451" s="12" t="s">
        <v>57</v>
      </c>
      <c r="AP451" s="12" t="s">
        <v>938</v>
      </c>
      <c r="AQ451" s="12" t="s">
        <v>937</v>
      </c>
      <c r="AR451" s="12" t="s">
        <v>937</v>
      </c>
      <c r="AS451" s="12" t="s">
        <v>937</v>
      </c>
      <c r="AT451" s="12" t="s">
        <v>680</v>
      </c>
      <c r="AU451" s="12" t="s">
        <v>686</v>
      </c>
      <c r="AV451" s="12" t="s">
        <v>268</v>
      </c>
      <c r="AW451">
        <v>354</v>
      </c>
      <c r="AX451">
        <v>186</v>
      </c>
      <c r="AY451">
        <v>173</v>
      </c>
      <c r="AZ451">
        <v>182</v>
      </c>
    </row>
    <row r="452" spans="1:52" x14ac:dyDescent="0.35">
      <c r="A452" s="12" t="s">
        <v>148</v>
      </c>
      <c r="B452" s="12" t="s">
        <v>706</v>
      </c>
      <c r="C452" s="109">
        <v>44105</v>
      </c>
      <c r="W452" s="12"/>
      <c r="AO452" s="12" t="s">
        <v>57</v>
      </c>
      <c r="AP452" s="12" t="s">
        <v>938</v>
      </c>
      <c r="AQ452" s="12" t="s">
        <v>937</v>
      </c>
      <c r="AR452" s="12" t="s">
        <v>937</v>
      </c>
      <c r="AS452" s="12" t="s">
        <v>937</v>
      </c>
      <c r="AT452" s="12" t="s">
        <v>705</v>
      </c>
      <c r="AU452" s="12" t="s">
        <v>707</v>
      </c>
      <c r="AV452" s="12" t="s">
        <v>268</v>
      </c>
      <c r="AW452">
        <v>347</v>
      </c>
      <c r="AX452">
        <v>184</v>
      </c>
      <c r="AY452">
        <v>171</v>
      </c>
      <c r="AZ452">
        <v>180</v>
      </c>
    </row>
    <row r="453" spans="1:52" x14ac:dyDescent="0.35">
      <c r="A453" s="12" t="s">
        <v>148</v>
      </c>
      <c r="B453" s="12" t="s">
        <v>699</v>
      </c>
      <c r="C453" s="109">
        <v>44105</v>
      </c>
      <c r="W453" s="12"/>
      <c r="AO453" s="12" t="s">
        <v>57</v>
      </c>
      <c r="AP453" s="12" t="s">
        <v>938</v>
      </c>
      <c r="AQ453" s="12" t="s">
        <v>937</v>
      </c>
      <c r="AR453" s="12" t="s">
        <v>937</v>
      </c>
      <c r="AS453" s="12" t="s">
        <v>937</v>
      </c>
      <c r="AT453" s="12" t="s">
        <v>698</v>
      </c>
      <c r="AU453" s="12" t="s">
        <v>700</v>
      </c>
      <c r="AV453" s="12" t="s">
        <v>268</v>
      </c>
      <c r="AW453">
        <v>442</v>
      </c>
      <c r="AX453">
        <v>261</v>
      </c>
      <c r="AY453">
        <v>243</v>
      </c>
      <c r="AZ453">
        <v>256</v>
      </c>
    </row>
    <row r="454" spans="1:52" x14ac:dyDescent="0.35">
      <c r="A454" s="12" t="s">
        <v>148</v>
      </c>
      <c r="B454" s="12" t="s">
        <v>654</v>
      </c>
      <c r="C454" s="109">
        <v>44105</v>
      </c>
      <c r="W454" s="12"/>
      <c r="AO454" s="12" t="s">
        <v>57</v>
      </c>
      <c r="AP454" s="12" t="s">
        <v>938</v>
      </c>
      <c r="AQ454" s="12" t="s">
        <v>937</v>
      </c>
      <c r="AR454" s="12" t="s">
        <v>937</v>
      </c>
      <c r="AS454" s="12" t="s">
        <v>937</v>
      </c>
      <c r="AT454" s="12" t="s">
        <v>653</v>
      </c>
      <c r="AU454" s="12" t="s">
        <v>655</v>
      </c>
      <c r="AV454" s="12" t="s">
        <v>268</v>
      </c>
      <c r="AW454">
        <v>83</v>
      </c>
      <c r="AX454">
        <v>53</v>
      </c>
      <c r="AY454">
        <v>49</v>
      </c>
      <c r="AZ454">
        <v>52</v>
      </c>
    </row>
    <row r="455" spans="1:52" x14ac:dyDescent="0.35">
      <c r="A455" s="12" t="s">
        <v>148</v>
      </c>
      <c r="B455" s="12" t="s">
        <v>702</v>
      </c>
      <c r="C455" s="109">
        <v>44105</v>
      </c>
      <c r="W455" s="12"/>
      <c r="AO455" s="12" t="s">
        <v>57</v>
      </c>
      <c r="AP455" s="12" t="s">
        <v>938</v>
      </c>
      <c r="AQ455" s="12" t="s">
        <v>937</v>
      </c>
      <c r="AR455" s="12" t="s">
        <v>937</v>
      </c>
      <c r="AS455" s="12" t="s">
        <v>937</v>
      </c>
      <c r="AT455" s="12" t="s">
        <v>701</v>
      </c>
      <c r="AU455" s="12" t="s">
        <v>703</v>
      </c>
      <c r="AV455" s="12" t="s">
        <v>268</v>
      </c>
      <c r="AW455">
        <v>103</v>
      </c>
      <c r="AX455">
        <v>43</v>
      </c>
      <c r="AY455">
        <v>40</v>
      </c>
      <c r="AZ455">
        <v>42</v>
      </c>
    </row>
    <row r="456" spans="1:52" x14ac:dyDescent="0.35">
      <c r="A456" s="12" t="s">
        <v>148</v>
      </c>
      <c r="B456" s="12" t="s">
        <v>694</v>
      </c>
      <c r="C456" s="109">
        <v>44105</v>
      </c>
      <c r="W456" s="12"/>
      <c r="AO456" s="12" t="s">
        <v>57</v>
      </c>
      <c r="AP456" s="12" t="s">
        <v>938</v>
      </c>
      <c r="AQ456" s="12" t="s">
        <v>937</v>
      </c>
      <c r="AR456" s="12" t="s">
        <v>937</v>
      </c>
      <c r="AS456" s="12" t="s">
        <v>937</v>
      </c>
      <c r="AT456" s="12" t="s">
        <v>693</v>
      </c>
      <c r="AU456" s="12" t="s">
        <v>695</v>
      </c>
      <c r="AV456" s="12" t="s">
        <v>268</v>
      </c>
      <c r="AW456">
        <v>583</v>
      </c>
      <c r="AX456">
        <v>309</v>
      </c>
      <c r="AY456">
        <v>288</v>
      </c>
      <c r="AZ456">
        <v>303</v>
      </c>
    </row>
    <row r="457" spans="1:52" x14ac:dyDescent="0.35">
      <c r="A457" s="12" t="s">
        <v>148</v>
      </c>
      <c r="B457" s="12" t="s">
        <v>718</v>
      </c>
      <c r="C457" s="109">
        <v>44105</v>
      </c>
      <c r="W457" s="12"/>
      <c r="AO457" s="12" t="s">
        <v>57</v>
      </c>
      <c r="AP457" s="12" t="s">
        <v>938</v>
      </c>
      <c r="AQ457" s="12" t="s">
        <v>937</v>
      </c>
      <c r="AR457" s="12" t="s">
        <v>937</v>
      </c>
      <c r="AS457" s="12" t="s">
        <v>937</v>
      </c>
      <c r="AT457" s="12" t="s">
        <v>717</v>
      </c>
      <c r="AU457" s="12" t="s">
        <v>719</v>
      </c>
      <c r="AV457" s="12" t="s">
        <v>268</v>
      </c>
      <c r="AW457">
        <v>643</v>
      </c>
      <c r="AX457">
        <v>279</v>
      </c>
      <c r="AY457">
        <v>259</v>
      </c>
      <c r="AZ457">
        <v>273</v>
      </c>
    </row>
    <row r="458" spans="1:52" x14ac:dyDescent="0.35">
      <c r="A458" s="12" t="s">
        <v>148</v>
      </c>
      <c r="B458" s="12" t="s">
        <v>151</v>
      </c>
      <c r="C458" s="109">
        <v>44105</v>
      </c>
      <c r="W458" s="12"/>
      <c r="AO458" s="12" t="s">
        <v>57</v>
      </c>
      <c r="AP458" s="12" t="s">
        <v>938</v>
      </c>
      <c r="AQ458" s="12" t="s">
        <v>937</v>
      </c>
      <c r="AR458" s="12" t="s">
        <v>937</v>
      </c>
      <c r="AS458" s="12" t="s">
        <v>937</v>
      </c>
      <c r="AT458" s="12" t="s">
        <v>363</v>
      </c>
      <c r="AU458" s="12" t="s">
        <v>679</v>
      </c>
      <c r="AV458" s="12" t="s">
        <v>268</v>
      </c>
      <c r="AW458">
        <v>1160</v>
      </c>
      <c r="AX458">
        <v>608</v>
      </c>
      <c r="AY458">
        <v>566</v>
      </c>
      <c r="AZ458">
        <v>596</v>
      </c>
    </row>
    <row r="459" spans="1:52" x14ac:dyDescent="0.35">
      <c r="A459" s="12" t="s">
        <v>10</v>
      </c>
      <c r="B459" s="12" t="s">
        <v>736</v>
      </c>
      <c r="C459" s="109">
        <v>44105</v>
      </c>
      <c r="W459" s="12"/>
      <c r="AO459" s="12" t="s">
        <v>57</v>
      </c>
      <c r="AP459" s="12" t="s">
        <v>938</v>
      </c>
      <c r="AQ459" s="12" t="s">
        <v>937</v>
      </c>
      <c r="AR459" s="12" t="s">
        <v>937</v>
      </c>
      <c r="AS459" s="12" t="s">
        <v>937</v>
      </c>
      <c r="AT459" s="12" t="s">
        <v>733</v>
      </c>
      <c r="AU459" s="12" t="s">
        <v>737</v>
      </c>
      <c r="AV459" s="12" t="s">
        <v>268</v>
      </c>
      <c r="AW459">
        <v>23</v>
      </c>
      <c r="AX459">
        <v>8</v>
      </c>
      <c r="AY459">
        <v>8</v>
      </c>
      <c r="AZ459">
        <v>8</v>
      </c>
    </row>
    <row r="460" spans="1:52" x14ac:dyDescent="0.35">
      <c r="A460" s="12" t="s">
        <v>10</v>
      </c>
      <c r="B460" s="12" t="s">
        <v>153</v>
      </c>
      <c r="C460" s="109">
        <v>44105</v>
      </c>
      <c r="W460" s="12"/>
      <c r="AO460" s="12" t="s">
        <v>57</v>
      </c>
      <c r="AP460" s="12" t="s">
        <v>938</v>
      </c>
      <c r="AQ460" s="12" t="s">
        <v>937</v>
      </c>
      <c r="AR460" s="12" t="s">
        <v>937</v>
      </c>
      <c r="AS460" s="12" t="s">
        <v>937</v>
      </c>
      <c r="AT460" s="12" t="s">
        <v>365</v>
      </c>
      <c r="AU460" s="12" t="s">
        <v>406</v>
      </c>
      <c r="AV460" s="12" t="s">
        <v>268</v>
      </c>
      <c r="AW460">
        <v>8157</v>
      </c>
      <c r="AX460">
        <v>1858</v>
      </c>
      <c r="AY460">
        <v>1730</v>
      </c>
      <c r="AZ460">
        <v>1821</v>
      </c>
    </row>
    <row r="461" spans="1:52" x14ac:dyDescent="0.35">
      <c r="A461" s="12" t="s">
        <v>10</v>
      </c>
      <c r="B461" s="12" t="s">
        <v>159</v>
      </c>
      <c r="C461" s="109">
        <v>44105</v>
      </c>
      <c r="W461" s="12"/>
      <c r="AO461" s="12" t="s">
        <v>57</v>
      </c>
      <c r="AP461" s="12" t="s">
        <v>938</v>
      </c>
      <c r="AQ461" s="12" t="s">
        <v>937</v>
      </c>
      <c r="AR461" s="12" t="s">
        <v>937</v>
      </c>
      <c r="AS461" s="12" t="s">
        <v>937</v>
      </c>
      <c r="AT461" s="12" t="s">
        <v>368</v>
      </c>
      <c r="AU461" s="12" t="s">
        <v>403</v>
      </c>
      <c r="AV461" s="12" t="s">
        <v>268</v>
      </c>
      <c r="AW461">
        <v>1766</v>
      </c>
      <c r="AX461">
        <v>226</v>
      </c>
      <c r="AY461">
        <v>210</v>
      </c>
      <c r="AZ461">
        <v>221</v>
      </c>
    </row>
    <row r="462" spans="1:52" x14ac:dyDescent="0.35">
      <c r="A462" s="12" t="s">
        <v>10</v>
      </c>
      <c r="B462" s="12" t="s">
        <v>156</v>
      </c>
      <c r="C462" s="109">
        <v>44105</v>
      </c>
      <c r="W462" s="12"/>
      <c r="AO462" s="12" t="s">
        <v>57</v>
      </c>
      <c r="AP462" s="12" t="s">
        <v>938</v>
      </c>
      <c r="AQ462" s="12" t="s">
        <v>937</v>
      </c>
      <c r="AR462" s="12" t="s">
        <v>937</v>
      </c>
      <c r="AS462" s="12" t="s">
        <v>937</v>
      </c>
      <c r="AT462" s="12" t="s">
        <v>365</v>
      </c>
      <c r="AU462" s="12" t="s">
        <v>401</v>
      </c>
      <c r="AV462" s="12" t="s">
        <v>268</v>
      </c>
      <c r="AW462">
        <v>3819</v>
      </c>
      <c r="AX462">
        <v>477</v>
      </c>
      <c r="AY462">
        <v>444</v>
      </c>
      <c r="AZ462">
        <v>467</v>
      </c>
    </row>
    <row r="463" spans="1:52" x14ac:dyDescent="0.35">
      <c r="A463" s="12" t="s">
        <v>10</v>
      </c>
      <c r="B463" s="12" t="s">
        <v>158</v>
      </c>
      <c r="C463" s="109">
        <v>44105</v>
      </c>
      <c r="W463" s="12"/>
      <c r="AO463" s="12" t="s">
        <v>57</v>
      </c>
      <c r="AP463" s="12" t="s">
        <v>938</v>
      </c>
      <c r="AQ463" s="12" t="s">
        <v>937</v>
      </c>
      <c r="AR463" s="12" t="s">
        <v>937</v>
      </c>
      <c r="AS463" s="12" t="s">
        <v>937</v>
      </c>
      <c r="AT463" s="12" t="s">
        <v>365</v>
      </c>
      <c r="AU463" s="12" t="s">
        <v>407</v>
      </c>
      <c r="AV463" s="12" t="s">
        <v>268</v>
      </c>
      <c r="AW463">
        <v>1904</v>
      </c>
      <c r="AX463">
        <v>364</v>
      </c>
      <c r="AY463">
        <v>339</v>
      </c>
      <c r="AZ463">
        <v>357</v>
      </c>
    </row>
    <row r="464" spans="1:52" x14ac:dyDescent="0.35">
      <c r="A464" s="12" t="s">
        <v>10</v>
      </c>
      <c r="B464" s="12" t="s">
        <v>154</v>
      </c>
      <c r="C464" s="109">
        <v>44105</v>
      </c>
      <c r="W464" s="12"/>
      <c r="AO464" s="12" t="s">
        <v>57</v>
      </c>
      <c r="AP464" s="12" t="s">
        <v>938</v>
      </c>
      <c r="AQ464" s="12" t="s">
        <v>937</v>
      </c>
      <c r="AR464" s="12" t="s">
        <v>937</v>
      </c>
      <c r="AS464" s="12" t="s">
        <v>937</v>
      </c>
      <c r="AT464" s="12" t="s">
        <v>365</v>
      </c>
      <c r="AU464" s="12" t="s">
        <v>405</v>
      </c>
      <c r="AV464" s="12" t="s">
        <v>268</v>
      </c>
      <c r="AW464">
        <v>5639</v>
      </c>
      <c r="AX464">
        <v>1109</v>
      </c>
      <c r="AY464">
        <v>1033</v>
      </c>
      <c r="AZ464">
        <v>1087</v>
      </c>
    </row>
    <row r="465" spans="1:52" x14ac:dyDescent="0.35">
      <c r="A465" s="12" t="s">
        <v>10</v>
      </c>
      <c r="B465" s="12" t="s">
        <v>755</v>
      </c>
      <c r="C465" s="109">
        <v>44105</v>
      </c>
      <c r="W465" s="12"/>
      <c r="AO465" s="12" t="s">
        <v>57</v>
      </c>
      <c r="AP465" s="12" t="s">
        <v>938</v>
      </c>
      <c r="AQ465" s="12" t="s">
        <v>937</v>
      </c>
      <c r="AR465" s="12" t="s">
        <v>937</v>
      </c>
      <c r="AS465" s="12" t="s">
        <v>937</v>
      </c>
      <c r="AT465" s="12" t="s">
        <v>752</v>
      </c>
      <c r="AU465" s="12" t="s">
        <v>756</v>
      </c>
      <c r="AV465" s="12" t="s">
        <v>268</v>
      </c>
      <c r="AW465">
        <v>823</v>
      </c>
      <c r="AX465">
        <v>192</v>
      </c>
      <c r="AY465">
        <v>179</v>
      </c>
      <c r="AZ465">
        <v>188</v>
      </c>
    </row>
    <row r="466" spans="1:52" x14ac:dyDescent="0.35">
      <c r="A466" s="12" t="s">
        <v>10</v>
      </c>
      <c r="B466" s="12" t="s">
        <v>161</v>
      </c>
      <c r="C466" s="109">
        <v>44105</v>
      </c>
      <c r="W466" s="12"/>
      <c r="AO466" s="12" t="s">
        <v>57</v>
      </c>
      <c r="AP466" s="12" t="s">
        <v>938</v>
      </c>
      <c r="AQ466" s="12" t="s">
        <v>937</v>
      </c>
      <c r="AR466" s="12" t="s">
        <v>937</v>
      </c>
      <c r="AS466" s="12" t="s">
        <v>937</v>
      </c>
      <c r="AT466" s="12" t="s">
        <v>369</v>
      </c>
      <c r="AU466" s="12" t="s">
        <v>408</v>
      </c>
      <c r="AV466" s="12" t="s">
        <v>268</v>
      </c>
      <c r="AW466">
        <v>1111</v>
      </c>
      <c r="AX466">
        <v>169</v>
      </c>
      <c r="AY466">
        <v>158</v>
      </c>
      <c r="AZ466">
        <v>166</v>
      </c>
    </row>
    <row r="467" spans="1:52" x14ac:dyDescent="0.35">
      <c r="A467" s="12" t="s">
        <v>10</v>
      </c>
      <c r="B467" s="12" t="s">
        <v>729</v>
      </c>
      <c r="C467" s="109">
        <v>44105</v>
      </c>
      <c r="W467" s="12"/>
      <c r="AO467" s="12" t="s">
        <v>57</v>
      </c>
      <c r="AP467" s="12" t="s">
        <v>938</v>
      </c>
      <c r="AQ467" s="12" t="s">
        <v>937</v>
      </c>
      <c r="AR467" s="12" t="s">
        <v>937</v>
      </c>
      <c r="AS467" s="12" t="s">
        <v>937</v>
      </c>
      <c r="AT467" s="12" t="s">
        <v>365</v>
      </c>
      <c r="AU467" s="12" t="s">
        <v>730</v>
      </c>
      <c r="AV467" s="12" t="s">
        <v>268</v>
      </c>
      <c r="AW467">
        <v>615</v>
      </c>
      <c r="AX467">
        <v>121</v>
      </c>
      <c r="AY467">
        <v>113</v>
      </c>
      <c r="AZ467">
        <v>119</v>
      </c>
    </row>
    <row r="468" spans="1:52" x14ac:dyDescent="0.35">
      <c r="A468" s="12" t="s">
        <v>10</v>
      </c>
      <c r="B468" s="12" t="s">
        <v>721</v>
      </c>
      <c r="C468" s="109">
        <v>44105</v>
      </c>
      <c r="W468" s="12"/>
      <c r="AO468" s="12" t="s">
        <v>57</v>
      </c>
      <c r="AP468" s="12" t="s">
        <v>938</v>
      </c>
      <c r="AQ468" s="12" t="s">
        <v>937</v>
      </c>
      <c r="AR468" s="12" t="s">
        <v>937</v>
      </c>
      <c r="AS468" s="12" t="s">
        <v>937</v>
      </c>
      <c r="AT468" s="12" t="s">
        <v>720</v>
      </c>
      <c r="AU468" s="12" t="s">
        <v>722</v>
      </c>
      <c r="AV468" s="12" t="s">
        <v>268</v>
      </c>
      <c r="AW468">
        <v>789</v>
      </c>
      <c r="AX468">
        <v>187</v>
      </c>
      <c r="AY468">
        <v>174</v>
      </c>
      <c r="AZ468">
        <v>183</v>
      </c>
    </row>
    <row r="469" spans="1:52" x14ac:dyDescent="0.35">
      <c r="A469" s="12" t="s">
        <v>10</v>
      </c>
      <c r="B469" s="12" t="s">
        <v>163</v>
      </c>
      <c r="C469" s="109">
        <v>44105</v>
      </c>
      <c r="W469" s="12"/>
      <c r="AO469" s="12" t="s">
        <v>57</v>
      </c>
      <c r="AP469" s="12" t="s">
        <v>938</v>
      </c>
      <c r="AQ469" s="12" t="s">
        <v>937</v>
      </c>
      <c r="AR469" s="12" t="s">
        <v>937</v>
      </c>
      <c r="AS469" s="12" t="s">
        <v>937</v>
      </c>
      <c r="AT469" s="12" t="s">
        <v>366</v>
      </c>
      <c r="AU469" s="12" t="s">
        <v>404</v>
      </c>
      <c r="AV469" s="12" t="s">
        <v>268</v>
      </c>
      <c r="AW469">
        <v>1028</v>
      </c>
      <c r="AX469">
        <v>178</v>
      </c>
      <c r="AY469">
        <v>165</v>
      </c>
      <c r="AZ469">
        <v>174</v>
      </c>
    </row>
    <row r="470" spans="1:52" x14ac:dyDescent="0.35">
      <c r="A470" s="12" t="s">
        <v>10</v>
      </c>
      <c r="B470" s="12" t="s">
        <v>742</v>
      </c>
      <c r="C470" s="109">
        <v>44105</v>
      </c>
      <c r="W470" s="12"/>
      <c r="AO470" s="12" t="s">
        <v>57</v>
      </c>
      <c r="AP470" s="12" t="s">
        <v>938</v>
      </c>
      <c r="AQ470" s="12" t="s">
        <v>937</v>
      </c>
      <c r="AR470" s="12" t="s">
        <v>937</v>
      </c>
      <c r="AS470" s="12" t="s">
        <v>937</v>
      </c>
      <c r="AT470" s="12" t="s">
        <v>733</v>
      </c>
      <c r="AU470" s="12" t="s">
        <v>743</v>
      </c>
      <c r="AV470" s="12" t="s">
        <v>268</v>
      </c>
      <c r="AW470">
        <v>951</v>
      </c>
      <c r="AX470">
        <v>45</v>
      </c>
      <c r="AY470">
        <v>42</v>
      </c>
      <c r="AZ470">
        <v>44</v>
      </c>
    </row>
    <row r="471" spans="1:52" x14ac:dyDescent="0.35">
      <c r="A471" s="12" t="s">
        <v>10</v>
      </c>
      <c r="B471" s="12" t="s">
        <v>750</v>
      </c>
      <c r="C471" s="109">
        <v>44105</v>
      </c>
      <c r="W471" s="12"/>
      <c r="AO471" s="12" t="s">
        <v>57</v>
      </c>
      <c r="AP471" s="12" t="s">
        <v>938</v>
      </c>
      <c r="AQ471" s="12" t="s">
        <v>937</v>
      </c>
      <c r="AR471" s="12" t="s">
        <v>937</v>
      </c>
      <c r="AS471" s="12" t="s">
        <v>937</v>
      </c>
      <c r="AT471" s="12" t="s">
        <v>749</v>
      </c>
      <c r="AU471" s="12" t="s">
        <v>751</v>
      </c>
      <c r="AV471" s="12" t="s">
        <v>268</v>
      </c>
      <c r="AW471">
        <v>503</v>
      </c>
      <c r="AX471">
        <v>102</v>
      </c>
      <c r="AY471">
        <v>95</v>
      </c>
      <c r="AZ471">
        <v>100</v>
      </c>
    </row>
    <row r="472" spans="1:52" x14ac:dyDescent="0.35">
      <c r="A472" s="12" t="s">
        <v>10</v>
      </c>
      <c r="B472" s="12" t="s">
        <v>724</v>
      </c>
      <c r="C472" s="109">
        <v>44105</v>
      </c>
      <c r="W472" s="12"/>
      <c r="AO472" s="12" t="s">
        <v>57</v>
      </c>
      <c r="AP472" s="12" t="s">
        <v>938</v>
      </c>
      <c r="AQ472" s="12" t="s">
        <v>937</v>
      </c>
      <c r="AR472" s="12" t="s">
        <v>937</v>
      </c>
      <c r="AS472" s="12" t="s">
        <v>937</v>
      </c>
      <c r="AT472" s="12" t="s">
        <v>723</v>
      </c>
      <c r="AU472" s="12" t="s">
        <v>725</v>
      </c>
      <c r="AV472" s="12" t="s">
        <v>268</v>
      </c>
      <c r="AW472">
        <v>497</v>
      </c>
      <c r="AX472">
        <v>67</v>
      </c>
      <c r="AY472">
        <v>63</v>
      </c>
      <c r="AZ472">
        <v>66</v>
      </c>
    </row>
    <row r="473" spans="1:52" x14ac:dyDescent="0.35">
      <c r="A473" s="12" t="s">
        <v>10</v>
      </c>
      <c r="B473" s="12" t="s">
        <v>734</v>
      </c>
      <c r="C473" s="109">
        <v>44105</v>
      </c>
      <c r="W473" s="12"/>
      <c r="AO473" s="12" t="s">
        <v>57</v>
      </c>
      <c r="AP473" s="12" t="s">
        <v>938</v>
      </c>
      <c r="AQ473" s="12" t="s">
        <v>937</v>
      </c>
      <c r="AR473" s="12" t="s">
        <v>937</v>
      </c>
      <c r="AS473" s="12" t="s">
        <v>937</v>
      </c>
      <c r="AT473" s="12" t="s">
        <v>733</v>
      </c>
      <c r="AU473" s="12" t="s">
        <v>735</v>
      </c>
      <c r="AV473" s="12" t="s">
        <v>268</v>
      </c>
      <c r="AW473">
        <v>29</v>
      </c>
      <c r="AX473">
        <v>7</v>
      </c>
      <c r="AY473">
        <v>7</v>
      </c>
      <c r="AZ473">
        <v>7</v>
      </c>
    </row>
    <row r="474" spans="1:52" x14ac:dyDescent="0.35">
      <c r="A474" s="12" t="s">
        <v>10</v>
      </c>
      <c r="B474" s="12" t="s">
        <v>759</v>
      </c>
      <c r="C474" s="109">
        <v>44105</v>
      </c>
      <c r="W474" s="12"/>
      <c r="AO474" s="12" t="s">
        <v>57</v>
      </c>
      <c r="AP474" s="12" t="s">
        <v>938</v>
      </c>
      <c r="AQ474" s="12" t="s">
        <v>937</v>
      </c>
      <c r="AR474" s="12" t="s">
        <v>937</v>
      </c>
      <c r="AS474" s="12" t="s">
        <v>937</v>
      </c>
      <c r="AT474" s="12" t="s">
        <v>370</v>
      </c>
      <c r="AU474" s="12" t="s">
        <v>760</v>
      </c>
      <c r="AV474" s="12" t="s">
        <v>268</v>
      </c>
      <c r="AW474">
        <v>16</v>
      </c>
      <c r="AX474">
        <v>5</v>
      </c>
      <c r="AY474">
        <v>5</v>
      </c>
      <c r="AZ474">
        <v>5</v>
      </c>
    </row>
    <row r="475" spans="1:52" x14ac:dyDescent="0.35">
      <c r="A475" s="12" t="s">
        <v>10</v>
      </c>
      <c r="B475" s="12" t="s">
        <v>727</v>
      </c>
      <c r="C475" s="109">
        <v>44105</v>
      </c>
      <c r="W475" s="12"/>
      <c r="AO475" s="12" t="s">
        <v>57</v>
      </c>
      <c r="AP475" s="12" t="s">
        <v>938</v>
      </c>
      <c r="AQ475" s="12" t="s">
        <v>937</v>
      </c>
      <c r="AR475" s="12" t="s">
        <v>937</v>
      </c>
      <c r="AS475" s="12" t="s">
        <v>937</v>
      </c>
      <c r="AT475" s="12" t="s">
        <v>726</v>
      </c>
      <c r="AU475" s="12" t="s">
        <v>728</v>
      </c>
      <c r="AV475" s="12" t="s">
        <v>268</v>
      </c>
      <c r="AW475">
        <v>117</v>
      </c>
      <c r="AX475">
        <v>19</v>
      </c>
      <c r="AY475">
        <v>18</v>
      </c>
      <c r="AZ475">
        <v>19</v>
      </c>
    </row>
    <row r="476" spans="1:52" x14ac:dyDescent="0.35">
      <c r="A476" s="12" t="s">
        <v>10</v>
      </c>
      <c r="B476" s="12" t="s">
        <v>731</v>
      </c>
      <c r="C476" s="109">
        <v>44105</v>
      </c>
      <c r="W476" s="12"/>
      <c r="AO476" s="12" t="s">
        <v>57</v>
      </c>
      <c r="AP476" s="12" t="s">
        <v>938</v>
      </c>
      <c r="AQ476" s="12" t="s">
        <v>937</v>
      </c>
      <c r="AR476" s="12" t="s">
        <v>937</v>
      </c>
      <c r="AS476" s="12" t="s">
        <v>937</v>
      </c>
      <c r="AT476" s="12" t="s">
        <v>365</v>
      </c>
      <c r="AU476" s="12" t="s">
        <v>732</v>
      </c>
      <c r="AV476" s="12" t="s">
        <v>268</v>
      </c>
      <c r="AW476">
        <v>11</v>
      </c>
      <c r="AX476">
        <v>4</v>
      </c>
      <c r="AY476">
        <v>4</v>
      </c>
      <c r="AZ476">
        <v>4</v>
      </c>
    </row>
    <row r="477" spans="1:52" x14ac:dyDescent="0.35">
      <c r="A477" s="12" t="s">
        <v>10</v>
      </c>
      <c r="B477" s="12" t="s">
        <v>753</v>
      </c>
      <c r="C477" s="109">
        <v>44105</v>
      </c>
      <c r="W477" s="12"/>
      <c r="AO477" s="12" t="s">
        <v>57</v>
      </c>
      <c r="AP477" s="12" t="s">
        <v>938</v>
      </c>
      <c r="AQ477" s="12" t="s">
        <v>937</v>
      </c>
      <c r="AR477" s="12" t="s">
        <v>937</v>
      </c>
      <c r="AS477" s="12" t="s">
        <v>937</v>
      </c>
      <c r="AT477" s="12" t="s">
        <v>752</v>
      </c>
      <c r="AU477" s="12" t="s">
        <v>754</v>
      </c>
      <c r="AV477" s="12" t="s">
        <v>268</v>
      </c>
      <c r="AW477">
        <v>688</v>
      </c>
      <c r="AX477">
        <v>149</v>
      </c>
      <c r="AY477">
        <v>139</v>
      </c>
      <c r="AZ477">
        <v>146</v>
      </c>
    </row>
    <row r="478" spans="1:52" x14ac:dyDescent="0.35">
      <c r="A478" s="12" t="s">
        <v>10</v>
      </c>
      <c r="B478" s="12" t="s">
        <v>757</v>
      </c>
      <c r="C478" s="109">
        <v>44105</v>
      </c>
      <c r="W478" s="12"/>
      <c r="AO478" s="12" t="s">
        <v>57</v>
      </c>
      <c r="AP478" s="12" t="s">
        <v>938</v>
      </c>
      <c r="AQ478" s="12" t="s">
        <v>937</v>
      </c>
      <c r="AR478" s="12" t="s">
        <v>937</v>
      </c>
      <c r="AS478" s="12" t="s">
        <v>937</v>
      </c>
      <c r="AT478" s="12" t="s">
        <v>370</v>
      </c>
      <c r="AU478" s="12" t="s">
        <v>758</v>
      </c>
      <c r="AV478" s="12" t="s">
        <v>268</v>
      </c>
      <c r="AW478">
        <v>13</v>
      </c>
      <c r="AX478">
        <v>0</v>
      </c>
      <c r="AY478">
        <v>0</v>
      </c>
      <c r="AZ478">
        <v>0</v>
      </c>
    </row>
    <row r="479" spans="1:52" x14ac:dyDescent="0.35">
      <c r="A479" s="12" t="s">
        <v>10</v>
      </c>
      <c r="B479" s="12" t="s">
        <v>155</v>
      </c>
      <c r="C479" s="109">
        <v>44105</v>
      </c>
      <c r="W479" s="12"/>
      <c r="AO479" s="12" t="s">
        <v>57</v>
      </c>
      <c r="AP479" s="12" t="s">
        <v>938</v>
      </c>
      <c r="AQ479" s="12" t="s">
        <v>937</v>
      </c>
      <c r="AR479" s="12" t="s">
        <v>937</v>
      </c>
      <c r="AS479" s="12" t="s">
        <v>937</v>
      </c>
      <c r="AT479" s="12" t="s">
        <v>365</v>
      </c>
      <c r="AU479" s="12" t="s">
        <v>409</v>
      </c>
      <c r="AV479" s="12" t="s">
        <v>268</v>
      </c>
      <c r="AW479">
        <v>4293</v>
      </c>
      <c r="AX479">
        <v>848</v>
      </c>
      <c r="AY479">
        <v>789</v>
      </c>
      <c r="AZ479">
        <v>831</v>
      </c>
    </row>
    <row r="480" spans="1:52" x14ac:dyDescent="0.35">
      <c r="A480" s="12" t="s">
        <v>10</v>
      </c>
      <c r="B480" s="12" t="s">
        <v>738</v>
      </c>
      <c r="C480" s="109">
        <v>44105</v>
      </c>
      <c r="W480" s="12"/>
      <c r="AO480" s="12" t="s">
        <v>57</v>
      </c>
      <c r="AP480" s="12" t="s">
        <v>938</v>
      </c>
      <c r="AQ480" s="12" t="s">
        <v>937</v>
      </c>
      <c r="AR480" s="12" t="s">
        <v>937</v>
      </c>
      <c r="AS480" s="12" t="s">
        <v>937</v>
      </c>
      <c r="AT480" s="12" t="s">
        <v>733</v>
      </c>
      <c r="AU480" s="12" t="s">
        <v>739</v>
      </c>
      <c r="AV480" s="12" t="s">
        <v>268</v>
      </c>
      <c r="AW480">
        <v>437</v>
      </c>
      <c r="AX480">
        <v>81</v>
      </c>
      <c r="AY480">
        <v>75</v>
      </c>
      <c r="AZ480">
        <v>79</v>
      </c>
    </row>
    <row r="481" spans="1:52" x14ac:dyDescent="0.35">
      <c r="A481" s="12" t="s">
        <v>10</v>
      </c>
      <c r="B481" s="12" t="s">
        <v>162</v>
      </c>
      <c r="C481" s="109">
        <v>44105</v>
      </c>
      <c r="W481" s="12"/>
      <c r="AO481" s="12" t="s">
        <v>57</v>
      </c>
      <c r="AP481" s="12" t="s">
        <v>938</v>
      </c>
      <c r="AQ481" s="12" t="s">
        <v>937</v>
      </c>
      <c r="AR481" s="12" t="s">
        <v>937</v>
      </c>
      <c r="AS481" s="12" t="s">
        <v>937</v>
      </c>
      <c r="AT481" s="12" t="s">
        <v>368</v>
      </c>
      <c r="AU481" s="12" t="s">
        <v>402</v>
      </c>
      <c r="AV481" s="12" t="s">
        <v>268</v>
      </c>
      <c r="AW481">
        <v>1129</v>
      </c>
      <c r="AX481">
        <v>123</v>
      </c>
      <c r="AY481">
        <v>115</v>
      </c>
      <c r="AZ481">
        <v>121</v>
      </c>
    </row>
    <row r="482" spans="1:52" x14ac:dyDescent="0.35">
      <c r="A482" s="12" t="s">
        <v>10</v>
      </c>
      <c r="B482" s="12" t="s">
        <v>745</v>
      </c>
      <c r="C482" s="109">
        <v>44105</v>
      </c>
      <c r="W482" s="12"/>
      <c r="AO482" s="12" t="s">
        <v>57</v>
      </c>
      <c r="AP482" s="12" t="s">
        <v>938</v>
      </c>
      <c r="AQ482" s="12" t="s">
        <v>937</v>
      </c>
      <c r="AR482" s="12" t="s">
        <v>937</v>
      </c>
      <c r="AS482" s="12" t="s">
        <v>937</v>
      </c>
      <c r="AT482" s="12" t="s">
        <v>744</v>
      </c>
      <c r="AU482" s="12" t="s">
        <v>746</v>
      </c>
      <c r="AV482" s="12" t="s">
        <v>268</v>
      </c>
      <c r="AW482">
        <v>165</v>
      </c>
      <c r="AX482">
        <v>27</v>
      </c>
      <c r="AY482">
        <v>25</v>
      </c>
      <c r="AZ482">
        <v>26</v>
      </c>
    </row>
    <row r="483" spans="1:52" x14ac:dyDescent="0.35">
      <c r="A483" s="12" t="s">
        <v>10</v>
      </c>
      <c r="B483" s="12" t="s">
        <v>160</v>
      </c>
      <c r="C483" s="109">
        <v>44105</v>
      </c>
      <c r="W483" s="12"/>
      <c r="AO483" s="12" t="s">
        <v>57</v>
      </c>
      <c r="AP483" s="12" t="s">
        <v>938</v>
      </c>
      <c r="AQ483" s="12" t="s">
        <v>937</v>
      </c>
      <c r="AR483" s="12" t="s">
        <v>937</v>
      </c>
      <c r="AS483" s="12" t="s">
        <v>937</v>
      </c>
      <c r="AT483" s="12" t="s">
        <v>367</v>
      </c>
      <c r="AU483" s="12" t="s">
        <v>411</v>
      </c>
      <c r="AV483" s="12" t="s">
        <v>268</v>
      </c>
      <c r="AW483">
        <v>1673</v>
      </c>
      <c r="AX483">
        <v>154</v>
      </c>
      <c r="AY483">
        <v>143</v>
      </c>
      <c r="AZ483">
        <v>151</v>
      </c>
    </row>
    <row r="484" spans="1:52" x14ac:dyDescent="0.35">
      <c r="A484" s="12" t="s">
        <v>10</v>
      </c>
      <c r="B484" s="12" t="s">
        <v>740</v>
      </c>
      <c r="C484" s="109">
        <v>44105</v>
      </c>
      <c r="W484" s="12"/>
      <c r="AO484" s="12" t="s">
        <v>57</v>
      </c>
      <c r="AP484" s="12" t="s">
        <v>938</v>
      </c>
      <c r="AQ484" s="12" t="s">
        <v>937</v>
      </c>
      <c r="AR484" s="12" t="s">
        <v>937</v>
      </c>
      <c r="AS484" s="12" t="s">
        <v>937</v>
      </c>
      <c r="AT484" s="12" t="s">
        <v>733</v>
      </c>
      <c r="AU484" s="12" t="s">
        <v>741</v>
      </c>
      <c r="AV484" s="12" t="s">
        <v>268</v>
      </c>
      <c r="AW484">
        <v>624</v>
      </c>
      <c r="AX484">
        <v>94</v>
      </c>
      <c r="AY484">
        <v>87</v>
      </c>
      <c r="AZ484">
        <v>92</v>
      </c>
    </row>
    <row r="485" spans="1:52" x14ac:dyDescent="0.35">
      <c r="A485" s="12" t="s">
        <v>10</v>
      </c>
      <c r="B485" s="12" t="s">
        <v>747</v>
      </c>
      <c r="C485" s="109">
        <v>44105</v>
      </c>
      <c r="W485" s="12"/>
      <c r="AO485" s="12" t="s">
        <v>57</v>
      </c>
      <c r="AP485" s="12" t="s">
        <v>938</v>
      </c>
      <c r="AQ485" s="12" t="s">
        <v>937</v>
      </c>
      <c r="AR485" s="12" t="s">
        <v>937</v>
      </c>
      <c r="AS485" s="12" t="s">
        <v>937</v>
      </c>
      <c r="AT485" s="12" t="s">
        <v>368</v>
      </c>
      <c r="AU485" s="12" t="s">
        <v>748</v>
      </c>
      <c r="AV485" s="12" t="s">
        <v>268</v>
      </c>
      <c r="AW485">
        <v>726</v>
      </c>
      <c r="AX485">
        <v>44</v>
      </c>
      <c r="AY485">
        <v>41</v>
      </c>
      <c r="AZ485">
        <v>43</v>
      </c>
    </row>
    <row r="486" spans="1:52" x14ac:dyDescent="0.35">
      <c r="A486" s="12" t="s">
        <v>10</v>
      </c>
      <c r="B486" s="12" t="s">
        <v>157</v>
      </c>
      <c r="C486" s="109">
        <v>44105</v>
      </c>
      <c r="W486" s="12"/>
      <c r="AO486" s="12" t="s">
        <v>57</v>
      </c>
      <c r="AP486" s="12" t="s">
        <v>938</v>
      </c>
      <c r="AQ486" s="12" t="s">
        <v>937</v>
      </c>
      <c r="AR486" s="12" t="s">
        <v>937</v>
      </c>
      <c r="AS486" s="12" t="s">
        <v>937</v>
      </c>
      <c r="AT486" s="12" t="s">
        <v>370</v>
      </c>
      <c r="AU486" s="12" t="s">
        <v>410</v>
      </c>
      <c r="AV486" s="12" t="s">
        <v>268</v>
      </c>
      <c r="AW486">
        <v>3128</v>
      </c>
      <c r="AX486">
        <v>242</v>
      </c>
      <c r="AY486">
        <v>225</v>
      </c>
      <c r="AZ486">
        <v>237</v>
      </c>
    </row>
    <row r="487" spans="1:52" x14ac:dyDescent="0.35">
      <c r="A487" s="12" t="s">
        <v>61</v>
      </c>
      <c r="B487" s="12" t="s">
        <v>269</v>
      </c>
      <c r="C487" s="109">
        <v>44105</v>
      </c>
      <c r="W487" s="12"/>
      <c r="AO487" s="12" t="s">
        <v>57</v>
      </c>
      <c r="AP487" s="12" t="s">
        <v>938</v>
      </c>
      <c r="AQ487" s="12" t="s">
        <v>937</v>
      </c>
      <c r="AR487" s="12" t="s">
        <v>937</v>
      </c>
      <c r="AS487" s="12" t="s">
        <v>937</v>
      </c>
      <c r="AT487" s="12" t="s">
        <v>325</v>
      </c>
      <c r="AU487" s="12" t="s">
        <v>443</v>
      </c>
      <c r="AV487" s="12" t="s">
        <v>986</v>
      </c>
      <c r="AW487">
        <v>4471</v>
      </c>
      <c r="AX487">
        <v>149</v>
      </c>
      <c r="AY487">
        <v>148</v>
      </c>
      <c r="AZ487">
        <v>157</v>
      </c>
    </row>
    <row r="488" spans="1:52" x14ac:dyDescent="0.35">
      <c r="A488" s="12" t="s">
        <v>61</v>
      </c>
      <c r="B488" s="12" t="s">
        <v>65</v>
      </c>
      <c r="C488" s="109">
        <v>44105</v>
      </c>
      <c r="W488" s="12"/>
      <c r="AO488" s="12" t="s">
        <v>57</v>
      </c>
      <c r="AP488" s="12" t="s">
        <v>938</v>
      </c>
      <c r="AQ488" s="12" t="s">
        <v>937</v>
      </c>
      <c r="AR488" s="12" t="s">
        <v>937</v>
      </c>
      <c r="AS488" s="12" t="s">
        <v>937</v>
      </c>
      <c r="AT488" s="12" t="s">
        <v>324</v>
      </c>
      <c r="AU488" s="12" t="s">
        <v>439</v>
      </c>
      <c r="AV488" s="12" t="s">
        <v>986</v>
      </c>
      <c r="AW488">
        <v>241</v>
      </c>
      <c r="AX488">
        <v>22</v>
      </c>
      <c r="AY488">
        <v>21</v>
      </c>
      <c r="AZ488">
        <v>5</v>
      </c>
    </row>
    <row r="489" spans="1:52" x14ac:dyDescent="0.35">
      <c r="A489" s="12" t="s">
        <v>61</v>
      </c>
      <c r="B489" s="12" t="s">
        <v>67</v>
      </c>
      <c r="C489" s="109">
        <v>44105</v>
      </c>
      <c r="W489" s="12"/>
      <c r="AO489" s="12" t="s">
        <v>57</v>
      </c>
      <c r="AP489" s="12" t="s">
        <v>938</v>
      </c>
      <c r="AQ489" s="12" t="s">
        <v>937</v>
      </c>
      <c r="AR489" s="12" t="s">
        <v>937</v>
      </c>
      <c r="AS489" s="12" t="s">
        <v>937</v>
      </c>
      <c r="AT489" s="12" t="s">
        <v>344</v>
      </c>
      <c r="AU489" s="12" t="s">
        <v>483</v>
      </c>
      <c r="AV489" s="12" t="s">
        <v>986</v>
      </c>
      <c r="AW489">
        <v>63</v>
      </c>
      <c r="AX489">
        <v>5</v>
      </c>
      <c r="AY489">
        <v>5</v>
      </c>
      <c r="AZ489">
        <v>6</v>
      </c>
    </row>
    <row r="490" spans="1:52" x14ac:dyDescent="0.35">
      <c r="A490" s="12" t="s">
        <v>61</v>
      </c>
      <c r="B490" s="12" t="s">
        <v>69</v>
      </c>
      <c r="C490" s="109">
        <v>44105</v>
      </c>
      <c r="W490" s="12"/>
      <c r="AO490" s="12" t="s">
        <v>57</v>
      </c>
      <c r="AP490" s="12" t="s">
        <v>938</v>
      </c>
      <c r="AQ490" s="12" t="s">
        <v>937</v>
      </c>
      <c r="AR490" s="12" t="s">
        <v>937</v>
      </c>
      <c r="AS490" s="12" t="s">
        <v>937</v>
      </c>
      <c r="AT490" s="12" t="s">
        <v>330</v>
      </c>
      <c r="AU490" s="12" t="s">
        <v>453</v>
      </c>
      <c r="AV490" s="12" t="s">
        <v>986</v>
      </c>
      <c r="AW490">
        <v>443</v>
      </c>
      <c r="AX490">
        <v>34</v>
      </c>
      <c r="AY490">
        <v>33</v>
      </c>
      <c r="AZ490">
        <v>16</v>
      </c>
    </row>
    <row r="491" spans="1:52" x14ac:dyDescent="0.35">
      <c r="A491" s="12" t="s">
        <v>61</v>
      </c>
      <c r="B491" s="12" t="s">
        <v>70</v>
      </c>
      <c r="C491" s="109">
        <v>44105</v>
      </c>
      <c r="W491" s="12"/>
      <c r="AO491" s="12" t="s">
        <v>57</v>
      </c>
      <c r="AP491" s="12" t="s">
        <v>938</v>
      </c>
      <c r="AQ491" s="12" t="s">
        <v>937</v>
      </c>
      <c r="AR491" s="12" t="s">
        <v>937</v>
      </c>
      <c r="AS491" s="12" t="s">
        <v>937</v>
      </c>
      <c r="AT491" s="12" t="s">
        <v>330</v>
      </c>
      <c r="AU491" s="12" t="s">
        <v>454</v>
      </c>
      <c r="AV491" s="12" t="s">
        <v>986</v>
      </c>
      <c r="AW491">
        <v>4442</v>
      </c>
      <c r="AX491">
        <v>176</v>
      </c>
      <c r="AY491">
        <v>167</v>
      </c>
      <c r="AZ491">
        <v>301</v>
      </c>
    </row>
    <row r="492" spans="1:52" x14ac:dyDescent="0.35">
      <c r="A492" s="12" t="s">
        <v>61</v>
      </c>
      <c r="B492" s="12" t="s">
        <v>72</v>
      </c>
      <c r="C492" s="109">
        <v>44105</v>
      </c>
      <c r="W492" s="12"/>
      <c r="AO492" s="12" t="s">
        <v>57</v>
      </c>
      <c r="AP492" s="12" t="s">
        <v>938</v>
      </c>
      <c r="AQ492" s="12" t="s">
        <v>937</v>
      </c>
      <c r="AR492" s="12" t="s">
        <v>937</v>
      </c>
      <c r="AS492" s="12" t="s">
        <v>937</v>
      </c>
      <c r="AT492" s="12" t="s">
        <v>331</v>
      </c>
      <c r="AU492" s="12" t="s">
        <v>460</v>
      </c>
      <c r="AV492" s="12" t="s">
        <v>986</v>
      </c>
      <c r="AW492">
        <v>427</v>
      </c>
      <c r="AX492">
        <v>24</v>
      </c>
      <c r="AY492">
        <v>23</v>
      </c>
      <c r="AZ492">
        <v>4</v>
      </c>
    </row>
    <row r="493" spans="1:52" x14ac:dyDescent="0.35">
      <c r="A493" s="12" t="s">
        <v>61</v>
      </c>
      <c r="B493" s="12" t="s">
        <v>74</v>
      </c>
      <c r="C493" s="109">
        <v>44105</v>
      </c>
      <c r="W493" s="12"/>
      <c r="AO493" s="12" t="s">
        <v>57</v>
      </c>
      <c r="AP493" s="12" t="s">
        <v>938</v>
      </c>
      <c r="AQ493" s="12" t="s">
        <v>937</v>
      </c>
      <c r="AR493" s="12" t="s">
        <v>937</v>
      </c>
      <c r="AS493" s="12" t="s">
        <v>937</v>
      </c>
      <c r="AT493" s="12" t="s">
        <v>329</v>
      </c>
      <c r="AU493" s="12" t="s">
        <v>450</v>
      </c>
      <c r="AV493" s="12" t="s">
        <v>986</v>
      </c>
      <c r="AW493">
        <v>338</v>
      </c>
      <c r="AX493">
        <v>24</v>
      </c>
      <c r="AY493">
        <v>23</v>
      </c>
      <c r="AZ493">
        <v>17</v>
      </c>
    </row>
    <row r="494" spans="1:52" x14ac:dyDescent="0.35">
      <c r="A494" s="12" t="s">
        <v>61</v>
      </c>
      <c r="B494" s="12" t="s">
        <v>75</v>
      </c>
      <c r="C494" s="109">
        <v>44105</v>
      </c>
      <c r="W494" s="12"/>
      <c r="AO494" s="12" t="s">
        <v>57</v>
      </c>
      <c r="AP494" s="12" t="s">
        <v>938</v>
      </c>
      <c r="AQ494" s="12" t="s">
        <v>937</v>
      </c>
      <c r="AR494" s="12" t="s">
        <v>937</v>
      </c>
      <c r="AS494" s="12" t="s">
        <v>937</v>
      </c>
      <c r="AT494" s="12" t="s">
        <v>330</v>
      </c>
      <c r="AU494" s="12" t="s">
        <v>455</v>
      </c>
      <c r="AV494" s="12" t="s">
        <v>986</v>
      </c>
      <c r="AW494">
        <v>407</v>
      </c>
      <c r="AX494">
        <v>44</v>
      </c>
      <c r="AY494">
        <v>41</v>
      </c>
      <c r="AZ494">
        <v>57</v>
      </c>
    </row>
    <row r="495" spans="1:52" x14ac:dyDescent="0.35">
      <c r="A495" s="12" t="s">
        <v>61</v>
      </c>
      <c r="B495" s="12" t="s">
        <v>76</v>
      </c>
      <c r="C495" s="109">
        <v>44105</v>
      </c>
      <c r="W495" s="12"/>
      <c r="AO495" s="12" t="s">
        <v>57</v>
      </c>
      <c r="AP495" s="12" t="s">
        <v>938</v>
      </c>
      <c r="AQ495" s="12" t="s">
        <v>937</v>
      </c>
      <c r="AR495" s="12" t="s">
        <v>937</v>
      </c>
      <c r="AS495" s="12" t="s">
        <v>937</v>
      </c>
      <c r="AT495" s="12" t="s">
        <v>329</v>
      </c>
      <c r="AU495" s="12" t="s">
        <v>451</v>
      </c>
      <c r="AV495" s="12" t="s">
        <v>986</v>
      </c>
      <c r="AW495">
        <v>141</v>
      </c>
      <c r="AX495">
        <v>7</v>
      </c>
      <c r="AY495">
        <v>7</v>
      </c>
      <c r="AZ495">
        <v>-7</v>
      </c>
    </row>
    <row r="496" spans="1:52" x14ac:dyDescent="0.35">
      <c r="A496" s="12" t="s">
        <v>61</v>
      </c>
      <c r="B496" s="12" t="s">
        <v>282</v>
      </c>
      <c r="C496" s="109">
        <v>44105</v>
      </c>
      <c r="W496" s="12"/>
      <c r="AO496" s="12" t="s">
        <v>57</v>
      </c>
      <c r="AP496" s="12" t="s">
        <v>938</v>
      </c>
      <c r="AQ496" s="12" t="s">
        <v>937</v>
      </c>
      <c r="AR496" s="12" t="s">
        <v>937</v>
      </c>
      <c r="AS496" s="12" t="s">
        <v>937</v>
      </c>
      <c r="AT496" s="12" t="s">
        <v>325</v>
      </c>
      <c r="AU496" s="12" t="s">
        <v>444</v>
      </c>
      <c r="AV496" s="12" t="s">
        <v>986</v>
      </c>
      <c r="AW496">
        <v>277</v>
      </c>
      <c r="AX496">
        <v>41</v>
      </c>
      <c r="AY496">
        <v>40</v>
      </c>
      <c r="AZ496">
        <v>9</v>
      </c>
    </row>
    <row r="497" spans="1:52" x14ac:dyDescent="0.35">
      <c r="A497" s="12" t="s">
        <v>61</v>
      </c>
      <c r="B497" s="12" t="s">
        <v>283</v>
      </c>
      <c r="C497" s="109">
        <v>44105</v>
      </c>
      <c r="W497" s="12"/>
      <c r="AO497" s="12" t="s">
        <v>57</v>
      </c>
      <c r="AP497" s="12" t="s">
        <v>938</v>
      </c>
      <c r="AQ497" s="12" t="s">
        <v>937</v>
      </c>
      <c r="AR497" s="12" t="s">
        <v>937</v>
      </c>
      <c r="AS497" s="12" t="s">
        <v>937</v>
      </c>
      <c r="AT497" s="12" t="s">
        <v>339</v>
      </c>
      <c r="AU497" s="12" t="s">
        <v>477</v>
      </c>
      <c r="AV497" s="12" t="s">
        <v>986</v>
      </c>
      <c r="AW497">
        <v>1100</v>
      </c>
      <c r="AX497">
        <v>127</v>
      </c>
      <c r="AY497">
        <v>123</v>
      </c>
      <c r="AZ497">
        <v>83</v>
      </c>
    </row>
    <row r="498" spans="1:52" x14ac:dyDescent="0.35">
      <c r="A498" s="12" t="s">
        <v>61</v>
      </c>
      <c r="B498" s="12" t="s">
        <v>285</v>
      </c>
      <c r="C498" s="109">
        <v>44105</v>
      </c>
      <c r="W498" s="12"/>
      <c r="AO498" s="12" t="s">
        <v>57</v>
      </c>
      <c r="AP498" s="12" t="s">
        <v>938</v>
      </c>
      <c r="AQ498" s="12" t="s">
        <v>937</v>
      </c>
      <c r="AR498" s="12" t="s">
        <v>937</v>
      </c>
      <c r="AS498" s="12" t="s">
        <v>937</v>
      </c>
      <c r="AT498" s="12" t="s">
        <v>338</v>
      </c>
      <c r="AU498" s="12" t="s">
        <v>476</v>
      </c>
      <c r="AV498" s="12" t="s">
        <v>986</v>
      </c>
      <c r="AW498">
        <v>2211</v>
      </c>
      <c r="AX498">
        <v>134</v>
      </c>
      <c r="AY498">
        <v>128</v>
      </c>
      <c r="AZ498">
        <v>237</v>
      </c>
    </row>
    <row r="499" spans="1:52" x14ac:dyDescent="0.35">
      <c r="A499" s="12" t="s">
        <v>61</v>
      </c>
      <c r="B499" s="12" t="s">
        <v>82</v>
      </c>
      <c r="C499" s="109">
        <v>44105</v>
      </c>
      <c r="W499" s="12"/>
      <c r="AO499" s="12" t="s">
        <v>57</v>
      </c>
      <c r="AP499" s="12" t="s">
        <v>938</v>
      </c>
      <c r="AQ499" s="12" t="s">
        <v>937</v>
      </c>
      <c r="AR499" s="12" t="s">
        <v>937</v>
      </c>
      <c r="AS499" s="12" t="s">
        <v>937</v>
      </c>
      <c r="AT499" s="12" t="s">
        <v>331</v>
      </c>
      <c r="AU499" s="12" t="s">
        <v>461</v>
      </c>
      <c r="AV499" s="12" t="s">
        <v>986</v>
      </c>
      <c r="AW499">
        <v>4401</v>
      </c>
      <c r="AX499">
        <v>182</v>
      </c>
      <c r="AY499">
        <v>168</v>
      </c>
      <c r="AZ499">
        <v>117</v>
      </c>
    </row>
    <row r="500" spans="1:52" x14ac:dyDescent="0.35">
      <c r="A500" s="12" t="s">
        <v>61</v>
      </c>
      <c r="B500" s="12" t="s">
        <v>84</v>
      </c>
      <c r="C500" s="109">
        <v>44105</v>
      </c>
      <c r="W500" s="12"/>
      <c r="AO500" s="12" t="s">
        <v>57</v>
      </c>
      <c r="AP500" s="12" t="s">
        <v>938</v>
      </c>
      <c r="AQ500" s="12" t="s">
        <v>937</v>
      </c>
      <c r="AR500" s="12" t="s">
        <v>937</v>
      </c>
      <c r="AS500" s="12" t="s">
        <v>937</v>
      </c>
      <c r="AT500" s="12" t="s">
        <v>341</v>
      </c>
      <c r="AU500" s="12" t="s">
        <v>479</v>
      </c>
      <c r="AV500" s="12" t="s">
        <v>986</v>
      </c>
      <c r="AW500">
        <v>2855</v>
      </c>
      <c r="AX500">
        <v>134</v>
      </c>
      <c r="AY500">
        <v>127</v>
      </c>
      <c r="AZ500">
        <v>66</v>
      </c>
    </row>
    <row r="501" spans="1:52" x14ac:dyDescent="0.35">
      <c r="A501" s="12" t="s">
        <v>61</v>
      </c>
      <c r="B501" s="12" t="s">
        <v>85</v>
      </c>
      <c r="C501" s="109">
        <v>44105</v>
      </c>
      <c r="W501" s="12"/>
      <c r="AO501" s="12" t="s">
        <v>57</v>
      </c>
      <c r="AP501" s="12" t="s">
        <v>938</v>
      </c>
      <c r="AQ501" s="12" t="s">
        <v>937</v>
      </c>
      <c r="AR501" s="12" t="s">
        <v>937</v>
      </c>
      <c r="AS501" s="12" t="s">
        <v>937</v>
      </c>
      <c r="AT501" s="12" t="s">
        <v>344</v>
      </c>
      <c r="AU501" s="12" t="s">
        <v>484</v>
      </c>
      <c r="AV501" s="12" t="s">
        <v>986</v>
      </c>
      <c r="AW501">
        <v>1818</v>
      </c>
      <c r="AX501">
        <v>142</v>
      </c>
      <c r="AY501">
        <v>136</v>
      </c>
      <c r="AZ501">
        <v>83</v>
      </c>
    </row>
    <row r="502" spans="1:52" x14ac:dyDescent="0.35">
      <c r="A502" s="12" t="s">
        <v>61</v>
      </c>
      <c r="B502" s="12" t="s">
        <v>86</v>
      </c>
      <c r="C502" s="109">
        <v>44105</v>
      </c>
      <c r="W502" s="12"/>
      <c r="AO502" s="12" t="s">
        <v>57</v>
      </c>
      <c r="AP502" s="12" t="s">
        <v>938</v>
      </c>
      <c r="AQ502" s="12" t="s">
        <v>937</v>
      </c>
      <c r="AR502" s="12" t="s">
        <v>937</v>
      </c>
      <c r="AS502" s="12" t="s">
        <v>937</v>
      </c>
      <c r="AT502" s="12" t="s">
        <v>331</v>
      </c>
      <c r="AU502" s="12" t="s">
        <v>462</v>
      </c>
      <c r="AV502" s="12" t="s">
        <v>986</v>
      </c>
      <c r="AW502">
        <v>233</v>
      </c>
      <c r="AX502">
        <v>13</v>
      </c>
      <c r="AY502">
        <v>13</v>
      </c>
      <c r="AZ502">
        <v>-7</v>
      </c>
    </row>
    <row r="503" spans="1:52" x14ac:dyDescent="0.35">
      <c r="A503" s="12" t="s">
        <v>61</v>
      </c>
      <c r="B503" s="12" t="s">
        <v>88</v>
      </c>
      <c r="C503" s="109">
        <v>44105</v>
      </c>
      <c r="W503" s="12"/>
      <c r="AO503" s="12" t="s">
        <v>57</v>
      </c>
      <c r="AP503" s="12" t="s">
        <v>938</v>
      </c>
      <c r="AQ503" s="12" t="s">
        <v>937</v>
      </c>
      <c r="AR503" s="12" t="s">
        <v>937</v>
      </c>
      <c r="AS503" s="12" t="s">
        <v>937</v>
      </c>
      <c r="AT503" s="12" t="s">
        <v>337</v>
      </c>
      <c r="AU503" s="12" t="s">
        <v>475</v>
      </c>
      <c r="AV503" s="12" t="s">
        <v>986</v>
      </c>
      <c r="AW503">
        <v>177</v>
      </c>
      <c r="AX503">
        <v>18</v>
      </c>
      <c r="AY503">
        <v>17</v>
      </c>
      <c r="AZ503">
        <v>-26</v>
      </c>
    </row>
    <row r="504" spans="1:52" x14ac:dyDescent="0.35">
      <c r="A504" s="12" t="s">
        <v>61</v>
      </c>
      <c r="B504" s="12" t="s">
        <v>90</v>
      </c>
      <c r="C504" s="109">
        <v>44105</v>
      </c>
      <c r="W504" s="12"/>
      <c r="AO504" s="12" t="s">
        <v>57</v>
      </c>
      <c r="AP504" s="12" t="s">
        <v>938</v>
      </c>
      <c r="AQ504" s="12" t="s">
        <v>937</v>
      </c>
      <c r="AR504" s="12" t="s">
        <v>937</v>
      </c>
      <c r="AS504" s="12" t="s">
        <v>937</v>
      </c>
      <c r="AT504" s="12" t="s">
        <v>333</v>
      </c>
      <c r="AU504" s="12" t="s">
        <v>469</v>
      </c>
      <c r="AV504" s="12" t="s">
        <v>986</v>
      </c>
      <c r="AW504">
        <v>346</v>
      </c>
      <c r="AX504">
        <v>23</v>
      </c>
      <c r="AY504">
        <v>22</v>
      </c>
      <c r="AZ504">
        <v>-2</v>
      </c>
    </row>
    <row r="505" spans="1:52" x14ac:dyDescent="0.35">
      <c r="A505" s="12" t="s">
        <v>61</v>
      </c>
      <c r="B505" s="12" t="s">
        <v>92</v>
      </c>
      <c r="C505" s="109">
        <v>44105</v>
      </c>
      <c r="W505" s="12"/>
      <c r="AO505" s="12" t="s">
        <v>57</v>
      </c>
      <c r="AP505" s="12" t="s">
        <v>938</v>
      </c>
      <c r="AQ505" s="12" t="s">
        <v>937</v>
      </c>
      <c r="AR505" s="12" t="s">
        <v>937</v>
      </c>
      <c r="AS505" s="12" t="s">
        <v>937</v>
      </c>
      <c r="AT505" s="12" t="s">
        <v>326</v>
      </c>
      <c r="AU505" s="12" t="s">
        <v>445</v>
      </c>
      <c r="AV505" s="12" t="s">
        <v>986</v>
      </c>
      <c r="AW505">
        <v>283</v>
      </c>
      <c r="AX505">
        <v>83</v>
      </c>
      <c r="AY505">
        <v>80</v>
      </c>
      <c r="AZ505">
        <v>5</v>
      </c>
    </row>
    <row r="506" spans="1:52" x14ac:dyDescent="0.35">
      <c r="A506" s="12" t="s">
        <v>61</v>
      </c>
      <c r="B506" s="12" t="s">
        <v>286</v>
      </c>
      <c r="C506" s="109">
        <v>44105</v>
      </c>
      <c r="W506" s="12"/>
      <c r="AO506" s="12" t="s">
        <v>57</v>
      </c>
      <c r="AP506" s="12" t="s">
        <v>938</v>
      </c>
      <c r="AQ506" s="12" t="s">
        <v>937</v>
      </c>
      <c r="AR506" s="12" t="s">
        <v>937</v>
      </c>
      <c r="AS506" s="12" t="s">
        <v>937</v>
      </c>
      <c r="AT506" s="12" t="s">
        <v>323</v>
      </c>
      <c r="AU506" s="12" t="s">
        <v>438</v>
      </c>
      <c r="AV506" s="12" t="s">
        <v>986</v>
      </c>
      <c r="AW506">
        <v>651</v>
      </c>
      <c r="AX506">
        <v>58</v>
      </c>
      <c r="AY506">
        <v>56</v>
      </c>
      <c r="AZ506">
        <v>1</v>
      </c>
    </row>
    <row r="507" spans="1:52" x14ac:dyDescent="0.35">
      <c r="A507" s="12" t="s">
        <v>61</v>
      </c>
      <c r="B507" s="12" t="s">
        <v>95</v>
      </c>
      <c r="C507" s="109">
        <v>44105</v>
      </c>
      <c r="W507" s="12"/>
      <c r="AO507" s="12" t="s">
        <v>57</v>
      </c>
      <c r="AP507" s="12" t="s">
        <v>938</v>
      </c>
      <c r="AQ507" s="12" t="s">
        <v>937</v>
      </c>
      <c r="AR507" s="12" t="s">
        <v>937</v>
      </c>
      <c r="AS507" s="12" t="s">
        <v>937</v>
      </c>
      <c r="AT507" s="12" t="s">
        <v>331</v>
      </c>
      <c r="AU507" s="12" t="s">
        <v>463</v>
      </c>
      <c r="AV507" s="12" t="s">
        <v>986</v>
      </c>
      <c r="AW507">
        <v>169</v>
      </c>
      <c r="AX507">
        <v>2</v>
      </c>
      <c r="AY507">
        <v>2</v>
      </c>
      <c r="AZ507">
        <v>1</v>
      </c>
    </row>
    <row r="508" spans="1:52" x14ac:dyDescent="0.35">
      <c r="A508" s="12" t="s">
        <v>61</v>
      </c>
      <c r="B508" s="12" t="s">
        <v>96</v>
      </c>
      <c r="C508" s="109">
        <v>44105</v>
      </c>
      <c r="W508" s="12"/>
      <c r="AO508" s="12" t="s">
        <v>57</v>
      </c>
      <c r="AP508" s="12" t="s">
        <v>938</v>
      </c>
      <c r="AQ508" s="12" t="s">
        <v>937</v>
      </c>
      <c r="AR508" s="12" t="s">
        <v>937</v>
      </c>
      <c r="AS508" s="12" t="s">
        <v>937</v>
      </c>
      <c r="AT508" s="12" t="s">
        <v>329</v>
      </c>
      <c r="AU508" s="12" t="s">
        <v>452</v>
      </c>
      <c r="AV508" s="12" t="s">
        <v>986</v>
      </c>
      <c r="AW508">
        <v>1297</v>
      </c>
      <c r="AX508">
        <v>57</v>
      </c>
      <c r="AY508">
        <v>55</v>
      </c>
      <c r="AZ508">
        <v>31</v>
      </c>
    </row>
    <row r="509" spans="1:52" x14ac:dyDescent="0.35">
      <c r="A509" s="12" t="s">
        <v>61</v>
      </c>
      <c r="B509" s="12" t="s">
        <v>98</v>
      </c>
      <c r="C509" s="109">
        <v>44105</v>
      </c>
      <c r="W509" s="12"/>
      <c r="AO509" s="12" t="s">
        <v>57</v>
      </c>
      <c r="AP509" s="12" t="s">
        <v>938</v>
      </c>
      <c r="AQ509" s="12" t="s">
        <v>937</v>
      </c>
      <c r="AR509" s="12" t="s">
        <v>937</v>
      </c>
      <c r="AS509" s="12" t="s">
        <v>937</v>
      </c>
      <c r="AT509" s="12" t="s">
        <v>328</v>
      </c>
      <c r="AU509" s="12" t="s">
        <v>448</v>
      </c>
      <c r="AV509" s="12" t="s">
        <v>986</v>
      </c>
      <c r="AW509">
        <v>108</v>
      </c>
      <c r="AX509">
        <v>17</v>
      </c>
      <c r="AY509">
        <v>16</v>
      </c>
      <c r="AZ509">
        <v>-2</v>
      </c>
    </row>
    <row r="510" spans="1:52" x14ac:dyDescent="0.35">
      <c r="A510" s="12" t="s">
        <v>61</v>
      </c>
      <c r="B510" s="12" t="s">
        <v>99</v>
      </c>
      <c r="C510" s="109">
        <v>44105</v>
      </c>
      <c r="W510" s="12"/>
      <c r="AO510" s="12" t="s">
        <v>57</v>
      </c>
      <c r="AP510" s="12" t="s">
        <v>938</v>
      </c>
      <c r="AQ510" s="12" t="s">
        <v>937</v>
      </c>
      <c r="AR510" s="12" t="s">
        <v>937</v>
      </c>
      <c r="AS510" s="12" t="s">
        <v>937</v>
      </c>
      <c r="AT510" s="12" t="s">
        <v>328</v>
      </c>
      <c r="AU510" s="12" t="s">
        <v>449</v>
      </c>
      <c r="AV510" s="12" t="s">
        <v>986</v>
      </c>
      <c r="AW510">
        <v>4127</v>
      </c>
      <c r="AX510">
        <v>147</v>
      </c>
      <c r="AY510">
        <v>141</v>
      </c>
      <c r="AZ510">
        <v>277</v>
      </c>
    </row>
    <row r="511" spans="1:52" x14ac:dyDescent="0.35">
      <c r="A511" s="12" t="s">
        <v>61</v>
      </c>
      <c r="B511" s="12" t="s">
        <v>101</v>
      </c>
      <c r="C511" s="109">
        <v>44105</v>
      </c>
      <c r="W511" s="12"/>
      <c r="AO511" s="12" t="s">
        <v>57</v>
      </c>
      <c r="AP511" s="12" t="s">
        <v>938</v>
      </c>
      <c r="AQ511" s="12" t="s">
        <v>937</v>
      </c>
      <c r="AR511" s="12" t="s">
        <v>937</v>
      </c>
      <c r="AS511" s="12" t="s">
        <v>937</v>
      </c>
      <c r="AT511" s="12" t="s">
        <v>332</v>
      </c>
      <c r="AU511" s="12" t="s">
        <v>468</v>
      </c>
      <c r="AV511" s="12" t="s">
        <v>986</v>
      </c>
      <c r="AW511">
        <v>648</v>
      </c>
      <c r="AX511">
        <v>72</v>
      </c>
      <c r="AY511">
        <v>69</v>
      </c>
      <c r="AZ511">
        <v>-3</v>
      </c>
    </row>
    <row r="512" spans="1:52" x14ac:dyDescent="0.35">
      <c r="A512" s="12" t="s">
        <v>61</v>
      </c>
      <c r="B512" s="12" t="s">
        <v>103</v>
      </c>
      <c r="C512" s="109">
        <v>44105</v>
      </c>
      <c r="W512" s="12"/>
      <c r="AO512" s="12" t="s">
        <v>57</v>
      </c>
      <c r="AP512" s="12" t="s">
        <v>938</v>
      </c>
      <c r="AQ512" s="12" t="s">
        <v>937</v>
      </c>
      <c r="AR512" s="12" t="s">
        <v>937</v>
      </c>
      <c r="AS512" s="12" t="s">
        <v>937</v>
      </c>
      <c r="AT512" s="12" t="s">
        <v>334</v>
      </c>
      <c r="AU512" s="12" t="s">
        <v>470</v>
      </c>
      <c r="AV512" s="12" t="s">
        <v>986</v>
      </c>
      <c r="AW512">
        <v>398</v>
      </c>
      <c r="AX512">
        <v>19</v>
      </c>
      <c r="AY512">
        <v>18</v>
      </c>
      <c r="AZ512">
        <v>19</v>
      </c>
    </row>
    <row r="513" spans="1:52" x14ac:dyDescent="0.35">
      <c r="A513" s="12" t="s">
        <v>61</v>
      </c>
      <c r="B513" s="12" t="s">
        <v>104</v>
      </c>
      <c r="C513" s="109">
        <v>44105</v>
      </c>
      <c r="W513" s="12"/>
      <c r="AO513" s="12" t="s">
        <v>57</v>
      </c>
      <c r="AP513" s="12" t="s">
        <v>938</v>
      </c>
      <c r="AQ513" s="12" t="s">
        <v>937</v>
      </c>
      <c r="AR513" s="12" t="s">
        <v>937</v>
      </c>
      <c r="AS513" s="12" t="s">
        <v>937</v>
      </c>
      <c r="AT513" s="12" t="s">
        <v>330</v>
      </c>
      <c r="AU513" s="12" t="s">
        <v>456</v>
      </c>
      <c r="AV513" s="12" t="s">
        <v>986</v>
      </c>
      <c r="AW513">
        <v>1414</v>
      </c>
      <c r="AX513">
        <v>106</v>
      </c>
      <c r="AY513">
        <v>102</v>
      </c>
      <c r="AZ513">
        <v>19</v>
      </c>
    </row>
    <row r="514" spans="1:52" x14ac:dyDescent="0.35">
      <c r="A514" s="12" t="s">
        <v>61</v>
      </c>
      <c r="B514" s="12" t="s">
        <v>105</v>
      </c>
      <c r="C514" s="109">
        <v>44105</v>
      </c>
      <c r="W514" s="12"/>
      <c r="AO514" s="12" t="s">
        <v>57</v>
      </c>
      <c r="AP514" s="12" t="s">
        <v>938</v>
      </c>
      <c r="AQ514" s="12" t="s">
        <v>937</v>
      </c>
      <c r="AR514" s="12" t="s">
        <v>937</v>
      </c>
      <c r="AS514" s="12" t="s">
        <v>937</v>
      </c>
      <c r="AT514" s="12" t="s">
        <v>324</v>
      </c>
      <c r="AU514" s="12" t="s">
        <v>440</v>
      </c>
      <c r="AV514" s="12" t="s">
        <v>986</v>
      </c>
      <c r="AW514">
        <v>629</v>
      </c>
      <c r="AX514">
        <v>37</v>
      </c>
      <c r="AY514">
        <v>36</v>
      </c>
      <c r="AZ514">
        <v>57</v>
      </c>
    </row>
    <row r="515" spans="1:52" x14ac:dyDescent="0.35">
      <c r="A515" s="12" t="s">
        <v>61</v>
      </c>
      <c r="B515" s="12" t="s">
        <v>107</v>
      </c>
      <c r="C515" s="109">
        <v>44105</v>
      </c>
      <c r="W515" s="12"/>
      <c r="AO515" s="12" t="s">
        <v>57</v>
      </c>
      <c r="AP515" s="12" t="s">
        <v>938</v>
      </c>
      <c r="AQ515" s="12" t="s">
        <v>937</v>
      </c>
      <c r="AR515" s="12" t="s">
        <v>937</v>
      </c>
      <c r="AS515" s="12" t="s">
        <v>937</v>
      </c>
      <c r="AT515" s="12" t="s">
        <v>327</v>
      </c>
      <c r="AU515" s="12" t="s">
        <v>447</v>
      </c>
      <c r="AV515" s="12" t="s">
        <v>986</v>
      </c>
      <c r="AW515">
        <v>1462</v>
      </c>
      <c r="AX515">
        <v>50</v>
      </c>
      <c r="AY515">
        <v>47</v>
      </c>
      <c r="AZ515">
        <v>33</v>
      </c>
    </row>
    <row r="516" spans="1:52" x14ac:dyDescent="0.35">
      <c r="A516" s="12" t="s">
        <v>61</v>
      </c>
      <c r="B516" s="12" t="s">
        <v>109</v>
      </c>
      <c r="C516" s="109">
        <v>44105</v>
      </c>
      <c r="W516" s="12"/>
      <c r="AO516" s="12" t="s">
        <v>57</v>
      </c>
      <c r="AP516" s="12" t="s">
        <v>938</v>
      </c>
      <c r="AQ516" s="12" t="s">
        <v>937</v>
      </c>
      <c r="AR516" s="12" t="s">
        <v>937</v>
      </c>
      <c r="AS516" s="12" t="s">
        <v>937</v>
      </c>
      <c r="AT516" s="12" t="s">
        <v>342</v>
      </c>
      <c r="AU516" s="12" t="s">
        <v>480</v>
      </c>
      <c r="AV516" s="12" t="s">
        <v>986</v>
      </c>
      <c r="AW516">
        <v>323</v>
      </c>
      <c r="AX516">
        <v>35</v>
      </c>
      <c r="AY516">
        <v>34</v>
      </c>
      <c r="AZ516">
        <v>5</v>
      </c>
    </row>
    <row r="517" spans="1:52" x14ac:dyDescent="0.35">
      <c r="A517" s="12" t="s">
        <v>61</v>
      </c>
      <c r="B517" s="12" t="s">
        <v>288</v>
      </c>
      <c r="C517" s="109">
        <v>44105</v>
      </c>
      <c r="W517" s="12"/>
      <c r="AO517" s="12" t="s">
        <v>57</v>
      </c>
      <c r="AP517" s="12" t="s">
        <v>938</v>
      </c>
      <c r="AQ517" s="12" t="s">
        <v>937</v>
      </c>
      <c r="AR517" s="12" t="s">
        <v>937</v>
      </c>
      <c r="AS517" s="12" t="s">
        <v>937</v>
      </c>
      <c r="AT517" s="12" t="s">
        <v>340</v>
      </c>
      <c r="AU517" s="12" t="s">
        <v>478</v>
      </c>
      <c r="AV517" s="12" t="s">
        <v>986</v>
      </c>
      <c r="AW517">
        <v>310</v>
      </c>
      <c r="AX517">
        <v>70</v>
      </c>
      <c r="AY517">
        <v>67</v>
      </c>
      <c r="AZ517">
        <v>-23</v>
      </c>
    </row>
    <row r="518" spans="1:52" x14ac:dyDescent="0.35">
      <c r="A518" s="12" t="s">
        <v>61</v>
      </c>
      <c r="B518" s="12" t="s">
        <v>112</v>
      </c>
      <c r="C518" s="109">
        <v>44105</v>
      </c>
      <c r="W518" s="12"/>
      <c r="AO518" s="12" t="s">
        <v>57</v>
      </c>
      <c r="AP518" s="12" t="s">
        <v>938</v>
      </c>
      <c r="AQ518" s="12" t="s">
        <v>937</v>
      </c>
      <c r="AR518" s="12" t="s">
        <v>937</v>
      </c>
      <c r="AS518" s="12" t="s">
        <v>937</v>
      </c>
      <c r="AT518" s="12" t="s">
        <v>331</v>
      </c>
      <c r="AU518" s="12" t="s">
        <v>464</v>
      </c>
      <c r="AV518" s="12" t="s">
        <v>986</v>
      </c>
      <c r="AW518">
        <v>275</v>
      </c>
      <c r="AX518">
        <v>47</v>
      </c>
      <c r="AY518">
        <v>45</v>
      </c>
      <c r="AZ518">
        <v>7</v>
      </c>
    </row>
    <row r="519" spans="1:52" x14ac:dyDescent="0.35">
      <c r="A519" s="12" t="s">
        <v>61</v>
      </c>
      <c r="B519" s="12" t="s">
        <v>113</v>
      </c>
      <c r="C519" s="109">
        <v>44105</v>
      </c>
      <c r="W519" s="12"/>
      <c r="AO519" s="12" t="s">
        <v>57</v>
      </c>
      <c r="AP519" s="12" t="s">
        <v>938</v>
      </c>
      <c r="AQ519" s="12" t="s">
        <v>937</v>
      </c>
      <c r="AR519" s="12" t="s">
        <v>937</v>
      </c>
      <c r="AS519" s="12" t="s">
        <v>937</v>
      </c>
      <c r="AT519" s="12" t="s">
        <v>334</v>
      </c>
      <c r="AU519" s="12" t="s">
        <v>471</v>
      </c>
      <c r="AV519" s="12" t="s">
        <v>986</v>
      </c>
      <c r="AW519">
        <v>55</v>
      </c>
      <c r="AX519">
        <v>5</v>
      </c>
      <c r="AY519">
        <v>5</v>
      </c>
      <c r="AZ519">
        <v>5</v>
      </c>
    </row>
    <row r="520" spans="1:52" x14ac:dyDescent="0.35">
      <c r="A520" s="12" t="s">
        <v>61</v>
      </c>
      <c r="B520" s="12" t="s">
        <v>114</v>
      </c>
      <c r="C520" s="109">
        <v>44105</v>
      </c>
      <c r="W520" s="12"/>
      <c r="AO520" s="12" t="s">
        <v>57</v>
      </c>
      <c r="AP520" s="12" t="s">
        <v>938</v>
      </c>
      <c r="AQ520" s="12" t="s">
        <v>937</v>
      </c>
      <c r="AR520" s="12" t="s">
        <v>937</v>
      </c>
      <c r="AS520" s="12" t="s">
        <v>937</v>
      </c>
      <c r="AT520" s="12" t="s">
        <v>331</v>
      </c>
      <c r="AU520" s="12" t="s">
        <v>465</v>
      </c>
      <c r="AV520" s="12" t="s">
        <v>986</v>
      </c>
      <c r="AW520">
        <v>170</v>
      </c>
      <c r="AX520">
        <v>32</v>
      </c>
      <c r="AY520">
        <v>31</v>
      </c>
      <c r="AZ520">
        <v>2</v>
      </c>
    </row>
    <row r="521" spans="1:52" x14ac:dyDescent="0.35">
      <c r="A521" s="12" t="s">
        <v>61</v>
      </c>
      <c r="B521" s="12" t="s">
        <v>115</v>
      </c>
      <c r="C521" s="109">
        <v>44105</v>
      </c>
      <c r="W521" s="12"/>
      <c r="AO521" s="12" t="s">
        <v>57</v>
      </c>
      <c r="AP521" s="12" t="s">
        <v>938</v>
      </c>
      <c r="AQ521" s="12" t="s">
        <v>937</v>
      </c>
      <c r="AR521" s="12" t="s">
        <v>937</v>
      </c>
      <c r="AS521" s="12" t="s">
        <v>937</v>
      </c>
      <c r="AT521" s="12" t="s">
        <v>330</v>
      </c>
      <c r="AU521" s="12" t="s">
        <v>457</v>
      </c>
      <c r="AV521" s="12" t="s">
        <v>986</v>
      </c>
      <c r="AW521">
        <v>72</v>
      </c>
      <c r="AX521">
        <v>10</v>
      </c>
      <c r="AY521">
        <v>10</v>
      </c>
      <c r="AZ521">
        <v>10</v>
      </c>
    </row>
    <row r="522" spans="1:52" x14ac:dyDescent="0.35">
      <c r="A522" s="12" t="s">
        <v>61</v>
      </c>
      <c r="B522" s="12" t="s">
        <v>116</v>
      </c>
      <c r="C522" s="109">
        <v>44105</v>
      </c>
      <c r="W522" s="12"/>
      <c r="AO522" s="12" t="s">
        <v>57</v>
      </c>
      <c r="AP522" s="12" t="s">
        <v>938</v>
      </c>
      <c r="AQ522" s="12" t="s">
        <v>937</v>
      </c>
      <c r="AR522" s="12" t="s">
        <v>937</v>
      </c>
      <c r="AS522" s="12" t="s">
        <v>937</v>
      </c>
      <c r="AT522" s="12" t="s">
        <v>344</v>
      </c>
      <c r="AU522" s="12" t="s">
        <v>485</v>
      </c>
      <c r="AV522" s="12" t="s">
        <v>986</v>
      </c>
      <c r="AW522">
        <v>2626</v>
      </c>
      <c r="AX522">
        <v>119</v>
      </c>
      <c r="AY522">
        <v>115</v>
      </c>
      <c r="AZ522">
        <v>45</v>
      </c>
    </row>
    <row r="523" spans="1:52" x14ac:dyDescent="0.35">
      <c r="A523" s="12" t="s">
        <v>61</v>
      </c>
      <c r="B523" s="12" t="s">
        <v>118</v>
      </c>
      <c r="C523" s="109">
        <v>44105</v>
      </c>
      <c r="W523" s="12"/>
      <c r="AO523" s="12" t="s">
        <v>57</v>
      </c>
      <c r="AP523" s="12" t="s">
        <v>938</v>
      </c>
      <c r="AQ523" s="12" t="s">
        <v>937</v>
      </c>
      <c r="AR523" s="12" t="s">
        <v>937</v>
      </c>
      <c r="AS523" s="12" t="s">
        <v>937</v>
      </c>
      <c r="AT523" s="12" t="s">
        <v>336</v>
      </c>
      <c r="AU523" s="12" t="s">
        <v>474</v>
      </c>
      <c r="AV523" s="12" t="s">
        <v>986</v>
      </c>
      <c r="AW523">
        <v>962</v>
      </c>
      <c r="AX523">
        <v>111</v>
      </c>
      <c r="AY523">
        <v>107</v>
      </c>
      <c r="AZ523">
        <v>33</v>
      </c>
    </row>
    <row r="524" spans="1:52" x14ac:dyDescent="0.35">
      <c r="A524" s="12" t="s">
        <v>61</v>
      </c>
      <c r="B524" s="12" t="s">
        <v>119</v>
      </c>
      <c r="C524" s="109">
        <v>44105</v>
      </c>
      <c r="W524" s="12"/>
      <c r="AO524" s="12" t="s">
        <v>57</v>
      </c>
      <c r="AP524" s="12" t="s">
        <v>938</v>
      </c>
      <c r="AQ524" s="12" t="s">
        <v>937</v>
      </c>
      <c r="AR524" s="12" t="s">
        <v>937</v>
      </c>
      <c r="AS524" s="12" t="s">
        <v>937</v>
      </c>
      <c r="AT524" s="12" t="s">
        <v>330</v>
      </c>
      <c r="AU524" s="12" t="s">
        <v>458</v>
      </c>
      <c r="AV524" s="12" t="s">
        <v>986</v>
      </c>
      <c r="AW524">
        <v>48</v>
      </c>
      <c r="AX524">
        <v>3</v>
      </c>
      <c r="AY524">
        <v>3</v>
      </c>
      <c r="AZ524">
        <v>-6</v>
      </c>
    </row>
    <row r="525" spans="1:52" x14ac:dyDescent="0.35">
      <c r="A525" s="12" t="s">
        <v>61</v>
      </c>
      <c r="B525" s="12" t="s">
        <v>297</v>
      </c>
      <c r="C525" s="109">
        <v>44105</v>
      </c>
      <c r="W525" s="12"/>
      <c r="AO525" s="12" t="s">
        <v>57</v>
      </c>
      <c r="AP525" s="12" t="s">
        <v>938</v>
      </c>
      <c r="AQ525" s="12" t="s">
        <v>937</v>
      </c>
      <c r="AR525" s="12" t="s">
        <v>937</v>
      </c>
      <c r="AS525" s="12" t="s">
        <v>937</v>
      </c>
      <c r="AT525" s="12" t="s">
        <v>335</v>
      </c>
      <c r="AU525" s="12" t="s">
        <v>473</v>
      </c>
      <c r="AV525" s="12" t="s">
        <v>986</v>
      </c>
      <c r="AW525">
        <v>299</v>
      </c>
      <c r="AX525">
        <v>28</v>
      </c>
      <c r="AY525">
        <v>27</v>
      </c>
      <c r="AZ525">
        <v>20</v>
      </c>
    </row>
    <row r="526" spans="1:52" x14ac:dyDescent="0.35">
      <c r="A526" s="12" t="s">
        <v>61</v>
      </c>
      <c r="B526" s="12" t="s">
        <v>122</v>
      </c>
      <c r="C526" s="109">
        <v>44105</v>
      </c>
      <c r="W526" s="12"/>
      <c r="AO526" s="12" t="s">
        <v>57</v>
      </c>
      <c r="AP526" s="12" t="s">
        <v>938</v>
      </c>
      <c r="AQ526" s="12" t="s">
        <v>937</v>
      </c>
      <c r="AR526" s="12" t="s">
        <v>937</v>
      </c>
      <c r="AS526" s="12" t="s">
        <v>937</v>
      </c>
      <c r="AT526" s="12" t="s">
        <v>324</v>
      </c>
      <c r="AU526" s="12" t="s">
        <v>441</v>
      </c>
      <c r="AV526" s="12" t="s">
        <v>986</v>
      </c>
      <c r="AW526">
        <v>910</v>
      </c>
      <c r="AX526">
        <v>73</v>
      </c>
      <c r="AY526">
        <v>65</v>
      </c>
      <c r="AZ526">
        <v>37</v>
      </c>
    </row>
    <row r="527" spans="1:52" x14ac:dyDescent="0.35">
      <c r="A527" s="12" t="s">
        <v>61</v>
      </c>
      <c r="B527" s="12" t="s">
        <v>123</v>
      </c>
      <c r="C527" s="109">
        <v>44105</v>
      </c>
      <c r="W527" s="12"/>
      <c r="AO527" s="12" t="s">
        <v>57</v>
      </c>
      <c r="AP527" s="12" t="s">
        <v>938</v>
      </c>
      <c r="AQ527" s="12" t="s">
        <v>937</v>
      </c>
      <c r="AR527" s="12" t="s">
        <v>937</v>
      </c>
      <c r="AS527" s="12" t="s">
        <v>937</v>
      </c>
      <c r="AT527" s="12" t="s">
        <v>324</v>
      </c>
      <c r="AU527" s="12" t="s">
        <v>442</v>
      </c>
      <c r="AV527" s="12" t="s">
        <v>986</v>
      </c>
      <c r="AW527">
        <v>2977</v>
      </c>
      <c r="AX527">
        <v>216</v>
      </c>
      <c r="AY527">
        <v>202</v>
      </c>
      <c r="AZ527">
        <v>51</v>
      </c>
    </row>
    <row r="528" spans="1:52" x14ac:dyDescent="0.35">
      <c r="A528" s="12" t="s">
        <v>61</v>
      </c>
      <c r="B528" s="12" t="s">
        <v>124</v>
      </c>
      <c r="C528" s="109">
        <v>44105</v>
      </c>
      <c r="W528" s="12"/>
      <c r="AO528" s="12" t="s">
        <v>57</v>
      </c>
      <c r="AP528" s="12" t="s">
        <v>938</v>
      </c>
      <c r="AQ528" s="12" t="s">
        <v>937</v>
      </c>
      <c r="AR528" s="12" t="s">
        <v>937</v>
      </c>
      <c r="AS528" s="12" t="s">
        <v>937</v>
      </c>
      <c r="AT528" s="12" t="s">
        <v>331</v>
      </c>
      <c r="AU528" s="12" t="s">
        <v>466</v>
      </c>
      <c r="AV528" s="12" t="s">
        <v>986</v>
      </c>
      <c r="AW528">
        <v>3857</v>
      </c>
      <c r="AX528">
        <v>96</v>
      </c>
      <c r="AY528">
        <v>92</v>
      </c>
      <c r="AZ528">
        <v>269</v>
      </c>
    </row>
    <row r="529" spans="1:52" x14ac:dyDescent="0.35">
      <c r="A529" s="12" t="s">
        <v>61</v>
      </c>
      <c r="B529" s="12" t="s">
        <v>126</v>
      </c>
      <c r="C529" s="109">
        <v>44105</v>
      </c>
      <c r="W529" s="12"/>
      <c r="AO529" s="12" t="s">
        <v>57</v>
      </c>
      <c r="AP529" s="12" t="s">
        <v>938</v>
      </c>
      <c r="AQ529" s="12" t="s">
        <v>937</v>
      </c>
      <c r="AR529" s="12" t="s">
        <v>937</v>
      </c>
      <c r="AS529" s="12" t="s">
        <v>937</v>
      </c>
      <c r="AT529" s="12" t="s">
        <v>343</v>
      </c>
      <c r="AU529" s="12" t="s">
        <v>481</v>
      </c>
      <c r="AV529" s="12" t="s">
        <v>986</v>
      </c>
      <c r="AW529">
        <v>1138</v>
      </c>
      <c r="AX529">
        <v>39</v>
      </c>
      <c r="AY529">
        <v>38</v>
      </c>
      <c r="AZ529">
        <v>72</v>
      </c>
    </row>
    <row r="530" spans="1:52" x14ac:dyDescent="0.35">
      <c r="A530" s="12" t="s">
        <v>61</v>
      </c>
      <c r="B530" s="12" t="s">
        <v>127</v>
      </c>
      <c r="C530" s="109">
        <v>44105</v>
      </c>
      <c r="W530" s="12"/>
      <c r="AO530" s="12" t="s">
        <v>57</v>
      </c>
      <c r="AP530" s="12" t="s">
        <v>938</v>
      </c>
      <c r="AQ530" s="12" t="s">
        <v>937</v>
      </c>
      <c r="AR530" s="12" t="s">
        <v>937</v>
      </c>
      <c r="AS530" s="12" t="s">
        <v>937</v>
      </c>
      <c r="AT530" s="12" t="s">
        <v>334</v>
      </c>
      <c r="AU530" s="12" t="s">
        <v>472</v>
      </c>
      <c r="AV530" s="12" t="s">
        <v>986</v>
      </c>
      <c r="AW530">
        <v>270</v>
      </c>
      <c r="AX530">
        <v>12</v>
      </c>
      <c r="AY530">
        <v>12</v>
      </c>
      <c r="AZ530">
        <v>29</v>
      </c>
    </row>
    <row r="531" spans="1:52" x14ac:dyDescent="0.35">
      <c r="A531" s="12" t="s">
        <v>61</v>
      </c>
      <c r="B531" s="12" t="s">
        <v>128</v>
      </c>
      <c r="C531" s="109">
        <v>44105</v>
      </c>
      <c r="W531" s="12"/>
      <c r="AO531" s="12" t="s">
        <v>57</v>
      </c>
      <c r="AP531" s="12" t="s">
        <v>938</v>
      </c>
      <c r="AQ531" s="12" t="s">
        <v>937</v>
      </c>
      <c r="AR531" s="12" t="s">
        <v>937</v>
      </c>
      <c r="AS531" s="12" t="s">
        <v>937</v>
      </c>
      <c r="AT531" s="12" t="s">
        <v>326</v>
      </c>
      <c r="AU531" s="12" t="s">
        <v>446</v>
      </c>
      <c r="AV531" s="12" t="s">
        <v>986</v>
      </c>
      <c r="AW531">
        <v>202</v>
      </c>
      <c r="AX531">
        <v>13</v>
      </c>
      <c r="AY531">
        <v>13</v>
      </c>
      <c r="AZ531">
        <v>8</v>
      </c>
    </row>
    <row r="532" spans="1:52" x14ac:dyDescent="0.35">
      <c r="A532" s="12" t="s">
        <v>61</v>
      </c>
      <c r="B532" s="12" t="s">
        <v>129</v>
      </c>
      <c r="C532" s="109">
        <v>44105</v>
      </c>
      <c r="W532" s="12"/>
      <c r="AO532" s="12" t="s">
        <v>57</v>
      </c>
      <c r="AP532" s="12" t="s">
        <v>938</v>
      </c>
      <c r="AQ532" s="12" t="s">
        <v>937</v>
      </c>
      <c r="AR532" s="12" t="s">
        <v>937</v>
      </c>
      <c r="AS532" s="12" t="s">
        <v>937</v>
      </c>
      <c r="AT532" s="12" t="s">
        <v>331</v>
      </c>
      <c r="AU532" s="12" t="s">
        <v>467</v>
      </c>
      <c r="AV532" s="12" t="s">
        <v>986</v>
      </c>
      <c r="AW532">
        <v>3244</v>
      </c>
      <c r="AX532">
        <v>177</v>
      </c>
      <c r="AY532">
        <v>168</v>
      </c>
      <c r="AZ532">
        <v>15</v>
      </c>
    </row>
    <row r="533" spans="1:52" x14ac:dyDescent="0.35">
      <c r="A533" s="12" t="s">
        <v>61</v>
      </c>
      <c r="B533" s="12" t="s">
        <v>130</v>
      </c>
      <c r="C533" s="109">
        <v>44105</v>
      </c>
      <c r="W533" s="12"/>
      <c r="AO533" s="12" t="s">
        <v>57</v>
      </c>
      <c r="AP533" s="12" t="s">
        <v>938</v>
      </c>
      <c r="AQ533" s="12" t="s">
        <v>937</v>
      </c>
      <c r="AR533" s="12" t="s">
        <v>937</v>
      </c>
      <c r="AS533" s="12" t="s">
        <v>937</v>
      </c>
      <c r="AT533" s="12" t="s">
        <v>330</v>
      </c>
      <c r="AU533" s="12" t="s">
        <v>459</v>
      </c>
      <c r="AV533" s="12" t="s">
        <v>986</v>
      </c>
      <c r="AW533">
        <v>109</v>
      </c>
      <c r="AX533">
        <v>11</v>
      </c>
      <c r="AY533">
        <v>11</v>
      </c>
      <c r="AZ533">
        <v>-22</v>
      </c>
    </row>
    <row r="534" spans="1:52" x14ac:dyDescent="0.35">
      <c r="A534" s="12" t="s">
        <v>61</v>
      </c>
      <c r="B534" s="12" t="s">
        <v>131</v>
      </c>
      <c r="C534" s="109">
        <v>44105</v>
      </c>
      <c r="W534" s="12"/>
      <c r="AO534" s="12" t="s">
        <v>57</v>
      </c>
      <c r="AP534" s="12" t="s">
        <v>938</v>
      </c>
      <c r="AQ534" s="12" t="s">
        <v>937</v>
      </c>
      <c r="AR534" s="12" t="s">
        <v>937</v>
      </c>
      <c r="AS534" s="12" t="s">
        <v>937</v>
      </c>
      <c r="AT534" s="12" t="s">
        <v>343</v>
      </c>
      <c r="AU534" s="12" t="s">
        <v>482</v>
      </c>
      <c r="AV534" s="12" t="s">
        <v>986</v>
      </c>
      <c r="AW534">
        <v>794</v>
      </c>
      <c r="AX534">
        <v>30</v>
      </c>
      <c r="AY534">
        <v>31</v>
      </c>
      <c r="AZ534">
        <v>62</v>
      </c>
    </row>
    <row r="535" spans="1:52" x14ac:dyDescent="0.35">
      <c r="A535" s="12" t="s">
        <v>5</v>
      </c>
      <c r="B535" s="12" t="s">
        <v>504</v>
      </c>
      <c r="C535" s="109">
        <v>44105</v>
      </c>
      <c r="W535" s="12"/>
      <c r="AO535" s="12" t="s">
        <v>57</v>
      </c>
      <c r="AP535" s="12" t="s">
        <v>938</v>
      </c>
      <c r="AQ535" s="12" t="s">
        <v>937</v>
      </c>
      <c r="AR535" s="12" t="s">
        <v>937</v>
      </c>
      <c r="AS535" s="12" t="s">
        <v>937</v>
      </c>
      <c r="AT535" s="12" t="s">
        <v>346</v>
      </c>
      <c r="AU535" s="12" t="s">
        <v>505</v>
      </c>
      <c r="AV535" s="12" t="s">
        <v>279</v>
      </c>
      <c r="AW535">
        <v>97</v>
      </c>
      <c r="AX535">
        <v>95</v>
      </c>
      <c r="AY535">
        <v>8</v>
      </c>
      <c r="AZ535">
        <v>95</v>
      </c>
    </row>
    <row r="536" spans="1:52" x14ac:dyDescent="0.35">
      <c r="A536" s="12" t="s">
        <v>5</v>
      </c>
      <c r="B536" s="12" t="s">
        <v>506</v>
      </c>
      <c r="C536" s="109">
        <v>44105</v>
      </c>
      <c r="W536" s="12"/>
      <c r="AO536" s="12" t="s">
        <v>57</v>
      </c>
      <c r="AP536" s="12" t="s">
        <v>938</v>
      </c>
      <c r="AQ536" s="12" t="s">
        <v>937</v>
      </c>
      <c r="AR536" s="12" t="s">
        <v>937</v>
      </c>
      <c r="AS536" s="12" t="s">
        <v>937</v>
      </c>
      <c r="AT536" s="12" t="s">
        <v>346</v>
      </c>
      <c r="AU536" s="12" t="s">
        <v>507</v>
      </c>
      <c r="AV536" s="12" t="s">
        <v>279</v>
      </c>
      <c r="AW536">
        <v>69</v>
      </c>
      <c r="AX536">
        <v>26</v>
      </c>
      <c r="AY536">
        <v>2</v>
      </c>
      <c r="AZ536">
        <v>26</v>
      </c>
    </row>
    <row r="537" spans="1:52" x14ac:dyDescent="0.35">
      <c r="A537" s="12" t="s">
        <v>5</v>
      </c>
      <c r="B537" s="12" t="s">
        <v>487</v>
      </c>
      <c r="C537" s="109">
        <v>44105</v>
      </c>
      <c r="W537" s="12"/>
      <c r="AO537" s="12" t="s">
        <v>57</v>
      </c>
      <c r="AP537" s="12" t="s">
        <v>938</v>
      </c>
      <c r="AQ537" s="12" t="s">
        <v>937</v>
      </c>
      <c r="AR537" s="12" t="s">
        <v>937</v>
      </c>
      <c r="AS537" s="12" t="s">
        <v>937</v>
      </c>
      <c r="AT537" s="12" t="s">
        <v>486</v>
      </c>
      <c r="AU537" s="12" t="s">
        <v>488</v>
      </c>
      <c r="AV537" s="12" t="s">
        <v>279</v>
      </c>
      <c r="AW537">
        <v>132</v>
      </c>
      <c r="AX537">
        <v>53</v>
      </c>
      <c r="AY537">
        <v>5</v>
      </c>
      <c r="AZ537">
        <v>53</v>
      </c>
    </row>
    <row r="538" spans="1:52" x14ac:dyDescent="0.35">
      <c r="A538" s="12" t="s">
        <v>5</v>
      </c>
      <c r="B538" s="12" t="s">
        <v>490</v>
      </c>
      <c r="C538" s="109">
        <v>44105</v>
      </c>
      <c r="W538" s="12"/>
      <c r="AO538" s="12" t="s">
        <v>57</v>
      </c>
      <c r="AP538" s="12" t="s">
        <v>938</v>
      </c>
      <c r="AQ538" s="12" t="s">
        <v>937</v>
      </c>
      <c r="AR538" s="12" t="s">
        <v>937</v>
      </c>
      <c r="AS538" s="12" t="s">
        <v>937</v>
      </c>
      <c r="AT538" s="12" t="s">
        <v>489</v>
      </c>
      <c r="AU538" s="12" t="s">
        <v>491</v>
      </c>
      <c r="AV538" s="12" t="s">
        <v>279</v>
      </c>
      <c r="AW538">
        <v>90</v>
      </c>
      <c r="AX538">
        <v>57</v>
      </c>
      <c r="AY538">
        <v>10</v>
      </c>
      <c r="AZ538">
        <v>57</v>
      </c>
    </row>
    <row r="539" spans="1:52" x14ac:dyDescent="0.35">
      <c r="A539" s="12" t="s">
        <v>5</v>
      </c>
      <c r="B539" s="12" t="s">
        <v>277</v>
      </c>
      <c r="C539" s="109">
        <v>44105</v>
      </c>
      <c r="W539" s="12"/>
      <c r="AO539" s="12" t="s">
        <v>57</v>
      </c>
      <c r="AP539" s="12" t="s">
        <v>938</v>
      </c>
      <c r="AQ539" s="12" t="s">
        <v>937</v>
      </c>
      <c r="AR539" s="12" t="s">
        <v>937</v>
      </c>
      <c r="AS539" s="12" t="s">
        <v>937</v>
      </c>
      <c r="AT539" s="12" t="s">
        <v>346</v>
      </c>
      <c r="AU539" s="12" t="s">
        <v>383</v>
      </c>
      <c r="AV539" s="12" t="s">
        <v>279</v>
      </c>
      <c r="AW539">
        <v>1337</v>
      </c>
      <c r="AX539">
        <v>221</v>
      </c>
      <c r="AY539">
        <v>9</v>
      </c>
      <c r="AZ539">
        <v>221</v>
      </c>
    </row>
    <row r="540" spans="1:52" x14ac:dyDescent="0.35">
      <c r="A540" s="12" t="s">
        <v>5</v>
      </c>
      <c r="B540" s="12" t="s">
        <v>8</v>
      </c>
      <c r="C540" s="109">
        <v>44105</v>
      </c>
      <c r="W540" s="12"/>
      <c r="AO540" s="12" t="s">
        <v>57</v>
      </c>
      <c r="AP540" s="12" t="s">
        <v>938</v>
      </c>
      <c r="AQ540" s="12" t="s">
        <v>937</v>
      </c>
      <c r="AR540" s="12" t="s">
        <v>937</v>
      </c>
      <c r="AS540" s="12" t="s">
        <v>937</v>
      </c>
      <c r="AT540" s="12" t="s">
        <v>345</v>
      </c>
      <c r="AU540" s="12" t="s">
        <v>384</v>
      </c>
      <c r="AV540" s="12" t="s">
        <v>279</v>
      </c>
      <c r="AW540">
        <v>2862</v>
      </c>
      <c r="AX540">
        <v>917</v>
      </c>
      <c r="AY540">
        <v>138</v>
      </c>
      <c r="AZ540">
        <v>917</v>
      </c>
    </row>
    <row r="541" spans="1:52" x14ac:dyDescent="0.35">
      <c r="A541" s="12" t="s">
        <v>5</v>
      </c>
      <c r="B541" s="12" t="s">
        <v>493</v>
      </c>
      <c r="C541" s="109">
        <v>44105</v>
      </c>
      <c r="W541" s="12"/>
      <c r="AO541" s="12" t="s">
        <v>57</v>
      </c>
      <c r="AP541" s="12" t="s">
        <v>938</v>
      </c>
      <c r="AQ541" s="12" t="s">
        <v>937</v>
      </c>
      <c r="AR541" s="12" t="s">
        <v>937</v>
      </c>
      <c r="AS541" s="12" t="s">
        <v>937</v>
      </c>
      <c r="AT541" s="12" t="s">
        <v>492</v>
      </c>
      <c r="AU541" s="12" t="s">
        <v>494</v>
      </c>
      <c r="AV541" s="12" t="s">
        <v>279</v>
      </c>
      <c r="AW541">
        <v>109</v>
      </c>
      <c r="AX541">
        <v>41</v>
      </c>
      <c r="AY541">
        <v>8</v>
      </c>
      <c r="AZ541">
        <v>41</v>
      </c>
    </row>
    <row r="542" spans="1:52" x14ac:dyDescent="0.35">
      <c r="A542" s="12" t="s">
        <v>5</v>
      </c>
      <c r="B542" s="12" t="s">
        <v>496</v>
      </c>
      <c r="C542" s="109">
        <v>44105</v>
      </c>
      <c r="W542" s="12"/>
      <c r="AO542" s="12" t="s">
        <v>57</v>
      </c>
      <c r="AP542" s="12" t="s">
        <v>938</v>
      </c>
      <c r="AQ542" s="12" t="s">
        <v>937</v>
      </c>
      <c r="AR542" s="12" t="s">
        <v>937</v>
      </c>
      <c r="AS542" s="12" t="s">
        <v>937</v>
      </c>
      <c r="AT542" s="12" t="s">
        <v>495</v>
      </c>
      <c r="AU542" s="12" t="s">
        <v>497</v>
      </c>
      <c r="AV542" s="12" t="s">
        <v>279</v>
      </c>
      <c r="AW542">
        <v>208</v>
      </c>
      <c r="AX542">
        <v>87</v>
      </c>
      <c r="AY542">
        <v>13</v>
      </c>
      <c r="AZ542">
        <v>87</v>
      </c>
    </row>
    <row r="543" spans="1:52" x14ac:dyDescent="0.35">
      <c r="A543" s="12" t="s">
        <v>5</v>
      </c>
      <c r="B543" s="12" t="s">
        <v>499</v>
      </c>
      <c r="C543" s="109">
        <v>44105</v>
      </c>
      <c r="W543" s="12"/>
      <c r="AO543" s="12" t="s">
        <v>57</v>
      </c>
      <c r="AP543" s="12" t="s">
        <v>938</v>
      </c>
      <c r="AQ543" s="12" t="s">
        <v>937</v>
      </c>
      <c r="AR543" s="12" t="s">
        <v>937</v>
      </c>
      <c r="AS543" s="12" t="s">
        <v>937</v>
      </c>
      <c r="AT543" s="12" t="s">
        <v>498</v>
      </c>
      <c r="AU543" s="12" t="s">
        <v>500</v>
      </c>
      <c r="AV543" s="12" t="s">
        <v>279</v>
      </c>
      <c r="AW543">
        <v>228</v>
      </c>
      <c r="AX543">
        <v>134</v>
      </c>
      <c r="AY543">
        <v>2</v>
      </c>
      <c r="AZ543">
        <v>134</v>
      </c>
    </row>
    <row r="544" spans="1:52" x14ac:dyDescent="0.35">
      <c r="A544" s="12" t="s">
        <v>5</v>
      </c>
      <c r="B544" s="12" t="s">
        <v>502</v>
      </c>
      <c r="C544" s="109">
        <v>44105</v>
      </c>
      <c r="W544" s="12"/>
      <c r="AO544" s="12" t="s">
        <v>57</v>
      </c>
      <c r="AP544" s="12" t="s">
        <v>938</v>
      </c>
      <c r="AQ544" s="12" t="s">
        <v>937</v>
      </c>
      <c r="AR544" s="12" t="s">
        <v>937</v>
      </c>
      <c r="AS544" s="12" t="s">
        <v>937</v>
      </c>
      <c r="AT544" s="12" t="s">
        <v>501</v>
      </c>
      <c r="AU544" s="12" t="s">
        <v>503</v>
      </c>
      <c r="AV544" s="12" t="s">
        <v>279</v>
      </c>
      <c r="AW544">
        <v>538</v>
      </c>
      <c r="AX544">
        <v>166</v>
      </c>
      <c r="AY544">
        <v>7</v>
      </c>
      <c r="AZ544">
        <v>166</v>
      </c>
    </row>
    <row r="545" spans="1:52" x14ac:dyDescent="0.35">
      <c r="A545" s="12" t="s">
        <v>5</v>
      </c>
      <c r="B545" s="12" t="s">
        <v>6</v>
      </c>
      <c r="C545" s="109">
        <v>44105</v>
      </c>
      <c r="W545" s="12"/>
      <c r="AO545" s="12" t="s">
        <v>57</v>
      </c>
      <c r="AP545" s="12" t="s">
        <v>938</v>
      </c>
      <c r="AQ545" s="12" t="s">
        <v>937</v>
      </c>
      <c r="AR545" s="12" t="s">
        <v>937</v>
      </c>
      <c r="AS545" s="12" t="s">
        <v>937</v>
      </c>
      <c r="AT545" s="12" t="s">
        <v>346</v>
      </c>
      <c r="AU545" s="12" t="s">
        <v>385</v>
      </c>
      <c r="AV545" s="12" t="s">
        <v>279</v>
      </c>
      <c r="AW545">
        <v>2360</v>
      </c>
      <c r="AX545">
        <v>519</v>
      </c>
      <c r="AY545">
        <v>83</v>
      </c>
      <c r="AZ545">
        <v>519</v>
      </c>
    </row>
    <row r="546" spans="1:52" x14ac:dyDescent="0.35">
      <c r="A546" s="12" t="s">
        <v>5</v>
      </c>
      <c r="B546" s="12" t="s">
        <v>509</v>
      </c>
      <c r="C546" s="109">
        <v>44105</v>
      </c>
      <c r="W546" s="12"/>
      <c r="AO546" s="12" t="s">
        <v>57</v>
      </c>
      <c r="AP546" s="12" t="s">
        <v>938</v>
      </c>
      <c r="AQ546" s="12" t="s">
        <v>937</v>
      </c>
      <c r="AR546" s="12" t="s">
        <v>937</v>
      </c>
      <c r="AS546" s="12" t="s">
        <v>937</v>
      </c>
      <c r="AT546" s="12" t="s">
        <v>508</v>
      </c>
      <c r="AU546" s="12" t="s">
        <v>510</v>
      </c>
      <c r="AV546" s="12" t="s">
        <v>279</v>
      </c>
      <c r="AW546">
        <v>124</v>
      </c>
      <c r="AX546">
        <v>43</v>
      </c>
      <c r="AY546">
        <v>7</v>
      </c>
      <c r="AZ546">
        <v>43</v>
      </c>
    </row>
    <row r="547" spans="1:52" x14ac:dyDescent="0.35">
      <c r="A547" s="12" t="s">
        <v>5</v>
      </c>
      <c r="B547" s="12" t="s">
        <v>512</v>
      </c>
      <c r="C547" s="109">
        <v>44105</v>
      </c>
      <c r="W547" s="12"/>
      <c r="AO547" s="12" t="s">
        <v>57</v>
      </c>
      <c r="AP547" s="12" t="s">
        <v>938</v>
      </c>
      <c r="AQ547" s="12" t="s">
        <v>937</v>
      </c>
      <c r="AR547" s="12" t="s">
        <v>937</v>
      </c>
      <c r="AS547" s="12" t="s">
        <v>937</v>
      </c>
      <c r="AT547" s="12" t="s">
        <v>511</v>
      </c>
      <c r="AU547" s="12" t="s">
        <v>513</v>
      </c>
      <c r="AV547" s="12" t="s">
        <v>279</v>
      </c>
      <c r="AW547">
        <v>258</v>
      </c>
      <c r="AX547">
        <v>109</v>
      </c>
      <c r="AY547">
        <v>2</v>
      </c>
      <c r="AZ547">
        <v>109</v>
      </c>
    </row>
    <row r="548" spans="1:52" x14ac:dyDescent="0.35">
      <c r="A548" s="12" t="s">
        <v>5</v>
      </c>
      <c r="B548" s="12" t="s">
        <v>515</v>
      </c>
      <c r="C548" s="109">
        <v>44105</v>
      </c>
      <c r="W548" s="12"/>
      <c r="AO548" s="12" t="s">
        <v>57</v>
      </c>
      <c r="AP548" s="12" t="s">
        <v>938</v>
      </c>
      <c r="AQ548" s="12" t="s">
        <v>937</v>
      </c>
      <c r="AR548" s="12" t="s">
        <v>937</v>
      </c>
      <c r="AS548" s="12" t="s">
        <v>937</v>
      </c>
      <c r="AT548" s="12" t="s">
        <v>514</v>
      </c>
      <c r="AU548" s="12" t="s">
        <v>516</v>
      </c>
      <c r="AV548" s="12" t="s">
        <v>279</v>
      </c>
      <c r="AW548">
        <v>180</v>
      </c>
      <c r="AX548">
        <v>81</v>
      </c>
      <c r="AY548">
        <v>5</v>
      </c>
      <c r="AZ548">
        <v>81</v>
      </c>
    </row>
    <row r="549" spans="1:52" x14ac:dyDescent="0.35">
      <c r="A549" s="12" t="s">
        <v>517</v>
      </c>
      <c r="B549" s="12" t="s">
        <v>519</v>
      </c>
      <c r="C549" s="109">
        <v>44105</v>
      </c>
      <c r="W549" s="12"/>
      <c r="AO549" s="12" t="s">
        <v>57</v>
      </c>
      <c r="AP549" s="12" t="s">
        <v>938</v>
      </c>
      <c r="AQ549" s="12" t="s">
        <v>937</v>
      </c>
      <c r="AR549" s="12" t="s">
        <v>937</v>
      </c>
      <c r="AS549" s="12" t="s">
        <v>937</v>
      </c>
      <c r="AT549" s="12" t="s">
        <v>518</v>
      </c>
      <c r="AU549" s="12" t="s">
        <v>520</v>
      </c>
      <c r="AV549" s="12" t="s">
        <v>986</v>
      </c>
      <c r="AW549">
        <v>3210</v>
      </c>
      <c r="AX549">
        <v>169</v>
      </c>
      <c r="AY549">
        <v>620</v>
      </c>
      <c r="AZ549">
        <v>216</v>
      </c>
    </row>
    <row r="550" spans="1:52" x14ac:dyDescent="0.35">
      <c r="A550" s="12" t="s">
        <v>517</v>
      </c>
      <c r="B550" s="12" t="s">
        <v>535</v>
      </c>
      <c r="C550" s="109">
        <v>44105</v>
      </c>
      <c r="W550" s="12"/>
      <c r="AO550" s="12" t="s">
        <v>57</v>
      </c>
      <c r="AP550" s="12" t="s">
        <v>938</v>
      </c>
      <c r="AQ550" s="12" t="s">
        <v>937</v>
      </c>
      <c r="AR550" s="12" t="s">
        <v>937</v>
      </c>
      <c r="AS550" s="12" t="s">
        <v>937</v>
      </c>
      <c r="AT550" s="12" t="s">
        <v>532</v>
      </c>
      <c r="AU550" s="12" t="s">
        <v>536</v>
      </c>
      <c r="AV550" s="12" t="s">
        <v>986</v>
      </c>
      <c r="AW550">
        <v>2710</v>
      </c>
      <c r="AX550">
        <v>123</v>
      </c>
      <c r="AY550">
        <v>600</v>
      </c>
      <c r="AZ550">
        <v>125</v>
      </c>
    </row>
    <row r="551" spans="1:52" x14ac:dyDescent="0.35">
      <c r="A551" s="12" t="s">
        <v>517</v>
      </c>
      <c r="B551" s="12" t="s">
        <v>538</v>
      </c>
      <c r="C551" s="109">
        <v>44105</v>
      </c>
      <c r="W551" s="12"/>
      <c r="AO551" s="12" t="s">
        <v>57</v>
      </c>
      <c r="AP551" s="12" t="s">
        <v>938</v>
      </c>
      <c r="AQ551" s="12" t="s">
        <v>937</v>
      </c>
      <c r="AR551" s="12" t="s">
        <v>937</v>
      </c>
      <c r="AS551" s="12" t="s">
        <v>937</v>
      </c>
      <c r="AT551" s="12" t="s">
        <v>537</v>
      </c>
      <c r="AU551" s="12" t="s">
        <v>539</v>
      </c>
      <c r="AV551" s="12" t="s">
        <v>986</v>
      </c>
      <c r="AW551">
        <v>2033</v>
      </c>
      <c r="AX551">
        <v>201</v>
      </c>
      <c r="AY551">
        <v>238</v>
      </c>
      <c r="AZ551">
        <v>181</v>
      </c>
    </row>
    <row r="552" spans="1:52" x14ac:dyDescent="0.35">
      <c r="A552" s="12" t="s">
        <v>517</v>
      </c>
      <c r="B552" s="12" t="s">
        <v>544</v>
      </c>
      <c r="C552" s="109">
        <v>44105</v>
      </c>
      <c r="W552" s="12"/>
      <c r="AO552" s="12" t="s">
        <v>57</v>
      </c>
      <c r="AP552" s="12" t="s">
        <v>938</v>
      </c>
      <c r="AQ552" s="12" t="s">
        <v>937</v>
      </c>
      <c r="AR552" s="12" t="s">
        <v>937</v>
      </c>
      <c r="AS552" s="12" t="s">
        <v>937</v>
      </c>
      <c r="AT552" s="12" t="s">
        <v>543</v>
      </c>
      <c r="AU552" s="12" t="s">
        <v>545</v>
      </c>
      <c r="AV552" s="12" t="s">
        <v>986</v>
      </c>
      <c r="AW552">
        <v>1786</v>
      </c>
      <c r="AX552">
        <v>184</v>
      </c>
      <c r="AY552">
        <v>313</v>
      </c>
      <c r="AZ552">
        <v>166</v>
      </c>
    </row>
    <row r="553" spans="1:52" x14ac:dyDescent="0.35">
      <c r="A553" s="12" t="s">
        <v>517</v>
      </c>
      <c r="B553" s="12" t="s">
        <v>524</v>
      </c>
      <c r="C553" s="109">
        <v>44105</v>
      </c>
      <c r="W553" s="12"/>
      <c r="AO553" s="12" t="s">
        <v>57</v>
      </c>
      <c r="AP553" s="12" t="s">
        <v>938</v>
      </c>
      <c r="AQ553" s="12" t="s">
        <v>937</v>
      </c>
      <c r="AR553" s="12" t="s">
        <v>937</v>
      </c>
      <c r="AS553" s="12" t="s">
        <v>937</v>
      </c>
      <c r="AT553" s="12" t="s">
        <v>521</v>
      </c>
      <c r="AU553" s="12" t="s">
        <v>525</v>
      </c>
      <c r="AV553" s="12" t="s">
        <v>986</v>
      </c>
      <c r="AW553">
        <v>2060</v>
      </c>
      <c r="AX553">
        <v>770</v>
      </c>
      <c r="AY553">
        <v>340</v>
      </c>
      <c r="AZ553">
        <v>772</v>
      </c>
    </row>
    <row r="554" spans="1:52" x14ac:dyDescent="0.35">
      <c r="A554" s="12" t="s">
        <v>517</v>
      </c>
      <c r="B554" s="12" t="s">
        <v>533</v>
      </c>
      <c r="C554" s="109">
        <v>44105</v>
      </c>
      <c r="W554" s="12"/>
      <c r="AO554" s="12" t="s">
        <v>57</v>
      </c>
      <c r="AP554" s="12" t="s">
        <v>938</v>
      </c>
      <c r="AQ554" s="12" t="s">
        <v>937</v>
      </c>
      <c r="AR554" s="12" t="s">
        <v>937</v>
      </c>
      <c r="AS554" s="12" t="s">
        <v>937</v>
      </c>
      <c r="AT554" s="12" t="s">
        <v>532</v>
      </c>
      <c r="AU554" s="12" t="s">
        <v>534</v>
      </c>
      <c r="AV554" s="12" t="s">
        <v>986</v>
      </c>
      <c r="AW554">
        <v>1454</v>
      </c>
      <c r="AX554">
        <v>76</v>
      </c>
      <c r="AY554">
        <v>267</v>
      </c>
      <c r="AZ554">
        <v>73</v>
      </c>
    </row>
    <row r="555" spans="1:52" x14ac:dyDescent="0.35">
      <c r="A555" s="12" t="s">
        <v>517</v>
      </c>
      <c r="B555" s="12" t="s">
        <v>547</v>
      </c>
      <c r="C555" s="109">
        <v>44105</v>
      </c>
      <c r="W555" s="12"/>
      <c r="AO555" s="12" t="s">
        <v>57</v>
      </c>
      <c r="AP555" s="12" t="s">
        <v>938</v>
      </c>
      <c r="AQ555" s="12" t="s">
        <v>937</v>
      </c>
      <c r="AR555" s="12" t="s">
        <v>937</v>
      </c>
      <c r="AS555" s="12" t="s">
        <v>937</v>
      </c>
      <c r="AT555" s="12" t="s">
        <v>546</v>
      </c>
      <c r="AU555" s="12" t="s">
        <v>548</v>
      </c>
      <c r="AV555" s="12" t="s">
        <v>986</v>
      </c>
      <c r="AW555">
        <v>1069</v>
      </c>
      <c r="AX555">
        <v>68</v>
      </c>
      <c r="AY555">
        <v>177</v>
      </c>
      <c r="AZ555">
        <v>70</v>
      </c>
    </row>
    <row r="556" spans="1:52" x14ac:dyDescent="0.35">
      <c r="A556" s="12" t="s">
        <v>517</v>
      </c>
      <c r="B556" s="12" t="s">
        <v>527</v>
      </c>
      <c r="C556" s="109">
        <v>44105</v>
      </c>
      <c r="W556" s="12"/>
      <c r="AO556" s="12" t="s">
        <v>57</v>
      </c>
      <c r="AP556" s="12" t="s">
        <v>938</v>
      </c>
      <c r="AQ556" s="12" t="s">
        <v>937</v>
      </c>
      <c r="AR556" s="12" t="s">
        <v>937</v>
      </c>
      <c r="AS556" s="12" t="s">
        <v>937</v>
      </c>
      <c r="AT556" s="12" t="s">
        <v>526</v>
      </c>
      <c r="AU556" s="12" t="s">
        <v>528</v>
      </c>
      <c r="AV556" s="12" t="s">
        <v>986</v>
      </c>
      <c r="AW556">
        <v>1198</v>
      </c>
      <c r="AX556">
        <v>45</v>
      </c>
      <c r="AY556">
        <v>224</v>
      </c>
      <c r="AZ556">
        <v>51</v>
      </c>
    </row>
    <row r="557" spans="1:52" x14ac:dyDescent="0.35">
      <c r="A557" s="12" t="s">
        <v>517</v>
      </c>
      <c r="B557" s="12" t="s">
        <v>530</v>
      </c>
      <c r="C557" s="109">
        <v>44105</v>
      </c>
      <c r="W557" s="12"/>
      <c r="AO557" s="12" t="s">
        <v>57</v>
      </c>
      <c r="AP557" s="12" t="s">
        <v>938</v>
      </c>
      <c r="AQ557" s="12" t="s">
        <v>937</v>
      </c>
      <c r="AR557" s="12" t="s">
        <v>937</v>
      </c>
      <c r="AS557" s="12" t="s">
        <v>937</v>
      </c>
      <c r="AT557" s="12" t="s">
        <v>529</v>
      </c>
      <c r="AU557" s="12" t="s">
        <v>531</v>
      </c>
      <c r="AV557" s="12" t="s">
        <v>986</v>
      </c>
      <c r="AW557">
        <v>808</v>
      </c>
      <c r="AX557">
        <v>63</v>
      </c>
      <c r="AY557">
        <v>99</v>
      </c>
      <c r="AZ557">
        <v>74</v>
      </c>
    </row>
    <row r="558" spans="1:52" x14ac:dyDescent="0.35">
      <c r="A558" s="12" t="s">
        <v>517</v>
      </c>
      <c r="B558" s="12" t="s">
        <v>550</v>
      </c>
      <c r="C558" s="109">
        <v>44105</v>
      </c>
      <c r="W558" s="12"/>
      <c r="AO558" s="12" t="s">
        <v>57</v>
      </c>
      <c r="AP558" s="12" t="s">
        <v>938</v>
      </c>
      <c r="AQ558" s="12" t="s">
        <v>937</v>
      </c>
      <c r="AR558" s="12" t="s">
        <v>937</v>
      </c>
      <c r="AS558" s="12" t="s">
        <v>937</v>
      </c>
      <c r="AT558" s="12" t="s">
        <v>549</v>
      </c>
      <c r="AU558" s="12" t="s">
        <v>551</v>
      </c>
      <c r="AV558" s="12" t="s">
        <v>986</v>
      </c>
      <c r="AW558">
        <v>827</v>
      </c>
      <c r="AX558">
        <v>93</v>
      </c>
      <c r="AY558">
        <v>117</v>
      </c>
      <c r="AZ558">
        <v>89</v>
      </c>
    </row>
    <row r="559" spans="1:52" x14ac:dyDescent="0.35">
      <c r="A559" s="12" t="s">
        <v>517</v>
      </c>
      <c r="B559" s="12" t="s">
        <v>541</v>
      </c>
      <c r="C559" s="109">
        <v>44105</v>
      </c>
      <c r="W559" s="12"/>
      <c r="AO559" s="12" t="s">
        <v>57</v>
      </c>
      <c r="AP559" s="12" t="s">
        <v>938</v>
      </c>
      <c r="AQ559" s="12" t="s">
        <v>937</v>
      </c>
      <c r="AR559" s="12" t="s">
        <v>937</v>
      </c>
      <c r="AS559" s="12" t="s">
        <v>937</v>
      </c>
      <c r="AT559" s="12" t="s">
        <v>540</v>
      </c>
      <c r="AU559" s="12" t="s">
        <v>542</v>
      </c>
      <c r="AV559" s="12" t="s">
        <v>986</v>
      </c>
      <c r="AW559">
        <v>745</v>
      </c>
      <c r="AX559">
        <v>86</v>
      </c>
      <c r="AY559">
        <v>132</v>
      </c>
      <c r="AZ559">
        <v>82</v>
      </c>
    </row>
    <row r="560" spans="1:52" x14ac:dyDescent="0.35">
      <c r="A560" s="12" t="s">
        <v>517</v>
      </c>
      <c r="B560" s="12" t="s">
        <v>522</v>
      </c>
      <c r="C560" s="109">
        <v>44105</v>
      </c>
      <c r="W560" s="12"/>
      <c r="AO560" s="12" t="s">
        <v>57</v>
      </c>
      <c r="AP560" s="12" t="s">
        <v>938</v>
      </c>
      <c r="AQ560" s="12" t="s">
        <v>937</v>
      </c>
      <c r="AR560" s="12" t="s">
        <v>937</v>
      </c>
      <c r="AS560" s="12" t="s">
        <v>937</v>
      </c>
      <c r="AT560" s="12" t="s">
        <v>521</v>
      </c>
      <c r="AU560" s="12" t="s">
        <v>523</v>
      </c>
      <c r="AV560" s="12" t="s">
        <v>986</v>
      </c>
      <c r="AW560">
        <v>778</v>
      </c>
      <c r="AX560">
        <v>41</v>
      </c>
      <c r="AY560">
        <v>131</v>
      </c>
      <c r="AZ560">
        <v>71</v>
      </c>
    </row>
  </sheetData>
  <phoneticPr fontId="3" type="noConversion"/>
  <pageMargins left="0.7" right="0.7" top="0.75" bottom="0.75" header="0.3" footer="0.3"/>
  <pageSetup orientation="portrait" r:id="rId1"/>
  <tableParts count="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13838-2B68-4AAD-90F2-CAD78E6B5F1C}">
  <sheetPr codeName="Sheet13">
    <tabColor rgb="FFFFFF00"/>
  </sheetPr>
  <dimension ref="A1:FE504"/>
  <sheetViews>
    <sheetView topLeftCell="CL12" zoomScale="60" zoomScaleNormal="60" workbookViewId="0">
      <selection activeCell="CY33" sqref="CY33"/>
    </sheetView>
  </sheetViews>
  <sheetFormatPr defaultRowHeight="14.5" x14ac:dyDescent="0.35"/>
  <cols>
    <col min="1" max="1" width="8.7265625" style="13"/>
    <col min="2" max="2" width="12.90625" bestFit="1" customWidth="1"/>
    <col min="3" max="3" width="15.7265625" style="65" customWidth="1"/>
    <col min="4" max="4" width="18.90625" style="64" customWidth="1"/>
    <col min="5" max="5" width="21.26953125" customWidth="1"/>
    <col min="6" max="6" width="16.36328125" style="64" bestFit="1" customWidth="1"/>
    <col min="7" max="7" width="12.90625" style="68" bestFit="1" customWidth="1"/>
    <col min="8" max="8" width="8.6328125" bestFit="1" customWidth="1"/>
    <col min="9" max="9" width="16.1796875" customWidth="1"/>
    <col min="10" max="10" width="17.7265625" customWidth="1"/>
    <col min="11" max="11" width="22.6328125" style="67" customWidth="1"/>
    <col min="12" max="12" width="14.36328125" bestFit="1" customWidth="1"/>
    <col min="13" max="13" width="11.90625" bestFit="1" customWidth="1"/>
    <col min="14" max="14" width="21.90625" style="124" bestFit="1" customWidth="1"/>
    <col min="15" max="16" width="16.08984375" bestFit="1" customWidth="1"/>
    <col min="17" max="17" width="26.81640625" bestFit="1" customWidth="1"/>
    <col min="18" max="18" width="19.08984375" bestFit="1" customWidth="1"/>
    <col min="19" max="19" width="22.08984375" bestFit="1" customWidth="1"/>
    <col min="20" max="20" width="14.08984375" bestFit="1" customWidth="1"/>
    <col min="21" max="22" width="11.6328125" bestFit="1" customWidth="1"/>
    <col min="23" max="23" width="19.81640625" bestFit="1" customWidth="1"/>
    <col min="24" max="24" width="19" bestFit="1" customWidth="1"/>
    <col min="25" max="25" width="8.7265625" style="13"/>
    <col min="26" max="26" width="12.90625" bestFit="1" customWidth="1"/>
    <col min="27" max="27" width="18.6328125" bestFit="1" customWidth="1"/>
    <col min="28" max="28" width="13.6328125" customWidth="1"/>
    <col min="29" max="29" width="26.453125" bestFit="1" customWidth="1"/>
    <col min="30" max="30" width="10.1796875" bestFit="1" customWidth="1"/>
    <col min="32" max="32" width="21.6328125" bestFit="1" customWidth="1"/>
    <col min="33" max="33" width="20" bestFit="1" customWidth="1"/>
    <col min="34" max="34" width="18.6328125" bestFit="1" customWidth="1"/>
    <col min="35" max="35" width="12.1796875" bestFit="1" customWidth="1"/>
    <col min="36" max="36" width="17.90625" bestFit="1" customWidth="1"/>
    <col min="37" max="37" width="13.81640625" customWidth="1"/>
    <col min="38" max="38" width="17.7265625" bestFit="1" customWidth="1"/>
    <col min="39" max="39" width="19" bestFit="1" customWidth="1"/>
    <col min="40" max="40" width="10.7265625" bestFit="1" customWidth="1"/>
    <col min="41" max="41" width="25" bestFit="1" customWidth="1"/>
    <col min="43" max="43" width="21.6328125" bestFit="1" customWidth="1"/>
    <col min="44" max="44" width="20" bestFit="1" customWidth="1"/>
    <col min="45" max="45" width="25" bestFit="1" customWidth="1"/>
    <col min="50" max="50" width="8.7265625" style="13"/>
    <col min="51" max="51" width="12.90625" bestFit="1" customWidth="1"/>
    <col min="52" max="52" width="15.54296875" bestFit="1" customWidth="1"/>
    <col min="53" max="53" width="17.453125" bestFit="1" customWidth="1"/>
    <col min="54" max="54" width="21.36328125" customWidth="1"/>
    <col min="55" max="55" width="18.453125" bestFit="1" customWidth="1"/>
    <col min="56" max="56" width="16.1796875" customWidth="1"/>
    <col min="57" max="57" width="15" bestFit="1" customWidth="1"/>
    <col min="58" max="58" width="16.81640625" bestFit="1" customWidth="1"/>
    <col min="59" max="59" width="17.7265625" customWidth="1"/>
    <col min="60" max="60" width="17.453125" bestFit="1" customWidth="1"/>
    <col min="61" max="61" width="17" bestFit="1" customWidth="1"/>
    <col min="62" max="62" width="18.453125" bestFit="1" customWidth="1"/>
    <col min="74" max="74" width="8.7265625" style="13"/>
    <col min="75" max="75" width="14" bestFit="1" customWidth="1"/>
    <col min="76" max="76" width="12.08984375" bestFit="1" customWidth="1"/>
    <col min="77" max="77" width="15" bestFit="1" customWidth="1"/>
    <col min="78" max="78" width="18.7265625" bestFit="1" customWidth="1"/>
    <col min="79" max="79" width="18.7265625" customWidth="1"/>
    <col min="81" max="81" width="14" bestFit="1" customWidth="1"/>
    <col min="82" max="82" width="12.08984375" bestFit="1" customWidth="1"/>
    <col min="83" max="83" width="15" bestFit="1" customWidth="1"/>
    <col min="84" max="84" width="18.7265625" bestFit="1" customWidth="1"/>
    <col min="94" max="94" width="8.7265625" style="13"/>
    <col min="95" max="95" width="13.36328125" bestFit="1" customWidth="1"/>
    <col min="96" max="96" width="17.81640625" bestFit="1" customWidth="1"/>
    <col min="97" max="97" width="19.453125" bestFit="1" customWidth="1"/>
    <col min="98" max="98" width="30" style="27" bestFit="1" customWidth="1"/>
    <col min="99" max="99" width="19" style="27" customWidth="1"/>
    <col min="100" max="100" width="13.08984375" style="27" bestFit="1" customWidth="1"/>
    <col min="101" max="101" width="13.36328125" style="27" bestFit="1" customWidth="1"/>
    <col min="102" max="102" width="17.81640625" bestFit="1" customWidth="1"/>
    <col min="103" max="103" width="19.453125" bestFit="1" customWidth="1"/>
    <col min="104" max="104" width="30" bestFit="1" customWidth="1"/>
    <col min="114" max="114" width="8.7265625" style="13"/>
    <col min="115" max="115" width="13.36328125" bestFit="1" customWidth="1"/>
    <col min="116" max="116" width="20.6328125" bestFit="1" customWidth="1"/>
    <col min="117" max="117" width="17.81640625" bestFit="1" customWidth="1"/>
    <col min="118" max="118" width="30" bestFit="1" customWidth="1"/>
    <col min="119" max="119" width="19.90625" bestFit="1" customWidth="1"/>
    <col min="120" max="120" width="13.08984375" bestFit="1" customWidth="1"/>
    <col min="121" max="121" width="13.36328125" bestFit="1" customWidth="1"/>
    <col min="122" max="122" width="20.6328125" bestFit="1" customWidth="1"/>
    <col min="123" max="123" width="17.81640625" bestFit="1" customWidth="1"/>
    <col min="124" max="124" width="30" bestFit="1" customWidth="1"/>
    <col min="125" max="141" width="27.1796875" bestFit="1" customWidth="1"/>
    <col min="142" max="142" width="25.54296875" bestFit="1" customWidth="1"/>
    <col min="143" max="143" width="22.7265625" bestFit="1" customWidth="1"/>
    <col min="144" max="144" width="32" bestFit="1" customWidth="1"/>
    <col min="145" max="146" width="11.54296875" bestFit="1" customWidth="1"/>
    <col min="147" max="147" width="19.36328125" bestFit="1" customWidth="1"/>
    <col min="148" max="148" width="19" bestFit="1" customWidth="1"/>
    <col min="149" max="149" width="15.26953125" bestFit="1" customWidth="1"/>
    <col min="150" max="150" width="10.26953125" bestFit="1" customWidth="1"/>
    <col min="151" max="151" width="22.08984375" bestFit="1" customWidth="1"/>
    <col min="158" max="158" width="14.54296875" bestFit="1" customWidth="1"/>
    <col min="159" max="160" width="14.6328125" bestFit="1" customWidth="1"/>
    <col min="161" max="161" width="23.26953125" bestFit="1" customWidth="1"/>
  </cols>
  <sheetData>
    <row r="1" spans="1:161" s="121" customFormat="1" ht="31.5" thickBot="1" x14ac:dyDescent="0.75">
      <c r="A1" s="117" t="s">
        <v>761</v>
      </c>
      <c r="E1" s="115"/>
      <c r="F1" s="118"/>
      <c r="G1" s="119"/>
      <c r="H1" s="115"/>
      <c r="I1" s="115"/>
      <c r="J1" s="115"/>
      <c r="K1" s="120"/>
      <c r="L1" s="115"/>
      <c r="M1" s="115"/>
      <c r="N1" s="123"/>
      <c r="O1" s="115"/>
      <c r="P1" s="115"/>
      <c r="Q1" s="115"/>
      <c r="R1" s="115"/>
      <c r="S1" s="115"/>
      <c r="T1" s="115"/>
      <c r="U1" s="115"/>
      <c r="V1" s="115"/>
      <c r="W1" s="115"/>
      <c r="X1" s="115"/>
      <c r="Y1" s="113" t="s">
        <v>13</v>
      </c>
      <c r="Z1" s="112"/>
      <c r="AA1" s="112"/>
      <c r="AB1" s="112"/>
      <c r="AC1" s="112"/>
      <c r="AD1" s="112"/>
      <c r="AE1" s="112"/>
      <c r="AF1" s="112"/>
      <c r="AG1" s="112"/>
      <c r="AH1" s="112"/>
      <c r="AI1" s="112"/>
      <c r="AJ1" s="112"/>
      <c r="AK1" s="112"/>
      <c r="AL1" s="112"/>
      <c r="AM1" s="112"/>
      <c r="AN1" s="112"/>
      <c r="AO1" s="112"/>
      <c r="AP1" s="112"/>
      <c r="AQ1" s="112"/>
      <c r="AR1" s="112"/>
      <c r="AS1" s="112"/>
      <c r="AT1" s="112"/>
      <c r="AU1" s="112"/>
      <c r="AV1" s="112"/>
      <c r="AW1" s="112"/>
      <c r="AX1" s="113"/>
      <c r="AY1" s="112" t="s">
        <v>14</v>
      </c>
      <c r="AZ1" s="112"/>
      <c r="BA1" s="112"/>
      <c r="BB1" s="112"/>
      <c r="BC1" s="112"/>
      <c r="BD1" s="112"/>
      <c r="BE1" s="112"/>
      <c r="BF1" s="112"/>
      <c r="BG1" s="112"/>
      <c r="BH1" s="112"/>
      <c r="BI1" s="112"/>
      <c r="BJ1" s="112"/>
      <c r="BK1" s="112"/>
      <c r="BL1" s="112"/>
      <c r="BM1" s="112"/>
      <c r="BN1" s="112"/>
      <c r="BO1" s="112"/>
      <c r="BP1" s="112"/>
      <c r="BQ1" s="112"/>
      <c r="BR1" s="112"/>
      <c r="BS1" s="112"/>
      <c r="BT1" s="112"/>
      <c r="BU1" s="112"/>
      <c r="BV1" s="114"/>
      <c r="BW1" s="112" t="s">
        <v>22</v>
      </c>
      <c r="BX1" s="112"/>
      <c r="BY1" s="112"/>
      <c r="BZ1" s="112"/>
      <c r="CA1" s="112"/>
      <c r="CB1" s="112"/>
      <c r="CC1" s="112"/>
      <c r="CD1" s="112"/>
      <c r="CE1" s="112"/>
      <c r="CF1" s="112"/>
      <c r="CG1" s="112"/>
      <c r="CH1" s="112"/>
      <c r="CI1" s="112"/>
      <c r="CJ1" s="112"/>
      <c r="CK1" s="112"/>
      <c r="CL1" s="112"/>
      <c r="CM1" s="112"/>
      <c r="CN1" s="112"/>
      <c r="CO1" s="112"/>
      <c r="CP1" s="113"/>
      <c r="CQ1" s="115" t="s">
        <v>25</v>
      </c>
      <c r="CR1" s="115"/>
      <c r="CS1" s="115"/>
      <c r="CT1" s="116"/>
      <c r="CU1" s="116"/>
      <c r="CV1" s="116"/>
      <c r="CW1" s="116"/>
      <c r="CX1" s="115"/>
      <c r="CY1" s="115"/>
      <c r="CZ1" s="115"/>
      <c r="DA1" s="115"/>
      <c r="DB1" s="115"/>
      <c r="DC1" s="115"/>
      <c r="DD1" s="115"/>
      <c r="DE1" s="115"/>
      <c r="DF1" s="115"/>
      <c r="DG1" s="115"/>
      <c r="DH1" s="115"/>
      <c r="DI1" s="115"/>
      <c r="DJ1" s="117"/>
      <c r="DK1" s="115" t="s">
        <v>24</v>
      </c>
      <c r="DL1" s="115"/>
      <c r="DM1" s="115"/>
      <c r="DN1" s="115"/>
      <c r="DO1" s="115"/>
      <c r="DP1" s="115"/>
      <c r="DQ1"/>
      <c r="DR1"/>
      <c r="DS1" s="115"/>
      <c r="DT1" s="115"/>
      <c r="DU1" s="115"/>
      <c r="DV1" s="115"/>
      <c r="DW1" s="115"/>
      <c r="DX1" s="115"/>
      <c r="DY1" s="115"/>
      <c r="DZ1" s="115"/>
      <c r="EA1" s="115"/>
      <c r="EB1" s="115"/>
      <c r="EC1" s="115"/>
      <c r="ED1" s="115"/>
      <c r="EE1" s="115"/>
      <c r="EF1" s="115"/>
      <c r="EG1" s="115"/>
      <c r="EH1" s="115"/>
      <c r="EI1" s="115"/>
      <c r="EJ1" s="115"/>
      <c r="EK1" s="115"/>
    </row>
    <row r="2" spans="1:161" s="31" customFormat="1" ht="12.5" thickTop="1" x14ac:dyDescent="0.3">
      <c r="A2" s="153"/>
      <c r="C2" s="154"/>
      <c r="D2" s="155"/>
      <c r="F2" s="155"/>
      <c r="G2" s="156"/>
      <c r="K2" s="157"/>
      <c r="N2" s="38"/>
      <c r="Y2" s="153"/>
      <c r="AX2" s="153"/>
      <c r="BV2" s="158"/>
      <c r="CP2" s="153"/>
      <c r="CT2" s="159"/>
      <c r="CU2" s="159"/>
      <c r="CV2" s="159"/>
      <c r="CW2" s="159"/>
      <c r="DJ2" s="153"/>
    </row>
    <row r="3" spans="1:161" s="162" customFormat="1" x14ac:dyDescent="0.35">
      <c r="A3" s="160"/>
      <c r="L3" s="185"/>
      <c r="M3" s="185"/>
      <c r="N3" s="38"/>
      <c r="O3" s="31"/>
      <c r="P3" s="31"/>
      <c r="Q3" s="31"/>
      <c r="R3" s="31"/>
      <c r="S3" s="31"/>
      <c r="T3" s="31"/>
      <c r="U3" s="31"/>
      <c r="V3" s="31"/>
      <c r="W3" s="31"/>
      <c r="X3" s="31"/>
      <c r="Y3" s="160"/>
      <c r="Z3" s="10" t="s">
        <v>11</v>
      </c>
      <c r="AA3" t="s">
        <v>771</v>
      </c>
      <c r="AB3" t="s">
        <v>865</v>
      </c>
      <c r="AC3" t="s">
        <v>772</v>
      </c>
      <c r="AD3" t="s">
        <v>773</v>
      </c>
      <c r="AE3" s="31"/>
      <c r="AF3" s="31"/>
      <c r="AG3" s="10" t="s">
        <v>11</v>
      </c>
      <c r="AH3" t="s">
        <v>771</v>
      </c>
      <c r="AI3" t="s">
        <v>865</v>
      </c>
      <c r="AJ3" t="s">
        <v>772</v>
      </c>
      <c r="AK3" t="s">
        <v>773</v>
      </c>
      <c r="AL3" s="31"/>
      <c r="AM3" s="31"/>
      <c r="AN3" s="31"/>
      <c r="AX3" s="160"/>
      <c r="AY3" s="10" t="s">
        <v>11</v>
      </c>
      <c r="AZ3" t="s">
        <v>775</v>
      </c>
      <c r="BA3" t="s">
        <v>776</v>
      </c>
      <c r="BB3" t="s">
        <v>779</v>
      </c>
      <c r="BC3"/>
      <c r="BD3" s="31"/>
      <c r="BE3" s="10" t="s">
        <v>11</v>
      </c>
      <c r="BF3" t="s">
        <v>775</v>
      </c>
      <c r="BG3" t="s">
        <v>776</v>
      </c>
      <c r="BH3" t="s">
        <v>779</v>
      </c>
      <c r="BI3"/>
      <c r="BJ3"/>
      <c r="BV3" s="160"/>
      <c r="BW3" s="10" t="s">
        <v>11</v>
      </c>
      <c r="BX3" t="s">
        <v>786</v>
      </c>
      <c r="BY3" t="s">
        <v>989</v>
      </c>
      <c r="BZ3" t="s">
        <v>787</v>
      </c>
      <c r="CA3" t="s">
        <v>788</v>
      </c>
      <c r="CC3" s="10" t="s">
        <v>11</v>
      </c>
      <c r="CD3" t="s">
        <v>786</v>
      </c>
      <c r="CE3" t="s">
        <v>989</v>
      </c>
      <c r="CF3" t="s">
        <v>787</v>
      </c>
      <c r="CG3" t="s">
        <v>788</v>
      </c>
      <c r="CP3" s="160"/>
      <c r="CQ3" s="31"/>
      <c r="CR3" s="31"/>
      <c r="CS3" s="31"/>
      <c r="CT3" s="31"/>
      <c r="CW3" s="31"/>
      <c r="CX3" s="31"/>
      <c r="CY3" s="31"/>
      <c r="CZ3" s="31"/>
      <c r="DJ3" s="160"/>
      <c r="DK3" s="10" t="s">
        <v>11</v>
      </c>
      <c r="DL3" t="s">
        <v>809</v>
      </c>
      <c r="DM3" t="s">
        <v>808</v>
      </c>
      <c r="DN3" t="s">
        <v>810</v>
      </c>
      <c r="DQ3" s="10" t="s">
        <v>11</v>
      </c>
      <c r="DR3" t="s">
        <v>809</v>
      </c>
      <c r="DS3" t="s">
        <v>808</v>
      </c>
      <c r="DT3" t="s">
        <v>810</v>
      </c>
      <c r="DU3"/>
      <c r="DV3"/>
      <c r="DW3"/>
      <c r="DX3"/>
      <c r="DY3"/>
      <c r="DZ3"/>
      <c r="EA3"/>
      <c r="EB3"/>
      <c r="EC3"/>
      <c r="ED3"/>
      <c r="EE3"/>
      <c r="EF3"/>
      <c r="EG3"/>
      <c r="EH3"/>
      <c r="EI3"/>
      <c r="EJ3"/>
      <c r="EK3"/>
      <c r="EL3"/>
      <c r="EM3"/>
      <c r="EN3"/>
      <c r="ER3" s="31"/>
      <c r="ES3" s="31"/>
      <c r="ET3" s="31"/>
      <c r="EU3" s="31"/>
      <c r="FB3" s="31"/>
      <c r="FC3" s="31"/>
      <c r="FD3" s="31"/>
      <c r="FE3" s="31"/>
    </row>
    <row r="4" spans="1:161" s="31" customFormat="1" x14ac:dyDescent="0.35">
      <c r="A4" s="153"/>
      <c r="Y4" s="153"/>
      <c r="Z4" s="272" t="s">
        <v>55</v>
      </c>
      <c r="AA4" s="122">
        <v>937</v>
      </c>
      <c r="AB4" s="122">
        <v>866</v>
      </c>
      <c r="AC4" s="122">
        <v>323</v>
      </c>
      <c r="AD4" s="122">
        <v>323</v>
      </c>
      <c r="AG4" s="18">
        <v>44106</v>
      </c>
      <c r="AH4" s="122">
        <v>5019</v>
      </c>
      <c r="AI4" s="122">
        <v>3826</v>
      </c>
      <c r="AJ4" s="122">
        <v>2465</v>
      </c>
      <c r="AK4" s="122">
        <v>2465</v>
      </c>
      <c r="AX4" s="153"/>
      <c r="AY4" s="272" t="s">
        <v>55</v>
      </c>
      <c r="AZ4" s="122">
        <v>53</v>
      </c>
      <c r="BA4" s="122">
        <v>56</v>
      </c>
      <c r="BB4" s="151">
        <v>1.0566037735849056</v>
      </c>
      <c r="BC4"/>
      <c r="BE4" s="18">
        <v>44106</v>
      </c>
      <c r="BF4" s="122">
        <v>507</v>
      </c>
      <c r="BG4" s="122">
        <v>123</v>
      </c>
      <c r="BH4" s="151">
        <v>0.24260355029585798</v>
      </c>
      <c r="BI4"/>
      <c r="BJ4"/>
      <c r="BV4" s="153"/>
      <c r="BW4" s="272" t="s">
        <v>55</v>
      </c>
      <c r="BX4" s="122">
        <v>1190</v>
      </c>
      <c r="BY4" s="12">
        <v>1190</v>
      </c>
      <c r="BZ4" s="122">
        <v>1190</v>
      </c>
      <c r="CA4" s="122">
        <v>1190</v>
      </c>
      <c r="CC4" s="18">
        <v>44106</v>
      </c>
      <c r="CD4" s="122">
        <v>409</v>
      </c>
      <c r="CE4" s="12">
        <v>409</v>
      </c>
      <c r="CF4" s="122">
        <v>323</v>
      </c>
      <c r="CG4" s="122">
        <v>323</v>
      </c>
      <c r="CP4" s="153"/>
      <c r="CQ4" s="10" t="s">
        <v>11</v>
      </c>
      <c r="CR4" t="s">
        <v>794</v>
      </c>
      <c r="CS4" t="s">
        <v>795</v>
      </c>
      <c r="CT4" t="s">
        <v>992</v>
      </c>
      <c r="CV4" s="10" t="s">
        <v>11</v>
      </c>
      <c r="CW4" t="s">
        <v>794</v>
      </c>
      <c r="CX4" t="s">
        <v>795</v>
      </c>
      <c r="CY4" t="s">
        <v>992</v>
      </c>
      <c r="DJ4" s="153"/>
      <c r="DK4" s="272" t="s">
        <v>55</v>
      </c>
      <c r="DL4" s="122">
        <v>1842</v>
      </c>
      <c r="DM4" s="122">
        <v>1734</v>
      </c>
      <c r="DN4" s="151">
        <v>0.94136807817589574</v>
      </c>
      <c r="DQ4" s="18">
        <v>44106</v>
      </c>
      <c r="DR4" s="122">
        <v>2637</v>
      </c>
      <c r="DS4" s="122">
        <v>2393</v>
      </c>
      <c r="DT4" s="151">
        <v>0.90747061054228295</v>
      </c>
      <c r="DU4"/>
      <c r="DV4"/>
      <c r="DW4"/>
      <c r="DX4"/>
      <c r="DY4"/>
      <c r="DZ4"/>
      <c r="EA4"/>
      <c r="EB4"/>
      <c r="EC4"/>
      <c r="ED4"/>
      <c r="EE4"/>
      <c r="EF4"/>
      <c r="EG4"/>
      <c r="EH4"/>
      <c r="EI4"/>
      <c r="EJ4"/>
      <c r="EK4"/>
      <c r="EL4"/>
      <c r="EM4"/>
      <c r="EN4"/>
    </row>
    <row r="5" spans="1:161" s="31" customFormat="1" x14ac:dyDescent="0.35">
      <c r="A5" s="153"/>
      <c r="Y5" s="153"/>
      <c r="Z5" s="272" t="s">
        <v>5</v>
      </c>
      <c r="AA5" s="122">
        <v>942</v>
      </c>
      <c r="AB5" s="122">
        <v>929</v>
      </c>
      <c r="AC5" s="122">
        <v>771</v>
      </c>
      <c r="AD5" s="122">
        <v>771</v>
      </c>
      <c r="AG5" s="18">
        <v>44113</v>
      </c>
      <c r="AH5" s="122">
        <v>3444</v>
      </c>
      <c r="AI5" s="122">
        <v>2686</v>
      </c>
      <c r="AJ5" s="122">
        <v>1419</v>
      </c>
      <c r="AK5" s="122">
        <v>1419</v>
      </c>
      <c r="AX5" s="153"/>
      <c r="AY5" s="272" t="s">
        <v>5</v>
      </c>
      <c r="AZ5" s="122">
        <v>67</v>
      </c>
      <c r="BA5" s="122">
        <v>76</v>
      </c>
      <c r="BB5" s="151">
        <v>1.1343283582089552</v>
      </c>
      <c r="BC5"/>
      <c r="BE5" s="18">
        <v>44113</v>
      </c>
      <c r="BF5" s="122">
        <v>509</v>
      </c>
      <c r="BG5" s="122">
        <v>215</v>
      </c>
      <c r="BH5" s="151">
        <v>0.42239685658153242</v>
      </c>
      <c r="BI5"/>
      <c r="BJ5"/>
      <c r="BV5" s="153"/>
      <c r="BW5" s="272" t="s">
        <v>5</v>
      </c>
      <c r="BX5" s="122">
        <v>337</v>
      </c>
      <c r="BY5" s="12">
        <v>324</v>
      </c>
      <c r="BZ5" s="122">
        <v>265</v>
      </c>
      <c r="CA5" s="122">
        <v>265</v>
      </c>
      <c r="CC5" s="18">
        <v>44113</v>
      </c>
      <c r="CD5" s="122">
        <v>1141</v>
      </c>
      <c r="CE5" s="12">
        <v>1125</v>
      </c>
      <c r="CF5" s="122">
        <v>985</v>
      </c>
      <c r="CG5" s="122">
        <v>985</v>
      </c>
      <c r="CP5" s="153"/>
      <c r="CQ5" s="272" t="s">
        <v>55</v>
      </c>
      <c r="CR5" s="122">
        <v>1648</v>
      </c>
      <c r="CS5" s="122">
        <v>173</v>
      </c>
      <c r="CT5" s="151">
        <v>0.1049757281553398</v>
      </c>
      <c r="CV5" s="18">
        <v>44106</v>
      </c>
      <c r="CW5" s="122">
        <v>3496</v>
      </c>
      <c r="CX5" s="122">
        <v>707</v>
      </c>
      <c r="CY5" s="151">
        <v>0.20223112128146453</v>
      </c>
      <c r="DJ5" s="153"/>
      <c r="DK5" s="272" t="s">
        <v>5</v>
      </c>
      <c r="DL5" s="122">
        <v>3492</v>
      </c>
      <c r="DM5" s="122">
        <v>3175</v>
      </c>
      <c r="DN5" s="151">
        <v>0.90922107674684993</v>
      </c>
      <c r="DQ5" s="18">
        <v>44113</v>
      </c>
      <c r="DR5" s="122">
        <v>5489</v>
      </c>
      <c r="DS5" s="122">
        <v>4835</v>
      </c>
      <c r="DT5" s="151">
        <v>0.8808526143195482</v>
      </c>
      <c r="DU5"/>
      <c r="DV5"/>
      <c r="DW5"/>
      <c r="DX5"/>
      <c r="DY5"/>
      <c r="DZ5"/>
      <c r="EA5"/>
      <c r="EB5"/>
      <c r="EC5"/>
      <c r="ED5"/>
      <c r="EE5"/>
      <c r="EF5"/>
      <c r="EG5"/>
      <c r="EH5"/>
      <c r="EI5"/>
      <c r="EJ5"/>
      <c r="EK5"/>
      <c r="EL5"/>
      <c r="EM5"/>
      <c r="EN5"/>
    </row>
    <row r="6" spans="1:161" s="31" customFormat="1" x14ac:dyDescent="0.35">
      <c r="A6" s="153"/>
      <c r="B6" s="161" t="s">
        <v>250</v>
      </c>
      <c r="C6" s="31" t="s" vm="1">
        <v>813</v>
      </c>
      <c r="I6" s="161" t="s">
        <v>250</v>
      </c>
      <c r="J6" s="31" t="s" vm="1">
        <v>813</v>
      </c>
      <c r="Y6" s="153"/>
      <c r="Z6" s="272" t="s">
        <v>517</v>
      </c>
      <c r="AA6" s="122">
        <v>3359</v>
      </c>
      <c r="AB6" s="122">
        <v>3328</v>
      </c>
      <c r="AC6" s="122">
        <v>1674</v>
      </c>
      <c r="AD6" s="122">
        <v>1715</v>
      </c>
      <c r="AG6" s="18">
        <v>44120</v>
      </c>
      <c r="AH6" s="122">
        <v>3743</v>
      </c>
      <c r="AI6" s="122">
        <v>3468</v>
      </c>
      <c r="AJ6" s="122">
        <v>1703</v>
      </c>
      <c r="AK6" s="122">
        <v>1703</v>
      </c>
      <c r="AX6" s="153"/>
      <c r="AY6" s="272" t="s">
        <v>517</v>
      </c>
      <c r="AZ6" s="122">
        <v>4586</v>
      </c>
      <c r="BA6" s="122">
        <v>445</v>
      </c>
      <c r="BB6" s="151">
        <v>9.7034452682075889E-2</v>
      </c>
      <c r="BC6"/>
      <c r="BE6" s="18">
        <v>44120</v>
      </c>
      <c r="BF6" s="122">
        <v>877</v>
      </c>
      <c r="BG6" s="122">
        <v>198</v>
      </c>
      <c r="BH6" s="151">
        <v>0.22576966932725198</v>
      </c>
      <c r="BI6"/>
      <c r="BJ6"/>
      <c r="BV6" s="153"/>
      <c r="BW6" s="272" t="s">
        <v>517</v>
      </c>
      <c r="BX6" s="122">
        <v>396</v>
      </c>
      <c r="BY6" s="12">
        <v>50</v>
      </c>
      <c r="BZ6" s="122">
        <v>321</v>
      </c>
      <c r="CA6" s="122">
        <v>321</v>
      </c>
      <c r="CC6" s="18">
        <v>44120</v>
      </c>
      <c r="CD6" s="122">
        <v>1224</v>
      </c>
      <c r="CE6" s="12">
        <v>1210</v>
      </c>
      <c r="CF6" s="122">
        <v>1035</v>
      </c>
      <c r="CG6" s="122">
        <v>1035</v>
      </c>
      <c r="CP6" s="153"/>
      <c r="CQ6" s="272" t="s">
        <v>5</v>
      </c>
      <c r="CR6" s="122">
        <v>3322</v>
      </c>
      <c r="CS6" s="122">
        <v>270</v>
      </c>
      <c r="CT6" s="151">
        <v>8.1276339554485252E-2</v>
      </c>
      <c r="CV6" s="18">
        <v>44113</v>
      </c>
      <c r="CW6" s="122">
        <v>5387</v>
      </c>
      <c r="CX6" s="122">
        <v>807</v>
      </c>
      <c r="CY6" s="151">
        <v>0.1498050863189159</v>
      </c>
      <c r="DJ6" s="153"/>
      <c r="DK6" s="272" t="s">
        <v>517</v>
      </c>
      <c r="DL6" s="122">
        <v>4586</v>
      </c>
      <c r="DM6" s="122">
        <v>3431</v>
      </c>
      <c r="DN6" s="151">
        <v>0.7481465329262974</v>
      </c>
      <c r="DQ6" s="18">
        <v>44120</v>
      </c>
      <c r="DR6" s="122">
        <v>4959</v>
      </c>
      <c r="DS6" s="122">
        <v>4479</v>
      </c>
      <c r="DT6" s="151">
        <v>0.9032062915910466</v>
      </c>
      <c r="DU6"/>
      <c r="DV6"/>
      <c r="DW6"/>
      <c r="DX6"/>
      <c r="DY6"/>
      <c r="DZ6"/>
      <c r="EA6"/>
      <c r="EB6"/>
      <c r="EC6"/>
      <c r="ED6"/>
      <c r="EE6"/>
      <c r="EF6"/>
      <c r="EG6"/>
      <c r="EH6"/>
      <c r="EI6"/>
      <c r="EJ6"/>
      <c r="EK6"/>
      <c r="EL6"/>
      <c r="EM6"/>
      <c r="EN6"/>
    </row>
    <row r="7" spans="1:161" s="31" customFormat="1" x14ac:dyDescent="0.35">
      <c r="A7" s="153"/>
      <c r="B7" s="161" t="s">
        <v>294</v>
      </c>
      <c r="C7" s="31" t="s" vm="2">
        <v>813</v>
      </c>
      <c r="I7" s="161" t="s">
        <v>294</v>
      </c>
      <c r="J7" s="31" t="s" vm="2">
        <v>813</v>
      </c>
      <c r="Y7" s="153"/>
      <c r="Z7" s="272" t="s">
        <v>132</v>
      </c>
      <c r="AA7" s="122">
        <v>9840</v>
      </c>
      <c r="AB7" s="122">
        <v>8316</v>
      </c>
      <c r="AC7" s="122">
        <v>2345</v>
      </c>
      <c r="AD7" s="122">
        <v>2345</v>
      </c>
      <c r="AG7" s="18">
        <v>44127</v>
      </c>
      <c r="AH7" s="122">
        <v>3060</v>
      </c>
      <c r="AI7" s="122">
        <v>2872</v>
      </c>
      <c r="AJ7" s="122">
        <v>1478</v>
      </c>
      <c r="AK7" s="122">
        <v>1505</v>
      </c>
      <c r="AX7" s="153"/>
      <c r="AY7" s="272" t="s">
        <v>132</v>
      </c>
      <c r="AZ7" s="122">
        <v>1036</v>
      </c>
      <c r="BA7" s="122">
        <v>304</v>
      </c>
      <c r="BB7" s="151">
        <v>0.29343629343629346</v>
      </c>
      <c r="BC7"/>
      <c r="BE7" s="18">
        <v>44127</v>
      </c>
      <c r="BF7" s="122">
        <v>1690</v>
      </c>
      <c r="BG7" s="122">
        <v>235</v>
      </c>
      <c r="BH7" s="151">
        <v>0.13905325443786981</v>
      </c>
      <c r="BI7"/>
      <c r="BJ7"/>
      <c r="BV7" s="153"/>
      <c r="BW7" s="272" t="s">
        <v>132</v>
      </c>
      <c r="BX7" s="122">
        <v>3311</v>
      </c>
      <c r="BY7" s="12">
        <v>2868</v>
      </c>
      <c r="BZ7" s="122">
        <v>2788</v>
      </c>
      <c r="CA7" s="122">
        <v>2786</v>
      </c>
      <c r="CC7" s="18">
        <v>44127</v>
      </c>
      <c r="CD7" s="122">
        <v>954</v>
      </c>
      <c r="CE7" s="12">
        <v>872</v>
      </c>
      <c r="CF7" s="122">
        <v>807</v>
      </c>
      <c r="CG7" s="122">
        <v>807</v>
      </c>
      <c r="CP7" s="153"/>
      <c r="CQ7" s="272" t="s">
        <v>517</v>
      </c>
      <c r="CR7" s="122">
        <v>5028</v>
      </c>
      <c r="CS7" s="122">
        <v>1088</v>
      </c>
      <c r="CT7" s="151">
        <v>0.21638822593476531</v>
      </c>
      <c r="CV7" s="18">
        <v>44120</v>
      </c>
      <c r="CW7" s="122">
        <v>5328</v>
      </c>
      <c r="CX7" s="122">
        <v>809</v>
      </c>
      <c r="CY7" s="151">
        <v>0.15183933933933935</v>
      </c>
      <c r="DJ7" s="153"/>
      <c r="DK7" s="272" t="s">
        <v>132</v>
      </c>
      <c r="DL7" s="122">
        <v>5585</v>
      </c>
      <c r="DM7" s="122">
        <v>5271</v>
      </c>
      <c r="DN7" s="151">
        <v>0.94377797672336616</v>
      </c>
      <c r="DQ7" s="18">
        <v>44127</v>
      </c>
      <c r="DR7" s="122">
        <v>4433</v>
      </c>
      <c r="DS7" s="122">
        <v>3965</v>
      </c>
      <c r="DT7" s="151">
        <v>0.8944281524926686</v>
      </c>
    </row>
    <row r="8" spans="1:161" s="31" customFormat="1" x14ac:dyDescent="0.35">
      <c r="A8" s="153"/>
      <c r="Y8" s="153"/>
      <c r="Z8" s="272" t="s">
        <v>138</v>
      </c>
      <c r="AA8" s="122">
        <v>2122</v>
      </c>
      <c r="AB8" s="122">
        <v>2122</v>
      </c>
      <c r="AC8" s="122">
        <v>1496</v>
      </c>
      <c r="AD8" s="122">
        <v>1495</v>
      </c>
      <c r="AG8" s="18">
        <v>44134</v>
      </c>
      <c r="AH8" s="122">
        <v>5368</v>
      </c>
      <c r="AI8" s="122">
        <v>5130</v>
      </c>
      <c r="AJ8" s="122">
        <v>2143</v>
      </c>
      <c r="AK8" s="122">
        <v>2157</v>
      </c>
      <c r="AX8" s="153"/>
      <c r="AY8" s="272" t="s">
        <v>138</v>
      </c>
      <c r="AZ8" s="122">
        <v>172</v>
      </c>
      <c r="BA8" s="122">
        <v>172</v>
      </c>
      <c r="BB8" s="151">
        <v>1</v>
      </c>
      <c r="BC8"/>
      <c r="BE8" s="18">
        <v>44134</v>
      </c>
      <c r="BF8" s="122">
        <v>1938</v>
      </c>
      <c r="BG8" s="122">
        <v>331</v>
      </c>
      <c r="BH8" s="151">
        <v>0.17079463364293085</v>
      </c>
      <c r="BI8"/>
      <c r="BJ8"/>
      <c r="BV8" s="153"/>
      <c r="BW8" s="272" t="s">
        <v>138</v>
      </c>
      <c r="BX8" s="122">
        <v>553</v>
      </c>
      <c r="BY8" s="12">
        <v>553</v>
      </c>
      <c r="BZ8" s="122">
        <v>556</v>
      </c>
      <c r="CA8" s="122">
        <v>556</v>
      </c>
      <c r="CC8" s="18">
        <v>44134</v>
      </c>
      <c r="CD8" s="122">
        <v>2199</v>
      </c>
      <c r="CE8" s="12">
        <v>2075</v>
      </c>
      <c r="CF8" s="122">
        <v>1803</v>
      </c>
      <c r="CG8" s="122">
        <v>1801</v>
      </c>
      <c r="CP8" s="153"/>
      <c r="CQ8" s="272" t="s">
        <v>132</v>
      </c>
      <c r="CR8" s="122">
        <v>5051</v>
      </c>
      <c r="CS8" s="122">
        <v>183</v>
      </c>
      <c r="CT8" s="151">
        <v>3.6230449415957239E-2</v>
      </c>
      <c r="CV8" s="18">
        <v>44127</v>
      </c>
      <c r="CW8" s="122">
        <v>5196</v>
      </c>
      <c r="CX8" s="122">
        <v>883</v>
      </c>
      <c r="CY8" s="151">
        <v>0.16993841416474212</v>
      </c>
      <c r="DJ8" s="153"/>
      <c r="DK8" s="272" t="s">
        <v>138</v>
      </c>
      <c r="DL8" s="122">
        <v>3795</v>
      </c>
      <c r="DM8" s="122">
        <v>3391</v>
      </c>
      <c r="DN8" s="151">
        <v>0.89354413702239788</v>
      </c>
      <c r="DQ8" s="18">
        <v>44134</v>
      </c>
      <c r="DR8" s="122">
        <v>5065</v>
      </c>
      <c r="DS8" s="122">
        <v>4599</v>
      </c>
      <c r="DT8" s="151">
        <v>0.90799605133267525</v>
      </c>
    </row>
    <row r="9" spans="1:161" s="31" customFormat="1" x14ac:dyDescent="0.35">
      <c r="A9" s="153"/>
      <c r="B9" s="161" t="s">
        <v>11</v>
      </c>
      <c r="C9" s="31" t="s">
        <v>763</v>
      </c>
      <c r="D9"/>
      <c r="E9"/>
      <c r="H9"/>
      <c r="I9" s="161" t="s">
        <v>11</v>
      </c>
      <c r="J9" s="31" t="s">
        <v>762</v>
      </c>
      <c r="K9"/>
      <c r="L9"/>
      <c r="M9" s="161"/>
      <c r="N9" s="161"/>
      <c r="O9" s="161"/>
      <c r="P9" s="161"/>
      <c r="Q9" s="161"/>
      <c r="R9" s="161"/>
      <c r="S9" s="161"/>
      <c r="Y9" s="153"/>
      <c r="Z9" s="272" t="s">
        <v>43</v>
      </c>
      <c r="AA9" s="122">
        <v>1021</v>
      </c>
      <c r="AB9" s="122">
        <v>987</v>
      </c>
      <c r="AC9" s="122">
        <v>617</v>
      </c>
      <c r="AD9" s="122">
        <v>617</v>
      </c>
      <c r="AG9" s="18">
        <v>44141</v>
      </c>
      <c r="AH9" s="122">
        <v>5008</v>
      </c>
      <c r="AI9" s="122">
        <v>4234</v>
      </c>
      <c r="AJ9" s="122">
        <v>2075</v>
      </c>
      <c r="AK9" s="122">
        <v>2075</v>
      </c>
      <c r="AX9" s="153"/>
      <c r="AY9" s="272" t="s">
        <v>43</v>
      </c>
      <c r="AZ9" s="122">
        <v>2051</v>
      </c>
      <c r="BA9" s="122">
        <v>73</v>
      </c>
      <c r="BB9" s="151">
        <v>3.5592393954168695E-2</v>
      </c>
      <c r="BC9"/>
      <c r="BE9" s="18">
        <v>44141</v>
      </c>
      <c r="BF9" s="122">
        <v>2062</v>
      </c>
      <c r="BG9" s="122">
        <v>342</v>
      </c>
      <c r="BH9" s="151">
        <v>0.1658583899127061</v>
      </c>
      <c r="BI9"/>
      <c r="BJ9"/>
      <c r="BV9" s="153"/>
      <c r="BW9" s="272" t="s">
        <v>43</v>
      </c>
      <c r="BX9" s="122">
        <v>1871</v>
      </c>
      <c r="BY9" s="12">
        <v>1871</v>
      </c>
      <c r="BZ9" s="122">
        <v>1490</v>
      </c>
      <c r="CA9" s="122">
        <v>1490</v>
      </c>
      <c r="CC9" s="18">
        <v>44141</v>
      </c>
      <c r="CD9" s="122">
        <v>1432</v>
      </c>
      <c r="CE9" s="12">
        <v>1236</v>
      </c>
      <c r="CF9" s="122">
        <v>1155</v>
      </c>
      <c r="CG9" s="122">
        <v>1155</v>
      </c>
      <c r="CP9" s="153"/>
      <c r="CQ9" s="272" t="s">
        <v>138</v>
      </c>
      <c r="CR9" s="122">
        <v>2917</v>
      </c>
      <c r="CS9" s="122">
        <v>300</v>
      </c>
      <c r="CT9" s="151">
        <v>0.10284538909838875</v>
      </c>
      <c r="CV9" s="18">
        <v>44134</v>
      </c>
      <c r="CW9" s="122">
        <v>4757</v>
      </c>
      <c r="CX9" s="122">
        <v>713</v>
      </c>
      <c r="CY9" s="151">
        <v>0.14988438091233972</v>
      </c>
      <c r="DJ9" s="153"/>
      <c r="DK9" s="272" t="s">
        <v>43</v>
      </c>
      <c r="DL9" s="122">
        <v>2753</v>
      </c>
      <c r="DM9" s="122">
        <v>2385</v>
      </c>
      <c r="DN9" s="151">
        <v>0.86632764257173989</v>
      </c>
      <c r="DQ9" s="18">
        <v>44141</v>
      </c>
      <c r="DR9" s="122">
        <v>6255</v>
      </c>
      <c r="DS9" s="122">
        <v>5570</v>
      </c>
      <c r="DT9" s="151">
        <v>0.89048760991207032</v>
      </c>
    </row>
    <row r="10" spans="1:161" s="31" customFormat="1" x14ac:dyDescent="0.35">
      <c r="A10" s="153"/>
      <c r="B10" s="163" t="s">
        <v>55</v>
      </c>
      <c r="C10" s="164">
        <v>3535</v>
      </c>
      <c r="D10"/>
      <c r="E10"/>
      <c r="H10"/>
      <c r="I10" s="163" t="s">
        <v>55</v>
      </c>
      <c r="J10" s="164">
        <v>23481</v>
      </c>
      <c r="K10"/>
      <c r="L10"/>
      <c r="Y10" s="153"/>
      <c r="Z10" s="272" t="s">
        <v>148</v>
      </c>
      <c r="AA10" s="122">
        <v>8879</v>
      </c>
      <c r="AB10" s="122">
        <v>8879</v>
      </c>
      <c r="AC10" s="122">
        <v>5471</v>
      </c>
      <c r="AD10" s="122">
        <v>4483</v>
      </c>
      <c r="AG10" s="18">
        <v>44148</v>
      </c>
      <c r="AH10" s="122">
        <v>4388</v>
      </c>
      <c r="AI10" s="122">
        <v>3330</v>
      </c>
      <c r="AJ10" s="122">
        <v>2040</v>
      </c>
      <c r="AK10" s="122">
        <v>2040</v>
      </c>
      <c r="AX10" s="153"/>
      <c r="AY10" s="272" t="s">
        <v>148</v>
      </c>
      <c r="AZ10" s="122">
        <v>2443</v>
      </c>
      <c r="BA10" s="122">
        <v>408</v>
      </c>
      <c r="BB10" s="151">
        <v>0.16700777732296357</v>
      </c>
      <c r="BC10"/>
      <c r="BE10" s="18">
        <v>44148</v>
      </c>
      <c r="BF10" s="122">
        <v>1650</v>
      </c>
      <c r="BG10" s="122">
        <v>310</v>
      </c>
      <c r="BH10" s="151">
        <v>0.18787878787878787</v>
      </c>
      <c r="BI10"/>
      <c r="BJ10"/>
      <c r="BV10" s="153"/>
      <c r="BW10" s="272" t="s">
        <v>148</v>
      </c>
      <c r="BX10" s="122">
        <v>4765</v>
      </c>
      <c r="BY10" s="12">
        <v>4765</v>
      </c>
      <c r="BZ10" s="122">
        <v>3317</v>
      </c>
      <c r="CA10" s="122">
        <v>3317</v>
      </c>
      <c r="CC10" s="18">
        <v>44148</v>
      </c>
      <c r="CD10" s="122">
        <v>2276</v>
      </c>
      <c r="CE10" s="12">
        <v>2070</v>
      </c>
      <c r="CF10" s="122">
        <v>1914</v>
      </c>
      <c r="CG10" s="122">
        <v>1914</v>
      </c>
      <c r="CP10" s="153"/>
      <c r="CQ10" s="272" t="s">
        <v>43</v>
      </c>
      <c r="CR10" s="122">
        <v>1624</v>
      </c>
      <c r="CS10" s="122">
        <v>219</v>
      </c>
      <c r="CT10" s="151">
        <v>0.13485221674876846</v>
      </c>
      <c r="CV10" s="18">
        <v>44141</v>
      </c>
      <c r="CW10" s="122">
        <v>5545</v>
      </c>
      <c r="CX10" s="122">
        <v>759</v>
      </c>
      <c r="CY10" s="151">
        <v>0.13688007213706041</v>
      </c>
      <c r="DJ10" s="153"/>
      <c r="DK10" s="272" t="s">
        <v>148</v>
      </c>
      <c r="DL10" s="122">
        <v>7313</v>
      </c>
      <c r="DM10" s="122">
        <v>6156</v>
      </c>
      <c r="DN10" s="151">
        <v>0.84178859565157937</v>
      </c>
      <c r="DQ10" s="18">
        <v>44148</v>
      </c>
      <c r="DR10" s="122">
        <v>5438</v>
      </c>
      <c r="DS10" s="122">
        <v>4835</v>
      </c>
      <c r="DT10" s="151">
        <v>0.88911364472232435</v>
      </c>
    </row>
    <row r="11" spans="1:161" s="31" customFormat="1" x14ac:dyDescent="0.35">
      <c r="A11" s="153"/>
      <c r="B11" s="163" t="s">
        <v>61</v>
      </c>
      <c r="C11" s="164">
        <v>54218</v>
      </c>
      <c r="D11"/>
      <c r="E11"/>
      <c r="H11"/>
      <c r="I11" s="163" t="s">
        <v>5</v>
      </c>
      <c r="J11" s="164">
        <v>57588</v>
      </c>
      <c r="K11"/>
      <c r="L11"/>
      <c r="Y11" s="153"/>
      <c r="Z11" s="272" t="s">
        <v>10</v>
      </c>
      <c r="AA11" s="122">
        <v>9783</v>
      </c>
      <c r="AB11" s="122">
        <v>6724</v>
      </c>
      <c r="AC11" s="122">
        <v>4395</v>
      </c>
      <c r="AD11" s="122">
        <v>4395</v>
      </c>
      <c r="AG11" s="18">
        <v>44155</v>
      </c>
      <c r="AH11" s="122">
        <v>4070</v>
      </c>
      <c r="AI11" s="122">
        <v>3828</v>
      </c>
      <c r="AJ11" s="122">
        <v>2059</v>
      </c>
      <c r="AK11" s="122">
        <v>2058</v>
      </c>
      <c r="AX11" s="153"/>
      <c r="AY11" s="272" t="s">
        <v>10</v>
      </c>
      <c r="AZ11" s="122">
        <v>660</v>
      </c>
      <c r="BA11" s="122">
        <v>658</v>
      </c>
      <c r="BB11" s="151">
        <v>0.99696969696969695</v>
      </c>
      <c r="BC11"/>
      <c r="BE11" s="18">
        <v>44155</v>
      </c>
      <c r="BF11" s="122">
        <v>1486</v>
      </c>
      <c r="BG11" s="122">
        <v>329</v>
      </c>
      <c r="BH11" s="151">
        <v>0.22139973082099595</v>
      </c>
      <c r="BI11"/>
      <c r="BJ11"/>
      <c r="BV11" s="153"/>
      <c r="BW11" s="272" t="s">
        <v>10</v>
      </c>
      <c r="BX11" s="122">
        <v>885</v>
      </c>
      <c r="BY11" s="12">
        <v>858</v>
      </c>
      <c r="BZ11" s="122">
        <v>839</v>
      </c>
      <c r="CA11" s="122">
        <v>839</v>
      </c>
      <c r="CC11" s="18">
        <v>44155</v>
      </c>
      <c r="CD11" s="122">
        <v>1823</v>
      </c>
      <c r="CE11" s="12">
        <v>1715</v>
      </c>
      <c r="CF11" s="122">
        <v>1295</v>
      </c>
      <c r="CG11" s="122">
        <v>1295</v>
      </c>
      <c r="CP11" s="153"/>
      <c r="CQ11" s="272" t="s">
        <v>148</v>
      </c>
      <c r="CR11" s="122">
        <v>6043</v>
      </c>
      <c r="CS11" s="122">
        <v>2224</v>
      </c>
      <c r="CT11" s="151">
        <v>0.36802912460698328</v>
      </c>
      <c r="CV11" s="18">
        <v>44148</v>
      </c>
      <c r="CW11" s="122">
        <v>5990</v>
      </c>
      <c r="CX11" s="122">
        <v>813</v>
      </c>
      <c r="CY11" s="151">
        <v>0.1357262103505843</v>
      </c>
      <c r="DJ11" s="153"/>
      <c r="DK11" s="272" t="s">
        <v>10</v>
      </c>
      <c r="DL11" s="122">
        <v>13745</v>
      </c>
      <c r="DM11" s="122">
        <v>12783</v>
      </c>
      <c r="DN11" s="151">
        <v>0.93001091305929429</v>
      </c>
      <c r="DQ11" s="18">
        <v>44155</v>
      </c>
      <c r="DR11" s="122">
        <v>5796</v>
      </c>
      <c r="DS11" s="122">
        <v>4941</v>
      </c>
      <c r="DT11" s="151">
        <v>0.85248447204968947</v>
      </c>
    </row>
    <row r="12" spans="1:161" s="31" customFormat="1" x14ac:dyDescent="0.35">
      <c r="A12" s="153"/>
      <c r="B12" s="163" t="s">
        <v>5</v>
      </c>
      <c r="C12" s="164">
        <v>8592</v>
      </c>
      <c r="D12"/>
      <c r="E12"/>
      <c r="H12"/>
      <c r="I12" s="163" t="s">
        <v>517</v>
      </c>
      <c r="J12" s="164">
        <v>77965</v>
      </c>
      <c r="K12"/>
      <c r="L12"/>
      <c r="Y12" s="153"/>
      <c r="Z12" s="272" t="s">
        <v>12</v>
      </c>
      <c r="AA12" s="122">
        <v>36883</v>
      </c>
      <c r="AB12" s="122">
        <v>32151</v>
      </c>
      <c r="AC12" s="122">
        <v>17092</v>
      </c>
      <c r="AD12" s="122">
        <v>16144</v>
      </c>
      <c r="AG12" s="18">
        <v>44162</v>
      </c>
      <c r="AH12" s="122">
        <v>2783</v>
      </c>
      <c r="AI12" s="122">
        <v>2777</v>
      </c>
      <c r="AJ12" s="122">
        <v>1710</v>
      </c>
      <c r="AK12" s="122">
        <v>722</v>
      </c>
      <c r="AX12" s="153"/>
      <c r="AY12" s="272" t="s">
        <v>12</v>
      </c>
      <c r="AZ12" s="122">
        <v>11068</v>
      </c>
      <c r="BA12" s="122">
        <v>2192</v>
      </c>
      <c r="BB12" s="151">
        <v>0.19804842790025298</v>
      </c>
      <c r="BE12" s="18">
        <v>44162</v>
      </c>
      <c r="BF12" s="122">
        <v>349</v>
      </c>
      <c r="BG12" s="122">
        <v>109</v>
      </c>
      <c r="BH12" s="151">
        <v>0.31232091690544411</v>
      </c>
      <c r="BV12" s="153"/>
      <c r="BW12" s="272" t="s">
        <v>12</v>
      </c>
      <c r="BX12" s="122">
        <v>13308</v>
      </c>
      <c r="BY12" s="12">
        <v>12479</v>
      </c>
      <c r="BZ12" s="122">
        <v>10766</v>
      </c>
      <c r="CA12" s="122">
        <v>10764</v>
      </c>
      <c r="CC12" s="18">
        <v>44162</v>
      </c>
      <c r="CD12" s="122">
        <v>1850</v>
      </c>
      <c r="CE12" s="12">
        <v>1767</v>
      </c>
      <c r="CF12" s="122">
        <v>1449</v>
      </c>
      <c r="CG12" s="122">
        <v>1449</v>
      </c>
      <c r="CP12" s="153"/>
      <c r="CQ12" s="272" t="s">
        <v>10</v>
      </c>
      <c r="CR12" s="122">
        <v>17793</v>
      </c>
      <c r="CS12" s="122">
        <v>1760</v>
      </c>
      <c r="CT12" s="151">
        <v>9.8915303771145963E-2</v>
      </c>
      <c r="CV12" s="18">
        <v>44155</v>
      </c>
      <c r="CW12" s="122">
        <v>5123</v>
      </c>
      <c r="CX12" s="122">
        <v>544</v>
      </c>
      <c r="CY12" s="151">
        <v>0.10618778059730627</v>
      </c>
      <c r="DJ12" s="153"/>
      <c r="DK12" s="272" t="s">
        <v>12</v>
      </c>
      <c r="DL12" s="122">
        <v>43111</v>
      </c>
      <c r="DM12" s="122">
        <v>38326</v>
      </c>
      <c r="DN12" s="151">
        <v>0.88900744589547909</v>
      </c>
      <c r="DQ12" s="18">
        <v>44162</v>
      </c>
      <c r="DR12" s="122">
        <v>3039</v>
      </c>
      <c r="DS12" s="122">
        <v>2709</v>
      </c>
      <c r="DT12" s="151">
        <v>0.89141164856860811</v>
      </c>
    </row>
    <row r="13" spans="1:161" s="31" customFormat="1" x14ac:dyDescent="0.35">
      <c r="A13" s="153"/>
      <c r="B13" s="163" t="s">
        <v>517</v>
      </c>
      <c r="C13" s="164">
        <v>18678</v>
      </c>
      <c r="D13"/>
      <c r="E13"/>
      <c r="H13"/>
      <c r="I13" s="163" t="s">
        <v>132</v>
      </c>
      <c r="J13" s="164">
        <v>78107</v>
      </c>
      <c r="K13"/>
      <c r="L13"/>
      <c r="Y13" s="153"/>
      <c r="Z13"/>
      <c r="AA13"/>
      <c r="AB13"/>
      <c r="AG13" s="272" t="s">
        <v>12</v>
      </c>
      <c r="AH13" s="122">
        <v>36883</v>
      </c>
      <c r="AI13" s="122">
        <v>32151</v>
      </c>
      <c r="AJ13" s="122">
        <v>17092</v>
      </c>
      <c r="AK13" s="122">
        <v>16144</v>
      </c>
      <c r="AX13" s="153"/>
      <c r="AY13"/>
      <c r="AZ13"/>
      <c r="BA13"/>
      <c r="BE13" s="272" t="s">
        <v>12</v>
      </c>
      <c r="BF13" s="122">
        <v>11068</v>
      </c>
      <c r="BG13" s="122">
        <v>2192</v>
      </c>
      <c r="BH13" s="151">
        <v>0.19804842790025298</v>
      </c>
      <c r="BV13" s="153"/>
      <c r="CC13" s="272" t="s">
        <v>12</v>
      </c>
      <c r="CD13" s="122">
        <v>13308</v>
      </c>
      <c r="CE13" s="12">
        <v>12479</v>
      </c>
      <c r="CF13" s="122">
        <v>10766</v>
      </c>
      <c r="CG13" s="122">
        <v>10764</v>
      </c>
      <c r="CP13" s="153"/>
      <c r="CQ13" s="272" t="s">
        <v>12</v>
      </c>
      <c r="CR13" s="122">
        <v>43426</v>
      </c>
      <c r="CS13" s="122">
        <v>6217</v>
      </c>
      <c r="CT13" s="151">
        <v>0.14316308202459357</v>
      </c>
      <c r="CV13" s="18">
        <v>44162</v>
      </c>
      <c r="CW13" s="122">
        <v>2604</v>
      </c>
      <c r="CX13" s="122">
        <v>182</v>
      </c>
      <c r="CY13" s="151">
        <v>6.9892473118279563E-2</v>
      </c>
      <c r="DJ13" s="153"/>
      <c r="DK13"/>
      <c r="DL13"/>
      <c r="DM13"/>
      <c r="DQ13" s="272" t="s">
        <v>12</v>
      </c>
      <c r="DR13" s="122">
        <v>43111</v>
      </c>
      <c r="DS13" s="122">
        <v>38326</v>
      </c>
      <c r="DT13" s="151">
        <v>0.88900744589547909</v>
      </c>
      <c r="EQ13" s="156"/>
    </row>
    <row r="14" spans="1:161" s="31" customFormat="1" x14ac:dyDescent="0.35">
      <c r="A14" s="153"/>
      <c r="B14" s="163" t="s">
        <v>132</v>
      </c>
      <c r="C14" s="164">
        <v>13146</v>
      </c>
      <c r="D14"/>
      <c r="E14"/>
      <c r="H14"/>
      <c r="I14" s="163" t="s">
        <v>138</v>
      </c>
      <c r="J14" s="164">
        <v>56382</v>
      </c>
      <c r="K14"/>
      <c r="L14"/>
      <c r="Y14" s="153"/>
      <c r="Z14"/>
      <c r="AA14"/>
      <c r="AB14"/>
      <c r="AX14" s="153"/>
      <c r="AY14"/>
      <c r="AZ14"/>
      <c r="BA14"/>
      <c r="BV14" s="153"/>
      <c r="CP14" s="153"/>
      <c r="CQ14"/>
      <c r="CR14"/>
      <c r="CS14"/>
      <c r="CV14" s="272" t="s">
        <v>12</v>
      </c>
      <c r="CW14" s="122">
        <v>43426</v>
      </c>
      <c r="CX14" s="122">
        <v>6217</v>
      </c>
      <c r="CY14" s="151">
        <v>0.14316308202459357</v>
      </c>
      <c r="DJ14" s="153"/>
      <c r="DK14"/>
      <c r="DL14"/>
      <c r="DM14"/>
    </row>
    <row r="15" spans="1:161" s="31" customFormat="1" x14ac:dyDescent="0.35">
      <c r="A15" s="153"/>
      <c r="B15" s="163" t="s">
        <v>138</v>
      </c>
      <c r="C15" s="164">
        <v>11013</v>
      </c>
      <c r="D15"/>
      <c r="E15"/>
      <c r="H15"/>
      <c r="I15" s="163" t="s">
        <v>43</v>
      </c>
      <c r="J15" s="164">
        <v>36152</v>
      </c>
      <c r="K15"/>
      <c r="L15"/>
      <c r="Y15" s="153"/>
      <c r="AX15" s="153"/>
      <c r="AY15"/>
      <c r="AZ15"/>
      <c r="BA15"/>
      <c r="BV15" s="153"/>
      <c r="CP15" s="153"/>
      <c r="CQ15"/>
      <c r="CR15"/>
      <c r="CS15"/>
      <c r="DJ15" s="153"/>
      <c r="DK15"/>
      <c r="DL15"/>
      <c r="DM15"/>
    </row>
    <row r="16" spans="1:161" s="31" customFormat="1" x14ac:dyDescent="0.35">
      <c r="A16" s="153"/>
      <c r="B16" s="163" t="s">
        <v>43</v>
      </c>
      <c r="C16" s="164">
        <v>5102</v>
      </c>
      <c r="D16"/>
      <c r="E16"/>
      <c r="H16"/>
      <c r="I16" s="163" t="s">
        <v>10</v>
      </c>
      <c r="J16" s="164">
        <v>267336</v>
      </c>
      <c r="K16"/>
      <c r="L16"/>
      <c r="N16" s="38"/>
      <c r="Y16" s="153"/>
      <c r="AX16" s="153"/>
      <c r="AY16"/>
      <c r="AZ16"/>
      <c r="BA16"/>
      <c r="BV16" s="153"/>
      <c r="CP16" s="153"/>
      <c r="CQ16"/>
      <c r="CR16"/>
      <c r="CS16"/>
      <c r="DJ16" s="153"/>
      <c r="DK16"/>
      <c r="DL16"/>
      <c r="DM16"/>
    </row>
    <row r="17" spans="1:117" s="31" customFormat="1" x14ac:dyDescent="0.35">
      <c r="A17" s="153"/>
      <c r="B17" s="163" t="s">
        <v>148</v>
      </c>
      <c r="C17" s="164">
        <v>17341</v>
      </c>
      <c r="D17"/>
      <c r="E17"/>
      <c r="H17"/>
      <c r="I17" s="163" t="s">
        <v>12</v>
      </c>
      <c r="J17" s="164">
        <v>597011</v>
      </c>
      <c r="K17"/>
      <c r="L17"/>
      <c r="N17" s="38"/>
      <c r="Y17" s="153"/>
      <c r="AX17" s="153"/>
      <c r="AY17"/>
      <c r="AZ17"/>
      <c r="BA17"/>
      <c r="BV17" s="153"/>
      <c r="CP17" s="153"/>
      <c r="CQ17"/>
      <c r="CR17"/>
      <c r="CS17"/>
      <c r="DJ17" s="153"/>
      <c r="DK17"/>
      <c r="DL17"/>
      <c r="DM17"/>
    </row>
    <row r="18" spans="1:117" s="31" customFormat="1" x14ac:dyDescent="0.35">
      <c r="A18" s="153"/>
      <c r="B18" s="163" t="s">
        <v>10</v>
      </c>
      <c r="C18" s="164">
        <v>40674</v>
      </c>
      <c r="D18"/>
      <c r="E18"/>
      <c r="G18" s="157"/>
      <c r="H18"/>
      <c r="I18"/>
      <c r="J18"/>
      <c r="K18"/>
      <c r="L18"/>
      <c r="N18" s="38"/>
      <c r="Y18" s="153"/>
      <c r="AX18" s="153"/>
      <c r="AY18"/>
      <c r="AZ18"/>
      <c r="BA18"/>
      <c r="BV18" s="153"/>
      <c r="CP18" s="153"/>
      <c r="CQ18"/>
      <c r="CR18"/>
      <c r="CS18"/>
      <c r="DJ18" s="153"/>
      <c r="DK18"/>
      <c r="DL18"/>
      <c r="DM18"/>
    </row>
    <row r="19" spans="1:117" s="31" customFormat="1" x14ac:dyDescent="0.35">
      <c r="A19" s="153"/>
      <c r="B19" s="163" t="s">
        <v>12</v>
      </c>
      <c r="C19" s="164">
        <v>172299</v>
      </c>
      <c r="D19"/>
      <c r="E19"/>
      <c r="H19"/>
      <c r="I19"/>
      <c r="J19"/>
      <c r="K19"/>
      <c r="L19"/>
      <c r="N19" s="38"/>
      <c r="Y19" s="153"/>
      <c r="AX19" s="153"/>
      <c r="AY19"/>
      <c r="AZ19"/>
      <c r="BA19"/>
      <c r="BV19" s="153"/>
      <c r="CP19" s="153"/>
      <c r="CQ19"/>
      <c r="CR19"/>
      <c r="CS19"/>
      <c r="DJ19" s="153"/>
      <c r="DK19"/>
      <c r="DL19"/>
      <c r="DM19"/>
    </row>
    <row r="20" spans="1:117" s="31" customFormat="1" x14ac:dyDescent="0.35">
      <c r="A20" s="153"/>
      <c r="C20" s="154"/>
      <c r="F20" s="155"/>
      <c r="K20" s="157"/>
      <c r="N20" s="38"/>
      <c r="Y20" s="153"/>
      <c r="AV20" s="161"/>
      <c r="AW20" s="161"/>
      <c r="AX20" s="153"/>
      <c r="AY20"/>
      <c r="AZ20"/>
      <c r="BA20"/>
      <c r="BV20" s="153"/>
      <c r="CP20" s="153"/>
      <c r="CQ20"/>
      <c r="CR20"/>
      <c r="CS20"/>
      <c r="DJ20" s="153"/>
      <c r="DK20"/>
      <c r="DL20"/>
      <c r="DM20"/>
    </row>
    <row r="21" spans="1:117" s="31" customFormat="1" x14ac:dyDescent="0.35">
      <c r="A21" s="153"/>
      <c r="C21" s="154"/>
      <c r="F21" s="155"/>
      <c r="K21" s="157"/>
      <c r="N21" s="38"/>
      <c r="Y21" s="153"/>
      <c r="AX21" s="153"/>
      <c r="AY21"/>
      <c r="BV21" s="153"/>
      <c r="CP21" s="153"/>
      <c r="CQ21"/>
      <c r="CR21"/>
      <c r="CS21"/>
      <c r="DJ21" s="153"/>
    </row>
    <row r="22" spans="1:117" s="31" customFormat="1" x14ac:dyDescent="0.35">
      <c r="A22" s="153"/>
      <c r="C22" s="154"/>
      <c r="F22" s="155"/>
      <c r="G22" s="156"/>
      <c r="K22" s="157"/>
      <c r="N22" s="38"/>
      <c r="Y22" s="153"/>
      <c r="AX22" s="153"/>
      <c r="AY22"/>
      <c r="BV22" s="153"/>
      <c r="CP22" s="153"/>
      <c r="DJ22" s="153"/>
    </row>
    <row r="23" spans="1:117" s="31" customFormat="1" x14ac:dyDescent="0.35">
      <c r="A23" s="153"/>
      <c r="C23" s="154"/>
      <c r="F23" s="155"/>
      <c r="G23" s="156"/>
      <c r="K23" s="157"/>
      <c r="N23" s="38"/>
      <c r="Y23" s="153"/>
      <c r="AX23" s="153"/>
      <c r="AY23"/>
      <c r="BV23" s="153"/>
      <c r="CP23" s="153"/>
      <c r="DJ23" s="153"/>
    </row>
    <row r="24" spans="1:117" s="31" customFormat="1" x14ac:dyDescent="0.35">
      <c r="A24" s="153"/>
      <c r="F24" s="155"/>
      <c r="G24" s="156"/>
      <c r="K24" s="157"/>
      <c r="N24" s="38"/>
      <c r="Y24" s="153"/>
      <c r="AX24" s="153"/>
      <c r="AY24"/>
      <c r="BV24" s="153"/>
      <c r="BW24" s="10" t="s">
        <v>11</v>
      </c>
      <c r="BX24" t="s">
        <v>786</v>
      </c>
      <c r="BY24" t="s">
        <v>787</v>
      </c>
      <c r="BZ24" t="s">
        <v>791</v>
      </c>
      <c r="CC24" s="10" t="s">
        <v>11</v>
      </c>
      <c r="CD24" t="s">
        <v>786</v>
      </c>
      <c r="CE24" t="s">
        <v>787</v>
      </c>
      <c r="CF24" t="s">
        <v>791</v>
      </c>
      <c r="CP24" s="153"/>
      <c r="DJ24" s="153"/>
    </row>
    <row r="25" spans="1:117" s="31" customFormat="1" x14ac:dyDescent="0.35">
      <c r="A25" s="153"/>
      <c r="F25" s="155"/>
      <c r="G25" s="156"/>
      <c r="K25" s="157"/>
      <c r="N25" s="38"/>
      <c r="Y25" s="153"/>
      <c r="AX25" s="153"/>
      <c r="AY25"/>
      <c r="BV25" s="153"/>
      <c r="BW25" s="272" t="s">
        <v>55</v>
      </c>
      <c r="BX25" s="122">
        <v>1190</v>
      </c>
      <c r="BY25" s="122">
        <v>1190</v>
      </c>
      <c r="BZ25" s="151">
        <v>1</v>
      </c>
      <c r="CC25" s="18">
        <v>44106</v>
      </c>
      <c r="CD25" s="122">
        <v>409</v>
      </c>
      <c r="CE25" s="122">
        <v>323</v>
      </c>
      <c r="CF25" s="151">
        <v>0.78973105134474331</v>
      </c>
      <c r="CP25" s="153"/>
      <c r="DJ25" s="153"/>
    </row>
    <row r="26" spans="1:117" s="31" customFormat="1" x14ac:dyDescent="0.35">
      <c r="A26" s="153"/>
      <c r="F26" s="155"/>
      <c r="G26" s="156"/>
      <c r="K26" s="157"/>
      <c r="N26" s="38"/>
      <c r="Y26" s="153"/>
      <c r="Z26" s="10" t="s">
        <v>11</v>
      </c>
      <c r="AA26" t="s">
        <v>772</v>
      </c>
      <c r="AB26" t="s">
        <v>773</v>
      </c>
      <c r="AC26" t="s">
        <v>866</v>
      </c>
      <c r="AD26"/>
      <c r="AE26"/>
      <c r="AF26" s="161"/>
      <c r="AG26" s="10" t="s">
        <v>11</v>
      </c>
      <c r="AH26" t="s">
        <v>772</v>
      </c>
      <c r="AI26" t="s">
        <v>773</v>
      </c>
      <c r="AJ26" t="s">
        <v>866</v>
      </c>
      <c r="AX26" s="153"/>
      <c r="AY26"/>
      <c r="BV26" s="153"/>
      <c r="BW26" s="272" t="s">
        <v>5</v>
      </c>
      <c r="BX26" s="122">
        <v>337</v>
      </c>
      <c r="BY26" s="122">
        <v>265</v>
      </c>
      <c r="BZ26" s="151">
        <v>0.78635014836795247</v>
      </c>
      <c r="CC26" s="18">
        <v>44113</v>
      </c>
      <c r="CD26" s="122">
        <v>1141</v>
      </c>
      <c r="CE26" s="122">
        <v>985</v>
      </c>
      <c r="CF26" s="151">
        <v>0.86327782646801055</v>
      </c>
      <c r="CP26" s="153"/>
      <c r="DJ26" s="153"/>
    </row>
    <row r="27" spans="1:117" s="31" customFormat="1" x14ac:dyDescent="0.35">
      <c r="A27" s="153"/>
      <c r="B27" s="161" t="s">
        <v>250</v>
      </c>
      <c r="C27" s="31" t="s" vm="1">
        <v>813</v>
      </c>
      <c r="F27" s="155"/>
      <c r="G27" s="156"/>
      <c r="K27" s="157"/>
      <c r="N27" s="38"/>
      <c r="Y27" s="153"/>
      <c r="Z27" s="272" t="s">
        <v>55</v>
      </c>
      <c r="AA27" s="122">
        <v>323</v>
      </c>
      <c r="AB27" s="122">
        <v>323</v>
      </c>
      <c r="AC27" s="151">
        <v>1</v>
      </c>
      <c r="AD27"/>
      <c r="AE27"/>
      <c r="AG27" s="18">
        <v>44106</v>
      </c>
      <c r="AH27" s="122">
        <v>2465</v>
      </c>
      <c r="AI27" s="122">
        <v>2465</v>
      </c>
      <c r="AJ27" s="151">
        <v>1</v>
      </c>
      <c r="AX27" s="153"/>
      <c r="AY27"/>
      <c r="BV27" s="153"/>
      <c r="BW27" s="272" t="s">
        <v>517</v>
      </c>
      <c r="BX27" s="122">
        <v>396</v>
      </c>
      <c r="BY27" s="122">
        <v>321</v>
      </c>
      <c r="BZ27" s="151">
        <v>0.81060606060606055</v>
      </c>
      <c r="CC27" s="18">
        <v>44120</v>
      </c>
      <c r="CD27" s="122">
        <v>1224</v>
      </c>
      <c r="CE27" s="122">
        <v>1035</v>
      </c>
      <c r="CF27" s="151">
        <v>0.84558823529411764</v>
      </c>
      <c r="CP27" s="153"/>
      <c r="DJ27" s="153"/>
    </row>
    <row r="28" spans="1:117" s="31" customFormat="1" x14ac:dyDescent="0.35">
      <c r="A28" s="153"/>
      <c r="B28" s="161" t="s">
        <v>294</v>
      </c>
      <c r="C28" s="31" t="s" vm="2">
        <v>813</v>
      </c>
      <c r="F28" s="155"/>
      <c r="G28" s="156"/>
      <c r="K28" s="157"/>
      <c r="N28" s="38"/>
      <c r="T28" s="161"/>
      <c r="U28" s="161"/>
      <c r="V28" s="161"/>
      <c r="W28" s="161"/>
      <c r="X28" s="161"/>
      <c r="Y28" s="153"/>
      <c r="Z28" s="272" t="s">
        <v>5</v>
      </c>
      <c r="AA28" s="122">
        <v>771</v>
      </c>
      <c r="AB28" s="122">
        <v>771</v>
      </c>
      <c r="AC28" s="151">
        <v>1</v>
      </c>
      <c r="AD28"/>
      <c r="AE28"/>
      <c r="AG28" s="18">
        <v>44113</v>
      </c>
      <c r="AH28" s="122">
        <v>1419</v>
      </c>
      <c r="AI28" s="122">
        <v>1419</v>
      </c>
      <c r="AJ28" s="151">
        <v>1</v>
      </c>
      <c r="AK28" s="161"/>
      <c r="AX28" s="153"/>
      <c r="AY28"/>
      <c r="BV28" s="153"/>
      <c r="BW28" s="272" t="s">
        <v>132</v>
      </c>
      <c r="BX28" s="122">
        <v>3311</v>
      </c>
      <c r="BY28" s="122">
        <v>2788</v>
      </c>
      <c r="BZ28" s="151">
        <v>0.84204167925098161</v>
      </c>
      <c r="CC28" s="18">
        <v>44127</v>
      </c>
      <c r="CD28" s="122">
        <v>954</v>
      </c>
      <c r="CE28" s="122">
        <v>807</v>
      </c>
      <c r="CF28" s="151">
        <v>0.84591194968553463</v>
      </c>
      <c r="CP28" s="153"/>
      <c r="DJ28" s="153"/>
    </row>
    <row r="29" spans="1:117" s="31" customFormat="1" x14ac:dyDescent="0.35">
      <c r="A29" s="153"/>
      <c r="F29" s="155"/>
      <c r="G29" s="156"/>
      <c r="K29" s="157"/>
      <c r="N29" s="38"/>
      <c r="Y29" s="153"/>
      <c r="Z29" s="272" t="s">
        <v>517</v>
      </c>
      <c r="AA29" s="122">
        <v>1674</v>
      </c>
      <c r="AB29" s="122">
        <v>1715</v>
      </c>
      <c r="AC29" s="151">
        <v>1.0244922341696536</v>
      </c>
      <c r="AD29"/>
      <c r="AE29"/>
      <c r="AG29" s="18">
        <v>44120</v>
      </c>
      <c r="AH29" s="122">
        <v>1703</v>
      </c>
      <c r="AI29" s="122">
        <v>1703</v>
      </c>
      <c r="AJ29" s="151">
        <v>1</v>
      </c>
      <c r="AX29" s="153"/>
      <c r="AY29"/>
      <c r="BV29" s="153"/>
      <c r="BW29" s="272" t="s">
        <v>138</v>
      </c>
      <c r="BX29" s="122">
        <v>553</v>
      </c>
      <c r="BY29" s="122">
        <v>556</v>
      </c>
      <c r="BZ29" s="151">
        <v>1.0054249547920433</v>
      </c>
      <c r="CC29" s="18">
        <v>44134</v>
      </c>
      <c r="CD29" s="122">
        <v>2199</v>
      </c>
      <c r="CE29" s="122">
        <v>1803</v>
      </c>
      <c r="CF29" s="151">
        <v>0.81991814461118695</v>
      </c>
      <c r="CP29" s="153"/>
      <c r="DJ29" s="153"/>
    </row>
    <row r="30" spans="1:117" s="31" customFormat="1" x14ac:dyDescent="0.35">
      <c r="A30" s="153"/>
      <c r="B30" s="161" t="s">
        <v>11</v>
      </c>
      <c r="C30" s="31" t="s">
        <v>762</v>
      </c>
      <c r="D30" s="31" t="s">
        <v>763</v>
      </c>
      <c r="E30" s="31" t="s">
        <v>767</v>
      </c>
      <c r="F30" s="190"/>
      <c r="G30" s="191"/>
      <c r="H30" s="161"/>
      <c r="I30" s="161"/>
      <c r="J30" s="161"/>
      <c r="K30" s="192"/>
      <c r="L30" s="161"/>
      <c r="M30" s="161"/>
      <c r="N30" s="166"/>
      <c r="O30" s="161"/>
      <c r="P30" s="161"/>
      <c r="Q30" s="161"/>
      <c r="R30" s="161"/>
      <c r="S30" s="161"/>
      <c r="T30" s="161"/>
      <c r="U30" s="161"/>
      <c r="V30" s="161"/>
      <c r="W30" s="161"/>
      <c r="X30" s="161"/>
      <c r="Y30" s="186"/>
      <c r="Z30" s="272" t="s">
        <v>132</v>
      </c>
      <c r="AA30" s="122">
        <v>2345</v>
      </c>
      <c r="AB30" s="122">
        <v>2345</v>
      </c>
      <c r="AC30" s="151">
        <v>1</v>
      </c>
      <c r="AD30" s="10"/>
      <c r="AE30" s="10"/>
      <c r="AF30" s="161"/>
      <c r="AG30" s="18">
        <v>44127</v>
      </c>
      <c r="AH30" s="122">
        <v>1478</v>
      </c>
      <c r="AI30" s="122">
        <v>1505</v>
      </c>
      <c r="AJ30" s="151">
        <v>1.0182679296346413</v>
      </c>
      <c r="AK30" s="161"/>
      <c r="AL30" s="161"/>
      <c r="AM30" s="161"/>
      <c r="AN30" s="161"/>
      <c r="AX30" s="153"/>
      <c r="AY30"/>
      <c r="BV30" s="153"/>
      <c r="BW30" s="272" t="s">
        <v>43</v>
      </c>
      <c r="BX30" s="122">
        <v>1871</v>
      </c>
      <c r="BY30" s="122">
        <v>1490</v>
      </c>
      <c r="BZ30" s="151">
        <v>0.79636557990379475</v>
      </c>
      <c r="CC30" s="18">
        <v>44141</v>
      </c>
      <c r="CD30" s="122">
        <v>1432</v>
      </c>
      <c r="CE30" s="122">
        <v>1155</v>
      </c>
      <c r="CF30" s="151">
        <v>0.80656424581005581</v>
      </c>
      <c r="CP30" s="153"/>
      <c r="DJ30" s="153"/>
    </row>
    <row r="31" spans="1:117" s="31" customFormat="1" x14ac:dyDescent="0.35">
      <c r="A31" s="153"/>
      <c r="B31" s="163" t="s">
        <v>55</v>
      </c>
      <c r="C31" s="164">
        <v>23481</v>
      </c>
      <c r="D31" s="164">
        <v>3535</v>
      </c>
      <c r="E31" s="165">
        <v>0.75077793493635081</v>
      </c>
      <c r="N31" s="38"/>
      <c r="Y31" s="153"/>
      <c r="Z31" s="272" t="s">
        <v>138</v>
      </c>
      <c r="AA31" s="122">
        <v>1496</v>
      </c>
      <c r="AB31" s="122">
        <v>1495</v>
      </c>
      <c r="AC31" s="151">
        <v>0.99933155080213909</v>
      </c>
      <c r="AD31"/>
      <c r="AE31"/>
      <c r="AG31" s="18">
        <v>44134</v>
      </c>
      <c r="AH31" s="122">
        <v>2143</v>
      </c>
      <c r="AI31" s="122">
        <v>2157</v>
      </c>
      <c r="AJ31" s="151">
        <v>1.0065328978068129</v>
      </c>
      <c r="AX31" s="153"/>
      <c r="AY31" s="10" t="s">
        <v>11</v>
      </c>
      <c r="AZ31" t="s">
        <v>776</v>
      </c>
      <c r="BA31" t="s">
        <v>778</v>
      </c>
      <c r="BB31" t="s">
        <v>777</v>
      </c>
      <c r="BC31" t="s">
        <v>780</v>
      </c>
      <c r="BE31" s="10" t="s">
        <v>11</v>
      </c>
      <c r="BF31" t="s">
        <v>776</v>
      </c>
      <c r="BG31" t="s">
        <v>778</v>
      </c>
      <c r="BH31" t="s">
        <v>777</v>
      </c>
      <c r="BI31" t="s">
        <v>780</v>
      </c>
      <c r="BV31" s="153"/>
      <c r="BW31" s="272" t="s">
        <v>148</v>
      </c>
      <c r="BX31" s="122">
        <v>4765</v>
      </c>
      <c r="BY31" s="122">
        <v>3317</v>
      </c>
      <c r="BZ31" s="151">
        <v>0.69611752360965373</v>
      </c>
      <c r="CC31" s="18">
        <v>44148</v>
      </c>
      <c r="CD31" s="122">
        <v>2276</v>
      </c>
      <c r="CE31" s="122">
        <v>1914</v>
      </c>
      <c r="CF31" s="151">
        <v>0.84094903339191562</v>
      </c>
      <c r="CP31" s="153"/>
      <c r="DJ31" s="153"/>
    </row>
    <row r="32" spans="1:117" s="31" customFormat="1" x14ac:dyDescent="0.35">
      <c r="A32" s="153"/>
      <c r="B32" s="163" t="s">
        <v>61</v>
      </c>
      <c r="C32" s="164"/>
      <c r="D32" s="164">
        <v>54218</v>
      </c>
      <c r="E32" s="165"/>
      <c r="N32" s="38"/>
      <c r="Y32" s="153"/>
      <c r="Z32" s="272" t="s">
        <v>43</v>
      </c>
      <c r="AA32" s="122">
        <v>617</v>
      </c>
      <c r="AB32" s="122">
        <v>617</v>
      </c>
      <c r="AC32" s="151">
        <v>1</v>
      </c>
      <c r="AD32"/>
      <c r="AE32"/>
      <c r="AG32" s="18">
        <v>44141</v>
      </c>
      <c r="AH32" s="122">
        <v>2075</v>
      </c>
      <c r="AI32" s="122">
        <v>2075</v>
      </c>
      <c r="AJ32" s="151">
        <v>1</v>
      </c>
      <c r="AX32" s="153"/>
      <c r="AY32" s="272" t="s">
        <v>55</v>
      </c>
      <c r="AZ32" s="122">
        <v>56</v>
      </c>
      <c r="BA32" s="122">
        <v>56</v>
      </c>
      <c r="BB32" s="122">
        <v>56</v>
      </c>
      <c r="BC32" s="151">
        <v>1</v>
      </c>
      <c r="BE32" s="18">
        <v>44106</v>
      </c>
      <c r="BF32" s="122">
        <v>123</v>
      </c>
      <c r="BG32" s="122">
        <v>123</v>
      </c>
      <c r="BH32" s="122">
        <v>95</v>
      </c>
      <c r="BI32" s="151">
        <v>0.77235772357723576</v>
      </c>
      <c r="BV32" s="153"/>
      <c r="BW32" s="272" t="s">
        <v>10</v>
      </c>
      <c r="BX32" s="122">
        <v>885</v>
      </c>
      <c r="BY32" s="122">
        <v>839</v>
      </c>
      <c r="BZ32" s="151">
        <v>0.94802259887005647</v>
      </c>
      <c r="CC32" s="18">
        <v>44155</v>
      </c>
      <c r="CD32" s="122">
        <v>1823</v>
      </c>
      <c r="CE32" s="122">
        <v>1295</v>
      </c>
      <c r="CF32" s="151">
        <v>0.71036752605595177</v>
      </c>
      <c r="CP32" s="153"/>
      <c r="DJ32" s="153"/>
    </row>
    <row r="33" spans="1:124" s="31" customFormat="1" x14ac:dyDescent="0.35">
      <c r="A33" s="153"/>
      <c r="B33" s="163" t="s">
        <v>5</v>
      </c>
      <c r="C33" s="164">
        <v>57588</v>
      </c>
      <c r="D33" s="164">
        <v>8592</v>
      </c>
      <c r="E33" s="165">
        <v>0.77141527001862198</v>
      </c>
      <c r="N33" s="38"/>
      <c r="Y33" s="153"/>
      <c r="Z33" s="272" t="s">
        <v>148</v>
      </c>
      <c r="AA33" s="122">
        <v>5471</v>
      </c>
      <c r="AB33" s="122">
        <v>4483</v>
      </c>
      <c r="AC33" s="151">
        <v>0.81941144214951567</v>
      </c>
      <c r="AD33"/>
      <c r="AE33"/>
      <c r="AG33" s="18">
        <v>44148</v>
      </c>
      <c r="AH33" s="122">
        <v>2040</v>
      </c>
      <c r="AI33" s="122">
        <v>2040</v>
      </c>
      <c r="AJ33" s="151">
        <v>1</v>
      </c>
      <c r="AX33" s="153"/>
      <c r="AY33" s="272" t="s">
        <v>5</v>
      </c>
      <c r="AZ33" s="122">
        <v>76</v>
      </c>
      <c r="BA33" s="122">
        <v>77</v>
      </c>
      <c r="BB33" s="122">
        <v>68</v>
      </c>
      <c r="BC33" s="151">
        <v>0.88311688311688308</v>
      </c>
      <c r="BE33" s="18">
        <v>44113</v>
      </c>
      <c r="BF33" s="122">
        <v>215</v>
      </c>
      <c r="BG33" s="122">
        <v>215</v>
      </c>
      <c r="BH33" s="122">
        <v>184</v>
      </c>
      <c r="BI33" s="151">
        <v>0.85581395348837208</v>
      </c>
      <c r="BV33" s="153"/>
      <c r="BW33" s="272" t="s">
        <v>12</v>
      </c>
      <c r="BX33" s="122">
        <v>13308</v>
      </c>
      <c r="BY33" s="122">
        <v>10766</v>
      </c>
      <c r="BZ33" s="151">
        <v>0.80898707544334236</v>
      </c>
      <c r="CC33" s="18">
        <v>44162</v>
      </c>
      <c r="CD33" s="122">
        <v>1850</v>
      </c>
      <c r="CE33" s="122">
        <v>1449</v>
      </c>
      <c r="CF33" s="151">
        <v>0.78324324324324324</v>
      </c>
      <c r="CP33" s="153"/>
      <c r="CQ33" s="10" t="s">
        <v>11</v>
      </c>
      <c r="CR33" t="s">
        <v>794</v>
      </c>
      <c r="CS33" t="s">
        <v>795</v>
      </c>
      <c r="CT33" t="s">
        <v>991</v>
      </c>
      <c r="CU33" t="s">
        <v>993</v>
      </c>
      <c r="CW33" s="10" t="s">
        <v>11</v>
      </c>
      <c r="CX33" t="s">
        <v>794</v>
      </c>
      <c r="CY33" t="s">
        <v>795</v>
      </c>
      <c r="CZ33" t="s">
        <v>991</v>
      </c>
      <c r="DA33" t="s">
        <v>993</v>
      </c>
      <c r="DJ33" s="153"/>
    </row>
    <row r="34" spans="1:124" s="31" customFormat="1" x14ac:dyDescent="0.35">
      <c r="A34" s="153"/>
      <c r="B34" s="163" t="s">
        <v>517</v>
      </c>
      <c r="C34" s="164">
        <v>77965</v>
      </c>
      <c r="D34" s="164">
        <v>18678</v>
      </c>
      <c r="E34" s="165">
        <v>0.8324231716457865</v>
      </c>
      <c r="F34" s="161"/>
      <c r="G34" s="161"/>
      <c r="H34" s="161"/>
      <c r="I34" s="161"/>
      <c r="J34" s="161"/>
      <c r="K34" s="161"/>
      <c r="L34" s="161"/>
      <c r="M34" s="161"/>
      <c r="N34" s="166"/>
      <c r="O34" s="161"/>
      <c r="T34" s="161"/>
      <c r="U34" s="161"/>
      <c r="V34" s="161"/>
      <c r="W34" s="161"/>
      <c r="X34" s="161"/>
      <c r="Y34" s="153"/>
      <c r="Z34" s="272" t="s">
        <v>10</v>
      </c>
      <c r="AA34" s="122">
        <v>4395</v>
      </c>
      <c r="AB34" s="122">
        <v>4395</v>
      </c>
      <c r="AC34" s="151">
        <v>1</v>
      </c>
      <c r="AD34"/>
      <c r="AE34"/>
      <c r="AG34" s="18">
        <v>44155</v>
      </c>
      <c r="AH34" s="122">
        <v>2059</v>
      </c>
      <c r="AI34" s="122">
        <v>2058</v>
      </c>
      <c r="AJ34" s="151">
        <v>0.99951432734337053</v>
      </c>
      <c r="AT34" s="161"/>
      <c r="AU34" s="161"/>
      <c r="AV34" s="161"/>
      <c r="AW34" s="161"/>
      <c r="AX34" s="153"/>
      <c r="AY34" s="272" t="s">
        <v>517</v>
      </c>
      <c r="AZ34" s="122">
        <v>445</v>
      </c>
      <c r="BA34" s="122">
        <v>444</v>
      </c>
      <c r="BB34" s="122">
        <v>400</v>
      </c>
      <c r="BC34" s="151">
        <v>0.90090090090090091</v>
      </c>
      <c r="BE34" s="18">
        <v>44120</v>
      </c>
      <c r="BF34" s="122">
        <v>198</v>
      </c>
      <c r="BG34" s="122">
        <v>198</v>
      </c>
      <c r="BH34" s="122">
        <v>172</v>
      </c>
      <c r="BI34" s="151">
        <v>0.86868686868686873</v>
      </c>
      <c r="BV34" s="153"/>
      <c r="CC34" s="272" t="s">
        <v>12</v>
      </c>
      <c r="CD34" s="122">
        <v>13308</v>
      </c>
      <c r="CE34" s="122">
        <v>10766</v>
      </c>
      <c r="CF34" s="151">
        <v>0.80898707544334236</v>
      </c>
      <c r="CP34" s="153"/>
      <c r="CQ34" s="272" t="s">
        <v>55</v>
      </c>
      <c r="CR34" s="122">
        <v>1648</v>
      </c>
      <c r="CS34" s="122">
        <v>173</v>
      </c>
      <c r="CT34" s="122">
        <v>173</v>
      </c>
      <c r="CU34" s="122">
        <v>6</v>
      </c>
      <c r="CW34" s="18">
        <v>44106</v>
      </c>
      <c r="CX34" s="122">
        <v>3496</v>
      </c>
      <c r="CY34" s="122">
        <v>707</v>
      </c>
      <c r="CZ34" s="122">
        <v>684</v>
      </c>
      <c r="DA34" s="122">
        <v>15</v>
      </c>
      <c r="DJ34" s="153"/>
    </row>
    <row r="35" spans="1:124" s="31" customFormat="1" x14ac:dyDescent="0.35">
      <c r="A35" s="153"/>
      <c r="B35" s="163" t="s">
        <v>132</v>
      </c>
      <c r="C35" s="164">
        <v>78107</v>
      </c>
      <c r="D35" s="164">
        <v>13146</v>
      </c>
      <c r="E35" s="165">
        <v>0.75559105431309903</v>
      </c>
      <c r="N35" s="38"/>
      <c r="Y35" s="153"/>
      <c r="Z35" s="272" t="s">
        <v>12</v>
      </c>
      <c r="AA35" s="122">
        <v>17092</v>
      </c>
      <c r="AB35" s="122">
        <v>16144</v>
      </c>
      <c r="AC35" s="151">
        <v>0.94453545518371163</v>
      </c>
      <c r="AG35" s="18">
        <v>44162</v>
      </c>
      <c r="AH35" s="122">
        <v>1710</v>
      </c>
      <c r="AI35" s="122">
        <v>722</v>
      </c>
      <c r="AJ35" s="151">
        <v>0.42222222222222222</v>
      </c>
      <c r="AX35" s="153"/>
      <c r="AY35" s="272" t="s">
        <v>132</v>
      </c>
      <c r="AZ35" s="122">
        <v>304</v>
      </c>
      <c r="BA35" s="122">
        <v>304</v>
      </c>
      <c r="BB35" s="122">
        <v>290</v>
      </c>
      <c r="BC35" s="151">
        <v>0.95394736842105265</v>
      </c>
      <c r="BE35" s="18">
        <v>44127</v>
      </c>
      <c r="BF35" s="122">
        <v>235</v>
      </c>
      <c r="BG35" s="122">
        <v>236</v>
      </c>
      <c r="BH35" s="122">
        <v>235</v>
      </c>
      <c r="BI35" s="151">
        <v>0.99576271186440679</v>
      </c>
      <c r="BV35" s="153"/>
      <c r="CP35" s="153"/>
      <c r="CQ35" s="272" t="s">
        <v>5</v>
      </c>
      <c r="CR35" s="122">
        <v>3322</v>
      </c>
      <c r="CS35" s="122">
        <v>270</v>
      </c>
      <c r="CT35" s="122">
        <v>615</v>
      </c>
      <c r="CU35" s="122">
        <v>421</v>
      </c>
      <c r="CW35" s="18">
        <v>44113</v>
      </c>
      <c r="CX35" s="122">
        <v>5387</v>
      </c>
      <c r="CY35" s="122">
        <v>807</v>
      </c>
      <c r="CZ35" s="122">
        <v>838</v>
      </c>
      <c r="DA35" s="122">
        <v>59</v>
      </c>
      <c r="DJ35" s="153"/>
      <c r="DK35" s="10" t="s">
        <v>11</v>
      </c>
      <c r="DL35" t="s">
        <v>809</v>
      </c>
      <c r="DM35" t="s">
        <v>808</v>
      </c>
      <c r="DN35" t="s">
        <v>811</v>
      </c>
      <c r="DQ35" s="10" t="s">
        <v>11</v>
      </c>
      <c r="DR35" t="s">
        <v>809</v>
      </c>
      <c r="DS35" t="s">
        <v>808</v>
      </c>
      <c r="DT35" t="s">
        <v>811</v>
      </c>
    </row>
    <row r="36" spans="1:124" s="31" customFormat="1" x14ac:dyDescent="0.35">
      <c r="A36" s="153"/>
      <c r="B36" s="163" t="s">
        <v>138</v>
      </c>
      <c r="C36" s="164">
        <v>56382</v>
      </c>
      <c r="D36" s="164">
        <v>11013</v>
      </c>
      <c r="E36" s="165">
        <v>0.66112775810405888</v>
      </c>
      <c r="N36" s="38"/>
      <c r="U36" s="164"/>
      <c r="V36" s="164"/>
      <c r="W36" s="164"/>
      <c r="Y36" s="153"/>
      <c r="AG36" s="272" t="s">
        <v>12</v>
      </c>
      <c r="AH36" s="122">
        <v>17092</v>
      </c>
      <c r="AI36" s="122">
        <v>16144</v>
      </c>
      <c r="AJ36" s="151">
        <v>0.94453545518371163</v>
      </c>
      <c r="AX36" s="153"/>
      <c r="AY36" s="272" t="s">
        <v>138</v>
      </c>
      <c r="AZ36" s="122">
        <v>172</v>
      </c>
      <c r="BA36" s="122">
        <v>172</v>
      </c>
      <c r="BB36" s="122">
        <v>171</v>
      </c>
      <c r="BC36" s="151">
        <v>0.9941860465116279</v>
      </c>
      <c r="BE36" s="18">
        <v>44134</v>
      </c>
      <c r="BF36" s="122">
        <v>331</v>
      </c>
      <c r="BG36" s="122">
        <v>330</v>
      </c>
      <c r="BH36" s="122">
        <v>278</v>
      </c>
      <c r="BI36" s="151">
        <v>0.84242424242424241</v>
      </c>
      <c r="BV36" s="153"/>
      <c r="CP36" s="153"/>
      <c r="CQ36" s="272" t="s">
        <v>517</v>
      </c>
      <c r="CR36" s="122">
        <v>5028</v>
      </c>
      <c r="CS36" s="122">
        <v>1088</v>
      </c>
      <c r="CT36" s="122">
        <v>1055</v>
      </c>
      <c r="CU36" s="122">
        <v>35</v>
      </c>
      <c r="CW36" s="18">
        <v>44120</v>
      </c>
      <c r="CX36" s="122">
        <v>5328</v>
      </c>
      <c r="CY36" s="122">
        <v>809</v>
      </c>
      <c r="CZ36" s="122">
        <v>832</v>
      </c>
      <c r="DA36" s="122">
        <v>67</v>
      </c>
      <c r="DJ36" s="153"/>
      <c r="DK36" s="272" t="s">
        <v>55</v>
      </c>
      <c r="DL36" s="122">
        <v>1842</v>
      </c>
      <c r="DM36" s="122">
        <v>1734</v>
      </c>
      <c r="DN36" s="151">
        <v>0.90770901194353959</v>
      </c>
      <c r="DQ36" s="18">
        <v>44106</v>
      </c>
      <c r="DR36" s="122">
        <v>2637</v>
      </c>
      <c r="DS36" s="122">
        <v>2393</v>
      </c>
      <c r="DT36" s="151">
        <v>0.88357982555934778</v>
      </c>
    </row>
    <row r="37" spans="1:124" s="159" customFormat="1" x14ac:dyDescent="0.35">
      <c r="A37" s="167"/>
      <c r="B37" s="163" t="s">
        <v>43</v>
      </c>
      <c r="C37" s="164">
        <v>36152</v>
      </c>
      <c r="D37" s="164">
        <v>5102</v>
      </c>
      <c r="E37" s="165">
        <v>0.79792238337906707</v>
      </c>
      <c r="F37" s="31"/>
      <c r="G37" s="31"/>
      <c r="H37" s="31"/>
      <c r="I37" s="31"/>
      <c r="J37" s="31"/>
      <c r="K37" s="31"/>
      <c r="N37" s="168"/>
      <c r="P37" s="31"/>
      <c r="Q37" s="31"/>
      <c r="R37" s="31"/>
      <c r="S37" s="31"/>
      <c r="T37" s="169"/>
      <c r="U37" s="169"/>
      <c r="V37" s="164"/>
      <c r="W37" s="164"/>
      <c r="Y37" s="167"/>
      <c r="Z37" s="31"/>
      <c r="AA37" s="31"/>
      <c r="AB37" s="31"/>
      <c r="AC37" s="31"/>
      <c r="AD37" s="31"/>
      <c r="AE37" s="31"/>
      <c r="AF37" s="31"/>
      <c r="AG37" s="31"/>
      <c r="AH37" s="31"/>
      <c r="AI37" s="31"/>
      <c r="AJ37" s="31"/>
      <c r="AK37" s="31"/>
      <c r="AX37" s="167"/>
      <c r="AY37" s="272" t="s">
        <v>43</v>
      </c>
      <c r="AZ37" s="122">
        <v>73</v>
      </c>
      <c r="BA37" s="122">
        <v>73</v>
      </c>
      <c r="BB37" s="122">
        <v>73</v>
      </c>
      <c r="BC37" s="151">
        <v>1</v>
      </c>
      <c r="BE37" s="18">
        <v>44141</v>
      </c>
      <c r="BF37" s="122">
        <v>342</v>
      </c>
      <c r="BG37" s="122">
        <v>342</v>
      </c>
      <c r="BH37" s="122">
        <v>325</v>
      </c>
      <c r="BI37" s="151">
        <v>0.95029239766081874</v>
      </c>
      <c r="BV37" s="167"/>
      <c r="CP37" s="167"/>
      <c r="CQ37" s="272" t="s">
        <v>132</v>
      </c>
      <c r="CR37" s="122">
        <v>5051</v>
      </c>
      <c r="CS37" s="122">
        <v>183</v>
      </c>
      <c r="CT37" s="122">
        <v>181</v>
      </c>
      <c r="CU37" s="122">
        <v>24</v>
      </c>
      <c r="CV37" s="31"/>
      <c r="CW37" s="18">
        <v>44127</v>
      </c>
      <c r="CX37" s="122">
        <v>5196</v>
      </c>
      <c r="CY37" s="122">
        <v>883</v>
      </c>
      <c r="CZ37" s="122">
        <v>930</v>
      </c>
      <c r="DA37" s="122">
        <v>93</v>
      </c>
      <c r="DJ37" s="153"/>
      <c r="DK37" s="272" t="s">
        <v>5</v>
      </c>
      <c r="DL37" s="122">
        <v>3492</v>
      </c>
      <c r="DM37" s="122">
        <v>3175</v>
      </c>
      <c r="DN37" s="151">
        <v>0.93213058419243988</v>
      </c>
      <c r="DQ37" s="18">
        <v>44113</v>
      </c>
      <c r="DR37" s="122">
        <v>5489</v>
      </c>
      <c r="DS37" s="122">
        <v>4835</v>
      </c>
      <c r="DT37" s="151">
        <v>0.87301876480233198</v>
      </c>
    </row>
    <row r="38" spans="1:124" s="31" customFormat="1" x14ac:dyDescent="0.35">
      <c r="A38" s="153"/>
      <c r="B38" s="163" t="s">
        <v>148</v>
      </c>
      <c r="C38" s="164">
        <v>124513</v>
      </c>
      <c r="D38" s="164">
        <v>17341</v>
      </c>
      <c r="E38" s="164">
        <v>0.80053053457124734</v>
      </c>
      <c r="N38" s="38"/>
      <c r="T38" s="169"/>
      <c r="U38" s="169"/>
      <c r="V38" s="164"/>
      <c r="W38" s="164"/>
      <c r="Y38" s="153"/>
      <c r="AX38" s="153"/>
      <c r="AY38" s="272" t="s">
        <v>148</v>
      </c>
      <c r="AZ38" s="122">
        <v>408</v>
      </c>
      <c r="BA38" s="122">
        <v>408</v>
      </c>
      <c r="BB38" s="122">
        <v>268</v>
      </c>
      <c r="BC38" s="151">
        <v>0.65686274509803921</v>
      </c>
      <c r="BE38" s="18">
        <v>44148</v>
      </c>
      <c r="BF38" s="122">
        <v>310</v>
      </c>
      <c r="BG38" s="122">
        <v>310</v>
      </c>
      <c r="BH38" s="122">
        <v>288</v>
      </c>
      <c r="BI38" s="151">
        <v>0.92903225806451617</v>
      </c>
      <c r="BV38" s="153"/>
      <c r="CP38" s="153"/>
      <c r="CQ38" s="272" t="s">
        <v>138</v>
      </c>
      <c r="CR38" s="122">
        <v>2917</v>
      </c>
      <c r="CS38" s="122">
        <v>300</v>
      </c>
      <c r="CT38" s="122">
        <v>300</v>
      </c>
      <c r="CU38" s="122">
        <v>47</v>
      </c>
      <c r="CW38" s="18">
        <v>44134</v>
      </c>
      <c r="CX38" s="122">
        <v>4757</v>
      </c>
      <c r="CY38" s="122">
        <v>713</v>
      </c>
      <c r="CZ38" s="122">
        <v>750</v>
      </c>
      <c r="DA38" s="122">
        <v>96</v>
      </c>
      <c r="DJ38" s="153"/>
      <c r="DK38" s="272" t="s">
        <v>517</v>
      </c>
      <c r="DL38" s="122">
        <v>4586</v>
      </c>
      <c r="DM38" s="122">
        <v>3431</v>
      </c>
      <c r="DN38" s="151">
        <v>0.72677714784125602</v>
      </c>
      <c r="DQ38" s="18">
        <v>44120</v>
      </c>
      <c r="DR38" s="122">
        <v>4959</v>
      </c>
      <c r="DS38" s="122">
        <v>4479</v>
      </c>
      <c r="DT38" s="151">
        <v>0.88788062109296229</v>
      </c>
    </row>
    <row r="39" spans="1:124" s="31" customFormat="1" x14ac:dyDescent="0.35">
      <c r="A39" s="153"/>
      <c r="B39" s="163" t="s">
        <v>10</v>
      </c>
      <c r="C39" s="164">
        <v>267336</v>
      </c>
      <c r="D39" s="164">
        <v>40674</v>
      </c>
      <c r="E39" s="165">
        <v>0.82686728622707384</v>
      </c>
      <c r="N39" s="38"/>
      <c r="T39" s="169"/>
      <c r="U39" s="169"/>
      <c r="V39" s="164"/>
      <c r="W39" s="164"/>
      <c r="Y39" s="153"/>
      <c r="AX39" s="153"/>
      <c r="AY39" s="272" t="s">
        <v>10</v>
      </c>
      <c r="AZ39" s="122">
        <v>658</v>
      </c>
      <c r="BA39" s="122">
        <v>658</v>
      </c>
      <c r="BB39" s="122">
        <v>646</v>
      </c>
      <c r="BC39" s="151">
        <v>0.98176291793313075</v>
      </c>
      <c r="BE39" s="18">
        <v>44155</v>
      </c>
      <c r="BF39" s="122">
        <v>329</v>
      </c>
      <c r="BG39" s="122">
        <v>329</v>
      </c>
      <c r="BH39" s="122">
        <v>294</v>
      </c>
      <c r="BI39" s="151">
        <v>0.8936170212765957</v>
      </c>
      <c r="BV39" s="153"/>
      <c r="CP39" s="153"/>
      <c r="CQ39" s="272" t="s">
        <v>43</v>
      </c>
      <c r="CR39" s="122">
        <v>1624</v>
      </c>
      <c r="CS39" s="122">
        <v>219</v>
      </c>
      <c r="CT39" s="122">
        <v>219</v>
      </c>
      <c r="CU39" s="122">
        <v>0</v>
      </c>
      <c r="CW39" s="18">
        <v>44141</v>
      </c>
      <c r="CX39" s="122">
        <v>5545</v>
      </c>
      <c r="CY39" s="122">
        <v>759</v>
      </c>
      <c r="CZ39" s="122">
        <v>792</v>
      </c>
      <c r="DA39" s="122">
        <v>103</v>
      </c>
      <c r="DJ39" s="153"/>
      <c r="DK39" s="272" t="s">
        <v>132</v>
      </c>
      <c r="DL39" s="122">
        <v>5585</v>
      </c>
      <c r="DM39" s="122">
        <v>5271</v>
      </c>
      <c r="DN39" s="151">
        <v>0.92426141450313337</v>
      </c>
      <c r="DQ39" s="18">
        <v>44127</v>
      </c>
      <c r="DR39" s="122">
        <v>4433</v>
      </c>
      <c r="DS39" s="122">
        <v>3965</v>
      </c>
      <c r="DT39" s="151">
        <v>0.8612677644935709</v>
      </c>
    </row>
    <row r="40" spans="1:124" s="31" customFormat="1" x14ac:dyDescent="0.35">
      <c r="A40" s="153"/>
      <c r="B40" s="163" t="s">
        <v>12</v>
      </c>
      <c r="C40" s="164">
        <v>721524</v>
      </c>
      <c r="D40" s="164">
        <v>172299</v>
      </c>
      <c r="E40" s="165">
        <v>0.2579759603944306</v>
      </c>
      <c r="N40" s="38"/>
      <c r="T40" s="169"/>
      <c r="U40" s="169"/>
      <c r="V40" s="164"/>
      <c r="W40" s="164"/>
      <c r="Y40" s="153"/>
      <c r="AT40" s="161"/>
      <c r="AU40" s="161"/>
      <c r="AV40" s="161"/>
      <c r="AW40" s="161"/>
      <c r="AX40" s="153"/>
      <c r="AY40" s="272" t="s">
        <v>12</v>
      </c>
      <c r="AZ40" s="122">
        <v>2192</v>
      </c>
      <c r="BA40" s="122">
        <v>2192</v>
      </c>
      <c r="BB40" s="122">
        <v>1972</v>
      </c>
      <c r="BC40" s="151">
        <v>0.89963503649635035</v>
      </c>
      <c r="BE40" s="18">
        <v>44162</v>
      </c>
      <c r="BF40" s="122">
        <v>109</v>
      </c>
      <c r="BG40" s="122">
        <v>109</v>
      </c>
      <c r="BH40" s="122">
        <v>101</v>
      </c>
      <c r="BI40" s="151">
        <v>0.92660550458715596</v>
      </c>
      <c r="BV40" s="153"/>
      <c r="CP40" s="153"/>
      <c r="CQ40" s="272" t="s">
        <v>148</v>
      </c>
      <c r="CR40" s="122">
        <v>6043</v>
      </c>
      <c r="CS40" s="122">
        <v>2224</v>
      </c>
      <c r="CT40" s="122">
        <v>2224</v>
      </c>
      <c r="CU40" s="122">
        <v>0</v>
      </c>
      <c r="CW40" s="18">
        <v>44148</v>
      </c>
      <c r="CX40" s="122">
        <v>5990</v>
      </c>
      <c r="CY40" s="122">
        <v>813</v>
      </c>
      <c r="CZ40" s="122">
        <v>819</v>
      </c>
      <c r="DA40" s="122">
        <v>100</v>
      </c>
      <c r="DJ40" s="153"/>
      <c r="DK40" s="272" t="s">
        <v>138</v>
      </c>
      <c r="DL40" s="122">
        <v>3795</v>
      </c>
      <c r="DM40" s="122">
        <v>3391</v>
      </c>
      <c r="DN40" s="151">
        <v>0.8919631093544137</v>
      </c>
      <c r="DQ40" s="18">
        <v>44134</v>
      </c>
      <c r="DR40" s="122">
        <v>5065</v>
      </c>
      <c r="DS40" s="122">
        <v>4599</v>
      </c>
      <c r="DT40" s="151">
        <v>0.89476801579466925</v>
      </c>
    </row>
    <row r="41" spans="1:124" s="31" customFormat="1" x14ac:dyDescent="0.35">
      <c r="A41" s="153"/>
      <c r="N41" s="38"/>
      <c r="T41" s="169"/>
      <c r="U41" s="169"/>
      <c r="V41" s="164"/>
      <c r="W41" s="164"/>
      <c r="Y41" s="153"/>
      <c r="AX41" s="153"/>
      <c r="AY41"/>
      <c r="BE41" s="272" t="s">
        <v>12</v>
      </c>
      <c r="BF41" s="122">
        <v>2192</v>
      </c>
      <c r="BG41" s="122">
        <v>2192</v>
      </c>
      <c r="BH41" s="122">
        <v>1972</v>
      </c>
      <c r="BI41" s="151">
        <v>0.89963503649635035</v>
      </c>
      <c r="BV41" s="153"/>
      <c r="CP41" s="153"/>
      <c r="CQ41" s="272" t="s">
        <v>10</v>
      </c>
      <c r="CR41" s="122">
        <v>17793</v>
      </c>
      <c r="CS41" s="122">
        <v>1760</v>
      </c>
      <c r="CT41" s="122">
        <v>1628</v>
      </c>
      <c r="CU41" s="122">
        <v>99</v>
      </c>
      <c r="CW41" s="18">
        <v>44155</v>
      </c>
      <c r="CX41" s="122">
        <v>5123</v>
      </c>
      <c r="CY41" s="122">
        <v>544</v>
      </c>
      <c r="CZ41" s="122">
        <v>571</v>
      </c>
      <c r="DA41" s="122">
        <v>80</v>
      </c>
      <c r="DJ41" s="153"/>
      <c r="DK41" s="272" t="s">
        <v>43</v>
      </c>
      <c r="DL41" s="122">
        <v>2753</v>
      </c>
      <c r="DM41" s="122">
        <v>2385</v>
      </c>
      <c r="DN41" s="151">
        <v>0.86632764257173989</v>
      </c>
      <c r="DQ41" s="18">
        <v>44141</v>
      </c>
      <c r="DR41" s="122">
        <v>6255</v>
      </c>
      <c r="DS41" s="122">
        <v>5570</v>
      </c>
      <c r="DT41" s="151">
        <v>0.88249400479616302</v>
      </c>
    </row>
    <row r="42" spans="1:124" s="31" customFormat="1" x14ac:dyDescent="0.35">
      <c r="A42" s="153"/>
      <c r="N42" s="38"/>
      <c r="T42" s="169"/>
      <c r="U42" s="169"/>
      <c r="V42" s="164"/>
      <c r="W42" s="164"/>
      <c r="Y42" s="153"/>
      <c r="AX42" s="153"/>
      <c r="AY42"/>
      <c r="BV42" s="153"/>
      <c r="CP42" s="153"/>
      <c r="CQ42" s="272" t="s">
        <v>12</v>
      </c>
      <c r="CR42" s="122">
        <v>43426</v>
      </c>
      <c r="CS42" s="122">
        <v>6217</v>
      </c>
      <c r="CT42" s="122">
        <v>6395</v>
      </c>
      <c r="CU42" s="122">
        <v>632</v>
      </c>
      <c r="CW42" s="18">
        <v>44162</v>
      </c>
      <c r="CX42" s="122">
        <v>2604</v>
      </c>
      <c r="CY42" s="122">
        <v>182</v>
      </c>
      <c r="CZ42" s="122">
        <v>179</v>
      </c>
      <c r="DA42" s="122">
        <v>19</v>
      </c>
      <c r="DJ42" s="153"/>
      <c r="DK42" s="272" t="s">
        <v>148</v>
      </c>
      <c r="DL42" s="122">
        <v>7313</v>
      </c>
      <c r="DM42" s="122">
        <v>6156</v>
      </c>
      <c r="DN42" s="151">
        <v>0.8402844249965814</v>
      </c>
      <c r="DQ42" s="18">
        <v>44148</v>
      </c>
      <c r="DR42" s="122">
        <v>5438</v>
      </c>
      <c r="DS42" s="122">
        <v>4835</v>
      </c>
      <c r="DT42" s="151">
        <v>0.88984920926811328</v>
      </c>
    </row>
    <row r="43" spans="1:124" s="31" customFormat="1" x14ac:dyDescent="0.35">
      <c r="A43" s="153"/>
      <c r="N43" s="38"/>
      <c r="T43" s="169"/>
      <c r="U43" s="169"/>
      <c r="V43" s="164"/>
      <c r="W43" s="164"/>
      <c r="Y43" s="153"/>
      <c r="AV43" s="161"/>
      <c r="AW43" s="161"/>
      <c r="AX43" s="153"/>
      <c r="AY43"/>
      <c r="BV43" s="153"/>
      <c r="CP43" s="153"/>
      <c r="CW43" s="272" t="s">
        <v>12</v>
      </c>
      <c r="CX43" s="122">
        <v>43426</v>
      </c>
      <c r="CY43" s="122">
        <v>6217</v>
      </c>
      <c r="CZ43" s="122">
        <v>6395</v>
      </c>
      <c r="DA43" s="122">
        <v>632</v>
      </c>
      <c r="DJ43" s="153"/>
      <c r="DK43" s="272" t="s">
        <v>10</v>
      </c>
      <c r="DL43" s="122">
        <v>13745</v>
      </c>
      <c r="DM43" s="122">
        <v>12783</v>
      </c>
      <c r="DN43" s="151">
        <v>0.91429610767551839</v>
      </c>
      <c r="DQ43" s="18">
        <v>44155</v>
      </c>
      <c r="DR43" s="122">
        <v>5796</v>
      </c>
      <c r="DS43" s="122">
        <v>4941</v>
      </c>
      <c r="DT43" s="151">
        <v>0.85006901311249139</v>
      </c>
    </row>
    <row r="44" spans="1:124" s="31" customFormat="1" x14ac:dyDescent="0.35">
      <c r="A44" s="153"/>
      <c r="N44" s="38"/>
      <c r="T44" s="169"/>
      <c r="U44" s="169"/>
      <c r="V44" s="164"/>
      <c r="W44" s="164"/>
      <c r="Y44" s="153"/>
      <c r="AX44" s="153"/>
      <c r="AY44"/>
      <c r="BV44" s="153"/>
      <c r="CP44" s="153"/>
      <c r="DJ44" s="153"/>
      <c r="DK44" s="272" t="s">
        <v>12</v>
      </c>
      <c r="DL44" s="122">
        <v>43111</v>
      </c>
      <c r="DM44" s="122">
        <v>38326</v>
      </c>
      <c r="DN44" s="151">
        <v>0.87921876087309503</v>
      </c>
      <c r="DQ44" s="18">
        <v>44162</v>
      </c>
      <c r="DR44" s="122">
        <v>3039</v>
      </c>
      <c r="DS44" s="122">
        <v>2709</v>
      </c>
      <c r="DT44" s="151">
        <v>0.90259953932214543</v>
      </c>
    </row>
    <row r="45" spans="1:124" s="31" customFormat="1" x14ac:dyDescent="0.35">
      <c r="A45" s="153"/>
      <c r="N45" s="38"/>
      <c r="T45" s="169"/>
      <c r="U45" s="169"/>
      <c r="V45" s="164"/>
      <c r="W45" s="164"/>
      <c r="Y45" s="153"/>
      <c r="AH45"/>
      <c r="AI45"/>
      <c r="AJ45"/>
      <c r="AV45" s="161"/>
      <c r="AW45" s="161"/>
      <c r="AX45" s="153"/>
      <c r="AY45"/>
      <c r="BV45" s="153"/>
      <c r="CP45" s="153"/>
      <c r="DJ45" s="153"/>
      <c r="DQ45" s="272" t="s">
        <v>12</v>
      </c>
      <c r="DR45" s="122">
        <v>43111</v>
      </c>
      <c r="DS45" s="122">
        <v>38326</v>
      </c>
      <c r="DT45" s="151">
        <v>0.87921876087309503</v>
      </c>
    </row>
    <row r="46" spans="1:124" s="31" customFormat="1" x14ac:dyDescent="0.35">
      <c r="A46" s="153"/>
      <c r="N46" s="38"/>
      <c r="T46" s="169"/>
      <c r="U46" s="169"/>
      <c r="Y46" s="153"/>
      <c r="AH46"/>
      <c r="AI46"/>
      <c r="AJ46"/>
      <c r="AX46" s="153"/>
      <c r="AY46"/>
      <c r="BV46" s="153"/>
      <c r="CP46" s="153"/>
      <c r="DJ46" s="153"/>
    </row>
    <row r="47" spans="1:124" s="31" customFormat="1" x14ac:dyDescent="0.35">
      <c r="A47" s="153"/>
      <c r="N47" s="38"/>
      <c r="Y47" s="153"/>
      <c r="AH47"/>
      <c r="AI47"/>
      <c r="AJ47"/>
      <c r="AX47" s="153"/>
      <c r="AY47"/>
      <c r="BV47" s="153"/>
      <c r="CP47" s="153"/>
      <c r="DJ47" s="153"/>
      <c r="DO47" s="159"/>
      <c r="DQ47" s="159"/>
      <c r="DR47" s="159"/>
      <c r="DS47" s="159"/>
    </row>
    <row r="48" spans="1:124" s="31" customFormat="1" x14ac:dyDescent="0.35">
      <c r="A48" s="153"/>
      <c r="N48" s="38"/>
      <c r="Y48" s="153"/>
      <c r="AH48"/>
      <c r="AI48"/>
      <c r="AJ48"/>
      <c r="AX48" s="153"/>
      <c r="AY48"/>
      <c r="BV48" s="153"/>
      <c r="BW48" s="10" t="s">
        <v>11</v>
      </c>
      <c r="BX48" t="s">
        <v>788</v>
      </c>
      <c r="BY48" t="s">
        <v>789</v>
      </c>
      <c r="BZ48" t="s">
        <v>790</v>
      </c>
      <c r="CC48" s="10" t="s">
        <v>11</v>
      </c>
      <c r="CD48" t="s">
        <v>788</v>
      </c>
      <c r="CE48" t="s">
        <v>789</v>
      </c>
      <c r="CF48" t="s">
        <v>790</v>
      </c>
      <c r="CP48" s="153"/>
      <c r="DJ48" s="153"/>
    </row>
    <row r="49" spans="1:135" s="31" customFormat="1" x14ac:dyDescent="0.35">
      <c r="A49" s="153"/>
      <c r="N49" s="38"/>
      <c r="Y49" s="153"/>
      <c r="AH49"/>
      <c r="AI49"/>
      <c r="AJ49"/>
      <c r="AX49" s="153"/>
      <c r="AY49"/>
      <c r="BV49" s="153"/>
      <c r="BW49" s="272" t="s">
        <v>55</v>
      </c>
      <c r="BX49" s="122">
        <v>1190</v>
      </c>
      <c r="BY49" s="122">
        <v>17</v>
      </c>
      <c r="BZ49" s="151">
        <v>1.4285714285714285E-2</v>
      </c>
      <c r="CC49" s="18">
        <v>44106</v>
      </c>
      <c r="CD49" s="122">
        <v>323</v>
      </c>
      <c r="CE49" s="122">
        <v>0</v>
      </c>
      <c r="CF49" s="151">
        <v>0</v>
      </c>
      <c r="CP49" s="153"/>
      <c r="DJ49" s="153"/>
    </row>
    <row r="50" spans="1:135" s="31" customFormat="1" x14ac:dyDescent="0.35">
      <c r="A50" s="153"/>
      <c r="N50" s="38"/>
      <c r="Y50" s="153"/>
      <c r="AH50"/>
      <c r="AI50"/>
      <c r="AJ50"/>
      <c r="AX50" s="153"/>
      <c r="AY50"/>
      <c r="BV50" s="153"/>
      <c r="BW50" s="272" t="s">
        <v>5</v>
      </c>
      <c r="BX50" s="122">
        <v>265</v>
      </c>
      <c r="BY50" s="122">
        <v>0</v>
      </c>
      <c r="BZ50" s="151">
        <v>0</v>
      </c>
      <c r="CC50" s="18">
        <v>44113</v>
      </c>
      <c r="CD50" s="122">
        <v>985</v>
      </c>
      <c r="CE50" s="122">
        <v>17</v>
      </c>
      <c r="CF50" s="151">
        <v>1.7258883248730966E-2</v>
      </c>
      <c r="CP50" s="153"/>
      <c r="DJ50" s="153"/>
    </row>
    <row r="51" spans="1:135" s="31" customFormat="1" x14ac:dyDescent="0.35">
      <c r="A51" s="153"/>
      <c r="N51" s="38"/>
      <c r="Y51" s="153"/>
      <c r="AH51"/>
      <c r="AI51"/>
      <c r="AJ51"/>
      <c r="AX51" s="153"/>
      <c r="AY51"/>
      <c r="BV51" s="153"/>
      <c r="BW51" s="272" t="s">
        <v>517</v>
      </c>
      <c r="BX51" s="122">
        <v>321</v>
      </c>
      <c r="BY51" s="122">
        <v>4</v>
      </c>
      <c r="BZ51" s="151">
        <v>1.2461059190031152E-2</v>
      </c>
      <c r="CC51" s="18">
        <v>44120</v>
      </c>
      <c r="CD51" s="122">
        <v>1035</v>
      </c>
      <c r="CE51" s="122">
        <v>16</v>
      </c>
      <c r="CF51" s="151">
        <v>1.5458937198067632E-2</v>
      </c>
      <c r="CP51" s="153"/>
      <c r="DJ51" s="153"/>
    </row>
    <row r="52" spans="1:135" s="31" customFormat="1" x14ac:dyDescent="0.35">
      <c r="A52" s="153"/>
      <c r="N52" s="38"/>
      <c r="Y52" s="153"/>
      <c r="Z52" s="10" t="s">
        <v>11</v>
      </c>
      <c r="AA52" t="s">
        <v>773</v>
      </c>
      <c r="AB52" t="s">
        <v>774</v>
      </c>
      <c r="AC52" t="s">
        <v>864</v>
      </c>
      <c r="AD52" s="161"/>
      <c r="AE52" s="161"/>
      <c r="AF52" s="161"/>
      <c r="AG52" s="10" t="s">
        <v>11</v>
      </c>
      <c r="AH52" t="s">
        <v>773</v>
      </c>
      <c r="AI52" t="s">
        <v>774</v>
      </c>
      <c r="AJ52" t="s">
        <v>864</v>
      </c>
      <c r="AK52" s="161"/>
      <c r="AL52" s="161"/>
      <c r="AM52" s="161"/>
      <c r="AN52" s="161"/>
      <c r="AO52" s="161"/>
      <c r="AP52" s="161"/>
      <c r="AQ52" s="161"/>
      <c r="AR52" s="161"/>
      <c r="AS52" s="161"/>
      <c r="AT52" s="161"/>
      <c r="AU52" s="161"/>
      <c r="AV52" s="161"/>
      <c r="AW52" s="161"/>
      <c r="AX52" s="186"/>
      <c r="AY52"/>
      <c r="AZ52" s="161"/>
      <c r="BA52" s="161"/>
      <c r="BB52" s="161"/>
      <c r="BC52" s="161"/>
      <c r="BD52" s="161"/>
      <c r="BE52" s="161"/>
      <c r="BF52" s="161"/>
      <c r="BG52" s="161"/>
      <c r="BH52" s="161"/>
      <c r="BV52" s="153"/>
      <c r="BW52" s="272" t="s">
        <v>132</v>
      </c>
      <c r="BX52" s="122">
        <v>2786</v>
      </c>
      <c r="BY52" s="122">
        <v>82</v>
      </c>
      <c r="BZ52" s="151">
        <v>2.9432878679109833E-2</v>
      </c>
      <c r="CC52" s="18">
        <v>44127</v>
      </c>
      <c r="CD52" s="122">
        <v>807</v>
      </c>
      <c r="CE52" s="122">
        <v>8</v>
      </c>
      <c r="CF52" s="151">
        <v>9.9132589838909543E-3</v>
      </c>
      <c r="CP52" s="153"/>
      <c r="DJ52" s="153"/>
    </row>
    <row r="53" spans="1:135" s="31" customFormat="1" x14ac:dyDescent="0.35">
      <c r="A53" s="153"/>
      <c r="N53" s="38"/>
      <c r="Y53" s="153"/>
      <c r="Z53" s="272" t="s">
        <v>55</v>
      </c>
      <c r="AA53" s="122">
        <v>323</v>
      </c>
      <c r="AB53" s="122">
        <v>28</v>
      </c>
      <c r="AC53" s="151">
        <v>8.6687306501547989E-2</v>
      </c>
      <c r="AG53" s="18">
        <v>44106</v>
      </c>
      <c r="AH53" s="122">
        <v>2465</v>
      </c>
      <c r="AI53" s="122">
        <v>131</v>
      </c>
      <c r="AJ53" s="151">
        <v>5.3144016227180527E-2</v>
      </c>
      <c r="AX53" s="153"/>
      <c r="AY53"/>
      <c r="BV53" s="153"/>
      <c r="BW53" s="272" t="s">
        <v>138</v>
      </c>
      <c r="BX53" s="122">
        <v>556</v>
      </c>
      <c r="BY53" s="122">
        <v>20</v>
      </c>
      <c r="BZ53" s="151">
        <v>3.5971223021582732E-2</v>
      </c>
      <c r="CC53" s="18">
        <v>44134</v>
      </c>
      <c r="CD53" s="122">
        <v>1801</v>
      </c>
      <c r="CE53" s="122">
        <v>35</v>
      </c>
      <c r="CF53" s="151">
        <v>1.943364797334814E-2</v>
      </c>
      <c r="CP53" s="153"/>
      <c r="DJ53" s="153"/>
    </row>
    <row r="54" spans="1:135" s="31" customFormat="1" x14ac:dyDescent="0.35">
      <c r="A54" s="153"/>
      <c r="N54" s="38"/>
      <c r="Y54" s="153"/>
      <c r="Z54" s="272" t="s">
        <v>5</v>
      </c>
      <c r="AA54" s="122">
        <v>771</v>
      </c>
      <c r="AB54" s="122">
        <v>73</v>
      </c>
      <c r="AC54" s="151">
        <v>9.4682230869001294E-2</v>
      </c>
      <c r="AG54" s="18">
        <v>44113</v>
      </c>
      <c r="AH54" s="122">
        <v>1419</v>
      </c>
      <c r="AI54" s="122">
        <v>75</v>
      </c>
      <c r="AJ54" s="151">
        <v>5.2854122621564484E-2</v>
      </c>
      <c r="AX54" s="153"/>
      <c r="AY54"/>
      <c r="BV54" s="153"/>
      <c r="BW54" s="272" t="s">
        <v>43</v>
      </c>
      <c r="BX54" s="122">
        <v>1490</v>
      </c>
      <c r="BY54" s="122">
        <v>30</v>
      </c>
      <c r="BZ54" s="151">
        <v>2.0134228187919462E-2</v>
      </c>
      <c r="CC54" s="18">
        <v>44141</v>
      </c>
      <c r="CD54" s="122">
        <v>1155</v>
      </c>
      <c r="CE54" s="122">
        <v>24</v>
      </c>
      <c r="CF54" s="151">
        <v>2.0779220779220779E-2</v>
      </c>
      <c r="CP54" s="153"/>
      <c r="DJ54" s="153"/>
    </row>
    <row r="55" spans="1:135" s="31" customFormat="1" x14ac:dyDescent="0.35">
      <c r="A55" s="153"/>
      <c r="N55" s="38"/>
      <c r="Y55" s="153"/>
      <c r="Z55" s="272" t="s">
        <v>517</v>
      </c>
      <c r="AA55" s="122">
        <v>1715</v>
      </c>
      <c r="AB55" s="122">
        <v>93</v>
      </c>
      <c r="AC55" s="151">
        <v>5.4227405247813408E-2</v>
      </c>
      <c r="AG55" s="18">
        <v>44120</v>
      </c>
      <c r="AH55" s="122">
        <v>1703</v>
      </c>
      <c r="AI55" s="122">
        <v>88</v>
      </c>
      <c r="AJ55" s="151">
        <v>5.1673517322372284E-2</v>
      </c>
      <c r="AX55" s="153"/>
      <c r="AY55"/>
      <c r="BV55" s="153"/>
      <c r="BW55" s="272" t="s">
        <v>148</v>
      </c>
      <c r="BX55" s="122">
        <v>3317</v>
      </c>
      <c r="BY55" s="122">
        <v>9</v>
      </c>
      <c r="BZ55" s="151">
        <v>2.7132951462164605E-3</v>
      </c>
      <c r="CC55" s="18">
        <v>44148</v>
      </c>
      <c r="CD55" s="122">
        <v>1914</v>
      </c>
      <c r="CE55" s="122">
        <v>21</v>
      </c>
      <c r="CF55" s="151">
        <v>1.0971786833855799E-2</v>
      </c>
      <c r="CP55" s="153"/>
      <c r="DJ55" s="153"/>
    </row>
    <row r="56" spans="1:135" s="31" customFormat="1" x14ac:dyDescent="0.35">
      <c r="A56" s="153"/>
      <c r="N56" s="38"/>
      <c r="Y56" s="153"/>
      <c r="Z56" s="272" t="s">
        <v>132</v>
      </c>
      <c r="AA56" s="122">
        <v>2345</v>
      </c>
      <c r="AB56" s="122">
        <v>72</v>
      </c>
      <c r="AC56" s="151">
        <v>3.0703624733475481E-2</v>
      </c>
      <c r="AG56" s="18">
        <v>44127</v>
      </c>
      <c r="AH56" s="122">
        <v>1505</v>
      </c>
      <c r="AI56" s="122">
        <v>77</v>
      </c>
      <c r="AJ56" s="151">
        <v>5.1162790697674418E-2</v>
      </c>
      <c r="AX56" s="153"/>
      <c r="AY56"/>
      <c r="BV56" s="153"/>
      <c r="BW56" s="272" t="s">
        <v>10</v>
      </c>
      <c r="BX56" s="122">
        <v>839</v>
      </c>
      <c r="BY56" s="122">
        <v>30</v>
      </c>
      <c r="BZ56" s="151">
        <v>3.5756853396901073E-2</v>
      </c>
      <c r="CC56" s="18">
        <v>44155</v>
      </c>
      <c r="CD56" s="122">
        <v>1295</v>
      </c>
      <c r="CE56" s="122">
        <v>45</v>
      </c>
      <c r="CF56" s="151">
        <v>3.4749034749034749E-2</v>
      </c>
      <c r="CP56" s="153"/>
      <c r="DJ56" s="153"/>
    </row>
    <row r="57" spans="1:135" s="31" customFormat="1" x14ac:dyDescent="0.35">
      <c r="A57" s="153"/>
      <c r="N57" s="38"/>
      <c r="Y57" s="153"/>
      <c r="Z57" s="272" t="s">
        <v>138</v>
      </c>
      <c r="AA57" s="122">
        <v>1495</v>
      </c>
      <c r="AB57" s="122">
        <v>153</v>
      </c>
      <c r="AC57" s="151">
        <v>0.10234113712374582</v>
      </c>
      <c r="AG57" s="18">
        <v>44134</v>
      </c>
      <c r="AH57" s="122">
        <v>2157</v>
      </c>
      <c r="AI57" s="122">
        <v>95</v>
      </c>
      <c r="AJ57" s="151">
        <v>4.4042651831247101E-2</v>
      </c>
      <c r="AX57" s="153"/>
      <c r="AY57"/>
      <c r="BV57" s="153"/>
      <c r="BW57" s="272" t="s">
        <v>12</v>
      </c>
      <c r="BX57" s="122">
        <v>10764</v>
      </c>
      <c r="BY57" s="122">
        <v>192</v>
      </c>
      <c r="BZ57" s="151">
        <v>1.7837235228539576E-2</v>
      </c>
      <c r="CC57" s="18">
        <v>44162</v>
      </c>
      <c r="CD57" s="122">
        <v>1449</v>
      </c>
      <c r="CE57" s="122">
        <v>26</v>
      </c>
      <c r="CF57" s="151">
        <v>1.7943409247757072E-2</v>
      </c>
      <c r="CP57" s="153"/>
      <c r="DJ57" s="153"/>
    </row>
    <row r="58" spans="1:135" s="31" customFormat="1" x14ac:dyDescent="0.35">
      <c r="A58" s="153"/>
      <c r="N58" s="38"/>
      <c r="Y58" s="153"/>
      <c r="Z58" s="272" t="s">
        <v>43</v>
      </c>
      <c r="AA58" s="122">
        <v>617</v>
      </c>
      <c r="AB58" s="122">
        <v>17</v>
      </c>
      <c r="AC58" s="151">
        <v>2.7552674230145867E-2</v>
      </c>
      <c r="AG58" s="18">
        <v>44141</v>
      </c>
      <c r="AH58" s="122">
        <v>2075</v>
      </c>
      <c r="AI58" s="122">
        <v>111</v>
      </c>
      <c r="AJ58" s="151">
        <v>5.349397590361446E-2</v>
      </c>
      <c r="AX58" s="153"/>
      <c r="AY58" s="10" t="s">
        <v>11</v>
      </c>
      <c r="AZ58" t="s">
        <v>781</v>
      </c>
      <c r="BA58" t="s">
        <v>782</v>
      </c>
      <c r="BB58" t="s">
        <v>784</v>
      </c>
      <c r="BC58"/>
      <c r="BD58" s="161"/>
      <c r="BE58" s="10" t="s">
        <v>11</v>
      </c>
      <c r="BF58" t="s">
        <v>781</v>
      </c>
      <c r="BG58" t="s">
        <v>782</v>
      </c>
      <c r="BH58" t="s">
        <v>784</v>
      </c>
      <c r="BI58"/>
      <c r="BJ58"/>
      <c r="BK58"/>
      <c r="BL58"/>
      <c r="BM58"/>
      <c r="BN58"/>
      <c r="BO58"/>
      <c r="BP58"/>
      <c r="BQ58"/>
      <c r="BR58"/>
      <c r="BS58"/>
      <c r="BT58"/>
      <c r="BU58"/>
      <c r="BV58"/>
      <c r="BW58"/>
      <c r="BX58"/>
      <c r="BY58"/>
      <c r="BZ58"/>
      <c r="CA58"/>
      <c r="CB58"/>
      <c r="CC58" s="272" t="s">
        <v>12</v>
      </c>
      <c r="CD58" s="122">
        <v>10764</v>
      </c>
      <c r="CE58" s="122">
        <v>192</v>
      </c>
      <c r="CF58" s="151">
        <v>1.7837235228539576E-2</v>
      </c>
      <c r="CP58" s="153"/>
      <c r="DJ58" s="153"/>
    </row>
    <row r="59" spans="1:135" s="31" customFormat="1" x14ac:dyDescent="0.35">
      <c r="A59" s="153"/>
      <c r="N59" s="38"/>
      <c r="Y59" s="153"/>
      <c r="Z59" s="272" t="s">
        <v>148</v>
      </c>
      <c r="AA59" s="122">
        <v>4483</v>
      </c>
      <c r="AB59" s="122">
        <v>139</v>
      </c>
      <c r="AC59" s="151">
        <v>3.1006022752621012E-2</v>
      </c>
      <c r="AG59" s="18">
        <v>44148</v>
      </c>
      <c r="AH59" s="122">
        <v>2040</v>
      </c>
      <c r="AI59" s="122">
        <v>121</v>
      </c>
      <c r="AJ59" s="151">
        <v>5.9313725490196076E-2</v>
      </c>
      <c r="AT59" s="161"/>
      <c r="AU59" s="161"/>
      <c r="AV59" s="161"/>
      <c r="AW59" s="161"/>
      <c r="AX59" s="153"/>
      <c r="AY59" s="272" t="s">
        <v>55</v>
      </c>
      <c r="AZ59" s="122">
        <v>61</v>
      </c>
      <c r="BA59" s="122">
        <v>14</v>
      </c>
      <c r="BB59" s="151">
        <v>0.22950819672131148</v>
      </c>
      <c r="BC59"/>
      <c r="BE59" s="18">
        <v>44106</v>
      </c>
      <c r="BF59" s="122">
        <v>127</v>
      </c>
      <c r="BG59" s="122">
        <v>23</v>
      </c>
      <c r="BH59" s="151">
        <v>0.18110236220472442</v>
      </c>
      <c r="BI59"/>
      <c r="BJ59"/>
      <c r="BK59"/>
      <c r="BL59"/>
      <c r="BM59"/>
      <c r="BN59"/>
      <c r="BO59"/>
      <c r="BP59"/>
      <c r="BQ59"/>
      <c r="BR59"/>
      <c r="BS59"/>
      <c r="BT59"/>
      <c r="BU59"/>
      <c r="BV59"/>
      <c r="BW59"/>
      <c r="BX59"/>
      <c r="BY59"/>
      <c r="BZ59"/>
      <c r="CA59"/>
      <c r="CB59"/>
      <c r="CP59" s="153"/>
      <c r="DJ59" s="153"/>
    </row>
    <row r="60" spans="1:135" s="31" customFormat="1" x14ac:dyDescent="0.35">
      <c r="A60" s="153"/>
      <c r="N60" s="38"/>
      <c r="Y60" s="153"/>
      <c r="Z60" s="272" t="s">
        <v>10</v>
      </c>
      <c r="AA60" s="122">
        <v>4395</v>
      </c>
      <c r="AB60" s="122">
        <v>304</v>
      </c>
      <c r="AC60" s="151">
        <v>6.9169510807736062E-2</v>
      </c>
      <c r="AG60" s="18">
        <v>44155</v>
      </c>
      <c r="AH60" s="122">
        <v>2058</v>
      </c>
      <c r="AI60" s="122">
        <v>116</v>
      </c>
      <c r="AJ60" s="151">
        <v>5.6365403304178816E-2</v>
      </c>
      <c r="AX60" s="153"/>
      <c r="AY60" s="272" t="s">
        <v>5</v>
      </c>
      <c r="AZ60" s="122">
        <v>129</v>
      </c>
      <c r="BA60" s="122">
        <v>74</v>
      </c>
      <c r="BB60" s="151">
        <v>0.5736434108527132</v>
      </c>
      <c r="BC60"/>
      <c r="BE60" s="18">
        <v>44113</v>
      </c>
      <c r="BF60" s="122">
        <v>248</v>
      </c>
      <c r="BG60" s="122">
        <v>53</v>
      </c>
      <c r="BH60" s="151">
        <v>0.21370967741935484</v>
      </c>
      <c r="BI60"/>
      <c r="BJ60"/>
      <c r="BK60"/>
      <c r="BL60"/>
      <c r="BM60"/>
      <c r="BN60"/>
      <c r="BO60"/>
      <c r="BP60"/>
      <c r="BQ60"/>
      <c r="BR60"/>
      <c r="BS60"/>
      <c r="BT60"/>
      <c r="BU60"/>
      <c r="BV60"/>
      <c r="BW60"/>
      <c r="BX60"/>
      <c r="BY60"/>
      <c r="BZ60"/>
      <c r="CA60"/>
      <c r="CB60"/>
      <c r="CP60" s="153"/>
      <c r="DJ60" s="153"/>
    </row>
    <row r="61" spans="1:135" s="31" customFormat="1" x14ac:dyDescent="0.35">
      <c r="A61" s="153"/>
      <c r="N61" s="38"/>
      <c r="Y61" s="153"/>
      <c r="Z61" s="272" t="s">
        <v>12</v>
      </c>
      <c r="AA61" s="122">
        <v>16144</v>
      </c>
      <c r="AB61" s="122">
        <v>879</v>
      </c>
      <c r="AC61" s="151">
        <v>5.4447472745292366E-2</v>
      </c>
      <c r="AG61" s="18">
        <v>44162</v>
      </c>
      <c r="AH61" s="122">
        <v>722</v>
      </c>
      <c r="AI61" s="122">
        <v>65</v>
      </c>
      <c r="AJ61" s="151">
        <v>9.0027700831024932E-2</v>
      </c>
      <c r="AX61" s="153"/>
      <c r="AY61" s="272" t="s">
        <v>517</v>
      </c>
      <c r="AZ61" s="122">
        <v>406</v>
      </c>
      <c r="BA61" s="122">
        <v>58</v>
      </c>
      <c r="BB61" s="151">
        <v>0.14285714285714285</v>
      </c>
      <c r="BC61"/>
      <c r="BE61" s="18">
        <v>44120</v>
      </c>
      <c r="BF61" s="122">
        <v>258</v>
      </c>
      <c r="BG61" s="122">
        <v>49</v>
      </c>
      <c r="BH61" s="151">
        <v>0.18992248062015504</v>
      </c>
      <c r="BI61"/>
      <c r="BJ61"/>
      <c r="BK61"/>
      <c r="BL61"/>
      <c r="BM61"/>
      <c r="BN61"/>
      <c r="BO61"/>
      <c r="BP61"/>
      <c r="BQ61"/>
      <c r="BR61"/>
      <c r="BS61"/>
      <c r="BT61"/>
      <c r="BU61"/>
      <c r="BV61"/>
      <c r="BW61"/>
      <c r="BX61"/>
      <c r="BY61"/>
      <c r="BZ61"/>
      <c r="CA61"/>
      <c r="CB61"/>
      <c r="CP61" s="153"/>
      <c r="DJ61" s="153"/>
    </row>
    <row r="62" spans="1:135" s="31" customFormat="1" x14ac:dyDescent="0.35">
      <c r="A62" s="153"/>
      <c r="N62" s="38"/>
      <c r="Y62" s="153"/>
      <c r="AG62" s="272" t="s">
        <v>12</v>
      </c>
      <c r="AH62" s="122">
        <v>16144</v>
      </c>
      <c r="AI62" s="122">
        <v>879</v>
      </c>
      <c r="AJ62" s="151">
        <v>5.4447472745292366E-2</v>
      </c>
      <c r="AX62" s="153"/>
      <c r="AY62" s="272" t="s">
        <v>132</v>
      </c>
      <c r="AZ62" s="122">
        <v>449</v>
      </c>
      <c r="BA62" s="122">
        <v>53</v>
      </c>
      <c r="BB62" s="151">
        <v>0.11804008908685969</v>
      </c>
      <c r="BC62"/>
      <c r="BE62" s="18">
        <v>44127</v>
      </c>
      <c r="BF62" s="122">
        <v>313</v>
      </c>
      <c r="BG62" s="122">
        <v>51</v>
      </c>
      <c r="BH62" s="151">
        <v>0.16293929712460065</v>
      </c>
      <c r="BV62" s="153"/>
      <c r="CP62" s="153"/>
      <c r="DJ62" s="167"/>
      <c r="DK62" s="159"/>
      <c r="DL62" s="159"/>
      <c r="DM62" s="159"/>
      <c r="DN62" s="159"/>
      <c r="DO62" s="159"/>
      <c r="DQ62" s="159"/>
      <c r="DR62" s="159"/>
      <c r="DS62" s="159"/>
      <c r="DT62" s="159"/>
      <c r="DU62" s="159"/>
      <c r="DV62" s="159"/>
      <c r="DW62" s="159"/>
      <c r="DX62" s="159"/>
      <c r="DY62" s="159"/>
      <c r="DZ62" s="159"/>
      <c r="EA62" s="159"/>
      <c r="EB62" s="159"/>
      <c r="EC62" s="159"/>
      <c r="ED62" s="159"/>
      <c r="EE62" s="159"/>
    </row>
    <row r="63" spans="1:135" s="31" customFormat="1" x14ac:dyDescent="0.35">
      <c r="A63" s="153"/>
      <c r="N63" s="38"/>
      <c r="Y63" s="153"/>
      <c r="AX63" s="153"/>
      <c r="AY63" s="272" t="s">
        <v>138</v>
      </c>
      <c r="AZ63" s="122">
        <v>248</v>
      </c>
      <c r="BA63" s="122">
        <v>106</v>
      </c>
      <c r="BB63" s="151">
        <v>0.42741935483870969</v>
      </c>
      <c r="BC63"/>
      <c r="BE63" s="18">
        <v>44134</v>
      </c>
      <c r="BF63" s="122">
        <v>435</v>
      </c>
      <c r="BG63" s="122">
        <v>76</v>
      </c>
      <c r="BH63" s="151">
        <v>0.17471264367816092</v>
      </c>
      <c r="BV63" s="153"/>
      <c r="CP63" s="153"/>
      <c r="DJ63" s="153"/>
    </row>
    <row r="64" spans="1:135" s="31" customFormat="1" x14ac:dyDescent="0.35">
      <c r="A64" s="153"/>
      <c r="N64" s="38"/>
      <c r="Y64" s="153"/>
      <c r="AX64" s="153"/>
      <c r="AY64" s="272" t="s">
        <v>43</v>
      </c>
      <c r="AZ64" s="122">
        <v>174</v>
      </c>
      <c r="BA64" s="122">
        <v>26</v>
      </c>
      <c r="BB64" s="151">
        <v>0.14942528735632185</v>
      </c>
      <c r="BC64"/>
      <c r="BE64" s="18">
        <v>44141</v>
      </c>
      <c r="BF64" s="122">
        <v>461</v>
      </c>
      <c r="BG64" s="122">
        <v>74</v>
      </c>
      <c r="BH64" s="151">
        <v>0.16052060737527116</v>
      </c>
      <c r="BV64" s="153"/>
      <c r="CP64" s="153"/>
      <c r="CQ64" t="s">
        <v>991</v>
      </c>
      <c r="CR64" t="s">
        <v>796</v>
      </c>
      <c r="CS64" t="s">
        <v>797</v>
      </c>
      <c r="CT64" t="s">
        <v>798</v>
      </c>
      <c r="CU64" t="s">
        <v>799</v>
      </c>
      <c r="CV64" t="s">
        <v>806</v>
      </c>
      <c r="CW64" t="s">
        <v>800</v>
      </c>
      <c r="DJ64" s="153"/>
    </row>
    <row r="65" spans="1:114" s="31" customFormat="1" x14ac:dyDescent="0.35">
      <c r="A65" s="153"/>
      <c r="N65" s="38"/>
      <c r="Y65" s="153"/>
      <c r="AX65" s="153"/>
      <c r="AY65" s="272" t="s">
        <v>148</v>
      </c>
      <c r="AZ65" s="122">
        <v>355</v>
      </c>
      <c r="BA65" s="122">
        <v>68</v>
      </c>
      <c r="BB65" s="151">
        <v>0.19154929577464788</v>
      </c>
      <c r="BC65"/>
      <c r="BE65" s="18">
        <v>44148</v>
      </c>
      <c r="BF65" s="122">
        <v>410</v>
      </c>
      <c r="BG65" s="122">
        <v>75</v>
      </c>
      <c r="BH65" s="151">
        <v>0.18292682926829268</v>
      </c>
      <c r="BV65" s="153"/>
      <c r="CP65" s="153"/>
      <c r="CQ65" s="122">
        <v>6395</v>
      </c>
      <c r="CR65" s="122">
        <v>5</v>
      </c>
      <c r="CS65" s="122">
        <v>75</v>
      </c>
      <c r="CT65" s="81">
        <v>68</v>
      </c>
      <c r="CU65" s="122">
        <v>354</v>
      </c>
      <c r="CV65" s="122">
        <v>45</v>
      </c>
      <c r="CW65" s="122">
        <v>4751</v>
      </c>
      <c r="DJ65" s="153"/>
    </row>
    <row r="66" spans="1:114" s="31" customFormat="1" x14ac:dyDescent="0.35">
      <c r="A66" s="153"/>
      <c r="N66" s="38"/>
      <c r="Y66" s="153"/>
      <c r="AX66" s="153"/>
      <c r="AY66" s="272" t="s">
        <v>10</v>
      </c>
      <c r="AZ66" s="122">
        <v>978</v>
      </c>
      <c r="BA66" s="122">
        <v>141</v>
      </c>
      <c r="BB66" s="151">
        <v>0.14417177914110429</v>
      </c>
      <c r="BC66"/>
      <c r="BE66" s="18">
        <v>44155</v>
      </c>
      <c r="BF66" s="122">
        <v>407</v>
      </c>
      <c r="BG66" s="122">
        <v>91</v>
      </c>
      <c r="BH66" s="151">
        <v>0.22358722358722358</v>
      </c>
      <c r="BV66" s="153"/>
      <c r="CP66" s="153"/>
      <c r="CQ66"/>
      <c r="CR66"/>
      <c r="CS66"/>
      <c r="CT66"/>
      <c r="DJ66" s="153"/>
    </row>
    <row r="67" spans="1:114" s="31" customFormat="1" x14ac:dyDescent="0.35">
      <c r="A67" s="153"/>
      <c r="N67" s="38"/>
      <c r="Y67" s="153"/>
      <c r="AX67" s="153"/>
      <c r="AY67" s="272" t="s">
        <v>12</v>
      </c>
      <c r="AZ67" s="122">
        <v>2800</v>
      </c>
      <c r="BA67" s="122">
        <v>540</v>
      </c>
      <c r="BB67" s="151">
        <v>0.19285714285714287</v>
      </c>
      <c r="BE67" s="18">
        <v>44162</v>
      </c>
      <c r="BF67" s="122">
        <v>141</v>
      </c>
      <c r="BG67" s="122">
        <v>48</v>
      </c>
      <c r="BH67" s="151">
        <v>0.34042553191489361</v>
      </c>
      <c r="BV67" s="153"/>
      <c r="CP67" s="153"/>
      <c r="CQ67"/>
      <c r="CR67"/>
      <c r="CS67"/>
      <c r="CT67"/>
      <c r="DJ67" s="153"/>
    </row>
    <row r="68" spans="1:114" s="31" customFormat="1" x14ac:dyDescent="0.35">
      <c r="A68" s="153"/>
      <c r="N68" s="38"/>
      <c r="Y68" s="153"/>
      <c r="AX68" s="153"/>
      <c r="AY68"/>
      <c r="BE68" s="272" t="s">
        <v>12</v>
      </c>
      <c r="BF68" s="122">
        <v>2800</v>
      </c>
      <c r="BG68" s="122">
        <v>540</v>
      </c>
      <c r="BH68" s="151">
        <v>0.19285714285714287</v>
      </c>
      <c r="BV68" s="153"/>
      <c r="CP68" s="153"/>
      <c r="CQ68" t="s">
        <v>991</v>
      </c>
      <c r="CR68" s="65">
        <f>GETPIVOTDATA("[Measures].[ret texted or called.]",$CQ$64)</f>
        <v>6395</v>
      </c>
      <c r="CS68"/>
      <c r="CT68"/>
      <c r="DJ68" s="153"/>
    </row>
    <row r="69" spans="1:114" s="31" customFormat="1" x14ac:dyDescent="0.35">
      <c r="A69" s="153"/>
      <c r="N69" s="38"/>
      <c r="P69" s="170"/>
      <c r="Q69" s="171"/>
      <c r="R69" s="172"/>
      <c r="T69" s="161"/>
      <c r="U69" s="161"/>
      <c r="V69" s="161"/>
      <c r="W69" s="161"/>
      <c r="X69" s="161"/>
      <c r="Y69" s="153"/>
      <c r="AG69" s="161"/>
      <c r="AH69" s="161"/>
      <c r="AI69" s="161"/>
      <c r="AJ69" s="161"/>
      <c r="AK69" s="161"/>
      <c r="AL69" s="161"/>
      <c r="AM69" s="161"/>
      <c r="AN69" s="161"/>
      <c r="AO69" s="161"/>
      <c r="AP69" s="161"/>
      <c r="AQ69" s="161"/>
      <c r="AR69" s="161"/>
      <c r="AS69" s="161"/>
      <c r="AT69" s="161"/>
      <c r="AU69" s="161"/>
      <c r="AV69" s="161"/>
      <c r="AW69" s="161"/>
      <c r="AX69" s="153"/>
      <c r="AY69"/>
      <c r="BV69" s="153"/>
      <c r="CP69" s="153"/>
      <c r="CQ69" t="s">
        <v>801</v>
      </c>
      <c r="CR69" s="65">
        <f>-GETPIVOTDATA("[Measures].[ret declined restarting ART.]",$CQ$64)</f>
        <v>-5</v>
      </c>
      <c r="CS69"/>
      <c r="CT69"/>
      <c r="DJ69" s="153"/>
    </row>
    <row r="70" spans="1:114" s="31" customFormat="1" x14ac:dyDescent="0.35">
      <c r="A70" s="153"/>
      <c r="N70" s="38"/>
      <c r="P70" s="173"/>
      <c r="Q70" s="174"/>
      <c r="R70" s="175"/>
      <c r="Y70" s="153"/>
      <c r="AX70" s="153"/>
      <c r="AY70"/>
      <c r="BV70" s="153"/>
      <c r="CP70" s="153"/>
      <c r="CQ70" t="s">
        <v>802</v>
      </c>
      <c r="CR70" s="65">
        <f>-GETPIVOTDATA("[Measures].[ret reported died.]",$CQ$64)</f>
        <v>-75</v>
      </c>
      <c r="CS70"/>
      <c r="CT70"/>
      <c r="DJ70" s="153"/>
    </row>
    <row r="71" spans="1:114" s="31" customFormat="1" x14ac:dyDescent="0.35">
      <c r="A71" s="153"/>
      <c r="N71" s="38"/>
      <c r="P71" s="173"/>
      <c r="Q71" s="174"/>
      <c r="R71" s="175"/>
      <c r="Y71" s="153"/>
      <c r="AX71" s="153"/>
      <c r="AY71"/>
      <c r="BV71" s="153"/>
      <c r="CP71" s="153"/>
      <c r="CQ71" t="s">
        <v>803</v>
      </c>
      <c r="CR71" s="65">
        <f>-GETPIVOTDATA("[Measures].[ret reported self transferred.]",$CQ$64)</f>
        <v>-68</v>
      </c>
      <c r="CS71"/>
      <c r="CT71"/>
      <c r="DJ71" s="153"/>
    </row>
    <row r="72" spans="1:114" s="31" customFormat="1" x14ac:dyDescent="0.35">
      <c r="A72" s="153"/>
      <c r="N72" s="38"/>
      <c r="P72" s="173"/>
      <c r="Q72" s="174"/>
      <c r="R72" s="175"/>
      <c r="Y72" s="153"/>
      <c r="AT72" s="161"/>
      <c r="AU72" s="161"/>
      <c r="AV72" s="161"/>
      <c r="AW72" s="161"/>
      <c r="AX72" s="153"/>
      <c r="AY72"/>
      <c r="BV72" s="153"/>
      <c r="CP72" s="153"/>
      <c r="CQ72" t="s">
        <v>804</v>
      </c>
      <c r="CR72" s="65">
        <f>-GETPIVOTDATA("[Measures].[ret not located.]",$CQ$64)</f>
        <v>-354</v>
      </c>
      <c r="CS72"/>
      <c r="CT72"/>
      <c r="DJ72" s="153"/>
    </row>
    <row r="73" spans="1:114" s="31" customFormat="1" x14ac:dyDescent="0.35">
      <c r="A73" s="153"/>
      <c r="N73" s="38"/>
      <c r="P73" s="173"/>
      <c r="Q73" s="174"/>
      <c r="R73" s="175"/>
      <c r="Y73" s="153"/>
      <c r="AX73" s="153"/>
      <c r="AY73"/>
      <c r="BV73" s="153"/>
      <c r="BW73" s="10" t="s">
        <v>11</v>
      </c>
      <c r="BX73" t="s">
        <v>789</v>
      </c>
      <c r="BY73" t="s">
        <v>792</v>
      </c>
      <c r="BZ73" t="s">
        <v>793</v>
      </c>
      <c r="CA73" s="161"/>
      <c r="CB73" s="161"/>
      <c r="CC73" s="10" t="s">
        <v>11</v>
      </c>
      <c r="CD73" t="s">
        <v>789</v>
      </c>
      <c r="CE73" t="s">
        <v>792</v>
      </c>
      <c r="CF73" t="s">
        <v>793</v>
      </c>
      <c r="CP73" s="153"/>
      <c r="CQ73" s="31" t="s">
        <v>807</v>
      </c>
      <c r="CR73" s="65">
        <f>-GETPIVOTDATA("[Measures].[ret official transfer outs.]",$CQ$64)</f>
        <v>-45</v>
      </c>
      <c r="CS73"/>
      <c r="DJ73" s="153"/>
    </row>
    <row r="74" spans="1:114" s="31" customFormat="1" x14ac:dyDescent="0.35">
      <c r="A74" s="153"/>
      <c r="N74" s="38"/>
      <c r="P74" s="173"/>
      <c r="Q74" s="174"/>
      <c r="R74" s="175"/>
      <c r="Y74" s="153"/>
      <c r="AX74" s="153"/>
      <c r="AY74"/>
      <c r="BV74" s="153"/>
      <c r="BW74" s="272" t="s">
        <v>55</v>
      </c>
      <c r="BX74" s="122">
        <v>17</v>
      </c>
      <c r="BY74" s="81">
        <v>16</v>
      </c>
      <c r="BZ74" s="151">
        <v>0.94117647058823528</v>
      </c>
      <c r="CC74" s="18">
        <v>44106</v>
      </c>
      <c r="CD74" s="122">
        <v>0</v>
      </c>
      <c r="CE74" s="81">
        <v>0</v>
      </c>
      <c r="CF74" s="151" t="e">
        <v>#NUM!</v>
      </c>
      <c r="CP74" s="153"/>
      <c r="CQ74" t="s">
        <v>805</v>
      </c>
      <c r="CR74" s="65">
        <f>GETPIVOTDATA("[Measures].[ret returned2care.]",$CQ$64)</f>
        <v>4751</v>
      </c>
      <c r="CS74"/>
      <c r="DJ74" s="153"/>
    </row>
    <row r="75" spans="1:114" s="31" customFormat="1" x14ac:dyDescent="0.35">
      <c r="A75" s="153"/>
      <c r="N75" s="38"/>
      <c r="P75" s="173"/>
      <c r="Q75" s="174"/>
      <c r="R75" s="175"/>
      <c r="Y75" s="153"/>
      <c r="AX75" s="153"/>
      <c r="AY75"/>
      <c r="BV75" s="153"/>
      <c r="BW75" s="272" t="s">
        <v>5</v>
      </c>
      <c r="BX75" s="122">
        <v>0</v>
      </c>
      <c r="BY75" s="81">
        <v>0</v>
      </c>
      <c r="BZ75" s="151" t="e">
        <v>#NUM!</v>
      </c>
      <c r="CC75" s="18">
        <v>44113</v>
      </c>
      <c r="CD75" s="122">
        <v>17</v>
      </c>
      <c r="CE75" s="81">
        <v>14</v>
      </c>
      <c r="CF75" s="151">
        <v>0.82352941176470584</v>
      </c>
      <c r="CP75" s="153"/>
      <c r="CQ75"/>
      <c r="CR75"/>
      <c r="CS75"/>
      <c r="DJ75" s="153"/>
    </row>
    <row r="76" spans="1:114" s="31" customFormat="1" x14ac:dyDescent="0.35">
      <c r="A76" s="153"/>
      <c r="N76" s="38"/>
      <c r="P76" s="173"/>
      <c r="Q76" s="174"/>
      <c r="R76" s="175"/>
      <c r="Y76" s="153"/>
      <c r="AX76" s="153"/>
      <c r="AY76"/>
      <c r="BV76" s="153"/>
      <c r="BW76" s="272" t="s">
        <v>517</v>
      </c>
      <c r="BX76" s="122">
        <v>4</v>
      </c>
      <c r="BY76" s="81">
        <v>4</v>
      </c>
      <c r="BZ76" s="151">
        <v>1</v>
      </c>
      <c r="CC76" s="18">
        <v>44120</v>
      </c>
      <c r="CD76" s="122">
        <v>16</v>
      </c>
      <c r="CE76" s="81">
        <v>10</v>
      </c>
      <c r="CF76" s="151">
        <v>0.625</v>
      </c>
      <c r="CP76" s="153"/>
      <c r="CQ76"/>
      <c r="CR76"/>
      <c r="CS76"/>
      <c r="DJ76" s="153"/>
    </row>
    <row r="77" spans="1:114" s="31" customFormat="1" x14ac:dyDescent="0.35">
      <c r="A77" s="153"/>
      <c r="N77" s="38"/>
      <c r="P77" s="173"/>
      <c r="Q77" s="174"/>
      <c r="R77" s="175"/>
      <c r="Y77" s="153"/>
      <c r="AX77" s="153"/>
      <c r="AY77"/>
      <c r="BV77" s="153"/>
      <c r="BW77" s="272" t="s">
        <v>132</v>
      </c>
      <c r="BX77" s="122">
        <v>82</v>
      </c>
      <c r="BY77" s="81">
        <v>66</v>
      </c>
      <c r="BZ77" s="151">
        <v>0.80487804878048785</v>
      </c>
      <c r="CC77" s="18">
        <v>44127</v>
      </c>
      <c r="CD77" s="122">
        <v>8</v>
      </c>
      <c r="CE77" s="81">
        <v>6</v>
      </c>
      <c r="CF77" s="151">
        <v>0.75</v>
      </c>
      <c r="CP77" s="153"/>
      <c r="CQ77"/>
      <c r="CR77"/>
      <c r="CS77"/>
      <c r="DJ77" s="153"/>
    </row>
    <row r="78" spans="1:114" s="31" customFormat="1" x14ac:dyDescent="0.35">
      <c r="A78" s="153"/>
      <c r="N78" s="38"/>
      <c r="P78" s="173"/>
      <c r="Q78" s="174"/>
      <c r="R78" s="175"/>
      <c r="Y78" s="153"/>
      <c r="AH78"/>
      <c r="AI78"/>
      <c r="AJ78"/>
      <c r="AX78" s="153"/>
      <c r="AY78"/>
      <c r="BV78" s="153"/>
      <c r="BW78" s="272" t="s">
        <v>138</v>
      </c>
      <c r="BX78" s="122">
        <v>20</v>
      </c>
      <c r="BY78" s="81">
        <v>20</v>
      </c>
      <c r="BZ78" s="151">
        <v>1</v>
      </c>
      <c r="CC78" s="18">
        <v>44134</v>
      </c>
      <c r="CD78" s="122">
        <v>35</v>
      </c>
      <c r="CE78" s="81">
        <v>35</v>
      </c>
      <c r="CF78" s="151">
        <v>1</v>
      </c>
      <c r="CP78" s="153"/>
      <c r="CQ78"/>
      <c r="CR78"/>
      <c r="CS78"/>
      <c r="DJ78" s="153"/>
    </row>
    <row r="79" spans="1:114" s="31" customFormat="1" x14ac:dyDescent="0.35">
      <c r="A79" s="153"/>
      <c r="N79" s="38"/>
      <c r="P79" s="173"/>
      <c r="Q79" s="174"/>
      <c r="R79" s="175"/>
      <c r="Y79" s="153"/>
      <c r="AH79"/>
      <c r="AI79"/>
      <c r="AJ79"/>
      <c r="AX79" s="153"/>
      <c r="AY79"/>
      <c r="BV79" s="153"/>
      <c r="BW79" s="272" t="s">
        <v>43</v>
      </c>
      <c r="BX79" s="122">
        <v>30</v>
      </c>
      <c r="BY79" s="81">
        <v>30</v>
      </c>
      <c r="BZ79" s="151">
        <v>1</v>
      </c>
      <c r="CC79" s="18">
        <v>44141</v>
      </c>
      <c r="CD79" s="122">
        <v>24</v>
      </c>
      <c r="CE79" s="81">
        <v>24</v>
      </c>
      <c r="CF79" s="151">
        <v>1</v>
      </c>
      <c r="CP79" s="153"/>
      <c r="CQ79"/>
      <c r="CR79"/>
      <c r="CS79"/>
      <c r="DJ79" s="153"/>
    </row>
    <row r="80" spans="1:114" s="31" customFormat="1" x14ac:dyDescent="0.35">
      <c r="A80" s="153"/>
      <c r="N80" s="38"/>
      <c r="P80" s="173"/>
      <c r="Q80" s="174"/>
      <c r="R80" s="175"/>
      <c r="Y80" s="153"/>
      <c r="Z80" s="10" t="s">
        <v>11</v>
      </c>
      <c r="AA80" t="s">
        <v>773</v>
      </c>
      <c r="AB80" t="s">
        <v>774</v>
      </c>
      <c r="AC80" t="s">
        <v>867</v>
      </c>
      <c r="AD80" s="161"/>
      <c r="AE80" s="161"/>
      <c r="AF80" s="161"/>
      <c r="AG80" s="10" t="s">
        <v>11</v>
      </c>
      <c r="AH80" t="s">
        <v>773</v>
      </c>
      <c r="AI80" t="s">
        <v>774</v>
      </c>
      <c r="AJ80" t="s">
        <v>867</v>
      </c>
      <c r="AK80" s="161"/>
      <c r="AL80" s="161"/>
      <c r="AM80" s="161"/>
      <c r="AN80" s="161"/>
      <c r="AO80" s="161"/>
      <c r="AP80" s="161"/>
      <c r="AQ80" s="161"/>
      <c r="AR80" s="161"/>
      <c r="AS80" s="161"/>
      <c r="AT80" s="161"/>
      <c r="AU80" s="161"/>
      <c r="AV80" s="161"/>
      <c r="AW80" s="161"/>
      <c r="AX80" s="186"/>
      <c r="AY80"/>
      <c r="AZ80" s="161"/>
      <c r="BA80" s="161"/>
      <c r="BB80" s="161"/>
      <c r="BC80" s="161"/>
      <c r="BD80" s="161"/>
      <c r="BE80" s="161"/>
      <c r="BF80" s="161"/>
      <c r="BG80" s="161"/>
      <c r="BH80" s="161"/>
      <c r="BI80" s="161"/>
      <c r="BJ80" s="161"/>
      <c r="BK80" s="161"/>
      <c r="BL80" s="161"/>
      <c r="BM80" s="161"/>
      <c r="BN80" s="161"/>
      <c r="BO80" s="161"/>
      <c r="BP80" s="161"/>
      <c r="BQ80" s="161"/>
      <c r="BR80" s="161"/>
      <c r="BS80" s="161"/>
      <c r="BT80" s="161"/>
      <c r="BU80" s="161"/>
      <c r="BV80" s="186"/>
      <c r="BW80" s="272" t="s">
        <v>148</v>
      </c>
      <c r="BX80" s="122">
        <v>9</v>
      </c>
      <c r="BY80" s="81">
        <v>9</v>
      </c>
      <c r="BZ80" s="151">
        <v>1</v>
      </c>
      <c r="CA80" s="161"/>
      <c r="CB80" s="161"/>
      <c r="CC80" s="18">
        <v>44148</v>
      </c>
      <c r="CD80" s="122">
        <v>21</v>
      </c>
      <c r="CE80" s="81">
        <v>17</v>
      </c>
      <c r="CF80" s="151">
        <v>0.80952380952380953</v>
      </c>
      <c r="CG80" s="161"/>
      <c r="CH80" s="161"/>
      <c r="CI80" s="161"/>
      <c r="CJ80" s="161"/>
      <c r="CP80" s="153"/>
      <c r="CQ80"/>
      <c r="CR80"/>
      <c r="CS80"/>
      <c r="DJ80" s="153"/>
    </row>
    <row r="81" spans="1:114" s="31" customFormat="1" x14ac:dyDescent="0.35">
      <c r="A81" s="153"/>
      <c r="N81" s="38"/>
      <c r="P81" s="173"/>
      <c r="Q81" s="174"/>
      <c r="R81" s="175"/>
      <c r="Y81" s="153"/>
      <c r="Z81" s="272" t="s">
        <v>55</v>
      </c>
      <c r="AA81" s="122">
        <v>323</v>
      </c>
      <c r="AB81" s="122">
        <v>28</v>
      </c>
      <c r="AC81" s="151">
        <v>1</v>
      </c>
      <c r="AG81" s="18">
        <v>44106</v>
      </c>
      <c r="AH81" s="122">
        <v>2465</v>
      </c>
      <c r="AI81" s="122">
        <v>131</v>
      </c>
      <c r="AJ81" s="151">
        <v>1</v>
      </c>
      <c r="AX81" s="153"/>
      <c r="AY81"/>
      <c r="BV81" s="153"/>
      <c r="BW81" s="272" t="s">
        <v>10</v>
      </c>
      <c r="BX81" s="122">
        <v>30</v>
      </c>
      <c r="BY81" s="81">
        <v>30</v>
      </c>
      <c r="BZ81" s="151">
        <v>1</v>
      </c>
      <c r="CC81" s="18">
        <v>44155</v>
      </c>
      <c r="CD81" s="122">
        <v>45</v>
      </c>
      <c r="CE81" s="81">
        <v>43</v>
      </c>
      <c r="CF81" s="151">
        <v>0.9555555555555556</v>
      </c>
      <c r="CP81" s="153"/>
      <c r="CQ81"/>
      <c r="CR81"/>
      <c r="CS81"/>
      <c r="DJ81" s="153"/>
    </row>
    <row r="82" spans="1:114" s="31" customFormat="1" x14ac:dyDescent="0.35">
      <c r="A82" s="153"/>
      <c r="N82" s="38"/>
      <c r="P82" s="173"/>
      <c r="Q82" s="174"/>
      <c r="R82" s="175"/>
      <c r="Y82" s="153"/>
      <c r="Z82" s="272" t="s">
        <v>5</v>
      </c>
      <c r="AA82" s="122">
        <v>771</v>
      </c>
      <c r="AB82" s="122">
        <v>73</v>
      </c>
      <c r="AC82" s="151">
        <v>0.98630136986301364</v>
      </c>
      <c r="AG82" s="18">
        <v>44113</v>
      </c>
      <c r="AH82" s="122">
        <v>1419</v>
      </c>
      <c r="AI82" s="122">
        <v>75</v>
      </c>
      <c r="AJ82" s="151">
        <v>1</v>
      </c>
      <c r="AX82" s="153"/>
      <c r="AY82"/>
      <c r="BV82" s="153"/>
      <c r="BW82" s="272" t="s">
        <v>12</v>
      </c>
      <c r="BX82" s="122">
        <v>192</v>
      </c>
      <c r="BY82" s="81">
        <v>175</v>
      </c>
      <c r="BZ82" s="151">
        <v>0.91145833333333337</v>
      </c>
      <c r="CC82" s="18">
        <v>44162</v>
      </c>
      <c r="CD82" s="122">
        <v>26</v>
      </c>
      <c r="CE82" s="81">
        <v>26</v>
      </c>
      <c r="CF82" s="151">
        <v>1</v>
      </c>
      <c r="CP82" s="153"/>
      <c r="DJ82" s="153"/>
    </row>
    <row r="83" spans="1:114" s="31" customFormat="1" x14ac:dyDescent="0.35">
      <c r="A83" s="153"/>
      <c r="N83" s="38"/>
      <c r="P83" s="173"/>
      <c r="Q83" s="174"/>
      <c r="R83" s="175"/>
      <c r="Y83" s="153"/>
      <c r="Z83" s="272" t="s">
        <v>517</v>
      </c>
      <c r="AA83" s="122">
        <v>1715</v>
      </c>
      <c r="AB83" s="122">
        <v>93</v>
      </c>
      <c r="AC83" s="151">
        <v>1</v>
      </c>
      <c r="AG83" s="18">
        <v>44120</v>
      </c>
      <c r="AH83" s="122">
        <v>1703</v>
      </c>
      <c r="AI83" s="122">
        <v>88</v>
      </c>
      <c r="AJ83" s="151">
        <v>0.96590909090909094</v>
      </c>
      <c r="AX83" s="153"/>
      <c r="AY83"/>
      <c r="BV83" s="153"/>
      <c r="CC83" s="272" t="s">
        <v>12</v>
      </c>
      <c r="CD83" s="122">
        <v>192</v>
      </c>
      <c r="CE83" s="81">
        <v>175</v>
      </c>
      <c r="CF83" s="151">
        <v>0.91145833333333337</v>
      </c>
      <c r="CP83" s="153"/>
      <c r="DJ83" s="153"/>
    </row>
    <row r="84" spans="1:114" s="31" customFormat="1" x14ac:dyDescent="0.35">
      <c r="A84" s="153"/>
      <c r="N84" s="38"/>
      <c r="P84" s="173"/>
      <c r="Q84" s="174"/>
      <c r="R84" s="175"/>
      <c r="Y84" s="153"/>
      <c r="Z84" s="272" t="s">
        <v>132</v>
      </c>
      <c r="AA84" s="122">
        <v>2345</v>
      </c>
      <c r="AB84" s="122">
        <v>72</v>
      </c>
      <c r="AC84" s="151">
        <v>0.90277777777777779</v>
      </c>
      <c r="AG84" s="18">
        <v>44127</v>
      </c>
      <c r="AH84" s="122">
        <v>1505</v>
      </c>
      <c r="AI84" s="122">
        <v>77</v>
      </c>
      <c r="AJ84" s="151">
        <v>0.98701298701298701</v>
      </c>
      <c r="AX84" s="153"/>
      <c r="AY84"/>
      <c r="BV84" s="153"/>
      <c r="CP84" s="153"/>
      <c r="DJ84" s="153"/>
    </row>
    <row r="85" spans="1:114" s="31" customFormat="1" x14ac:dyDescent="0.35">
      <c r="A85" s="153"/>
      <c r="N85" s="38"/>
      <c r="P85" s="173"/>
      <c r="Q85" s="174"/>
      <c r="R85" s="175"/>
      <c r="Y85" s="153"/>
      <c r="Z85" s="272" t="s">
        <v>138</v>
      </c>
      <c r="AA85" s="122">
        <v>1495</v>
      </c>
      <c r="AB85" s="122">
        <v>153</v>
      </c>
      <c r="AC85" s="151">
        <v>1</v>
      </c>
      <c r="AG85" s="18">
        <v>44134</v>
      </c>
      <c r="AH85" s="122">
        <v>2157</v>
      </c>
      <c r="AI85" s="122">
        <v>95</v>
      </c>
      <c r="AJ85" s="151">
        <v>1</v>
      </c>
      <c r="AX85" s="153"/>
      <c r="AY85"/>
      <c r="BV85" s="153"/>
      <c r="CP85" s="153"/>
      <c r="DJ85" s="153"/>
    </row>
    <row r="86" spans="1:114" s="31" customFormat="1" x14ac:dyDescent="0.35">
      <c r="A86" s="153"/>
      <c r="N86" s="38"/>
      <c r="P86" s="176"/>
      <c r="Q86" s="177"/>
      <c r="R86" s="178"/>
      <c r="Y86" s="153"/>
      <c r="Z86" s="272" t="s">
        <v>43</v>
      </c>
      <c r="AA86" s="122">
        <v>617</v>
      </c>
      <c r="AB86" s="122">
        <v>17</v>
      </c>
      <c r="AC86" s="151">
        <v>1</v>
      </c>
      <c r="AG86" s="18">
        <v>44141</v>
      </c>
      <c r="AH86" s="122">
        <v>2075</v>
      </c>
      <c r="AI86" s="122">
        <v>111</v>
      </c>
      <c r="AJ86" s="151">
        <v>0.97297297297297303</v>
      </c>
      <c r="AX86" s="153"/>
      <c r="AY86"/>
      <c r="BV86" s="153"/>
      <c r="CP86" s="153"/>
      <c r="DJ86" s="153"/>
    </row>
    <row r="87" spans="1:114" s="31" customFormat="1" x14ac:dyDescent="0.35">
      <c r="A87" s="153"/>
      <c r="N87" s="38"/>
      <c r="Y87" s="153"/>
      <c r="Z87" s="272" t="s">
        <v>148</v>
      </c>
      <c r="AA87" s="122">
        <v>4483</v>
      </c>
      <c r="AB87" s="122">
        <v>139</v>
      </c>
      <c r="AC87" s="151">
        <v>1</v>
      </c>
      <c r="AG87" s="18">
        <v>44148</v>
      </c>
      <c r="AH87" s="122">
        <v>2040</v>
      </c>
      <c r="AI87" s="122">
        <v>121</v>
      </c>
      <c r="AJ87" s="151">
        <v>1</v>
      </c>
      <c r="AX87" s="153"/>
      <c r="AY87"/>
      <c r="BV87" s="153"/>
      <c r="CP87" s="153"/>
      <c r="DJ87" s="153"/>
    </row>
    <row r="88" spans="1:114" s="31" customFormat="1" x14ac:dyDescent="0.35">
      <c r="A88" s="153"/>
      <c r="N88" s="38"/>
      <c r="Y88" s="153"/>
      <c r="Z88" s="272" t="s">
        <v>10</v>
      </c>
      <c r="AA88" s="122">
        <v>4395</v>
      </c>
      <c r="AB88" s="122">
        <v>304</v>
      </c>
      <c r="AC88" s="151">
        <v>1</v>
      </c>
      <c r="AG88" s="18">
        <v>44155</v>
      </c>
      <c r="AH88" s="122">
        <v>2058</v>
      </c>
      <c r="AI88" s="122">
        <v>116</v>
      </c>
      <c r="AJ88" s="151">
        <v>0.99137931034482762</v>
      </c>
      <c r="AX88" s="153"/>
      <c r="AY88" s="10" t="s">
        <v>11</v>
      </c>
      <c r="AZ88" t="s">
        <v>782</v>
      </c>
      <c r="BA88" t="s">
        <v>783</v>
      </c>
      <c r="BB88" t="s">
        <v>785</v>
      </c>
      <c r="BC88" s="161"/>
      <c r="BD88" s="161"/>
      <c r="BE88" s="10" t="s">
        <v>11</v>
      </c>
      <c r="BF88" t="s">
        <v>782</v>
      </c>
      <c r="BG88" t="s">
        <v>783</v>
      </c>
      <c r="BH88" t="s">
        <v>785</v>
      </c>
      <c r="BI88" s="161"/>
      <c r="BJ88" s="161"/>
      <c r="BK88" s="161"/>
      <c r="BL88" s="161"/>
      <c r="BM88" s="161"/>
      <c r="BN88" s="161"/>
      <c r="BO88" s="161"/>
      <c r="BP88" s="161"/>
      <c r="BQ88" s="161"/>
      <c r="BR88" s="161"/>
      <c r="BS88" s="161"/>
      <c r="BT88" s="161"/>
      <c r="BU88" s="161"/>
      <c r="BV88" s="186"/>
      <c r="BW88" s="161"/>
      <c r="BX88" s="161"/>
      <c r="BY88" s="161"/>
      <c r="BZ88" s="161"/>
      <c r="CA88" s="161"/>
      <c r="CB88" s="161"/>
      <c r="CC88" s="161"/>
      <c r="CD88" s="161"/>
      <c r="CE88" s="161"/>
      <c r="CF88" s="161"/>
      <c r="CG88" s="161"/>
      <c r="CH88" s="161"/>
      <c r="CI88" s="161"/>
      <c r="CJ88" s="161"/>
      <c r="CK88" s="161"/>
      <c r="CL88" s="161"/>
      <c r="CM88" s="161"/>
      <c r="CN88" s="161"/>
      <c r="CO88" s="161"/>
      <c r="CP88" s="186"/>
      <c r="CQ88" s="161"/>
      <c r="CR88" s="161"/>
      <c r="DJ88" s="153"/>
    </row>
    <row r="89" spans="1:114" s="31" customFormat="1" x14ac:dyDescent="0.35">
      <c r="A89" s="153"/>
      <c r="N89" s="38"/>
      <c r="Y89" s="153"/>
      <c r="Z89" s="272" t="s">
        <v>12</v>
      </c>
      <c r="AA89" s="122">
        <v>16144</v>
      </c>
      <c r="AB89" s="122">
        <v>879</v>
      </c>
      <c r="AC89" s="151">
        <v>0.99089874857792948</v>
      </c>
      <c r="AG89" s="18">
        <v>44162</v>
      </c>
      <c r="AH89" s="122">
        <v>722</v>
      </c>
      <c r="AI89" s="122">
        <v>65</v>
      </c>
      <c r="AJ89" s="151">
        <v>1</v>
      </c>
      <c r="AX89" s="153"/>
      <c r="AY89" s="272" t="s">
        <v>55</v>
      </c>
      <c r="AZ89" s="122">
        <v>14</v>
      </c>
      <c r="BA89" s="122">
        <v>14</v>
      </c>
      <c r="BB89" s="151">
        <v>1</v>
      </c>
      <c r="BE89" s="18">
        <v>44106</v>
      </c>
      <c r="BF89" s="122">
        <v>23</v>
      </c>
      <c r="BG89" s="122">
        <v>23</v>
      </c>
      <c r="BH89" s="151">
        <v>1</v>
      </c>
      <c r="BV89" s="153"/>
      <c r="CP89" s="153"/>
      <c r="DJ89" s="153"/>
    </row>
    <row r="90" spans="1:114" s="31" customFormat="1" x14ac:dyDescent="0.35">
      <c r="A90" s="153"/>
      <c r="N90" s="38"/>
      <c r="Y90" s="153"/>
      <c r="AG90" s="272" t="s">
        <v>12</v>
      </c>
      <c r="AH90" s="122">
        <v>16144</v>
      </c>
      <c r="AI90" s="122">
        <v>879</v>
      </c>
      <c r="AJ90" s="151">
        <v>0.99089874857792948</v>
      </c>
      <c r="AT90" s="161"/>
      <c r="AU90" s="161"/>
      <c r="AV90" s="161"/>
      <c r="AW90" s="161"/>
      <c r="AX90" s="153"/>
      <c r="AY90" s="272" t="s">
        <v>5</v>
      </c>
      <c r="AZ90" s="122">
        <v>74</v>
      </c>
      <c r="BA90" s="122">
        <v>74</v>
      </c>
      <c r="BB90" s="151">
        <v>1</v>
      </c>
      <c r="BE90" s="18">
        <v>44113</v>
      </c>
      <c r="BF90" s="122">
        <v>53</v>
      </c>
      <c r="BG90" s="122">
        <v>53</v>
      </c>
      <c r="BH90" s="151">
        <v>1</v>
      </c>
      <c r="BV90" s="153"/>
      <c r="CP90" s="153"/>
      <c r="DJ90" s="153"/>
    </row>
    <row r="91" spans="1:114" s="31" customFormat="1" x14ac:dyDescent="0.35">
      <c r="A91" s="153"/>
      <c r="N91" s="38"/>
      <c r="Y91" s="153"/>
      <c r="AH91"/>
      <c r="AI91"/>
      <c r="AJ91"/>
      <c r="AX91" s="153"/>
      <c r="AY91" s="272" t="s">
        <v>517</v>
      </c>
      <c r="AZ91" s="122">
        <v>58</v>
      </c>
      <c r="BA91" s="122">
        <v>58</v>
      </c>
      <c r="BB91" s="151">
        <v>1</v>
      </c>
      <c r="BE91" s="18">
        <v>44120</v>
      </c>
      <c r="BF91" s="122">
        <v>49</v>
      </c>
      <c r="BG91" s="122">
        <v>49</v>
      </c>
      <c r="BH91" s="151">
        <v>1</v>
      </c>
      <c r="BV91" s="153"/>
      <c r="CP91" s="153"/>
      <c r="DJ91" s="153"/>
    </row>
    <row r="92" spans="1:114" s="31" customFormat="1" x14ac:dyDescent="0.35">
      <c r="A92" s="153"/>
      <c r="N92" s="38"/>
      <c r="Y92" s="153"/>
      <c r="AH92"/>
      <c r="AI92"/>
      <c r="AJ92"/>
      <c r="AX92" s="153"/>
      <c r="AY92" s="272" t="s">
        <v>132</v>
      </c>
      <c r="AZ92" s="122">
        <v>53</v>
      </c>
      <c r="BA92" s="122">
        <v>51</v>
      </c>
      <c r="BB92" s="151">
        <v>0.96226415094339623</v>
      </c>
      <c r="BE92" s="18">
        <v>44127</v>
      </c>
      <c r="BF92" s="122">
        <v>51</v>
      </c>
      <c r="BG92" s="122">
        <v>51</v>
      </c>
      <c r="BH92" s="151">
        <v>1</v>
      </c>
      <c r="BV92" s="153"/>
      <c r="CP92" s="153"/>
      <c r="DJ92" s="153"/>
    </row>
    <row r="93" spans="1:114" s="31" customFormat="1" x14ac:dyDescent="0.35">
      <c r="A93" s="153"/>
      <c r="N93" s="38"/>
      <c r="Y93" s="153"/>
      <c r="AH93"/>
      <c r="AI93"/>
      <c r="AJ93"/>
      <c r="AX93" s="153"/>
      <c r="AY93" s="272" t="s">
        <v>138</v>
      </c>
      <c r="AZ93" s="122">
        <v>106</v>
      </c>
      <c r="BA93" s="122">
        <v>106</v>
      </c>
      <c r="BB93" s="151">
        <v>1</v>
      </c>
      <c r="BE93" s="18">
        <v>44134</v>
      </c>
      <c r="BF93" s="122">
        <v>76</v>
      </c>
      <c r="BG93" s="122">
        <v>76</v>
      </c>
      <c r="BH93" s="151">
        <v>1</v>
      </c>
      <c r="BV93" s="153"/>
      <c r="CP93" s="153"/>
      <c r="DJ93" s="153"/>
    </row>
    <row r="94" spans="1:114" s="31" customFormat="1" x14ac:dyDescent="0.35">
      <c r="A94" s="153"/>
      <c r="N94" s="38"/>
      <c r="Y94" s="153"/>
      <c r="AH94"/>
      <c r="AI94"/>
      <c r="AJ94"/>
      <c r="AX94" s="153"/>
      <c r="AY94" s="272" t="s">
        <v>43</v>
      </c>
      <c r="AZ94" s="122">
        <v>26</v>
      </c>
      <c r="BA94" s="122">
        <v>26</v>
      </c>
      <c r="BB94" s="151">
        <v>1</v>
      </c>
      <c r="BE94" s="18">
        <v>44141</v>
      </c>
      <c r="BF94" s="122">
        <v>74</v>
      </c>
      <c r="BG94" s="122">
        <v>74</v>
      </c>
      <c r="BH94" s="151">
        <v>1</v>
      </c>
      <c r="BV94" s="153"/>
      <c r="CP94" s="153"/>
      <c r="DJ94" s="153"/>
    </row>
    <row r="95" spans="1:114" s="31" customFormat="1" x14ac:dyDescent="0.35">
      <c r="A95" s="153"/>
      <c r="N95" s="38"/>
      <c r="Y95" s="153"/>
      <c r="AH95"/>
      <c r="AI95"/>
      <c r="AJ95"/>
      <c r="AX95" s="153"/>
      <c r="AY95" s="272" t="s">
        <v>148</v>
      </c>
      <c r="AZ95" s="122">
        <v>68</v>
      </c>
      <c r="BA95" s="122">
        <v>68</v>
      </c>
      <c r="BB95" s="151">
        <v>1</v>
      </c>
      <c r="BE95" s="18">
        <v>44148</v>
      </c>
      <c r="BF95" s="122">
        <v>75</v>
      </c>
      <c r="BG95" s="122">
        <v>75</v>
      </c>
      <c r="BH95" s="151">
        <v>1</v>
      </c>
      <c r="BV95" s="153"/>
      <c r="CP95" s="153"/>
      <c r="DJ95" s="153"/>
    </row>
    <row r="96" spans="1:114" s="31" customFormat="1" x14ac:dyDescent="0.35">
      <c r="A96" s="153"/>
      <c r="N96" s="38"/>
      <c r="Y96" s="153"/>
      <c r="AX96" s="153"/>
      <c r="AY96" s="272" t="s">
        <v>10</v>
      </c>
      <c r="AZ96" s="122">
        <v>141</v>
      </c>
      <c r="BA96" s="122">
        <v>141</v>
      </c>
      <c r="BB96" s="151">
        <v>1</v>
      </c>
      <c r="BE96" s="18">
        <v>44155</v>
      </c>
      <c r="BF96" s="122">
        <v>91</v>
      </c>
      <c r="BG96" s="122">
        <v>89</v>
      </c>
      <c r="BH96" s="151">
        <v>0.97802197802197799</v>
      </c>
      <c r="BV96" s="153"/>
      <c r="CP96" s="153"/>
      <c r="DJ96" s="153"/>
    </row>
    <row r="97" spans="1:114" s="31" customFormat="1" x14ac:dyDescent="0.35">
      <c r="A97" s="153"/>
      <c r="C97" s="154"/>
      <c r="D97" s="155"/>
      <c r="F97" s="155"/>
      <c r="G97" s="156"/>
      <c r="K97" s="157"/>
      <c r="N97" s="38"/>
      <c r="Y97" s="153"/>
      <c r="AX97" s="153"/>
      <c r="AY97" s="272" t="s">
        <v>12</v>
      </c>
      <c r="AZ97" s="122">
        <v>540</v>
      </c>
      <c r="BA97" s="122">
        <v>538</v>
      </c>
      <c r="BB97" s="151">
        <v>0.99629629629629635</v>
      </c>
      <c r="BE97" s="18">
        <v>44162</v>
      </c>
      <c r="BF97" s="122">
        <v>48</v>
      </c>
      <c r="BG97" s="122">
        <v>48</v>
      </c>
      <c r="BH97" s="151">
        <v>1</v>
      </c>
      <c r="BV97" s="153"/>
      <c r="CP97" s="153"/>
      <c r="DJ97" s="153"/>
    </row>
    <row r="98" spans="1:114" s="31" customFormat="1" x14ac:dyDescent="0.35">
      <c r="A98" s="153"/>
      <c r="C98" s="154"/>
      <c r="D98" s="155"/>
      <c r="F98" s="155"/>
      <c r="G98" s="156"/>
      <c r="K98" s="157"/>
      <c r="N98" s="38"/>
      <c r="Y98" s="153"/>
      <c r="AX98" s="153"/>
      <c r="AY98"/>
      <c r="BE98" s="272" t="s">
        <v>12</v>
      </c>
      <c r="BF98" s="122">
        <v>540</v>
      </c>
      <c r="BG98" s="122">
        <v>538</v>
      </c>
      <c r="BH98" s="151">
        <v>0.99629629629629635</v>
      </c>
      <c r="BV98" s="153"/>
      <c r="CP98" s="153"/>
      <c r="DJ98" s="153"/>
    </row>
    <row r="99" spans="1:114" s="31" customFormat="1" x14ac:dyDescent="0.35">
      <c r="A99" s="153"/>
      <c r="C99" s="154"/>
      <c r="D99" s="155"/>
      <c r="F99" s="155"/>
      <c r="G99" s="156"/>
      <c r="K99" s="157"/>
      <c r="N99" s="38"/>
      <c r="Y99" s="153"/>
      <c r="AX99" s="153"/>
      <c r="AY99"/>
      <c r="BV99" s="153"/>
      <c r="CP99" s="153"/>
      <c r="DJ99" s="153"/>
    </row>
    <row r="100" spans="1:114" s="31" customFormat="1" x14ac:dyDescent="0.35">
      <c r="A100" s="153"/>
      <c r="C100" s="154"/>
      <c r="D100" s="155"/>
      <c r="F100" s="155"/>
      <c r="G100" s="156"/>
      <c r="K100" s="157"/>
      <c r="N100" s="38"/>
      <c r="Y100" s="153"/>
      <c r="AX100" s="153"/>
      <c r="AY100"/>
      <c r="BV100" s="153"/>
      <c r="CP100" s="153"/>
      <c r="CT100" s="159"/>
      <c r="CU100" s="159"/>
      <c r="CV100" s="159"/>
      <c r="CW100" s="159"/>
      <c r="CX100" s="159"/>
      <c r="DJ100" s="153"/>
    </row>
    <row r="101" spans="1:114" s="31" customFormat="1" x14ac:dyDescent="0.35">
      <c r="A101" s="153"/>
      <c r="C101" s="154"/>
      <c r="D101" s="155"/>
      <c r="F101" s="155"/>
      <c r="G101" s="156"/>
      <c r="K101" s="157"/>
      <c r="N101" s="38"/>
      <c r="Y101" s="153"/>
      <c r="AX101" s="153"/>
      <c r="AY101"/>
      <c r="BV101" s="153"/>
      <c r="CP101" s="153"/>
      <c r="DJ101" s="153"/>
    </row>
    <row r="102" spans="1:114" s="31" customFormat="1" x14ac:dyDescent="0.35">
      <c r="A102" s="153"/>
      <c r="C102" s="154"/>
      <c r="D102" s="155"/>
      <c r="F102" s="155"/>
      <c r="G102" s="156"/>
      <c r="K102" s="157"/>
      <c r="N102" s="38"/>
      <c r="Y102" s="153"/>
      <c r="AX102" s="153"/>
      <c r="AY102"/>
      <c r="BV102" s="153"/>
      <c r="CP102" s="153"/>
      <c r="DJ102" s="153"/>
    </row>
    <row r="103" spans="1:114" s="31" customFormat="1" x14ac:dyDescent="0.35">
      <c r="A103" s="153"/>
      <c r="C103" s="154"/>
      <c r="D103" s="155"/>
      <c r="F103" s="155"/>
      <c r="G103" s="156"/>
      <c r="K103" s="157"/>
      <c r="N103" s="38"/>
      <c r="Y103" s="153"/>
      <c r="AX103" s="153"/>
      <c r="AY103"/>
      <c r="BV103" s="153"/>
      <c r="CP103" s="153"/>
      <c r="DJ103" s="153"/>
    </row>
    <row r="104" spans="1:114" s="31" customFormat="1" x14ac:dyDescent="0.35">
      <c r="A104" s="153"/>
      <c r="C104" s="154"/>
      <c r="D104" s="155"/>
      <c r="F104" s="155"/>
      <c r="G104" s="156"/>
      <c r="K104" s="157"/>
      <c r="N104" s="38"/>
      <c r="Y104" s="153"/>
      <c r="AX104" s="153"/>
      <c r="AY104"/>
      <c r="BV104" s="153"/>
      <c r="CP104" s="153"/>
      <c r="DJ104" s="153"/>
    </row>
    <row r="105" spans="1:114" s="31" customFormat="1" x14ac:dyDescent="0.35">
      <c r="A105" s="153"/>
      <c r="C105" s="154"/>
      <c r="D105" s="155"/>
      <c r="F105" s="155"/>
      <c r="G105" s="156"/>
      <c r="K105" s="157"/>
      <c r="N105" s="38"/>
      <c r="Y105" s="153"/>
      <c r="AX105" s="153"/>
      <c r="AY105"/>
      <c r="BV105" s="153"/>
      <c r="CP105" s="153"/>
      <c r="DJ105" s="153"/>
    </row>
    <row r="106" spans="1:114" s="31" customFormat="1" x14ac:dyDescent="0.35">
      <c r="A106" s="153"/>
      <c r="C106" s="154"/>
      <c r="D106" s="155"/>
      <c r="F106" s="155"/>
      <c r="G106" s="156"/>
      <c r="K106" s="157"/>
      <c r="N106" s="38"/>
      <c r="Y106" s="153"/>
      <c r="AX106" s="153"/>
      <c r="AY106"/>
      <c r="BV106" s="153"/>
      <c r="CP106" s="153"/>
      <c r="DJ106" s="153"/>
    </row>
    <row r="107" spans="1:114" s="31" customFormat="1" x14ac:dyDescent="0.35">
      <c r="A107" s="153"/>
      <c r="C107" s="154"/>
      <c r="D107" s="155"/>
      <c r="F107" s="155"/>
      <c r="G107" s="156"/>
      <c r="K107" s="157"/>
      <c r="N107" s="38"/>
      <c r="Y107" s="153"/>
      <c r="AX107" s="153"/>
      <c r="AY107"/>
      <c r="BV107" s="153"/>
      <c r="CP107" s="153"/>
      <c r="DJ107" s="153"/>
    </row>
    <row r="108" spans="1:114" s="31" customFormat="1" x14ac:dyDescent="0.35">
      <c r="A108" s="153"/>
      <c r="C108" s="154"/>
      <c r="D108" s="155"/>
      <c r="F108" s="155"/>
      <c r="G108" s="156"/>
      <c r="K108" s="157"/>
      <c r="N108" s="38"/>
      <c r="Y108" s="153"/>
      <c r="AX108" s="153"/>
      <c r="AY108"/>
      <c r="BV108" s="153"/>
      <c r="CP108" s="153"/>
      <c r="DJ108" s="153"/>
    </row>
    <row r="109" spans="1:114" s="31" customFormat="1" x14ac:dyDescent="0.35">
      <c r="A109" s="153"/>
      <c r="C109" s="154"/>
      <c r="D109" s="155"/>
      <c r="F109" s="155"/>
      <c r="G109" s="156"/>
      <c r="K109" s="157"/>
      <c r="N109" s="38"/>
      <c r="Y109" s="153"/>
      <c r="AX109" s="153"/>
      <c r="AY109"/>
      <c r="BV109" s="153"/>
      <c r="CP109" s="153"/>
      <c r="DJ109" s="153"/>
    </row>
    <row r="110" spans="1:114" s="31" customFormat="1" x14ac:dyDescent="0.35">
      <c r="A110" s="153"/>
      <c r="C110" s="154"/>
      <c r="D110" s="155"/>
      <c r="F110" s="155"/>
      <c r="G110" s="156"/>
      <c r="K110" s="157"/>
      <c r="N110" s="38"/>
      <c r="Y110" s="153"/>
      <c r="AX110" s="153"/>
      <c r="AY110"/>
      <c r="BV110" s="153"/>
      <c r="CP110" s="153"/>
      <c r="DJ110" s="153"/>
    </row>
    <row r="111" spans="1:114" s="31" customFormat="1" x14ac:dyDescent="0.35">
      <c r="A111" s="153"/>
      <c r="C111" s="154"/>
      <c r="D111" s="155"/>
      <c r="F111" s="155"/>
      <c r="G111" s="156"/>
      <c r="K111" s="157"/>
      <c r="N111" s="38"/>
      <c r="Y111" s="153"/>
      <c r="AX111" s="153"/>
      <c r="AY111"/>
      <c r="BV111" s="153"/>
      <c r="CP111" s="153"/>
      <c r="DJ111" s="153"/>
    </row>
    <row r="112" spans="1:114" s="31" customFormat="1" x14ac:dyDescent="0.35">
      <c r="A112" s="153"/>
      <c r="C112" s="154"/>
      <c r="D112" s="155"/>
      <c r="F112" s="155"/>
      <c r="G112" s="156"/>
      <c r="K112" s="157"/>
      <c r="N112" s="38"/>
      <c r="Y112" s="153"/>
      <c r="AX112" s="153"/>
      <c r="AY112"/>
      <c r="BV112" s="153"/>
      <c r="CP112" s="153"/>
      <c r="DJ112" s="153"/>
    </row>
    <row r="113" spans="1:114" s="31" customFormat="1" x14ac:dyDescent="0.35">
      <c r="A113" s="153"/>
      <c r="C113" s="154"/>
      <c r="D113" s="155"/>
      <c r="F113" s="155"/>
      <c r="G113" s="156"/>
      <c r="K113" s="157"/>
      <c r="N113" s="38"/>
      <c r="Y113" s="153"/>
      <c r="AX113" s="153"/>
      <c r="AY113"/>
      <c r="BV113" s="153"/>
      <c r="CP113" s="153"/>
      <c r="DJ113" s="153"/>
    </row>
    <row r="114" spans="1:114" s="31" customFormat="1" x14ac:dyDescent="0.35">
      <c r="A114" s="153"/>
      <c r="C114" s="154"/>
      <c r="D114" s="155"/>
      <c r="F114" s="155"/>
      <c r="G114" s="156"/>
      <c r="K114" s="157"/>
      <c r="N114" s="38"/>
      <c r="Y114" s="153"/>
      <c r="AX114" s="153"/>
      <c r="AY114"/>
      <c r="BV114" s="153"/>
      <c r="CP114" s="153"/>
      <c r="DJ114" s="153"/>
    </row>
    <row r="115" spans="1:114" s="31" customFormat="1" x14ac:dyDescent="0.35">
      <c r="A115" s="153"/>
      <c r="C115" s="154"/>
      <c r="D115" s="155"/>
      <c r="F115" s="155"/>
      <c r="G115" s="156"/>
      <c r="K115" s="157"/>
      <c r="N115" s="38"/>
      <c r="Y115" s="153"/>
      <c r="AX115" s="153"/>
      <c r="AY115"/>
      <c r="BV115" s="153"/>
      <c r="CP115" s="153"/>
      <c r="DJ115" s="153"/>
    </row>
    <row r="116" spans="1:114" s="31" customFormat="1" x14ac:dyDescent="0.35">
      <c r="A116" s="153"/>
      <c r="C116" s="154"/>
      <c r="D116" s="155"/>
      <c r="F116" s="155"/>
      <c r="G116" s="156"/>
      <c r="K116" s="157"/>
      <c r="N116" s="38"/>
      <c r="Y116" s="153"/>
      <c r="AX116" s="153"/>
      <c r="AY116"/>
      <c r="BV116" s="153"/>
      <c r="CP116" s="153"/>
      <c r="DJ116" s="153"/>
    </row>
    <row r="117" spans="1:114" s="31" customFormat="1" x14ac:dyDescent="0.35">
      <c r="A117" s="153"/>
      <c r="C117" s="154"/>
      <c r="D117" s="155"/>
      <c r="F117" s="155"/>
      <c r="G117" s="156"/>
      <c r="K117" s="157"/>
      <c r="N117" s="38"/>
      <c r="Y117" s="153"/>
      <c r="AX117" s="153"/>
      <c r="AY117"/>
      <c r="BV117" s="153"/>
      <c r="CP117" s="153"/>
      <c r="DJ117" s="153"/>
    </row>
    <row r="118" spans="1:114" s="31" customFormat="1" x14ac:dyDescent="0.35">
      <c r="A118" s="153"/>
      <c r="C118" s="154"/>
      <c r="D118" s="155"/>
      <c r="F118" s="155"/>
      <c r="G118" s="156"/>
      <c r="K118" s="157"/>
      <c r="N118" s="38"/>
      <c r="Y118" s="153"/>
      <c r="AX118" s="153"/>
      <c r="AY118"/>
      <c r="BV118" s="153"/>
      <c r="CP118" s="153"/>
      <c r="DJ118" s="153"/>
    </row>
    <row r="119" spans="1:114" s="31" customFormat="1" x14ac:dyDescent="0.35">
      <c r="A119" s="153"/>
      <c r="C119" s="154"/>
      <c r="D119" s="155"/>
      <c r="F119" s="155"/>
      <c r="G119" s="156"/>
      <c r="K119" s="157"/>
      <c r="N119" s="38"/>
      <c r="Y119" s="153"/>
      <c r="AX119" s="153"/>
      <c r="AY119"/>
      <c r="BV119" s="153"/>
      <c r="CP119" s="153"/>
      <c r="DJ119" s="153"/>
    </row>
    <row r="120" spans="1:114" s="31" customFormat="1" x14ac:dyDescent="0.35">
      <c r="A120" s="153"/>
      <c r="C120" s="154"/>
      <c r="D120" s="155"/>
      <c r="F120" s="155"/>
      <c r="G120" s="156"/>
      <c r="K120" s="157"/>
      <c r="N120" s="38"/>
      <c r="Y120" s="153"/>
      <c r="AX120" s="153"/>
      <c r="AY120"/>
      <c r="BV120" s="153"/>
      <c r="CP120" s="153"/>
      <c r="DJ120" s="153"/>
    </row>
    <row r="121" spans="1:114" s="31" customFormat="1" x14ac:dyDescent="0.35">
      <c r="A121" s="153"/>
      <c r="C121" s="154"/>
      <c r="D121" s="155"/>
      <c r="F121" s="155"/>
      <c r="G121" s="156"/>
      <c r="K121" s="157"/>
      <c r="N121" s="38"/>
      <c r="Y121" s="153"/>
      <c r="AX121" s="153"/>
      <c r="AY121"/>
      <c r="BV121" s="153"/>
      <c r="CP121" s="153"/>
      <c r="DJ121" s="153"/>
    </row>
    <row r="122" spans="1:114" s="31" customFormat="1" x14ac:dyDescent="0.35">
      <c r="A122" s="153"/>
      <c r="C122" s="154"/>
      <c r="D122" s="155"/>
      <c r="F122" s="155"/>
      <c r="G122" s="156"/>
      <c r="K122" s="157"/>
      <c r="N122" s="38"/>
      <c r="Y122" s="153"/>
      <c r="AX122" s="153"/>
      <c r="AY122"/>
      <c r="BV122" s="153"/>
      <c r="CP122" s="153"/>
      <c r="DJ122" s="153"/>
    </row>
    <row r="123" spans="1:114" s="31" customFormat="1" x14ac:dyDescent="0.35">
      <c r="A123" s="153"/>
      <c r="C123" s="154"/>
      <c r="D123" s="155"/>
      <c r="F123" s="155"/>
      <c r="G123" s="156"/>
      <c r="K123" s="157"/>
      <c r="N123" s="38"/>
      <c r="Y123" s="153"/>
      <c r="AX123" s="153"/>
      <c r="AY123"/>
      <c r="BV123" s="153"/>
      <c r="CP123" s="153"/>
      <c r="DJ123" s="153"/>
    </row>
    <row r="124" spans="1:114" s="31" customFormat="1" x14ac:dyDescent="0.35">
      <c r="A124" s="153"/>
      <c r="C124" s="154"/>
      <c r="D124" s="155"/>
      <c r="F124" s="155"/>
      <c r="G124" s="156"/>
      <c r="K124" s="157"/>
      <c r="N124" s="38"/>
      <c r="Y124" s="153"/>
      <c r="AX124" s="153"/>
      <c r="AY124"/>
      <c r="BV124" s="153"/>
      <c r="CP124" s="153"/>
      <c r="DJ124" s="153"/>
    </row>
    <row r="125" spans="1:114" s="31" customFormat="1" x14ac:dyDescent="0.35">
      <c r="A125" s="153"/>
      <c r="C125" s="154"/>
      <c r="D125" s="155"/>
      <c r="F125" s="155"/>
      <c r="G125" s="156"/>
      <c r="K125" s="157"/>
      <c r="N125" s="38"/>
      <c r="Y125" s="153"/>
      <c r="AX125" s="153"/>
      <c r="AY125"/>
      <c r="BV125" s="153"/>
      <c r="CP125" s="153"/>
      <c r="DJ125" s="153"/>
    </row>
    <row r="126" spans="1:114" s="31" customFormat="1" x14ac:dyDescent="0.35">
      <c r="A126" s="153"/>
      <c r="C126" s="154"/>
      <c r="D126" s="155"/>
      <c r="F126" s="155"/>
      <c r="G126" s="156"/>
      <c r="K126" s="157"/>
      <c r="N126" s="38"/>
      <c r="Y126" s="153"/>
      <c r="AX126" s="153"/>
      <c r="AY126"/>
      <c r="BV126" s="153"/>
      <c r="CP126" s="153"/>
      <c r="DJ126" s="153"/>
    </row>
    <row r="127" spans="1:114" s="31" customFormat="1" x14ac:dyDescent="0.35">
      <c r="A127" s="153"/>
      <c r="C127" s="154"/>
      <c r="D127" s="155"/>
      <c r="F127" s="155"/>
      <c r="G127" s="156"/>
      <c r="K127" s="157"/>
      <c r="N127" s="38"/>
      <c r="Y127" s="153"/>
      <c r="AX127" s="153"/>
      <c r="AY127"/>
      <c r="BV127" s="153"/>
      <c r="CP127" s="153"/>
      <c r="DJ127" s="153"/>
    </row>
    <row r="128" spans="1:114" s="31" customFormat="1" x14ac:dyDescent="0.35">
      <c r="A128" s="153"/>
      <c r="C128" s="154"/>
      <c r="D128" s="155"/>
      <c r="F128" s="155"/>
      <c r="G128" s="156"/>
      <c r="K128" s="157"/>
      <c r="N128" s="38"/>
      <c r="Y128" s="153"/>
      <c r="AX128" s="153"/>
      <c r="AY128"/>
      <c r="BV128" s="153"/>
      <c r="CP128" s="153"/>
      <c r="DJ128" s="153"/>
    </row>
    <row r="129" spans="1:114" s="31" customFormat="1" x14ac:dyDescent="0.35">
      <c r="A129" s="153"/>
      <c r="C129" s="154"/>
      <c r="D129" s="155"/>
      <c r="F129" s="155"/>
      <c r="G129" s="156"/>
      <c r="K129" s="157"/>
      <c r="N129" s="38"/>
      <c r="Y129" s="153"/>
      <c r="AX129" s="153"/>
      <c r="AY129"/>
      <c r="BV129" s="153"/>
      <c r="CP129" s="153"/>
      <c r="DJ129" s="153"/>
    </row>
    <row r="130" spans="1:114" s="31" customFormat="1" x14ac:dyDescent="0.35">
      <c r="A130" s="153"/>
      <c r="C130" s="154"/>
      <c r="D130" s="155"/>
      <c r="F130" s="155"/>
      <c r="G130" s="156"/>
      <c r="K130" s="157"/>
      <c r="N130" s="38"/>
      <c r="Y130" s="153"/>
      <c r="AX130" s="153"/>
      <c r="AY130"/>
      <c r="BV130" s="153"/>
      <c r="CP130" s="153"/>
      <c r="DJ130" s="153"/>
    </row>
    <row r="131" spans="1:114" s="31" customFormat="1" x14ac:dyDescent="0.35">
      <c r="A131" s="153"/>
      <c r="C131" s="154"/>
      <c r="D131" s="155"/>
      <c r="F131" s="155"/>
      <c r="G131" s="156"/>
      <c r="K131" s="157"/>
      <c r="N131" s="38"/>
      <c r="Y131" s="153"/>
      <c r="AX131" s="153"/>
      <c r="AY131"/>
      <c r="BV131" s="153"/>
      <c r="CP131" s="153"/>
      <c r="DJ131" s="153"/>
    </row>
    <row r="132" spans="1:114" s="31" customFormat="1" x14ac:dyDescent="0.35">
      <c r="A132" s="153"/>
      <c r="C132" s="154"/>
      <c r="D132" s="155"/>
      <c r="F132" s="155"/>
      <c r="G132" s="156"/>
      <c r="K132" s="157"/>
      <c r="N132" s="38"/>
      <c r="Y132" s="153"/>
      <c r="AX132" s="153"/>
      <c r="AY132"/>
      <c r="BV132" s="153"/>
      <c r="CP132" s="153"/>
      <c r="DJ132" s="153"/>
    </row>
    <row r="133" spans="1:114" s="31" customFormat="1" x14ac:dyDescent="0.35">
      <c r="A133" s="153"/>
      <c r="C133" s="154"/>
      <c r="D133" s="155"/>
      <c r="F133" s="155"/>
      <c r="G133" s="156"/>
      <c r="K133" s="157"/>
      <c r="N133" s="38"/>
      <c r="Y133" s="153"/>
      <c r="AX133" s="153"/>
      <c r="AY133"/>
      <c r="BV133" s="153"/>
      <c r="CP133" s="153"/>
      <c r="DJ133" s="153"/>
    </row>
    <row r="134" spans="1:114" s="159" customFormat="1" x14ac:dyDescent="0.35">
      <c r="A134" s="167"/>
      <c r="B134" s="31"/>
      <c r="C134" s="179"/>
      <c r="D134" s="180"/>
      <c r="F134" s="180"/>
      <c r="G134" s="181"/>
      <c r="K134" s="182"/>
      <c r="N134" s="168"/>
      <c r="Y134" s="167"/>
      <c r="AX134" s="167"/>
      <c r="AY134"/>
      <c r="BV134" s="167"/>
      <c r="CP134" s="167"/>
      <c r="DJ134" s="167"/>
    </row>
    <row r="135" spans="1:114" s="31" customFormat="1" x14ac:dyDescent="0.35">
      <c r="A135" s="153"/>
      <c r="C135" s="154"/>
      <c r="D135" s="155"/>
      <c r="F135" s="155"/>
      <c r="G135" s="156"/>
      <c r="K135" s="157"/>
      <c r="N135" s="38"/>
      <c r="Y135" s="153"/>
      <c r="AX135" s="153"/>
      <c r="AY135"/>
      <c r="BV135" s="153"/>
      <c r="CP135" s="153"/>
      <c r="DJ135" s="153"/>
    </row>
    <row r="136" spans="1:114" s="31" customFormat="1" x14ac:dyDescent="0.35">
      <c r="A136" s="153"/>
      <c r="C136" s="154"/>
      <c r="D136" s="155"/>
      <c r="F136" s="155"/>
      <c r="G136" s="156"/>
      <c r="K136" s="157"/>
      <c r="N136" s="38"/>
      <c r="Y136" s="153"/>
      <c r="AX136" s="153"/>
      <c r="AY136"/>
      <c r="BV136" s="153"/>
      <c r="CP136" s="153"/>
      <c r="DJ136" s="153"/>
    </row>
    <row r="137" spans="1:114" s="31" customFormat="1" x14ac:dyDescent="0.35">
      <c r="A137" s="153"/>
      <c r="C137" s="154"/>
      <c r="D137" s="155"/>
      <c r="F137" s="155"/>
      <c r="G137" s="156"/>
      <c r="K137" s="157"/>
      <c r="N137" s="38"/>
      <c r="Y137" s="153"/>
      <c r="AX137" s="153"/>
      <c r="AY137"/>
      <c r="BV137" s="153"/>
      <c r="CP137" s="153"/>
      <c r="DJ137" s="153"/>
    </row>
    <row r="138" spans="1:114" s="31" customFormat="1" x14ac:dyDescent="0.35">
      <c r="A138" s="153"/>
      <c r="C138" s="154"/>
      <c r="D138" s="155"/>
      <c r="F138" s="155"/>
      <c r="G138" s="156"/>
      <c r="K138" s="157"/>
      <c r="N138" s="38"/>
      <c r="Y138" s="153"/>
      <c r="AX138" s="153"/>
      <c r="AY138"/>
      <c r="BV138" s="153"/>
      <c r="CP138" s="153"/>
      <c r="DJ138" s="153"/>
    </row>
    <row r="139" spans="1:114" s="31" customFormat="1" x14ac:dyDescent="0.35">
      <c r="A139" s="153"/>
      <c r="C139" s="154"/>
      <c r="D139" s="155"/>
      <c r="F139" s="155"/>
      <c r="G139" s="156"/>
      <c r="K139" s="157"/>
      <c r="N139" s="38"/>
      <c r="Y139" s="153"/>
      <c r="AX139" s="153"/>
      <c r="AY139"/>
      <c r="BV139" s="153"/>
      <c r="CP139" s="153"/>
      <c r="DJ139" s="153"/>
    </row>
    <row r="140" spans="1:114" s="31" customFormat="1" x14ac:dyDescent="0.35">
      <c r="A140" s="153"/>
      <c r="C140" s="154"/>
      <c r="D140" s="155"/>
      <c r="F140" s="155"/>
      <c r="G140" s="156"/>
      <c r="K140" s="157"/>
      <c r="N140" s="38"/>
      <c r="Y140" s="153"/>
      <c r="AX140" s="153"/>
      <c r="AY140"/>
      <c r="BV140" s="153"/>
      <c r="CP140" s="153"/>
      <c r="CT140" s="159"/>
      <c r="CU140" s="159"/>
      <c r="CV140" s="159"/>
      <c r="CW140" s="159"/>
      <c r="DJ140" s="153"/>
    </row>
    <row r="141" spans="1:114" s="31" customFormat="1" x14ac:dyDescent="0.35">
      <c r="A141" s="153"/>
      <c r="C141" s="154"/>
      <c r="D141" s="155"/>
      <c r="F141" s="155"/>
      <c r="G141" s="156"/>
      <c r="K141" s="157"/>
      <c r="N141" s="38"/>
      <c r="Y141" s="153"/>
      <c r="AX141" s="153"/>
      <c r="AY141"/>
      <c r="BV141" s="153"/>
      <c r="CP141" s="153"/>
      <c r="CT141" s="159"/>
      <c r="CU141" s="159"/>
      <c r="CV141" s="159"/>
      <c r="CW141" s="159"/>
      <c r="DJ141" s="153"/>
    </row>
    <row r="142" spans="1:114" s="31" customFormat="1" x14ac:dyDescent="0.35">
      <c r="A142" s="153"/>
      <c r="C142" s="154"/>
      <c r="D142" s="155"/>
      <c r="F142" s="155"/>
      <c r="G142" s="156"/>
      <c r="K142" s="157"/>
      <c r="N142" s="38"/>
      <c r="Y142" s="153"/>
      <c r="AX142" s="153"/>
      <c r="AY142"/>
      <c r="BV142" s="153"/>
      <c r="CP142" s="153"/>
      <c r="CQ142" s="159"/>
      <c r="CS142" s="163"/>
      <c r="CT142" s="163"/>
      <c r="CU142" s="163"/>
      <c r="CV142" s="163"/>
      <c r="CW142" s="159"/>
      <c r="DJ142" s="153"/>
    </row>
    <row r="143" spans="1:114" s="31" customFormat="1" x14ac:dyDescent="0.35">
      <c r="A143" s="153"/>
      <c r="C143" s="154"/>
      <c r="D143" s="155"/>
      <c r="F143" s="155"/>
      <c r="G143" s="156"/>
      <c r="K143" s="157"/>
      <c r="N143" s="38"/>
      <c r="Y143" s="153"/>
      <c r="AX143" s="153"/>
      <c r="AY143"/>
      <c r="BV143" s="153"/>
      <c r="CP143" s="153"/>
      <c r="CS143" s="183"/>
      <c r="CT143" s="183"/>
      <c r="CU143" s="183"/>
      <c r="CV143" s="183"/>
      <c r="CW143" s="159"/>
      <c r="DJ143" s="153"/>
    </row>
    <row r="144" spans="1:114" s="31" customFormat="1" x14ac:dyDescent="0.35">
      <c r="A144" s="153"/>
      <c r="C144" s="154"/>
      <c r="D144" s="155"/>
      <c r="F144" s="155"/>
      <c r="G144" s="156"/>
      <c r="K144" s="157"/>
      <c r="N144" s="38"/>
      <c r="Y144" s="153"/>
      <c r="AX144" s="153"/>
      <c r="AY144"/>
      <c r="BV144" s="153"/>
      <c r="CP144" s="153"/>
      <c r="CQ144" s="159"/>
      <c r="CR144" s="184"/>
      <c r="CS144" s="183"/>
      <c r="CT144" s="183"/>
      <c r="CU144" s="183"/>
      <c r="CV144" s="183"/>
      <c r="CW144" s="159"/>
      <c r="DJ144" s="153"/>
    </row>
    <row r="145" spans="1:114" s="31" customFormat="1" x14ac:dyDescent="0.35">
      <c r="A145" s="153"/>
      <c r="C145" s="154"/>
      <c r="D145" s="155"/>
      <c r="F145" s="155"/>
      <c r="G145" s="156"/>
      <c r="K145" s="157"/>
      <c r="N145" s="38"/>
      <c r="Y145" s="153"/>
      <c r="AX145" s="153"/>
      <c r="AY145"/>
      <c r="BV145" s="153"/>
      <c r="CP145" s="153"/>
      <c r="CQ145" s="159"/>
      <c r="CR145" s="184"/>
      <c r="CS145" s="183"/>
      <c r="CT145" s="183"/>
      <c r="CU145" s="183"/>
      <c r="CV145" s="183"/>
      <c r="CW145" s="159"/>
      <c r="DJ145" s="153"/>
    </row>
    <row r="146" spans="1:114" s="31" customFormat="1" x14ac:dyDescent="0.35">
      <c r="A146" s="153"/>
      <c r="C146" s="154"/>
      <c r="D146" s="155"/>
      <c r="F146" s="155"/>
      <c r="G146" s="156"/>
      <c r="K146" s="157"/>
      <c r="N146" s="38"/>
      <c r="Y146" s="153"/>
      <c r="AX146" s="153"/>
      <c r="AY146"/>
      <c r="BV146" s="153"/>
      <c r="CP146" s="153"/>
      <c r="CQ146" s="159"/>
      <c r="CR146" s="184"/>
      <c r="CS146" s="183"/>
      <c r="CT146" s="183"/>
      <c r="CU146" s="183"/>
      <c r="CV146" s="183"/>
      <c r="CW146" s="159"/>
      <c r="DJ146" s="153"/>
    </row>
    <row r="147" spans="1:114" s="31" customFormat="1" x14ac:dyDescent="0.35">
      <c r="A147" s="153"/>
      <c r="C147" s="154"/>
      <c r="D147" s="155"/>
      <c r="F147" s="155"/>
      <c r="G147" s="156"/>
      <c r="K147" s="157"/>
      <c r="N147" s="38"/>
      <c r="Y147" s="153"/>
      <c r="AX147" s="153"/>
      <c r="AY147"/>
      <c r="BV147" s="153"/>
      <c r="CP147" s="153"/>
      <c r="CQ147" s="159"/>
      <c r="CR147" s="184"/>
      <c r="CS147" s="183"/>
      <c r="CT147" s="183"/>
      <c r="CU147" s="183"/>
      <c r="CV147" s="183"/>
      <c r="CW147" s="159"/>
      <c r="DJ147" s="153"/>
    </row>
    <row r="148" spans="1:114" s="31" customFormat="1" x14ac:dyDescent="0.35">
      <c r="A148" s="153"/>
      <c r="C148" s="154"/>
      <c r="D148" s="155"/>
      <c r="F148" s="155"/>
      <c r="G148" s="156"/>
      <c r="K148" s="157"/>
      <c r="N148" s="38"/>
      <c r="Y148" s="153"/>
      <c r="AX148" s="153"/>
      <c r="AY148"/>
      <c r="BV148" s="153"/>
      <c r="CP148" s="153"/>
      <c r="CQ148" s="159"/>
      <c r="CR148" s="184"/>
      <c r="CS148" s="183"/>
      <c r="CT148" s="183"/>
      <c r="CU148" s="183"/>
      <c r="CV148" s="183"/>
      <c r="CW148" s="159"/>
      <c r="DJ148" s="153"/>
    </row>
    <row r="149" spans="1:114" s="31" customFormat="1" x14ac:dyDescent="0.35">
      <c r="A149" s="153"/>
      <c r="C149" s="154"/>
      <c r="D149" s="155"/>
      <c r="F149" s="155"/>
      <c r="G149" s="156"/>
      <c r="K149" s="157"/>
      <c r="N149" s="38"/>
      <c r="Y149" s="153"/>
      <c r="AX149" s="153"/>
      <c r="AY149"/>
      <c r="BV149" s="153"/>
      <c r="CP149" s="153"/>
      <c r="CT149" s="159"/>
      <c r="CU149" s="159"/>
      <c r="CV149" s="159"/>
      <c r="CW149" s="159"/>
      <c r="DJ149" s="153"/>
    </row>
    <row r="150" spans="1:114" s="31" customFormat="1" x14ac:dyDescent="0.35">
      <c r="A150" s="153"/>
      <c r="C150" s="154"/>
      <c r="D150" s="155"/>
      <c r="F150" s="155"/>
      <c r="G150" s="156"/>
      <c r="K150" s="157"/>
      <c r="N150" s="38"/>
      <c r="Y150" s="153"/>
      <c r="AX150" s="153"/>
      <c r="AY150"/>
      <c r="BV150" s="153"/>
      <c r="CP150" s="153"/>
      <c r="CT150" s="159"/>
      <c r="CU150" s="159"/>
      <c r="CV150" s="159"/>
      <c r="CW150" s="159"/>
      <c r="DJ150" s="153"/>
    </row>
    <row r="151" spans="1:114" s="31" customFormat="1" x14ac:dyDescent="0.35">
      <c r="A151" s="153"/>
      <c r="C151" s="154"/>
      <c r="D151" s="155"/>
      <c r="F151" s="155"/>
      <c r="G151" s="156"/>
      <c r="K151" s="157"/>
      <c r="N151" s="38"/>
      <c r="Y151" s="153"/>
      <c r="AX151" s="153"/>
      <c r="AY151"/>
      <c r="BV151" s="153"/>
      <c r="CP151" s="153"/>
      <c r="CT151" s="159"/>
      <c r="CU151" s="159"/>
      <c r="CV151" s="159"/>
      <c r="CW151" s="159"/>
      <c r="DJ151" s="153"/>
    </row>
    <row r="152" spans="1:114" s="31" customFormat="1" x14ac:dyDescent="0.35">
      <c r="A152" s="153"/>
      <c r="C152" s="154"/>
      <c r="D152" s="155"/>
      <c r="F152" s="155"/>
      <c r="G152" s="156"/>
      <c r="K152" s="157"/>
      <c r="N152" s="38"/>
      <c r="Y152" s="153"/>
      <c r="AX152" s="153"/>
      <c r="AY152"/>
      <c r="BV152" s="153"/>
      <c r="CP152" s="153"/>
      <c r="CT152" s="159"/>
      <c r="CU152" s="159"/>
      <c r="CV152" s="159"/>
      <c r="CW152" s="159"/>
      <c r="DJ152" s="153"/>
    </row>
    <row r="153" spans="1:114" s="31" customFormat="1" x14ac:dyDescent="0.35">
      <c r="A153" s="153"/>
      <c r="C153" s="154"/>
      <c r="D153" s="155"/>
      <c r="F153" s="155"/>
      <c r="G153" s="156"/>
      <c r="K153" s="157"/>
      <c r="N153" s="38"/>
      <c r="Y153" s="153"/>
      <c r="AX153" s="153"/>
      <c r="AY153"/>
      <c r="BV153" s="153"/>
      <c r="CP153" s="153"/>
      <c r="CT153" s="159"/>
      <c r="CU153" s="159"/>
      <c r="CV153" s="159"/>
      <c r="CW153" s="159"/>
      <c r="DJ153" s="153"/>
    </row>
    <row r="154" spans="1:114" s="31" customFormat="1" x14ac:dyDescent="0.35">
      <c r="A154" s="153"/>
      <c r="C154" s="154"/>
      <c r="D154" s="155"/>
      <c r="F154" s="155"/>
      <c r="G154" s="156"/>
      <c r="K154" s="157"/>
      <c r="N154" s="38"/>
      <c r="Y154" s="153"/>
      <c r="AX154" s="153"/>
      <c r="AY154"/>
      <c r="BV154" s="153"/>
      <c r="CP154" s="153"/>
      <c r="CT154" s="159"/>
      <c r="CU154" s="159"/>
      <c r="CV154" s="159"/>
      <c r="CW154" s="159"/>
      <c r="DJ154" s="153"/>
    </row>
    <row r="155" spans="1:114" s="31" customFormat="1" x14ac:dyDescent="0.35">
      <c r="A155" s="153"/>
      <c r="C155" s="154"/>
      <c r="D155" s="155"/>
      <c r="F155" s="155"/>
      <c r="G155" s="156"/>
      <c r="K155" s="157"/>
      <c r="N155" s="38"/>
      <c r="Y155" s="153"/>
      <c r="AX155" s="153"/>
      <c r="AY155"/>
      <c r="BV155" s="153"/>
      <c r="CP155" s="153"/>
      <c r="CT155" s="159"/>
      <c r="CU155" s="159"/>
      <c r="CV155" s="159"/>
      <c r="CW155" s="159"/>
      <c r="DJ155" s="153"/>
    </row>
    <row r="156" spans="1:114" s="31" customFormat="1" x14ac:dyDescent="0.35">
      <c r="A156" s="153"/>
      <c r="C156" s="154"/>
      <c r="D156" s="155"/>
      <c r="F156" s="155"/>
      <c r="G156" s="156"/>
      <c r="K156" s="157"/>
      <c r="N156" s="38"/>
      <c r="Y156" s="153"/>
      <c r="AX156" s="153"/>
      <c r="AY156"/>
      <c r="BV156" s="153"/>
      <c r="CP156" s="153"/>
      <c r="CT156" s="159"/>
      <c r="CU156" s="159"/>
      <c r="CV156" s="159"/>
      <c r="CW156" s="159"/>
      <c r="DJ156" s="153"/>
    </row>
    <row r="157" spans="1:114" s="31" customFormat="1" x14ac:dyDescent="0.35">
      <c r="A157" s="153"/>
      <c r="C157" s="154"/>
      <c r="D157" s="155"/>
      <c r="F157" s="155"/>
      <c r="G157" s="156"/>
      <c r="K157" s="157"/>
      <c r="N157" s="38"/>
      <c r="Y157" s="153"/>
      <c r="AX157" s="153"/>
      <c r="AY157"/>
      <c r="BV157" s="153"/>
      <c r="CP157" s="153"/>
      <c r="CT157" s="159"/>
      <c r="CU157" s="159"/>
      <c r="CV157" s="159"/>
      <c r="CW157" s="159"/>
      <c r="DJ157" s="153"/>
    </row>
    <row r="158" spans="1:114" s="31" customFormat="1" x14ac:dyDescent="0.35">
      <c r="A158" s="153"/>
      <c r="C158" s="154"/>
      <c r="D158" s="155"/>
      <c r="F158" s="155"/>
      <c r="G158" s="156"/>
      <c r="K158" s="157"/>
      <c r="N158" s="38"/>
      <c r="Y158" s="153"/>
      <c r="AX158" s="153"/>
      <c r="AY158"/>
      <c r="BV158" s="153"/>
      <c r="CP158" s="153"/>
      <c r="CT158" s="159"/>
      <c r="CU158" s="159"/>
      <c r="CV158" s="159"/>
      <c r="CW158" s="159"/>
      <c r="DJ158" s="153"/>
    </row>
    <row r="159" spans="1:114" s="31" customFormat="1" x14ac:dyDescent="0.35">
      <c r="A159" s="153"/>
      <c r="C159" s="154"/>
      <c r="D159" s="155"/>
      <c r="F159" s="155"/>
      <c r="G159" s="156"/>
      <c r="K159" s="157"/>
      <c r="N159" s="38"/>
      <c r="Y159" s="153"/>
      <c r="AX159" s="153"/>
      <c r="AY159"/>
      <c r="BV159" s="153"/>
      <c r="CP159" s="153"/>
      <c r="CT159" s="159"/>
      <c r="CU159" s="159"/>
      <c r="CV159" s="159"/>
      <c r="CW159" s="159"/>
      <c r="DJ159" s="153"/>
    </row>
    <row r="160" spans="1:114" s="31" customFormat="1" x14ac:dyDescent="0.35">
      <c r="A160" s="153"/>
      <c r="C160" s="154"/>
      <c r="D160" s="155"/>
      <c r="F160" s="155"/>
      <c r="G160" s="156"/>
      <c r="K160" s="157"/>
      <c r="N160" s="38"/>
      <c r="Y160" s="153"/>
      <c r="AX160" s="153"/>
      <c r="AY160"/>
      <c r="BV160" s="153"/>
      <c r="CP160" s="153"/>
      <c r="CT160" s="159"/>
      <c r="CU160" s="159"/>
      <c r="CV160" s="159"/>
      <c r="CW160" s="159"/>
      <c r="DJ160" s="153"/>
    </row>
    <row r="161" spans="1:114" s="31" customFormat="1" x14ac:dyDescent="0.35">
      <c r="A161" s="153"/>
      <c r="C161" s="154"/>
      <c r="D161" s="155"/>
      <c r="F161" s="155"/>
      <c r="G161" s="156"/>
      <c r="K161" s="157"/>
      <c r="N161" s="38"/>
      <c r="Y161" s="153"/>
      <c r="AX161" s="153"/>
      <c r="AY161"/>
      <c r="BV161" s="153"/>
      <c r="CP161" s="153"/>
      <c r="CT161" s="159"/>
      <c r="CU161" s="159"/>
      <c r="CV161" s="159"/>
      <c r="CW161" s="159"/>
      <c r="DJ161" s="153"/>
    </row>
    <row r="162" spans="1:114" s="31" customFormat="1" x14ac:dyDescent="0.35">
      <c r="A162" s="153"/>
      <c r="C162" s="154"/>
      <c r="D162" s="155"/>
      <c r="F162" s="155"/>
      <c r="G162" s="156"/>
      <c r="K162" s="157"/>
      <c r="N162" s="38"/>
      <c r="Y162" s="153"/>
      <c r="AX162" s="153"/>
      <c r="AY162"/>
      <c r="BV162" s="153"/>
      <c r="CP162" s="153"/>
      <c r="CT162" s="159"/>
      <c r="CU162" s="159"/>
      <c r="CV162" s="159"/>
      <c r="CW162" s="159"/>
      <c r="DJ162" s="153"/>
    </row>
    <row r="163" spans="1:114" s="31" customFormat="1" x14ac:dyDescent="0.35">
      <c r="A163" s="153"/>
      <c r="C163" s="154"/>
      <c r="D163" s="155"/>
      <c r="F163" s="155"/>
      <c r="G163" s="156"/>
      <c r="K163" s="157"/>
      <c r="N163" s="38"/>
      <c r="Y163" s="153"/>
      <c r="AX163" s="153"/>
      <c r="AY163"/>
      <c r="BV163" s="153"/>
      <c r="CP163" s="153"/>
      <c r="CT163" s="159"/>
      <c r="CU163" s="159"/>
      <c r="CV163" s="159"/>
      <c r="CW163" s="159"/>
      <c r="DJ163" s="153"/>
    </row>
    <row r="164" spans="1:114" s="31" customFormat="1" x14ac:dyDescent="0.35">
      <c r="A164" s="153"/>
      <c r="C164" s="154"/>
      <c r="D164" s="155"/>
      <c r="F164" s="155"/>
      <c r="G164" s="156"/>
      <c r="K164" s="157"/>
      <c r="N164" s="38"/>
      <c r="Y164" s="153"/>
      <c r="AX164" s="153"/>
      <c r="AY164"/>
      <c r="BV164" s="153"/>
      <c r="CP164" s="153"/>
      <c r="CT164" s="159"/>
      <c r="CU164" s="159"/>
      <c r="CV164" s="159"/>
      <c r="CW164" s="159"/>
      <c r="DJ164" s="153"/>
    </row>
    <row r="165" spans="1:114" s="31" customFormat="1" x14ac:dyDescent="0.35">
      <c r="A165" s="153"/>
      <c r="C165" s="154"/>
      <c r="D165" s="155"/>
      <c r="F165" s="155"/>
      <c r="G165" s="156"/>
      <c r="K165" s="157"/>
      <c r="N165" s="38"/>
      <c r="Y165" s="153"/>
      <c r="AX165" s="153"/>
      <c r="AY165"/>
      <c r="BV165" s="153"/>
      <c r="CP165" s="153"/>
      <c r="CT165" s="159"/>
      <c r="CU165" s="159"/>
      <c r="CV165" s="159"/>
      <c r="CW165" s="159"/>
      <c r="DJ165" s="153"/>
    </row>
    <row r="166" spans="1:114" s="31" customFormat="1" x14ac:dyDescent="0.35">
      <c r="A166" s="153"/>
      <c r="C166" s="154"/>
      <c r="D166" s="155"/>
      <c r="F166" s="155"/>
      <c r="G166" s="156"/>
      <c r="K166" s="157"/>
      <c r="N166" s="38"/>
      <c r="Y166" s="153"/>
      <c r="AX166" s="153"/>
      <c r="AY166"/>
      <c r="BV166" s="153"/>
      <c r="CP166" s="153"/>
      <c r="CT166" s="159"/>
      <c r="CU166" s="159"/>
      <c r="CV166" s="159"/>
      <c r="CW166" s="159"/>
      <c r="DJ166" s="153"/>
    </row>
    <row r="167" spans="1:114" s="31" customFormat="1" x14ac:dyDescent="0.35">
      <c r="A167" s="153"/>
      <c r="C167" s="154"/>
      <c r="D167" s="155"/>
      <c r="F167" s="155"/>
      <c r="G167" s="156"/>
      <c r="K167" s="157"/>
      <c r="N167" s="38"/>
      <c r="Y167" s="153"/>
      <c r="AX167" s="153"/>
      <c r="AY167"/>
      <c r="BV167" s="153"/>
      <c r="CP167" s="153"/>
      <c r="CT167" s="159"/>
      <c r="CU167" s="159"/>
      <c r="CV167" s="159"/>
      <c r="CW167" s="159"/>
      <c r="DJ167" s="153"/>
    </row>
    <row r="168" spans="1:114" s="31" customFormat="1" x14ac:dyDescent="0.35">
      <c r="A168" s="153"/>
      <c r="C168" s="154"/>
      <c r="D168" s="155"/>
      <c r="F168" s="155"/>
      <c r="G168" s="156"/>
      <c r="K168" s="157"/>
      <c r="N168" s="38"/>
      <c r="Y168" s="153"/>
      <c r="AX168" s="153"/>
      <c r="AY168"/>
      <c r="BV168" s="153"/>
      <c r="CP168" s="153"/>
      <c r="CT168" s="159"/>
      <c r="CU168" s="159"/>
      <c r="CV168" s="159"/>
      <c r="CW168" s="159"/>
      <c r="DJ168" s="153"/>
    </row>
    <row r="169" spans="1:114" s="31" customFormat="1" x14ac:dyDescent="0.35">
      <c r="A169" s="153"/>
      <c r="C169" s="154"/>
      <c r="D169" s="155"/>
      <c r="F169" s="155"/>
      <c r="G169" s="156"/>
      <c r="K169" s="157"/>
      <c r="N169" s="38"/>
      <c r="Y169" s="153"/>
      <c r="AX169" s="153"/>
      <c r="AY169"/>
      <c r="BV169" s="153"/>
      <c r="CP169" s="153"/>
      <c r="CT169" s="159"/>
      <c r="CU169" s="159"/>
      <c r="CV169" s="159"/>
      <c r="CW169" s="159"/>
      <c r="DJ169" s="153"/>
    </row>
    <row r="170" spans="1:114" s="31" customFormat="1" x14ac:dyDescent="0.35">
      <c r="A170" s="153"/>
      <c r="C170" s="154"/>
      <c r="D170" s="155"/>
      <c r="F170" s="155"/>
      <c r="G170" s="156"/>
      <c r="K170" s="157"/>
      <c r="N170" s="38"/>
      <c r="Y170" s="153"/>
      <c r="AX170" s="153"/>
      <c r="AY170"/>
      <c r="BV170" s="153"/>
      <c r="CP170" s="153"/>
      <c r="CT170" s="159"/>
      <c r="CU170" s="159"/>
      <c r="CV170" s="159"/>
      <c r="CW170" s="159"/>
      <c r="DJ170" s="153"/>
    </row>
    <row r="171" spans="1:114" s="31" customFormat="1" x14ac:dyDescent="0.35">
      <c r="A171" s="153"/>
      <c r="C171" s="154"/>
      <c r="D171" s="155"/>
      <c r="F171" s="155"/>
      <c r="G171" s="156"/>
      <c r="K171" s="157"/>
      <c r="N171" s="38"/>
      <c r="Y171" s="153"/>
      <c r="AX171" s="153"/>
      <c r="AY171"/>
      <c r="BV171" s="153"/>
      <c r="CP171" s="153"/>
      <c r="CT171" s="159"/>
      <c r="CU171" s="159"/>
      <c r="CV171" s="159"/>
      <c r="CW171" s="159"/>
      <c r="DJ171" s="153"/>
    </row>
    <row r="172" spans="1:114" s="31" customFormat="1" x14ac:dyDescent="0.35">
      <c r="A172" s="153"/>
      <c r="C172" s="154"/>
      <c r="D172" s="155"/>
      <c r="F172" s="155"/>
      <c r="G172" s="156"/>
      <c r="K172" s="157"/>
      <c r="N172" s="38"/>
      <c r="Y172" s="153"/>
      <c r="AX172" s="153"/>
      <c r="AY172"/>
      <c r="BV172" s="153"/>
      <c r="CP172" s="153"/>
      <c r="CT172" s="159"/>
      <c r="CU172" s="159"/>
      <c r="CV172" s="159"/>
      <c r="CW172" s="159"/>
      <c r="DJ172" s="153"/>
    </row>
    <row r="173" spans="1:114" s="31" customFormat="1" x14ac:dyDescent="0.35">
      <c r="A173" s="153"/>
      <c r="C173" s="154"/>
      <c r="D173" s="155"/>
      <c r="F173" s="155"/>
      <c r="G173" s="156"/>
      <c r="K173" s="157"/>
      <c r="N173" s="38"/>
      <c r="Y173" s="153"/>
      <c r="AX173" s="153"/>
      <c r="AY173"/>
      <c r="BV173" s="153"/>
      <c r="CP173" s="153"/>
      <c r="CT173" s="159"/>
      <c r="CU173" s="159"/>
      <c r="CV173" s="159"/>
      <c r="CW173" s="159"/>
      <c r="DJ173" s="153"/>
    </row>
    <row r="174" spans="1:114" s="31" customFormat="1" x14ac:dyDescent="0.35">
      <c r="A174" s="153"/>
      <c r="C174" s="154"/>
      <c r="D174" s="155"/>
      <c r="F174" s="155"/>
      <c r="G174" s="156"/>
      <c r="K174" s="157"/>
      <c r="N174" s="38"/>
      <c r="Y174" s="153"/>
      <c r="AX174" s="153"/>
      <c r="AY174"/>
      <c r="BV174" s="153"/>
      <c r="CP174" s="153"/>
      <c r="CT174" s="159"/>
      <c r="CU174" s="159"/>
      <c r="CV174" s="159"/>
      <c r="CW174" s="159"/>
      <c r="DJ174" s="153"/>
    </row>
    <row r="175" spans="1:114" s="31" customFormat="1" x14ac:dyDescent="0.35">
      <c r="A175" s="153"/>
      <c r="C175" s="154"/>
      <c r="D175" s="155"/>
      <c r="F175" s="155"/>
      <c r="G175" s="156"/>
      <c r="K175" s="157"/>
      <c r="N175" s="38"/>
      <c r="Y175" s="153"/>
      <c r="AX175" s="153"/>
      <c r="AY175"/>
      <c r="BV175" s="153"/>
      <c r="CP175" s="153"/>
      <c r="CT175" s="159"/>
      <c r="CU175" s="159"/>
      <c r="CV175" s="159"/>
      <c r="CW175" s="159"/>
      <c r="DJ175" s="153"/>
    </row>
    <row r="176" spans="1:114" s="31" customFormat="1" x14ac:dyDescent="0.35">
      <c r="A176" s="153"/>
      <c r="C176" s="154"/>
      <c r="D176" s="155"/>
      <c r="F176" s="155"/>
      <c r="G176" s="156"/>
      <c r="K176" s="157"/>
      <c r="N176" s="38"/>
      <c r="Y176" s="153"/>
      <c r="AX176" s="153"/>
      <c r="AY176"/>
      <c r="BV176" s="153"/>
      <c r="CP176" s="153"/>
      <c r="CT176" s="159"/>
      <c r="CU176" s="159"/>
      <c r="CV176" s="159"/>
      <c r="CW176" s="159"/>
      <c r="DJ176" s="153"/>
    </row>
    <row r="177" spans="1:114" s="31" customFormat="1" x14ac:dyDescent="0.35">
      <c r="A177" s="153"/>
      <c r="C177" s="154"/>
      <c r="D177" s="155"/>
      <c r="F177" s="155"/>
      <c r="G177" s="156"/>
      <c r="K177" s="157"/>
      <c r="N177" s="38"/>
      <c r="Y177" s="153"/>
      <c r="AX177" s="153"/>
      <c r="AY177"/>
      <c r="BV177" s="153"/>
      <c r="CP177" s="153"/>
      <c r="CT177" s="159"/>
      <c r="CU177" s="159"/>
      <c r="CV177" s="159"/>
      <c r="CW177" s="159"/>
      <c r="DJ177" s="153"/>
    </row>
    <row r="178" spans="1:114" s="31" customFormat="1" x14ac:dyDescent="0.35">
      <c r="A178" s="153"/>
      <c r="C178" s="154"/>
      <c r="D178" s="155"/>
      <c r="F178" s="155"/>
      <c r="G178" s="156"/>
      <c r="K178" s="157"/>
      <c r="N178" s="38"/>
      <c r="Y178" s="153"/>
      <c r="AX178" s="153"/>
      <c r="AY178"/>
      <c r="BV178" s="153"/>
      <c r="CP178" s="153"/>
      <c r="CT178" s="159"/>
      <c r="CU178" s="159"/>
      <c r="CV178" s="159"/>
      <c r="CW178" s="159"/>
      <c r="DJ178" s="153"/>
    </row>
    <row r="179" spans="1:114" s="31" customFormat="1" x14ac:dyDescent="0.35">
      <c r="A179" s="153"/>
      <c r="C179" s="154"/>
      <c r="D179" s="155"/>
      <c r="F179" s="155"/>
      <c r="G179" s="156"/>
      <c r="K179" s="157"/>
      <c r="N179" s="38"/>
      <c r="Y179" s="153"/>
      <c r="AX179" s="153"/>
      <c r="AY179"/>
      <c r="BV179" s="153"/>
      <c r="CP179" s="153"/>
      <c r="CT179" s="159"/>
      <c r="CU179" s="159"/>
      <c r="CV179" s="159"/>
      <c r="CW179" s="159"/>
      <c r="DJ179" s="153"/>
    </row>
    <row r="180" spans="1:114" s="31" customFormat="1" x14ac:dyDescent="0.35">
      <c r="A180" s="153"/>
      <c r="C180" s="154"/>
      <c r="D180" s="155"/>
      <c r="F180" s="155"/>
      <c r="G180" s="156"/>
      <c r="K180" s="157"/>
      <c r="N180" s="38"/>
      <c r="Y180" s="153"/>
      <c r="AX180" s="153"/>
      <c r="AY180"/>
      <c r="BV180" s="153"/>
      <c r="CP180" s="153"/>
      <c r="CT180" s="159"/>
      <c r="CU180" s="159"/>
      <c r="CV180" s="159"/>
      <c r="CW180" s="159"/>
      <c r="DJ180" s="153"/>
    </row>
    <row r="181" spans="1:114" s="31" customFormat="1" x14ac:dyDescent="0.35">
      <c r="A181" s="153"/>
      <c r="C181" s="154"/>
      <c r="D181" s="155"/>
      <c r="F181" s="155"/>
      <c r="G181" s="156"/>
      <c r="K181" s="157"/>
      <c r="N181" s="38"/>
      <c r="Y181" s="153"/>
      <c r="AX181" s="153"/>
      <c r="AY181"/>
      <c r="BV181" s="153"/>
      <c r="CP181" s="153"/>
      <c r="CT181" s="159"/>
      <c r="CU181" s="159"/>
      <c r="CV181" s="159"/>
      <c r="CW181" s="159"/>
      <c r="DJ181" s="153"/>
    </row>
    <row r="182" spans="1:114" s="31" customFormat="1" x14ac:dyDescent="0.35">
      <c r="A182" s="153"/>
      <c r="C182" s="154"/>
      <c r="D182" s="155"/>
      <c r="F182" s="155"/>
      <c r="G182" s="156"/>
      <c r="K182" s="157"/>
      <c r="N182" s="38"/>
      <c r="Y182" s="153"/>
      <c r="AX182" s="153"/>
      <c r="AY182"/>
      <c r="BV182" s="153"/>
      <c r="CP182" s="153"/>
      <c r="CT182" s="159"/>
      <c r="CU182" s="159"/>
      <c r="CV182" s="159"/>
      <c r="CW182" s="159"/>
      <c r="DJ182" s="153"/>
    </row>
    <row r="183" spans="1:114" s="31" customFormat="1" x14ac:dyDescent="0.35">
      <c r="A183" s="153"/>
      <c r="C183" s="154"/>
      <c r="D183" s="155"/>
      <c r="F183" s="155"/>
      <c r="G183" s="156"/>
      <c r="K183" s="157"/>
      <c r="N183" s="38"/>
      <c r="Y183" s="153"/>
      <c r="AX183" s="153"/>
      <c r="AY183"/>
      <c r="BV183" s="153"/>
      <c r="CP183" s="153"/>
      <c r="CT183" s="159"/>
      <c r="CU183" s="159"/>
      <c r="CV183" s="159"/>
      <c r="CW183" s="159"/>
      <c r="DJ183" s="153"/>
    </row>
    <row r="184" spans="1:114" s="31" customFormat="1" x14ac:dyDescent="0.35">
      <c r="A184" s="153"/>
      <c r="C184" s="154"/>
      <c r="D184" s="155"/>
      <c r="F184" s="155"/>
      <c r="G184" s="156"/>
      <c r="K184" s="157"/>
      <c r="N184" s="38"/>
      <c r="Y184" s="153"/>
      <c r="AX184" s="153"/>
      <c r="AY184"/>
      <c r="BV184" s="153"/>
      <c r="CP184" s="153"/>
      <c r="CT184" s="159"/>
      <c r="CU184" s="159"/>
      <c r="CV184" s="159"/>
      <c r="CW184" s="159"/>
      <c r="DJ184" s="153"/>
    </row>
    <row r="185" spans="1:114" s="31" customFormat="1" x14ac:dyDescent="0.35">
      <c r="A185" s="153"/>
      <c r="C185" s="154"/>
      <c r="D185" s="155"/>
      <c r="F185" s="155"/>
      <c r="G185" s="156"/>
      <c r="K185" s="157"/>
      <c r="N185" s="38"/>
      <c r="Y185" s="153"/>
      <c r="AX185" s="153"/>
      <c r="AY185"/>
      <c r="BV185" s="153"/>
      <c r="CP185" s="153"/>
      <c r="CT185" s="159"/>
      <c r="CU185" s="159"/>
      <c r="CV185" s="159"/>
      <c r="CW185" s="159"/>
      <c r="DJ185" s="153"/>
    </row>
    <row r="186" spans="1:114" s="31" customFormat="1" x14ac:dyDescent="0.35">
      <c r="A186" s="153"/>
      <c r="C186" s="154"/>
      <c r="D186" s="155"/>
      <c r="F186" s="155"/>
      <c r="G186" s="156"/>
      <c r="K186" s="157"/>
      <c r="N186" s="38"/>
      <c r="Y186" s="153"/>
      <c r="AX186" s="153"/>
      <c r="AY186"/>
      <c r="BV186" s="153"/>
      <c r="CP186" s="153"/>
      <c r="CT186" s="159"/>
      <c r="CU186" s="159"/>
      <c r="CV186" s="159"/>
      <c r="CW186" s="159"/>
      <c r="DJ186" s="153"/>
    </row>
    <row r="187" spans="1:114" s="31" customFormat="1" x14ac:dyDescent="0.35">
      <c r="A187" s="153"/>
      <c r="C187" s="154"/>
      <c r="D187" s="155"/>
      <c r="F187" s="155"/>
      <c r="G187" s="156"/>
      <c r="K187" s="157"/>
      <c r="N187" s="38"/>
      <c r="Y187" s="153"/>
      <c r="AX187" s="153"/>
      <c r="AY187"/>
      <c r="BV187" s="153"/>
      <c r="CP187" s="153"/>
      <c r="CT187" s="159"/>
      <c r="CU187" s="159"/>
      <c r="CV187" s="159"/>
      <c r="CW187" s="159"/>
      <c r="DJ187" s="153"/>
    </row>
    <row r="188" spans="1:114" s="31" customFormat="1" x14ac:dyDescent="0.35">
      <c r="A188" s="153"/>
      <c r="C188" s="154"/>
      <c r="D188" s="155"/>
      <c r="F188" s="155"/>
      <c r="G188" s="156"/>
      <c r="K188" s="157"/>
      <c r="N188" s="38"/>
      <c r="Y188" s="153"/>
      <c r="AX188" s="153"/>
      <c r="AY188"/>
      <c r="BV188" s="153"/>
      <c r="CP188" s="153"/>
      <c r="CT188" s="159"/>
      <c r="CU188" s="159"/>
      <c r="CV188" s="159"/>
      <c r="CW188" s="159"/>
      <c r="DJ188" s="153"/>
    </row>
    <row r="189" spans="1:114" s="31" customFormat="1" x14ac:dyDescent="0.35">
      <c r="A189" s="153"/>
      <c r="C189" s="154"/>
      <c r="D189" s="155"/>
      <c r="F189" s="155"/>
      <c r="G189" s="156"/>
      <c r="K189" s="157"/>
      <c r="N189" s="38"/>
      <c r="Y189" s="153"/>
      <c r="AX189" s="153"/>
      <c r="AY189"/>
      <c r="BV189" s="153"/>
      <c r="CP189" s="153"/>
      <c r="CT189" s="159"/>
      <c r="CU189" s="159"/>
      <c r="CV189" s="159"/>
      <c r="CW189" s="159"/>
      <c r="DJ189" s="153"/>
    </row>
    <row r="190" spans="1:114" s="31" customFormat="1" x14ac:dyDescent="0.35">
      <c r="A190" s="153"/>
      <c r="C190" s="154"/>
      <c r="D190" s="155"/>
      <c r="F190" s="155"/>
      <c r="G190" s="156"/>
      <c r="K190" s="157"/>
      <c r="N190" s="38"/>
      <c r="Y190" s="153"/>
      <c r="AX190" s="153"/>
      <c r="AY190"/>
      <c r="BV190" s="153"/>
      <c r="CP190" s="153"/>
      <c r="CT190" s="159"/>
      <c r="CU190" s="159"/>
      <c r="CV190" s="159"/>
      <c r="CW190" s="159"/>
      <c r="DJ190" s="153"/>
    </row>
    <row r="191" spans="1:114" s="31" customFormat="1" x14ac:dyDescent="0.35">
      <c r="A191" s="153"/>
      <c r="C191" s="154"/>
      <c r="D191" s="155"/>
      <c r="F191" s="155"/>
      <c r="G191" s="156"/>
      <c r="K191" s="157"/>
      <c r="N191" s="38"/>
      <c r="Y191" s="153"/>
      <c r="AX191" s="153"/>
      <c r="AY191"/>
      <c r="BV191" s="153"/>
      <c r="CP191" s="153"/>
      <c r="CT191" s="159"/>
      <c r="CU191" s="159"/>
      <c r="CV191" s="159"/>
      <c r="CW191" s="159"/>
      <c r="DJ191" s="153"/>
    </row>
    <row r="192" spans="1:114" s="31" customFormat="1" x14ac:dyDescent="0.35">
      <c r="A192" s="153"/>
      <c r="C192" s="154"/>
      <c r="D192" s="155"/>
      <c r="F192" s="155"/>
      <c r="G192" s="156"/>
      <c r="K192" s="157"/>
      <c r="N192" s="38"/>
      <c r="Y192" s="153"/>
      <c r="AX192" s="153"/>
      <c r="AY192"/>
      <c r="BV192" s="153"/>
      <c r="CP192" s="153"/>
      <c r="CT192" s="159"/>
      <c r="CU192" s="159"/>
      <c r="CV192" s="159"/>
      <c r="CW192" s="159"/>
      <c r="DJ192" s="153"/>
    </row>
    <row r="193" spans="1:114" s="31" customFormat="1" x14ac:dyDescent="0.35">
      <c r="A193" s="153"/>
      <c r="C193" s="154"/>
      <c r="D193" s="155"/>
      <c r="F193" s="155"/>
      <c r="G193" s="156"/>
      <c r="K193" s="157"/>
      <c r="N193" s="38"/>
      <c r="Y193" s="153"/>
      <c r="AX193" s="153"/>
      <c r="AY193"/>
      <c r="BV193" s="153"/>
      <c r="CP193" s="153"/>
      <c r="CT193" s="159"/>
      <c r="CU193" s="159"/>
      <c r="CV193" s="159"/>
      <c r="CW193" s="159"/>
      <c r="DJ193" s="153"/>
    </row>
    <row r="194" spans="1:114" s="31" customFormat="1" x14ac:dyDescent="0.35">
      <c r="A194" s="153"/>
      <c r="C194" s="154"/>
      <c r="D194" s="155"/>
      <c r="F194" s="155"/>
      <c r="G194" s="156"/>
      <c r="K194" s="157"/>
      <c r="N194" s="38"/>
      <c r="Y194" s="153"/>
      <c r="AX194" s="153"/>
      <c r="AY194"/>
      <c r="BV194" s="153"/>
      <c r="CP194" s="153"/>
      <c r="CT194" s="159"/>
      <c r="CU194" s="159"/>
      <c r="CV194" s="159"/>
      <c r="CW194" s="159"/>
      <c r="DJ194" s="153"/>
    </row>
    <row r="195" spans="1:114" s="31" customFormat="1" x14ac:dyDescent="0.35">
      <c r="A195" s="153"/>
      <c r="C195" s="154"/>
      <c r="D195" s="155"/>
      <c r="F195" s="155"/>
      <c r="G195" s="156"/>
      <c r="K195" s="157"/>
      <c r="N195" s="38"/>
      <c r="Y195" s="153"/>
      <c r="AX195" s="153"/>
      <c r="AY195"/>
      <c r="BV195" s="153"/>
      <c r="CP195" s="153"/>
      <c r="CT195" s="159"/>
      <c r="CU195" s="159"/>
      <c r="CV195" s="159"/>
      <c r="CW195" s="159"/>
      <c r="DJ195" s="153"/>
    </row>
    <row r="196" spans="1:114" s="31" customFormat="1" x14ac:dyDescent="0.35">
      <c r="A196" s="153"/>
      <c r="C196" s="154"/>
      <c r="D196" s="155"/>
      <c r="F196" s="155"/>
      <c r="G196" s="156"/>
      <c r="K196" s="157"/>
      <c r="N196" s="38"/>
      <c r="Y196" s="153"/>
      <c r="AX196" s="153"/>
      <c r="AY196"/>
      <c r="BV196" s="153"/>
      <c r="CP196" s="153"/>
      <c r="CT196" s="159"/>
      <c r="CU196" s="159"/>
      <c r="CV196" s="159"/>
      <c r="CW196" s="159"/>
      <c r="DJ196" s="153"/>
    </row>
    <row r="197" spans="1:114" s="31" customFormat="1" x14ac:dyDescent="0.35">
      <c r="A197" s="153"/>
      <c r="C197" s="154"/>
      <c r="D197" s="155"/>
      <c r="F197" s="155"/>
      <c r="G197" s="156"/>
      <c r="K197" s="157"/>
      <c r="N197" s="38"/>
      <c r="Y197" s="153"/>
      <c r="AX197" s="153"/>
      <c r="AY197"/>
      <c r="BV197" s="153"/>
      <c r="CP197" s="153"/>
      <c r="CT197" s="159"/>
      <c r="CU197" s="159"/>
      <c r="CV197" s="159"/>
      <c r="CW197" s="159"/>
      <c r="DJ197" s="153"/>
    </row>
    <row r="198" spans="1:114" s="31" customFormat="1" x14ac:dyDescent="0.35">
      <c r="A198" s="153"/>
      <c r="C198" s="154"/>
      <c r="D198" s="155"/>
      <c r="F198" s="155"/>
      <c r="G198" s="156"/>
      <c r="K198" s="157"/>
      <c r="N198" s="38"/>
      <c r="Y198" s="153"/>
      <c r="AX198" s="153"/>
      <c r="AY198"/>
      <c r="BV198" s="153"/>
      <c r="CP198" s="153"/>
      <c r="CT198" s="159"/>
      <c r="CU198" s="159"/>
      <c r="CV198" s="159"/>
      <c r="CW198" s="159"/>
      <c r="DJ198" s="153"/>
    </row>
    <row r="199" spans="1:114" s="31" customFormat="1" x14ac:dyDescent="0.35">
      <c r="A199" s="153"/>
      <c r="C199" s="154"/>
      <c r="D199" s="155"/>
      <c r="F199" s="155"/>
      <c r="G199" s="156"/>
      <c r="K199" s="157"/>
      <c r="N199" s="38"/>
      <c r="Y199" s="153"/>
      <c r="AX199" s="153"/>
      <c r="AY199"/>
      <c r="BV199" s="153"/>
      <c r="CP199" s="153"/>
      <c r="CT199" s="159"/>
      <c r="CU199" s="159"/>
      <c r="CV199" s="159"/>
      <c r="CW199" s="159"/>
      <c r="DJ199" s="153"/>
    </row>
    <row r="200" spans="1:114" s="31" customFormat="1" x14ac:dyDescent="0.35">
      <c r="A200" s="153"/>
      <c r="C200" s="154"/>
      <c r="D200" s="155"/>
      <c r="F200" s="155"/>
      <c r="G200" s="156"/>
      <c r="K200" s="157"/>
      <c r="N200" s="38"/>
      <c r="Y200" s="153"/>
      <c r="AX200" s="153"/>
      <c r="AY200"/>
      <c r="BV200" s="153"/>
      <c r="CP200" s="153"/>
      <c r="CT200" s="159"/>
      <c r="CU200" s="159"/>
      <c r="CV200" s="159"/>
      <c r="CW200" s="159"/>
      <c r="DJ200" s="153"/>
    </row>
    <row r="201" spans="1:114" s="31" customFormat="1" x14ac:dyDescent="0.35">
      <c r="A201" s="153"/>
      <c r="C201" s="154"/>
      <c r="D201" s="155"/>
      <c r="F201" s="155"/>
      <c r="G201" s="156"/>
      <c r="K201" s="157"/>
      <c r="N201" s="38"/>
      <c r="Y201" s="153"/>
      <c r="AX201" s="153"/>
      <c r="AY201"/>
      <c r="BV201" s="153"/>
      <c r="CP201" s="153"/>
      <c r="CT201" s="159"/>
      <c r="CU201" s="159"/>
      <c r="CV201" s="159"/>
      <c r="CW201" s="159"/>
      <c r="DJ201" s="153"/>
    </row>
    <row r="202" spans="1:114" s="31" customFormat="1" x14ac:dyDescent="0.35">
      <c r="A202" s="153"/>
      <c r="C202" s="154"/>
      <c r="D202" s="155"/>
      <c r="F202" s="155"/>
      <c r="G202" s="156"/>
      <c r="K202" s="157"/>
      <c r="N202" s="38"/>
      <c r="Y202" s="153"/>
      <c r="AX202" s="153"/>
      <c r="AY202"/>
      <c r="BV202" s="153"/>
      <c r="CP202" s="153"/>
      <c r="CT202" s="159"/>
      <c r="CU202" s="159"/>
      <c r="CV202" s="159"/>
      <c r="CW202" s="159"/>
      <c r="DJ202" s="153"/>
    </row>
    <row r="203" spans="1:114" s="31" customFormat="1" ht="12" x14ac:dyDescent="0.3">
      <c r="A203" s="153"/>
      <c r="C203" s="154"/>
      <c r="D203" s="155"/>
      <c r="F203" s="155"/>
      <c r="G203" s="156"/>
      <c r="K203" s="157"/>
      <c r="N203" s="38"/>
      <c r="Y203" s="153"/>
      <c r="AX203" s="153"/>
      <c r="BV203" s="153"/>
      <c r="CP203" s="153"/>
      <c r="CT203" s="159"/>
      <c r="CU203" s="159"/>
      <c r="CV203" s="159"/>
      <c r="CW203" s="159"/>
      <c r="DJ203" s="153"/>
    </row>
    <row r="204" spans="1:114" s="31" customFormat="1" ht="12" x14ac:dyDescent="0.3">
      <c r="A204" s="153"/>
      <c r="C204" s="154"/>
      <c r="D204" s="155"/>
      <c r="F204" s="155"/>
      <c r="G204" s="156"/>
      <c r="K204" s="157"/>
      <c r="N204" s="38"/>
      <c r="Y204" s="153"/>
      <c r="AX204" s="153"/>
      <c r="BV204" s="153"/>
      <c r="CP204" s="153"/>
      <c r="CT204" s="159"/>
      <c r="CU204" s="159"/>
      <c r="CV204" s="159"/>
      <c r="CW204" s="159"/>
      <c r="DJ204" s="153"/>
    </row>
    <row r="205" spans="1:114" s="31" customFormat="1" ht="12" x14ac:dyDescent="0.3">
      <c r="A205" s="153"/>
      <c r="C205" s="154"/>
      <c r="D205" s="155"/>
      <c r="F205" s="155"/>
      <c r="G205" s="156"/>
      <c r="K205" s="157"/>
      <c r="N205" s="38"/>
      <c r="Y205" s="153"/>
      <c r="AX205" s="153"/>
      <c r="BV205" s="153"/>
      <c r="CP205" s="153"/>
      <c r="CT205" s="159"/>
      <c r="CU205" s="159"/>
      <c r="CV205" s="159"/>
      <c r="CW205" s="159"/>
      <c r="DJ205" s="153"/>
    </row>
    <row r="206" spans="1:114" s="31" customFormat="1" ht="12" x14ac:dyDescent="0.3">
      <c r="A206" s="153"/>
      <c r="C206" s="154"/>
      <c r="D206" s="155"/>
      <c r="F206" s="155"/>
      <c r="G206" s="156"/>
      <c r="K206" s="157"/>
      <c r="N206" s="38"/>
      <c r="Y206" s="153"/>
      <c r="AX206" s="153"/>
      <c r="BV206" s="153"/>
      <c r="CP206" s="153"/>
      <c r="CT206" s="159"/>
      <c r="CU206" s="159"/>
      <c r="CV206" s="159"/>
      <c r="CW206" s="159"/>
      <c r="DJ206" s="153"/>
    </row>
    <row r="207" spans="1:114" s="31" customFormat="1" ht="12" x14ac:dyDescent="0.3">
      <c r="A207" s="153"/>
      <c r="C207" s="154"/>
      <c r="D207" s="155"/>
      <c r="F207" s="155"/>
      <c r="G207" s="156"/>
      <c r="K207" s="157"/>
      <c r="N207" s="38"/>
      <c r="Y207" s="153"/>
      <c r="AX207" s="153"/>
      <c r="BV207" s="153"/>
      <c r="CP207" s="153"/>
      <c r="CT207" s="159"/>
      <c r="CU207" s="159"/>
      <c r="CV207" s="159"/>
      <c r="CW207" s="159"/>
      <c r="DJ207" s="153"/>
    </row>
    <row r="208" spans="1:114" s="31" customFormat="1" ht="12" x14ac:dyDescent="0.3">
      <c r="A208" s="153"/>
      <c r="C208" s="154"/>
      <c r="D208" s="155"/>
      <c r="F208" s="155"/>
      <c r="G208" s="156"/>
      <c r="K208" s="157"/>
      <c r="N208" s="38"/>
      <c r="Y208" s="153"/>
      <c r="AX208" s="153"/>
      <c r="BV208" s="153"/>
      <c r="CP208" s="153"/>
      <c r="CT208" s="159"/>
      <c r="CU208" s="159"/>
      <c r="CV208" s="159"/>
      <c r="CW208" s="159"/>
      <c r="DJ208" s="153"/>
    </row>
    <row r="209" spans="1:114" s="31" customFormat="1" ht="12" x14ac:dyDescent="0.3">
      <c r="A209" s="153"/>
      <c r="C209" s="154"/>
      <c r="D209" s="155"/>
      <c r="F209" s="155"/>
      <c r="G209" s="156"/>
      <c r="K209" s="157"/>
      <c r="N209" s="38"/>
      <c r="Y209" s="153"/>
      <c r="AX209" s="153"/>
      <c r="BV209" s="153"/>
      <c r="CP209" s="153"/>
      <c r="CT209" s="159"/>
      <c r="CU209" s="159"/>
      <c r="CV209" s="159"/>
      <c r="CW209" s="159"/>
      <c r="DJ209" s="153"/>
    </row>
    <row r="210" spans="1:114" s="31" customFormat="1" ht="12" x14ac:dyDescent="0.3">
      <c r="A210" s="153"/>
      <c r="C210" s="154"/>
      <c r="D210" s="155"/>
      <c r="F210" s="155"/>
      <c r="G210" s="156"/>
      <c r="K210" s="157"/>
      <c r="N210" s="38"/>
      <c r="Y210" s="153"/>
      <c r="AX210" s="153"/>
      <c r="BV210" s="153"/>
      <c r="CP210" s="153"/>
      <c r="CT210" s="159"/>
      <c r="CU210" s="159"/>
      <c r="CV210" s="159"/>
      <c r="CW210" s="159"/>
      <c r="DJ210" s="153"/>
    </row>
    <row r="211" spans="1:114" s="31" customFormat="1" ht="12" x14ac:dyDescent="0.3">
      <c r="A211" s="153"/>
      <c r="C211" s="154"/>
      <c r="D211" s="155"/>
      <c r="F211" s="155"/>
      <c r="G211" s="156"/>
      <c r="K211" s="157"/>
      <c r="N211" s="38"/>
      <c r="Y211" s="153"/>
      <c r="AX211" s="153"/>
      <c r="BV211" s="153"/>
      <c r="CP211" s="153"/>
      <c r="CT211" s="159"/>
      <c r="CU211" s="159"/>
      <c r="CV211" s="159"/>
      <c r="CW211" s="159"/>
      <c r="DJ211" s="153"/>
    </row>
    <row r="212" spans="1:114" s="31" customFormat="1" ht="12" x14ac:dyDescent="0.3">
      <c r="A212" s="153"/>
      <c r="C212" s="154"/>
      <c r="D212" s="155"/>
      <c r="F212" s="155"/>
      <c r="G212" s="156"/>
      <c r="K212" s="157"/>
      <c r="N212" s="38"/>
      <c r="Y212" s="153"/>
      <c r="AX212" s="153"/>
      <c r="BV212" s="153"/>
      <c r="CP212" s="153"/>
      <c r="CT212" s="159"/>
      <c r="CU212" s="159"/>
      <c r="CV212" s="159"/>
      <c r="CW212" s="159"/>
      <c r="DJ212" s="153"/>
    </row>
    <row r="213" spans="1:114" s="31" customFormat="1" ht="12" x14ac:dyDescent="0.3">
      <c r="A213" s="153"/>
      <c r="C213" s="154"/>
      <c r="D213" s="155"/>
      <c r="F213" s="155"/>
      <c r="G213" s="156"/>
      <c r="K213" s="157"/>
      <c r="N213" s="38"/>
      <c r="Y213" s="153"/>
      <c r="AX213" s="153"/>
      <c r="BV213" s="153"/>
      <c r="CP213" s="153"/>
      <c r="CT213" s="159"/>
      <c r="CU213" s="159"/>
      <c r="CV213" s="159"/>
      <c r="CW213" s="159"/>
      <c r="DJ213" s="153"/>
    </row>
    <row r="214" spans="1:114" s="31" customFormat="1" ht="12" x14ac:dyDescent="0.3">
      <c r="A214" s="153"/>
      <c r="C214" s="154"/>
      <c r="D214" s="155"/>
      <c r="F214" s="155"/>
      <c r="G214" s="156"/>
      <c r="K214" s="157"/>
      <c r="N214" s="38"/>
      <c r="Y214" s="153"/>
      <c r="AX214" s="153"/>
      <c r="BV214" s="153"/>
      <c r="CP214" s="153"/>
      <c r="CT214" s="159"/>
      <c r="CU214" s="159"/>
      <c r="CV214" s="159"/>
      <c r="CW214" s="159"/>
      <c r="DJ214" s="153"/>
    </row>
    <row r="215" spans="1:114" s="31" customFormat="1" ht="12" x14ac:dyDescent="0.3">
      <c r="A215" s="153"/>
      <c r="C215" s="154"/>
      <c r="D215" s="155"/>
      <c r="F215" s="155"/>
      <c r="G215" s="156"/>
      <c r="K215" s="157"/>
      <c r="N215" s="38"/>
      <c r="Y215" s="153"/>
      <c r="AX215" s="153"/>
      <c r="BV215" s="153"/>
      <c r="CP215" s="153"/>
      <c r="CT215" s="159"/>
      <c r="CU215" s="159"/>
      <c r="CV215" s="159"/>
      <c r="CW215" s="159"/>
      <c r="DJ215" s="153"/>
    </row>
    <row r="216" spans="1:114" s="31" customFormat="1" ht="12" x14ac:dyDescent="0.3">
      <c r="A216" s="153"/>
      <c r="C216" s="154"/>
      <c r="D216" s="155"/>
      <c r="F216" s="155"/>
      <c r="G216" s="156"/>
      <c r="K216" s="157"/>
      <c r="N216" s="38"/>
      <c r="Y216" s="153"/>
      <c r="AX216" s="153"/>
      <c r="BV216" s="153"/>
      <c r="CP216" s="153"/>
      <c r="CT216" s="159"/>
      <c r="CU216" s="159"/>
      <c r="CV216" s="159"/>
      <c r="CW216" s="159"/>
      <c r="DJ216" s="153"/>
    </row>
    <row r="217" spans="1:114" s="31" customFormat="1" ht="12" x14ac:dyDescent="0.3">
      <c r="A217" s="153"/>
      <c r="C217" s="154"/>
      <c r="D217" s="155"/>
      <c r="F217" s="155"/>
      <c r="G217" s="156"/>
      <c r="K217" s="157"/>
      <c r="N217" s="38"/>
      <c r="Y217" s="153"/>
      <c r="AX217" s="153"/>
      <c r="BV217" s="153"/>
      <c r="CP217" s="153"/>
      <c r="CT217" s="159"/>
      <c r="CU217" s="159"/>
      <c r="CV217" s="159"/>
      <c r="CW217" s="159"/>
      <c r="DJ217" s="153"/>
    </row>
    <row r="218" spans="1:114" s="31" customFormat="1" ht="12" x14ac:dyDescent="0.3">
      <c r="A218" s="153"/>
      <c r="C218" s="154"/>
      <c r="D218" s="155"/>
      <c r="F218" s="155"/>
      <c r="G218" s="156"/>
      <c r="K218" s="157"/>
      <c r="N218" s="38"/>
      <c r="Y218" s="153"/>
      <c r="AX218" s="153"/>
      <c r="BV218" s="153"/>
      <c r="CP218" s="153"/>
      <c r="CT218" s="159"/>
      <c r="CU218" s="159"/>
      <c r="CV218" s="159"/>
      <c r="CW218" s="159"/>
      <c r="DJ218" s="153"/>
    </row>
    <row r="219" spans="1:114" s="31" customFormat="1" ht="12" x14ac:dyDescent="0.3">
      <c r="A219" s="153"/>
      <c r="C219" s="154"/>
      <c r="D219" s="155"/>
      <c r="F219" s="155"/>
      <c r="G219" s="156"/>
      <c r="K219" s="157"/>
      <c r="N219" s="38"/>
      <c r="Y219" s="153"/>
      <c r="AX219" s="153"/>
      <c r="BV219" s="153"/>
      <c r="CP219" s="153"/>
      <c r="CT219" s="159"/>
      <c r="CU219" s="159"/>
      <c r="CV219" s="159"/>
      <c r="CW219" s="159"/>
      <c r="DJ219" s="153"/>
    </row>
    <row r="220" spans="1:114" s="31" customFormat="1" ht="12" x14ac:dyDescent="0.3">
      <c r="A220" s="153"/>
      <c r="C220" s="154"/>
      <c r="D220" s="155"/>
      <c r="F220" s="155"/>
      <c r="G220" s="156"/>
      <c r="K220" s="157"/>
      <c r="N220" s="38"/>
      <c r="Y220" s="153"/>
      <c r="AX220" s="153"/>
      <c r="BV220" s="153"/>
      <c r="CP220" s="153"/>
      <c r="CT220" s="159"/>
      <c r="CU220" s="159"/>
      <c r="CV220" s="159"/>
      <c r="CW220" s="159"/>
      <c r="DJ220" s="153"/>
    </row>
    <row r="221" spans="1:114" s="31" customFormat="1" ht="12" x14ac:dyDescent="0.3">
      <c r="A221" s="153"/>
      <c r="C221" s="154"/>
      <c r="D221" s="155"/>
      <c r="F221" s="155"/>
      <c r="G221" s="156"/>
      <c r="K221" s="157"/>
      <c r="N221" s="38"/>
      <c r="Y221" s="153"/>
      <c r="AX221" s="153"/>
      <c r="BV221" s="153"/>
      <c r="CP221" s="153"/>
      <c r="CT221" s="159"/>
      <c r="CU221" s="159"/>
      <c r="CV221" s="159"/>
      <c r="CW221" s="159"/>
      <c r="DJ221" s="153"/>
    </row>
    <row r="222" spans="1:114" s="31" customFormat="1" ht="12" x14ac:dyDescent="0.3">
      <c r="A222" s="153"/>
      <c r="C222" s="154"/>
      <c r="D222" s="155"/>
      <c r="F222" s="155"/>
      <c r="G222" s="156"/>
      <c r="K222" s="157"/>
      <c r="N222" s="38"/>
      <c r="Y222" s="153"/>
      <c r="AX222" s="153"/>
      <c r="BV222" s="153"/>
      <c r="CP222" s="153"/>
      <c r="CT222" s="159"/>
      <c r="CU222" s="159"/>
      <c r="CV222" s="159"/>
      <c r="CW222" s="159"/>
      <c r="DJ222" s="153"/>
    </row>
    <row r="223" spans="1:114" s="31" customFormat="1" ht="12" x14ac:dyDescent="0.3">
      <c r="A223" s="153"/>
      <c r="C223" s="154"/>
      <c r="D223" s="155"/>
      <c r="F223" s="155"/>
      <c r="G223" s="156"/>
      <c r="K223" s="157"/>
      <c r="N223" s="38"/>
      <c r="Y223" s="153"/>
      <c r="AX223" s="153"/>
      <c r="BV223" s="153"/>
      <c r="CP223" s="153"/>
      <c r="CT223" s="159"/>
      <c r="CU223" s="159"/>
      <c r="CV223" s="159"/>
      <c r="CW223" s="159"/>
      <c r="DJ223" s="153"/>
    </row>
    <row r="224" spans="1:114" s="31" customFormat="1" ht="12" x14ac:dyDescent="0.3">
      <c r="A224" s="153"/>
      <c r="C224" s="154"/>
      <c r="D224" s="155"/>
      <c r="F224" s="155"/>
      <c r="G224" s="156"/>
      <c r="K224" s="157"/>
      <c r="N224" s="38"/>
      <c r="Y224" s="153"/>
      <c r="AX224" s="153"/>
      <c r="BV224" s="153"/>
      <c r="CP224" s="153"/>
      <c r="CT224" s="159"/>
      <c r="CU224" s="159"/>
      <c r="CV224" s="159"/>
      <c r="CW224" s="159"/>
      <c r="DJ224" s="153"/>
    </row>
    <row r="225" spans="1:114" s="31" customFormat="1" ht="12" x14ac:dyDescent="0.3">
      <c r="A225" s="153"/>
      <c r="C225" s="154"/>
      <c r="D225" s="155"/>
      <c r="F225" s="155"/>
      <c r="G225" s="156"/>
      <c r="K225" s="157"/>
      <c r="N225" s="38"/>
      <c r="Y225" s="153"/>
      <c r="AX225" s="153"/>
      <c r="BV225" s="153"/>
      <c r="CP225" s="153"/>
      <c r="CT225" s="159"/>
      <c r="CU225" s="159"/>
      <c r="CV225" s="159"/>
      <c r="CW225" s="159"/>
      <c r="DJ225" s="153"/>
    </row>
    <row r="226" spans="1:114" s="31" customFormat="1" ht="12" x14ac:dyDescent="0.3">
      <c r="A226" s="153"/>
      <c r="C226" s="154"/>
      <c r="D226" s="155"/>
      <c r="F226" s="155"/>
      <c r="G226" s="156"/>
      <c r="K226" s="157"/>
      <c r="N226" s="38"/>
      <c r="Y226" s="153"/>
      <c r="AX226" s="153"/>
      <c r="BV226" s="153"/>
      <c r="CP226" s="153"/>
      <c r="CT226" s="159"/>
      <c r="CU226" s="159"/>
      <c r="CV226" s="159"/>
      <c r="CW226" s="159"/>
      <c r="DJ226" s="153"/>
    </row>
    <row r="227" spans="1:114" s="31" customFormat="1" ht="12" x14ac:dyDescent="0.3">
      <c r="A227" s="153"/>
      <c r="C227" s="154"/>
      <c r="D227" s="155"/>
      <c r="F227" s="155"/>
      <c r="G227" s="156"/>
      <c r="K227" s="157"/>
      <c r="N227" s="38"/>
      <c r="Y227" s="153"/>
      <c r="AX227" s="153"/>
      <c r="BV227" s="153"/>
      <c r="CP227" s="153"/>
      <c r="CT227" s="159"/>
      <c r="CU227" s="159"/>
      <c r="CV227" s="159"/>
      <c r="CW227" s="159"/>
      <c r="DJ227" s="153"/>
    </row>
    <row r="228" spans="1:114" s="31" customFormat="1" ht="12" x14ac:dyDescent="0.3">
      <c r="A228" s="153"/>
      <c r="C228" s="154"/>
      <c r="D228" s="155"/>
      <c r="F228" s="155"/>
      <c r="G228" s="156"/>
      <c r="K228" s="157"/>
      <c r="N228" s="38"/>
      <c r="Y228" s="153"/>
      <c r="AX228" s="153"/>
      <c r="BV228" s="153"/>
      <c r="CP228" s="153"/>
      <c r="CT228" s="159"/>
      <c r="CU228" s="159"/>
      <c r="CV228" s="159"/>
      <c r="CW228" s="159"/>
      <c r="DJ228" s="153"/>
    </row>
    <row r="229" spans="1:114" s="31" customFormat="1" ht="12" x14ac:dyDescent="0.3">
      <c r="A229" s="153"/>
      <c r="C229" s="154"/>
      <c r="D229" s="155"/>
      <c r="F229" s="155"/>
      <c r="G229" s="156"/>
      <c r="K229" s="157"/>
      <c r="N229" s="38"/>
      <c r="Y229" s="153"/>
      <c r="AX229" s="153"/>
      <c r="BV229" s="153"/>
      <c r="CP229" s="153"/>
      <c r="CT229" s="159"/>
      <c r="CU229" s="159"/>
      <c r="CV229" s="159"/>
      <c r="CW229" s="159"/>
      <c r="DJ229" s="153"/>
    </row>
    <row r="230" spans="1:114" s="31" customFormat="1" ht="12" x14ac:dyDescent="0.3">
      <c r="A230" s="153"/>
      <c r="C230" s="154"/>
      <c r="D230" s="155"/>
      <c r="F230" s="155"/>
      <c r="G230" s="156"/>
      <c r="K230" s="157"/>
      <c r="N230" s="38"/>
      <c r="Y230" s="153"/>
      <c r="AX230" s="153"/>
      <c r="BV230" s="153"/>
      <c r="CP230" s="153"/>
      <c r="CT230" s="159"/>
      <c r="CU230" s="159"/>
      <c r="CV230" s="159"/>
      <c r="CW230" s="159"/>
      <c r="DJ230" s="153"/>
    </row>
    <row r="231" spans="1:114" s="31" customFormat="1" ht="12" x14ac:dyDescent="0.3">
      <c r="A231" s="153"/>
      <c r="C231" s="154"/>
      <c r="D231" s="155"/>
      <c r="F231" s="155"/>
      <c r="G231" s="156"/>
      <c r="K231" s="157"/>
      <c r="N231" s="38"/>
      <c r="Y231" s="153"/>
      <c r="AX231" s="153"/>
      <c r="BV231" s="153"/>
      <c r="CP231" s="153"/>
      <c r="CT231" s="159"/>
      <c r="CU231" s="159"/>
      <c r="CV231" s="159"/>
      <c r="CW231" s="159"/>
      <c r="DJ231" s="153"/>
    </row>
    <row r="232" spans="1:114" s="31" customFormat="1" ht="12" x14ac:dyDescent="0.3">
      <c r="A232" s="153"/>
      <c r="C232" s="154"/>
      <c r="D232" s="155"/>
      <c r="F232" s="155"/>
      <c r="G232" s="156"/>
      <c r="K232" s="157"/>
      <c r="N232" s="38"/>
      <c r="Y232" s="153"/>
      <c r="AX232" s="153"/>
      <c r="BV232" s="153"/>
      <c r="CP232" s="153"/>
      <c r="CT232" s="159"/>
      <c r="CU232" s="159"/>
      <c r="CV232" s="159"/>
      <c r="CW232" s="159"/>
      <c r="DJ232" s="153"/>
    </row>
    <row r="233" spans="1:114" s="31" customFormat="1" ht="12" x14ac:dyDescent="0.3">
      <c r="A233" s="153"/>
      <c r="C233" s="154"/>
      <c r="D233" s="155"/>
      <c r="F233" s="155"/>
      <c r="G233" s="156"/>
      <c r="K233" s="157"/>
      <c r="N233" s="38"/>
      <c r="Y233" s="153"/>
      <c r="AX233" s="153"/>
      <c r="BV233" s="153"/>
      <c r="CP233" s="153"/>
      <c r="CT233" s="159"/>
      <c r="CU233" s="159"/>
      <c r="CV233" s="159"/>
      <c r="CW233" s="159"/>
      <c r="DJ233" s="153"/>
    </row>
    <row r="234" spans="1:114" s="31" customFormat="1" ht="12" x14ac:dyDescent="0.3">
      <c r="A234" s="153"/>
      <c r="C234" s="154"/>
      <c r="D234" s="155"/>
      <c r="F234" s="155"/>
      <c r="G234" s="156"/>
      <c r="K234" s="157"/>
      <c r="N234" s="38"/>
      <c r="Y234" s="153"/>
      <c r="AX234" s="153"/>
      <c r="BV234" s="153"/>
      <c r="CP234" s="153"/>
      <c r="CT234" s="159"/>
      <c r="CU234" s="159"/>
      <c r="CV234" s="159"/>
      <c r="CW234" s="159"/>
      <c r="DJ234" s="153"/>
    </row>
    <row r="235" spans="1:114" s="31" customFormat="1" ht="12" x14ac:dyDescent="0.3">
      <c r="A235" s="153"/>
      <c r="C235" s="154"/>
      <c r="D235" s="155"/>
      <c r="F235" s="155"/>
      <c r="G235" s="156"/>
      <c r="K235" s="157"/>
      <c r="N235" s="38"/>
      <c r="Y235" s="153"/>
      <c r="AX235" s="153"/>
      <c r="BV235" s="153"/>
      <c r="CP235" s="153"/>
      <c r="CT235" s="159"/>
      <c r="CU235" s="159"/>
      <c r="CV235" s="159"/>
      <c r="CW235" s="159"/>
      <c r="DJ235" s="153"/>
    </row>
    <row r="236" spans="1:114" s="31" customFormat="1" ht="12" x14ac:dyDescent="0.3">
      <c r="A236" s="153"/>
      <c r="C236" s="154"/>
      <c r="D236" s="155"/>
      <c r="F236" s="155"/>
      <c r="G236" s="156"/>
      <c r="K236" s="157"/>
      <c r="N236" s="38"/>
      <c r="Y236" s="153"/>
      <c r="AX236" s="153"/>
      <c r="BV236" s="153"/>
      <c r="CP236" s="153"/>
      <c r="CT236" s="159"/>
      <c r="CU236" s="159"/>
      <c r="CV236" s="159"/>
      <c r="CW236" s="159"/>
      <c r="DJ236" s="153"/>
    </row>
    <row r="237" spans="1:114" s="31" customFormat="1" ht="12" x14ac:dyDescent="0.3">
      <c r="A237" s="153"/>
      <c r="C237" s="154"/>
      <c r="D237" s="155"/>
      <c r="F237" s="155"/>
      <c r="G237" s="156"/>
      <c r="K237" s="157"/>
      <c r="N237" s="38"/>
      <c r="Y237" s="153"/>
      <c r="AX237" s="153"/>
      <c r="BV237" s="153"/>
      <c r="CP237" s="153"/>
      <c r="CT237" s="159"/>
      <c r="CU237" s="159"/>
      <c r="CV237" s="159"/>
      <c r="CW237" s="159"/>
      <c r="DJ237" s="153"/>
    </row>
    <row r="238" spans="1:114" s="31" customFormat="1" ht="12" x14ac:dyDescent="0.3">
      <c r="A238" s="153"/>
      <c r="C238" s="154"/>
      <c r="D238" s="155"/>
      <c r="F238" s="155"/>
      <c r="G238" s="156"/>
      <c r="K238" s="157"/>
      <c r="N238" s="38"/>
      <c r="Y238" s="153"/>
      <c r="AX238" s="153"/>
      <c r="BV238" s="153"/>
      <c r="CP238" s="153"/>
      <c r="CT238" s="159"/>
      <c r="CU238" s="159"/>
      <c r="CV238" s="159"/>
      <c r="CW238" s="159"/>
      <c r="DJ238" s="153"/>
    </row>
    <row r="239" spans="1:114" s="31" customFormat="1" ht="12" x14ac:dyDescent="0.3">
      <c r="A239" s="153"/>
      <c r="C239" s="154"/>
      <c r="D239" s="155"/>
      <c r="F239" s="155"/>
      <c r="G239" s="156"/>
      <c r="K239" s="157"/>
      <c r="N239" s="38"/>
      <c r="Y239" s="153"/>
      <c r="AX239" s="153"/>
      <c r="BV239" s="153"/>
      <c r="CP239" s="153"/>
      <c r="CT239" s="159"/>
      <c r="CU239" s="159"/>
      <c r="CV239" s="159"/>
      <c r="CW239" s="159"/>
      <c r="DJ239" s="153"/>
    </row>
    <row r="240" spans="1:114" s="31" customFormat="1" ht="12" x14ac:dyDescent="0.3">
      <c r="A240" s="153"/>
      <c r="C240" s="154"/>
      <c r="D240" s="155"/>
      <c r="F240" s="155"/>
      <c r="G240" s="156"/>
      <c r="K240" s="157"/>
      <c r="N240" s="38"/>
      <c r="Y240" s="153"/>
      <c r="AX240" s="153"/>
      <c r="BV240" s="153"/>
      <c r="CP240" s="153"/>
      <c r="CT240" s="159"/>
      <c r="CU240" s="159"/>
      <c r="CV240" s="159"/>
      <c r="CW240" s="159"/>
      <c r="DJ240" s="153"/>
    </row>
    <row r="241" spans="1:114" s="31" customFormat="1" ht="12" x14ac:dyDescent="0.3">
      <c r="A241" s="153"/>
      <c r="C241" s="154"/>
      <c r="D241" s="155"/>
      <c r="F241" s="155"/>
      <c r="G241" s="156"/>
      <c r="K241" s="157"/>
      <c r="N241" s="38"/>
      <c r="Y241" s="153"/>
      <c r="AX241" s="153"/>
      <c r="BV241" s="153"/>
      <c r="CP241" s="153"/>
      <c r="CT241" s="159"/>
      <c r="CU241" s="159"/>
      <c r="CV241" s="159"/>
      <c r="CW241" s="159"/>
      <c r="DJ241" s="153"/>
    </row>
    <row r="242" spans="1:114" s="31" customFormat="1" ht="12" x14ac:dyDescent="0.3">
      <c r="A242" s="153"/>
      <c r="C242" s="154"/>
      <c r="D242" s="155"/>
      <c r="F242" s="155"/>
      <c r="G242" s="156"/>
      <c r="K242" s="157"/>
      <c r="N242" s="38"/>
      <c r="Y242" s="153"/>
      <c r="AX242" s="153"/>
      <c r="BV242" s="153"/>
      <c r="CP242" s="153"/>
      <c r="CT242" s="159"/>
      <c r="CU242" s="159"/>
      <c r="CV242" s="159"/>
      <c r="CW242" s="159"/>
      <c r="DJ242" s="153"/>
    </row>
    <row r="243" spans="1:114" s="31" customFormat="1" ht="12" x14ac:dyDescent="0.3">
      <c r="A243" s="153"/>
      <c r="C243" s="154"/>
      <c r="D243" s="155"/>
      <c r="F243" s="155"/>
      <c r="G243" s="156"/>
      <c r="K243" s="157"/>
      <c r="N243" s="38"/>
      <c r="Y243" s="153"/>
      <c r="AX243" s="153"/>
      <c r="BV243" s="153"/>
      <c r="CP243" s="153"/>
      <c r="CT243" s="159"/>
      <c r="CU243" s="159"/>
      <c r="CV243" s="159"/>
      <c r="CW243" s="159"/>
      <c r="DJ243" s="153"/>
    </row>
    <row r="244" spans="1:114" s="31" customFormat="1" ht="12" x14ac:dyDescent="0.3">
      <c r="A244" s="153"/>
      <c r="C244" s="154"/>
      <c r="D244" s="155"/>
      <c r="F244" s="155"/>
      <c r="G244" s="156"/>
      <c r="K244" s="157"/>
      <c r="N244" s="38"/>
      <c r="Y244" s="153"/>
      <c r="AX244" s="153"/>
      <c r="BV244" s="153"/>
      <c r="CP244" s="153"/>
      <c r="CT244" s="159"/>
      <c r="CU244" s="159"/>
      <c r="CV244" s="159"/>
      <c r="CW244" s="159"/>
      <c r="DJ244" s="153"/>
    </row>
    <row r="245" spans="1:114" s="31" customFormat="1" ht="12" x14ac:dyDescent="0.3">
      <c r="A245" s="153"/>
      <c r="C245" s="154"/>
      <c r="D245" s="155"/>
      <c r="F245" s="155"/>
      <c r="G245" s="156"/>
      <c r="K245" s="157"/>
      <c r="N245" s="38"/>
      <c r="Y245" s="153"/>
      <c r="AX245" s="153"/>
      <c r="BV245" s="153"/>
      <c r="CP245" s="153"/>
      <c r="CT245" s="159"/>
      <c r="CU245" s="159"/>
      <c r="CV245" s="159"/>
      <c r="CW245" s="159"/>
      <c r="DJ245" s="153"/>
    </row>
    <row r="246" spans="1:114" s="31" customFormat="1" ht="12" x14ac:dyDescent="0.3">
      <c r="A246" s="153"/>
      <c r="C246" s="154"/>
      <c r="D246" s="155"/>
      <c r="F246" s="155"/>
      <c r="G246" s="156"/>
      <c r="K246" s="157"/>
      <c r="N246" s="38"/>
      <c r="Y246" s="153"/>
      <c r="AX246" s="153"/>
      <c r="BV246" s="153"/>
      <c r="CP246" s="153"/>
      <c r="CT246" s="159"/>
      <c r="CU246" s="159"/>
      <c r="CV246" s="159"/>
      <c r="CW246" s="159"/>
      <c r="DJ246" s="153"/>
    </row>
    <row r="247" spans="1:114" s="31" customFormat="1" ht="12" x14ac:dyDescent="0.3">
      <c r="A247" s="153"/>
      <c r="C247" s="154"/>
      <c r="D247" s="155"/>
      <c r="F247" s="155"/>
      <c r="G247" s="156"/>
      <c r="K247" s="157"/>
      <c r="N247" s="38"/>
      <c r="Y247" s="153"/>
      <c r="AX247" s="153"/>
      <c r="BV247" s="153"/>
      <c r="CP247" s="153"/>
      <c r="CT247" s="159"/>
      <c r="CU247" s="159"/>
      <c r="CV247" s="159"/>
      <c r="CW247" s="159"/>
      <c r="DJ247" s="153"/>
    </row>
    <row r="248" spans="1:114" s="31" customFormat="1" ht="12" x14ac:dyDescent="0.3">
      <c r="A248" s="153"/>
      <c r="C248" s="154"/>
      <c r="D248" s="155"/>
      <c r="F248" s="155"/>
      <c r="G248" s="156"/>
      <c r="K248" s="157"/>
      <c r="N248" s="38"/>
      <c r="Y248" s="153"/>
      <c r="AX248" s="153"/>
      <c r="BV248" s="153"/>
      <c r="CP248" s="153"/>
      <c r="CT248" s="159"/>
      <c r="CU248" s="159"/>
      <c r="CV248" s="159"/>
      <c r="CW248" s="159"/>
      <c r="DJ248" s="153"/>
    </row>
    <row r="249" spans="1:114" s="31" customFormat="1" ht="12" x14ac:dyDescent="0.3">
      <c r="A249" s="153"/>
      <c r="C249" s="154"/>
      <c r="D249" s="155"/>
      <c r="F249" s="155"/>
      <c r="G249" s="156"/>
      <c r="K249" s="157"/>
      <c r="N249" s="38"/>
      <c r="Y249" s="153"/>
      <c r="AX249" s="153"/>
      <c r="BV249" s="153"/>
      <c r="CP249" s="153"/>
      <c r="CT249" s="159"/>
      <c r="CU249" s="159"/>
      <c r="CV249" s="159"/>
      <c r="CW249" s="159"/>
      <c r="DJ249" s="153"/>
    </row>
    <row r="250" spans="1:114" s="31" customFormat="1" ht="12" x14ac:dyDescent="0.3">
      <c r="A250" s="153"/>
      <c r="C250" s="154"/>
      <c r="D250" s="155"/>
      <c r="F250" s="155"/>
      <c r="G250" s="156"/>
      <c r="K250" s="157"/>
      <c r="N250" s="38"/>
      <c r="Y250" s="153"/>
      <c r="AX250" s="153"/>
      <c r="BV250" s="153"/>
      <c r="CP250" s="153"/>
      <c r="CT250" s="159"/>
      <c r="CU250" s="159"/>
      <c r="CV250" s="159"/>
      <c r="CW250" s="159"/>
      <c r="DJ250" s="153"/>
    </row>
    <row r="251" spans="1:114" s="31" customFormat="1" ht="12" x14ac:dyDescent="0.3">
      <c r="A251" s="153"/>
      <c r="C251" s="154"/>
      <c r="D251" s="155"/>
      <c r="F251" s="155"/>
      <c r="G251" s="156"/>
      <c r="K251" s="157"/>
      <c r="N251" s="38"/>
      <c r="Y251" s="153"/>
      <c r="AX251" s="153"/>
      <c r="BV251" s="153"/>
      <c r="CP251" s="153"/>
      <c r="CT251" s="159"/>
      <c r="CU251" s="159"/>
      <c r="CV251" s="159"/>
      <c r="CW251" s="159"/>
      <c r="DJ251" s="153"/>
    </row>
    <row r="252" spans="1:114" s="31" customFormat="1" ht="12" x14ac:dyDescent="0.3">
      <c r="A252" s="153"/>
      <c r="C252" s="154"/>
      <c r="D252" s="155"/>
      <c r="F252" s="155"/>
      <c r="G252" s="156"/>
      <c r="K252" s="157"/>
      <c r="N252" s="38"/>
      <c r="Y252" s="153"/>
      <c r="AX252" s="153"/>
      <c r="BV252" s="153"/>
      <c r="CP252" s="153"/>
      <c r="CT252" s="159"/>
      <c r="CU252" s="159"/>
      <c r="CV252" s="159"/>
      <c r="CW252" s="159"/>
      <c r="DJ252" s="153"/>
    </row>
    <row r="253" spans="1:114" s="31" customFormat="1" ht="12" x14ac:dyDescent="0.3">
      <c r="A253" s="153"/>
      <c r="C253" s="154"/>
      <c r="D253" s="155"/>
      <c r="F253" s="155"/>
      <c r="G253" s="156"/>
      <c r="K253" s="157"/>
      <c r="N253" s="38"/>
      <c r="Y253" s="153"/>
      <c r="AX253" s="153"/>
      <c r="BV253" s="153"/>
      <c r="CP253" s="153"/>
      <c r="CT253" s="159"/>
      <c r="CU253" s="159"/>
      <c r="CV253" s="159"/>
      <c r="CW253" s="159"/>
      <c r="DJ253" s="153"/>
    </row>
    <row r="254" spans="1:114" s="31" customFormat="1" ht="12" x14ac:dyDescent="0.3">
      <c r="A254" s="153"/>
      <c r="C254" s="154"/>
      <c r="D254" s="155"/>
      <c r="F254" s="155"/>
      <c r="G254" s="156"/>
      <c r="K254" s="157"/>
      <c r="N254" s="38"/>
      <c r="Y254" s="153"/>
      <c r="AX254" s="153"/>
      <c r="BV254" s="153"/>
      <c r="CP254" s="153"/>
      <c r="CT254" s="159"/>
      <c r="CU254" s="159"/>
      <c r="CV254" s="159"/>
      <c r="CW254" s="159"/>
      <c r="DJ254" s="153"/>
    </row>
    <row r="255" spans="1:114" s="31" customFormat="1" ht="12" x14ac:dyDescent="0.3">
      <c r="A255" s="153"/>
      <c r="C255" s="154"/>
      <c r="D255" s="155"/>
      <c r="F255" s="155"/>
      <c r="G255" s="156"/>
      <c r="K255" s="157"/>
      <c r="N255" s="38"/>
      <c r="Y255" s="153"/>
      <c r="AX255" s="153"/>
      <c r="BV255" s="153"/>
      <c r="CP255" s="153"/>
      <c r="CT255" s="159"/>
      <c r="CU255" s="159"/>
      <c r="CV255" s="159"/>
      <c r="CW255" s="159"/>
      <c r="DJ255" s="153"/>
    </row>
    <row r="256" spans="1:114" s="31" customFormat="1" ht="12" x14ac:dyDescent="0.3">
      <c r="A256" s="153"/>
      <c r="C256" s="154"/>
      <c r="D256" s="155"/>
      <c r="F256" s="155"/>
      <c r="G256" s="156"/>
      <c r="K256" s="157"/>
      <c r="N256" s="38"/>
      <c r="Y256" s="153"/>
      <c r="AX256" s="153"/>
      <c r="BV256" s="153"/>
      <c r="CP256" s="153"/>
      <c r="CT256" s="159"/>
      <c r="CU256" s="159"/>
      <c r="CV256" s="159"/>
      <c r="CW256" s="159"/>
      <c r="DJ256" s="153"/>
    </row>
    <row r="257" spans="1:114" s="31" customFormat="1" ht="12" x14ac:dyDescent="0.3">
      <c r="A257" s="153"/>
      <c r="C257" s="154"/>
      <c r="D257" s="155"/>
      <c r="F257" s="155"/>
      <c r="G257" s="156"/>
      <c r="K257" s="157"/>
      <c r="N257" s="38"/>
      <c r="Y257" s="153"/>
      <c r="AX257" s="153"/>
      <c r="BV257" s="153"/>
      <c r="CP257" s="153"/>
      <c r="CT257" s="159"/>
      <c r="CU257" s="159"/>
      <c r="CV257" s="159"/>
      <c r="CW257" s="159"/>
      <c r="DJ257" s="153"/>
    </row>
    <row r="258" spans="1:114" s="31" customFormat="1" ht="12" x14ac:dyDescent="0.3">
      <c r="A258" s="153"/>
      <c r="C258" s="154"/>
      <c r="D258" s="155"/>
      <c r="F258" s="155"/>
      <c r="G258" s="156"/>
      <c r="K258" s="157"/>
      <c r="N258" s="38"/>
      <c r="Y258" s="153"/>
      <c r="AX258" s="153"/>
      <c r="BV258" s="153"/>
      <c r="CP258" s="153"/>
      <c r="CT258" s="159"/>
      <c r="CU258" s="159"/>
      <c r="CV258" s="159"/>
      <c r="CW258" s="159"/>
      <c r="DJ258" s="153"/>
    </row>
    <row r="259" spans="1:114" s="31" customFormat="1" ht="12" x14ac:dyDescent="0.3">
      <c r="A259" s="153"/>
      <c r="C259" s="154"/>
      <c r="D259" s="155"/>
      <c r="F259" s="155"/>
      <c r="G259" s="156"/>
      <c r="K259" s="157"/>
      <c r="N259" s="38"/>
      <c r="Y259" s="153"/>
      <c r="AX259" s="153"/>
      <c r="BV259" s="153"/>
      <c r="CP259" s="153"/>
      <c r="CT259" s="159"/>
      <c r="CU259" s="159"/>
      <c r="CV259" s="159"/>
      <c r="CW259" s="159"/>
      <c r="DJ259" s="153"/>
    </row>
    <row r="260" spans="1:114" s="31" customFormat="1" ht="12" x14ac:dyDescent="0.3">
      <c r="A260" s="153"/>
      <c r="C260" s="154"/>
      <c r="D260" s="155"/>
      <c r="F260" s="155"/>
      <c r="G260" s="156"/>
      <c r="K260" s="157"/>
      <c r="N260" s="38"/>
      <c r="Y260" s="153"/>
      <c r="AX260" s="153"/>
      <c r="BV260" s="153"/>
      <c r="CP260" s="153"/>
      <c r="CT260" s="159"/>
      <c r="CU260" s="159"/>
      <c r="CV260" s="159"/>
      <c r="CW260" s="159"/>
      <c r="DJ260" s="153"/>
    </row>
    <row r="261" spans="1:114" s="31" customFormat="1" ht="12" x14ac:dyDescent="0.3">
      <c r="A261" s="153"/>
      <c r="C261" s="154"/>
      <c r="D261" s="155"/>
      <c r="F261" s="155"/>
      <c r="G261" s="156"/>
      <c r="K261" s="157"/>
      <c r="N261" s="38"/>
      <c r="Y261" s="153"/>
      <c r="AX261" s="153"/>
      <c r="BV261" s="153"/>
      <c r="CP261" s="153"/>
      <c r="CT261" s="159"/>
      <c r="CU261" s="159"/>
      <c r="CV261" s="159"/>
      <c r="CW261" s="159"/>
      <c r="DJ261" s="153"/>
    </row>
    <row r="262" spans="1:114" s="31" customFormat="1" ht="12" x14ac:dyDescent="0.3">
      <c r="A262" s="153"/>
      <c r="C262" s="154"/>
      <c r="D262" s="155"/>
      <c r="F262" s="155"/>
      <c r="G262" s="156"/>
      <c r="K262" s="157"/>
      <c r="N262" s="38"/>
      <c r="Y262" s="153"/>
      <c r="AX262" s="153"/>
      <c r="BV262" s="153"/>
      <c r="CP262" s="153"/>
      <c r="CT262" s="159"/>
      <c r="CU262" s="159"/>
      <c r="CV262" s="159"/>
      <c r="CW262" s="159"/>
      <c r="DJ262" s="153"/>
    </row>
    <row r="263" spans="1:114" s="31" customFormat="1" ht="12" x14ac:dyDescent="0.3">
      <c r="A263" s="153"/>
      <c r="C263" s="154"/>
      <c r="D263" s="155"/>
      <c r="F263" s="155"/>
      <c r="G263" s="156"/>
      <c r="K263" s="157"/>
      <c r="N263" s="38"/>
      <c r="Y263" s="153"/>
      <c r="AX263" s="153"/>
      <c r="BV263" s="153"/>
      <c r="CP263" s="153"/>
      <c r="CT263" s="159"/>
      <c r="CU263" s="159"/>
      <c r="CV263" s="159"/>
      <c r="CW263" s="159"/>
      <c r="DJ263" s="153"/>
    </row>
    <row r="264" spans="1:114" s="31" customFormat="1" ht="12" x14ac:dyDescent="0.3">
      <c r="A264" s="153"/>
      <c r="C264" s="154"/>
      <c r="D264" s="155"/>
      <c r="F264" s="155"/>
      <c r="G264" s="156"/>
      <c r="K264" s="157"/>
      <c r="N264" s="38"/>
      <c r="Y264" s="153"/>
      <c r="AX264" s="153"/>
      <c r="BV264" s="153"/>
      <c r="CP264" s="153"/>
      <c r="CT264" s="159"/>
      <c r="CU264" s="159"/>
      <c r="CV264" s="159"/>
      <c r="CW264" s="159"/>
      <c r="DJ264" s="153"/>
    </row>
    <row r="265" spans="1:114" s="31" customFormat="1" ht="12" x14ac:dyDescent="0.3">
      <c r="A265" s="153"/>
      <c r="C265" s="154"/>
      <c r="D265" s="155"/>
      <c r="F265" s="155"/>
      <c r="G265" s="156"/>
      <c r="K265" s="157"/>
      <c r="N265" s="38"/>
      <c r="Y265" s="153"/>
      <c r="AX265" s="153"/>
      <c r="BV265" s="153"/>
      <c r="CP265" s="153"/>
      <c r="CT265" s="159"/>
      <c r="CU265" s="159"/>
      <c r="CV265" s="159"/>
      <c r="CW265" s="159"/>
      <c r="DJ265" s="153"/>
    </row>
    <row r="266" spans="1:114" s="31" customFormat="1" ht="12" x14ac:dyDescent="0.3">
      <c r="A266" s="153"/>
      <c r="C266" s="154"/>
      <c r="D266" s="155"/>
      <c r="F266" s="155"/>
      <c r="G266" s="156"/>
      <c r="K266" s="157"/>
      <c r="N266" s="38"/>
      <c r="Y266" s="153"/>
      <c r="AX266" s="153"/>
      <c r="BV266" s="153"/>
      <c r="CP266" s="153"/>
      <c r="CT266" s="159"/>
      <c r="CU266" s="159"/>
      <c r="CV266" s="159"/>
      <c r="CW266" s="159"/>
      <c r="DJ266" s="153"/>
    </row>
    <row r="267" spans="1:114" s="31" customFormat="1" ht="12" x14ac:dyDescent="0.3">
      <c r="A267" s="153"/>
      <c r="C267" s="154"/>
      <c r="D267" s="155"/>
      <c r="F267" s="155"/>
      <c r="G267" s="156"/>
      <c r="K267" s="157"/>
      <c r="N267" s="38"/>
      <c r="Y267" s="153"/>
      <c r="AX267" s="153"/>
      <c r="BV267" s="153"/>
      <c r="CP267" s="153"/>
      <c r="CT267" s="159"/>
      <c r="CU267" s="159"/>
      <c r="CV267" s="159"/>
      <c r="CW267" s="159"/>
      <c r="DJ267" s="153"/>
    </row>
    <row r="268" spans="1:114" s="31" customFormat="1" ht="12" x14ac:dyDescent="0.3">
      <c r="A268" s="153"/>
      <c r="C268" s="154"/>
      <c r="D268" s="155"/>
      <c r="F268" s="155"/>
      <c r="G268" s="156"/>
      <c r="K268" s="157"/>
      <c r="N268" s="38"/>
      <c r="Y268" s="153"/>
      <c r="AX268" s="153"/>
      <c r="BV268" s="153"/>
      <c r="CP268" s="153"/>
      <c r="CT268" s="159"/>
      <c r="CU268" s="159"/>
      <c r="CV268" s="159"/>
      <c r="CW268" s="159"/>
      <c r="DJ268" s="153"/>
    </row>
    <row r="269" spans="1:114" s="31" customFormat="1" ht="12" x14ac:dyDescent="0.3">
      <c r="A269" s="153"/>
      <c r="C269" s="154"/>
      <c r="D269" s="155"/>
      <c r="F269" s="155"/>
      <c r="G269" s="156"/>
      <c r="K269" s="157"/>
      <c r="N269" s="38"/>
      <c r="Y269" s="153"/>
      <c r="AX269" s="153"/>
      <c r="BV269" s="153"/>
      <c r="CP269" s="153"/>
      <c r="CT269" s="159"/>
      <c r="CU269" s="159"/>
      <c r="CV269" s="159"/>
      <c r="CW269" s="159"/>
      <c r="DJ269" s="153"/>
    </row>
    <row r="270" spans="1:114" s="31" customFormat="1" ht="12" x14ac:dyDescent="0.3">
      <c r="A270" s="153"/>
      <c r="C270" s="154"/>
      <c r="D270" s="155"/>
      <c r="F270" s="155"/>
      <c r="G270" s="156"/>
      <c r="K270" s="157"/>
      <c r="N270" s="38"/>
      <c r="Y270" s="153"/>
      <c r="AX270" s="153"/>
      <c r="BV270" s="153"/>
      <c r="CP270" s="153"/>
      <c r="CT270" s="159"/>
      <c r="CU270" s="159"/>
      <c r="CV270" s="159"/>
      <c r="CW270" s="159"/>
      <c r="DJ270" s="153"/>
    </row>
    <row r="271" spans="1:114" s="31" customFormat="1" ht="12" x14ac:dyDescent="0.3">
      <c r="A271" s="153"/>
      <c r="C271" s="154"/>
      <c r="D271" s="155"/>
      <c r="F271" s="155"/>
      <c r="G271" s="156"/>
      <c r="K271" s="157"/>
      <c r="N271" s="38"/>
      <c r="Y271" s="153"/>
      <c r="AX271" s="153"/>
      <c r="BV271" s="153"/>
      <c r="CP271" s="153"/>
      <c r="CT271" s="159"/>
      <c r="CU271" s="159"/>
      <c r="CV271" s="159"/>
      <c r="CW271" s="159"/>
      <c r="DJ271" s="153"/>
    </row>
    <row r="272" spans="1:114" s="31" customFormat="1" ht="12" x14ac:dyDescent="0.3">
      <c r="A272" s="153"/>
      <c r="C272" s="154"/>
      <c r="D272" s="155"/>
      <c r="F272" s="155"/>
      <c r="G272" s="156"/>
      <c r="K272" s="157"/>
      <c r="N272" s="38"/>
      <c r="Y272" s="153"/>
      <c r="AX272" s="153"/>
      <c r="BV272" s="153"/>
      <c r="CP272" s="153"/>
      <c r="CT272" s="159"/>
      <c r="CU272" s="159"/>
      <c r="CV272" s="159"/>
      <c r="CW272" s="159"/>
      <c r="DJ272" s="153"/>
    </row>
    <row r="273" spans="1:114" s="31" customFormat="1" ht="12" x14ac:dyDescent="0.3">
      <c r="A273" s="153"/>
      <c r="C273" s="154"/>
      <c r="D273" s="155"/>
      <c r="F273" s="155"/>
      <c r="G273" s="156"/>
      <c r="K273" s="157"/>
      <c r="N273" s="38"/>
      <c r="Y273" s="153"/>
      <c r="AX273" s="153"/>
      <c r="BV273" s="153"/>
      <c r="CP273" s="153"/>
      <c r="CT273" s="159"/>
      <c r="CU273" s="159"/>
      <c r="CV273" s="159"/>
      <c r="CW273" s="159"/>
      <c r="DJ273" s="153"/>
    </row>
    <row r="274" spans="1:114" s="31" customFormat="1" ht="12" x14ac:dyDescent="0.3">
      <c r="A274" s="153"/>
      <c r="C274" s="154"/>
      <c r="D274" s="155"/>
      <c r="F274" s="155"/>
      <c r="G274" s="156"/>
      <c r="K274" s="157"/>
      <c r="N274" s="38"/>
      <c r="Y274" s="153"/>
      <c r="AX274" s="153"/>
      <c r="BV274" s="153"/>
      <c r="CP274" s="153"/>
      <c r="CT274" s="159"/>
      <c r="CU274" s="159"/>
      <c r="CV274" s="159"/>
      <c r="CW274" s="159"/>
      <c r="DJ274" s="153"/>
    </row>
    <row r="275" spans="1:114" s="31" customFormat="1" ht="12" x14ac:dyDescent="0.3">
      <c r="A275" s="153"/>
      <c r="C275" s="154"/>
      <c r="D275" s="155"/>
      <c r="F275" s="155"/>
      <c r="G275" s="156"/>
      <c r="K275" s="157"/>
      <c r="N275" s="38"/>
      <c r="Y275" s="153"/>
      <c r="AX275" s="153"/>
      <c r="BV275" s="153"/>
      <c r="CP275" s="153"/>
      <c r="CT275" s="159"/>
      <c r="CU275" s="159"/>
      <c r="CV275" s="159"/>
      <c r="CW275" s="159"/>
      <c r="DJ275" s="153"/>
    </row>
    <row r="276" spans="1:114" s="31" customFormat="1" ht="12" x14ac:dyDescent="0.3">
      <c r="A276" s="153"/>
      <c r="C276" s="154"/>
      <c r="D276" s="155"/>
      <c r="F276" s="155"/>
      <c r="G276" s="156"/>
      <c r="K276" s="157"/>
      <c r="N276" s="38"/>
      <c r="Y276" s="153"/>
      <c r="AX276" s="153"/>
      <c r="BV276" s="153"/>
      <c r="CP276" s="153"/>
      <c r="CT276" s="159"/>
      <c r="CU276" s="159"/>
      <c r="CV276" s="159"/>
      <c r="CW276" s="159"/>
      <c r="DJ276" s="153"/>
    </row>
    <row r="277" spans="1:114" s="31" customFormat="1" ht="12" x14ac:dyDescent="0.3">
      <c r="A277" s="153"/>
      <c r="C277" s="154"/>
      <c r="D277" s="155"/>
      <c r="F277" s="155"/>
      <c r="G277" s="156"/>
      <c r="K277" s="157"/>
      <c r="N277" s="38"/>
      <c r="Y277" s="153"/>
      <c r="AX277" s="153"/>
      <c r="BV277" s="153"/>
      <c r="CP277" s="153"/>
      <c r="CT277" s="159"/>
      <c r="CU277" s="159"/>
      <c r="CV277" s="159"/>
      <c r="CW277" s="159"/>
      <c r="DJ277" s="153"/>
    </row>
    <row r="278" spans="1:114" s="31" customFormat="1" ht="12" x14ac:dyDescent="0.3">
      <c r="A278" s="153"/>
      <c r="C278" s="154"/>
      <c r="D278" s="155"/>
      <c r="F278" s="155"/>
      <c r="G278" s="156"/>
      <c r="K278" s="157"/>
      <c r="N278" s="38"/>
      <c r="Y278" s="153"/>
      <c r="AX278" s="153"/>
      <c r="BV278" s="153"/>
      <c r="CP278" s="153"/>
      <c r="CT278" s="159"/>
      <c r="CU278" s="159"/>
      <c r="CV278" s="159"/>
      <c r="CW278" s="159"/>
      <c r="DJ278" s="153"/>
    </row>
    <row r="279" spans="1:114" s="31" customFormat="1" ht="12" x14ac:dyDescent="0.3">
      <c r="A279" s="153"/>
      <c r="C279" s="154"/>
      <c r="D279" s="155"/>
      <c r="F279" s="155"/>
      <c r="G279" s="156"/>
      <c r="K279" s="157"/>
      <c r="N279" s="38"/>
      <c r="Y279" s="153"/>
      <c r="AX279" s="153"/>
      <c r="BV279" s="153"/>
      <c r="CP279" s="153"/>
      <c r="CT279" s="159"/>
      <c r="CU279" s="159"/>
      <c r="CV279" s="159"/>
      <c r="CW279" s="159"/>
      <c r="DJ279" s="153"/>
    </row>
    <row r="280" spans="1:114" s="31" customFormat="1" ht="12" x14ac:dyDescent="0.3">
      <c r="A280" s="153"/>
      <c r="C280" s="154"/>
      <c r="D280" s="155"/>
      <c r="F280" s="155"/>
      <c r="G280" s="156"/>
      <c r="K280" s="157"/>
      <c r="N280" s="38"/>
      <c r="Y280" s="153"/>
      <c r="AX280" s="153"/>
      <c r="BV280" s="153"/>
      <c r="CP280" s="153"/>
      <c r="CT280" s="159"/>
      <c r="CU280" s="159"/>
      <c r="CV280" s="159"/>
      <c r="CW280" s="159"/>
      <c r="DJ280" s="153"/>
    </row>
    <row r="281" spans="1:114" s="31" customFormat="1" ht="12" x14ac:dyDescent="0.3">
      <c r="A281" s="153"/>
      <c r="C281" s="154"/>
      <c r="D281" s="155"/>
      <c r="F281" s="155"/>
      <c r="G281" s="156"/>
      <c r="K281" s="157"/>
      <c r="N281" s="38"/>
      <c r="Y281" s="153"/>
      <c r="AX281" s="153"/>
      <c r="BV281" s="153"/>
      <c r="CP281" s="153"/>
      <c r="CT281" s="159"/>
      <c r="CU281" s="159"/>
      <c r="CV281" s="159"/>
      <c r="CW281" s="159"/>
      <c r="DJ281" s="153"/>
    </row>
    <row r="282" spans="1:114" s="31" customFormat="1" ht="12" x14ac:dyDescent="0.3">
      <c r="A282" s="153"/>
      <c r="C282" s="154"/>
      <c r="D282" s="155"/>
      <c r="F282" s="155"/>
      <c r="G282" s="156"/>
      <c r="K282" s="157"/>
      <c r="N282" s="38"/>
      <c r="Y282" s="153"/>
      <c r="AX282" s="153"/>
      <c r="BV282" s="153"/>
      <c r="CP282" s="153"/>
      <c r="CT282" s="159"/>
      <c r="CU282" s="159"/>
      <c r="CV282" s="159"/>
      <c r="CW282" s="159"/>
      <c r="DJ282" s="153"/>
    </row>
    <row r="283" spans="1:114" s="31" customFormat="1" ht="12" x14ac:dyDescent="0.3">
      <c r="A283" s="153"/>
      <c r="C283" s="154"/>
      <c r="D283" s="155"/>
      <c r="F283" s="155"/>
      <c r="G283" s="156"/>
      <c r="K283" s="157"/>
      <c r="N283" s="38"/>
      <c r="Y283" s="153"/>
      <c r="AX283" s="153"/>
      <c r="BV283" s="153"/>
      <c r="CP283" s="153"/>
      <c r="CT283" s="159"/>
      <c r="CU283" s="159"/>
      <c r="CV283" s="159"/>
      <c r="CW283" s="159"/>
      <c r="DJ283" s="153"/>
    </row>
    <row r="284" spans="1:114" s="31" customFormat="1" ht="12" x14ac:dyDescent="0.3">
      <c r="A284" s="153"/>
      <c r="C284" s="154"/>
      <c r="D284" s="155"/>
      <c r="F284" s="155"/>
      <c r="G284" s="156"/>
      <c r="K284" s="157"/>
      <c r="N284" s="38"/>
      <c r="Y284" s="153"/>
      <c r="AX284" s="153"/>
      <c r="BV284" s="153"/>
      <c r="CP284" s="153"/>
      <c r="CT284" s="159"/>
      <c r="CU284" s="159"/>
      <c r="CV284" s="159"/>
      <c r="CW284" s="159"/>
      <c r="DJ284" s="153"/>
    </row>
    <row r="285" spans="1:114" s="31" customFormat="1" ht="12" x14ac:dyDescent="0.3">
      <c r="A285" s="153"/>
      <c r="C285" s="154"/>
      <c r="D285" s="155"/>
      <c r="F285" s="155"/>
      <c r="G285" s="156"/>
      <c r="K285" s="157"/>
      <c r="N285" s="38"/>
      <c r="Y285" s="153"/>
      <c r="AX285" s="153"/>
      <c r="BV285" s="153"/>
      <c r="CP285" s="153"/>
      <c r="CT285" s="159"/>
      <c r="CU285" s="159"/>
      <c r="CV285" s="159"/>
      <c r="CW285" s="159"/>
      <c r="DJ285" s="153"/>
    </row>
    <row r="286" spans="1:114" s="31" customFormat="1" ht="12" x14ac:dyDescent="0.3">
      <c r="A286" s="153"/>
      <c r="C286" s="154"/>
      <c r="D286" s="155"/>
      <c r="F286" s="155"/>
      <c r="G286" s="156"/>
      <c r="K286" s="157"/>
      <c r="N286" s="38"/>
      <c r="Y286" s="153"/>
      <c r="AX286" s="153"/>
      <c r="BV286" s="153"/>
      <c r="CP286" s="153"/>
      <c r="CT286" s="159"/>
      <c r="CU286" s="159"/>
      <c r="CV286" s="159"/>
      <c r="CW286" s="159"/>
      <c r="DJ286" s="153"/>
    </row>
    <row r="287" spans="1:114" s="31" customFormat="1" ht="12" x14ac:dyDescent="0.3">
      <c r="A287" s="153"/>
      <c r="C287" s="154"/>
      <c r="D287" s="155"/>
      <c r="F287" s="155"/>
      <c r="G287" s="156"/>
      <c r="K287" s="157"/>
      <c r="N287" s="38"/>
      <c r="Y287" s="153"/>
      <c r="AX287" s="153"/>
      <c r="BV287" s="153"/>
      <c r="CP287" s="153"/>
      <c r="CT287" s="159"/>
      <c r="CU287" s="159"/>
      <c r="CV287" s="159"/>
      <c r="CW287" s="159"/>
      <c r="DJ287" s="153"/>
    </row>
    <row r="288" spans="1:114" s="31" customFormat="1" ht="12" x14ac:dyDescent="0.3">
      <c r="A288" s="153"/>
      <c r="C288" s="154"/>
      <c r="D288" s="155"/>
      <c r="F288" s="155"/>
      <c r="G288" s="156"/>
      <c r="K288" s="157"/>
      <c r="N288" s="38"/>
      <c r="Y288" s="153"/>
      <c r="AX288" s="153"/>
      <c r="BV288" s="153"/>
      <c r="CP288" s="153"/>
      <c r="CT288" s="159"/>
      <c r="CU288" s="159"/>
      <c r="CV288" s="159"/>
      <c r="CW288" s="159"/>
      <c r="DJ288" s="153"/>
    </row>
    <row r="289" spans="1:114" s="31" customFormat="1" ht="12" x14ac:dyDescent="0.3">
      <c r="A289" s="153"/>
      <c r="C289" s="154"/>
      <c r="D289" s="155"/>
      <c r="F289" s="155"/>
      <c r="G289" s="156"/>
      <c r="K289" s="157"/>
      <c r="N289" s="38"/>
      <c r="Y289" s="153"/>
      <c r="AX289" s="153"/>
      <c r="BV289" s="153"/>
      <c r="CP289" s="153"/>
      <c r="CT289" s="159"/>
      <c r="CU289" s="159"/>
      <c r="CV289" s="159"/>
      <c r="CW289" s="159"/>
      <c r="DJ289" s="153"/>
    </row>
    <row r="290" spans="1:114" s="31" customFormat="1" ht="12" x14ac:dyDescent="0.3">
      <c r="A290" s="153"/>
      <c r="C290" s="154"/>
      <c r="D290" s="155"/>
      <c r="F290" s="155"/>
      <c r="G290" s="156"/>
      <c r="K290" s="157"/>
      <c r="N290" s="38"/>
      <c r="Y290" s="153"/>
      <c r="AX290" s="153"/>
      <c r="BV290" s="153"/>
      <c r="CP290" s="153"/>
      <c r="CT290" s="159"/>
      <c r="CU290" s="159"/>
      <c r="CV290" s="159"/>
      <c r="CW290" s="159"/>
      <c r="DJ290" s="153"/>
    </row>
    <row r="291" spans="1:114" s="31" customFormat="1" ht="12" x14ac:dyDescent="0.3">
      <c r="A291" s="153"/>
      <c r="C291" s="154"/>
      <c r="D291" s="155"/>
      <c r="F291" s="155"/>
      <c r="G291" s="156"/>
      <c r="K291" s="157"/>
      <c r="N291" s="38"/>
      <c r="Y291" s="153"/>
      <c r="AX291" s="153"/>
      <c r="BV291" s="153"/>
      <c r="CP291" s="153"/>
      <c r="CT291" s="159"/>
      <c r="CU291" s="159"/>
      <c r="CV291" s="159"/>
      <c r="CW291" s="159"/>
      <c r="DJ291" s="153"/>
    </row>
    <row r="292" spans="1:114" s="31" customFormat="1" ht="12" x14ac:dyDescent="0.3">
      <c r="A292" s="153"/>
      <c r="C292" s="154"/>
      <c r="D292" s="155"/>
      <c r="F292" s="155"/>
      <c r="G292" s="156"/>
      <c r="K292" s="157"/>
      <c r="N292" s="38"/>
      <c r="Y292" s="153"/>
      <c r="AX292" s="153"/>
      <c r="BV292" s="153"/>
      <c r="CP292" s="153"/>
      <c r="CT292" s="159"/>
      <c r="CU292" s="159"/>
      <c r="CV292" s="159"/>
      <c r="CW292" s="159"/>
      <c r="DJ292" s="153"/>
    </row>
    <row r="293" spans="1:114" s="31" customFormat="1" ht="12" x14ac:dyDescent="0.3">
      <c r="A293" s="153"/>
      <c r="C293" s="154"/>
      <c r="D293" s="155"/>
      <c r="F293" s="155"/>
      <c r="G293" s="156"/>
      <c r="K293" s="157"/>
      <c r="N293" s="38"/>
      <c r="Y293" s="153"/>
      <c r="AX293" s="153"/>
      <c r="BV293" s="153"/>
      <c r="CP293" s="153"/>
      <c r="CT293" s="159"/>
      <c r="CU293" s="159"/>
      <c r="CV293" s="159"/>
      <c r="CW293" s="159"/>
      <c r="DJ293" s="153"/>
    </row>
    <row r="294" spans="1:114" s="31" customFormat="1" ht="12" x14ac:dyDescent="0.3">
      <c r="A294" s="153"/>
      <c r="C294" s="154"/>
      <c r="D294" s="155"/>
      <c r="F294" s="155"/>
      <c r="G294" s="156"/>
      <c r="K294" s="157"/>
      <c r="N294" s="38"/>
      <c r="Y294" s="153"/>
      <c r="AX294" s="153"/>
      <c r="BV294" s="153"/>
      <c r="CP294" s="153"/>
      <c r="CT294" s="159"/>
      <c r="CU294" s="159"/>
      <c r="CV294" s="159"/>
      <c r="CW294" s="159"/>
      <c r="DJ294" s="153"/>
    </row>
    <row r="295" spans="1:114" s="31" customFormat="1" ht="12" x14ac:dyDescent="0.3">
      <c r="A295" s="153"/>
      <c r="C295" s="154"/>
      <c r="D295" s="155"/>
      <c r="F295" s="155"/>
      <c r="G295" s="156"/>
      <c r="K295" s="157"/>
      <c r="N295" s="38"/>
      <c r="Y295" s="153"/>
      <c r="AX295" s="153"/>
      <c r="BV295" s="153"/>
      <c r="CP295" s="153"/>
      <c r="CT295" s="159"/>
      <c r="CU295" s="159"/>
      <c r="CV295" s="159"/>
      <c r="CW295" s="159"/>
      <c r="DJ295" s="153"/>
    </row>
    <row r="296" spans="1:114" s="31" customFormat="1" ht="12" x14ac:dyDescent="0.3">
      <c r="A296" s="153"/>
      <c r="C296" s="154"/>
      <c r="D296" s="155"/>
      <c r="F296" s="155"/>
      <c r="G296" s="156"/>
      <c r="K296" s="157"/>
      <c r="N296" s="38"/>
      <c r="Y296" s="153"/>
      <c r="AX296" s="153"/>
      <c r="BV296" s="153"/>
      <c r="CP296" s="153"/>
      <c r="CT296" s="159"/>
      <c r="CU296" s="159"/>
      <c r="CV296" s="159"/>
      <c r="CW296" s="159"/>
      <c r="DJ296" s="153"/>
    </row>
    <row r="297" spans="1:114" s="31" customFormat="1" ht="12" x14ac:dyDescent="0.3">
      <c r="A297" s="153"/>
      <c r="C297" s="154"/>
      <c r="D297" s="155"/>
      <c r="F297" s="155"/>
      <c r="G297" s="156"/>
      <c r="K297" s="157"/>
      <c r="N297" s="38"/>
      <c r="Y297" s="153"/>
      <c r="AX297" s="153"/>
      <c r="BV297" s="153"/>
      <c r="CP297" s="153"/>
      <c r="CT297" s="159"/>
      <c r="CU297" s="159"/>
      <c r="CV297" s="159"/>
      <c r="CW297" s="159"/>
      <c r="DJ297" s="153"/>
    </row>
    <row r="298" spans="1:114" s="31" customFormat="1" ht="12" x14ac:dyDescent="0.3">
      <c r="A298" s="153"/>
      <c r="C298" s="154"/>
      <c r="D298" s="155"/>
      <c r="F298" s="155"/>
      <c r="G298" s="156"/>
      <c r="K298" s="157"/>
      <c r="N298" s="38"/>
      <c r="Y298" s="153"/>
      <c r="AX298" s="153"/>
      <c r="BV298" s="153"/>
      <c r="CP298" s="153"/>
      <c r="CT298" s="159"/>
      <c r="CU298" s="159"/>
      <c r="CV298" s="159"/>
      <c r="CW298" s="159"/>
      <c r="DJ298" s="153"/>
    </row>
    <row r="299" spans="1:114" s="31" customFormat="1" ht="12" x14ac:dyDescent="0.3">
      <c r="A299" s="153"/>
      <c r="C299" s="154"/>
      <c r="D299" s="155"/>
      <c r="F299" s="155"/>
      <c r="G299" s="156"/>
      <c r="K299" s="157"/>
      <c r="N299" s="38"/>
      <c r="Y299" s="153"/>
      <c r="AX299" s="153"/>
      <c r="BV299" s="153"/>
      <c r="CP299" s="153"/>
      <c r="CT299" s="159"/>
      <c r="CU299" s="159"/>
      <c r="CV299" s="159"/>
      <c r="CW299" s="159"/>
      <c r="DJ299" s="153"/>
    </row>
    <row r="300" spans="1:114" s="31" customFormat="1" ht="12" x14ac:dyDescent="0.3">
      <c r="A300" s="153"/>
      <c r="C300" s="154"/>
      <c r="D300" s="155"/>
      <c r="F300" s="155"/>
      <c r="G300" s="156"/>
      <c r="K300" s="157"/>
      <c r="N300" s="38"/>
      <c r="Y300" s="153"/>
      <c r="AX300" s="153"/>
      <c r="BV300" s="153"/>
      <c r="CP300" s="153"/>
      <c r="CT300" s="159"/>
      <c r="CU300" s="159"/>
      <c r="CV300" s="159"/>
      <c r="CW300" s="159"/>
      <c r="DJ300" s="153"/>
    </row>
    <row r="301" spans="1:114" s="31" customFormat="1" ht="12" x14ac:dyDescent="0.3">
      <c r="A301" s="153"/>
      <c r="C301" s="154"/>
      <c r="D301" s="155"/>
      <c r="F301" s="155"/>
      <c r="G301" s="156"/>
      <c r="K301" s="157"/>
      <c r="N301" s="38"/>
      <c r="Y301" s="153"/>
      <c r="AX301" s="153"/>
      <c r="BV301" s="153"/>
      <c r="CP301" s="153"/>
      <c r="CT301" s="159"/>
      <c r="CU301" s="159"/>
      <c r="CV301" s="159"/>
      <c r="CW301" s="159"/>
      <c r="DJ301" s="153"/>
    </row>
    <row r="302" spans="1:114" s="31" customFormat="1" ht="12" x14ac:dyDescent="0.3">
      <c r="A302" s="153"/>
      <c r="C302" s="154"/>
      <c r="D302" s="155"/>
      <c r="F302" s="155"/>
      <c r="G302" s="156"/>
      <c r="K302" s="157"/>
      <c r="N302" s="38"/>
      <c r="Y302" s="153"/>
      <c r="AX302" s="153"/>
      <c r="BV302" s="153"/>
      <c r="CP302" s="153"/>
      <c r="CT302" s="159"/>
      <c r="CU302" s="159"/>
      <c r="CV302" s="159"/>
      <c r="CW302" s="159"/>
      <c r="DJ302" s="153"/>
    </row>
    <row r="303" spans="1:114" s="31" customFormat="1" ht="12" x14ac:dyDescent="0.3">
      <c r="A303" s="153"/>
      <c r="C303" s="154"/>
      <c r="D303" s="155"/>
      <c r="F303" s="155"/>
      <c r="G303" s="156"/>
      <c r="K303" s="157"/>
      <c r="N303" s="38"/>
      <c r="Y303" s="153"/>
      <c r="AX303" s="153"/>
      <c r="BV303" s="153"/>
      <c r="CP303" s="153"/>
      <c r="CT303" s="159"/>
      <c r="CU303" s="159"/>
      <c r="CV303" s="159"/>
      <c r="CW303" s="159"/>
      <c r="DJ303" s="153"/>
    </row>
    <row r="304" spans="1:114" s="31" customFormat="1" ht="12" x14ac:dyDescent="0.3">
      <c r="A304" s="153"/>
      <c r="C304" s="154"/>
      <c r="D304" s="155"/>
      <c r="F304" s="155"/>
      <c r="G304" s="156"/>
      <c r="K304" s="157"/>
      <c r="N304" s="38"/>
      <c r="Y304" s="153"/>
      <c r="AX304" s="153"/>
      <c r="BV304" s="153"/>
      <c r="CP304" s="153"/>
      <c r="CT304" s="159"/>
      <c r="CU304" s="159"/>
      <c r="CV304" s="159"/>
      <c r="CW304" s="159"/>
      <c r="DJ304" s="153"/>
    </row>
    <row r="305" spans="1:114" s="31" customFormat="1" ht="12" x14ac:dyDescent="0.3">
      <c r="A305" s="153"/>
      <c r="C305" s="154"/>
      <c r="D305" s="155"/>
      <c r="F305" s="155"/>
      <c r="G305" s="156"/>
      <c r="K305" s="157"/>
      <c r="N305" s="38"/>
      <c r="Y305" s="153"/>
      <c r="AX305" s="153"/>
      <c r="BV305" s="153"/>
      <c r="CP305" s="153"/>
      <c r="CT305" s="159"/>
      <c r="CU305" s="159"/>
      <c r="CV305" s="159"/>
      <c r="CW305" s="159"/>
      <c r="DJ305" s="153"/>
    </row>
    <row r="306" spans="1:114" s="31" customFormat="1" ht="12" x14ac:dyDescent="0.3">
      <c r="A306" s="153"/>
      <c r="C306" s="154"/>
      <c r="D306" s="155"/>
      <c r="F306" s="155"/>
      <c r="G306" s="156"/>
      <c r="K306" s="157"/>
      <c r="N306" s="38"/>
      <c r="Y306" s="153"/>
      <c r="AX306" s="153"/>
      <c r="BV306" s="153"/>
      <c r="CP306" s="153"/>
      <c r="CT306" s="159"/>
      <c r="CU306" s="159"/>
      <c r="CV306" s="159"/>
      <c r="CW306" s="159"/>
      <c r="DJ306" s="153"/>
    </row>
    <row r="307" spans="1:114" s="31" customFormat="1" ht="12" x14ac:dyDescent="0.3">
      <c r="A307" s="153"/>
      <c r="C307" s="154"/>
      <c r="D307" s="155"/>
      <c r="F307" s="155"/>
      <c r="G307" s="156"/>
      <c r="K307" s="157"/>
      <c r="N307" s="38"/>
      <c r="Y307" s="153"/>
      <c r="AX307" s="153"/>
      <c r="BV307" s="153"/>
      <c r="CP307" s="153"/>
      <c r="CT307" s="159"/>
      <c r="CU307" s="159"/>
      <c r="CV307" s="159"/>
      <c r="CW307" s="159"/>
      <c r="DJ307" s="153"/>
    </row>
    <row r="308" spans="1:114" s="31" customFormat="1" ht="12" x14ac:dyDescent="0.3">
      <c r="A308" s="153"/>
      <c r="C308" s="154"/>
      <c r="D308" s="155"/>
      <c r="F308" s="155"/>
      <c r="G308" s="156"/>
      <c r="K308" s="157"/>
      <c r="N308" s="38"/>
      <c r="Y308" s="153"/>
      <c r="AX308" s="153"/>
      <c r="BV308" s="153"/>
      <c r="CP308" s="153"/>
      <c r="CT308" s="159"/>
      <c r="CU308" s="159"/>
      <c r="CV308" s="159"/>
      <c r="CW308" s="159"/>
      <c r="DJ308" s="153"/>
    </row>
    <row r="309" spans="1:114" s="31" customFormat="1" ht="12" x14ac:dyDescent="0.3">
      <c r="A309" s="153"/>
      <c r="C309" s="154"/>
      <c r="D309" s="155"/>
      <c r="F309" s="155"/>
      <c r="G309" s="156"/>
      <c r="K309" s="157"/>
      <c r="N309" s="38"/>
      <c r="Y309" s="153"/>
      <c r="AX309" s="153"/>
      <c r="BV309" s="153"/>
      <c r="CP309" s="153"/>
      <c r="CT309" s="159"/>
      <c r="CU309" s="159"/>
      <c r="CV309" s="159"/>
      <c r="CW309" s="159"/>
      <c r="DJ309" s="153"/>
    </row>
    <row r="310" spans="1:114" s="31" customFormat="1" ht="12" x14ac:dyDescent="0.3">
      <c r="A310" s="153"/>
      <c r="C310" s="154"/>
      <c r="D310" s="155"/>
      <c r="F310" s="155"/>
      <c r="G310" s="156"/>
      <c r="K310" s="157"/>
      <c r="N310" s="38"/>
      <c r="Y310" s="153"/>
      <c r="AX310" s="153"/>
      <c r="BV310" s="153"/>
      <c r="CP310" s="153"/>
      <c r="CT310" s="159"/>
      <c r="CU310" s="159"/>
      <c r="CV310" s="159"/>
      <c r="CW310" s="159"/>
      <c r="DJ310" s="153"/>
    </row>
    <row r="311" spans="1:114" s="31" customFormat="1" ht="12" x14ac:dyDescent="0.3">
      <c r="A311" s="153"/>
      <c r="C311" s="154"/>
      <c r="D311" s="155"/>
      <c r="F311" s="155"/>
      <c r="G311" s="156"/>
      <c r="K311" s="157"/>
      <c r="N311" s="38"/>
      <c r="Y311" s="153"/>
      <c r="AX311" s="153"/>
      <c r="BV311" s="153"/>
      <c r="CP311" s="153"/>
      <c r="CT311" s="159"/>
      <c r="CU311" s="159"/>
      <c r="CV311" s="159"/>
      <c r="CW311" s="159"/>
      <c r="DJ311" s="153"/>
    </row>
    <row r="312" spans="1:114" s="31" customFormat="1" ht="12" x14ac:dyDescent="0.3">
      <c r="A312" s="153"/>
      <c r="C312" s="154"/>
      <c r="D312" s="155"/>
      <c r="F312" s="155"/>
      <c r="G312" s="156"/>
      <c r="K312" s="157"/>
      <c r="N312" s="38"/>
      <c r="Y312" s="153"/>
      <c r="AX312" s="153"/>
      <c r="BV312" s="153"/>
      <c r="CP312" s="153"/>
      <c r="CT312" s="159"/>
      <c r="CU312" s="159"/>
      <c r="CV312" s="159"/>
      <c r="CW312" s="159"/>
      <c r="DJ312" s="153"/>
    </row>
    <row r="313" spans="1:114" s="31" customFormat="1" ht="12" x14ac:dyDescent="0.3">
      <c r="A313" s="153"/>
      <c r="C313" s="154"/>
      <c r="D313" s="155"/>
      <c r="F313" s="155"/>
      <c r="G313" s="156"/>
      <c r="K313" s="157"/>
      <c r="N313" s="38"/>
      <c r="Y313" s="153"/>
      <c r="AX313" s="153"/>
      <c r="BV313" s="153"/>
      <c r="CP313" s="153"/>
      <c r="CT313" s="159"/>
      <c r="CU313" s="159"/>
      <c r="CV313" s="159"/>
      <c r="CW313" s="159"/>
      <c r="DJ313" s="153"/>
    </row>
    <row r="314" spans="1:114" s="31" customFormat="1" ht="12" x14ac:dyDescent="0.3">
      <c r="A314" s="153"/>
      <c r="C314" s="154"/>
      <c r="D314" s="155"/>
      <c r="F314" s="155"/>
      <c r="G314" s="156"/>
      <c r="K314" s="157"/>
      <c r="N314" s="38"/>
      <c r="Y314" s="153"/>
      <c r="AX314" s="153"/>
      <c r="BV314" s="153"/>
      <c r="CP314" s="153"/>
      <c r="CT314" s="159"/>
      <c r="CU314" s="159"/>
      <c r="CV314" s="159"/>
      <c r="CW314" s="159"/>
      <c r="DJ314" s="153"/>
    </row>
    <row r="315" spans="1:114" s="31" customFormat="1" ht="12" x14ac:dyDescent="0.3">
      <c r="A315" s="153"/>
      <c r="C315" s="154"/>
      <c r="D315" s="155"/>
      <c r="F315" s="155"/>
      <c r="G315" s="156"/>
      <c r="K315" s="157"/>
      <c r="N315" s="38"/>
      <c r="Y315" s="153"/>
      <c r="AX315" s="153"/>
      <c r="BV315" s="153"/>
      <c r="CP315" s="153"/>
      <c r="CT315" s="159"/>
      <c r="CU315" s="159"/>
      <c r="CV315" s="159"/>
      <c r="CW315" s="159"/>
      <c r="DJ315" s="153"/>
    </row>
    <row r="316" spans="1:114" s="31" customFormat="1" ht="12" x14ac:dyDescent="0.3">
      <c r="A316" s="153"/>
      <c r="C316" s="154"/>
      <c r="D316" s="155"/>
      <c r="F316" s="155"/>
      <c r="G316" s="156"/>
      <c r="K316" s="157"/>
      <c r="N316" s="38"/>
      <c r="Y316" s="153"/>
      <c r="AX316" s="153"/>
      <c r="BV316" s="153"/>
      <c r="CP316" s="153"/>
      <c r="CT316" s="159"/>
      <c r="CU316" s="159"/>
      <c r="CV316" s="159"/>
      <c r="CW316" s="159"/>
      <c r="DJ316" s="153"/>
    </row>
    <row r="317" spans="1:114" s="31" customFormat="1" ht="12" x14ac:dyDescent="0.3">
      <c r="A317" s="153"/>
      <c r="C317" s="154"/>
      <c r="D317" s="155"/>
      <c r="F317" s="155"/>
      <c r="G317" s="156"/>
      <c r="K317" s="157"/>
      <c r="N317" s="38"/>
      <c r="Y317" s="153"/>
      <c r="AX317" s="153"/>
      <c r="BV317" s="153"/>
      <c r="CP317" s="153"/>
      <c r="CT317" s="159"/>
      <c r="CU317" s="159"/>
      <c r="CV317" s="159"/>
      <c r="CW317" s="159"/>
      <c r="DJ317" s="153"/>
    </row>
    <row r="318" spans="1:114" s="31" customFormat="1" ht="12" x14ac:dyDescent="0.3">
      <c r="A318" s="153"/>
      <c r="C318" s="154"/>
      <c r="D318" s="155"/>
      <c r="F318" s="155"/>
      <c r="G318" s="156"/>
      <c r="K318" s="157"/>
      <c r="N318" s="38"/>
      <c r="Y318" s="153"/>
      <c r="AX318" s="153"/>
      <c r="BV318" s="153"/>
      <c r="CP318" s="153"/>
      <c r="CT318" s="159"/>
      <c r="CU318" s="159"/>
      <c r="CV318" s="159"/>
      <c r="CW318" s="159"/>
      <c r="DJ318" s="153"/>
    </row>
    <row r="319" spans="1:114" s="31" customFormat="1" ht="12" x14ac:dyDescent="0.3">
      <c r="A319" s="153"/>
      <c r="C319" s="154"/>
      <c r="D319" s="155"/>
      <c r="F319" s="155"/>
      <c r="G319" s="156"/>
      <c r="K319" s="157"/>
      <c r="N319" s="38"/>
      <c r="Y319" s="153"/>
      <c r="AX319" s="153"/>
      <c r="BV319" s="153"/>
      <c r="CP319" s="153"/>
      <c r="CT319" s="159"/>
      <c r="CU319" s="159"/>
      <c r="CV319" s="159"/>
      <c r="CW319" s="159"/>
      <c r="DJ319" s="153"/>
    </row>
    <row r="320" spans="1:114" s="31" customFormat="1" ht="12" x14ac:dyDescent="0.3">
      <c r="A320" s="153"/>
      <c r="C320" s="154"/>
      <c r="D320" s="155"/>
      <c r="F320" s="155"/>
      <c r="G320" s="156"/>
      <c r="K320" s="157"/>
      <c r="N320" s="38"/>
      <c r="Y320" s="153"/>
      <c r="AX320" s="153"/>
      <c r="BV320" s="153"/>
      <c r="CP320" s="153"/>
      <c r="CT320" s="159"/>
      <c r="CU320" s="159"/>
      <c r="CV320" s="159"/>
      <c r="CW320" s="159"/>
      <c r="DJ320" s="153"/>
    </row>
    <row r="321" spans="1:114" s="31" customFormat="1" ht="12" x14ac:dyDescent="0.3">
      <c r="A321" s="153"/>
      <c r="C321" s="154"/>
      <c r="D321" s="155"/>
      <c r="F321" s="155"/>
      <c r="G321" s="156"/>
      <c r="K321" s="157"/>
      <c r="N321" s="38"/>
      <c r="Y321" s="153"/>
      <c r="AX321" s="153"/>
      <c r="BV321" s="153"/>
      <c r="CP321" s="153"/>
      <c r="CT321" s="159"/>
      <c r="CU321" s="159"/>
      <c r="CV321" s="159"/>
      <c r="CW321" s="159"/>
      <c r="DJ321" s="153"/>
    </row>
    <row r="322" spans="1:114" s="31" customFormat="1" ht="12" x14ac:dyDescent="0.3">
      <c r="A322" s="153"/>
      <c r="C322" s="154"/>
      <c r="D322" s="155"/>
      <c r="F322" s="155"/>
      <c r="G322" s="156"/>
      <c r="K322" s="157"/>
      <c r="N322" s="38"/>
      <c r="Y322" s="153"/>
      <c r="AX322" s="153"/>
      <c r="BV322" s="153"/>
      <c r="CP322" s="153"/>
      <c r="CT322" s="159"/>
      <c r="CU322" s="159"/>
      <c r="CV322" s="159"/>
      <c r="CW322" s="159"/>
      <c r="DJ322" s="153"/>
    </row>
    <row r="323" spans="1:114" s="31" customFormat="1" ht="12" x14ac:dyDescent="0.3">
      <c r="A323" s="153"/>
      <c r="C323" s="154"/>
      <c r="D323" s="155"/>
      <c r="F323" s="155"/>
      <c r="G323" s="156"/>
      <c r="K323" s="157"/>
      <c r="N323" s="38"/>
      <c r="Y323" s="153"/>
      <c r="AX323" s="153"/>
      <c r="BV323" s="153"/>
      <c r="CP323" s="153"/>
      <c r="CT323" s="159"/>
      <c r="CU323" s="159"/>
      <c r="CV323" s="159"/>
      <c r="CW323" s="159"/>
      <c r="DJ323" s="153"/>
    </row>
    <row r="324" spans="1:114" s="31" customFormat="1" ht="12" x14ac:dyDescent="0.3">
      <c r="A324" s="153"/>
      <c r="C324" s="154"/>
      <c r="D324" s="155"/>
      <c r="F324" s="155"/>
      <c r="G324" s="156"/>
      <c r="K324" s="157"/>
      <c r="N324" s="38"/>
      <c r="Y324" s="153"/>
      <c r="AX324" s="153"/>
      <c r="BV324" s="153"/>
      <c r="CP324" s="153"/>
      <c r="CT324" s="159"/>
      <c r="CU324" s="159"/>
      <c r="CV324" s="159"/>
      <c r="CW324" s="159"/>
      <c r="DJ324" s="153"/>
    </row>
    <row r="325" spans="1:114" s="31" customFormat="1" ht="12" x14ac:dyDescent="0.3">
      <c r="A325" s="153"/>
      <c r="C325" s="154"/>
      <c r="D325" s="155"/>
      <c r="F325" s="155"/>
      <c r="G325" s="156"/>
      <c r="K325" s="157"/>
      <c r="N325" s="38"/>
      <c r="Y325" s="153"/>
      <c r="AX325" s="153"/>
      <c r="BV325" s="153"/>
      <c r="CP325" s="153"/>
      <c r="CT325" s="159"/>
      <c r="CU325" s="159"/>
      <c r="CV325" s="159"/>
      <c r="CW325" s="159"/>
      <c r="DJ325" s="153"/>
    </row>
    <row r="326" spans="1:114" s="31" customFormat="1" ht="12" x14ac:dyDescent="0.3">
      <c r="A326" s="153"/>
      <c r="C326" s="154"/>
      <c r="D326" s="155"/>
      <c r="F326" s="155"/>
      <c r="G326" s="156"/>
      <c r="K326" s="157"/>
      <c r="N326" s="38"/>
      <c r="Y326" s="153"/>
      <c r="AX326" s="153"/>
      <c r="BV326" s="153"/>
      <c r="CP326" s="153"/>
      <c r="CT326" s="159"/>
      <c r="CU326" s="159"/>
      <c r="CV326" s="159"/>
      <c r="CW326" s="159"/>
      <c r="DJ326" s="153"/>
    </row>
    <row r="327" spans="1:114" s="31" customFormat="1" ht="12" x14ac:dyDescent="0.3">
      <c r="A327" s="153"/>
      <c r="C327" s="154"/>
      <c r="D327" s="155"/>
      <c r="F327" s="155"/>
      <c r="G327" s="156"/>
      <c r="K327" s="157"/>
      <c r="N327" s="38"/>
      <c r="Y327" s="153"/>
      <c r="AX327" s="153"/>
      <c r="BV327" s="153"/>
      <c r="CP327" s="153"/>
      <c r="CT327" s="159"/>
      <c r="CU327" s="159"/>
      <c r="CV327" s="159"/>
      <c r="CW327" s="159"/>
      <c r="DJ327" s="153"/>
    </row>
    <row r="328" spans="1:114" s="31" customFormat="1" ht="12" x14ac:dyDescent="0.3">
      <c r="A328" s="153"/>
      <c r="C328" s="154"/>
      <c r="D328" s="155"/>
      <c r="F328" s="155"/>
      <c r="G328" s="156"/>
      <c r="K328" s="157"/>
      <c r="N328" s="38"/>
      <c r="Y328" s="153"/>
      <c r="AX328" s="153"/>
      <c r="BV328" s="153"/>
      <c r="CP328" s="153"/>
      <c r="CT328" s="159"/>
      <c r="CU328" s="159"/>
      <c r="CV328" s="159"/>
      <c r="CW328" s="159"/>
      <c r="DJ328" s="153"/>
    </row>
    <row r="329" spans="1:114" s="31" customFormat="1" ht="12" x14ac:dyDescent="0.3">
      <c r="A329" s="153"/>
      <c r="C329" s="154"/>
      <c r="D329" s="155"/>
      <c r="F329" s="155"/>
      <c r="G329" s="156"/>
      <c r="K329" s="157"/>
      <c r="N329" s="38"/>
      <c r="Y329" s="153"/>
      <c r="AX329" s="153"/>
      <c r="BV329" s="153"/>
      <c r="CP329" s="153"/>
      <c r="CT329" s="159"/>
      <c r="CU329" s="159"/>
      <c r="CV329" s="159"/>
      <c r="CW329" s="159"/>
      <c r="DJ329" s="153"/>
    </row>
    <row r="330" spans="1:114" s="31" customFormat="1" ht="12" x14ac:dyDescent="0.3">
      <c r="A330" s="153"/>
      <c r="C330" s="154"/>
      <c r="D330" s="155"/>
      <c r="F330" s="155"/>
      <c r="G330" s="156"/>
      <c r="K330" s="157"/>
      <c r="N330" s="38"/>
      <c r="Y330" s="153"/>
      <c r="AX330" s="153"/>
      <c r="BV330" s="153"/>
      <c r="CP330" s="153"/>
      <c r="CT330" s="159"/>
      <c r="CU330" s="159"/>
      <c r="CV330" s="159"/>
      <c r="CW330" s="159"/>
      <c r="DJ330" s="153"/>
    </row>
    <row r="331" spans="1:114" s="31" customFormat="1" ht="12" x14ac:dyDescent="0.3">
      <c r="A331" s="153"/>
      <c r="C331" s="154"/>
      <c r="D331" s="155"/>
      <c r="F331" s="155"/>
      <c r="G331" s="156"/>
      <c r="K331" s="157"/>
      <c r="N331" s="38"/>
      <c r="Y331" s="153"/>
      <c r="AX331" s="153"/>
      <c r="BV331" s="153"/>
      <c r="CP331" s="153"/>
      <c r="CT331" s="159"/>
      <c r="CU331" s="159"/>
      <c r="CV331" s="159"/>
      <c r="CW331" s="159"/>
      <c r="DJ331" s="153"/>
    </row>
    <row r="332" spans="1:114" s="31" customFormat="1" ht="12" x14ac:dyDescent="0.3">
      <c r="A332" s="153"/>
      <c r="C332" s="154"/>
      <c r="D332" s="155"/>
      <c r="F332" s="155"/>
      <c r="G332" s="156"/>
      <c r="K332" s="157"/>
      <c r="N332" s="38"/>
      <c r="Y332" s="153"/>
      <c r="AX332" s="153"/>
      <c r="BV332" s="153"/>
      <c r="CP332" s="153"/>
      <c r="CT332" s="159"/>
      <c r="CU332" s="159"/>
      <c r="CV332" s="159"/>
      <c r="CW332" s="159"/>
      <c r="DJ332" s="153"/>
    </row>
    <row r="333" spans="1:114" s="31" customFormat="1" ht="12" x14ac:dyDescent="0.3">
      <c r="A333" s="153"/>
      <c r="C333" s="154"/>
      <c r="D333" s="155"/>
      <c r="F333" s="155"/>
      <c r="G333" s="156"/>
      <c r="K333" s="157"/>
      <c r="N333" s="38"/>
      <c r="Y333" s="153"/>
      <c r="AX333" s="153"/>
      <c r="BV333" s="153"/>
      <c r="CP333" s="153"/>
      <c r="CT333" s="159"/>
      <c r="CU333" s="159"/>
      <c r="CV333" s="159"/>
      <c r="CW333" s="159"/>
      <c r="DJ333" s="153"/>
    </row>
    <row r="334" spans="1:114" s="31" customFormat="1" ht="12" x14ac:dyDescent="0.3">
      <c r="A334" s="153"/>
      <c r="C334" s="154"/>
      <c r="D334" s="155"/>
      <c r="F334" s="155"/>
      <c r="G334" s="156"/>
      <c r="K334" s="157"/>
      <c r="N334" s="38"/>
      <c r="Y334" s="153"/>
      <c r="AX334" s="153"/>
      <c r="BV334" s="153"/>
      <c r="CP334" s="153"/>
      <c r="CT334" s="159"/>
      <c r="CU334" s="159"/>
      <c r="CV334" s="159"/>
      <c r="CW334" s="159"/>
      <c r="DJ334" s="153"/>
    </row>
    <row r="335" spans="1:114" s="31" customFormat="1" ht="12" x14ac:dyDescent="0.3">
      <c r="A335" s="153"/>
      <c r="C335" s="154"/>
      <c r="D335" s="155"/>
      <c r="F335" s="155"/>
      <c r="G335" s="156"/>
      <c r="K335" s="157"/>
      <c r="N335" s="38"/>
      <c r="Y335" s="153"/>
      <c r="AX335" s="153"/>
      <c r="BV335" s="153"/>
      <c r="CP335" s="153"/>
      <c r="CT335" s="159"/>
      <c r="CU335" s="159"/>
      <c r="CV335" s="159"/>
      <c r="CW335" s="159"/>
      <c r="DJ335" s="153"/>
    </row>
    <row r="336" spans="1:114" s="31" customFormat="1" ht="12" x14ac:dyDescent="0.3">
      <c r="A336" s="153"/>
      <c r="C336" s="154"/>
      <c r="D336" s="155"/>
      <c r="F336" s="155"/>
      <c r="G336" s="156"/>
      <c r="K336" s="157"/>
      <c r="N336" s="38"/>
      <c r="Y336" s="153"/>
      <c r="AX336" s="153"/>
      <c r="BV336" s="153"/>
      <c r="CP336" s="153"/>
      <c r="CT336" s="159"/>
      <c r="CU336" s="159"/>
      <c r="CV336" s="159"/>
      <c r="CW336" s="159"/>
      <c r="DJ336" s="153"/>
    </row>
    <row r="337" spans="1:114" s="31" customFormat="1" ht="12" x14ac:dyDescent="0.3">
      <c r="A337" s="153"/>
      <c r="C337" s="154"/>
      <c r="D337" s="155"/>
      <c r="F337" s="155"/>
      <c r="G337" s="156"/>
      <c r="K337" s="157"/>
      <c r="N337" s="38"/>
      <c r="Y337" s="153"/>
      <c r="AX337" s="153"/>
      <c r="BV337" s="153"/>
      <c r="CP337" s="153"/>
      <c r="CT337" s="159"/>
      <c r="CU337" s="159"/>
      <c r="CV337" s="159"/>
      <c r="CW337" s="159"/>
      <c r="DJ337" s="153"/>
    </row>
    <row r="338" spans="1:114" s="31" customFormat="1" ht="12" x14ac:dyDescent="0.3">
      <c r="A338" s="153"/>
      <c r="C338" s="154"/>
      <c r="D338" s="155"/>
      <c r="F338" s="155"/>
      <c r="G338" s="156"/>
      <c r="K338" s="157"/>
      <c r="N338" s="38"/>
      <c r="Y338" s="153"/>
      <c r="AX338" s="153"/>
      <c r="BV338" s="153"/>
      <c r="CP338" s="153"/>
      <c r="CT338" s="159"/>
      <c r="CU338" s="159"/>
      <c r="CV338" s="159"/>
      <c r="CW338" s="159"/>
      <c r="DJ338" s="153"/>
    </row>
    <row r="339" spans="1:114" s="31" customFormat="1" ht="12" x14ac:dyDescent="0.3">
      <c r="A339" s="153"/>
      <c r="C339" s="154"/>
      <c r="D339" s="155"/>
      <c r="F339" s="155"/>
      <c r="G339" s="156"/>
      <c r="K339" s="157"/>
      <c r="N339" s="38"/>
      <c r="Y339" s="153"/>
      <c r="AX339" s="153"/>
      <c r="BV339" s="153"/>
      <c r="CP339" s="153"/>
      <c r="CT339" s="159"/>
      <c r="CU339" s="159"/>
      <c r="CV339" s="159"/>
      <c r="CW339" s="159"/>
      <c r="DJ339" s="153"/>
    </row>
    <row r="340" spans="1:114" s="31" customFormat="1" ht="12" x14ac:dyDescent="0.3">
      <c r="A340" s="153"/>
      <c r="C340" s="154"/>
      <c r="D340" s="155"/>
      <c r="F340" s="155"/>
      <c r="G340" s="156"/>
      <c r="K340" s="157"/>
      <c r="N340" s="38"/>
      <c r="Y340" s="153"/>
      <c r="AX340" s="153"/>
      <c r="BV340" s="153"/>
      <c r="CP340" s="153"/>
      <c r="CT340" s="159"/>
      <c r="CU340" s="159"/>
      <c r="CV340" s="159"/>
      <c r="CW340" s="159"/>
      <c r="DJ340" s="153"/>
    </row>
    <row r="341" spans="1:114" s="31" customFormat="1" ht="12" x14ac:dyDescent="0.3">
      <c r="A341" s="153"/>
      <c r="C341" s="154"/>
      <c r="D341" s="155"/>
      <c r="F341" s="155"/>
      <c r="G341" s="156"/>
      <c r="K341" s="157"/>
      <c r="N341" s="38"/>
      <c r="Y341" s="153"/>
      <c r="AX341" s="153"/>
      <c r="BV341" s="153"/>
      <c r="CP341" s="153"/>
      <c r="CT341" s="159"/>
      <c r="CU341" s="159"/>
      <c r="CV341" s="159"/>
      <c r="CW341" s="159"/>
      <c r="DJ341" s="153"/>
    </row>
    <row r="342" spans="1:114" s="31" customFormat="1" ht="12" x14ac:dyDescent="0.3">
      <c r="A342" s="153"/>
      <c r="C342" s="154"/>
      <c r="D342" s="155"/>
      <c r="F342" s="155"/>
      <c r="G342" s="156"/>
      <c r="K342" s="157"/>
      <c r="N342" s="38"/>
      <c r="Y342" s="153"/>
      <c r="AX342" s="153"/>
      <c r="BV342" s="153"/>
      <c r="CP342" s="153"/>
      <c r="CT342" s="159"/>
      <c r="CU342" s="159"/>
      <c r="CV342" s="159"/>
      <c r="CW342" s="159"/>
      <c r="DJ342" s="153"/>
    </row>
    <row r="343" spans="1:114" s="31" customFormat="1" ht="12" x14ac:dyDescent="0.3">
      <c r="A343" s="153"/>
      <c r="C343" s="154"/>
      <c r="D343" s="155"/>
      <c r="F343" s="155"/>
      <c r="G343" s="156"/>
      <c r="K343" s="157"/>
      <c r="N343" s="38"/>
      <c r="Y343" s="153"/>
      <c r="AX343" s="153"/>
      <c r="BV343" s="153"/>
      <c r="CP343" s="153"/>
      <c r="CT343" s="159"/>
      <c r="CU343" s="159"/>
      <c r="CV343" s="159"/>
      <c r="CW343" s="159"/>
      <c r="DJ343" s="153"/>
    </row>
    <row r="344" spans="1:114" s="31" customFormat="1" ht="12" x14ac:dyDescent="0.3">
      <c r="A344" s="153"/>
      <c r="C344" s="154"/>
      <c r="D344" s="155"/>
      <c r="F344" s="155"/>
      <c r="G344" s="156"/>
      <c r="K344" s="157"/>
      <c r="N344" s="38"/>
      <c r="Y344" s="153"/>
      <c r="AX344" s="153"/>
      <c r="BV344" s="153"/>
      <c r="CP344" s="153"/>
      <c r="CT344" s="159"/>
      <c r="CU344" s="159"/>
      <c r="CV344" s="159"/>
      <c r="CW344" s="159"/>
      <c r="DJ344" s="153"/>
    </row>
    <row r="345" spans="1:114" s="31" customFormat="1" ht="12" x14ac:dyDescent="0.3">
      <c r="A345" s="153"/>
      <c r="C345" s="154"/>
      <c r="D345" s="155"/>
      <c r="F345" s="155"/>
      <c r="G345" s="156"/>
      <c r="K345" s="157"/>
      <c r="N345" s="38"/>
      <c r="Y345" s="153"/>
      <c r="AX345" s="153"/>
      <c r="BV345" s="153"/>
      <c r="CP345" s="153"/>
      <c r="CT345" s="159"/>
      <c r="CU345" s="159"/>
      <c r="CV345" s="159"/>
      <c r="CW345" s="159"/>
      <c r="DJ345" s="153"/>
    </row>
    <row r="346" spans="1:114" s="31" customFormat="1" ht="12" x14ac:dyDescent="0.3">
      <c r="A346" s="153"/>
      <c r="C346" s="154"/>
      <c r="D346" s="155"/>
      <c r="F346" s="155"/>
      <c r="G346" s="156"/>
      <c r="K346" s="157"/>
      <c r="N346" s="38"/>
      <c r="Y346" s="153"/>
      <c r="AX346" s="153"/>
      <c r="BV346" s="153"/>
      <c r="CP346" s="153"/>
      <c r="CT346" s="159"/>
      <c r="CU346" s="159"/>
      <c r="CV346" s="159"/>
      <c r="CW346" s="159"/>
      <c r="DJ346" s="153"/>
    </row>
    <row r="347" spans="1:114" s="31" customFormat="1" ht="12" x14ac:dyDescent="0.3">
      <c r="A347" s="153"/>
      <c r="C347" s="154"/>
      <c r="D347" s="155"/>
      <c r="F347" s="155"/>
      <c r="G347" s="156"/>
      <c r="K347" s="157"/>
      <c r="N347" s="38"/>
      <c r="Y347" s="153"/>
      <c r="AX347" s="153"/>
      <c r="BV347" s="153"/>
      <c r="CP347" s="153"/>
      <c r="CT347" s="159"/>
      <c r="CU347" s="159"/>
      <c r="CV347" s="159"/>
      <c r="CW347" s="159"/>
      <c r="DJ347" s="153"/>
    </row>
    <row r="348" spans="1:114" s="31" customFormat="1" ht="12" x14ac:dyDescent="0.3">
      <c r="A348" s="153"/>
      <c r="C348" s="154"/>
      <c r="D348" s="155"/>
      <c r="F348" s="155"/>
      <c r="G348" s="156"/>
      <c r="K348" s="157"/>
      <c r="N348" s="38"/>
      <c r="Y348" s="153"/>
      <c r="AX348" s="153"/>
      <c r="BV348" s="153"/>
      <c r="CP348" s="153"/>
      <c r="CT348" s="159"/>
      <c r="CU348" s="159"/>
      <c r="CV348" s="159"/>
      <c r="CW348" s="159"/>
      <c r="DJ348" s="153"/>
    </row>
    <row r="349" spans="1:114" s="31" customFormat="1" ht="12" x14ac:dyDescent="0.3">
      <c r="A349" s="153"/>
      <c r="C349" s="154"/>
      <c r="D349" s="155"/>
      <c r="F349" s="155"/>
      <c r="G349" s="156"/>
      <c r="K349" s="157"/>
      <c r="N349" s="38"/>
      <c r="Y349" s="153"/>
      <c r="AX349" s="153"/>
      <c r="BV349" s="153"/>
      <c r="CP349" s="153"/>
      <c r="CT349" s="159"/>
      <c r="CU349" s="159"/>
      <c r="CV349" s="159"/>
      <c r="CW349" s="159"/>
      <c r="DJ349" s="153"/>
    </row>
    <row r="350" spans="1:114" s="31" customFormat="1" ht="12" x14ac:dyDescent="0.3">
      <c r="A350" s="153"/>
      <c r="C350" s="154"/>
      <c r="D350" s="155"/>
      <c r="F350" s="155"/>
      <c r="G350" s="156"/>
      <c r="K350" s="157"/>
      <c r="N350" s="38"/>
      <c r="Y350" s="153"/>
      <c r="AX350" s="153"/>
      <c r="BV350" s="153"/>
      <c r="CP350" s="153"/>
      <c r="CT350" s="159"/>
      <c r="CU350" s="159"/>
      <c r="CV350" s="159"/>
      <c r="CW350" s="159"/>
      <c r="DJ350" s="153"/>
    </row>
    <row r="351" spans="1:114" s="31" customFormat="1" ht="12" x14ac:dyDescent="0.3">
      <c r="A351" s="153"/>
      <c r="C351" s="154"/>
      <c r="D351" s="155"/>
      <c r="F351" s="155"/>
      <c r="G351" s="156"/>
      <c r="K351" s="157"/>
      <c r="N351" s="38"/>
      <c r="Y351" s="153"/>
      <c r="AX351" s="153"/>
      <c r="BV351" s="153"/>
      <c r="CP351" s="153"/>
      <c r="CT351" s="159"/>
      <c r="CU351" s="159"/>
      <c r="CV351" s="159"/>
      <c r="CW351" s="159"/>
      <c r="DJ351" s="153"/>
    </row>
    <row r="352" spans="1:114" s="31" customFormat="1" ht="12" x14ac:dyDescent="0.3">
      <c r="A352" s="153"/>
      <c r="C352" s="154"/>
      <c r="D352" s="155"/>
      <c r="F352" s="155"/>
      <c r="G352" s="156"/>
      <c r="K352" s="157"/>
      <c r="N352" s="38"/>
      <c r="Y352" s="153"/>
      <c r="AX352" s="153"/>
      <c r="BV352" s="153"/>
      <c r="CP352" s="153"/>
      <c r="CT352" s="159"/>
      <c r="CU352" s="159"/>
      <c r="CV352" s="159"/>
      <c r="CW352" s="159"/>
      <c r="DJ352" s="153"/>
    </row>
    <row r="353" spans="1:114" s="31" customFormat="1" ht="12" x14ac:dyDescent="0.3">
      <c r="A353" s="153"/>
      <c r="C353" s="154"/>
      <c r="D353" s="155"/>
      <c r="F353" s="155"/>
      <c r="G353" s="156"/>
      <c r="K353" s="157"/>
      <c r="N353" s="38"/>
      <c r="Y353" s="153"/>
      <c r="AX353" s="153"/>
      <c r="BV353" s="153"/>
      <c r="CP353" s="153"/>
      <c r="CT353" s="159"/>
      <c r="CU353" s="159"/>
      <c r="CV353" s="159"/>
      <c r="CW353" s="159"/>
      <c r="DJ353" s="153"/>
    </row>
    <row r="354" spans="1:114" s="31" customFormat="1" ht="12" x14ac:dyDescent="0.3">
      <c r="A354" s="153"/>
      <c r="C354" s="154"/>
      <c r="D354" s="155"/>
      <c r="F354" s="155"/>
      <c r="G354" s="156"/>
      <c r="K354" s="157"/>
      <c r="N354" s="38"/>
      <c r="Y354" s="153"/>
      <c r="AX354" s="153"/>
      <c r="BV354" s="153"/>
      <c r="CP354" s="153"/>
      <c r="CT354" s="159"/>
      <c r="CU354" s="159"/>
      <c r="CV354" s="159"/>
      <c r="CW354" s="159"/>
      <c r="DJ354" s="153"/>
    </row>
    <row r="355" spans="1:114" s="31" customFormat="1" ht="12" x14ac:dyDescent="0.3">
      <c r="A355" s="153"/>
      <c r="C355" s="154"/>
      <c r="D355" s="155"/>
      <c r="F355" s="155"/>
      <c r="G355" s="156"/>
      <c r="K355" s="157"/>
      <c r="N355" s="38"/>
      <c r="Y355" s="153"/>
      <c r="AX355" s="153"/>
      <c r="BV355" s="153"/>
      <c r="CP355" s="153"/>
      <c r="CT355" s="159"/>
      <c r="CU355" s="159"/>
      <c r="CV355" s="159"/>
      <c r="CW355" s="159"/>
      <c r="DJ355" s="153"/>
    </row>
    <row r="356" spans="1:114" s="31" customFormat="1" ht="12" x14ac:dyDescent="0.3">
      <c r="A356" s="153"/>
      <c r="C356" s="154"/>
      <c r="D356" s="155"/>
      <c r="F356" s="155"/>
      <c r="G356" s="156"/>
      <c r="K356" s="157"/>
      <c r="N356" s="38"/>
      <c r="Y356" s="153"/>
      <c r="AX356" s="153"/>
      <c r="BV356" s="153"/>
      <c r="CP356" s="153"/>
      <c r="CT356" s="159"/>
      <c r="CU356" s="159"/>
      <c r="CV356" s="159"/>
      <c r="CW356" s="159"/>
      <c r="DJ356" s="153"/>
    </row>
    <row r="357" spans="1:114" s="31" customFormat="1" ht="12" x14ac:dyDescent="0.3">
      <c r="A357" s="153"/>
      <c r="C357" s="154"/>
      <c r="D357" s="155"/>
      <c r="F357" s="155"/>
      <c r="G357" s="156"/>
      <c r="K357" s="157"/>
      <c r="N357" s="38"/>
      <c r="Y357" s="153"/>
      <c r="AX357" s="153"/>
      <c r="BV357" s="153"/>
      <c r="CP357" s="153"/>
      <c r="CT357" s="159"/>
      <c r="CU357" s="159"/>
      <c r="CV357" s="159"/>
      <c r="CW357" s="159"/>
      <c r="DJ357" s="153"/>
    </row>
    <row r="358" spans="1:114" s="31" customFormat="1" ht="12" x14ac:dyDescent="0.3">
      <c r="A358" s="153"/>
      <c r="C358" s="154"/>
      <c r="D358" s="155"/>
      <c r="F358" s="155"/>
      <c r="G358" s="156"/>
      <c r="K358" s="157"/>
      <c r="N358" s="38"/>
      <c r="Y358" s="153"/>
      <c r="AX358" s="153"/>
      <c r="BV358" s="153"/>
      <c r="CP358" s="153"/>
      <c r="CT358" s="159"/>
      <c r="CU358" s="159"/>
      <c r="CV358" s="159"/>
      <c r="CW358" s="159"/>
      <c r="DJ358" s="153"/>
    </row>
    <row r="359" spans="1:114" s="31" customFormat="1" ht="12" x14ac:dyDescent="0.3">
      <c r="A359" s="153"/>
      <c r="C359" s="154"/>
      <c r="D359" s="155"/>
      <c r="F359" s="155"/>
      <c r="G359" s="156"/>
      <c r="K359" s="157"/>
      <c r="N359" s="38"/>
      <c r="Y359" s="153"/>
      <c r="AX359" s="153"/>
      <c r="BV359" s="153"/>
      <c r="CP359" s="153"/>
      <c r="CT359" s="159"/>
      <c r="CU359" s="159"/>
      <c r="CV359" s="159"/>
      <c r="CW359" s="159"/>
      <c r="DJ359" s="153"/>
    </row>
    <row r="360" spans="1:114" s="31" customFormat="1" ht="12" x14ac:dyDescent="0.3">
      <c r="A360" s="153"/>
      <c r="C360" s="154"/>
      <c r="D360" s="155"/>
      <c r="F360" s="155"/>
      <c r="G360" s="156"/>
      <c r="K360" s="157"/>
      <c r="N360" s="38"/>
      <c r="Y360" s="153"/>
      <c r="AX360" s="153"/>
      <c r="BV360" s="153"/>
      <c r="CP360" s="153"/>
      <c r="CT360" s="159"/>
      <c r="CU360" s="159"/>
      <c r="CV360" s="159"/>
      <c r="CW360" s="159"/>
      <c r="DJ360" s="153"/>
    </row>
    <row r="361" spans="1:114" s="31" customFormat="1" ht="12" x14ac:dyDescent="0.3">
      <c r="A361" s="153"/>
      <c r="C361" s="154"/>
      <c r="D361" s="155"/>
      <c r="F361" s="155"/>
      <c r="G361" s="156"/>
      <c r="K361" s="157"/>
      <c r="N361" s="38"/>
      <c r="Y361" s="153"/>
      <c r="AX361" s="153"/>
      <c r="BV361" s="153"/>
      <c r="CP361" s="153"/>
      <c r="CT361" s="159"/>
      <c r="CU361" s="159"/>
      <c r="CV361" s="159"/>
      <c r="CW361" s="159"/>
      <c r="DJ361" s="153"/>
    </row>
    <row r="362" spans="1:114" s="31" customFormat="1" ht="12" x14ac:dyDescent="0.3">
      <c r="A362" s="153"/>
      <c r="C362" s="154"/>
      <c r="D362" s="155"/>
      <c r="F362" s="155"/>
      <c r="G362" s="156"/>
      <c r="K362" s="157"/>
      <c r="N362" s="38"/>
      <c r="Y362" s="153"/>
      <c r="AX362" s="153"/>
      <c r="BV362" s="153"/>
      <c r="CP362" s="153"/>
      <c r="CT362" s="159"/>
      <c r="CU362" s="159"/>
      <c r="CV362" s="159"/>
      <c r="CW362" s="159"/>
      <c r="DJ362" s="153"/>
    </row>
    <row r="363" spans="1:114" s="31" customFormat="1" ht="12" x14ac:dyDescent="0.3">
      <c r="A363" s="153"/>
      <c r="C363" s="154"/>
      <c r="D363" s="155"/>
      <c r="F363" s="155"/>
      <c r="G363" s="156"/>
      <c r="K363" s="157"/>
      <c r="N363" s="38"/>
      <c r="Y363" s="153"/>
      <c r="AX363" s="153"/>
      <c r="BV363" s="153"/>
      <c r="CP363" s="153"/>
      <c r="CT363" s="159"/>
      <c r="CU363" s="159"/>
      <c r="CV363" s="159"/>
      <c r="CW363" s="159"/>
      <c r="DJ363" s="153"/>
    </row>
    <row r="364" spans="1:114" s="31" customFormat="1" ht="12" x14ac:dyDescent="0.3">
      <c r="A364" s="153"/>
      <c r="C364" s="154"/>
      <c r="D364" s="155"/>
      <c r="F364" s="155"/>
      <c r="G364" s="156"/>
      <c r="K364" s="157"/>
      <c r="N364" s="38"/>
      <c r="Y364" s="153"/>
      <c r="AX364" s="153"/>
      <c r="BV364" s="153"/>
      <c r="CP364" s="153"/>
      <c r="CT364" s="159"/>
      <c r="CU364" s="159"/>
      <c r="CV364" s="159"/>
      <c r="CW364" s="159"/>
      <c r="DJ364" s="153"/>
    </row>
    <row r="365" spans="1:114" s="31" customFormat="1" ht="12" x14ac:dyDescent="0.3">
      <c r="A365" s="153"/>
      <c r="C365" s="154"/>
      <c r="D365" s="155"/>
      <c r="F365" s="155"/>
      <c r="G365" s="156"/>
      <c r="K365" s="157"/>
      <c r="N365" s="38"/>
      <c r="Y365" s="153"/>
      <c r="AX365" s="153"/>
      <c r="BV365" s="153"/>
      <c r="CP365" s="153"/>
      <c r="CT365" s="159"/>
      <c r="CU365" s="159"/>
      <c r="CV365" s="159"/>
      <c r="CW365" s="159"/>
      <c r="DJ365" s="153"/>
    </row>
    <row r="366" spans="1:114" s="31" customFormat="1" ht="12" x14ac:dyDescent="0.3">
      <c r="A366" s="153"/>
      <c r="C366" s="154"/>
      <c r="D366" s="155"/>
      <c r="F366" s="155"/>
      <c r="G366" s="156"/>
      <c r="K366" s="157"/>
      <c r="N366" s="38"/>
      <c r="Y366" s="153"/>
      <c r="AX366" s="153"/>
      <c r="BV366" s="153"/>
      <c r="CP366" s="153"/>
      <c r="CT366" s="159"/>
      <c r="CU366" s="159"/>
      <c r="CV366" s="159"/>
      <c r="CW366" s="159"/>
      <c r="DJ366" s="153"/>
    </row>
    <row r="367" spans="1:114" s="31" customFormat="1" ht="12" x14ac:dyDescent="0.3">
      <c r="A367" s="153"/>
      <c r="C367" s="154"/>
      <c r="D367" s="155"/>
      <c r="F367" s="155"/>
      <c r="G367" s="156"/>
      <c r="K367" s="157"/>
      <c r="N367" s="38"/>
      <c r="Y367" s="153"/>
      <c r="AX367" s="153"/>
      <c r="BV367" s="153"/>
      <c r="CP367" s="153"/>
      <c r="CT367" s="159"/>
      <c r="CU367" s="159"/>
      <c r="CV367" s="159"/>
      <c r="CW367" s="159"/>
      <c r="DJ367" s="153"/>
    </row>
    <row r="368" spans="1:114" s="31" customFormat="1" ht="12" x14ac:dyDescent="0.3">
      <c r="A368" s="153"/>
      <c r="C368" s="154"/>
      <c r="D368" s="155"/>
      <c r="F368" s="155"/>
      <c r="G368" s="156"/>
      <c r="K368" s="157"/>
      <c r="N368" s="38"/>
      <c r="Y368" s="153"/>
      <c r="AX368" s="153"/>
      <c r="BV368" s="153"/>
      <c r="CP368" s="153"/>
      <c r="CT368" s="159"/>
      <c r="CU368" s="159"/>
      <c r="CV368" s="159"/>
      <c r="CW368" s="159"/>
      <c r="DJ368" s="153"/>
    </row>
    <row r="369" spans="1:114" s="31" customFormat="1" ht="12" x14ac:dyDescent="0.3">
      <c r="A369" s="153"/>
      <c r="C369" s="154"/>
      <c r="D369" s="155"/>
      <c r="F369" s="155"/>
      <c r="G369" s="156"/>
      <c r="K369" s="157"/>
      <c r="N369" s="38"/>
      <c r="Y369" s="153"/>
      <c r="AX369" s="153"/>
      <c r="BV369" s="153"/>
      <c r="CP369" s="153"/>
      <c r="CT369" s="159"/>
      <c r="CU369" s="159"/>
      <c r="CV369" s="159"/>
      <c r="CW369" s="159"/>
      <c r="DJ369" s="153"/>
    </row>
    <row r="370" spans="1:114" s="31" customFormat="1" ht="12" x14ac:dyDescent="0.3">
      <c r="A370" s="153"/>
      <c r="C370" s="154"/>
      <c r="D370" s="155"/>
      <c r="F370" s="155"/>
      <c r="G370" s="156"/>
      <c r="K370" s="157"/>
      <c r="N370" s="38"/>
      <c r="Y370" s="153"/>
      <c r="AX370" s="153"/>
      <c r="BV370" s="153"/>
      <c r="CP370" s="153"/>
      <c r="CT370" s="159"/>
      <c r="CU370" s="159"/>
      <c r="CV370" s="159"/>
      <c r="CW370" s="159"/>
      <c r="DJ370" s="153"/>
    </row>
    <row r="371" spans="1:114" s="31" customFormat="1" ht="12" x14ac:dyDescent="0.3">
      <c r="A371" s="153"/>
      <c r="C371" s="154"/>
      <c r="D371" s="155"/>
      <c r="F371" s="155"/>
      <c r="G371" s="156"/>
      <c r="K371" s="157"/>
      <c r="N371" s="38"/>
      <c r="Y371" s="153"/>
      <c r="AX371" s="153"/>
      <c r="BV371" s="153"/>
      <c r="CP371" s="153"/>
      <c r="CT371" s="159"/>
      <c r="CU371" s="159"/>
      <c r="CV371" s="159"/>
      <c r="CW371" s="159"/>
      <c r="DJ371" s="153"/>
    </row>
    <row r="372" spans="1:114" s="31" customFormat="1" ht="12" x14ac:dyDescent="0.3">
      <c r="A372" s="153"/>
      <c r="C372" s="154"/>
      <c r="D372" s="155"/>
      <c r="F372" s="155"/>
      <c r="G372" s="156"/>
      <c r="K372" s="157"/>
      <c r="N372" s="38"/>
      <c r="Y372" s="153"/>
      <c r="AX372" s="153"/>
      <c r="BV372" s="153"/>
      <c r="CP372" s="153"/>
      <c r="CT372" s="159"/>
      <c r="CU372" s="159"/>
      <c r="CV372" s="159"/>
      <c r="CW372" s="159"/>
      <c r="DJ372" s="153"/>
    </row>
    <row r="373" spans="1:114" s="31" customFormat="1" ht="12" x14ac:dyDescent="0.3">
      <c r="A373" s="153"/>
      <c r="C373" s="154"/>
      <c r="D373" s="155"/>
      <c r="F373" s="155"/>
      <c r="G373" s="156"/>
      <c r="K373" s="157"/>
      <c r="N373" s="38"/>
      <c r="Y373" s="153"/>
      <c r="AX373" s="153"/>
      <c r="BV373" s="153"/>
      <c r="CP373" s="153"/>
      <c r="CT373" s="159"/>
      <c r="CU373" s="159"/>
      <c r="CV373" s="159"/>
      <c r="CW373" s="159"/>
      <c r="DJ373" s="153"/>
    </row>
    <row r="374" spans="1:114" s="31" customFormat="1" ht="12" x14ac:dyDescent="0.3">
      <c r="A374" s="153"/>
      <c r="C374" s="154"/>
      <c r="D374" s="155"/>
      <c r="F374" s="155"/>
      <c r="G374" s="156"/>
      <c r="K374" s="157"/>
      <c r="N374" s="38"/>
      <c r="Y374" s="153"/>
      <c r="AX374" s="153"/>
      <c r="BV374" s="153"/>
      <c r="CP374" s="153"/>
      <c r="CT374" s="159"/>
      <c r="CU374" s="159"/>
      <c r="CV374" s="159"/>
      <c r="CW374" s="159"/>
      <c r="DJ374" s="153"/>
    </row>
    <row r="375" spans="1:114" s="31" customFormat="1" ht="12" x14ac:dyDescent="0.3">
      <c r="A375" s="153"/>
      <c r="C375" s="154"/>
      <c r="D375" s="155"/>
      <c r="F375" s="155"/>
      <c r="G375" s="156"/>
      <c r="K375" s="157"/>
      <c r="N375" s="38"/>
      <c r="Y375" s="153"/>
      <c r="AX375" s="153"/>
      <c r="BV375" s="153"/>
      <c r="CP375" s="153"/>
      <c r="CT375" s="159"/>
      <c r="CU375" s="159"/>
      <c r="CV375" s="159"/>
      <c r="CW375" s="159"/>
      <c r="DJ375" s="153"/>
    </row>
    <row r="376" spans="1:114" s="31" customFormat="1" ht="12" x14ac:dyDescent="0.3">
      <c r="A376" s="153"/>
      <c r="C376" s="154"/>
      <c r="D376" s="155"/>
      <c r="F376" s="155"/>
      <c r="G376" s="156"/>
      <c r="K376" s="157"/>
      <c r="N376" s="38"/>
      <c r="Y376" s="153"/>
      <c r="AX376" s="153"/>
      <c r="BV376" s="153"/>
      <c r="CP376" s="153"/>
      <c r="CT376" s="159"/>
      <c r="CU376" s="159"/>
      <c r="CV376" s="159"/>
      <c r="CW376" s="159"/>
      <c r="DJ376" s="153"/>
    </row>
    <row r="377" spans="1:114" s="31" customFormat="1" ht="12" x14ac:dyDescent="0.3">
      <c r="A377" s="153"/>
      <c r="C377" s="154"/>
      <c r="D377" s="155"/>
      <c r="F377" s="155"/>
      <c r="G377" s="156"/>
      <c r="K377" s="157"/>
      <c r="N377" s="38"/>
      <c r="Y377" s="153"/>
      <c r="AX377" s="153"/>
      <c r="BV377" s="153"/>
      <c r="CP377" s="153"/>
      <c r="CT377" s="159"/>
      <c r="CU377" s="159"/>
      <c r="CV377" s="159"/>
      <c r="CW377" s="159"/>
      <c r="DJ377" s="153"/>
    </row>
    <row r="378" spans="1:114" s="31" customFormat="1" ht="12" x14ac:dyDescent="0.3">
      <c r="A378" s="153"/>
      <c r="C378" s="154"/>
      <c r="D378" s="155"/>
      <c r="F378" s="155"/>
      <c r="G378" s="156"/>
      <c r="K378" s="157"/>
      <c r="N378" s="38"/>
      <c r="Y378" s="153"/>
      <c r="AX378" s="153"/>
      <c r="BV378" s="153"/>
      <c r="CP378" s="153"/>
      <c r="CT378" s="159"/>
      <c r="CU378" s="159"/>
      <c r="CV378" s="159"/>
      <c r="CW378" s="159"/>
      <c r="DJ378" s="153"/>
    </row>
    <row r="379" spans="1:114" s="31" customFormat="1" ht="12" x14ac:dyDescent="0.3">
      <c r="A379" s="153"/>
      <c r="C379" s="154"/>
      <c r="D379" s="155"/>
      <c r="F379" s="155"/>
      <c r="G379" s="156"/>
      <c r="K379" s="157"/>
      <c r="N379" s="38"/>
      <c r="Y379" s="153"/>
      <c r="AX379" s="153"/>
      <c r="BV379" s="153"/>
      <c r="CP379" s="153"/>
      <c r="CT379" s="159"/>
      <c r="CU379" s="159"/>
      <c r="CV379" s="159"/>
      <c r="CW379" s="159"/>
      <c r="DJ379" s="153"/>
    </row>
    <row r="380" spans="1:114" s="31" customFormat="1" ht="12" x14ac:dyDescent="0.3">
      <c r="A380" s="153"/>
      <c r="C380" s="154"/>
      <c r="D380" s="155"/>
      <c r="F380" s="155"/>
      <c r="G380" s="156"/>
      <c r="K380" s="157"/>
      <c r="N380" s="38"/>
      <c r="Y380" s="153"/>
      <c r="AX380" s="153"/>
      <c r="BV380" s="153"/>
      <c r="CP380" s="153"/>
      <c r="CT380" s="159"/>
      <c r="CU380" s="159"/>
      <c r="CV380" s="159"/>
      <c r="CW380" s="159"/>
      <c r="DJ380" s="153"/>
    </row>
    <row r="381" spans="1:114" s="31" customFormat="1" ht="12" x14ac:dyDescent="0.3">
      <c r="A381" s="153"/>
      <c r="C381" s="154"/>
      <c r="D381" s="155"/>
      <c r="F381" s="155"/>
      <c r="G381" s="156"/>
      <c r="K381" s="157"/>
      <c r="N381" s="38"/>
      <c r="Y381" s="153"/>
      <c r="AX381" s="153"/>
      <c r="BV381" s="153"/>
      <c r="CP381" s="153"/>
      <c r="CT381" s="159"/>
      <c r="CU381" s="159"/>
      <c r="CV381" s="159"/>
      <c r="CW381" s="159"/>
      <c r="DJ381" s="153"/>
    </row>
    <row r="382" spans="1:114" s="31" customFormat="1" ht="12" x14ac:dyDescent="0.3">
      <c r="A382" s="153"/>
      <c r="C382" s="154"/>
      <c r="D382" s="155"/>
      <c r="F382" s="155"/>
      <c r="G382" s="156"/>
      <c r="K382" s="157"/>
      <c r="N382" s="38"/>
      <c r="Y382" s="153"/>
      <c r="AX382" s="153"/>
      <c r="BV382" s="153"/>
      <c r="CP382" s="153"/>
      <c r="CT382" s="159"/>
      <c r="CU382" s="159"/>
      <c r="CV382" s="159"/>
      <c r="CW382" s="159"/>
      <c r="DJ382" s="153"/>
    </row>
    <row r="383" spans="1:114" s="31" customFormat="1" ht="12" x14ac:dyDescent="0.3">
      <c r="A383" s="153"/>
      <c r="C383" s="154"/>
      <c r="D383" s="155"/>
      <c r="F383" s="155"/>
      <c r="G383" s="156"/>
      <c r="K383" s="157"/>
      <c r="N383" s="38"/>
      <c r="Y383" s="153"/>
      <c r="AX383" s="153"/>
      <c r="BV383" s="153"/>
      <c r="CP383" s="153"/>
      <c r="CT383" s="159"/>
      <c r="CU383" s="159"/>
      <c r="CV383" s="159"/>
      <c r="CW383" s="159"/>
      <c r="DJ383" s="153"/>
    </row>
    <row r="384" spans="1:114" s="31" customFormat="1" ht="12" x14ac:dyDescent="0.3">
      <c r="A384" s="153"/>
      <c r="C384" s="154"/>
      <c r="D384" s="155"/>
      <c r="F384" s="155"/>
      <c r="G384" s="156"/>
      <c r="K384" s="157"/>
      <c r="N384" s="38"/>
      <c r="Y384" s="153"/>
      <c r="AX384" s="153"/>
      <c r="BV384" s="153"/>
      <c r="CP384" s="153"/>
      <c r="CT384" s="159"/>
      <c r="CU384" s="159"/>
      <c r="CV384" s="159"/>
      <c r="CW384" s="159"/>
      <c r="DJ384" s="153"/>
    </row>
    <row r="385" spans="1:114" s="31" customFormat="1" ht="12" x14ac:dyDescent="0.3">
      <c r="A385" s="153"/>
      <c r="C385" s="154"/>
      <c r="D385" s="155"/>
      <c r="F385" s="155"/>
      <c r="G385" s="156"/>
      <c r="K385" s="157"/>
      <c r="N385" s="38"/>
      <c r="Y385" s="153"/>
      <c r="AX385" s="153"/>
      <c r="BV385" s="153"/>
      <c r="CP385" s="153"/>
      <c r="CT385" s="159"/>
      <c r="CU385" s="159"/>
      <c r="CV385" s="159"/>
      <c r="CW385" s="159"/>
      <c r="DJ385" s="153"/>
    </row>
    <row r="386" spans="1:114" s="31" customFormat="1" ht="12" x14ac:dyDescent="0.3">
      <c r="A386" s="153"/>
      <c r="C386" s="154"/>
      <c r="D386" s="155"/>
      <c r="F386" s="155"/>
      <c r="G386" s="156"/>
      <c r="K386" s="157"/>
      <c r="N386" s="38"/>
      <c r="Y386" s="153"/>
      <c r="AX386" s="153"/>
      <c r="BV386" s="153"/>
      <c r="CP386" s="153"/>
      <c r="CT386" s="159"/>
      <c r="CU386" s="159"/>
      <c r="CV386" s="159"/>
      <c r="CW386" s="159"/>
      <c r="DJ386" s="153"/>
    </row>
    <row r="387" spans="1:114" s="31" customFormat="1" ht="12" x14ac:dyDescent="0.3">
      <c r="A387" s="153"/>
      <c r="C387" s="154"/>
      <c r="D387" s="155"/>
      <c r="F387" s="155"/>
      <c r="G387" s="156"/>
      <c r="K387" s="157"/>
      <c r="N387" s="38"/>
      <c r="Y387" s="153"/>
      <c r="AX387" s="153"/>
      <c r="BV387" s="153"/>
      <c r="CP387" s="153"/>
      <c r="CT387" s="159"/>
      <c r="CU387" s="159"/>
      <c r="CV387" s="159"/>
      <c r="CW387" s="159"/>
      <c r="DJ387" s="153"/>
    </row>
    <row r="388" spans="1:114" s="31" customFormat="1" ht="12" x14ac:dyDescent="0.3">
      <c r="A388" s="153"/>
      <c r="C388" s="154"/>
      <c r="D388" s="155"/>
      <c r="F388" s="155"/>
      <c r="G388" s="156"/>
      <c r="K388" s="157"/>
      <c r="N388" s="38"/>
      <c r="Y388" s="153"/>
      <c r="AX388" s="153"/>
      <c r="BV388" s="153"/>
      <c r="CP388" s="153"/>
      <c r="CT388" s="159"/>
      <c r="CU388" s="159"/>
      <c r="CV388" s="159"/>
      <c r="CW388" s="159"/>
      <c r="DJ388" s="153"/>
    </row>
    <row r="389" spans="1:114" s="31" customFormat="1" ht="12" x14ac:dyDescent="0.3">
      <c r="A389" s="153"/>
      <c r="C389" s="154"/>
      <c r="D389" s="155"/>
      <c r="F389" s="155"/>
      <c r="G389" s="156"/>
      <c r="K389" s="157"/>
      <c r="N389" s="38"/>
      <c r="Y389" s="153"/>
      <c r="AX389" s="153"/>
      <c r="BV389" s="153"/>
      <c r="CP389" s="153"/>
      <c r="CT389" s="159"/>
      <c r="CU389" s="159"/>
      <c r="CV389" s="159"/>
      <c r="CW389" s="159"/>
      <c r="DJ389" s="153"/>
    </row>
    <row r="390" spans="1:114" s="31" customFormat="1" ht="12" x14ac:dyDescent="0.3">
      <c r="A390" s="153"/>
      <c r="C390" s="154"/>
      <c r="D390" s="155"/>
      <c r="F390" s="155"/>
      <c r="G390" s="156"/>
      <c r="K390" s="157"/>
      <c r="N390" s="38"/>
      <c r="Y390" s="153"/>
      <c r="AX390" s="153"/>
      <c r="BV390" s="153"/>
      <c r="CP390" s="153"/>
      <c r="CT390" s="159"/>
      <c r="CU390" s="159"/>
      <c r="CV390" s="159"/>
      <c r="CW390" s="159"/>
      <c r="DJ390" s="153"/>
    </row>
    <row r="391" spans="1:114" s="31" customFormat="1" ht="12" x14ac:dyDescent="0.3">
      <c r="A391" s="153"/>
      <c r="C391" s="154"/>
      <c r="D391" s="155"/>
      <c r="F391" s="155"/>
      <c r="G391" s="156"/>
      <c r="K391" s="157"/>
      <c r="N391" s="38"/>
      <c r="Y391" s="153"/>
      <c r="AX391" s="153"/>
      <c r="BV391" s="153"/>
      <c r="CP391" s="153"/>
      <c r="CT391" s="159"/>
      <c r="CU391" s="159"/>
      <c r="CV391" s="159"/>
      <c r="CW391" s="159"/>
      <c r="DJ391" s="153"/>
    </row>
    <row r="392" spans="1:114" s="31" customFormat="1" ht="12" x14ac:dyDescent="0.3">
      <c r="A392" s="153"/>
      <c r="C392" s="154"/>
      <c r="D392" s="155"/>
      <c r="F392" s="155"/>
      <c r="G392" s="156"/>
      <c r="K392" s="157"/>
      <c r="N392" s="38"/>
      <c r="Y392" s="153"/>
      <c r="AX392" s="153"/>
      <c r="BV392" s="153"/>
      <c r="CP392" s="153"/>
      <c r="CT392" s="159"/>
      <c r="CU392" s="159"/>
      <c r="CV392" s="159"/>
      <c r="CW392" s="159"/>
      <c r="DJ392" s="153"/>
    </row>
    <row r="393" spans="1:114" s="31" customFormat="1" ht="12" x14ac:dyDescent="0.3">
      <c r="A393" s="153"/>
      <c r="C393" s="154"/>
      <c r="D393" s="155"/>
      <c r="F393" s="155"/>
      <c r="G393" s="156"/>
      <c r="K393" s="157"/>
      <c r="N393" s="38"/>
      <c r="Y393" s="153"/>
      <c r="AX393" s="153"/>
      <c r="BV393" s="153"/>
      <c r="CP393" s="153"/>
      <c r="CT393" s="159"/>
      <c r="CU393" s="159"/>
      <c r="CV393" s="159"/>
      <c r="CW393" s="159"/>
      <c r="DJ393" s="153"/>
    </row>
    <row r="394" spans="1:114" s="31" customFormat="1" ht="12" x14ac:dyDescent="0.3">
      <c r="A394" s="153"/>
      <c r="C394" s="154"/>
      <c r="D394" s="155"/>
      <c r="F394" s="155"/>
      <c r="G394" s="156"/>
      <c r="K394" s="157"/>
      <c r="N394" s="38"/>
      <c r="Y394" s="153"/>
      <c r="AX394" s="153"/>
      <c r="BV394" s="153"/>
      <c r="CP394" s="153"/>
      <c r="CT394" s="159"/>
      <c r="CU394" s="159"/>
      <c r="CV394" s="159"/>
      <c r="CW394" s="159"/>
      <c r="DJ394" s="153"/>
    </row>
    <row r="395" spans="1:114" s="31" customFormat="1" ht="12" x14ac:dyDescent="0.3">
      <c r="A395" s="153"/>
      <c r="C395" s="154"/>
      <c r="D395" s="155"/>
      <c r="F395" s="155"/>
      <c r="G395" s="156"/>
      <c r="K395" s="157"/>
      <c r="N395" s="38"/>
      <c r="Y395" s="153"/>
      <c r="AX395" s="153"/>
      <c r="BV395" s="153"/>
      <c r="CP395" s="153"/>
      <c r="CT395" s="159"/>
      <c r="CU395" s="159"/>
      <c r="CV395" s="159"/>
      <c r="CW395" s="159"/>
      <c r="DJ395" s="153"/>
    </row>
    <row r="396" spans="1:114" s="31" customFormat="1" ht="12" x14ac:dyDescent="0.3">
      <c r="A396" s="153"/>
      <c r="C396" s="154"/>
      <c r="D396" s="155"/>
      <c r="F396" s="155"/>
      <c r="G396" s="156"/>
      <c r="K396" s="157"/>
      <c r="N396" s="38"/>
      <c r="Y396" s="153"/>
      <c r="AX396" s="153"/>
      <c r="BV396" s="153"/>
      <c r="CP396" s="153"/>
      <c r="CT396" s="159"/>
      <c r="CU396" s="159"/>
      <c r="CV396" s="159"/>
      <c r="CW396" s="159"/>
      <c r="DJ396" s="153"/>
    </row>
    <row r="397" spans="1:114" s="31" customFormat="1" ht="12" x14ac:dyDescent="0.3">
      <c r="A397" s="153"/>
      <c r="C397" s="154"/>
      <c r="D397" s="155"/>
      <c r="F397" s="155"/>
      <c r="G397" s="156"/>
      <c r="K397" s="157"/>
      <c r="N397" s="38"/>
      <c r="Y397" s="153"/>
      <c r="AX397" s="153"/>
      <c r="BV397" s="153"/>
      <c r="CP397" s="153"/>
      <c r="CT397" s="159"/>
      <c r="CU397" s="159"/>
      <c r="CV397" s="159"/>
      <c r="CW397" s="159"/>
      <c r="DJ397" s="153"/>
    </row>
    <row r="398" spans="1:114" s="31" customFormat="1" ht="12" x14ac:dyDescent="0.3">
      <c r="A398" s="153"/>
      <c r="C398" s="154"/>
      <c r="D398" s="155"/>
      <c r="F398" s="155"/>
      <c r="G398" s="156"/>
      <c r="K398" s="157"/>
      <c r="N398" s="38"/>
      <c r="Y398" s="153"/>
      <c r="AX398" s="153"/>
      <c r="BV398" s="153"/>
      <c r="CP398" s="153"/>
      <c r="CT398" s="159"/>
      <c r="CU398" s="159"/>
      <c r="CV398" s="159"/>
      <c r="CW398" s="159"/>
      <c r="DJ398" s="153"/>
    </row>
    <row r="399" spans="1:114" s="31" customFormat="1" ht="12" x14ac:dyDescent="0.3">
      <c r="A399" s="153"/>
      <c r="C399" s="154"/>
      <c r="D399" s="155"/>
      <c r="F399" s="155"/>
      <c r="G399" s="156"/>
      <c r="K399" s="157"/>
      <c r="N399" s="38"/>
      <c r="Y399" s="153"/>
      <c r="AX399" s="153"/>
      <c r="BV399" s="153"/>
      <c r="CP399" s="153"/>
      <c r="CT399" s="159"/>
      <c r="CU399" s="159"/>
      <c r="CV399" s="159"/>
      <c r="CW399" s="159"/>
      <c r="DJ399" s="153"/>
    </row>
    <row r="400" spans="1:114" s="31" customFormat="1" ht="12" x14ac:dyDescent="0.3">
      <c r="A400" s="153"/>
      <c r="C400" s="154"/>
      <c r="D400" s="155"/>
      <c r="F400" s="155"/>
      <c r="G400" s="156"/>
      <c r="K400" s="157"/>
      <c r="N400" s="38"/>
      <c r="Y400" s="153"/>
      <c r="AX400" s="153"/>
      <c r="BV400" s="153"/>
      <c r="CP400" s="153"/>
      <c r="CT400" s="159"/>
      <c r="CU400" s="159"/>
      <c r="CV400" s="159"/>
      <c r="CW400" s="159"/>
      <c r="DJ400" s="153"/>
    </row>
    <row r="401" spans="1:114" s="31" customFormat="1" ht="12" x14ac:dyDescent="0.3">
      <c r="A401" s="153"/>
      <c r="C401" s="154"/>
      <c r="D401" s="155"/>
      <c r="F401" s="155"/>
      <c r="G401" s="156"/>
      <c r="K401" s="157"/>
      <c r="N401" s="38"/>
      <c r="Y401" s="153"/>
      <c r="AX401" s="153"/>
      <c r="BV401" s="153"/>
      <c r="CP401" s="153"/>
      <c r="CT401" s="159"/>
      <c r="CU401" s="159"/>
      <c r="CV401" s="159"/>
      <c r="CW401" s="159"/>
      <c r="DJ401" s="153"/>
    </row>
    <row r="402" spans="1:114" s="31" customFormat="1" ht="12" x14ac:dyDescent="0.3">
      <c r="A402" s="153"/>
      <c r="C402" s="154"/>
      <c r="D402" s="155"/>
      <c r="F402" s="155"/>
      <c r="G402" s="156"/>
      <c r="K402" s="157"/>
      <c r="N402" s="38"/>
      <c r="Y402" s="153"/>
      <c r="AX402" s="153"/>
      <c r="BV402" s="153"/>
      <c r="CP402" s="153"/>
      <c r="CT402" s="159"/>
      <c r="CU402" s="159"/>
      <c r="CV402" s="159"/>
      <c r="CW402" s="159"/>
      <c r="DJ402" s="153"/>
    </row>
    <row r="403" spans="1:114" s="31" customFormat="1" ht="12" x14ac:dyDescent="0.3">
      <c r="A403" s="153"/>
      <c r="C403" s="154"/>
      <c r="D403" s="155"/>
      <c r="F403" s="155"/>
      <c r="G403" s="156"/>
      <c r="K403" s="157"/>
      <c r="N403" s="38"/>
      <c r="Y403" s="153"/>
      <c r="AX403" s="153"/>
      <c r="BV403" s="153"/>
      <c r="CP403" s="153"/>
      <c r="CT403" s="159"/>
      <c r="CU403" s="159"/>
      <c r="CV403" s="159"/>
      <c r="CW403" s="159"/>
      <c r="DJ403" s="153"/>
    </row>
    <row r="404" spans="1:114" s="31" customFormat="1" ht="12" x14ac:dyDescent="0.3">
      <c r="A404" s="153"/>
      <c r="C404" s="154"/>
      <c r="D404" s="155"/>
      <c r="F404" s="155"/>
      <c r="G404" s="156"/>
      <c r="K404" s="157"/>
      <c r="N404" s="38"/>
      <c r="Y404" s="153"/>
      <c r="AX404" s="153"/>
      <c r="BV404" s="153"/>
      <c r="CP404" s="153"/>
      <c r="CT404" s="159"/>
      <c r="CU404" s="159"/>
      <c r="CV404" s="159"/>
      <c r="CW404" s="159"/>
      <c r="DJ404" s="153"/>
    </row>
    <row r="405" spans="1:114" s="31" customFormat="1" ht="12" x14ac:dyDescent="0.3">
      <c r="A405" s="153"/>
      <c r="C405" s="154"/>
      <c r="D405" s="155"/>
      <c r="F405" s="155"/>
      <c r="G405" s="156"/>
      <c r="K405" s="157"/>
      <c r="N405" s="38"/>
      <c r="Y405" s="153"/>
      <c r="AX405" s="153"/>
      <c r="BV405" s="153"/>
      <c r="CP405" s="153"/>
      <c r="CT405" s="159"/>
      <c r="CU405" s="159"/>
      <c r="CV405" s="159"/>
      <c r="CW405" s="159"/>
      <c r="DJ405" s="153"/>
    </row>
    <row r="406" spans="1:114" s="31" customFormat="1" ht="12" x14ac:dyDescent="0.3">
      <c r="A406" s="153"/>
      <c r="C406" s="154"/>
      <c r="D406" s="155"/>
      <c r="F406" s="155"/>
      <c r="G406" s="156"/>
      <c r="K406" s="157"/>
      <c r="N406" s="38"/>
      <c r="Y406" s="153"/>
      <c r="AX406" s="153"/>
      <c r="BV406" s="153"/>
      <c r="CP406" s="153"/>
      <c r="CT406" s="159"/>
      <c r="CU406" s="159"/>
      <c r="CV406" s="159"/>
      <c r="CW406" s="159"/>
      <c r="DJ406" s="153"/>
    </row>
    <row r="407" spans="1:114" s="31" customFormat="1" ht="12" x14ac:dyDescent="0.3">
      <c r="A407" s="153"/>
      <c r="C407" s="154"/>
      <c r="D407" s="155"/>
      <c r="F407" s="155"/>
      <c r="G407" s="156"/>
      <c r="K407" s="157"/>
      <c r="N407" s="38"/>
      <c r="Y407" s="153"/>
      <c r="AX407" s="153"/>
      <c r="BV407" s="153"/>
      <c r="CP407" s="153"/>
      <c r="CT407" s="159"/>
      <c r="CU407" s="159"/>
      <c r="CV407" s="159"/>
      <c r="CW407" s="159"/>
      <c r="DJ407" s="153"/>
    </row>
    <row r="408" spans="1:114" s="31" customFormat="1" ht="12" x14ac:dyDescent="0.3">
      <c r="A408" s="153"/>
      <c r="C408" s="154"/>
      <c r="D408" s="155"/>
      <c r="F408" s="155"/>
      <c r="G408" s="156"/>
      <c r="K408" s="157"/>
      <c r="N408" s="38"/>
      <c r="Y408" s="153"/>
      <c r="AX408" s="153"/>
      <c r="BV408" s="153"/>
      <c r="CP408" s="153"/>
      <c r="CT408" s="159"/>
      <c r="CU408" s="159"/>
      <c r="CV408" s="159"/>
      <c r="CW408" s="159"/>
      <c r="DJ408" s="153"/>
    </row>
    <row r="409" spans="1:114" s="31" customFormat="1" ht="12" x14ac:dyDescent="0.3">
      <c r="A409" s="153"/>
      <c r="C409" s="154"/>
      <c r="D409" s="155"/>
      <c r="F409" s="155"/>
      <c r="G409" s="156"/>
      <c r="K409" s="157"/>
      <c r="N409" s="38"/>
      <c r="Y409" s="153"/>
      <c r="AX409" s="153"/>
      <c r="BV409" s="153"/>
      <c r="CP409" s="153"/>
      <c r="CT409" s="159"/>
      <c r="CU409" s="159"/>
      <c r="CV409" s="159"/>
      <c r="CW409" s="159"/>
      <c r="DJ409" s="153"/>
    </row>
    <row r="410" spans="1:114" s="31" customFormat="1" ht="12" x14ac:dyDescent="0.3">
      <c r="A410" s="153"/>
      <c r="C410" s="154"/>
      <c r="D410" s="155"/>
      <c r="F410" s="155"/>
      <c r="G410" s="156"/>
      <c r="K410" s="157"/>
      <c r="N410" s="38"/>
      <c r="Y410" s="153"/>
      <c r="AX410" s="153"/>
      <c r="BV410" s="153"/>
      <c r="CP410" s="153"/>
      <c r="CT410" s="159"/>
      <c r="CU410" s="159"/>
      <c r="CV410" s="159"/>
      <c r="CW410" s="159"/>
      <c r="DJ410" s="153"/>
    </row>
    <row r="411" spans="1:114" s="31" customFormat="1" ht="12" x14ac:dyDescent="0.3">
      <c r="A411" s="153"/>
      <c r="C411" s="154"/>
      <c r="D411" s="155"/>
      <c r="F411" s="155"/>
      <c r="G411" s="156"/>
      <c r="K411" s="157"/>
      <c r="N411" s="38"/>
      <c r="Y411" s="153"/>
      <c r="AX411" s="153"/>
      <c r="BV411" s="153"/>
      <c r="CP411" s="153"/>
      <c r="CT411" s="159"/>
      <c r="CU411" s="159"/>
      <c r="CV411" s="159"/>
      <c r="CW411" s="159"/>
      <c r="DJ411" s="153"/>
    </row>
    <row r="412" spans="1:114" s="31" customFormat="1" ht="12" x14ac:dyDescent="0.3">
      <c r="A412" s="153"/>
      <c r="C412" s="154"/>
      <c r="D412" s="155"/>
      <c r="F412" s="155"/>
      <c r="G412" s="156"/>
      <c r="K412" s="157"/>
      <c r="N412" s="38"/>
      <c r="Y412" s="153"/>
      <c r="AX412" s="153"/>
      <c r="BV412" s="153"/>
      <c r="CP412" s="153"/>
      <c r="CT412" s="159"/>
      <c r="CU412" s="159"/>
      <c r="CV412" s="159"/>
      <c r="CW412" s="159"/>
      <c r="DJ412" s="153"/>
    </row>
    <row r="413" spans="1:114" s="31" customFormat="1" ht="12" x14ac:dyDescent="0.3">
      <c r="A413" s="153"/>
      <c r="C413" s="154"/>
      <c r="D413" s="155"/>
      <c r="F413" s="155"/>
      <c r="G413" s="156"/>
      <c r="K413" s="157"/>
      <c r="N413" s="38"/>
      <c r="Y413" s="153"/>
      <c r="AX413" s="153"/>
      <c r="BV413" s="153"/>
      <c r="CP413" s="153"/>
      <c r="CT413" s="159"/>
      <c r="CU413" s="159"/>
      <c r="CV413" s="159"/>
      <c r="CW413" s="159"/>
      <c r="DJ413" s="153"/>
    </row>
    <row r="414" spans="1:114" s="31" customFormat="1" ht="12" x14ac:dyDescent="0.3">
      <c r="A414" s="153"/>
      <c r="C414" s="154"/>
      <c r="D414" s="155"/>
      <c r="F414" s="155"/>
      <c r="G414" s="156"/>
      <c r="K414" s="157"/>
      <c r="N414" s="38"/>
      <c r="Y414" s="153"/>
      <c r="AX414" s="153"/>
      <c r="BV414" s="153"/>
      <c r="CP414" s="153"/>
      <c r="CT414" s="159"/>
      <c r="CU414" s="159"/>
      <c r="CV414" s="159"/>
      <c r="CW414" s="159"/>
      <c r="DJ414" s="153"/>
    </row>
    <row r="415" spans="1:114" s="31" customFormat="1" ht="12" x14ac:dyDescent="0.3">
      <c r="A415" s="153"/>
      <c r="C415" s="154"/>
      <c r="D415" s="155"/>
      <c r="F415" s="155"/>
      <c r="G415" s="156"/>
      <c r="K415" s="157"/>
      <c r="N415" s="38"/>
      <c r="Y415" s="153"/>
      <c r="AX415" s="153"/>
      <c r="BV415" s="153"/>
      <c r="CP415" s="153"/>
      <c r="CT415" s="159"/>
      <c r="CU415" s="159"/>
      <c r="CV415" s="159"/>
      <c r="CW415" s="159"/>
      <c r="DJ415" s="153"/>
    </row>
    <row r="416" spans="1:114" s="31" customFormat="1" ht="12" x14ac:dyDescent="0.3">
      <c r="A416" s="153"/>
      <c r="C416" s="154"/>
      <c r="D416" s="155"/>
      <c r="F416" s="155"/>
      <c r="G416" s="156"/>
      <c r="K416" s="157"/>
      <c r="N416" s="38"/>
      <c r="Y416" s="153"/>
      <c r="AX416" s="153"/>
      <c r="BV416" s="153"/>
      <c r="CP416" s="153"/>
      <c r="CT416" s="159"/>
      <c r="CU416" s="159"/>
      <c r="CV416" s="159"/>
      <c r="CW416" s="159"/>
      <c r="DJ416" s="153"/>
    </row>
    <row r="417" spans="1:114" s="31" customFormat="1" ht="12" x14ac:dyDescent="0.3">
      <c r="A417" s="153"/>
      <c r="C417" s="154"/>
      <c r="D417" s="155"/>
      <c r="F417" s="155"/>
      <c r="G417" s="156"/>
      <c r="K417" s="157"/>
      <c r="N417" s="38"/>
      <c r="Y417" s="153"/>
      <c r="AX417" s="153"/>
      <c r="BV417" s="153"/>
      <c r="CP417" s="153"/>
      <c r="CT417" s="159"/>
      <c r="CU417" s="159"/>
      <c r="CV417" s="159"/>
      <c r="CW417" s="159"/>
      <c r="DJ417" s="153"/>
    </row>
    <row r="418" spans="1:114" s="31" customFormat="1" ht="12" x14ac:dyDescent="0.3">
      <c r="A418" s="153"/>
      <c r="C418" s="154"/>
      <c r="D418" s="155"/>
      <c r="F418" s="155"/>
      <c r="G418" s="156"/>
      <c r="K418" s="157"/>
      <c r="N418" s="38"/>
      <c r="Y418" s="153"/>
      <c r="AX418" s="153"/>
      <c r="BV418" s="153"/>
      <c r="CP418" s="153"/>
      <c r="CT418" s="159"/>
      <c r="CU418" s="159"/>
      <c r="CV418" s="159"/>
      <c r="CW418" s="159"/>
      <c r="DJ418" s="153"/>
    </row>
    <row r="419" spans="1:114" s="31" customFormat="1" ht="12" x14ac:dyDescent="0.3">
      <c r="A419" s="153"/>
      <c r="C419" s="154"/>
      <c r="D419" s="155"/>
      <c r="F419" s="155"/>
      <c r="G419" s="156"/>
      <c r="K419" s="157"/>
      <c r="N419" s="38"/>
      <c r="Y419" s="153"/>
      <c r="AX419" s="153"/>
      <c r="BV419" s="153"/>
      <c r="CP419" s="153"/>
      <c r="CT419" s="159"/>
      <c r="CU419" s="159"/>
      <c r="CV419" s="159"/>
      <c r="CW419" s="159"/>
      <c r="DJ419" s="153"/>
    </row>
    <row r="420" spans="1:114" s="31" customFormat="1" ht="12" x14ac:dyDescent="0.3">
      <c r="A420" s="153"/>
      <c r="C420" s="154"/>
      <c r="D420" s="155"/>
      <c r="F420" s="155"/>
      <c r="G420" s="156"/>
      <c r="K420" s="157"/>
      <c r="N420" s="38"/>
      <c r="Y420" s="153"/>
      <c r="AX420" s="153"/>
      <c r="BV420" s="153"/>
      <c r="CP420" s="153"/>
      <c r="CT420" s="159"/>
      <c r="CU420" s="159"/>
      <c r="CV420" s="159"/>
      <c r="CW420" s="159"/>
      <c r="DJ420" s="153"/>
    </row>
    <row r="421" spans="1:114" s="31" customFormat="1" ht="12" x14ac:dyDescent="0.3">
      <c r="A421" s="153"/>
      <c r="C421" s="154"/>
      <c r="D421" s="155"/>
      <c r="F421" s="155"/>
      <c r="G421" s="156"/>
      <c r="K421" s="157"/>
      <c r="N421" s="38"/>
      <c r="Y421" s="153"/>
      <c r="AX421" s="153"/>
      <c r="BV421" s="153"/>
      <c r="CP421" s="153"/>
      <c r="CT421" s="159"/>
      <c r="CU421" s="159"/>
      <c r="CV421" s="159"/>
      <c r="CW421" s="159"/>
      <c r="DJ421" s="153"/>
    </row>
    <row r="422" spans="1:114" s="31" customFormat="1" ht="12" x14ac:dyDescent="0.3">
      <c r="A422" s="153"/>
      <c r="C422" s="154"/>
      <c r="D422" s="155"/>
      <c r="F422" s="155"/>
      <c r="G422" s="156"/>
      <c r="K422" s="157"/>
      <c r="N422" s="38"/>
      <c r="Y422" s="153"/>
      <c r="AX422" s="153"/>
      <c r="BV422" s="153"/>
      <c r="CP422" s="153"/>
      <c r="CT422" s="159"/>
      <c r="CU422" s="159"/>
      <c r="CV422" s="159"/>
      <c r="CW422" s="159"/>
      <c r="DJ422" s="153"/>
    </row>
    <row r="423" spans="1:114" s="31" customFormat="1" ht="12" x14ac:dyDescent="0.3">
      <c r="A423" s="153"/>
      <c r="C423" s="154"/>
      <c r="D423" s="155"/>
      <c r="F423" s="155"/>
      <c r="G423" s="156"/>
      <c r="K423" s="157"/>
      <c r="N423" s="38"/>
      <c r="Y423" s="153"/>
      <c r="AX423" s="153"/>
      <c r="BV423" s="153"/>
      <c r="CP423" s="153"/>
      <c r="CT423" s="159"/>
      <c r="CU423" s="159"/>
      <c r="CV423" s="159"/>
      <c r="CW423" s="159"/>
      <c r="DJ423" s="153"/>
    </row>
    <row r="424" spans="1:114" s="31" customFormat="1" ht="12" x14ac:dyDescent="0.3">
      <c r="A424" s="153"/>
      <c r="C424" s="154"/>
      <c r="D424" s="155"/>
      <c r="F424" s="155"/>
      <c r="G424" s="156"/>
      <c r="K424" s="157"/>
      <c r="N424" s="38"/>
      <c r="Y424" s="153"/>
      <c r="AX424" s="153"/>
      <c r="BV424" s="153"/>
      <c r="CP424" s="153"/>
      <c r="CT424" s="159"/>
      <c r="CU424" s="159"/>
      <c r="CV424" s="159"/>
      <c r="CW424" s="159"/>
      <c r="DJ424" s="153"/>
    </row>
    <row r="425" spans="1:114" s="31" customFormat="1" ht="12" x14ac:dyDescent="0.3">
      <c r="A425" s="153"/>
      <c r="C425" s="154"/>
      <c r="D425" s="155"/>
      <c r="F425" s="155"/>
      <c r="G425" s="156"/>
      <c r="K425" s="157"/>
      <c r="N425" s="38"/>
      <c r="Y425" s="153"/>
      <c r="AX425" s="153"/>
      <c r="BV425" s="153"/>
      <c r="CP425" s="153"/>
      <c r="CT425" s="159"/>
      <c r="CU425" s="159"/>
      <c r="CV425" s="159"/>
      <c r="CW425" s="159"/>
      <c r="DJ425" s="153"/>
    </row>
    <row r="426" spans="1:114" s="31" customFormat="1" ht="12" x14ac:dyDescent="0.3">
      <c r="A426" s="153"/>
      <c r="C426" s="154"/>
      <c r="D426" s="155"/>
      <c r="F426" s="155"/>
      <c r="G426" s="156"/>
      <c r="K426" s="157"/>
      <c r="N426" s="38"/>
      <c r="Y426" s="153"/>
      <c r="AX426" s="153"/>
      <c r="BV426" s="153"/>
      <c r="CP426" s="153"/>
      <c r="CT426" s="159"/>
      <c r="CU426" s="159"/>
      <c r="CV426" s="159"/>
      <c r="CW426" s="159"/>
      <c r="DJ426" s="153"/>
    </row>
    <row r="427" spans="1:114" s="31" customFormat="1" ht="12" x14ac:dyDescent="0.3">
      <c r="A427" s="153"/>
      <c r="C427" s="154"/>
      <c r="D427" s="155"/>
      <c r="F427" s="155"/>
      <c r="G427" s="156"/>
      <c r="K427" s="157"/>
      <c r="N427" s="38"/>
      <c r="Y427" s="153"/>
      <c r="AX427" s="153"/>
      <c r="BV427" s="153"/>
      <c r="CP427" s="153"/>
      <c r="CT427" s="159"/>
      <c r="CU427" s="159"/>
      <c r="CV427" s="159"/>
      <c r="CW427" s="159"/>
      <c r="DJ427" s="153"/>
    </row>
    <row r="428" spans="1:114" s="31" customFormat="1" ht="12" x14ac:dyDescent="0.3">
      <c r="A428" s="153"/>
      <c r="C428" s="154"/>
      <c r="D428" s="155"/>
      <c r="F428" s="155"/>
      <c r="G428" s="156"/>
      <c r="K428" s="157"/>
      <c r="N428" s="38"/>
      <c r="Y428" s="153"/>
      <c r="AX428" s="153"/>
      <c r="BV428" s="153"/>
      <c r="CP428" s="153"/>
      <c r="CT428" s="159"/>
      <c r="CU428" s="159"/>
      <c r="CV428" s="159"/>
      <c r="CW428" s="159"/>
      <c r="DJ428" s="153"/>
    </row>
    <row r="429" spans="1:114" s="31" customFormat="1" ht="12" x14ac:dyDescent="0.3">
      <c r="A429" s="153"/>
      <c r="C429" s="154"/>
      <c r="D429" s="155"/>
      <c r="F429" s="155"/>
      <c r="G429" s="156"/>
      <c r="K429" s="157"/>
      <c r="N429" s="38"/>
      <c r="Y429" s="153"/>
      <c r="AX429" s="153"/>
      <c r="BV429" s="153"/>
      <c r="CP429" s="153"/>
      <c r="CT429" s="159"/>
      <c r="CU429" s="159"/>
      <c r="CV429" s="159"/>
      <c r="CW429" s="159"/>
      <c r="DJ429" s="153"/>
    </row>
    <row r="430" spans="1:114" s="31" customFormat="1" ht="12" x14ac:dyDescent="0.3">
      <c r="A430" s="153"/>
      <c r="C430" s="154"/>
      <c r="D430" s="155"/>
      <c r="F430" s="155"/>
      <c r="G430" s="156"/>
      <c r="K430" s="157"/>
      <c r="N430" s="38"/>
      <c r="Y430" s="153"/>
      <c r="AX430" s="153"/>
      <c r="BV430" s="153"/>
      <c r="CP430" s="153"/>
      <c r="CT430" s="159"/>
      <c r="CU430" s="159"/>
      <c r="CV430" s="159"/>
      <c r="CW430" s="159"/>
      <c r="DJ430" s="153"/>
    </row>
    <row r="431" spans="1:114" s="31" customFormat="1" ht="12" x14ac:dyDescent="0.3">
      <c r="A431" s="153"/>
      <c r="C431" s="154"/>
      <c r="D431" s="155"/>
      <c r="F431" s="155"/>
      <c r="G431" s="156"/>
      <c r="K431" s="157"/>
      <c r="N431" s="38"/>
      <c r="Y431" s="153"/>
      <c r="AX431" s="153"/>
      <c r="BV431" s="153"/>
      <c r="CP431" s="153"/>
      <c r="CT431" s="159"/>
      <c r="CU431" s="159"/>
      <c r="CV431" s="159"/>
      <c r="CW431" s="159"/>
      <c r="DJ431" s="153"/>
    </row>
    <row r="432" spans="1:114" s="31" customFormat="1" ht="12" x14ac:dyDescent="0.3">
      <c r="A432" s="153"/>
      <c r="C432" s="154"/>
      <c r="D432" s="155"/>
      <c r="F432" s="155"/>
      <c r="G432" s="156"/>
      <c r="K432" s="157"/>
      <c r="N432" s="38"/>
      <c r="Y432" s="153"/>
      <c r="AX432" s="153"/>
      <c r="BV432" s="153"/>
      <c r="CP432" s="153"/>
      <c r="CT432" s="159"/>
      <c r="CU432" s="159"/>
      <c r="CV432" s="159"/>
      <c r="CW432" s="159"/>
      <c r="DJ432" s="153"/>
    </row>
    <row r="433" spans="1:114" s="31" customFormat="1" ht="12" x14ac:dyDescent="0.3">
      <c r="A433" s="153"/>
      <c r="C433" s="154"/>
      <c r="D433" s="155"/>
      <c r="F433" s="155"/>
      <c r="G433" s="156"/>
      <c r="K433" s="157"/>
      <c r="N433" s="38"/>
      <c r="Y433" s="153"/>
      <c r="AX433" s="153"/>
      <c r="BV433" s="153"/>
      <c r="CP433" s="153"/>
      <c r="CT433" s="159"/>
      <c r="CU433" s="159"/>
      <c r="CV433" s="159"/>
      <c r="CW433" s="159"/>
      <c r="DJ433" s="153"/>
    </row>
    <row r="434" spans="1:114" s="31" customFormat="1" ht="12" x14ac:dyDescent="0.3">
      <c r="A434" s="153"/>
      <c r="C434" s="154"/>
      <c r="D434" s="155"/>
      <c r="F434" s="155"/>
      <c r="G434" s="156"/>
      <c r="K434" s="157"/>
      <c r="N434" s="38"/>
      <c r="Y434" s="153"/>
      <c r="AX434" s="153"/>
      <c r="BV434" s="153"/>
      <c r="CP434" s="153"/>
      <c r="CT434" s="159"/>
      <c r="CU434" s="159"/>
      <c r="CV434" s="159"/>
      <c r="CW434" s="159"/>
      <c r="DJ434" s="153"/>
    </row>
    <row r="435" spans="1:114" s="31" customFormat="1" ht="12" x14ac:dyDescent="0.3">
      <c r="A435" s="153"/>
      <c r="C435" s="154"/>
      <c r="D435" s="155"/>
      <c r="F435" s="155"/>
      <c r="G435" s="156"/>
      <c r="K435" s="157"/>
      <c r="N435" s="38"/>
      <c r="Y435" s="153"/>
      <c r="AX435" s="153"/>
      <c r="BV435" s="153"/>
      <c r="CP435" s="153"/>
      <c r="CT435" s="159"/>
      <c r="CU435" s="159"/>
      <c r="CV435" s="159"/>
      <c r="CW435" s="159"/>
      <c r="DJ435" s="153"/>
    </row>
    <row r="436" spans="1:114" s="31" customFormat="1" ht="12" x14ac:dyDescent="0.3">
      <c r="A436" s="153"/>
      <c r="C436" s="154"/>
      <c r="D436" s="155"/>
      <c r="F436" s="155"/>
      <c r="G436" s="156"/>
      <c r="K436" s="157"/>
      <c r="N436" s="38"/>
      <c r="Y436" s="153"/>
      <c r="AX436" s="153"/>
      <c r="BV436" s="153"/>
      <c r="CP436" s="153"/>
      <c r="CT436" s="159"/>
      <c r="CU436" s="159"/>
      <c r="CV436" s="159"/>
      <c r="CW436" s="159"/>
      <c r="DJ436" s="153"/>
    </row>
    <row r="437" spans="1:114" s="31" customFormat="1" ht="12" x14ac:dyDescent="0.3">
      <c r="A437" s="153"/>
      <c r="C437" s="154"/>
      <c r="D437" s="155"/>
      <c r="F437" s="155"/>
      <c r="G437" s="156"/>
      <c r="K437" s="157"/>
      <c r="N437" s="38"/>
      <c r="Y437" s="153"/>
      <c r="AX437" s="153"/>
      <c r="BV437" s="153"/>
      <c r="CP437" s="153"/>
      <c r="CT437" s="159"/>
      <c r="CU437" s="159"/>
      <c r="CV437" s="159"/>
      <c r="CW437" s="159"/>
      <c r="DJ437" s="153"/>
    </row>
    <row r="438" spans="1:114" s="31" customFormat="1" ht="12" x14ac:dyDescent="0.3">
      <c r="A438" s="153"/>
      <c r="C438" s="154"/>
      <c r="D438" s="155"/>
      <c r="F438" s="155"/>
      <c r="G438" s="156"/>
      <c r="K438" s="157"/>
      <c r="N438" s="38"/>
      <c r="Y438" s="153"/>
      <c r="AX438" s="153"/>
      <c r="BV438" s="153"/>
      <c r="CP438" s="153"/>
      <c r="CT438" s="159"/>
      <c r="CU438" s="159"/>
      <c r="CV438" s="159"/>
      <c r="CW438" s="159"/>
      <c r="DJ438" s="153"/>
    </row>
    <row r="439" spans="1:114" s="31" customFormat="1" ht="12" x14ac:dyDescent="0.3">
      <c r="A439" s="153"/>
      <c r="C439" s="154"/>
      <c r="D439" s="155"/>
      <c r="F439" s="155"/>
      <c r="G439" s="156"/>
      <c r="K439" s="157"/>
      <c r="N439" s="38"/>
      <c r="Y439" s="153"/>
      <c r="AX439" s="153"/>
      <c r="BV439" s="153"/>
      <c r="CP439" s="153"/>
      <c r="CT439" s="159"/>
      <c r="CU439" s="159"/>
      <c r="CV439" s="159"/>
      <c r="CW439" s="159"/>
      <c r="DJ439" s="153"/>
    </row>
    <row r="440" spans="1:114" s="31" customFormat="1" ht="12" x14ac:dyDescent="0.3">
      <c r="A440" s="153"/>
      <c r="C440" s="154"/>
      <c r="D440" s="155"/>
      <c r="F440" s="155"/>
      <c r="G440" s="156"/>
      <c r="K440" s="157"/>
      <c r="N440" s="38"/>
      <c r="Y440" s="153"/>
      <c r="AX440" s="153"/>
      <c r="BV440" s="153"/>
      <c r="CP440" s="153"/>
      <c r="CT440" s="159"/>
      <c r="CU440" s="159"/>
      <c r="CV440" s="159"/>
      <c r="CW440" s="159"/>
      <c r="DJ440" s="153"/>
    </row>
    <row r="441" spans="1:114" s="31" customFormat="1" ht="12" x14ac:dyDescent="0.3">
      <c r="A441" s="153"/>
      <c r="C441" s="154"/>
      <c r="D441" s="155"/>
      <c r="F441" s="155"/>
      <c r="G441" s="156"/>
      <c r="K441" s="157"/>
      <c r="N441" s="38"/>
      <c r="Y441" s="153"/>
      <c r="AX441" s="153"/>
      <c r="BV441" s="153"/>
      <c r="CP441" s="153"/>
      <c r="CT441" s="159"/>
      <c r="CU441" s="159"/>
      <c r="CV441" s="159"/>
      <c r="CW441" s="159"/>
      <c r="DJ441" s="153"/>
    </row>
    <row r="442" spans="1:114" s="31" customFormat="1" ht="12" x14ac:dyDescent="0.3">
      <c r="A442" s="153"/>
      <c r="C442" s="154"/>
      <c r="D442" s="155"/>
      <c r="F442" s="155"/>
      <c r="G442" s="156"/>
      <c r="K442" s="157"/>
      <c r="N442" s="38"/>
      <c r="Y442" s="153"/>
      <c r="AX442" s="153"/>
      <c r="BV442" s="153"/>
      <c r="CP442" s="153"/>
      <c r="CT442" s="159"/>
      <c r="CU442" s="159"/>
      <c r="CV442" s="159"/>
      <c r="CW442" s="159"/>
      <c r="DJ442" s="153"/>
    </row>
    <row r="443" spans="1:114" s="31" customFormat="1" ht="12" x14ac:dyDescent="0.3">
      <c r="A443" s="153"/>
      <c r="C443" s="154"/>
      <c r="D443" s="155"/>
      <c r="F443" s="155"/>
      <c r="G443" s="156"/>
      <c r="K443" s="157"/>
      <c r="N443" s="38"/>
      <c r="Y443" s="153"/>
      <c r="AX443" s="153"/>
      <c r="BV443" s="153"/>
      <c r="CP443" s="153"/>
      <c r="CT443" s="159"/>
      <c r="CU443" s="159"/>
      <c r="CV443" s="159"/>
      <c r="CW443" s="159"/>
      <c r="DJ443" s="153"/>
    </row>
    <row r="444" spans="1:114" s="31" customFormat="1" ht="12" x14ac:dyDescent="0.3">
      <c r="A444" s="153"/>
      <c r="C444" s="154"/>
      <c r="D444" s="155"/>
      <c r="F444" s="155"/>
      <c r="G444" s="156"/>
      <c r="K444" s="157"/>
      <c r="N444" s="38"/>
      <c r="Y444" s="153"/>
      <c r="AX444" s="153"/>
      <c r="BV444" s="153"/>
      <c r="CP444" s="153"/>
      <c r="CT444" s="159"/>
      <c r="CU444" s="159"/>
      <c r="CV444" s="159"/>
      <c r="CW444" s="159"/>
      <c r="DJ444" s="153"/>
    </row>
    <row r="445" spans="1:114" s="31" customFormat="1" ht="12" x14ac:dyDescent="0.3">
      <c r="A445" s="153"/>
      <c r="C445" s="154"/>
      <c r="D445" s="155"/>
      <c r="F445" s="155"/>
      <c r="G445" s="156"/>
      <c r="K445" s="157"/>
      <c r="N445" s="38"/>
      <c r="Y445" s="153"/>
      <c r="AX445" s="153"/>
      <c r="BV445" s="153"/>
      <c r="CP445" s="153"/>
      <c r="CT445" s="159"/>
      <c r="CU445" s="159"/>
      <c r="CV445" s="159"/>
      <c r="CW445" s="159"/>
      <c r="DJ445" s="153"/>
    </row>
    <row r="446" spans="1:114" s="31" customFormat="1" ht="12" x14ac:dyDescent="0.3">
      <c r="A446" s="153"/>
      <c r="C446" s="154"/>
      <c r="D446" s="155"/>
      <c r="F446" s="155"/>
      <c r="G446" s="156"/>
      <c r="K446" s="157"/>
      <c r="N446" s="38"/>
      <c r="Y446" s="153"/>
      <c r="AX446" s="153"/>
      <c r="BV446" s="153"/>
      <c r="CP446" s="153"/>
      <c r="CT446" s="159"/>
      <c r="CU446" s="159"/>
      <c r="CV446" s="159"/>
      <c r="CW446" s="159"/>
      <c r="DJ446" s="153"/>
    </row>
    <row r="447" spans="1:114" s="31" customFormat="1" ht="12" x14ac:dyDescent="0.3">
      <c r="A447" s="153"/>
      <c r="C447" s="154"/>
      <c r="D447" s="155"/>
      <c r="F447" s="155"/>
      <c r="G447" s="156"/>
      <c r="K447" s="157"/>
      <c r="N447" s="38"/>
      <c r="Y447" s="153"/>
      <c r="AX447" s="153"/>
      <c r="BV447" s="153"/>
      <c r="CP447" s="153"/>
      <c r="CT447" s="159"/>
      <c r="CU447" s="159"/>
      <c r="CV447" s="159"/>
      <c r="CW447" s="159"/>
      <c r="DJ447" s="153"/>
    </row>
    <row r="448" spans="1:114" s="31" customFormat="1" ht="12" x14ac:dyDescent="0.3">
      <c r="A448" s="153"/>
      <c r="C448" s="154"/>
      <c r="D448" s="155"/>
      <c r="F448" s="155"/>
      <c r="G448" s="156"/>
      <c r="K448" s="157"/>
      <c r="N448" s="38"/>
      <c r="Y448" s="153"/>
      <c r="AX448" s="153"/>
      <c r="BV448" s="153"/>
      <c r="CP448" s="153"/>
      <c r="CT448" s="159"/>
      <c r="CU448" s="159"/>
      <c r="CV448" s="159"/>
      <c r="CW448" s="159"/>
      <c r="DJ448" s="153"/>
    </row>
    <row r="449" spans="1:114" s="31" customFormat="1" ht="12" x14ac:dyDescent="0.3">
      <c r="A449" s="153"/>
      <c r="C449" s="154"/>
      <c r="D449" s="155"/>
      <c r="F449" s="155"/>
      <c r="G449" s="156"/>
      <c r="K449" s="157"/>
      <c r="N449" s="38"/>
      <c r="Y449" s="153"/>
      <c r="AX449" s="153"/>
      <c r="BV449" s="153"/>
      <c r="CP449" s="153"/>
      <c r="CT449" s="159"/>
      <c r="CU449" s="159"/>
      <c r="CV449" s="159"/>
      <c r="CW449" s="159"/>
      <c r="DJ449" s="153"/>
    </row>
    <row r="450" spans="1:114" s="31" customFormat="1" ht="12" x14ac:dyDescent="0.3">
      <c r="A450" s="153"/>
      <c r="C450" s="154"/>
      <c r="D450" s="155"/>
      <c r="F450" s="155"/>
      <c r="G450" s="156"/>
      <c r="K450" s="157"/>
      <c r="N450" s="38"/>
      <c r="Y450" s="153"/>
      <c r="AX450" s="153"/>
      <c r="BV450" s="153"/>
      <c r="CP450" s="153"/>
      <c r="CT450" s="159"/>
      <c r="CU450" s="159"/>
      <c r="CV450" s="159"/>
      <c r="CW450" s="159"/>
      <c r="DJ450" s="153"/>
    </row>
    <row r="451" spans="1:114" s="31" customFormat="1" ht="12" x14ac:dyDescent="0.3">
      <c r="A451" s="153"/>
      <c r="C451" s="154"/>
      <c r="D451" s="155"/>
      <c r="F451" s="155"/>
      <c r="G451" s="156"/>
      <c r="K451" s="157"/>
      <c r="N451" s="38"/>
      <c r="Y451" s="153"/>
      <c r="AX451" s="153"/>
      <c r="BV451" s="153"/>
      <c r="CP451" s="153"/>
      <c r="CT451" s="159"/>
      <c r="CU451" s="159"/>
      <c r="CV451" s="159"/>
      <c r="CW451" s="159"/>
      <c r="DJ451" s="153"/>
    </row>
    <row r="452" spans="1:114" s="31" customFormat="1" ht="12" x14ac:dyDescent="0.3">
      <c r="A452" s="153"/>
      <c r="C452" s="154"/>
      <c r="D452" s="155"/>
      <c r="F452" s="155"/>
      <c r="G452" s="156"/>
      <c r="K452" s="157"/>
      <c r="N452" s="38"/>
      <c r="Y452" s="153"/>
      <c r="AX452" s="153"/>
      <c r="BV452" s="153"/>
      <c r="CP452" s="153"/>
      <c r="CT452" s="159"/>
      <c r="CU452" s="159"/>
      <c r="CV452" s="159"/>
      <c r="CW452" s="159"/>
      <c r="DJ452" s="153"/>
    </row>
    <row r="453" spans="1:114" s="31" customFormat="1" ht="12" x14ac:dyDescent="0.3">
      <c r="A453" s="153"/>
      <c r="C453" s="154"/>
      <c r="D453" s="155"/>
      <c r="F453" s="155"/>
      <c r="G453" s="156"/>
      <c r="K453" s="157"/>
      <c r="N453" s="38"/>
      <c r="Y453" s="153"/>
      <c r="AX453" s="153"/>
      <c r="BV453" s="153"/>
      <c r="CP453" s="153"/>
      <c r="CT453" s="159"/>
      <c r="CU453" s="159"/>
      <c r="CV453" s="159"/>
      <c r="CW453" s="159"/>
      <c r="DJ453" s="153"/>
    </row>
    <row r="454" spans="1:114" s="31" customFormat="1" ht="12" x14ac:dyDescent="0.3">
      <c r="A454" s="153"/>
      <c r="C454" s="154"/>
      <c r="D454" s="155"/>
      <c r="F454" s="155"/>
      <c r="G454" s="156"/>
      <c r="K454" s="157"/>
      <c r="N454" s="38"/>
      <c r="Y454" s="153"/>
      <c r="AX454" s="153"/>
      <c r="BV454" s="153"/>
      <c r="CP454" s="153"/>
      <c r="CT454" s="159"/>
      <c r="CU454" s="159"/>
      <c r="CV454" s="159"/>
      <c r="CW454" s="159"/>
      <c r="DJ454" s="153"/>
    </row>
    <row r="455" spans="1:114" s="31" customFormat="1" ht="12" x14ac:dyDescent="0.3">
      <c r="A455" s="153"/>
      <c r="C455" s="154"/>
      <c r="D455" s="155"/>
      <c r="F455" s="155"/>
      <c r="G455" s="156"/>
      <c r="K455" s="157"/>
      <c r="N455" s="38"/>
      <c r="Y455" s="153"/>
      <c r="AX455" s="153"/>
      <c r="BV455" s="153"/>
      <c r="CP455" s="153"/>
      <c r="CT455" s="159"/>
      <c r="CU455" s="159"/>
      <c r="CV455" s="159"/>
      <c r="CW455" s="159"/>
      <c r="DJ455" s="153"/>
    </row>
    <row r="456" spans="1:114" s="31" customFormat="1" ht="12" x14ac:dyDescent="0.3">
      <c r="A456" s="153"/>
      <c r="C456" s="154"/>
      <c r="D456" s="155"/>
      <c r="F456" s="155"/>
      <c r="G456" s="156"/>
      <c r="K456" s="157"/>
      <c r="N456" s="38"/>
      <c r="Y456" s="153"/>
      <c r="AX456" s="153"/>
      <c r="BV456" s="153"/>
      <c r="CP456" s="153"/>
      <c r="CT456" s="159"/>
      <c r="CU456" s="159"/>
      <c r="CV456" s="159"/>
      <c r="CW456" s="159"/>
      <c r="DJ456" s="153"/>
    </row>
    <row r="457" spans="1:114" s="31" customFormat="1" ht="12" x14ac:dyDescent="0.3">
      <c r="A457" s="153"/>
      <c r="C457" s="154"/>
      <c r="D457" s="155"/>
      <c r="F457" s="155"/>
      <c r="G457" s="156"/>
      <c r="K457" s="157"/>
      <c r="N457" s="38"/>
      <c r="Y457" s="153"/>
      <c r="AX457" s="153"/>
      <c r="BV457" s="153"/>
      <c r="CP457" s="153"/>
      <c r="CT457" s="159"/>
      <c r="CU457" s="159"/>
      <c r="CV457" s="159"/>
      <c r="CW457" s="159"/>
      <c r="DJ457" s="153"/>
    </row>
    <row r="458" spans="1:114" s="31" customFormat="1" ht="12" x14ac:dyDescent="0.3">
      <c r="A458" s="153"/>
      <c r="C458" s="154"/>
      <c r="D458" s="155"/>
      <c r="F458" s="155"/>
      <c r="G458" s="156"/>
      <c r="K458" s="157"/>
      <c r="N458" s="38"/>
      <c r="Y458" s="153"/>
      <c r="AX458" s="153"/>
      <c r="BV458" s="153"/>
      <c r="CP458" s="153"/>
      <c r="CT458" s="159"/>
      <c r="CU458" s="159"/>
      <c r="CV458" s="159"/>
      <c r="CW458" s="159"/>
      <c r="DJ458" s="153"/>
    </row>
    <row r="459" spans="1:114" s="31" customFormat="1" ht="12" x14ac:dyDescent="0.3">
      <c r="A459" s="153"/>
      <c r="C459" s="154"/>
      <c r="D459" s="155"/>
      <c r="F459" s="155"/>
      <c r="G459" s="156"/>
      <c r="K459" s="157"/>
      <c r="N459" s="38"/>
      <c r="Y459" s="153"/>
      <c r="AX459" s="153"/>
      <c r="BV459" s="153"/>
      <c r="CP459" s="153"/>
      <c r="CT459" s="159"/>
      <c r="CU459" s="159"/>
      <c r="CV459" s="159"/>
      <c r="CW459" s="159"/>
      <c r="DJ459" s="153"/>
    </row>
    <row r="460" spans="1:114" s="31" customFormat="1" ht="12" x14ac:dyDescent="0.3">
      <c r="A460" s="153"/>
      <c r="C460" s="154"/>
      <c r="D460" s="155"/>
      <c r="F460" s="155"/>
      <c r="G460" s="156"/>
      <c r="K460" s="157"/>
      <c r="N460" s="38"/>
      <c r="Y460" s="153"/>
      <c r="AX460" s="153"/>
      <c r="BV460" s="153"/>
      <c r="CP460" s="153"/>
      <c r="CT460" s="159"/>
      <c r="CU460" s="159"/>
      <c r="CV460" s="159"/>
      <c r="CW460" s="159"/>
      <c r="DJ460" s="153"/>
    </row>
    <row r="461" spans="1:114" s="31" customFormat="1" ht="12" x14ac:dyDescent="0.3">
      <c r="A461" s="153"/>
      <c r="C461" s="154"/>
      <c r="D461" s="155"/>
      <c r="F461" s="155"/>
      <c r="G461" s="156"/>
      <c r="K461" s="157"/>
      <c r="N461" s="38"/>
      <c r="Y461" s="153"/>
      <c r="AX461" s="153"/>
      <c r="BV461" s="153"/>
      <c r="CP461" s="153"/>
      <c r="CT461" s="159"/>
      <c r="CU461" s="159"/>
      <c r="CV461" s="159"/>
      <c r="CW461" s="159"/>
      <c r="DJ461" s="153"/>
    </row>
    <row r="462" spans="1:114" s="31" customFormat="1" ht="12" x14ac:dyDescent="0.3">
      <c r="A462" s="153"/>
      <c r="C462" s="154"/>
      <c r="D462" s="155"/>
      <c r="F462" s="155"/>
      <c r="G462" s="156"/>
      <c r="K462" s="157"/>
      <c r="N462" s="38"/>
      <c r="Y462" s="153"/>
      <c r="AX462" s="153"/>
      <c r="BV462" s="153"/>
      <c r="CP462" s="153"/>
      <c r="CT462" s="159"/>
      <c r="CU462" s="159"/>
      <c r="CV462" s="159"/>
      <c r="CW462" s="159"/>
      <c r="DJ462" s="153"/>
    </row>
    <row r="463" spans="1:114" s="31" customFormat="1" ht="12" x14ac:dyDescent="0.3">
      <c r="A463" s="153"/>
      <c r="C463" s="154"/>
      <c r="D463" s="155"/>
      <c r="F463" s="155"/>
      <c r="G463" s="156"/>
      <c r="K463" s="157"/>
      <c r="N463" s="38"/>
      <c r="Y463" s="153"/>
      <c r="AX463" s="153"/>
      <c r="BV463" s="153"/>
      <c r="CP463" s="153"/>
      <c r="CT463" s="159"/>
      <c r="CU463" s="159"/>
      <c r="CV463" s="159"/>
      <c r="CW463" s="159"/>
      <c r="DJ463" s="153"/>
    </row>
    <row r="464" spans="1:114" s="31" customFormat="1" ht="12" x14ac:dyDescent="0.3">
      <c r="A464" s="153"/>
      <c r="C464" s="154"/>
      <c r="D464" s="155"/>
      <c r="F464" s="155"/>
      <c r="G464" s="156"/>
      <c r="K464" s="157"/>
      <c r="N464" s="38"/>
      <c r="Y464" s="153"/>
      <c r="AX464" s="153"/>
      <c r="BV464" s="153"/>
      <c r="CP464" s="153"/>
      <c r="CT464" s="159"/>
      <c r="CU464" s="159"/>
      <c r="CV464" s="159"/>
      <c r="CW464" s="159"/>
      <c r="DJ464" s="153"/>
    </row>
    <row r="465" spans="1:114" s="31" customFormat="1" ht="12" x14ac:dyDescent="0.3">
      <c r="A465" s="153"/>
      <c r="C465" s="154"/>
      <c r="D465" s="155"/>
      <c r="F465" s="155"/>
      <c r="G465" s="156"/>
      <c r="K465" s="157"/>
      <c r="N465" s="38"/>
      <c r="Y465" s="153"/>
      <c r="AX465" s="153"/>
      <c r="BV465" s="153"/>
      <c r="CP465" s="153"/>
      <c r="CT465" s="159"/>
      <c r="CU465" s="159"/>
      <c r="CV465" s="159"/>
      <c r="CW465" s="159"/>
      <c r="DJ465" s="153"/>
    </row>
    <row r="466" spans="1:114" s="31" customFormat="1" ht="12" x14ac:dyDescent="0.3">
      <c r="A466" s="153"/>
      <c r="C466" s="154"/>
      <c r="D466" s="155"/>
      <c r="F466" s="155"/>
      <c r="G466" s="156"/>
      <c r="K466" s="157"/>
      <c r="N466" s="38"/>
      <c r="Y466" s="153"/>
      <c r="AX466" s="153"/>
      <c r="BV466" s="153"/>
      <c r="CP466" s="153"/>
      <c r="CT466" s="159"/>
      <c r="CU466" s="159"/>
      <c r="CV466" s="159"/>
      <c r="CW466" s="159"/>
      <c r="DJ466" s="153"/>
    </row>
    <row r="467" spans="1:114" s="31" customFormat="1" ht="12" x14ac:dyDescent="0.3">
      <c r="A467" s="153"/>
      <c r="C467" s="154"/>
      <c r="D467" s="155"/>
      <c r="F467" s="155"/>
      <c r="G467" s="156"/>
      <c r="K467" s="157"/>
      <c r="N467" s="38"/>
      <c r="Y467" s="153"/>
      <c r="AX467" s="153"/>
      <c r="BV467" s="153"/>
      <c r="CP467" s="153"/>
      <c r="CT467" s="159"/>
      <c r="CU467" s="159"/>
      <c r="CV467" s="159"/>
      <c r="CW467" s="159"/>
      <c r="DJ467" s="153"/>
    </row>
    <row r="468" spans="1:114" s="31" customFormat="1" ht="12" x14ac:dyDescent="0.3">
      <c r="A468" s="153"/>
      <c r="C468" s="154"/>
      <c r="D468" s="155"/>
      <c r="F468" s="155"/>
      <c r="G468" s="156"/>
      <c r="K468" s="157"/>
      <c r="N468" s="38"/>
      <c r="Y468" s="153"/>
      <c r="AX468" s="153"/>
      <c r="BV468" s="153"/>
      <c r="CP468" s="153"/>
      <c r="CT468" s="159"/>
      <c r="CU468" s="159"/>
      <c r="CV468" s="159"/>
      <c r="CW468" s="159"/>
      <c r="DJ468" s="153"/>
    </row>
    <row r="469" spans="1:114" s="31" customFormat="1" ht="12" x14ac:dyDescent="0.3">
      <c r="A469" s="153"/>
      <c r="C469" s="154"/>
      <c r="D469" s="155"/>
      <c r="F469" s="155"/>
      <c r="G469" s="156"/>
      <c r="K469" s="157"/>
      <c r="N469" s="38"/>
      <c r="Y469" s="153"/>
      <c r="AX469" s="153"/>
      <c r="BV469" s="153"/>
      <c r="CP469" s="153"/>
      <c r="CT469" s="159"/>
      <c r="CU469" s="159"/>
      <c r="CV469" s="159"/>
      <c r="CW469" s="159"/>
      <c r="DJ469" s="153"/>
    </row>
    <row r="470" spans="1:114" s="31" customFormat="1" ht="12" x14ac:dyDescent="0.3">
      <c r="A470" s="153"/>
      <c r="C470" s="154"/>
      <c r="D470" s="155"/>
      <c r="F470" s="155"/>
      <c r="G470" s="156"/>
      <c r="K470" s="157"/>
      <c r="N470" s="38"/>
      <c r="Y470" s="153"/>
      <c r="AX470" s="153"/>
      <c r="BV470" s="153"/>
      <c r="CP470" s="153"/>
      <c r="CT470" s="159"/>
      <c r="CU470" s="159"/>
      <c r="CV470" s="159"/>
      <c r="CW470" s="159"/>
      <c r="DJ470" s="153"/>
    </row>
    <row r="471" spans="1:114" s="31" customFormat="1" ht="12" x14ac:dyDescent="0.3">
      <c r="A471" s="153"/>
      <c r="C471" s="154"/>
      <c r="D471" s="155"/>
      <c r="F471" s="155"/>
      <c r="G471" s="156"/>
      <c r="K471" s="157"/>
      <c r="N471" s="38"/>
      <c r="Y471" s="153"/>
      <c r="AX471" s="153"/>
      <c r="BV471" s="153"/>
      <c r="CP471" s="153"/>
      <c r="CT471" s="159"/>
      <c r="CU471" s="159"/>
      <c r="CV471" s="159"/>
      <c r="CW471" s="159"/>
      <c r="DJ471" s="153"/>
    </row>
    <row r="472" spans="1:114" s="31" customFormat="1" ht="12" x14ac:dyDescent="0.3">
      <c r="A472" s="153"/>
      <c r="C472" s="154"/>
      <c r="D472" s="155"/>
      <c r="F472" s="155"/>
      <c r="G472" s="156"/>
      <c r="K472" s="157"/>
      <c r="N472" s="38"/>
      <c r="Y472" s="153"/>
      <c r="AX472" s="153"/>
      <c r="BV472" s="153"/>
      <c r="CP472" s="153"/>
      <c r="CT472" s="159"/>
      <c r="CU472" s="159"/>
      <c r="CV472" s="159"/>
      <c r="CW472" s="159"/>
      <c r="DJ472" s="153"/>
    </row>
    <row r="473" spans="1:114" s="31" customFormat="1" ht="12" x14ac:dyDescent="0.3">
      <c r="A473" s="153"/>
      <c r="C473" s="154"/>
      <c r="D473" s="155"/>
      <c r="F473" s="155"/>
      <c r="G473" s="156"/>
      <c r="K473" s="157"/>
      <c r="N473" s="38"/>
      <c r="Y473" s="153"/>
      <c r="AX473" s="153"/>
      <c r="BV473" s="153"/>
      <c r="CP473" s="153"/>
      <c r="CT473" s="159"/>
      <c r="CU473" s="159"/>
      <c r="CV473" s="159"/>
      <c r="CW473" s="159"/>
      <c r="DJ473" s="153"/>
    </row>
    <row r="474" spans="1:114" s="31" customFormat="1" ht="12" x14ac:dyDescent="0.3">
      <c r="A474" s="153"/>
      <c r="C474" s="154"/>
      <c r="D474" s="155"/>
      <c r="F474" s="155"/>
      <c r="G474" s="156"/>
      <c r="K474" s="157"/>
      <c r="N474" s="38"/>
      <c r="Y474" s="153"/>
      <c r="AX474" s="153"/>
      <c r="BV474" s="153"/>
      <c r="CP474" s="153"/>
      <c r="CT474" s="159"/>
      <c r="CU474" s="159"/>
      <c r="CV474" s="159"/>
      <c r="CW474" s="159"/>
      <c r="DJ474" s="153"/>
    </row>
    <row r="475" spans="1:114" s="31" customFormat="1" ht="12" x14ac:dyDescent="0.3">
      <c r="A475" s="153"/>
      <c r="C475" s="154"/>
      <c r="D475" s="155"/>
      <c r="F475" s="155"/>
      <c r="G475" s="156"/>
      <c r="K475" s="157"/>
      <c r="N475" s="38"/>
      <c r="Y475" s="153"/>
      <c r="AX475" s="153"/>
      <c r="BV475" s="153"/>
      <c r="CP475" s="153"/>
      <c r="CT475" s="159"/>
      <c r="CU475" s="159"/>
      <c r="CV475" s="159"/>
      <c r="CW475" s="159"/>
      <c r="DJ475" s="153"/>
    </row>
    <row r="476" spans="1:114" s="31" customFormat="1" ht="12" x14ac:dyDescent="0.3">
      <c r="A476" s="153"/>
      <c r="C476" s="154"/>
      <c r="D476" s="155"/>
      <c r="F476" s="155"/>
      <c r="G476" s="156"/>
      <c r="K476" s="157"/>
      <c r="N476" s="38"/>
      <c r="Y476" s="153"/>
      <c r="AX476" s="153"/>
      <c r="BV476" s="153"/>
      <c r="CP476" s="153"/>
      <c r="CT476" s="159"/>
      <c r="CU476" s="159"/>
      <c r="CV476" s="159"/>
      <c r="CW476" s="159"/>
      <c r="DJ476" s="153"/>
    </row>
    <row r="477" spans="1:114" s="31" customFormat="1" ht="12" x14ac:dyDescent="0.3">
      <c r="A477" s="153"/>
      <c r="C477" s="154"/>
      <c r="D477" s="155"/>
      <c r="F477" s="155"/>
      <c r="G477" s="156"/>
      <c r="K477" s="157"/>
      <c r="N477" s="38"/>
      <c r="Y477" s="153"/>
      <c r="AX477" s="153"/>
      <c r="BV477" s="153"/>
      <c r="CP477" s="153"/>
      <c r="CT477" s="159"/>
      <c r="CU477" s="159"/>
      <c r="CV477" s="159"/>
      <c r="CW477" s="159"/>
      <c r="DJ477" s="153"/>
    </row>
    <row r="478" spans="1:114" s="31" customFormat="1" ht="12" x14ac:dyDescent="0.3">
      <c r="A478" s="153"/>
      <c r="C478" s="154"/>
      <c r="D478" s="155"/>
      <c r="F478" s="155"/>
      <c r="G478" s="156"/>
      <c r="K478" s="157"/>
      <c r="N478" s="38"/>
      <c r="Y478" s="153"/>
      <c r="AX478" s="153"/>
      <c r="BV478" s="153"/>
      <c r="CP478" s="153"/>
      <c r="CT478" s="159"/>
      <c r="CU478" s="159"/>
      <c r="CV478" s="159"/>
      <c r="CW478" s="159"/>
      <c r="DJ478" s="153"/>
    </row>
    <row r="479" spans="1:114" s="31" customFormat="1" ht="12" x14ac:dyDescent="0.3">
      <c r="A479" s="153"/>
      <c r="C479" s="154"/>
      <c r="D479" s="155"/>
      <c r="F479" s="155"/>
      <c r="G479" s="156"/>
      <c r="K479" s="157"/>
      <c r="N479" s="38"/>
      <c r="Y479" s="153"/>
      <c r="AX479" s="153"/>
      <c r="BV479" s="153"/>
      <c r="CP479" s="153"/>
      <c r="CT479" s="159"/>
      <c r="CU479" s="159"/>
      <c r="CV479" s="159"/>
      <c r="CW479" s="159"/>
      <c r="DJ479" s="153"/>
    </row>
    <row r="480" spans="1:114" s="31" customFormat="1" ht="12" x14ac:dyDescent="0.3">
      <c r="A480" s="153"/>
      <c r="C480" s="154"/>
      <c r="D480" s="155"/>
      <c r="F480" s="155"/>
      <c r="G480" s="156"/>
      <c r="K480" s="157"/>
      <c r="N480" s="38"/>
      <c r="Y480" s="153"/>
      <c r="AX480" s="153"/>
      <c r="BV480" s="153"/>
      <c r="CP480" s="153"/>
      <c r="CT480" s="159"/>
      <c r="CU480" s="159"/>
      <c r="CV480" s="159"/>
      <c r="CW480" s="159"/>
      <c r="DJ480" s="153"/>
    </row>
    <row r="481" spans="1:114" s="31" customFormat="1" ht="12" x14ac:dyDescent="0.3">
      <c r="A481" s="153"/>
      <c r="C481" s="154"/>
      <c r="D481" s="155"/>
      <c r="F481" s="155"/>
      <c r="G481" s="156"/>
      <c r="K481" s="157"/>
      <c r="N481" s="38"/>
      <c r="Y481" s="153"/>
      <c r="AX481" s="153"/>
      <c r="BV481" s="153"/>
      <c r="CP481" s="153"/>
      <c r="CT481" s="159"/>
      <c r="CU481" s="159"/>
      <c r="CV481" s="159"/>
      <c r="CW481" s="159"/>
      <c r="DJ481" s="153"/>
    </row>
    <row r="482" spans="1:114" s="31" customFormat="1" ht="12" x14ac:dyDescent="0.3">
      <c r="A482" s="153"/>
      <c r="C482" s="154"/>
      <c r="D482" s="155"/>
      <c r="F482" s="155"/>
      <c r="G482" s="156"/>
      <c r="K482" s="157"/>
      <c r="N482" s="38"/>
      <c r="Y482" s="153"/>
      <c r="AX482" s="153"/>
      <c r="BV482" s="153"/>
      <c r="CP482" s="153"/>
      <c r="CT482" s="159"/>
      <c r="CU482" s="159"/>
      <c r="CV482" s="159"/>
      <c r="CW482" s="159"/>
      <c r="DJ482" s="153"/>
    </row>
    <row r="483" spans="1:114" s="31" customFormat="1" ht="12" x14ac:dyDescent="0.3">
      <c r="A483" s="153"/>
      <c r="C483" s="154"/>
      <c r="D483" s="155"/>
      <c r="F483" s="155"/>
      <c r="G483" s="156"/>
      <c r="K483" s="157"/>
      <c r="N483" s="38"/>
      <c r="Y483" s="153"/>
      <c r="AX483" s="153"/>
      <c r="BV483" s="153"/>
      <c r="CP483" s="153"/>
      <c r="CT483" s="159"/>
      <c r="CU483" s="159"/>
      <c r="CV483" s="159"/>
      <c r="CW483" s="159"/>
      <c r="DJ483" s="153"/>
    </row>
    <row r="484" spans="1:114" s="31" customFormat="1" ht="12" x14ac:dyDescent="0.3">
      <c r="A484" s="153"/>
      <c r="C484" s="154"/>
      <c r="D484" s="155"/>
      <c r="F484" s="155"/>
      <c r="G484" s="156"/>
      <c r="K484" s="157"/>
      <c r="N484" s="38"/>
      <c r="Y484" s="153"/>
      <c r="AX484" s="153"/>
      <c r="BV484" s="153"/>
      <c r="CP484" s="153"/>
      <c r="CT484" s="159"/>
      <c r="CU484" s="159"/>
      <c r="CV484" s="159"/>
      <c r="CW484" s="159"/>
      <c r="DJ484" s="153"/>
    </row>
    <row r="485" spans="1:114" s="31" customFormat="1" ht="12" x14ac:dyDescent="0.3">
      <c r="A485" s="153"/>
      <c r="C485" s="154"/>
      <c r="D485" s="155"/>
      <c r="F485" s="155"/>
      <c r="G485" s="156"/>
      <c r="K485" s="157"/>
      <c r="N485" s="38"/>
      <c r="Y485" s="153"/>
      <c r="AX485" s="153"/>
      <c r="BV485" s="153"/>
      <c r="CP485" s="153"/>
      <c r="CT485" s="159"/>
      <c r="CU485" s="159"/>
      <c r="CV485" s="159"/>
      <c r="CW485" s="159"/>
      <c r="DJ485" s="153"/>
    </row>
    <row r="486" spans="1:114" s="31" customFormat="1" ht="12" x14ac:dyDescent="0.3">
      <c r="A486" s="153"/>
      <c r="C486" s="154"/>
      <c r="D486" s="155"/>
      <c r="F486" s="155"/>
      <c r="G486" s="156"/>
      <c r="K486" s="157"/>
      <c r="N486" s="38"/>
      <c r="Y486" s="153"/>
      <c r="AX486" s="153"/>
      <c r="BV486" s="153"/>
      <c r="CP486" s="153"/>
      <c r="CT486" s="159"/>
      <c r="CU486" s="159"/>
      <c r="CV486" s="159"/>
      <c r="CW486" s="159"/>
      <c r="DJ486" s="153"/>
    </row>
    <row r="487" spans="1:114" s="31" customFormat="1" ht="12" x14ac:dyDescent="0.3">
      <c r="A487" s="153"/>
      <c r="C487" s="154"/>
      <c r="D487" s="155"/>
      <c r="F487" s="155"/>
      <c r="G487" s="156"/>
      <c r="K487" s="157"/>
      <c r="N487" s="38"/>
      <c r="Y487" s="153"/>
      <c r="AX487" s="153"/>
      <c r="BV487" s="153"/>
      <c r="CP487" s="153"/>
      <c r="CT487" s="159"/>
      <c r="CU487" s="159"/>
      <c r="CV487" s="159"/>
      <c r="CW487" s="159"/>
      <c r="DJ487" s="153"/>
    </row>
    <row r="488" spans="1:114" s="31" customFormat="1" ht="12" x14ac:dyDescent="0.3">
      <c r="A488" s="153"/>
      <c r="C488" s="154"/>
      <c r="D488" s="155"/>
      <c r="F488" s="155"/>
      <c r="G488" s="156"/>
      <c r="K488" s="157"/>
      <c r="N488" s="38"/>
      <c r="Y488" s="153"/>
      <c r="AX488" s="153"/>
      <c r="BV488" s="153"/>
      <c r="CP488" s="153"/>
      <c r="CT488" s="159"/>
      <c r="CU488" s="159"/>
      <c r="CV488" s="159"/>
      <c r="CW488" s="159"/>
      <c r="DJ488" s="153"/>
    </row>
    <row r="489" spans="1:114" s="31" customFormat="1" ht="12" x14ac:dyDescent="0.3">
      <c r="A489" s="153"/>
      <c r="C489" s="154"/>
      <c r="D489" s="155"/>
      <c r="F489" s="155"/>
      <c r="G489" s="156"/>
      <c r="K489" s="157"/>
      <c r="N489" s="38"/>
      <c r="Y489" s="153"/>
      <c r="AX489" s="153"/>
      <c r="BV489" s="153"/>
      <c r="CP489" s="153"/>
      <c r="CT489" s="159"/>
      <c r="CU489" s="159"/>
      <c r="CV489" s="159"/>
      <c r="CW489" s="159"/>
      <c r="DJ489" s="153"/>
    </row>
    <row r="490" spans="1:114" s="31" customFormat="1" ht="12" x14ac:dyDescent="0.3">
      <c r="A490" s="153"/>
      <c r="C490" s="154"/>
      <c r="D490" s="155"/>
      <c r="F490" s="155"/>
      <c r="G490" s="156"/>
      <c r="K490" s="157"/>
      <c r="N490" s="38"/>
      <c r="Y490" s="153"/>
      <c r="AX490" s="153"/>
      <c r="BV490" s="153"/>
      <c r="CP490" s="153"/>
      <c r="CT490" s="159"/>
      <c r="CU490" s="159"/>
      <c r="CV490" s="159"/>
      <c r="CW490" s="159"/>
      <c r="DJ490" s="153"/>
    </row>
    <row r="491" spans="1:114" s="31" customFormat="1" ht="12" x14ac:dyDescent="0.3">
      <c r="A491" s="153"/>
      <c r="C491" s="154"/>
      <c r="D491" s="155"/>
      <c r="F491" s="155"/>
      <c r="G491" s="156"/>
      <c r="K491" s="157"/>
      <c r="N491" s="38"/>
      <c r="Y491" s="153"/>
      <c r="AX491" s="153"/>
      <c r="BV491" s="153"/>
      <c r="CP491" s="153"/>
      <c r="CT491" s="159"/>
      <c r="CU491" s="159"/>
      <c r="CV491" s="159"/>
      <c r="CW491" s="159"/>
      <c r="DJ491" s="153"/>
    </row>
    <row r="492" spans="1:114" s="31" customFormat="1" ht="12" x14ac:dyDescent="0.3">
      <c r="A492" s="153"/>
      <c r="C492" s="154"/>
      <c r="D492" s="155"/>
      <c r="F492" s="155"/>
      <c r="G492" s="156"/>
      <c r="K492" s="157"/>
      <c r="N492" s="38"/>
      <c r="Y492" s="153"/>
      <c r="AX492" s="153"/>
      <c r="BV492" s="153"/>
      <c r="CP492" s="153"/>
      <c r="CT492" s="159"/>
      <c r="CU492" s="159"/>
      <c r="CV492" s="159"/>
      <c r="CW492" s="159"/>
      <c r="DJ492" s="153"/>
    </row>
    <row r="493" spans="1:114" s="31" customFormat="1" ht="12" x14ac:dyDescent="0.3">
      <c r="A493" s="153"/>
      <c r="C493" s="154"/>
      <c r="D493" s="155"/>
      <c r="F493" s="155"/>
      <c r="G493" s="156"/>
      <c r="K493" s="157"/>
      <c r="N493" s="38"/>
      <c r="Y493" s="153"/>
      <c r="AX493" s="153"/>
      <c r="BV493" s="153"/>
      <c r="CP493" s="153"/>
      <c r="CT493" s="159"/>
      <c r="CU493" s="159"/>
      <c r="CV493" s="159"/>
      <c r="CW493" s="159"/>
      <c r="DJ493" s="153"/>
    </row>
    <row r="494" spans="1:114" s="31" customFormat="1" ht="12" x14ac:dyDescent="0.3">
      <c r="A494" s="153"/>
      <c r="C494" s="154"/>
      <c r="D494" s="155"/>
      <c r="F494" s="155"/>
      <c r="G494" s="156"/>
      <c r="K494" s="157"/>
      <c r="N494" s="38"/>
      <c r="Y494" s="153"/>
      <c r="AX494" s="153"/>
      <c r="BV494" s="153"/>
      <c r="CP494" s="153"/>
      <c r="CT494" s="159"/>
      <c r="CU494" s="159"/>
      <c r="CV494" s="159"/>
      <c r="CW494" s="159"/>
      <c r="DJ494" s="153"/>
    </row>
    <row r="495" spans="1:114" s="31" customFormat="1" ht="12" x14ac:dyDescent="0.3">
      <c r="A495" s="153"/>
      <c r="C495" s="154"/>
      <c r="D495" s="155"/>
      <c r="F495" s="155"/>
      <c r="G495" s="156"/>
      <c r="K495" s="157"/>
      <c r="N495" s="38"/>
      <c r="Y495" s="153"/>
      <c r="AX495" s="153"/>
      <c r="BV495" s="153"/>
      <c r="CP495" s="153"/>
      <c r="CT495" s="159"/>
      <c r="CU495" s="159"/>
      <c r="CV495" s="159"/>
      <c r="CW495" s="159"/>
      <c r="DJ495" s="153"/>
    </row>
    <row r="496" spans="1:114" s="31" customFormat="1" ht="12" x14ac:dyDescent="0.3">
      <c r="A496" s="153"/>
      <c r="C496" s="154"/>
      <c r="D496" s="155"/>
      <c r="F496" s="155"/>
      <c r="G496" s="156"/>
      <c r="K496" s="157"/>
      <c r="N496" s="38"/>
      <c r="Y496" s="153"/>
      <c r="AX496" s="153"/>
      <c r="BV496" s="153"/>
      <c r="CP496" s="153"/>
      <c r="CT496" s="159"/>
      <c r="CU496" s="159"/>
      <c r="CV496" s="159"/>
      <c r="CW496" s="159"/>
      <c r="DJ496" s="153"/>
    </row>
    <row r="497" spans="1:114" s="31" customFormat="1" ht="12" x14ac:dyDescent="0.3">
      <c r="A497" s="153"/>
      <c r="C497" s="154"/>
      <c r="D497" s="155"/>
      <c r="F497" s="155"/>
      <c r="G497" s="156"/>
      <c r="K497" s="157"/>
      <c r="N497" s="38"/>
      <c r="Y497" s="153"/>
      <c r="AX497" s="153"/>
      <c r="BV497" s="153"/>
      <c r="CP497" s="153"/>
      <c r="CT497" s="159"/>
      <c r="CU497" s="159"/>
      <c r="CV497" s="159"/>
      <c r="CW497" s="159"/>
      <c r="DJ497" s="153"/>
    </row>
    <row r="498" spans="1:114" s="31" customFormat="1" ht="12" x14ac:dyDescent="0.3">
      <c r="A498" s="153"/>
      <c r="C498" s="154"/>
      <c r="D498" s="155"/>
      <c r="F498" s="155"/>
      <c r="G498" s="156"/>
      <c r="K498" s="157"/>
      <c r="N498" s="38"/>
      <c r="Y498" s="153"/>
      <c r="AX498" s="153"/>
      <c r="BV498" s="153"/>
      <c r="CP498" s="153"/>
      <c r="CT498" s="159"/>
      <c r="CU498" s="159"/>
      <c r="CV498" s="159"/>
      <c r="CW498" s="159"/>
      <c r="DJ498" s="153"/>
    </row>
    <row r="499" spans="1:114" s="31" customFormat="1" ht="12" x14ac:dyDescent="0.3">
      <c r="A499" s="153"/>
      <c r="C499" s="154"/>
      <c r="D499" s="155"/>
      <c r="F499" s="155"/>
      <c r="G499" s="156"/>
      <c r="K499" s="157"/>
      <c r="N499" s="38"/>
      <c r="Y499" s="153"/>
      <c r="AX499" s="153"/>
      <c r="BV499" s="153"/>
      <c r="CP499" s="153"/>
      <c r="CT499" s="159"/>
      <c r="CU499" s="159"/>
      <c r="CV499" s="159"/>
      <c r="CW499" s="159"/>
      <c r="DJ499" s="153"/>
    </row>
    <row r="500" spans="1:114" s="31" customFormat="1" ht="12" x14ac:dyDescent="0.3">
      <c r="A500" s="153"/>
      <c r="C500" s="154"/>
      <c r="D500" s="155"/>
      <c r="F500" s="155"/>
      <c r="G500" s="156"/>
      <c r="K500" s="157"/>
      <c r="N500" s="38"/>
      <c r="Y500" s="153"/>
      <c r="AX500" s="153"/>
      <c r="BV500" s="153"/>
      <c r="CP500" s="153"/>
      <c r="CT500" s="159"/>
      <c r="CU500" s="159"/>
      <c r="CV500" s="159"/>
      <c r="CW500" s="159"/>
      <c r="DJ500" s="153"/>
    </row>
    <row r="501" spans="1:114" s="31" customFormat="1" ht="12" x14ac:dyDescent="0.3">
      <c r="A501" s="153"/>
      <c r="C501" s="154"/>
      <c r="D501" s="155"/>
      <c r="F501" s="155"/>
      <c r="G501" s="156"/>
      <c r="K501" s="157"/>
      <c r="N501" s="38"/>
      <c r="Y501" s="153"/>
      <c r="AX501" s="153"/>
      <c r="BV501" s="153"/>
      <c r="CP501" s="153"/>
      <c r="CT501" s="159"/>
      <c r="CU501" s="159"/>
      <c r="CV501" s="159"/>
      <c r="CW501" s="159"/>
      <c r="DJ501" s="153"/>
    </row>
    <row r="502" spans="1:114" s="31" customFormat="1" ht="12" x14ac:dyDescent="0.3">
      <c r="A502" s="153"/>
      <c r="C502" s="154"/>
      <c r="D502" s="155"/>
      <c r="F502" s="155"/>
      <c r="G502" s="156"/>
      <c r="K502" s="157"/>
      <c r="N502" s="38"/>
      <c r="Y502" s="153"/>
      <c r="AX502" s="153"/>
      <c r="BV502" s="153"/>
      <c r="CP502" s="153"/>
      <c r="CT502" s="159"/>
      <c r="CU502" s="159"/>
      <c r="CV502" s="159"/>
      <c r="CW502" s="159"/>
      <c r="DJ502" s="153"/>
    </row>
    <row r="503" spans="1:114" s="31" customFormat="1" ht="12" x14ac:dyDescent="0.3">
      <c r="A503" s="153"/>
      <c r="C503" s="154"/>
      <c r="D503" s="155"/>
      <c r="F503" s="155"/>
      <c r="G503" s="156"/>
      <c r="K503" s="157"/>
      <c r="N503" s="38"/>
      <c r="Y503" s="153"/>
      <c r="AX503" s="153"/>
      <c r="BV503" s="153"/>
      <c r="CP503" s="153"/>
      <c r="CT503" s="159"/>
      <c r="CU503" s="159"/>
      <c r="CV503" s="159"/>
      <c r="CW503" s="159"/>
      <c r="DJ503" s="153"/>
    </row>
    <row r="504" spans="1:114" s="31" customFormat="1" ht="12" x14ac:dyDescent="0.3">
      <c r="A504" s="153"/>
      <c r="C504" s="154"/>
      <c r="D504" s="155"/>
      <c r="F504" s="155"/>
      <c r="G504" s="156"/>
      <c r="K504" s="157"/>
      <c r="N504" s="38"/>
      <c r="Y504" s="153"/>
      <c r="AX504" s="153"/>
      <c r="BV504" s="153"/>
      <c r="CP504" s="153"/>
      <c r="CT504" s="159"/>
      <c r="CU504" s="159"/>
      <c r="CV504" s="159"/>
      <c r="CW504" s="159"/>
      <c r="DJ504" s="153"/>
    </row>
  </sheetData>
  <sortState xmlns:xlrd2="http://schemas.microsoft.com/office/spreadsheetml/2017/richdata2" ref="B3:K96">
    <sortCondition descending="1" ref="D3"/>
  </sortState>
  <pageMargins left="0.7" right="0.7" top="0.75" bottom="0.75" header="0.3" footer="0.3"/>
  <pageSetup orientation="portrait" r:id="rId38"/>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8DB59-9F3C-4D68-897A-BAAF131D4B5E}">
  <sheetPr>
    <tabColor rgb="FFFFFF00"/>
  </sheetPr>
  <dimension ref="A1:BH236"/>
  <sheetViews>
    <sheetView topLeftCell="A3" zoomScale="60" zoomScaleNormal="60" workbookViewId="0">
      <selection activeCell="Q18" sqref="Q18"/>
    </sheetView>
  </sheetViews>
  <sheetFormatPr defaultRowHeight="17" x14ac:dyDescent="0.5"/>
  <cols>
    <col min="1" max="1" width="3.81640625" style="131" customWidth="1"/>
    <col min="2" max="2" width="20" style="130" customWidth="1"/>
    <col min="3" max="3" width="14.81640625" style="132" bestFit="1" customWidth="1"/>
    <col min="4" max="4" width="13.54296875" style="132" bestFit="1" customWidth="1"/>
    <col min="5" max="5" width="17.7265625" style="132" bestFit="1" customWidth="1"/>
    <col min="6" max="6" width="10.6328125" style="132" customWidth="1"/>
    <col min="7" max="7" width="19.81640625" style="132" customWidth="1"/>
    <col min="8" max="8" width="18" style="132" bestFit="1" customWidth="1"/>
    <col min="9" max="9" width="13.453125" style="132" customWidth="1"/>
    <col min="10" max="10" width="11.81640625" style="132" bestFit="1" customWidth="1"/>
    <col min="11" max="11" width="18" style="132" bestFit="1" customWidth="1"/>
    <col min="12" max="12" width="10.1796875" style="132" customWidth="1"/>
    <col min="13" max="13" width="12.90625" style="132" bestFit="1" customWidth="1"/>
    <col min="14" max="14" width="31.7265625" style="131" bestFit="1" customWidth="1"/>
    <col min="15" max="15" width="13.08984375" style="131" bestFit="1" customWidth="1"/>
    <col min="16" max="16" width="11.7265625" style="131" bestFit="1" customWidth="1"/>
    <col min="17" max="17" width="14.7265625" style="130" bestFit="1" customWidth="1"/>
    <col min="18" max="18" width="22" style="131" bestFit="1" customWidth="1"/>
    <col min="19" max="19" width="9.7265625" style="131" bestFit="1" customWidth="1"/>
    <col min="20" max="20" width="11.90625" style="131" bestFit="1" customWidth="1"/>
    <col min="21" max="21" width="12.90625" style="131" bestFit="1" customWidth="1"/>
    <col min="22" max="22" width="10.6328125" style="131" bestFit="1" customWidth="1"/>
    <col min="23" max="23" width="10.90625" style="131" bestFit="1" customWidth="1"/>
    <col min="24" max="24" width="13.08984375" style="131" bestFit="1" customWidth="1"/>
    <col min="25" max="25" width="11.90625" style="131" customWidth="1"/>
    <col min="26" max="26" width="12.08984375" style="131" customWidth="1"/>
    <col min="27" max="27" width="11.81640625" style="131" customWidth="1"/>
    <col min="28" max="16384" width="8.7265625" style="131"/>
  </cols>
  <sheetData>
    <row r="1" spans="2:60" x14ac:dyDescent="0.5">
      <c r="B1"/>
      <c r="C1"/>
    </row>
    <row r="2" spans="2:60" x14ac:dyDescent="0.5">
      <c r="B2" s="10" t="s">
        <v>294</v>
      </c>
      <c r="C2" t="s" vm="2">
        <v>813</v>
      </c>
    </row>
    <row r="3" spans="2:60" x14ac:dyDescent="0.5">
      <c r="B3"/>
      <c r="C3"/>
      <c r="D3"/>
      <c r="E3"/>
      <c r="F3"/>
      <c r="G3"/>
      <c r="H3"/>
      <c r="I3"/>
      <c r="J3"/>
      <c r="K3"/>
    </row>
    <row r="4" spans="2:60" x14ac:dyDescent="0.5">
      <c r="B4" s="10" t="s">
        <v>11</v>
      </c>
      <c r="C4" t="s">
        <v>762</v>
      </c>
      <c r="D4" t="s">
        <v>764</v>
      </c>
      <c r="E4" t="s">
        <v>766</v>
      </c>
      <c r="F4" t="s">
        <v>765</v>
      </c>
      <c r="G4"/>
      <c r="H4" s="193" t="s">
        <v>814</v>
      </c>
      <c r="I4" s="193" t="s">
        <v>815</v>
      </c>
      <c r="J4" s="194" t="str">
        <f>D4</f>
        <v>HTS POS r.</v>
      </c>
      <c r="K4" s="193" t="s">
        <v>816</v>
      </c>
      <c r="L4" s="195" t="s">
        <v>765</v>
      </c>
      <c r="M4"/>
      <c r="N4"/>
      <c r="O4" t="s">
        <v>814</v>
      </c>
      <c r="T4" t="s">
        <v>814</v>
      </c>
      <c r="V4" t="s">
        <v>814</v>
      </c>
    </row>
    <row r="5" spans="2:60" x14ac:dyDescent="0.5">
      <c r="B5" s="272" t="s">
        <v>55</v>
      </c>
      <c r="C5" s="122">
        <v>23481</v>
      </c>
      <c r="D5" s="122">
        <v>60</v>
      </c>
      <c r="E5" s="122">
        <v>34</v>
      </c>
      <c r="F5" s="122">
        <v>59</v>
      </c>
      <c r="G5"/>
      <c r="H5" s="193" t="str">
        <f>B5</f>
        <v>Ekiti</v>
      </c>
      <c r="I5" s="196">
        <f>GETPIVOTDATA("[Measures].[TX_CURR]",$B$4,"[KingQuery].[State]","[KingQuery].[State].&amp;[Ekiti]")</f>
        <v>23481</v>
      </c>
      <c r="J5" s="197">
        <f>GETPIVOTDATA("[Measures].[HTS POS r.]",$B$4,"[KingQuery].[State]","[KingQuery].[State].&amp;[Ekiti]")</f>
        <v>60</v>
      </c>
      <c r="K5" s="193">
        <f t="shared" ref="K5:K13" si="0">E5</f>
        <v>34</v>
      </c>
      <c r="L5" s="195">
        <f>GETPIVOTDATA("[Measures].[TX NEW r.]",$B$4,"[KingQuery].[State]","[KingQuery].[State].&amp;[Ekiti]")</f>
        <v>59</v>
      </c>
      <c r="M5"/>
      <c r="N5"/>
      <c r="O5" s="65" t="s">
        <v>55</v>
      </c>
      <c r="T5" t="str">
        <f t="shared" ref="T5:T13" si="1">H5</f>
        <v>Ekiti</v>
      </c>
      <c r="V5" t="s">
        <v>55</v>
      </c>
    </row>
    <row r="6" spans="2:60" x14ac:dyDescent="0.5">
      <c r="B6" s="272" t="s">
        <v>5</v>
      </c>
      <c r="C6" s="122">
        <v>57588</v>
      </c>
      <c r="D6" s="122">
        <v>146</v>
      </c>
      <c r="E6" s="122">
        <v>44</v>
      </c>
      <c r="F6" s="122">
        <v>148</v>
      </c>
      <c r="G6"/>
      <c r="H6" s="193" t="str">
        <f t="shared" ref="H6:H13" si="2">B6</f>
        <v>Katsina</v>
      </c>
      <c r="I6" s="196" t="e">
        <f>GETPIVOTDATA("[Measures].[TX_CURR]",$B$4,"[KingQuery].[State]","[KingQuery].[State].&amp;[Kaduna]")</f>
        <v>#REF!</v>
      </c>
      <c r="J6" s="197" t="e">
        <f>GETPIVOTDATA("[Measures].[HTS POS r.]",$B$4,"[KingQuery].[State]","[KingQuery].[State].&amp;[Kaduna]")</f>
        <v>#REF!</v>
      </c>
      <c r="K6" s="193">
        <f t="shared" si="0"/>
        <v>44</v>
      </c>
      <c r="L6" s="195" t="e">
        <f>GETPIVOTDATA("[Measures].[TX NEW r.]",$B$4,"[KingQuery].[State]","[KingQuery].[State].&amp;[Kaduna]")</f>
        <v>#REF!</v>
      </c>
      <c r="M6"/>
      <c r="N6"/>
      <c r="O6" s="65" t="s">
        <v>61</v>
      </c>
      <c r="T6" t="str">
        <f t="shared" si="1"/>
        <v>Katsina</v>
      </c>
      <c r="V6" t="s">
        <v>61</v>
      </c>
    </row>
    <row r="7" spans="2:60" x14ac:dyDescent="0.5">
      <c r="B7" s="272" t="s">
        <v>517</v>
      </c>
      <c r="C7" s="122">
        <v>77965</v>
      </c>
      <c r="D7" s="122">
        <v>156</v>
      </c>
      <c r="E7" s="122">
        <v>-32</v>
      </c>
      <c r="F7" s="122">
        <v>156</v>
      </c>
      <c r="G7"/>
      <c r="H7" s="193" t="str">
        <f t="shared" si="2"/>
        <v>Kogi</v>
      </c>
      <c r="I7" s="196">
        <f>GETPIVOTDATA("[Measures].[TX_CURR]",$B$4,"[KingQuery].[State]","[KingQuery].[State].&amp;[Katsina]")</f>
        <v>57588</v>
      </c>
      <c r="J7" s="197">
        <f>GETPIVOTDATA("[Measures].[HTS POS r.]",$B$4,"[KingQuery].[State]","[KingQuery].[State].&amp;[Katsina]")</f>
        <v>146</v>
      </c>
      <c r="K7" s="193">
        <f t="shared" si="0"/>
        <v>-32</v>
      </c>
      <c r="L7" s="195">
        <f>GETPIVOTDATA("[Measures].[TX NEW r.]",$B$4,"[KingQuery].[State]","[KingQuery].[State].&amp;[Katsina]")</f>
        <v>148</v>
      </c>
      <c r="M7"/>
      <c r="N7"/>
      <c r="O7" s="65" t="s">
        <v>5</v>
      </c>
      <c r="T7" t="str">
        <f t="shared" si="1"/>
        <v>Kogi</v>
      </c>
      <c r="V7" t="s">
        <v>5</v>
      </c>
    </row>
    <row r="8" spans="2:60" s="134" customFormat="1" ht="16" x14ac:dyDescent="0.5">
      <c r="B8" s="272" t="s">
        <v>132</v>
      </c>
      <c r="C8" s="122">
        <v>78107</v>
      </c>
      <c r="D8" s="122">
        <v>216</v>
      </c>
      <c r="E8" s="122">
        <v>284</v>
      </c>
      <c r="F8" s="122">
        <v>195</v>
      </c>
      <c r="G8"/>
      <c r="H8" s="193" t="str">
        <f t="shared" si="2"/>
        <v>Ogun</v>
      </c>
      <c r="I8" s="196">
        <f>GETPIVOTDATA("[Measures].[TX_CURR]",$B$4,"[KingQuery].[State]","[KingQuery].[State].&amp;[Kogi]")</f>
        <v>77965</v>
      </c>
      <c r="J8" s="197">
        <f>GETPIVOTDATA("[Measures].[HTS POS r.]",$B$4,"[KingQuery].[State]","[KingQuery].[State].&amp;[Kogi]")</f>
        <v>156</v>
      </c>
      <c r="K8" s="193">
        <f t="shared" si="0"/>
        <v>284</v>
      </c>
      <c r="L8" s="198">
        <f>GETPIVOTDATA("[Measures].[TX NEW r.]",$B$4,"[KingQuery].[State]","[KingQuery].[State].&amp;[Kogi]")</f>
        <v>156</v>
      </c>
      <c r="M8"/>
      <c r="N8"/>
      <c r="O8" s="65" t="s">
        <v>517</v>
      </c>
      <c r="Q8" s="133"/>
      <c r="T8" t="str">
        <f t="shared" si="1"/>
        <v>Ogun</v>
      </c>
      <c r="V8" t="s">
        <v>517</v>
      </c>
    </row>
    <row r="9" spans="2:60" s="134" customFormat="1" ht="16" x14ac:dyDescent="0.5">
      <c r="B9" s="272" t="s">
        <v>138</v>
      </c>
      <c r="C9" s="122">
        <v>56382</v>
      </c>
      <c r="D9" s="122">
        <v>279</v>
      </c>
      <c r="E9" s="122">
        <v>400</v>
      </c>
      <c r="F9" s="122">
        <v>279</v>
      </c>
      <c r="G9"/>
      <c r="H9" s="193" t="str">
        <f t="shared" si="2"/>
        <v>Ondo</v>
      </c>
      <c r="I9" s="196">
        <f>GETPIVOTDATA("[Measures].[TX_CURR]",$B$4,"[KingQuery].[State]","[KingQuery].[State].&amp;[Ogun]")</f>
        <v>78107</v>
      </c>
      <c r="J9" s="199">
        <f>GETPIVOTDATA("[Measures].[HTS POS r.]",$B$4,"[KingQuery].[State]","[KingQuery].[State].&amp;[Ogun]")</f>
        <v>216</v>
      </c>
      <c r="K9" s="193">
        <f t="shared" si="0"/>
        <v>400</v>
      </c>
      <c r="L9" s="198">
        <f>GETPIVOTDATA("[Measures].[TX NEW r.]",$B$4,"[KingQuery].[State]","[KingQuery].[State].&amp;[Ogun]")</f>
        <v>195</v>
      </c>
      <c r="M9"/>
      <c r="N9"/>
      <c r="O9" s="65" t="s">
        <v>132</v>
      </c>
      <c r="Q9" s="133"/>
      <c r="T9" t="str">
        <f t="shared" si="1"/>
        <v>Ondo</v>
      </c>
      <c r="V9" t="s">
        <v>132</v>
      </c>
    </row>
    <row r="10" spans="2:60" s="134" customFormat="1" ht="16" x14ac:dyDescent="0.5">
      <c r="B10" s="272" t="s">
        <v>43</v>
      </c>
      <c r="C10" s="122">
        <v>36152</v>
      </c>
      <c r="D10" s="122">
        <v>77</v>
      </c>
      <c r="E10" s="122">
        <v>113</v>
      </c>
      <c r="F10" s="122">
        <v>68</v>
      </c>
      <c r="G10"/>
      <c r="H10" s="193" t="str">
        <f t="shared" si="2"/>
        <v>Osun</v>
      </c>
      <c r="I10" s="196">
        <f>GETPIVOTDATA("[Measures].[TX_CURR]",$B$4,"[KingQuery].[State]","[KingQuery].[State].&amp;[Ondo]")</f>
        <v>56382</v>
      </c>
      <c r="J10" s="199">
        <f>GETPIVOTDATA("[Measures].[HTS POS r.]",$B$4,"[KingQuery].[State]","[KingQuery].[State].&amp;[Ondo]")</f>
        <v>279</v>
      </c>
      <c r="K10" s="193">
        <f t="shared" si="0"/>
        <v>113</v>
      </c>
      <c r="L10" s="198">
        <f>GETPIVOTDATA("[Measures].[TX NEW r.]",$B$4,"[KingQuery].[State]","[KingQuery].[State].&amp;[Ondo]")</f>
        <v>279</v>
      </c>
      <c r="M10"/>
      <c r="N10"/>
      <c r="O10" s="65" t="s">
        <v>138</v>
      </c>
      <c r="Q10" s="133"/>
      <c r="T10" t="str">
        <f t="shared" si="1"/>
        <v>Osun</v>
      </c>
      <c r="V10" t="s">
        <v>138</v>
      </c>
    </row>
    <row r="11" spans="2:60" s="138" customFormat="1" ht="16" x14ac:dyDescent="0.5">
      <c r="B11" s="272" t="s">
        <v>10</v>
      </c>
      <c r="C11" s="122">
        <v>267336</v>
      </c>
      <c r="D11" s="122">
        <v>376</v>
      </c>
      <c r="E11" s="122">
        <v>-68</v>
      </c>
      <c r="F11" s="122">
        <v>402</v>
      </c>
      <c r="G11"/>
      <c r="H11" s="193" t="str">
        <f t="shared" si="2"/>
        <v>Plateau</v>
      </c>
      <c r="I11" s="196">
        <f>GETPIVOTDATA("[Measures].[TX_CURR]",$B$4,"[KingQuery].[State]","[KingQuery].[State].&amp;[Osun]")</f>
        <v>36152</v>
      </c>
      <c r="J11" s="199">
        <f>GETPIVOTDATA("[Measures].[HTS POS r.]",$B$4,"[KingQuery].[State]","[KingQuery].[State].&amp;[Osun]")</f>
        <v>77</v>
      </c>
      <c r="K11" s="193">
        <f t="shared" si="0"/>
        <v>-68</v>
      </c>
      <c r="L11" s="200">
        <f>GETPIVOTDATA("[Measures].[TX NEW r.]",$B$4,"[KingQuery].[State]","[KingQuery].[State].&amp;[Osun]")</f>
        <v>68</v>
      </c>
      <c r="M11"/>
      <c r="N11"/>
      <c r="O11" s="65" t="s">
        <v>43</v>
      </c>
      <c r="T11" t="str">
        <f t="shared" si="1"/>
        <v>Plateau</v>
      </c>
      <c r="V11" t="s">
        <v>43</v>
      </c>
    </row>
    <row r="12" spans="2:60" s="134" customFormat="1" ht="16" x14ac:dyDescent="0.5">
      <c r="B12" s="272" t="s">
        <v>12</v>
      </c>
      <c r="C12" s="122">
        <v>597011</v>
      </c>
      <c r="D12" s="122">
        <v>1310</v>
      </c>
      <c r="E12" s="122">
        <v>775</v>
      </c>
      <c r="F12" s="122">
        <v>1307</v>
      </c>
      <c r="G12"/>
      <c r="H12" s="193" t="str">
        <f t="shared" si="2"/>
        <v>Grand Total</v>
      </c>
      <c r="I12" s="196">
        <f>GETPIVOTDATA("[Measures].[TX_CURR]",$B$4,"[KingQuery].[State]","[KingQuery].[State].&amp;[Plateau]")</f>
        <v>267336</v>
      </c>
      <c r="J12" s="199">
        <f>GETPIVOTDATA("[Measures].[HTS POS r.]",$B$4,"[KingQuery].[State]","[KingQuery].[State].&amp;[Plateau]")</f>
        <v>376</v>
      </c>
      <c r="K12" s="193">
        <f t="shared" si="0"/>
        <v>775</v>
      </c>
      <c r="L12" s="198">
        <f>GETPIVOTDATA("[Measures].[TX NEW r.]",$B$4,"[KingQuery].[State]","[KingQuery].[State].&amp;[Plateau]")</f>
        <v>402</v>
      </c>
      <c r="M12"/>
      <c r="N12"/>
      <c r="O12" s="65" t="s">
        <v>10</v>
      </c>
      <c r="Q12" s="133"/>
      <c r="T12" t="str">
        <f t="shared" si="1"/>
        <v>Grand Total</v>
      </c>
      <c r="V12" t="s">
        <v>10</v>
      </c>
    </row>
    <row r="13" spans="2:60" s="134" customFormat="1" ht="16" x14ac:dyDescent="0.5">
      <c r="B13"/>
      <c r="C13"/>
      <c r="D13"/>
      <c r="E13"/>
      <c r="F13"/>
      <c r="G13"/>
      <c r="H13" s="193">
        <f t="shared" si="2"/>
        <v>0</v>
      </c>
      <c r="I13" s="196">
        <f>GETPIVOTDATA("[Measures].[TX_CURR]",$B$4)</f>
        <v>597011</v>
      </c>
      <c r="J13" s="199">
        <f>GETPIVOTDATA("[Measures].[HTS POS r.]",$B$4)</f>
        <v>1310</v>
      </c>
      <c r="K13" s="193">
        <f t="shared" si="0"/>
        <v>0</v>
      </c>
      <c r="L13" s="198">
        <f>GETPIVOTDATA("[Measures].[TX NEW r.]",$B$4)</f>
        <v>1307</v>
      </c>
      <c r="M13"/>
      <c r="N13"/>
      <c r="O13" s="65" t="s">
        <v>12</v>
      </c>
      <c r="Q13" s="133"/>
      <c r="T13">
        <f t="shared" si="1"/>
        <v>0</v>
      </c>
      <c r="V13" t="s">
        <v>12</v>
      </c>
    </row>
    <row r="14" spans="2:60" s="134" customFormat="1" ht="16" x14ac:dyDescent="0.5">
      <c r="B14"/>
      <c r="C14"/>
      <c r="D14"/>
      <c r="E14"/>
      <c r="F14"/>
      <c r="G14"/>
      <c r="H14"/>
      <c r="I14"/>
      <c r="J14"/>
      <c r="K14"/>
      <c r="L14" s="137"/>
      <c r="M14" s="137"/>
      <c r="N14" s="137"/>
      <c r="Q14" s="133"/>
    </row>
    <row r="15" spans="2:60" s="134" customFormat="1" ht="16" x14ac:dyDescent="0.5">
      <c r="B15"/>
      <c r="C15"/>
      <c r="D15"/>
      <c r="E15" s="137"/>
      <c r="F15" s="137"/>
      <c r="G15" s="137"/>
      <c r="H15" s="137"/>
      <c r="I15" s="137"/>
      <c r="J15" s="137"/>
      <c r="K15" s="137"/>
      <c r="L15" s="137"/>
      <c r="M15" s="137"/>
      <c r="N15" s="137"/>
      <c r="Q15" s="133"/>
      <c r="AT15" s="10" t="s">
        <v>11</v>
      </c>
      <c r="AU15" t="s">
        <v>764</v>
      </c>
      <c r="AV15" t="s">
        <v>765</v>
      </c>
      <c r="AW15" t="s">
        <v>766</v>
      </c>
      <c r="AX15" s="137"/>
      <c r="AY15" s="137"/>
      <c r="AZ15" s="10" t="s">
        <v>11</v>
      </c>
      <c r="BA15" t="s">
        <v>864</v>
      </c>
      <c r="BB15" t="s">
        <v>784</v>
      </c>
      <c r="BC15"/>
      <c r="BD15" s="201"/>
      <c r="BE15" s="10" t="s">
        <v>11</v>
      </c>
      <c r="BF15" t="s">
        <v>992</v>
      </c>
      <c r="BG15" t="s">
        <v>868</v>
      </c>
      <c r="BH15" t="s">
        <v>811</v>
      </c>
    </row>
    <row r="16" spans="2:60" s="134" customFormat="1" ht="16" x14ac:dyDescent="0.5">
      <c r="B16"/>
      <c r="C16"/>
      <c r="D16"/>
      <c r="E16" s="137"/>
      <c r="F16" s="137"/>
      <c r="G16" s="137"/>
      <c r="H16" s="10" t="s">
        <v>11</v>
      </c>
      <c r="I16" t="s">
        <v>764</v>
      </c>
      <c r="J16" t="s">
        <v>770</v>
      </c>
      <c r="K16" t="s">
        <v>863</v>
      </c>
      <c r="L16" s="136"/>
      <c r="M16" s="136"/>
      <c r="O16" s="10" t="s">
        <v>11</v>
      </c>
      <c r="P16" t="s">
        <v>766</v>
      </c>
      <c r="Q16" t="s">
        <v>817</v>
      </c>
      <c r="R16" t="s">
        <v>768</v>
      </c>
      <c r="S16" s="205"/>
      <c r="T16" s="205"/>
      <c r="U16" s="10" t="s">
        <v>11</v>
      </c>
      <c r="V16" t="s">
        <v>765</v>
      </c>
      <c r="W16" t="s">
        <v>818</v>
      </c>
      <c r="X16" t="s">
        <v>769</v>
      </c>
      <c r="AT16" s="18">
        <v>44106</v>
      </c>
      <c r="AU16" s="122">
        <v>5</v>
      </c>
      <c r="AV16" s="122">
        <v>5</v>
      </c>
      <c r="AW16" s="122">
        <v>-21</v>
      </c>
      <c r="AX16" s="137"/>
      <c r="AY16" s="137"/>
      <c r="AZ16" s="18">
        <v>44106</v>
      </c>
      <c r="BA16" s="151">
        <v>0.26315789473684209</v>
      </c>
      <c r="BB16" s="151">
        <v>0</v>
      </c>
      <c r="BC16"/>
      <c r="BD16" s="137"/>
      <c r="BE16" s="18">
        <v>44106</v>
      </c>
      <c r="BF16" s="151">
        <v>0.1</v>
      </c>
      <c r="BG16" s="151">
        <v>0.73333333333333328</v>
      </c>
      <c r="BH16" s="151">
        <v>0.94444444444444442</v>
      </c>
    </row>
    <row r="17" spans="2:60" s="134" customFormat="1" ht="16" x14ac:dyDescent="0.5">
      <c r="B17"/>
      <c r="C17"/>
      <c r="D17"/>
      <c r="E17" s="137"/>
      <c r="F17" s="137"/>
      <c r="G17" s="137"/>
      <c r="H17" s="272" t="s">
        <v>55</v>
      </c>
      <c r="I17" s="122">
        <v>60</v>
      </c>
      <c r="J17" s="122">
        <v>1470</v>
      </c>
      <c r="K17" s="151">
        <v>4.0816326530612242E-2</v>
      </c>
      <c r="L17" s="136"/>
      <c r="M17" s="136"/>
      <c r="O17" s="272" t="s">
        <v>55</v>
      </c>
      <c r="P17" s="122">
        <v>34</v>
      </c>
      <c r="Q17" s="122">
        <v>1369</v>
      </c>
      <c r="R17" s="151">
        <v>2.483564645726808E-2</v>
      </c>
      <c r="S17" s="136"/>
      <c r="T17" s="136"/>
      <c r="U17" s="272" t="s">
        <v>55</v>
      </c>
      <c r="V17" s="122">
        <v>59</v>
      </c>
      <c r="W17" s="122">
        <v>1441</v>
      </c>
      <c r="X17" s="151">
        <v>4.0943789035392086E-2</v>
      </c>
      <c r="AT17" s="18">
        <v>44113</v>
      </c>
      <c r="AU17" s="122">
        <v>7</v>
      </c>
      <c r="AV17" s="122">
        <v>7</v>
      </c>
      <c r="AW17" s="122">
        <v>-18</v>
      </c>
      <c r="AX17" s="137"/>
      <c r="AY17" s="137"/>
      <c r="AZ17" s="18">
        <v>44113</v>
      </c>
      <c r="BA17" s="151">
        <v>0.12727272727272726</v>
      </c>
      <c r="BB17" s="151">
        <v>0</v>
      </c>
      <c r="BC17"/>
      <c r="BD17" s="137"/>
      <c r="BE17" s="18">
        <v>44113</v>
      </c>
      <c r="BF17" s="151">
        <v>6.8750000000000006E-2</v>
      </c>
      <c r="BG17" s="151">
        <v>1</v>
      </c>
      <c r="BH17" s="151">
        <v>0.93779904306220097</v>
      </c>
    </row>
    <row r="18" spans="2:60" s="134" customFormat="1" ht="20" x14ac:dyDescent="0.5">
      <c r="B18"/>
      <c r="C18"/>
      <c r="D18"/>
      <c r="E18" s="137"/>
      <c r="F18" s="137"/>
      <c r="G18" s="137"/>
      <c r="H18" s="272" t="s">
        <v>61</v>
      </c>
      <c r="I18" s="122"/>
      <c r="J18" s="122">
        <v>3074</v>
      </c>
      <c r="K18" s="151"/>
      <c r="L18" s="136"/>
      <c r="M18" s="139"/>
      <c r="N18" s="139"/>
      <c r="O18" s="272" t="s">
        <v>61</v>
      </c>
      <c r="P18" s="122"/>
      <c r="Q18" s="122">
        <v>2940</v>
      </c>
      <c r="R18" s="151"/>
      <c r="S18" s="136"/>
      <c r="T18" s="136"/>
      <c r="U18" s="272" t="s">
        <v>61</v>
      </c>
      <c r="V18" s="122"/>
      <c r="W18" s="122">
        <v>2173</v>
      </c>
      <c r="X18" s="151"/>
      <c r="AT18" s="18">
        <v>44120</v>
      </c>
      <c r="AU18" s="122">
        <v>3</v>
      </c>
      <c r="AV18" s="122">
        <v>3</v>
      </c>
      <c r="AW18" s="122">
        <v>-7</v>
      </c>
      <c r="AX18" s="137"/>
      <c r="AY18" s="137"/>
      <c r="AZ18" s="18">
        <v>44120</v>
      </c>
      <c r="BA18" s="151">
        <v>5.5555555555555552E-2</v>
      </c>
      <c r="BB18" s="151">
        <v>0</v>
      </c>
      <c r="BC18"/>
      <c r="BD18" s="137"/>
      <c r="BE18" s="18">
        <v>44120</v>
      </c>
      <c r="BF18" s="151">
        <v>6.9620253164556958E-2</v>
      </c>
      <c r="BG18" s="151">
        <v>0.72727272727272729</v>
      </c>
      <c r="BH18" s="151">
        <v>0.93269230769230771</v>
      </c>
    </row>
    <row r="19" spans="2:60" s="134" customFormat="1" ht="16" x14ac:dyDescent="0.5">
      <c r="B19"/>
      <c r="C19"/>
      <c r="D19"/>
      <c r="E19" s="137"/>
      <c r="F19" s="137"/>
      <c r="G19" s="137"/>
      <c r="H19" s="272" t="s">
        <v>5</v>
      </c>
      <c r="I19" s="122">
        <v>146</v>
      </c>
      <c r="J19" s="122">
        <v>2549</v>
      </c>
      <c r="K19" s="151">
        <v>5.7277363672028243E-2</v>
      </c>
      <c r="L19" s="136"/>
      <c r="M19" s="136"/>
      <c r="O19" s="272" t="s">
        <v>5</v>
      </c>
      <c r="P19" s="122">
        <v>44</v>
      </c>
      <c r="Q19" s="122">
        <v>299</v>
      </c>
      <c r="R19" s="151">
        <v>0.14715719063545152</v>
      </c>
      <c r="S19" s="136"/>
      <c r="T19" s="136"/>
      <c r="U19" s="272" t="s">
        <v>5</v>
      </c>
      <c r="V19" s="122">
        <v>148</v>
      </c>
      <c r="W19" s="122">
        <v>2549</v>
      </c>
      <c r="X19" s="151">
        <v>5.8061985092193014E-2</v>
      </c>
      <c r="AT19" s="18">
        <v>44127</v>
      </c>
      <c r="AU19" s="122">
        <v>2</v>
      </c>
      <c r="AV19" s="122">
        <v>2</v>
      </c>
      <c r="AW19" s="122">
        <v>-29</v>
      </c>
      <c r="AX19" s="137"/>
      <c r="AY19" s="137"/>
      <c r="AZ19" s="18">
        <v>44127</v>
      </c>
      <c r="BA19" s="151">
        <v>7.407407407407407E-2</v>
      </c>
      <c r="BB19" s="151">
        <v>0</v>
      </c>
      <c r="BC19"/>
      <c r="BD19" s="137"/>
      <c r="BE19" s="18">
        <v>44127</v>
      </c>
      <c r="BF19" s="151">
        <v>0.14685314685314685</v>
      </c>
      <c r="BG19" s="151">
        <v>0.38095238095238093</v>
      </c>
      <c r="BH19" s="151">
        <v>0.74683544303797467</v>
      </c>
    </row>
    <row r="20" spans="2:60" s="134" customFormat="1" ht="16" x14ac:dyDescent="0.5">
      <c r="B20"/>
      <c r="C20" s="136"/>
      <c r="D20" s="136"/>
      <c r="E20" s="136"/>
      <c r="F20" s="136"/>
      <c r="G20" s="136"/>
      <c r="H20" s="272" t="s">
        <v>517</v>
      </c>
      <c r="I20" s="122">
        <v>156</v>
      </c>
      <c r="J20" s="122">
        <v>1919</v>
      </c>
      <c r="K20" s="151">
        <v>8.1292339760291821E-2</v>
      </c>
      <c r="L20" s="140"/>
      <c r="M20" s="137"/>
      <c r="N20" s="137"/>
      <c r="O20" s="272" t="s">
        <v>517</v>
      </c>
      <c r="P20" s="122">
        <v>-32</v>
      </c>
      <c r="Q20" s="122">
        <v>3258</v>
      </c>
      <c r="R20" s="151">
        <v>-9.8219766728054013E-3</v>
      </c>
      <c r="S20" s="136"/>
      <c r="T20" s="136"/>
      <c r="U20" s="272" t="s">
        <v>517</v>
      </c>
      <c r="V20" s="122">
        <v>156</v>
      </c>
      <c r="W20" s="122">
        <v>1970</v>
      </c>
      <c r="X20" s="151">
        <v>7.9187817258883242E-2</v>
      </c>
      <c r="AT20" s="18">
        <v>44134</v>
      </c>
      <c r="AU20" s="122">
        <v>3</v>
      </c>
      <c r="AV20" s="122">
        <v>3</v>
      </c>
      <c r="AW20" s="122">
        <v>14</v>
      </c>
      <c r="AX20" s="137"/>
      <c r="AY20" s="137"/>
      <c r="AZ20" s="18">
        <v>44134</v>
      </c>
      <c r="BA20" s="151">
        <v>7.6923076923076927E-2</v>
      </c>
      <c r="BB20" s="151">
        <v>0.33333333333333331</v>
      </c>
      <c r="BC20"/>
      <c r="BD20" s="137"/>
      <c r="BE20" s="18">
        <v>44134</v>
      </c>
      <c r="BF20" s="151">
        <v>0.17647058823529413</v>
      </c>
      <c r="BG20" s="151">
        <v>0.61904761904761907</v>
      </c>
      <c r="BH20" s="151">
        <v>0.83750000000000002</v>
      </c>
    </row>
    <row r="21" spans="2:60" s="134" customFormat="1" ht="16" x14ac:dyDescent="0.5">
      <c r="B21"/>
      <c r="C21"/>
      <c r="D21"/>
      <c r="E21" s="137"/>
      <c r="F21" s="137"/>
      <c r="G21" s="137"/>
      <c r="H21" s="272" t="s">
        <v>132</v>
      </c>
      <c r="I21" s="122">
        <v>216</v>
      </c>
      <c r="J21" s="122">
        <v>7576</v>
      </c>
      <c r="K21" s="151">
        <v>2.8511087645195353E-2</v>
      </c>
      <c r="L21" s="136"/>
      <c r="M21" s="137"/>
      <c r="N21" s="137"/>
      <c r="O21" s="272" t="s">
        <v>132</v>
      </c>
      <c r="P21" s="122">
        <v>284</v>
      </c>
      <c r="Q21" s="122">
        <v>7054</v>
      </c>
      <c r="R21" s="151">
        <v>4.0260844910688973E-2</v>
      </c>
      <c r="S21" s="136"/>
      <c r="T21" s="136"/>
      <c r="U21" s="272" t="s">
        <v>132</v>
      </c>
      <c r="V21" s="122">
        <v>195</v>
      </c>
      <c r="W21" s="122">
        <v>7425</v>
      </c>
      <c r="X21" s="151">
        <v>2.6262626262626262E-2</v>
      </c>
      <c r="AT21" s="18">
        <v>44141</v>
      </c>
      <c r="AU21" s="122">
        <v>8</v>
      </c>
      <c r="AV21" s="122">
        <v>8</v>
      </c>
      <c r="AW21" s="122">
        <v>57</v>
      </c>
      <c r="AX21" s="137"/>
      <c r="AY21" s="137"/>
      <c r="AZ21" s="18">
        <v>44141</v>
      </c>
      <c r="BA21" s="151">
        <v>0.1875</v>
      </c>
      <c r="BB21" s="151">
        <v>0.3</v>
      </c>
      <c r="BC21"/>
      <c r="BD21" s="137"/>
      <c r="BE21" s="18">
        <v>44141</v>
      </c>
      <c r="BF21" s="151">
        <v>7.7294685990338161E-2</v>
      </c>
      <c r="BG21" s="151">
        <v>0.125</v>
      </c>
      <c r="BH21" s="151">
        <v>0.89247311827956988</v>
      </c>
    </row>
    <row r="22" spans="2:60" s="134" customFormat="1" ht="16" x14ac:dyDescent="0.5">
      <c r="B22"/>
      <c r="C22"/>
      <c r="D22"/>
      <c r="E22" s="137"/>
      <c r="F22" s="137"/>
      <c r="G22" s="137"/>
      <c r="H22" s="272" t="s">
        <v>138</v>
      </c>
      <c r="I22" s="122">
        <v>279</v>
      </c>
      <c r="J22" s="122">
        <v>3248</v>
      </c>
      <c r="K22" s="151">
        <v>8.5899014778325122E-2</v>
      </c>
      <c r="L22" s="136"/>
      <c r="M22" s="137"/>
      <c r="N22" s="137"/>
      <c r="O22" s="272" t="s">
        <v>138</v>
      </c>
      <c r="P22" s="122">
        <v>400</v>
      </c>
      <c r="Q22" s="122">
        <v>3022</v>
      </c>
      <c r="R22" s="151">
        <v>0.13236267372600927</v>
      </c>
      <c r="S22" s="136"/>
      <c r="T22" s="136"/>
      <c r="U22" s="272" t="s">
        <v>138</v>
      </c>
      <c r="V22" s="122">
        <v>279</v>
      </c>
      <c r="W22" s="122">
        <v>3181</v>
      </c>
      <c r="X22" s="151">
        <v>8.7708267840301793E-2</v>
      </c>
      <c r="AT22" s="18">
        <v>44148</v>
      </c>
      <c r="AU22" s="122">
        <v>10</v>
      </c>
      <c r="AV22" s="122">
        <v>10</v>
      </c>
      <c r="AW22" s="122">
        <v>7</v>
      </c>
      <c r="AX22" s="136"/>
      <c r="AY22" s="136"/>
      <c r="AZ22" s="18">
        <v>44148</v>
      </c>
      <c r="BA22" s="151">
        <v>0.13333333333333333</v>
      </c>
      <c r="BB22" s="151">
        <v>0.5</v>
      </c>
      <c r="BC22"/>
      <c r="BD22" s="136"/>
      <c r="BE22" s="18">
        <v>44148</v>
      </c>
      <c r="BF22" s="151">
        <v>0.11557788944723618</v>
      </c>
      <c r="BG22" s="151">
        <v>1</v>
      </c>
      <c r="BH22" s="151">
        <v>0.9427609427609428</v>
      </c>
    </row>
    <row r="23" spans="2:60" s="134" customFormat="1" x14ac:dyDescent="0.5">
      <c r="B23"/>
      <c r="C23"/>
      <c r="D23"/>
      <c r="E23" s="137"/>
      <c r="F23" s="137"/>
      <c r="G23" s="137"/>
      <c r="H23" s="272" t="s">
        <v>43</v>
      </c>
      <c r="I23" s="122">
        <v>77</v>
      </c>
      <c r="J23" s="122">
        <v>4166</v>
      </c>
      <c r="K23" s="151">
        <v>1.8482957273163705E-2</v>
      </c>
      <c r="L23" s="136"/>
      <c r="M23" s="137"/>
      <c r="N23" s="137"/>
      <c r="O23" s="272" t="s">
        <v>43</v>
      </c>
      <c r="P23" s="122">
        <v>113</v>
      </c>
      <c r="Q23" s="122">
        <v>3879</v>
      </c>
      <c r="R23" s="151">
        <v>2.9131219386439804E-2</v>
      </c>
      <c r="S23" s="132"/>
      <c r="T23" s="132"/>
      <c r="U23" s="272" t="s">
        <v>43</v>
      </c>
      <c r="V23" s="122">
        <v>68</v>
      </c>
      <c r="W23" s="122">
        <v>4083</v>
      </c>
      <c r="X23" s="151">
        <v>1.6654420769042371E-2</v>
      </c>
      <c r="AT23" s="18">
        <v>44155</v>
      </c>
      <c r="AU23" s="122">
        <v>15</v>
      </c>
      <c r="AV23" s="122">
        <v>14</v>
      </c>
      <c r="AW23" s="122">
        <v>12</v>
      </c>
      <c r="AZ23" s="272" t="s">
        <v>12</v>
      </c>
      <c r="BA23" s="151">
        <v>0.11557788944723618</v>
      </c>
      <c r="BB23" s="151">
        <v>0.25641025641025639</v>
      </c>
      <c r="BC23"/>
      <c r="BD23" s="205"/>
      <c r="BE23" s="272" t="s">
        <v>12</v>
      </c>
      <c r="BF23" s="151">
        <v>0.11075697211155379</v>
      </c>
      <c r="BG23" s="151">
        <v>0.64028776978417268</v>
      </c>
      <c r="BH23" s="151">
        <v>0.89924812030075185</v>
      </c>
    </row>
    <row r="24" spans="2:60" s="134" customFormat="1" x14ac:dyDescent="0.5">
      <c r="B24"/>
      <c r="C24"/>
      <c r="D24"/>
      <c r="E24" s="137"/>
      <c r="F24" s="137"/>
      <c r="G24" s="137"/>
      <c r="H24" s="272" t="s">
        <v>148</v>
      </c>
      <c r="I24" s="122">
        <v>215</v>
      </c>
      <c r="J24" s="122">
        <v>9695</v>
      </c>
      <c r="K24" s="151">
        <v>2.2176379577101599E-2</v>
      </c>
      <c r="L24" s="136"/>
      <c r="M24" s="137"/>
      <c r="N24" s="137"/>
      <c r="O24" s="272" t="s">
        <v>148</v>
      </c>
      <c r="P24" s="122">
        <v>356</v>
      </c>
      <c r="Q24" s="122">
        <v>9029</v>
      </c>
      <c r="R24" s="151">
        <v>3.9428508140436372E-2</v>
      </c>
      <c r="S24" s="132"/>
      <c r="T24" s="132"/>
      <c r="U24" s="272" t="s">
        <v>148</v>
      </c>
      <c r="V24" s="122">
        <v>254</v>
      </c>
      <c r="W24" s="122">
        <v>9504</v>
      </c>
      <c r="X24" s="151">
        <v>2.6725589225589225E-2</v>
      </c>
      <c r="AT24" s="18">
        <v>44162</v>
      </c>
      <c r="AU24" s="122">
        <v>7</v>
      </c>
      <c r="AV24" s="122">
        <v>7</v>
      </c>
      <c r="AW24" s="122">
        <v>19</v>
      </c>
    </row>
    <row r="25" spans="2:60" s="134" customFormat="1" x14ac:dyDescent="0.5">
      <c r="B25"/>
      <c r="C25"/>
      <c r="D25"/>
      <c r="E25" s="137"/>
      <c r="F25" s="137"/>
      <c r="G25" s="137"/>
      <c r="H25" s="272" t="s">
        <v>10</v>
      </c>
      <c r="I25" s="122">
        <v>376</v>
      </c>
      <c r="J25" s="122">
        <v>6900</v>
      </c>
      <c r="K25" s="151">
        <v>5.4492753623188409E-2</v>
      </c>
      <c r="L25" s="136"/>
      <c r="M25" s="137"/>
      <c r="N25" s="137"/>
      <c r="O25" s="272" t="s">
        <v>10</v>
      </c>
      <c r="P25" s="122">
        <v>-68</v>
      </c>
      <c r="Q25" s="122">
        <v>6426</v>
      </c>
      <c r="R25" s="151">
        <v>-1.0582010582010581E-2</v>
      </c>
      <c r="S25" s="132"/>
      <c r="T25" s="132"/>
      <c r="U25" s="272" t="s">
        <v>10</v>
      </c>
      <c r="V25" s="122">
        <v>402</v>
      </c>
      <c r="W25" s="122">
        <v>6762</v>
      </c>
      <c r="X25" s="151">
        <v>5.944986690328305E-2</v>
      </c>
      <c r="AT25" s="272" t="s">
        <v>12</v>
      </c>
      <c r="AU25" s="122">
        <v>60</v>
      </c>
      <c r="AV25" s="122">
        <v>59</v>
      </c>
      <c r="AW25" s="122">
        <v>34</v>
      </c>
    </row>
    <row r="26" spans="2:60" s="134" customFormat="1" x14ac:dyDescent="0.5">
      <c r="B26"/>
      <c r="C26" s="136"/>
      <c r="D26" s="136"/>
      <c r="E26" s="136"/>
      <c r="F26" s="136"/>
      <c r="G26" s="136"/>
      <c r="H26" s="272" t="s">
        <v>12</v>
      </c>
      <c r="I26" s="122">
        <v>1525</v>
      </c>
      <c r="J26" s="122">
        <v>40597</v>
      </c>
      <c r="K26" s="151">
        <v>3.7564352045717661E-2</v>
      </c>
      <c r="L26" s="136"/>
      <c r="M26" s="137"/>
      <c r="N26" s="137"/>
      <c r="O26" s="272" t="s">
        <v>12</v>
      </c>
      <c r="P26" s="122">
        <v>1131</v>
      </c>
      <c r="Q26" s="122">
        <v>37276</v>
      </c>
      <c r="R26" s="151">
        <v>3.0341238330292949E-2</v>
      </c>
      <c r="S26" s="132"/>
      <c r="T26" s="132"/>
      <c r="U26" s="272" t="s">
        <v>12</v>
      </c>
      <c r="V26" s="122">
        <v>1561</v>
      </c>
      <c r="W26" s="122">
        <v>39088</v>
      </c>
      <c r="X26" s="151">
        <v>3.9935530085959889E-2</v>
      </c>
    </row>
    <row r="27" spans="2:60" s="134" customFormat="1" ht="16" x14ac:dyDescent="0.5">
      <c r="B27"/>
      <c r="C27"/>
      <c r="D27" s="136"/>
      <c r="E27" s="136"/>
      <c r="F27" s="136"/>
      <c r="G27" s="136"/>
      <c r="J27" s="136"/>
      <c r="K27" s="136"/>
      <c r="L27" s="136"/>
      <c r="M27" s="136"/>
      <c r="Q27" s="133"/>
      <c r="R27" s="133"/>
    </row>
    <row r="28" spans="2:60" s="134" customFormat="1" ht="16" x14ac:dyDescent="0.5">
      <c r="B28"/>
      <c r="C28" s="136"/>
      <c r="D28" s="136"/>
      <c r="E28" s="136"/>
      <c r="F28" s="136"/>
      <c r="G28" s="136"/>
      <c r="J28" s="136"/>
      <c r="K28" s="136"/>
      <c r="L28" s="136"/>
      <c r="M28" s="136"/>
      <c r="Q28" s="133"/>
      <c r="R28" s="133"/>
    </row>
    <row r="29" spans="2:60" s="134" customFormat="1" ht="16" x14ac:dyDescent="0.5">
      <c r="B29" s="10" t="s">
        <v>11</v>
      </c>
      <c r="C29" t="s">
        <v>936</v>
      </c>
      <c r="D29" t="s">
        <v>763</v>
      </c>
      <c r="E29" t="s">
        <v>767</v>
      </c>
      <c r="F29" s="136"/>
      <c r="G29" s="136"/>
    </row>
    <row r="30" spans="2:60" s="134" customFormat="1" ht="16" x14ac:dyDescent="0.5">
      <c r="B30" s="272" t="s">
        <v>55</v>
      </c>
      <c r="C30" s="122">
        <v>2654</v>
      </c>
      <c r="D30" s="122">
        <v>3535</v>
      </c>
      <c r="E30" s="151">
        <v>0.75077793493635081</v>
      </c>
      <c r="F30" s="136"/>
      <c r="G30" s="136"/>
    </row>
    <row r="31" spans="2:60" s="134" customFormat="1" ht="20" x14ac:dyDescent="0.55000000000000004">
      <c r="B31" s="272" t="s">
        <v>61</v>
      </c>
      <c r="C31" s="122"/>
      <c r="D31" s="122">
        <v>54218</v>
      </c>
      <c r="E31" s="151"/>
      <c r="F31" s="135"/>
      <c r="G31" s="135"/>
      <c r="Y31" s="139"/>
      <c r="Z31" s="139"/>
    </row>
    <row r="32" spans="2:60" s="134" customFormat="1" ht="16" x14ac:dyDescent="0.5">
      <c r="B32" s="272" t="s">
        <v>5</v>
      </c>
      <c r="C32" s="122">
        <v>6628</v>
      </c>
      <c r="D32" s="122">
        <v>8592</v>
      </c>
      <c r="E32" s="151">
        <v>0.77141527001862198</v>
      </c>
      <c r="F32" s="136"/>
      <c r="G32" s="136"/>
    </row>
    <row r="33" spans="1:29" s="141" customFormat="1" ht="14.5" x14ac:dyDescent="0.35">
      <c r="B33" s="272" t="s">
        <v>517</v>
      </c>
      <c r="C33" s="122">
        <v>15548</v>
      </c>
      <c r="D33" s="122">
        <v>18678</v>
      </c>
      <c r="E33" s="151">
        <v>0.8324231716457865</v>
      </c>
      <c r="F33" s="137"/>
      <c r="G33" s="137"/>
      <c r="Y33" s="137"/>
      <c r="Z33" s="137"/>
      <c r="AB33" s="140"/>
    </row>
    <row r="34" spans="1:29" s="134" customFormat="1" ht="16" x14ac:dyDescent="0.5">
      <c r="B34" s="272" t="s">
        <v>132</v>
      </c>
      <c r="C34" s="122">
        <v>9933</v>
      </c>
      <c r="D34" s="122">
        <v>13146</v>
      </c>
      <c r="E34" s="151">
        <v>0.75559105431309903</v>
      </c>
      <c r="F34" s="137"/>
      <c r="G34" s="137"/>
      <c r="Y34" s="137"/>
      <c r="Z34" s="137"/>
      <c r="AB34" s="138"/>
      <c r="AC34" s="138"/>
    </row>
    <row r="35" spans="1:29" s="134" customFormat="1" ht="16" x14ac:dyDescent="0.5">
      <c r="B35" s="272" t="s">
        <v>138</v>
      </c>
      <c r="C35" s="122">
        <v>7281</v>
      </c>
      <c r="D35" s="122">
        <v>11013</v>
      </c>
      <c r="E35" s="151">
        <v>0.66112775810405888</v>
      </c>
      <c r="F35" s="137"/>
      <c r="G35" s="137"/>
      <c r="Y35" s="137"/>
      <c r="Z35" s="137"/>
      <c r="AB35" s="136"/>
    </row>
    <row r="36" spans="1:29" s="134" customFormat="1" ht="16" x14ac:dyDescent="0.5">
      <c r="B36" s="272" t="s">
        <v>43</v>
      </c>
      <c r="C36" s="122">
        <v>4071</v>
      </c>
      <c r="D36" s="122">
        <v>5102</v>
      </c>
      <c r="E36" s="151">
        <v>0.79792238337906707</v>
      </c>
      <c r="F36" s="137"/>
      <c r="G36" s="137"/>
      <c r="Y36" s="137"/>
      <c r="Z36" s="137"/>
      <c r="AA36" s="142"/>
      <c r="AB36" s="142"/>
      <c r="AC36" s="142"/>
    </row>
    <row r="37" spans="1:29" s="134" customFormat="1" ht="16" x14ac:dyDescent="0.5">
      <c r="B37" s="272" t="s">
        <v>148</v>
      </c>
      <c r="C37" s="122">
        <v>13882</v>
      </c>
      <c r="D37" s="122">
        <v>17341</v>
      </c>
      <c r="E37" s="151">
        <v>0.80053053457124734</v>
      </c>
      <c r="F37" s="137"/>
      <c r="G37" s="137"/>
      <c r="Y37" s="137"/>
      <c r="Z37" s="137"/>
      <c r="AA37" s="136"/>
      <c r="AB37" s="136"/>
    </row>
    <row r="38" spans="1:29" s="134" customFormat="1" ht="16" x14ac:dyDescent="0.5">
      <c r="B38" s="272" t="s">
        <v>10</v>
      </c>
      <c r="C38" s="122">
        <v>33632</v>
      </c>
      <c r="D38" s="122">
        <v>40674</v>
      </c>
      <c r="E38" s="151">
        <v>0.82686728622707384</v>
      </c>
      <c r="F38" s="137"/>
      <c r="G38" s="137"/>
      <c r="Y38" s="137"/>
      <c r="Z38" s="137"/>
      <c r="AA38" s="136"/>
      <c r="AB38" s="136"/>
    </row>
    <row r="39" spans="1:29" s="134" customFormat="1" ht="16" x14ac:dyDescent="0.5">
      <c r="B39" s="272" t="s">
        <v>12</v>
      </c>
      <c r="C39" s="122">
        <v>44449</v>
      </c>
      <c r="D39" s="122">
        <v>172299</v>
      </c>
      <c r="E39" s="151">
        <v>0.2579759603944306</v>
      </c>
      <c r="F39" s="137"/>
      <c r="G39" s="137"/>
      <c r="Y39" s="137"/>
      <c r="Z39" s="137"/>
      <c r="AA39" s="136"/>
      <c r="AB39" s="136"/>
    </row>
    <row r="40" spans="1:29" s="134" customFormat="1" ht="16" x14ac:dyDescent="0.5">
      <c r="B40"/>
      <c r="C40"/>
      <c r="D40"/>
      <c r="E40"/>
      <c r="F40" s="137"/>
      <c r="G40" s="137"/>
      <c r="H40" s="137"/>
      <c r="I40" s="137"/>
      <c r="J40" s="137"/>
      <c r="K40" s="137"/>
      <c r="L40" s="136"/>
      <c r="M40" s="137"/>
      <c r="N40" s="137"/>
      <c r="O40" s="137"/>
      <c r="P40" s="137"/>
      <c r="Q40" s="137"/>
      <c r="R40" s="137"/>
      <c r="S40" s="137"/>
      <c r="T40" s="137"/>
      <c r="U40" s="137"/>
      <c r="V40" s="137"/>
      <c r="W40" s="137"/>
      <c r="X40" s="137"/>
      <c r="Y40" s="137"/>
      <c r="Z40" s="137"/>
      <c r="AA40" s="136"/>
      <c r="AB40" s="136"/>
    </row>
    <row r="41" spans="1:29" s="134" customFormat="1" ht="16" x14ac:dyDescent="0.5">
      <c r="B41"/>
      <c r="C41"/>
      <c r="D41"/>
      <c r="E41"/>
      <c r="F41" s="137"/>
      <c r="G41" s="137"/>
      <c r="H41" s="137"/>
      <c r="I41" s="137"/>
      <c r="J41" s="137"/>
      <c r="K41" s="137"/>
      <c r="L41" s="136"/>
      <c r="M41" s="137"/>
      <c r="N41" s="137"/>
      <c r="O41" s="137"/>
      <c r="P41" s="137"/>
      <c r="Q41" s="137"/>
      <c r="R41" s="137"/>
      <c r="S41" s="137"/>
      <c r="T41" s="137"/>
      <c r="U41" s="137"/>
      <c r="V41" s="137"/>
      <c r="W41" s="137"/>
      <c r="X41" s="137"/>
      <c r="Y41" s="137"/>
      <c r="Z41" s="137"/>
      <c r="AA41" s="136"/>
      <c r="AB41" s="136"/>
    </row>
    <row r="42" spans="1:29" s="134" customFormat="1" ht="16" x14ac:dyDescent="0.5">
      <c r="B42"/>
      <c r="C42"/>
      <c r="D42"/>
      <c r="E42"/>
      <c r="F42" s="137"/>
      <c r="G42" s="137"/>
      <c r="H42" s="137"/>
      <c r="I42" s="137"/>
      <c r="J42" s="137"/>
      <c r="K42" s="137"/>
      <c r="L42" s="136"/>
      <c r="M42" s="137"/>
      <c r="N42" s="137"/>
      <c r="O42" s="137"/>
      <c r="P42" s="137"/>
      <c r="Q42" s="137"/>
      <c r="R42" s="137"/>
      <c r="S42" s="137"/>
      <c r="T42" s="137"/>
      <c r="U42" s="137"/>
      <c r="V42" s="137"/>
      <c r="W42" s="137"/>
      <c r="X42" s="137"/>
      <c r="Y42" s="137"/>
      <c r="Z42" s="137"/>
      <c r="AA42" s="136"/>
      <c r="AB42" s="136"/>
    </row>
    <row r="43" spans="1:29" s="134" customFormat="1" ht="16" x14ac:dyDescent="0.5">
      <c r="A43" s="136"/>
      <c r="B43"/>
      <c r="C43"/>
      <c r="D43"/>
      <c r="E43"/>
      <c r="F43" s="136"/>
      <c r="G43" s="136"/>
      <c r="H43" s="136"/>
      <c r="I43" s="136"/>
      <c r="J43" s="136"/>
      <c r="K43" s="136"/>
      <c r="L43" s="136"/>
      <c r="Q43" s="133"/>
    </row>
    <row r="44" spans="1:29" s="134" customFormat="1" ht="16" x14ac:dyDescent="0.5">
      <c r="A44" s="136"/>
      <c r="B44"/>
      <c r="C44"/>
      <c r="D44"/>
      <c r="E44"/>
      <c r="F44" s="136"/>
      <c r="G44" s="136"/>
      <c r="H44" s="136"/>
      <c r="I44" s="136"/>
      <c r="J44" s="136"/>
      <c r="K44" s="136"/>
      <c r="L44" s="136"/>
      <c r="Q44" s="133"/>
    </row>
    <row r="45" spans="1:29" s="134" customFormat="1" ht="16" x14ac:dyDescent="0.5">
      <c r="A45" s="136"/>
      <c r="B45"/>
      <c r="C45"/>
      <c r="D45"/>
      <c r="E45"/>
      <c r="F45" s="136"/>
      <c r="G45" s="136"/>
      <c r="H45" s="136"/>
      <c r="I45" s="136"/>
      <c r="J45" s="136"/>
      <c r="K45" s="136"/>
      <c r="L45" s="136"/>
      <c r="Q45" s="133"/>
    </row>
    <row r="46" spans="1:29" s="134" customFormat="1" ht="16" x14ac:dyDescent="0.5">
      <c r="A46" s="136"/>
      <c r="B46"/>
      <c r="C46"/>
      <c r="D46"/>
      <c r="E46"/>
      <c r="F46" s="136"/>
      <c r="G46" s="136"/>
      <c r="H46" s="136"/>
      <c r="I46" s="136"/>
      <c r="J46" s="136"/>
      <c r="K46" s="136"/>
      <c r="L46" s="136"/>
      <c r="Q46" s="133"/>
    </row>
    <row r="47" spans="1:29" s="134" customFormat="1" ht="16" x14ac:dyDescent="0.5">
      <c r="A47" s="136"/>
      <c r="B47"/>
      <c r="C47"/>
      <c r="D47"/>
      <c r="E47"/>
      <c r="F47" s="136"/>
      <c r="G47" s="136"/>
      <c r="H47" s="136"/>
      <c r="I47" s="136"/>
      <c r="J47" s="136"/>
      <c r="K47" s="136"/>
      <c r="L47" s="136"/>
      <c r="Q47" s="133"/>
    </row>
    <row r="48" spans="1:29" s="134" customFormat="1" ht="20" x14ac:dyDescent="0.55000000000000004">
      <c r="B48"/>
      <c r="C48"/>
      <c r="D48"/>
      <c r="E48"/>
      <c r="F48" s="135"/>
      <c r="G48" s="135"/>
      <c r="H48" s="135"/>
      <c r="I48" s="135"/>
      <c r="J48" s="135"/>
      <c r="K48" s="135"/>
      <c r="L48" s="136"/>
      <c r="M48" s="139"/>
      <c r="N48" s="139"/>
      <c r="O48" s="139"/>
      <c r="P48" s="139"/>
      <c r="Q48" s="139"/>
      <c r="R48" s="139"/>
    </row>
    <row r="49" spans="1:28" s="134" customFormat="1" ht="16" x14ac:dyDescent="0.5">
      <c r="B49"/>
      <c r="C49"/>
      <c r="D49"/>
      <c r="E49"/>
      <c r="F49" s="136"/>
      <c r="G49" s="136"/>
      <c r="H49" s="136"/>
      <c r="I49" s="136"/>
      <c r="J49" s="136"/>
      <c r="K49" s="136"/>
      <c r="L49" s="136"/>
      <c r="M49" s="137"/>
      <c r="N49" s="137"/>
      <c r="O49" s="137"/>
      <c r="Q49" s="133"/>
    </row>
    <row r="50" spans="1:28" s="141" customFormat="1" ht="14.5" x14ac:dyDescent="0.35">
      <c r="B50"/>
      <c r="C50"/>
      <c r="D50"/>
      <c r="E50"/>
      <c r="F50" s="201"/>
      <c r="G50" s="201"/>
      <c r="H50" s="201"/>
      <c r="I50" s="201"/>
      <c r="J50" s="201"/>
      <c r="K50" s="201"/>
      <c r="L50" s="202"/>
      <c r="M50" s="201"/>
      <c r="N50" s="201"/>
      <c r="O50" s="201"/>
      <c r="P50" s="201"/>
      <c r="Q50" s="201"/>
      <c r="R50" s="201"/>
      <c r="S50" s="203"/>
      <c r="T50" s="204"/>
      <c r="U50" s="204"/>
      <c r="V50" s="204"/>
      <c r="W50" s="204"/>
      <c r="X50" s="204"/>
      <c r="Y50" s="204"/>
      <c r="Z50" s="204"/>
      <c r="AA50" s="204"/>
      <c r="AB50" s="204"/>
    </row>
    <row r="51" spans="1:28" s="138" customFormat="1" ht="16" x14ac:dyDescent="0.5">
      <c r="A51" s="134"/>
      <c r="B51"/>
      <c r="C51"/>
      <c r="D51"/>
      <c r="E51"/>
      <c r="F51" s="137"/>
      <c r="G51" s="137"/>
      <c r="H51" s="137"/>
      <c r="I51" s="137"/>
      <c r="J51" s="137"/>
      <c r="K51" s="137"/>
      <c r="M51" s="137"/>
      <c r="N51" s="137"/>
      <c r="O51" s="137"/>
      <c r="P51" s="137"/>
      <c r="Q51" s="137"/>
      <c r="R51" s="137"/>
      <c r="S51" s="142"/>
      <c r="X51" s="134"/>
    </row>
    <row r="52" spans="1:28" s="134" customFormat="1" ht="16" x14ac:dyDescent="0.5">
      <c r="B52"/>
      <c r="C52"/>
      <c r="D52"/>
      <c r="E52"/>
      <c r="F52" s="137"/>
      <c r="G52" s="137"/>
      <c r="H52" s="137"/>
      <c r="I52" s="137"/>
      <c r="J52" s="137"/>
      <c r="K52" s="137"/>
      <c r="L52" s="136"/>
      <c r="M52" s="137"/>
      <c r="N52" s="137"/>
      <c r="O52" s="137"/>
      <c r="P52" s="137"/>
      <c r="Q52" s="137"/>
      <c r="R52" s="137"/>
      <c r="S52" s="142"/>
    </row>
    <row r="53" spans="1:28" s="142" customFormat="1" ht="16" x14ac:dyDescent="0.5">
      <c r="B53"/>
      <c r="C53"/>
      <c r="D53"/>
      <c r="E53"/>
      <c r="F53" s="137"/>
      <c r="G53" s="137"/>
      <c r="H53" s="137"/>
      <c r="I53" s="137"/>
      <c r="J53" s="137"/>
      <c r="K53" s="137"/>
      <c r="M53" s="137"/>
      <c r="N53" s="137"/>
      <c r="O53" s="137"/>
      <c r="P53" s="137"/>
      <c r="Q53" s="137"/>
      <c r="R53" s="137"/>
      <c r="X53" s="134"/>
    </row>
    <row r="54" spans="1:28" s="134" customFormat="1" ht="16" x14ac:dyDescent="0.5">
      <c r="B54"/>
      <c r="C54"/>
      <c r="D54"/>
      <c r="E54"/>
      <c r="F54" s="137"/>
      <c r="G54" s="137"/>
      <c r="H54" s="137"/>
      <c r="I54" s="137"/>
      <c r="J54" s="137"/>
      <c r="K54" s="137"/>
      <c r="L54" s="136"/>
      <c r="M54" s="137"/>
      <c r="N54" s="137"/>
      <c r="O54" s="137"/>
      <c r="P54" s="137"/>
      <c r="Q54" s="137"/>
      <c r="R54" s="137"/>
      <c r="S54" s="142"/>
    </row>
    <row r="55" spans="1:28" s="134" customFormat="1" ht="16" x14ac:dyDescent="0.5">
      <c r="B55"/>
      <c r="C55"/>
      <c r="D55"/>
      <c r="E55"/>
      <c r="F55" s="137"/>
      <c r="G55" s="137"/>
      <c r="H55" s="137"/>
      <c r="I55" s="137"/>
      <c r="J55" s="137"/>
      <c r="K55" s="137"/>
      <c r="L55" s="136"/>
      <c r="M55" s="137"/>
      <c r="N55" s="137"/>
      <c r="O55" s="137"/>
      <c r="P55" s="137"/>
      <c r="Q55" s="137"/>
      <c r="R55" s="137"/>
      <c r="S55" s="142"/>
    </row>
    <row r="56" spans="1:28" s="134" customFormat="1" ht="16" x14ac:dyDescent="0.5">
      <c r="B56"/>
      <c r="C56"/>
      <c r="D56"/>
      <c r="E56"/>
      <c r="F56" s="137"/>
      <c r="G56" s="137"/>
      <c r="H56" s="137"/>
      <c r="I56" s="137"/>
      <c r="J56" s="137"/>
      <c r="K56" s="137"/>
      <c r="L56" s="136"/>
      <c r="M56" s="137"/>
      <c r="N56" s="137"/>
      <c r="O56" s="137"/>
      <c r="P56" s="137"/>
      <c r="Q56" s="137"/>
      <c r="R56" s="137"/>
      <c r="S56" s="142"/>
    </row>
    <row r="57" spans="1:28" s="134" customFormat="1" ht="16" x14ac:dyDescent="0.5">
      <c r="B57"/>
      <c r="C57"/>
      <c r="D57"/>
      <c r="E57"/>
      <c r="F57" s="137"/>
      <c r="G57" s="137"/>
      <c r="H57" s="137"/>
      <c r="I57" s="137"/>
      <c r="J57" s="137"/>
      <c r="K57" s="137"/>
      <c r="L57" s="136"/>
      <c r="M57" s="137"/>
      <c r="N57" s="137"/>
      <c r="O57" s="137"/>
      <c r="P57" s="137"/>
      <c r="Q57" s="137"/>
      <c r="R57" s="137"/>
      <c r="S57" s="142"/>
    </row>
    <row r="58" spans="1:28" s="134" customFormat="1" ht="16" x14ac:dyDescent="0.5">
      <c r="B58"/>
      <c r="C58"/>
      <c r="D58"/>
      <c r="E58"/>
      <c r="F58" s="137"/>
      <c r="G58" s="137"/>
      <c r="H58" s="137"/>
      <c r="I58" s="137"/>
      <c r="J58" s="137"/>
      <c r="K58" s="137"/>
      <c r="L58" s="136"/>
      <c r="M58" s="137"/>
      <c r="N58" s="137"/>
      <c r="O58" s="137"/>
      <c r="P58" s="137"/>
      <c r="Q58" s="137"/>
      <c r="R58" s="137"/>
      <c r="S58" s="142"/>
    </row>
    <row r="59" spans="1:28" s="134" customFormat="1" ht="16" x14ac:dyDescent="0.5">
      <c r="B59"/>
      <c r="C59"/>
      <c r="D59"/>
      <c r="E59"/>
      <c r="F59" s="137"/>
      <c r="G59" s="137"/>
      <c r="H59" s="137"/>
      <c r="I59" s="137"/>
      <c r="J59" s="137"/>
      <c r="K59" s="137"/>
      <c r="L59" s="136"/>
      <c r="M59" s="137"/>
      <c r="N59" s="137"/>
      <c r="O59" s="137"/>
      <c r="P59" s="137"/>
      <c r="Q59" s="137"/>
      <c r="R59" s="137"/>
      <c r="S59" s="142"/>
    </row>
    <row r="60" spans="1:28" s="134" customFormat="1" ht="16" x14ac:dyDescent="0.5">
      <c r="B60"/>
      <c r="C60"/>
      <c r="D60"/>
      <c r="E60"/>
      <c r="F60" s="136"/>
      <c r="G60" s="136"/>
      <c r="H60" s="136"/>
      <c r="I60" s="136"/>
      <c r="J60" s="136"/>
      <c r="K60" s="136"/>
      <c r="L60" s="136"/>
      <c r="M60" s="137"/>
      <c r="N60" s="137"/>
      <c r="O60" s="137"/>
      <c r="Q60" s="133"/>
      <c r="S60" s="142"/>
    </row>
    <row r="61" spans="1:28" s="134" customFormat="1" ht="16" x14ac:dyDescent="0.5">
      <c r="B61"/>
      <c r="C61"/>
      <c r="D61"/>
      <c r="E61"/>
      <c r="F61" s="136"/>
      <c r="G61" s="136"/>
      <c r="H61" s="136"/>
      <c r="I61" s="136"/>
      <c r="J61" s="136"/>
      <c r="K61" s="136"/>
      <c r="L61" s="136"/>
      <c r="M61" s="137"/>
      <c r="N61" s="137"/>
      <c r="O61" s="137"/>
      <c r="Q61" s="133"/>
      <c r="S61" s="142"/>
    </row>
    <row r="62" spans="1:28" s="134" customFormat="1" ht="16" x14ac:dyDescent="0.5">
      <c r="B62"/>
      <c r="C62"/>
      <c r="D62"/>
      <c r="E62"/>
      <c r="F62" s="136"/>
      <c r="G62" s="136"/>
      <c r="H62" s="136"/>
      <c r="I62" s="136"/>
      <c r="J62" s="136"/>
      <c r="K62" s="136"/>
      <c r="L62" s="136"/>
      <c r="M62" s="137"/>
      <c r="N62" s="137"/>
      <c r="O62" s="137"/>
      <c r="Q62" s="133"/>
    </row>
    <row r="63" spans="1:28" s="134" customFormat="1" ht="16" x14ac:dyDescent="0.5">
      <c r="B63"/>
      <c r="C63"/>
      <c r="D63"/>
      <c r="E63"/>
      <c r="F63" s="136"/>
      <c r="G63" s="136"/>
      <c r="H63" s="136"/>
      <c r="I63" s="136"/>
      <c r="J63" s="136"/>
      <c r="K63" s="136"/>
      <c r="L63" s="136"/>
      <c r="M63" s="137"/>
      <c r="N63" s="137"/>
      <c r="O63" s="137"/>
      <c r="Q63" s="133"/>
    </row>
    <row r="64" spans="1:28" s="134" customFormat="1" ht="20" x14ac:dyDescent="0.55000000000000004">
      <c r="B64"/>
      <c r="C64"/>
      <c r="D64"/>
      <c r="E64"/>
      <c r="F64" s="135"/>
      <c r="G64" s="135"/>
      <c r="H64" s="135"/>
      <c r="I64" s="135"/>
      <c r="J64" s="135"/>
      <c r="K64" s="135"/>
      <c r="L64" s="135"/>
      <c r="M64" s="137"/>
      <c r="N64" s="137"/>
      <c r="O64" s="137"/>
      <c r="P64" s="135"/>
      <c r="Q64" s="133"/>
      <c r="R64" s="139"/>
      <c r="S64" s="139"/>
      <c r="T64" s="139"/>
      <c r="U64" s="139"/>
      <c r="V64" s="139"/>
      <c r="W64" s="139"/>
      <c r="X64" s="139"/>
    </row>
    <row r="65" spans="2:24" s="134" customFormat="1" ht="16" x14ac:dyDescent="0.5">
      <c r="B65"/>
      <c r="C65"/>
      <c r="D65"/>
      <c r="E65"/>
      <c r="F65" s="136"/>
      <c r="G65" s="136"/>
      <c r="H65" s="136"/>
      <c r="I65" s="136"/>
      <c r="J65" s="136"/>
      <c r="K65" s="136"/>
      <c r="L65" s="136"/>
      <c r="M65" s="137"/>
      <c r="N65" s="137"/>
      <c r="O65" s="137"/>
      <c r="Q65" s="133"/>
      <c r="R65" s="136"/>
    </row>
    <row r="66" spans="2:24" s="141" customFormat="1" ht="14.5" x14ac:dyDescent="0.35">
      <c r="B66"/>
      <c r="C66"/>
      <c r="D66"/>
      <c r="E66"/>
      <c r="F66" s="137"/>
      <c r="G66" s="137"/>
      <c r="H66" s="137"/>
      <c r="I66" s="137"/>
      <c r="J66" s="137"/>
      <c r="K66" s="137"/>
      <c r="L66" s="137"/>
      <c r="M66" s="137"/>
      <c r="N66" s="137"/>
      <c r="O66" s="137"/>
      <c r="P66" s="137"/>
      <c r="Q66" s="143"/>
      <c r="R66" s="137"/>
      <c r="S66" s="137"/>
      <c r="T66" s="137"/>
      <c r="U66" s="137"/>
      <c r="V66" s="137"/>
      <c r="W66" s="137"/>
      <c r="X66" s="137"/>
    </row>
    <row r="67" spans="2:24" s="134" customFormat="1" ht="16" x14ac:dyDescent="0.5">
      <c r="B67"/>
      <c r="C67"/>
      <c r="D67"/>
      <c r="E67"/>
      <c r="F67" s="137"/>
      <c r="G67" s="137"/>
      <c r="H67" s="137"/>
      <c r="I67" s="137"/>
      <c r="J67" s="137"/>
      <c r="K67" s="137"/>
      <c r="L67" s="137"/>
      <c r="M67" s="137"/>
      <c r="N67" s="137"/>
      <c r="O67" s="137"/>
      <c r="P67" s="137"/>
      <c r="Q67" s="133"/>
      <c r="R67" s="137"/>
      <c r="S67" s="137"/>
      <c r="T67" s="137"/>
      <c r="U67" s="137"/>
      <c r="V67" s="137"/>
      <c r="W67" s="137"/>
      <c r="X67" s="137"/>
    </row>
    <row r="68" spans="2:24" s="134" customFormat="1" ht="16" x14ac:dyDescent="0.5">
      <c r="B68"/>
      <c r="C68"/>
      <c r="D68"/>
      <c r="E68"/>
      <c r="F68" s="137"/>
      <c r="G68" s="137"/>
      <c r="H68" s="137"/>
      <c r="I68" s="137"/>
      <c r="J68" s="137"/>
      <c r="K68" s="137"/>
      <c r="L68" s="137"/>
      <c r="M68" s="137"/>
      <c r="N68" s="137"/>
      <c r="O68" s="137"/>
      <c r="P68" s="137"/>
      <c r="Q68" s="133"/>
      <c r="R68" s="137"/>
      <c r="S68" s="137"/>
      <c r="T68" s="137"/>
      <c r="U68" s="137"/>
      <c r="V68" s="137"/>
      <c r="W68" s="137"/>
      <c r="X68" s="137"/>
    </row>
    <row r="69" spans="2:24" s="134" customFormat="1" ht="16" x14ac:dyDescent="0.5">
      <c r="B69"/>
      <c r="C69"/>
      <c r="D69"/>
      <c r="E69"/>
      <c r="Q69" s="207"/>
      <c r="R69" s="201"/>
      <c r="S69" s="201"/>
      <c r="T69" s="201"/>
      <c r="U69" s="201"/>
      <c r="V69" s="201"/>
      <c r="W69" s="201"/>
      <c r="X69" s="201"/>
    </row>
    <row r="70" spans="2:24" s="134" customFormat="1" ht="16" x14ac:dyDescent="0.5">
      <c r="B70"/>
      <c r="C70"/>
      <c r="D70"/>
      <c r="E70"/>
      <c r="Q70" s="133"/>
      <c r="R70" s="137"/>
      <c r="S70" s="137"/>
      <c r="T70" s="137"/>
      <c r="U70" s="137"/>
      <c r="V70" s="137"/>
      <c r="W70" s="137"/>
      <c r="X70" s="137"/>
    </row>
    <row r="71" spans="2:24" s="134" customFormat="1" ht="16" x14ac:dyDescent="0.5">
      <c r="B71"/>
      <c r="C71"/>
      <c r="D71"/>
      <c r="E71"/>
      <c r="Q71" s="133"/>
      <c r="R71" s="137"/>
      <c r="S71" s="137"/>
      <c r="T71" s="137"/>
      <c r="U71" s="137"/>
      <c r="V71" s="137"/>
      <c r="W71" s="137"/>
      <c r="X71" s="137"/>
    </row>
    <row r="72" spans="2:24" s="134" customFormat="1" ht="16" x14ac:dyDescent="0.5">
      <c r="B72"/>
      <c r="C72"/>
      <c r="D72"/>
      <c r="E72"/>
      <c r="Q72" s="133"/>
      <c r="R72" s="137"/>
      <c r="S72" s="137"/>
      <c r="T72" s="137"/>
      <c r="U72" s="137"/>
      <c r="V72" s="137"/>
      <c r="W72" s="137"/>
      <c r="X72" s="137"/>
    </row>
    <row r="73" spans="2:24" s="134" customFormat="1" ht="16" x14ac:dyDescent="0.5">
      <c r="B73"/>
      <c r="C73"/>
      <c r="D73"/>
      <c r="E73"/>
      <c r="Q73" s="133"/>
      <c r="R73" s="137"/>
      <c r="S73" s="137"/>
      <c r="T73" s="137"/>
      <c r="U73" s="137"/>
      <c r="V73" s="137"/>
      <c r="W73" s="137"/>
      <c r="X73" s="137"/>
    </row>
    <row r="74" spans="2:24" s="134" customFormat="1" ht="16" x14ac:dyDescent="0.5">
      <c r="B74"/>
      <c r="C74"/>
      <c r="D74"/>
      <c r="E74"/>
      <c r="Q74" s="133"/>
      <c r="R74" s="137"/>
      <c r="S74" s="137"/>
      <c r="T74" s="137"/>
      <c r="U74" s="137"/>
      <c r="V74" s="137"/>
      <c r="W74" s="137"/>
      <c r="X74" s="137"/>
    </row>
    <row r="75" spans="2:24" s="134" customFormat="1" ht="16" x14ac:dyDescent="0.5">
      <c r="B75"/>
      <c r="C75"/>
      <c r="D75"/>
      <c r="E75"/>
      <c r="Q75" s="133"/>
      <c r="R75" s="137"/>
      <c r="S75" s="137"/>
      <c r="T75" s="137"/>
      <c r="U75" s="137"/>
      <c r="V75" s="137"/>
      <c r="W75" s="137"/>
      <c r="X75" s="137"/>
    </row>
    <row r="76" spans="2:24" s="134" customFormat="1" ht="16" x14ac:dyDescent="0.5">
      <c r="B76"/>
      <c r="C76"/>
      <c r="D76"/>
      <c r="E76"/>
      <c r="Q76" s="133"/>
      <c r="R76" s="137"/>
      <c r="S76" s="137"/>
      <c r="T76" s="137"/>
    </row>
    <row r="77" spans="2:24" s="134" customFormat="1" ht="16" x14ac:dyDescent="0.5">
      <c r="B77"/>
      <c r="C77"/>
      <c r="D77"/>
      <c r="E77"/>
      <c r="Q77" s="207"/>
      <c r="R77" s="201"/>
      <c r="S77" s="201"/>
      <c r="T77" s="201"/>
      <c r="U77" s="206"/>
      <c r="V77" s="206"/>
      <c r="W77" s="206"/>
      <c r="X77" s="206"/>
    </row>
    <row r="78" spans="2:24" s="134" customFormat="1" ht="16" x14ac:dyDescent="0.5">
      <c r="B78"/>
      <c r="C78"/>
      <c r="D78"/>
      <c r="E78"/>
      <c r="L78" s="136"/>
      <c r="M78" s="136"/>
      <c r="Q78" s="133"/>
      <c r="R78" s="137"/>
      <c r="S78" s="137"/>
      <c r="T78" s="137"/>
    </row>
    <row r="79" spans="2:24" s="134" customFormat="1" ht="16" x14ac:dyDescent="0.5">
      <c r="B79"/>
      <c r="C79"/>
      <c r="D79"/>
      <c r="E79"/>
      <c r="L79" s="136"/>
      <c r="M79" s="136"/>
      <c r="Q79" s="133"/>
      <c r="R79" s="137"/>
      <c r="S79" s="137"/>
      <c r="T79" s="137"/>
    </row>
    <row r="80" spans="2:24" s="134" customFormat="1" ht="16" x14ac:dyDescent="0.5">
      <c r="B80"/>
      <c r="C80"/>
      <c r="D80"/>
      <c r="E80"/>
      <c r="L80" s="136"/>
      <c r="M80" s="136"/>
      <c r="Q80" s="133"/>
      <c r="R80" s="137"/>
      <c r="S80" s="137"/>
      <c r="T80" s="137"/>
    </row>
    <row r="81" spans="2:20" s="134" customFormat="1" ht="16" x14ac:dyDescent="0.5">
      <c r="B81"/>
      <c r="C81"/>
      <c r="D81"/>
      <c r="E81"/>
      <c r="L81" s="136"/>
      <c r="M81" s="136"/>
      <c r="Q81" s="133"/>
      <c r="R81" s="137"/>
      <c r="S81" s="137"/>
      <c r="T81" s="137"/>
    </row>
    <row r="82" spans="2:20" s="134" customFormat="1" ht="16" x14ac:dyDescent="0.5">
      <c r="B82"/>
      <c r="C82"/>
      <c r="D82"/>
      <c r="E82"/>
      <c r="L82" s="136"/>
      <c r="M82" s="136"/>
      <c r="Q82" s="133"/>
      <c r="R82" s="137"/>
      <c r="S82" s="137"/>
      <c r="T82" s="137"/>
    </row>
    <row r="83" spans="2:20" s="134" customFormat="1" ht="16" x14ac:dyDescent="0.5">
      <c r="B83"/>
      <c r="C83"/>
      <c r="D83"/>
      <c r="E83"/>
      <c r="L83" s="136"/>
      <c r="M83" s="136"/>
      <c r="Q83" s="133"/>
      <c r="R83" s="137"/>
      <c r="S83" s="137"/>
      <c r="T83" s="137"/>
    </row>
    <row r="84" spans="2:20" x14ac:dyDescent="0.5">
      <c r="B84"/>
      <c r="C84"/>
      <c r="D84"/>
      <c r="E84"/>
    </row>
    <row r="85" spans="2:20" x14ac:dyDescent="0.5">
      <c r="B85"/>
      <c r="C85"/>
      <c r="D85"/>
      <c r="E85"/>
    </row>
    <row r="86" spans="2:20" x14ac:dyDescent="0.5">
      <c r="B86"/>
      <c r="C86"/>
      <c r="D86"/>
      <c r="E86"/>
    </row>
    <row r="87" spans="2:20" x14ac:dyDescent="0.5">
      <c r="B87"/>
      <c r="C87"/>
      <c r="D87"/>
      <c r="E87"/>
    </row>
    <row r="88" spans="2:20" x14ac:dyDescent="0.5">
      <c r="B88"/>
      <c r="C88"/>
      <c r="D88"/>
      <c r="E88"/>
    </row>
    <row r="89" spans="2:20" x14ac:dyDescent="0.5">
      <c r="B89"/>
      <c r="C89"/>
      <c r="D89"/>
      <c r="E89"/>
    </row>
    <row r="90" spans="2:20" x14ac:dyDescent="0.5">
      <c r="B90"/>
      <c r="C90"/>
      <c r="D90"/>
      <c r="E90"/>
    </row>
    <row r="91" spans="2:20" x14ac:dyDescent="0.5">
      <c r="B91"/>
      <c r="C91"/>
      <c r="D91"/>
      <c r="E91"/>
    </row>
    <row r="92" spans="2:20" x14ac:dyDescent="0.5">
      <c r="B92"/>
      <c r="C92"/>
      <c r="D92"/>
      <c r="E92"/>
    </row>
    <row r="93" spans="2:20" x14ac:dyDescent="0.5">
      <c r="B93"/>
      <c r="C93"/>
      <c r="D93"/>
      <c r="E93"/>
    </row>
    <row r="94" spans="2:20" x14ac:dyDescent="0.5">
      <c r="B94"/>
      <c r="C94"/>
      <c r="D94"/>
      <c r="E94"/>
    </row>
    <row r="95" spans="2:20" x14ac:dyDescent="0.5">
      <c r="B95"/>
      <c r="C95"/>
      <c r="D95"/>
      <c r="E95"/>
    </row>
    <row r="96" spans="2:20" x14ac:dyDescent="0.5">
      <c r="B96"/>
      <c r="C96"/>
      <c r="D96"/>
      <c r="E96"/>
    </row>
    <row r="97" spans="2:5" x14ac:dyDescent="0.5">
      <c r="B97"/>
      <c r="C97"/>
      <c r="D97"/>
      <c r="E97"/>
    </row>
    <row r="98" spans="2:5" x14ac:dyDescent="0.5">
      <c r="B98"/>
      <c r="C98"/>
      <c r="D98"/>
      <c r="E98"/>
    </row>
    <row r="99" spans="2:5" x14ac:dyDescent="0.5">
      <c r="B99"/>
      <c r="C99"/>
      <c r="D99"/>
      <c r="E99"/>
    </row>
    <row r="100" spans="2:5" x14ac:dyDescent="0.5">
      <c r="B100"/>
      <c r="C100"/>
      <c r="D100"/>
      <c r="E100"/>
    </row>
    <row r="101" spans="2:5" x14ac:dyDescent="0.5">
      <c r="B101"/>
      <c r="C101"/>
      <c r="D101"/>
      <c r="E101"/>
    </row>
    <row r="102" spans="2:5" x14ac:dyDescent="0.5">
      <c r="B102"/>
      <c r="C102"/>
      <c r="D102"/>
      <c r="E102"/>
    </row>
    <row r="103" spans="2:5" x14ac:dyDescent="0.5">
      <c r="B103"/>
      <c r="C103"/>
      <c r="D103"/>
      <c r="E103"/>
    </row>
    <row r="104" spans="2:5" x14ac:dyDescent="0.5">
      <c r="B104"/>
      <c r="C104"/>
      <c r="D104"/>
      <c r="E104"/>
    </row>
    <row r="105" spans="2:5" x14ac:dyDescent="0.5">
      <c r="B105"/>
      <c r="C105"/>
      <c r="D105"/>
      <c r="E105"/>
    </row>
    <row r="106" spans="2:5" x14ac:dyDescent="0.5">
      <c r="B106"/>
      <c r="C106"/>
      <c r="D106"/>
      <c r="E106"/>
    </row>
    <row r="107" spans="2:5" x14ac:dyDescent="0.5">
      <c r="B107"/>
      <c r="C107"/>
      <c r="D107"/>
      <c r="E107"/>
    </row>
    <row r="108" spans="2:5" x14ac:dyDescent="0.5">
      <c r="B108"/>
      <c r="C108"/>
      <c r="D108"/>
      <c r="E108"/>
    </row>
    <row r="109" spans="2:5" x14ac:dyDescent="0.5">
      <c r="B109"/>
      <c r="C109"/>
      <c r="D109"/>
      <c r="E109"/>
    </row>
    <row r="110" spans="2:5" x14ac:dyDescent="0.5">
      <c r="B110"/>
      <c r="C110"/>
      <c r="D110"/>
      <c r="E110"/>
    </row>
    <row r="111" spans="2:5" x14ac:dyDescent="0.5">
      <c r="B111"/>
      <c r="C111"/>
      <c r="D111"/>
      <c r="E111"/>
    </row>
    <row r="112" spans="2:5" x14ac:dyDescent="0.5">
      <c r="B112"/>
      <c r="C112"/>
      <c r="D112"/>
      <c r="E112"/>
    </row>
    <row r="113" spans="2:5" x14ac:dyDescent="0.5">
      <c r="B113"/>
      <c r="C113"/>
      <c r="D113"/>
      <c r="E113"/>
    </row>
    <row r="114" spans="2:5" x14ac:dyDescent="0.5">
      <c r="B114"/>
      <c r="C114"/>
      <c r="D114"/>
      <c r="E114"/>
    </row>
    <row r="115" spans="2:5" x14ac:dyDescent="0.5">
      <c r="B115"/>
      <c r="C115"/>
      <c r="D115"/>
      <c r="E115"/>
    </row>
    <row r="116" spans="2:5" x14ac:dyDescent="0.5">
      <c r="B116"/>
      <c r="C116"/>
      <c r="D116"/>
      <c r="E116"/>
    </row>
    <row r="117" spans="2:5" x14ac:dyDescent="0.5">
      <c r="B117"/>
      <c r="C117"/>
      <c r="D117"/>
      <c r="E117"/>
    </row>
    <row r="118" spans="2:5" x14ac:dyDescent="0.5">
      <c r="B118"/>
      <c r="C118"/>
      <c r="D118"/>
      <c r="E118"/>
    </row>
    <row r="119" spans="2:5" x14ac:dyDescent="0.5">
      <c r="B119"/>
      <c r="C119"/>
      <c r="D119"/>
      <c r="E119"/>
    </row>
    <row r="120" spans="2:5" x14ac:dyDescent="0.5">
      <c r="B120"/>
      <c r="C120"/>
      <c r="D120"/>
      <c r="E120"/>
    </row>
    <row r="121" spans="2:5" x14ac:dyDescent="0.5">
      <c r="B121"/>
      <c r="C121"/>
      <c r="D121"/>
      <c r="E121"/>
    </row>
    <row r="122" spans="2:5" x14ac:dyDescent="0.5">
      <c r="B122"/>
      <c r="C122"/>
      <c r="D122"/>
      <c r="E122"/>
    </row>
    <row r="123" spans="2:5" x14ac:dyDescent="0.5">
      <c r="B123"/>
      <c r="C123"/>
      <c r="D123"/>
      <c r="E123"/>
    </row>
    <row r="124" spans="2:5" x14ac:dyDescent="0.5">
      <c r="B124"/>
      <c r="C124"/>
      <c r="D124"/>
      <c r="E124"/>
    </row>
    <row r="125" spans="2:5" x14ac:dyDescent="0.5">
      <c r="B125"/>
      <c r="C125"/>
      <c r="D125"/>
      <c r="E125"/>
    </row>
    <row r="126" spans="2:5" x14ac:dyDescent="0.5">
      <c r="B126"/>
      <c r="C126"/>
      <c r="D126"/>
      <c r="E126"/>
    </row>
    <row r="127" spans="2:5" x14ac:dyDescent="0.5">
      <c r="B127"/>
      <c r="C127"/>
      <c r="D127"/>
      <c r="E127"/>
    </row>
    <row r="128" spans="2:5" x14ac:dyDescent="0.5">
      <c r="B128"/>
      <c r="C128"/>
      <c r="D128"/>
      <c r="E128"/>
    </row>
    <row r="129" spans="2:5" x14ac:dyDescent="0.5">
      <c r="B129"/>
      <c r="C129"/>
      <c r="D129"/>
      <c r="E129"/>
    </row>
    <row r="130" spans="2:5" x14ac:dyDescent="0.5">
      <c r="B130"/>
      <c r="C130"/>
      <c r="D130"/>
      <c r="E130"/>
    </row>
    <row r="131" spans="2:5" x14ac:dyDescent="0.5">
      <c r="B131"/>
      <c r="C131"/>
      <c r="D131"/>
      <c r="E131"/>
    </row>
    <row r="132" spans="2:5" x14ac:dyDescent="0.5">
      <c r="B132"/>
      <c r="C132"/>
      <c r="D132"/>
      <c r="E132"/>
    </row>
    <row r="133" spans="2:5" x14ac:dyDescent="0.5">
      <c r="B133"/>
      <c r="C133"/>
      <c r="D133"/>
      <c r="E133"/>
    </row>
    <row r="134" spans="2:5" x14ac:dyDescent="0.5">
      <c r="B134"/>
      <c r="C134"/>
      <c r="D134"/>
      <c r="E134"/>
    </row>
    <row r="135" spans="2:5" x14ac:dyDescent="0.5">
      <c r="B135"/>
      <c r="C135"/>
      <c r="D135"/>
      <c r="E135"/>
    </row>
    <row r="136" spans="2:5" x14ac:dyDescent="0.5">
      <c r="B136"/>
      <c r="C136"/>
      <c r="D136"/>
      <c r="E136"/>
    </row>
    <row r="137" spans="2:5" x14ac:dyDescent="0.5">
      <c r="B137"/>
      <c r="C137"/>
      <c r="D137"/>
      <c r="E137"/>
    </row>
    <row r="138" spans="2:5" x14ac:dyDescent="0.5">
      <c r="B138"/>
      <c r="C138"/>
      <c r="D138"/>
      <c r="E138"/>
    </row>
    <row r="139" spans="2:5" x14ac:dyDescent="0.5">
      <c r="B139"/>
      <c r="C139"/>
      <c r="D139"/>
      <c r="E139"/>
    </row>
    <row r="140" spans="2:5" x14ac:dyDescent="0.5">
      <c r="B140"/>
      <c r="C140"/>
      <c r="D140"/>
      <c r="E140"/>
    </row>
    <row r="141" spans="2:5" x14ac:dyDescent="0.5">
      <c r="B141"/>
      <c r="C141"/>
      <c r="D141"/>
      <c r="E141"/>
    </row>
    <row r="142" spans="2:5" x14ac:dyDescent="0.5">
      <c r="B142"/>
      <c r="C142"/>
      <c r="D142"/>
      <c r="E142"/>
    </row>
    <row r="143" spans="2:5" x14ac:dyDescent="0.5">
      <c r="B143"/>
      <c r="C143"/>
      <c r="D143"/>
      <c r="E143"/>
    </row>
    <row r="144" spans="2:5" x14ac:dyDescent="0.5">
      <c r="B144"/>
      <c r="C144"/>
      <c r="D144"/>
      <c r="E144"/>
    </row>
    <row r="145" spans="2:5" x14ac:dyDescent="0.5">
      <c r="B145"/>
      <c r="C145"/>
      <c r="D145"/>
      <c r="E145"/>
    </row>
    <row r="146" spans="2:5" x14ac:dyDescent="0.5">
      <c r="B146"/>
      <c r="C146"/>
      <c r="D146"/>
      <c r="E146"/>
    </row>
    <row r="147" spans="2:5" x14ac:dyDescent="0.5">
      <c r="B147"/>
      <c r="C147"/>
      <c r="D147"/>
      <c r="E147"/>
    </row>
    <row r="148" spans="2:5" x14ac:dyDescent="0.5">
      <c r="B148"/>
      <c r="C148"/>
      <c r="D148"/>
      <c r="E148"/>
    </row>
    <row r="149" spans="2:5" x14ac:dyDescent="0.5">
      <c r="B149"/>
      <c r="C149"/>
      <c r="D149"/>
      <c r="E149"/>
    </row>
    <row r="150" spans="2:5" x14ac:dyDescent="0.5">
      <c r="B150"/>
      <c r="C150"/>
      <c r="D150"/>
      <c r="E150"/>
    </row>
    <row r="151" spans="2:5" x14ac:dyDescent="0.5">
      <c r="B151"/>
      <c r="C151"/>
      <c r="D151"/>
      <c r="E151"/>
    </row>
    <row r="152" spans="2:5" x14ac:dyDescent="0.5">
      <c r="B152"/>
      <c r="C152"/>
      <c r="D152"/>
      <c r="E152"/>
    </row>
    <row r="153" spans="2:5" x14ac:dyDescent="0.5">
      <c r="B153"/>
      <c r="C153"/>
      <c r="D153"/>
      <c r="E153"/>
    </row>
    <row r="154" spans="2:5" x14ac:dyDescent="0.5">
      <c r="B154"/>
      <c r="C154"/>
      <c r="D154"/>
      <c r="E154"/>
    </row>
    <row r="155" spans="2:5" x14ac:dyDescent="0.5">
      <c r="B155"/>
      <c r="C155"/>
      <c r="D155"/>
      <c r="E155"/>
    </row>
    <row r="156" spans="2:5" x14ac:dyDescent="0.5">
      <c r="B156"/>
      <c r="C156"/>
      <c r="D156"/>
      <c r="E156"/>
    </row>
    <row r="157" spans="2:5" x14ac:dyDescent="0.5">
      <c r="B157"/>
      <c r="C157"/>
      <c r="D157"/>
      <c r="E157"/>
    </row>
    <row r="158" spans="2:5" x14ac:dyDescent="0.5">
      <c r="B158"/>
      <c r="C158"/>
      <c r="D158"/>
      <c r="E158"/>
    </row>
    <row r="159" spans="2:5" x14ac:dyDescent="0.5">
      <c r="B159"/>
      <c r="C159"/>
      <c r="D159"/>
      <c r="E159"/>
    </row>
    <row r="160" spans="2:5" x14ac:dyDescent="0.5">
      <c r="B160"/>
      <c r="C160"/>
      <c r="D160"/>
      <c r="E160"/>
    </row>
    <row r="161" spans="2:5" x14ac:dyDescent="0.5">
      <c r="B161"/>
      <c r="C161"/>
      <c r="D161"/>
      <c r="E161"/>
    </row>
    <row r="162" spans="2:5" x14ac:dyDescent="0.5">
      <c r="B162"/>
      <c r="C162"/>
      <c r="D162"/>
      <c r="E162"/>
    </row>
    <row r="163" spans="2:5" x14ac:dyDescent="0.5">
      <c r="B163"/>
      <c r="C163"/>
      <c r="D163"/>
      <c r="E163"/>
    </row>
    <row r="164" spans="2:5" x14ac:dyDescent="0.5">
      <c r="B164"/>
      <c r="C164"/>
      <c r="D164"/>
      <c r="E164"/>
    </row>
    <row r="165" spans="2:5" x14ac:dyDescent="0.5">
      <c r="B165"/>
      <c r="C165"/>
      <c r="D165"/>
      <c r="E165"/>
    </row>
    <row r="166" spans="2:5" x14ac:dyDescent="0.5">
      <c r="B166"/>
      <c r="C166"/>
      <c r="D166"/>
      <c r="E166"/>
    </row>
    <row r="167" spans="2:5" x14ac:dyDescent="0.5">
      <c r="B167"/>
      <c r="C167"/>
      <c r="D167"/>
      <c r="E167"/>
    </row>
    <row r="168" spans="2:5" x14ac:dyDescent="0.5">
      <c r="B168"/>
      <c r="C168"/>
      <c r="D168"/>
      <c r="E168"/>
    </row>
    <row r="169" spans="2:5" x14ac:dyDescent="0.5">
      <c r="B169"/>
      <c r="C169"/>
      <c r="D169"/>
      <c r="E169"/>
    </row>
    <row r="170" spans="2:5" x14ac:dyDescent="0.5">
      <c r="B170"/>
      <c r="C170"/>
      <c r="D170"/>
      <c r="E170"/>
    </row>
    <row r="171" spans="2:5" x14ac:dyDescent="0.5">
      <c r="B171"/>
      <c r="C171"/>
      <c r="D171"/>
      <c r="E171"/>
    </row>
    <row r="172" spans="2:5" x14ac:dyDescent="0.5">
      <c r="B172"/>
      <c r="C172"/>
      <c r="D172"/>
      <c r="E172"/>
    </row>
    <row r="173" spans="2:5" x14ac:dyDescent="0.5">
      <c r="B173"/>
      <c r="C173"/>
      <c r="D173"/>
      <c r="E173"/>
    </row>
    <row r="174" spans="2:5" x14ac:dyDescent="0.5">
      <c r="B174"/>
      <c r="C174"/>
      <c r="D174"/>
      <c r="E174"/>
    </row>
    <row r="175" spans="2:5" x14ac:dyDescent="0.5">
      <c r="B175"/>
      <c r="C175"/>
      <c r="D175"/>
      <c r="E175"/>
    </row>
    <row r="176" spans="2:5" x14ac:dyDescent="0.5">
      <c r="B176"/>
      <c r="C176"/>
      <c r="D176"/>
      <c r="E176"/>
    </row>
    <row r="177" spans="2:5" x14ac:dyDescent="0.5">
      <c r="B177"/>
      <c r="C177"/>
      <c r="D177"/>
      <c r="E177"/>
    </row>
    <row r="178" spans="2:5" x14ac:dyDescent="0.5">
      <c r="B178"/>
      <c r="C178"/>
      <c r="D178"/>
      <c r="E178"/>
    </row>
    <row r="179" spans="2:5" x14ac:dyDescent="0.5">
      <c r="B179"/>
      <c r="C179"/>
      <c r="D179"/>
      <c r="E179"/>
    </row>
    <row r="180" spans="2:5" x14ac:dyDescent="0.5">
      <c r="B180"/>
      <c r="C180"/>
      <c r="D180"/>
      <c r="E180"/>
    </row>
    <row r="181" spans="2:5" x14ac:dyDescent="0.5">
      <c r="B181"/>
      <c r="C181"/>
      <c r="D181"/>
      <c r="E181"/>
    </row>
    <row r="182" spans="2:5" x14ac:dyDescent="0.5">
      <c r="B182"/>
      <c r="C182"/>
      <c r="D182"/>
      <c r="E182"/>
    </row>
    <row r="183" spans="2:5" x14ac:dyDescent="0.5">
      <c r="B183"/>
      <c r="C183"/>
      <c r="D183"/>
      <c r="E183"/>
    </row>
    <row r="184" spans="2:5" x14ac:dyDescent="0.5">
      <c r="B184"/>
      <c r="C184"/>
      <c r="D184"/>
      <c r="E184"/>
    </row>
    <row r="185" spans="2:5" x14ac:dyDescent="0.5">
      <c r="B185"/>
      <c r="C185"/>
      <c r="D185"/>
      <c r="E185"/>
    </row>
    <row r="186" spans="2:5" x14ac:dyDescent="0.5">
      <c r="B186"/>
      <c r="C186"/>
      <c r="D186"/>
      <c r="E186"/>
    </row>
    <row r="187" spans="2:5" x14ac:dyDescent="0.5">
      <c r="B187"/>
      <c r="C187"/>
      <c r="D187"/>
      <c r="E187"/>
    </row>
    <row r="188" spans="2:5" x14ac:dyDescent="0.5">
      <c r="B188"/>
      <c r="C188"/>
      <c r="D188"/>
      <c r="E188"/>
    </row>
    <row r="189" spans="2:5" x14ac:dyDescent="0.5">
      <c r="B189"/>
      <c r="C189"/>
      <c r="D189"/>
      <c r="E189"/>
    </row>
    <row r="190" spans="2:5" x14ac:dyDescent="0.5">
      <c r="B190"/>
      <c r="C190"/>
      <c r="D190"/>
      <c r="E190"/>
    </row>
    <row r="191" spans="2:5" x14ac:dyDescent="0.5">
      <c r="B191"/>
      <c r="C191"/>
      <c r="D191"/>
      <c r="E191"/>
    </row>
    <row r="192" spans="2:5" x14ac:dyDescent="0.5">
      <c r="B192"/>
      <c r="C192"/>
      <c r="D192"/>
      <c r="E192"/>
    </row>
    <row r="193" spans="2:5" x14ac:dyDescent="0.5">
      <c r="B193"/>
      <c r="C193"/>
      <c r="D193"/>
      <c r="E193"/>
    </row>
    <row r="194" spans="2:5" x14ac:dyDescent="0.5">
      <c r="B194"/>
      <c r="C194"/>
      <c r="D194"/>
      <c r="E194"/>
    </row>
    <row r="195" spans="2:5" x14ac:dyDescent="0.5">
      <c r="B195"/>
      <c r="C195"/>
      <c r="D195"/>
      <c r="E195"/>
    </row>
    <row r="196" spans="2:5" x14ac:dyDescent="0.5">
      <c r="B196"/>
      <c r="C196"/>
      <c r="D196"/>
      <c r="E196"/>
    </row>
    <row r="197" spans="2:5" x14ac:dyDescent="0.5">
      <c r="B197"/>
      <c r="C197"/>
      <c r="D197"/>
      <c r="E197"/>
    </row>
    <row r="198" spans="2:5" x14ac:dyDescent="0.5">
      <c r="B198"/>
      <c r="C198"/>
      <c r="D198"/>
      <c r="E198"/>
    </row>
    <row r="199" spans="2:5" x14ac:dyDescent="0.5">
      <c r="B199"/>
      <c r="C199"/>
      <c r="D199"/>
      <c r="E199"/>
    </row>
    <row r="200" spans="2:5" x14ac:dyDescent="0.5">
      <c r="B200"/>
      <c r="C200"/>
      <c r="D200"/>
      <c r="E200"/>
    </row>
    <row r="201" spans="2:5" x14ac:dyDescent="0.5">
      <c r="B201"/>
      <c r="C201"/>
      <c r="D201"/>
      <c r="E201"/>
    </row>
    <row r="202" spans="2:5" x14ac:dyDescent="0.5">
      <c r="B202"/>
      <c r="C202"/>
      <c r="D202"/>
      <c r="E202"/>
    </row>
    <row r="203" spans="2:5" x14ac:dyDescent="0.5">
      <c r="B203"/>
      <c r="C203"/>
      <c r="D203"/>
      <c r="E203"/>
    </row>
    <row r="204" spans="2:5" x14ac:dyDescent="0.5">
      <c r="B204"/>
      <c r="C204"/>
      <c r="D204"/>
      <c r="E204"/>
    </row>
    <row r="205" spans="2:5" x14ac:dyDescent="0.5">
      <c r="B205"/>
      <c r="C205"/>
      <c r="D205"/>
      <c r="E205"/>
    </row>
    <row r="206" spans="2:5" x14ac:dyDescent="0.5">
      <c r="B206"/>
      <c r="C206"/>
      <c r="D206"/>
      <c r="E206"/>
    </row>
    <row r="207" spans="2:5" x14ac:dyDescent="0.5">
      <c r="B207"/>
      <c r="C207"/>
      <c r="D207"/>
      <c r="E207"/>
    </row>
    <row r="208" spans="2:5" x14ac:dyDescent="0.5">
      <c r="B208"/>
      <c r="C208"/>
      <c r="D208"/>
      <c r="E208"/>
    </row>
    <row r="209" spans="2:5" x14ac:dyDescent="0.5">
      <c r="B209"/>
      <c r="C209"/>
      <c r="D209"/>
      <c r="E209"/>
    </row>
    <row r="210" spans="2:5" x14ac:dyDescent="0.5">
      <c r="B210"/>
      <c r="C210"/>
      <c r="D210"/>
      <c r="E210"/>
    </row>
    <row r="211" spans="2:5" x14ac:dyDescent="0.5">
      <c r="B211"/>
      <c r="C211"/>
      <c r="D211"/>
      <c r="E211"/>
    </row>
    <row r="212" spans="2:5" x14ac:dyDescent="0.5">
      <c r="B212"/>
      <c r="C212"/>
      <c r="D212"/>
      <c r="E212"/>
    </row>
    <row r="213" spans="2:5" x14ac:dyDescent="0.5">
      <c r="B213"/>
      <c r="C213"/>
      <c r="D213"/>
      <c r="E213"/>
    </row>
    <row r="214" spans="2:5" x14ac:dyDescent="0.5">
      <c r="B214"/>
      <c r="C214"/>
      <c r="D214"/>
      <c r="E214"/>
    </row>
    <row r="215" spans="2:5" x14ac:dyDescent="0.5">
      <c r="B215"/>
      <c r="C215"/>
      <c r="D215"/>
      <c r="E215"/>
    </row>
    <row r="216" spans="2:5" x14ac:dyDescent="0.5">
      <c r="B216"/>
      <c r="C216"/>
      <c r="D216"/>
      <c r="E216"/>
    </row>
    <row r="217" spans="2:5" x14ac:dyDescent="0.5">
      <c r="B217"/>
      <c r="C217"/>
      <c r="D217"/>
      <c r="E217"/>
    </row>
    <row r="218" spans="2:5" x14ac:dyDescent="0.5">
      <c r="B218"/>
      <c r="C218"/>
      <c r="D218"/>
      <c r="E218"/>
    </row>
    <row r="219" spans="2:5" x14ac:dyDescent="0.5">
      <c r="B219"/>
      <c r="C219"/>
      <c r="D219"/>
      <c r="E219"/>
    </row>
    <row r="220" spans="2:5" x14ac:dyDescent="0.5">
      <c r="B220"/>
      <c r="C220"/>
      <c r="D220"/>
      <c r="E220"/>
    </row>
    <row r="221" spans="2:5" x14ac:dyDescent="0.5">
      <c r="B221"/>
      <c r="C221"/>
      <c r="D221"/>
      <c r="E221"/>
    </row>
    <row r="222" spans="2:5" x14ac:dyDescent="0.5">
      <c r="B222"/>
      <c r="C222"/>
      <c r="D222"/>
      <c r="E222"/>
    </row>
    <row r="223" spans="2:5" x14ac:dyDescent="0.5">
      <c r="B223"/>
      <c r="C223"/>
      <c r="D223"/>
      <c r="E223"/>
    </row>
    <row r="224" spans="2:5" x14ac:dyDescent="0.5">
      <c r="B224"/>
      <c r="C224"/>
      <c r="D224"/>
      <c r="E224"/>
    </row>
    <row r="225" spans="2:5" x14ac:dyDescent="0.5">
      <c r="B225"/>
      <c r="C225"/>
      <c r="D225"/>
      <c r="E225"/>
    </row>
    <row r="226" spans="2:5" x14ac:dyDescent="0.5">
      <c r="B226"/>
      <c r="C226"/>
      <c r="D226"/>
      <c r="E226"/>
    </row>
    <row r="227" spans="2:5" x14ac:dyDescent="0.5">
      <c r="B227"/>
      <c r="C227"/>
      <c r="D227"/>
      <c r="E227"/>
    </row>
    <row r="228" spans="2:5" x14ac:dyDescent="0.5">
      <c r="B228"/>
      <c r="C228"/>
      <c r="D228"/>
      <c r="E228"/>
    </row>
    <row r="229" spans="2:5" x14ac:dyDescent="0.5">
      <c r="B229"/>
      <c r="C229"/>
      <c r="D229"/>
      <c r="E229"/>
    </row>
    <row r="230" spans="2:5" x14ac:dyDescent="0.5">
      <c r="B230"/>
      <c r="C230"/>
      <c r="D230"/>
      <c r="E230"/>
    </row>
    <row r="231" spans="2:5" x14ac:dyDescent="0.5">
      <c r="B231"/>
      <c r="C231"/>
      <c r="D231"/>
      <c r="E231"/>
    </row>
    <row r="232" spans="2:5" x14ac:dyDescent="0.5">
      <c r="B232"/>
      <c r="C232"/>
      <c r="D232"/>
      <c r="E232"/>
    </row>
    <row r="233" spans="2:5" x14ac:dyDescent="0.5">
      <c r="B233"/>
      <c r="C233"/>
      <c r="D233"/>
      <c r="E233"/>
    </row>
    <row r="234" spans="2:5" x14ac:dyDescent="0.5">
      <c r="B234"/>
      <c r="C234"/>
      <c r="D234"/>
      <c r="E234"/>
    </row>
    <row r="235" spans="2:5" x14ac:dyDescent="0.5">
      <c r="B235"/>
      <c r="C235"/>
      <c r="D235"/>
      <c r="E235"/>
    </row>
    <row r="236" spans="2:5" x14ac:dyDescent="0.5">
      <c r="B236"/>
      <c r="C236"/>
      <c r="D236"/>
      <c r="E236"/>
    </row>
  </sheetData>
  <pageMargins left="0.7" right="0.7" top="0.75" bottom="0.75" header="0.3" footer="0.3"/>
  <pageSetup orientation="portrait" r:id="rId9"/>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B8066-19C1-4C1C-A682-4805381A60CE}">
  <sheetPr codeName="Sheet14">
    <tabColor rgb="FFFFFF00"/>
  </sheetPr>
  <dimension ref="A3:H135"/>
  <sheetViews>
    <sheetView topLeftCell="A81" workbookViewId="0">
      <selection activeCell="Q104" sqref="Q104"/>
    </sheetView>
  </sheetViews>
  <sheetFormatPr defaultRowHeight="14.5" x14ac:dyDescent="0.35"/>
  <cols>
    <col min="1" max="1" width="12.36328125" bestFit="1" customWidth="1"/>
    <col min="2" max="2" width="19.7265625" bestFit="1" customWidth="1"/>
    <col min="3" max="3" width="21.7265625" bestFit="1" customWidth="1"/>
    <col min="4" max="4" width="20" bestFit="1" customWidth="1"/>
    <col min="5" max="5" width="12.08984375" bestFit="1" customWidth="1"/>
    <col min="6" max="6" width="16.6328125" bestFit="1" customWidth="1"/>
    <col min="7" max="7" width="12.1796875" bestFit="1" customWidth="1"/>
    <col min="8" max="8" width="14.6328125" bestFit="1" customWidth="1"/>
  </cols>
  <sheetData>
    <row r="3" spans="1:3" x14ac:dyDescent="0.35">
      <c r="A3" s="10" t="s">
        <v>11</v>
      </c>
      <c r="B3" t="s">
        <v>232</v>
      </c>
      <c r="C3" t="s">
        <v>233</v>
      </c>
    </row>
    <row r="4" spans="1:3" x14ac:dyDescent="0.35">
      <c r="A4" s="272" t="s">
        <v>55</v>
      </c>
      <c r="B4" s="12">
        <v>373</v>
      </c>
      <c r="C4" s="12">
        <v>58</v>
      </c>
    </row>
    <row r="5" spans="1:3" x14ac:dyDescent="0.35">
      <c r="A5" s="272" t="s">
        <v>61</v>
      </c>
      <c r="B5" s="12">
        <v>8070</v>
      </c>
      <c r="C5" s="12">
        <v>1511</v>
      </c>
    </row>
    <row r="6" spans="1:3" x14ac:dyDescent="0.35">
      <c r="A6" s="272" t="s">
        <v>5</v>
      </c>
      <c r="B6" s="12">
        <v>695</v>
      </c>
      <c r="C6" s="12">
        <v>58</v>
      </c>
    </row>
    <row r="7" spans="1:3" x14ac:dyDescent="0.35">
      <c r="A7" s="272" t="s">
        <v>132</v>
      </c>
      <c r="B7" s="12">
        <v>1734</v>
      </c>
      <c r="C7" s="12">
        <v>65</v>
      </c>
    </row>
    <row r="8" spans="1:3" x14ac:dyDescent="0.35">
      <c r="A8" s="272" t="s">
        <v>138</v>
      </c>
      <c r="B8" s="12">
        <v>1029</v>
      </c>
      <c r="C8" s="12">
        <v>155</v>
      </c>
    </row>
    <row r="9" spans="1:3" x14ac:dyDescent="0.35">
      <c r="A9" s="272" t="s">
        <v>43</v>
      </c>
      <c r="B9" s="12">
        <v>562</v>
      </c>
      <c r="C9" s="12">
        <v>112</v>
      </c>
    </row>
    <row r="10" spans="1:3" x14ac:dyDescent="0.35">
      <c r="A10" s="272" t="s">
        <v>148</v>
      </c>
      <c r="B10" s="12">
        <v>2798</v>
      </c>
      <c r="C10" s="12">
        <v>1219</v>
      </c>
    </row>
    <row r="11" spans="1:3" x14ac:dyDescent="0.35">
      <c r="A11" s="272" t="s">
        <v>10</v>
      </c>
      <c r="B11" s="12">
        <v>7937</v>
      </c>
      <c r="C11" s="12">
        <v>800</v>
      </c>
    </row>
    <row r="12" spans="1:3" x14ac:dyDescent="0.35">
      <c r="A12" s="272" t="s">
        <v>12</v>
      </c>
      <c r="B12" s="12">
        <v>23198</v>
      </c>
      <c r="C12" s="12">
        <v>3978</v>
      </c>
    </row>
    <row r="22" spans="1:3" x14ac:dyDescent="0.35">
      <c r="A22" s="10" t="s">
        <v>11</v>
      </c>
      <c r="B22" t="s">
        <v>232</v>
      </c>
      <c r="C22" t="s">
        <v>233</v>
      </c>
    </row>
    <row r="23" spans="1:3" x14ac:dyDescent="0.35">
      <c r="A23" s="18">
        <v>44105</v>
      </c>
      <c r="B23" s="12">
        <v>6853</v>
      </c>
      <c r="C23" s="12">
        <v>1231</v>
      </c>
    </row>
    <row r="24" spans="1:3" x14ac:dyDescent="0.35">
      <c r="A24" s="18">
        <v>44109</v>
      </c>
      <c r="B24" s="12">
        <v>7881</v>
      </c>
      <c r="C24" s="12">
        <v>1344</v>
      </c>
    </row>
    <row r="25" spans="1:3" x14ac:dyDescent="0.35">
      <c r="A25" s="18">
        <v>44116</v>
      </c>
      <c r="B25" s="12">
        <v>8377</v>
      </c>
      <c r="C25" s="12">
        <v>1382</v>
      </c>
    </row>
    <row r="26" spans="1:3" x14ac:dyDescent="0.35">
      <c r="A26" s="18">
        <v>44123</v>
      </c>
      <c r="B26" s="12">
        <v>87</v>
      </c>
      <c r="C26" s="12">
        <v>21</v>
      </c>
    </row>
    <row r="27" spans="1:3" x14ac:dyDescent="0.35">
      <c r="A27" s="18" t="s">
        <v>12</v>
      </c>
      <c r="B27" s="12">
        <v>23198</v>
      </c>
      <c r="C27" s="12">
        <v>3978</v>
      </c>
    </row>
    <row r="41" spans="1:6" x14ac:dyDescent="0.35">
      <c r="A41" s="10" t="s">
        <v>11</v>
      </c>
      <c r="B41" t="s">
        <v>233</v>
      </c>
      <c r="C41" t="s">
        <v>236</v>
      </c>
      <c r="D41" t="s">
        <v>234</v>
      </c>
      <c r="E41" t="s">
        <v>235</v>
      </c>
      <c r="F41" t="s">
        <v>246</v>
      </c>
    </row>
    <row r="42" spans="1:6" x14ac:dyDescent="0.35">
      <c r="A42" s="272" t="s">
        <v>55</v>
      </c>
      <c r="B42" s="12">
        <v>58</v>
      </c>
      <c r="C42" s="12">
        <v>58</v>
      </c>
      <c r="D42" s="12">
        <v>58</v>
      </c>
      <c r="E42" s="12">
        <v>12</v>
      </c>
      <c r="F42" s="12">
        <v>0</v>
      </c>
    </row>
    <row r="43" spans="1:6" x14ac:dyDescent="0.35">
      <c r="A43" s="272" t="s">
        <v>61</v>
      </c>
      <c r="B43" s="12">
        <v>1511</v>
      </c>
      <c r="C43" s="12">
        <v>1405</v>
      </c>
      <c r="D43" s="12">
        <v>1272</v>
      </c>
      <c r="E43" s="12">
        <v>140</v>
      </c>
      <c r="F43" s="12">
        <v>106</v>
      </c>
    </row>
    <row r="44" spans="1:6" x14ac:dyDescent="0.35">
      <c r="A44" s="272" t="s">
        <v>5</v>
      </c>
      <c r="B44" s="12">
        <v>58</v>
      </c>
      <c r="C44" s="12">
        <v>58</v>
      </c>
      <c r="D44" s="12">
        <v>58</v>
      </c>
      <c r="E44" s="12">
        <v>9</v>
      </c>
      <c r="F44" s="12">
        <v>0</v>
      </c>
    </row>
    <row r="45" spans="1:6" x14ac:dyDescent="0.35">
      <c r="A45" s="272" t="s">
        <v>132</v>
      </c>
      <c r="B45" s="12">
        <v>65</v>
      </c>
      <c r="C45" s="12">
        <v>73</v>
      </c>
      <c r="D45" s="12">
        <v>65</v>
      </c>
      <c r="E45" s="12">
        <v>15</v>
      </c>
      <c r="F45" s="12">
        <v>-8</v>
      </c>
    </row>
    <row r="46" spans="1:6" x14ac:dyDescent="0.35">
      <c r="A46" s="272" t="s">
        <v>138</v>
      </c>
      <c r="B46" s="12">
        <v>155</v>
      </c>
      <c r="C46" s="12">
        <v>172</v>
      </c>
      <c r="D46" s="12">
        <v>155</v>
      </c>
      <c r="E46" s="12">
        <v>18</v>
      </c>
      <c r="F46" s="12">
        <v>-17</v>
      </c>
    </row>
    <row r="47" spans="1:6" x14ac:dyDescent="0.35">
      <c r="A47" s="272" t="s">
        <v>43</v>
      </c>
      <c r="B47" s="12">
        <v>112</v>
      </c>
      <c r="C47" s="12">
        <v>112</v>
      </c>
      <c r="D47" s="12">
        <v>112</v>
      </c>
      <c r="E47" s="12">
        <v>12</v>
      </c>
      <c r="F47" s="12">
        <v>0</v>
      </c>
    </row>
    <row r="48" spans="1:6" x14ac:dyDescent="0.35">
      <c r="A48" s="272" t="s">
        <v>148</v>
      </c>
      <c r="B48" s="12">
        <v>1219</v>
      </c>
      <c r="C48" s="12">
        <v>1219</v>
      </c>
      <c r="D48" s="12">
        <v>1219</v>
      </c>
      <c r="E48" s="12">
        <v>12</v>
      </c>
      <c r="F48" s="12">
        <v>0</v>
      </c>
    </row>
    <row r="49" spans="1:8" x14ac:dyDescent="0.35">
      <c r="A49" s="272" t="s">
        <v>10</v>
      </c>
      <c r="B49" s="12">
        <v>800</v>
      </c>
      <c r="C49" s="12">
        <v>788</v>
      </c>
      <c r="D49" s="12">
        <v>744</v>
      </c>
      <c r="E49" s="12">
        <v>33</v>
      </c>
      <c r="F49" s="12">
        <v>12</v>
      </c>
    </row>
    <row r="50" spans="1:8" x14ac:dyDescent="0.35">
      <c r="A50" s="272" t="s">
        <v>12</v>
      </c>
      <c r="B50" s="12">
        <v>3978</v>
      </c>
      <c r="C50" s="12">
        <v>3885</v>
      </c>
      <c r="D50" s="12">
        <v>3683</v>
      </c>
      <c r="E50" s="12">
        <v>251</v>
      </c>
      <c r="F50" s="12">
        <v>93</v>
      </c>
    </row>
    <row r="59" spans="1:8" x14ac:dyDescent="0.35">
      <c r="A59" s="10" t="s">
        <v>11</v>
      </c>
      <c r="B59" t="s">
        <v>239</v>
      </c>
      <c r="C59" t="s">
        <v>242</v>
      </c>
      <c r="D59" t="s">
        <v>240</v>
      </c>
      <c r="E59" t="s">
        <v>237</v>
      </c>
      <c r="F59" t="s">
        <v>238</v>
      </c>
      <c r="G59" t="s">
        <v>241</v>
      </c>
      <c r="H59" t="s">
        <v>243</v>
      </c>
    </row>
    <row r="60" spans="1:8" x14ac:dyDescent="0.35">
      <c r="A60" s="272" t="s">
        <v>55</v>
      </c>
      <c r="B60" s="12">
        <v>0</v>
      </c>
      <c r="C60" s="12">
        <v>0</v>
      </c>
      <c r="D60" s="12">
        <v>0</v>
      </c>
      <c r="E60" s="12">
        <v>0</v>
      </c>
      <c r="F60" s="12">
        <v>1</v>
      </c>
      <c r="G60" s="12">
        <v>0</v>
      </c>
      <c r="H60" s="12">
        <v>38</v>
      </c>
    </row>
    <row r="61" spans="1:8" x14ac:dyDescent="0.35">
      <c r="A61" s="272" t="s">
        <v>61</v>
      </c>
      <c r="B61" s="12">
        <v>1376</v>
      </c>
      <c r="C61" s="12">
        <v>127</v>
      </c>
      <c r="D61" s="12">
        <v>0</v>
      </c>
      <c r="E61" s="12">
        <v>1</v>
      </c>
      <c r="F61" s="12">
        <v>12</v>
      </c>
      <c r="G61" s="12">
        <v>34</v>
      </c>
      <c r="H61" s="12">
        <v>1055</v>
      </c>
    </row>
    <row r="62" spans="1:8" x14ac:dyDescent="0.35">
      <c r="A62" s="272" t="s">
        <v>5</v>
      </c>
      <c r="B62" s="12">
        <v>58</v>
      </c>
      <c r="C62" s="12">
        <v>7</v>
      </c>
      <c r="D62" s="12">
        <v>1</v>
      </c>
      <c r="E62" s="12">
        <v>0</v>
      </c>
      <c r="F62" s="12">
        <v>7</v>
      </c>
      <c r="G62" s="12">
        <v>1</v>
      </c>
      <c r="H62" s="12">
        <v>46</v>
      </c>
    </row>
    <row r="63" spans="1:8" x14ac:dyDescent="0.35">
      <c r="A63" s="272" t="s">
        <v>132</v>
      </c>
      <c r="B63" s="12">
        <v>62</v>
      </c>
      <c r="C63" s="12">
        <v>4</v>
      </c>
      <c r="D63" s="12">
        <v>3</v>
      </c>
      <c r="E63" s="12">
        <v>0</v>
      </c>
      <c r="F63" s="12">
        <v>0</v>
      </c>
      <c r="G63" s="12">
        <v>0</v>
      </c>
      <c r="H63" s="12">
        <v>46</v>
      </c>
    </row>
    <row r="64" spans="1:8" x14ac:dyDescent="0.35">
      <c r="A64" s="272" t="s">
        <v>138</v>
      </c>
      <c r="B64" s="12">
        <v>2</v>
      </c>
      <c r="C64" s="12">
        <v>0</v>
      </c>
      <c r="D64" s="12">
        <v>5</v>
      </c>
      <c r="E64" s="12">
        <v>1</v>
      </c>
      <c r="F64" s="12">
        <v>1</v>
      </c>
      <c r="G64" s="12">
        <v>0</v>
      </c>
      <c r="H64" s="12">
        <v>134</v>
      </c>
    </row>
    <row r="65" spans="1:8" x14ac:dyDescent="0.35">
      <c r="A65" s="272" t="s">
        <v>43</v>
      </c>
      <c r="B65" s="12">
        <v>109</v>
      </c>
      <c r="C65" s="12">
        <v>2</v>
      </c>
      <c r="D65" s="12">
        <v>3</v>
      </c>
      <c r="E65" s="12">
        <v>0</v>
      </c>
      <c r="F65" s="12">
        <v>2</v>
      </c>
      <c r="G65" s="12">
        <v>1</v>
      </c>
      <c r="H65" s="12">
        <v>51</v>
      </c>
    </row>
    <row r="66" spans="1:8" x14ac:dyDescent="0.35">
      <c r="A66" s="272" t="s">
        <v>148</v>
      </c>
      <c r="B66" s="12">
        <v>1219</v>
      </c>
      <c r="C66" s="12">
        <v>4</v>
      </c>
      <c r="D66" s="12">
        <v>0</v>
      </c>
      <c r="E66" s="12">
        <v>0</v>
      </c>
      <c r="F66" s="12">
        <v>0</v>
      </c>
      <c r="G66" s="12">
        <v>1</v>
      </c>
      <c r="H66" s="12">
        <v>888</v>
      </c>
    </row>
    <row r="67" spans="1:8" x14ac:dyDescent="0.35">
      <c r="A67" s="272" t="s">
        <v>10</v>
      </c>
      <c r="B67" s="12">
        <v>784</v>
      </c>
      <c r="C67" s="12">
        <v>51</v>
      </c>
      <c r="D67" s="12">
        <v>3</v>
      </c>
      <c r="E67" s="12">
        <v>0</v>
      </c>
      <c r="F67" s="12">
        <v>14</v>
      </c>
      <c r="G67" s="12">
        <v>26</v>
      </c>
      <c r="H67" s="12">
        <v>672</v>
      </c>
    </row>
    <row r="68" spans="1:8" x14ac:dyDescent="0.35">
      <c r="A68" s="272" t="s">
        <v>12</v>
      </c>
      <c r="B68" s="12">
        <v>3610</v>
      </c>
      <c r="C68" s="12">
        <v>195</v>
      </c>
      <c r="D68" s="12">
        <v>15</v>
      </c>
      <c r="E68" s="12">
        <v>2</v>
      </c>
      <c r="F68" s="12">
        <v>37</v>
      </c>
      <c r="G68" s="12">
        <v>63</v>
      </c>
      <c r="H68" s="12">
        <v>2930</v>
      </c>
    </row>
    <row r="74" spans="1:8" x14ac:dyDescent="0.35">
      <c r="B74" t="s">
        <v>244</v>
      </c>
    </row>
    <row r="75" spans="1:8" x14ac:dyDescent="0.35">
      <c r="A75" s="66" t="s">
        <v>23</v>
      </c>
      <c r="B75">
        <f>GETPIVOTDATA("tracked.missed.appt",$A$59)</f>
        <v>3610</v>
      </c>
    </row>
    <row r="76" spans="1:8" x14ac:dyDescent="0.35">
      <c r="A76" s="66" t="s">
        <v>245</v>
      </c>
      <c r="B76">
        <f>-GETPIVOTDATA("official.trans.outs",$A$59)</f>
        <v>-15</v>
      </c>
    </row>
    <row r="77" spans="1:8" x14ac:dyDescent="0.35">
      <c r="A77" s="66" t="s">
        <v>237</v>
      </c>
      <c r="B77">
        <f>-GETPIVOTDATA("declined.restarting.ART_r",$A$59)</f>
        <v>-2</v>
      </c>
    </row>
    <row r="78" spans="1:8" x14ac:dyDescent="0.35">
      <c r="A78" s="66" t="s">
        <v>238</v>
      </c>
      <c r="B78">
        <f>-GETPIVOTDATA("Reported.died_r",$A$59)</f>
        <v>-37</v>
      </c>
    </row>
    <row r="79" spans="1:8" x14ac:dyDescent="0.35">
      <c r="A79" s="66" t="s">
        <v>241</v>
      </c>
      <c r="B79">
        <f>-GETPIVOTDATA("reported.self.transferred_r",$A$59)</f>
        <v>-63</v>
      </c>
    </row>
    <row r="80" spans="1:8" x14ac:dyDescent="0.35">
      <c r="A80" s="66" t="s">
        <v>242</v>
      </c>
      <c r="B80">
        <f>-GETPIVOTDATA("not.located_r",$A$59)</f>
        <v>-195</v>
      </c>
    </row>
    <row r="81" spans="1:6" x14ac:dyDescent="0.35">
      <c r="A81" s="66"/>
    </row>
    <row r="82" spans="1:6" x14ac:dyDescent="0.35">
      <c r="A82" s="11"/>
    </row>
    <row r="83" spans="1:6" x14ac:dyDescent="0.35">
      <c r="A83" s="11"/>
    </row>
    <row r="92" spans="1:6" x14ac:dyDescent="0.35">
      <c r="A92" s="10" t="s">
        <v>11</v>
      </c>
      <c r="B92" t="s">
        <v>242</v>
      </c>
      <c r="C92" t="s">
        <v>240</v>
      </c>
      <c r="D92" t="s">
        <v>237</v>
      </c>
      <c r="E92" t="s">
        <v>238</v>
      </c>
      <c r="F92" t="s">
        <v>241</v>
      </c>
    </row>
    <row r="93" spans="1:6" x14ac:dyDescent="0.35">
      <c r="A93" s="272" t="s">
        <v>55</v>
      </c>
      <c r="B93" s="12">
        <v>0</v>
      </c>
      <c r="C93" s="12">
        <v>0</v>
      </c>
      <c r="D93" s="12">
        <v>0</v>
      </c>
      <c r="E93" s="12">
        <v>1</v>
      </c>
      <c r="F93" s="12">
        <v>0</v>
      </c>
    </row>
    <row r="94" spans="1:6" x14ac:dyDescent="0.35">
      <c r="A94" s="272" t="s">
        <v>61</v>
      </c>
      <c r="B94" s="12">
        <v>127</v>
      </c>
      <c r="C94" s="12">
        <v>0</v>
      </c>
      <c r="D94" s="12">
        <v>1</v>
      </c>
      <c r="E94" s="12">
        <v>12</v>
      </c>
      <c r="F94" s="12">
        <v>34</v>
      </c>
    </row>
    <row r="95" spans="1:6" x14ac:dyDescent="0.35">
      <c r="A95" s="272" t="s">
        <v>5</v>
      </c>
      <c r="B95" s="12">
        <v>7</v>
      </c>
      <c r="C95" s="12">
        <v>1</v>
      </c>
      <c r="D95" s="12">
        <v>0</v>
      </c>
      <c r="E95" s="12">
        <v>7</v>
      </c>
      <c r="F95" s="12">
        <v>1</v>
      </c>
    </row>
    <row r="96" spans="1:6" x14ac:dyDescent="0.35">
      <c r="A96" s="272" t="s">
        <v>132</v>
      </c>
      <c r="B96" s="12">
        <v>4</v>
      </c>
      <c r="C96" s="12">
        <v>3</v>
      </c>
      <c r="D96" s="12">
        <v>0</v>
      </c>
      <c r="E96" s="12">
        <v>0</v>
      </c>
      <c r="F96" s="12">
        <v>0</v>
      </c>
    </row>
    <row r="97" spans="1:6" x14ac:dyDescent="0.35">
      <c r="A97" s="272" t="s">
        <v>138</v>
      </c>
      <c r="B97" s="12">
        <v>0</v>
      </c>
      <c r="C97" s="12">
        <v>5</v>
      </c>
      <c r="D97" s="12">
        <v>1</v>
      </c>
      <c r="E97" s="12">
        <v>1</v>
      </c>
      <c r="F97" s="12">
        <v>0</v>
      </c>
    </row>
    <row r="98" spans="1:6" x14ac:dyDescent="0.35">
      <c r="A98" s="272" t="s">
        <v>43</v>
      </c>
      <c r="B98" s="12">
        <v>2</v>
      </c>
      <c r="C98" s="12">
        <v>3</v>
      </c>
      <c r="D98" s="12">
        <v>0</v>
      </c>
      <c r="E98" s="12">
        <v>2</v>
      </c>
      <c r="F98" s="12">
        <v>1</v>
      </c>
    </row>
    <row r="99" spans="1:6" x14ac:dyDescent="0.35">
      <c r="A99" s="272" t="s">
        <v>148</v>
      </c>
      <c r="B99" s="12">
        <v>4</v>
      </c>
      <c r="C99" s="12">
        <v>0</v>
      </c>
      <c r="D99" s="12">
        <v>0</v>
      </c>
      <c r="E99" s="12">
        <v>0</v>
      </c>
      <c r="F99" s="12">
        <v>1</v>
      </c>
    </row>
    <row r="100" spans="1:6" x14ac:dyDescent="0.35">
      <c r="A100" s="272" t="s">
        <v>10</v>
      </c>
      <c r="B100" s="12">
        <v>51</v>
      </c>
      <c r="C100" s="12">
        <v>3</v>
      </c>
      <c r="D100" s="12">
        <v>0</v>
      </c>
      <c r="E100" s="12">
        <v>14</v>
      </c>
      <c r="F100" s="12">
        <v>26</v>
      </c>
    </row>
    <row r="101" spans="1:6" x14ac:dyDescent="0.35">
      <c r="A101" s="272" t="s">
        <v>12</v>
      </c>
      <c r="B101" s="12">
        <v>195</v>
      </c>
      <c r="C101" s="12">
        <v>15</v>
      </c>
      <c r="D101" s="12">
        <v>2</v>
      </c>
      <c r="E101" s="12">
        <v>37</v>
      </c>
      <c r="F101" s="12">
        <v>63</v>
      </c>
    </row>
    <row r="109" spans="1:6" x14ac:dyDescent="0.35">
      <c r="A109" s="10" t="s">
        <v>11</v>
      </c>
      <c r="B109" t="s">
        <v>247</v>
      </c>
      <c r="C109" t="s">
        <v>243</v>
      </c>
      <c r="D109" t="s">
        <v>248</v>
      </c>
    </row>
    <row r="110" spans="1:6" x14ac:dyDescent="0.35">
      <c r="A110" s="272" t="s">
        <v>55</v>
      </c>
      <c r="B110" s="12">
        <v>58</v>
      </c>
      <c r="C110" s="12">
        <v>38</v>
      </c>
      <c r="D110" s="64">
        <v>0.65517241379310343</v>
      </c>
    </row>
    <row r="111" spans="1:6" x14ac:dyDescent="0.35">
      <c r="A111" s="272" t="s">
        <v>61</v>
      </c>
      <c r="B111" s="12">
        <v>1511</v>
      </c>
      <c r="C111" s="12">
        <v>1055</v>
      </c>
      <c r="D111" s="64">
        <v>0.69821310390469893</v>
      </c>
    </row>
    <row r="112" spans="1:6" x14ac:dyDescent="0.35">
      <c r="A112" s="272" t="s">
        <v>5</v>
      </c>
      <c r="B112" s="12">
        <v>58</v>
      </c>
      <c r="C112" s="12">
        <v>46</v>
      </c>
      <c r="D112" s="64">
        <v>0.7931034482758621</v>
      </c>
    </row>
    <row r="113" spans="1:4" x14ac:dyDescent="0.35">
      <c r="A113" s="272" t="s">
        <v>132</v>
      </c>
      <c r="B113" s="12">
        <v>65</v>
      </c>
      <c r="C113" s="12">
        <v>46</v>
      </c>
      <c r="D113" s="64">
        <v>0.70769230769230773</v>
      </c>
    </row>
    <row r="114" spans="1:4" x14ac:dyDescent="0.35">
      <c r="A114" s="272" t="s">
        <v>138</v>
      </c>
      <c r="B114" s="12">
        <v>155</v>
      </c>
      <c r="C114" s="12">
        <v>134</v>
      </c>
      <c r="D114" s="64">
        <v>0.86451612903225805</v>
      </c>
    </row>
    <row r="115" spans="1:4" x14ac:dyDescent="0.35">
      <c r="A115" s="272" t="s">
        <v>43</v>
      </c>
      <c r="B115" s="12">
        <v>112</v>
      </c>
      <c r="C115" s="12">
        <v>51</v>
      </c>
      <c r="D115" s="64">
        <v>0.45535714285714285</v>
      </c>
    </row>
    <row r="116" spans="1:4" x14ac:dyDescent="0.35">
      <c r="A116" s="272" t="s">
        <v>148</v>
      </c>
      <c r="B116" s="12">
        <v>1219</v>
      </c>
      <c r="C116" s="12">
        <v>888</v>
      </c>
      <c r="D116" s="64">
        <v>0.72846595570139461</v>
      </c>
    </row>
    <row r="117" spans="1:4" x14ac:dyDescent="0.35">
      <c r="A117" s="272" t="s">
        <v>10</v>
      </c>
      <c r="B117" s="12">
        <v>800</v>
      </c>
      <c r="C117" s="12">
        <v>672</v>
      </c>
      <c r="D117" s="64">
        <v>0.84</v>
      </c>
    </row>
    <row r="118" spans="1:4" x14ac:dyDescent="0.35">
      <c r="A118" s="272" t="s">
        <v>12</v>
      </c>
      <c r="B118" s="12">
        <v>3978</v>
      </c>
      <c r="C118" s="12">
        <v>2930</v>
      </c>
      <c r="D118" s="64">
        <v>0.73655103066867778</v>
      </c>
    </row>
    <row r="130" spans="1:3" x14ac:dyDescent="0.35">
      <c r="A130" s="10" t="s">
        <v>11</v>
      </c>
      <c r="B130" t="s">
        <v>247</v>
      </c>
      <c r="C130" t="s">
        <v>243</v>
      </c>
    </row>
    <row r="131" spans="1:3" x14ac:dyDescent="0.35">
      <c r="A131" s="18">
        <v>44105</v>
      </c>
      <c r="B131" s="12">
        <v>1231</v>
      </c>
      <c r="C131" s="12">
        <v>916</v>
      </c>
    </row>
    <row r="132" spans="1:3" x14ac:dyDescent="0.35">
      <c r="A132" s="18">
        <v>44109</v>
      </c>
      <c r="B132" s="12">
        <v>1344</v>
      </c>
      <c r="C132" s="12">
        <v>1014</v>
      </c>
    </row>
    <row r="133" spans="1:3" x14ac:dyDescent="0.35">
      <c r="A133" s="18">
        <v>44116</v>
      </c>
      <c r="B133" s="12">
        <v>1382</v>
      </c>
      <c r="C133" s="12">
        <v>992</v>
      </c>
    </row>
    <row r="134" spans="1:3" x14ac:dyDescent="0.35">
      <c r="A134" s="18">
        <v>44123</v>
      </c>
      <c r="B134" s="12">
        <v>21</v>
      </c>
      <c r="C134" s="12">
        <v>8</v>
      </c>
    </row>
    <row r="135" spans="1:3" x14ac:dyDescent="0.35">
      <c r="A135" s="18" t="s">
        <v>12</v>
      </c>
      <c r="B135" s="12">
        <v>3978</v>
      </c>
      <c r="C135" s="12">
        <v>2930</v>
      </c>
    </row>
  </sheetData>
  <pageMargins left="0.7" right="0.7" top="0.75" bottom="0.75" header="0.3" footer="0.3"/>
  <pageSetup orientation="portrait" r:id="rId8"/>
  <drawing r:id="rId9"/>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5834B-52A6-436D-928B-3E97542026B6}">
  <sheetPr codeName="Sheet15">
    <tabColor rgb="FFFF0000"/>
  </sheetPr>
  <dimension ref="A1:BU259"/>
  <sheetViews>
    <sheetView zoomScale="110" zoomScaleNormal="110" workbookViewId="0">
      <pane ySplit="4" topLeftCell="A5" activePane="bottomLeft" state="frozen"/>
      <selection activeCell="R5" sqref="R5"/>
      <selection pane="bottomLeft" activeCell="R5" sqref="R5"/>
    </sheetView>
  </sheetViews>
  <sheetFormatPr defaultRowHeight="13" x14ac:dyDescent="0.3"/>
  <cols>
    <col min="1" max="2" width="8.7265625" style="2"/>
    <col min="3" max="3" width="22.7265625" style="2" bestFit="1" customWidth="1"/>
    <col min="4" max="5" width="27.1796875" style="2" customWidth="1"/>
    <col min="6" max="6" width="13.1796875" style="2" customWidth="1"/>
    <col min="7" max="15" width="8.7265625" style="2"/>
    <col min="16" max="16" width="10.1796875" style="2" bestFit="1" customWidth="1"/>
    <col min="17" max="17" width="8.7265625" style="15"/>
    <col min="18" max="19" width="8.7265625" style="2"/>
    <col min="20" max="20" width="9.7265625" style="2" customWidth="1"/>
    <col min="21" max="21" width="7.90625" style="2" customWidth="1"/>
    <col min="22" max="73" width="8.7265625" style="30"/>
    <col min="74" max="16384" width="8.7265625" style="2"/>
  </cols>
  <sheetData>
    <row r="1" spans="1:73" s="30" customFormat="1" ht="6.5" customHeight="1" x14ac:dyDescent="0.3">
      <c r="Q1" s="61"/>
      <c r="S1" s="42"/>
      <c r="T1" s="39"/>
      <c r="U1" s="39"/>
      <c r="V1" s="39"/>
    </row>
    <row r="2" spans="1:73" s="30" customFormat="1" ht="13.5" thickBot="1" x14ac:dyDescent="0.35">
      <c r="B2" s="40" t="s">
        <v>42</v>
      </c>
      <c r="C2" s="41">
        <f ca="1">NOW()</f>
        <v>44168.214908796297</v>
      </c>
      <c r="E2" s="60"/>
      <c r="Q2" s="61"/>
      <c r="S2" s="42"/>
      <c r="T2" s="39"/>
      <c r="U2" s="39"/>
      <c r="V2" s="39"/>
    </row>
    <row r="3" spans="1:73" s="30" customFormat="1" ht="6" customHeight="1" x14ac:dyDescent="0.3">
      <c r="Q3" s="61"/>
      <c r="S3" s="42"/>
      <c r="T3" s="39"/>
      <c r="U3" s="39"/>
      <c r="V3" s="39"/>
    </row>
    <row r="4" spans="1:73" s="105" customFormat="1" ht="119" customHeight="1" thickBot="1" x14ac:dyDescent="0.4">
      <c r="A4" s="98" t="s">
        <v>0</v>
      </c>
      <c r="B4" s="98" t="s">
        <v>1</v>
      </c>
      <c r="C4" s="98" t="s">
        <v>46</v>
      </c>
      <c r="D4" s="98" t="s">
        <v>2</v>
      </c>
      <c r="E4" s="98" t="s">
        <v>45</v>
      </c>
      <c r="F4" s="99" t="s">
        <v>193</v>
      </c>
      <c r="G4" s="99" t="s">
        <v>194</v>
      </c>
      <c r="H4" s="99" t="s">
        <v>195</v>
      </c>
      <c r="I4" s="99" t="s">
        <v>196</v>
      </c>
      <c r="J4" s="99" t="s">
        <v>197</v>
      </c>
      <c r="K4" s="99" t="s">
        <v>198</v>
      </c>
      <c r="L4" s="99" t="s">
        <v>199</v>
      </c>
      <c r="M4" s="99" t="s">
        <v>200</v>
      </c>
      <c r="N4" s="99" t="s">
        <v>201</v>
      </c>
      <c r="O4" s="99" t="s">
        <v>202</v>
      </c>
      <c r="P4" s="99" t="s">
        <v>203</v>
      </c>
      <c r="Q4" s="100" t="s">
        <v>15</v>
      </c>
      <c r="R4" s="101" t="s">
        <v>3</v>
      </c>
      <c r="S4" s="102" t="s">
        <v>4</v>
      </c>
      <c r="T4" s="102" t="s">
        <v>27</v>
      </c>
      <c r="U4" s="103" t="s">
        <v>9</v>
      </c>
      <c r="V4" s="104"/>
      <c r="W4" s="104"/>
      <c r="X4" s="104"/>
      <c r="Y4" s="104"/>
      <c r="Z4" s="104"/>
      <c r="AA4" s="104"/>
      <c r="AB4" s="104"/>
      <c r="AC4" s="104"/>
      <c r="AD4" s="104"/>
      <c r="AE4" s="104"/>
      <c r="AF4" s="104"/>
      <c r="AG4" s="104"/>
      <c r="AH4" s="104"/>
      <c r="AI4" s="104"/>
      <c r="AJ4" s="104"/>
      <c r="AK4" s="104"/>
      <c r="AL4" s="104"/>
      <c r="AM4" s="104"/>
      <c r="AN4" s="104"/>
      <c r="AO4" s="104"/>
      <c r="AP4" s="104"/>
      <c r="AQ4" s="104"/>
      <c r="AR4" s="104"/>
      <c r="AS4" s="104"/>
      <c r="AT4" s="104"/>
      <c r="AU4" s="104"/>
      <c r="AV4" s="104"/>
      <c r="AW4" s="104"/>
      <c r="AX4" s="104"/>
      <c r="AY4" s="104"/>
      <c r="AZ4" s="104"/>
      <c r="BA4" s="104"/>
      <c r="BB4" s="104"/>
      <c r="BC4" s="104"/>
      <c r="BD4" s="104"/>
      <c r="BE4" s="104"/>
      <c r="BF4" s="104"/>
      <c r="BG4" s="104"/>
      <c r="BH4" s="104"/>
      <c r="BI4" s="104"/>
      <c r="BJ4" s="104"/>
      <c r="BK4" s="104"/>
      <c r="BL4" s="104"/>
      <c r="BM4" s="104"/>
      <c r="BN4" s="104"/>
      <c r="BO4" s="104"/>
      <c r="BP4" s="104"/>
      <c r="BQ4" s="104"/>
      <c r="BR4" s="104"/>
      <c r="BS4" s="104"/>
      <c r="BT4" s="104"/>
      <c r="BU4" s="104"/>
    </row>
    <row r="5" spans="1:73" x14ac:dyDescent="0.3">
      <c r="A5" s="7">
        <v>1</v>
      </c>
      <c r="B5" s="7" t="s">
        <v>55</v>
      </c>
      <c r="C5" s="7"/>
      <c r="D5" s="7" t="s">
        <v>56</v>
      </c>
      <c r="E5" s="7" t="s">
        <v>204</v>
      </c>
      <c r="F5" s="7">
        <v>35</v>
      </c>
      <c r="G5" s="7">
        <v>2</v>
      </c>
      <c r="H5" s="7">
        <v>2</v>
      </c>
      <c r="I5" s="7">
        <v>0</v>
      </c>
      <c r="J5" s="7">
        <v>0</v>
      </c>
      <c r="K5" s="7">
        <v>0</v>
      </c>
      <c r="L5" s="7">
        <v>0</v>
      </c>
      <c r="M5" s="7">
        <v>0</v>
      </c>
      <c r="N5" s="7">
        <v>0</v>
      </c>
      <c r="O5" s="7">
        <v>0</v>
      </c>
      <c r="P5" s="7">
        <v>2</v>
      </c>
      <c r="Q5" s="16">
        <v>44105</v>
      </c>
      <c r="R5" s="46">
        <f>(Q5-calc!$O$2)/7+1</f>
        <v>1</v>
      </c>
      <c r="S5" s="37" t="str">
        <f>TEXT(Q5, "mmm")</f>
        <v>Oct</v>
      </c>
      <c r="T5" s="37" t="str">
        <f>"Qtr" &amp; VLOOKUP(MONTH(Q5),calc!$D$3:$F$14,2,FALSE)</f>
        <v>Qtr1</v>
      </c>
      <c r="U5" s="37" t="str">
        <f>"FY" &amp; RIGHT(YEAR(Q5) + VLOOKUP(MONTH(Q5),{1,0;10,1},2,TRUE),2)</f>
        <v>FY21</v>
      </c>
    </row>
    <row r="6" spans="1:73" x14ac:dyDescent="0.3">
      <c r="A6" s="7"/>
      <c r="B6" s="7" t="s">
        <v>55</v>
      </c>
      <c r="C6" s="7"/>
      <c r="D6" s="7" t="s">
        <v>59</v>
      </c>
      <c r="E6" s="8" t="s">
        <v>204</v>
      </c>
      <c r="F6" s="7">
        <v>43</v>
      </c>
      <c r="G6" s="7">
        <v>10</v>
      </c>
      <c r="H6" s="7">
        <v>10</v>
      </c>
      <c r="I6" s="7">
        <v>0</v>
      </c>
      <c r="J6" s="7">
        <v>0</v>
      </c>
      <c r="K6" s="7">
        <v>0</v>
      </c>
      <c r="L6" s="7">
        <v>0</v>
      </c>
      <c r="M6" s="7">
        <v>0</v>
      </c>
      <c r="N6" s="7">
        <v>0</v>
      </c>
      <c r="O6" s="8">
        <v>0</v>
      </c>
      <c r="P6" s="8">
        <v>6</v>
      </c>
      <c r="Q6" s="29">
        <v>44105</v>
      </c>
      <c r="R6" s="46">
        <f>(Q6-calc!$O$2)/7+1</f>
        <v>1</v>
      </c>
      <c r="S6" s="37" t="str">
        <f t="shared" ref="S6:S69" si="0">TEXT(Q6, "mmm")</f>
        <v>Oct</v>
      </c>
      <c r="T6" s="37" t="str">
        <f>"Qtr" &amp; VLOOKUP(MONTH(Q6),calc!$D$3:$F$14,2,FALSE)</f>
        <v>Qtr1</v>
      </c>
      <c r="U6" s="37" t="str">
        <f>"FY" &amp; RIGHT(YEAR(Q6) + VLOOKUP(MONTH(Q6),{1,0;10,1},2,TRUE),2)</f>
        <v>FY21</v>
      </c>
    </row>
    <row r="7" spans="1:73" x14ac:dyDescent="0.3">
      <c r="A7" s="8"/>
      <c r="B7" s="8" t="s">
        <v>55</v>
      </c>
      <c r="C7" s="8"/>
      <c r="D7" s="8" t="s">
        <v>60</v>
      </c>
      <c r="E7" s="8" t="s">
        <v>204</v>
      </c>
      <c r="F7" s="8">
        <v>19</v>
      </c>
      <c r="G7" s="8">
        <v>3</v>
      </c>
      <c r="H7" s="8">
        <v>3</v>
      </c>
      <c r="I7" s="8">
        <v>0</v>
      </c>
      <c r="J7" s="8">
        <v>0</v>
      </c>
      <c r="K7" s="8">
        <v>0</v>
      </c>
      <c r="L7" s="8">
        <v>0</v>
      </c>
      <c r="M7" s="8">
        <v>0</v>
      </c>
      <c r="N7" s="8">
        <v>0</v>
      </c>
      <c r="O7" s="8">
        <v>0</v>
      </c>
      <c r="P7" s="8">
        <v>3</v>
      </c>
      <c r="Q7" s="29">
        <v>44105</v>
      </c>
      <c r="R7" s="46">
        <f>(Q7-calc!$O$2)/7+1</f>
        <v>1</v>
      </c>
      <c r="S7" s="37" t="str">
        <f t="shared" si="0"/>
        <v>Oct</v>
      </c>
      <c r="T7" s="37" t="str">
        <f>"Qtr" &amp; VLOOKUP(MONTH(Q7),calc!$D$3:$F$14,2,FALSE)</f>
        <v>Qtr1</v>
      </c>
      <c r="U7" s="37" t="str">
        <f>"FY" &amp; RIGHT(YEAR(Q7) + VLOOKUP(MONTH(Q7),{1,0;10,1},2,TRUE),2)</f>
        <v>FY21</v>
      </c>
    </row>
    <row r="8" spans="1:73" x14ac:dyDescent="0.3">
      <c r="A8" s="8"/>
      <c r="B8" s="8" t="s">
        <v>61</v>
      </c>
      <c r="C8" s="8" t="s">
        <v>62</v>
      </c>
      <c r="D8" s="8" t="s">
        <v>63</v>
      </c>
      <c r="E8" s="8" t="s">
        <v>204</v>
      </c>
      <c r="F8" s="8">
        <v>166</v>
      </c>
      <c r="G8" s="8">
        <v>71</v>
      </c>
      <c r="H8" s="8">
        <v>60</v>
      </c>
      <c r="I8" s="8">
        <v>11</v>
      </c>
      <c r="J8" s="8">
        <v>0</v>
      </c>
      <c r="K8" s="8">
        <v>71</v>
      </c>
      <c r="L8" s="8">
        <v>0</v>
      </c>
      <c r="M8" s="8">
        <v>0</v>
      </c>
      <c r="N8" s="8">
        <v>1</v>
      </c>
      <c r="O8" s="8">
        <v>6</v>
      </c>
      <c r="P8" s="8">
        <v>34</v>
      </c>
      <c r="Q8" s="29">
        <v>44105</v>
      </c>
      <c r="R8" s="46">
        <f>(Q8-calc!$O$2)/7+1</f>
        <v>1</v>
      </c>
      <c r="S8" s="37" t="str">
        <f t="shared" si="0"/>
        <v>Oct</v>
      </c>
      <c r="T8" s="37" t="str">
        <f>"Qtr" &amp; VLOOKUP(MONTH(Q8),calc!$D$3:$F$14,2,FALSE)</f>
        <v>Qtr1</v>
      </c>
      <c r="U8" s="37" t="str">
        <f>"FY" &amp; RIGHT(YEAR(Q8) + VLOOKUP(MONTH(Q8),{1,0;10,1},2,TRUE),2)</f>
        <v>FY21</v>
      </c>
    </row>
    <row r="9" spans="1:73" x14ac:dyDescent="0.3">
      <c r="A9" s="8"/>
      <c r="B9" s="8" t="s">
        <v>61</v>
      </c>
      <c r="C9" s="8" t="s">
        <v>64</v>
      </c>
      <c r="D9" s="8" t="s">
        <v>65</v>
      </c>
      <c r="E9" s="8" t="s">
        <v>204</v>
      </c>
      <c r="F9" s="8">
        <v>9</v>
      </c>
      <c r="G9" s="8">
        <v>0</v>
      </c>
      <c r="H9" s="8">
        <v>0</v>
      </c>
      <c r="I9" s="8">
        <v>0</v>
      </c>
      <c r="J9" s="8">
        <v>0</v>
      </c>
      <c r="K9" s="8">
        <v>0</v>
      </c>
      <c r="L9" s="8">
        <v>0</v>
      </c>
      <c r="M9" s="8">
        <v>0</v>
      </c>
      <c r="N9" s="8">
        <v>0</v>
      </c>
      <c r="O9" s="8">
        <v>0</v>
      </c>
      <c r="P9" s="8">
        <v>0</v>
      </c>
      <c r="Q9" s="29">
        <v>44105</v>
      </c>
      <c r="R9" s="46">
        <f>(Q9-calc!$O$2)/7+1</f>
        <v>1</v>
      </c>
      <c r="S9" s="37" t="str">
        <f t="shared" si="0"/>
        <v>Oct</v>
      </c>
      <c r="T9" s="37" t="str">
        <f>"Qtr" &amp; VLOOKUP(MONTH(Q9),calc!$D$3:$F$14,2,FALSE)</f>
        <v>Qtr1</v>
      </c>
      <c r="U9" s="37" t="str">
        <f>"FY" &amp; RIGHT(YEAR(Q9) + VLOOKUP(MONTH(Q9),{1,0;10,1},2,TRUE),2)</f>
        <v>FY21</v>
      </c>
    </row>
    <row r="10" spans="1:73" x14ac:dyDescent="0.3">
      <c r="A10" s="8"/>
      <c r="B10" s="8" t="s">
        <v>61</v>
      </c>
      <c r="C10" s="8" t="s">
        <v>66</v>
      </c>
      <c r="D10" s="8" t="s">
        <v>67</v>
      </c>
      <c r="E10" s="8" t="s">
        <v>204</v>
      </c>
      <c r="F10" s="8">
        <v>4</v>
      </c>
      <c r="G10" s="8">
        <v>2</v>
      </c>
      <c r="H10" s="8">
        <v>2</v>
      </c>
      <c r="I10" s="8">
        <v>0</v>
      </c>
      <c r="J10" s="8">
        <v>0</v>
      </c>
      <c r="K10" s="8">
        <v>0</v>
      </c>
      <c r="L10" s="8">
        <v>0</v>
      </c>
      <c r="M10" s="8">
        <v>0</v>
      </c>
      <c r="N10" s="8">
        <v>0</v>
      </c>
      <c r="O10" s="8">
        <v>2</v>
      </c>
      <c r="P10" s="8">
        <v>2</v>
      </c>
      <c r="Q10" s="29">
        <v>44105</v>
      </c>
      <c r="R10" s="46">
        <f>(Q10-calc!$O$2)/7+1</f>
        <v>1</v>
      </c>
      <c r="S10" s="37" t="str">
        <f t="shared" si="0"/>
        <v>Oct</v>
      </c>
      <c r="T10" s="37" t="str">
        <f>"Qtr" &amp; VLOOKUP(MONTH(Q10),calc!$D$3:$F$14,2,FALSE)</f>
        <v>Qtr1</v>
      </c>
      <c r="U10" s="37" t="str">
        <f>"FY" &amp; RIGHT(YEAR(Q10) + VLOOKUP(MONTH(Q10),{1,0;10,1},2,TRUE),2)</f>
        <v>FY21</v>
      </c>
    </row>
    <row r="11" spans="1:73" x14ac:dyDescent="0.3">
      <c r="A11" s="8"/>
      <c r="B11" s="8" t="s">
        <v>61</v>
      </c>
      <c r="C11" s="8" t="s">
        <v>68</v>
      </c>
      <c r="D11" s="8" t="s">
        <v>69</v>
      </c>
      <c r="E11" s="8" t="s">
        <v>204</v>
      </c>
      <c r="F11" s="8">
        <v>19</v>
      </c>
      <c r="G11" s="8">
        <v>5</v>
      </c>
      <c r="H11" s="8">
        <v>5</v>
      </c>
      <c r="I11" s="8">
        <v>0</v>
      </c>
      <c r="J11" s="8">
        <v>0</v>
      </c>
      <c r="K11" s="8">
        <v>5</v>
      </c>
      <c r="L11" s="8">
        <v>0</v>
      </c>
      <c r="M11" s="8">
        <v>0</v>
      </c>
      <c r="N11" s="8">
        <v>0</v>
      </c>
      <c r="O11" s="8">
        <v>0</v>
      </c>
      <c r="P11" s="8">
        <v>5</v>
      </c>
      <c r="Q11" s="29">
        <v>44105</v>
      </c>
      <c r="R11" s="46">
        <f>(Q11-calc!$O$2)/7+1</f>
        <v>1</v>
      </c>
      <c r="S11" s="37" t="str">
        <f t="shared" si="0"/>
        <v>Oct</v>
      </c>
      <c r="T11" s="37" t="str">
        <f>"Qtr" &amp; VLOOKUP(MONTH(Q11),calc!$D$3:$F$14,2,FALSE)</f>
        <v>Qtr1</v>
      </c>
      <c r="U11" s="37" t="str">
        <f>"FY" &amp; RIGHT(YEAR(Q11) + VLOOKUP(MONTH(Q11),{1,0;10,1},2,TRUE),2)</f>
        <v>FY21</v>
      </c>
    </row>
    <row r="12" spans="1:73" x14ac:dyDescent="0.3">
      <c r="A12" s="8"/>
      <c r="B12" s="8" t="s">
        <v>61</v>
      </c>
      <c r="C12" s="8" t="s">
        <v>68</v>
      </c>
      <c r="D12" s="8" t="s">
        <v>70</v>
      </c>
      <c r="E12" s="8" t="s">
        <v>204</v>
      </c>
      <c r="F12" s="8">
        <v>176</v>
      </c>
      <c r="G12" s="8">
        <v>20</v>
      </c>
      <c r="H12" s="8">
        <v>18</v>
      </c>
      <c r="I12" s="8">
        <v>2</v>
      </c>
      <c r="J12" s="8">
        <v>0</v>
      </c>
      <c r="K12" s="8">
        <v>20</v>
      </c>
      <c r="L12" s="8">
        <v>0</v>
      </c>
      <c r="M12" s="8">
        <v>0</v>
      </c>
      <c r="N12" s="8">
        <v>0</v>
      </c>
      <c r="O12" s="8">
        <v>0</v>
      </c>
      <c r="P12" s="8">
        <v>20</v>
      </c>
      <c r="Q12" s="29">
        <v>44105</v>
      </c>
      <c r="R12" s="46">
        <f>(Q12-calc!$O$2)/7+1</f>
        <v>1</v>
      </c>
      <c r="S12" s="37" t="str">
        <f t="shared" si="0"/>
        <v>Oct</v>
      </c>
      <c r="T12" s="37" t="str">
        <f>"Qtr" &amp; VLOOKUP(MONTH(Q12),calc!$D$3:$F$14,2,FALSE)</f>
        <v>Qtr1</v>
      </c>
      <c r="U12" s="37" t="str">
        <f>"FY" &amp; RIGHT(YEAR(Q12) + VLOOKUP(MONTH(Q12),{1,0;10,1},2,TRUE),2)</f>
        <v>FY21</v>
      </c>
    </row>
    <row r="13" spans="1:73" x14ac:dyDescent="0.3">
      <c r="A13" s="8"/>
      <c r="B13" s="8" t="s">
        <v>61</v>
      </c>
      <c r="C13" s="8" t="s">
        <v>71</v>
      </c>
      <c r="D13" s="8" t="s">
        <v>72</v>
      </c>
      <c r="E13" s="8" t="s">
        <v>204</v>
      </c>
      <c r="F13" s="8">
        <v>16</v>
      </c>
      <c r="G13" s="8">
        <v>3</v>
      </c>
      <c r="H13" s="8">
        <v>3</v>
      </c>
      <c r="I13" s="8">
        <v>0</v>
      </c>
      <c r="J13" s="8">
        <v>0</v>
      </c>
      <c r="K13" s="8">
        <v>3</v>
      </c>
      <c r="L13" s="8">
        <v>0</v>
      </c>
      <c r="M13" s="8">
        <v>0</v>
      </c>
      <c r="N13" s="8">
        <v>0</v>
      </c>
      <c r="O13" s="8">
        <v>0</v>
      </c>
      <c r="P13" s="8">
        <v>3</v>
      </c>
      <c r="Q13" s="29">
        <v>44105</v>
      </c>
      <c r="R13" s="46">
        <f>(Q13-calc!$O$2)/7+1</f>
        <v>1</v>
      </c>
      <c r="S13" s="37" t="str">
        <f t="shared" si="0"/>
        <v>Oct</v>
      </c>
      <c r="T13" s="37" t="str">
        <f>"Qtr" &amp; VLOOKUP(MONTH(Q13),calc!$D$3:$F$14,2,FALSE)</f>
        <v>Qtr1</v>
      </c>
      <c r="U13" s="37" t="str">
        <f>"FY" &amp; RIGHT(YEAR(Q13) + VLOOKUP(MONTH(Q13),{1,0;10,1},2,TRUE),2)</f>
        <v>FY21</v>
      </c>
    </row>
    <row r="14" spans="1:73" x14ac:dyDescent="0.3">
      <c r="A14" s="8"/>
      <c r="B14" s="8" t="s">
        <v>61</v>
      </c>
      <c r="C14" s="8" t="s">
        <v>73</v>
      </c>
      <c r="D14" s="8" t="s">
        <v>74</v>
      </c>
      <c r="E14" s="8" t="s">
        <v>204</v>
      </c>
      <c r="F14" s="8">
        <v>16</v>
      </c>
      <c r="G14" s="8">
        <v>5</v>
      </c>
      <c r="H14" s="8">
        <v>5</v>
      </c>
      <c r="I14" s="8">
        <v>0</v>
      </c>
      <c r="J14" s="8">
        <v>0</v>
      </c>
      <c r="K14" s="8">
        <v>5</v>
      </c>
      <c r="L14" s="8">
        <v>0</v>
      </c>
      <c r="M14" s="8">
        <v>0</v>
      </c>
      <c r="N14" s="8">
        <v>0</v>
      </c>
      <c r="O14" s="8">
        <v>1</v>
      </c>
      <c r="P14" s="8">
        <v>4</v>
      </c>
      <c r="Q14" s="29">
        <v>44105</v>
      </c>
      <c r="R14" s="46">
        <f>(Q14-calc!$O$2)/7+1</f>
        <v>1</v>
      </c>
      <c r="S14" s="37" t="str">
        <f t="shared" si="0"/>
        <v>Oct</v>
      </c>
      <c r="T14" s="37" t="str">
        <f>"Qtr" &amp; VLOOKUP(MONTH(Q14),calc!$D$3:$F$14,2,FALSE)</f>
        <v>Qtr1</v>
      </c>
      <c r="U14" s="37" t="str">
        <f>"FY" &amp; RIGHT(YEAR(Q14) + VLOOKUP(MONTH(Q14),{1,0;10,1},2,TRUE),2)</f>
        <v>FY21</v>
      </c>
    </row>
    <row r="15" spans="1:73" x14ac:dyDescent="0.3">
      <c r="A15" s="8"/>
      <c r="B15" s="8" t="s">
        <v>61</v>
      </c>
      <c r="C15" s="8" t="s">
        <v>68</v>
      </c>
      <c r="D15" s="8" t="s">
        <v>75</v>
      </c>
      <c r="E15" s="8" t="s">
        <v>204</v>
      </c>
      <c r="F15" s="8">
        <v>9</v>
      </c>
      <c r="G15" s="8">
        <v>0</v>
      </c>
      <c r="H15" s="8">
        <v>0</v>
      </c>
      <c r="I15" s="8">
        <v>0</v>
      </c>
      <c r="J15" s="8">
        <v>0</v>
      </c>
      <c r="K15" s="8">
        <v>0</v>
      </c>
      <c r="L15" s="8">
        <v>0</v>
      </c>
      <c r="M15" s="8">
        <v>0</v>
      </c>
      <c r="N15" s="8">
        <v>0</v>
      </c>
      <c r="O15" s="8">
        <v>0</v>
      </c>
      <c r="P15" s="8">
        <v>0</v>
      </c>
      <c r="Q15" s="29">
        <v>44105</v>
      </c>
      <c r="R15" s="46">
        <f>(Q15-calc!$O$2)/7+1</f>
        <v>1</v>
      </c>
      <c r="S15" s="37" t="str">
        <f t="shared" si="0"/>
        <v>Oct</v>
      </c>
      <c r="T15" s="37" t="str">
        <f>"Qtr" &amp; VLOOKUP(MONTH(Q15),calc!$D$3:$F$14,2,FALSE)</f>
        <v>Qtr1</v>
      </c>
      <c r="U15" s="37" t="str">
        <f>"FY" &amp; RIGHT(YEAR(Q15) + VLOOKUP(MONTH(Q15),{1,0;10,1},2,TRUE),2)</f>
        <v>FY21</v>
      </c>
    </row>
    <row r="16" spans="1:73" x14ac:dyDescent="0.3">
      <c r="A16" s="8"/>
      <c r="B16" s="8" t="s">
        <v>61</v>
      </c>
      <c r="C16" s="8" t="s">
        <v>73</v>
      </c>
      <c r="D16" s="8" t="s">
        <v>76</v>
      </c>
      <c r="E16" s="8" t="s">
        <v>204</v>
      </c>
      <c r="F16" s="8">
        <v>5</v>
      </c>
      <c r="G16" s="8">
        <v>1</v>
      </c>
      <c r="H16" s="8">
        <v>1</v>
      </c>
      <c r="I16" s="8">
        <v>0</v>
      </c>
      <c r="J16" s="8">
        <v>0</v>
      </c>
      <c r="K16" s="8">
        <v>1</v>
      </c>
      <c r="L16" s="8">
        <v>0</v>
      </c>
      <c r="M16" s="8">
        <v>0</v>
      </c>
      <c r="N16" s="8">
        <v>1</v>
      </c>
      <c r="O16" s="8">
        <v>0</v>
      </c>
      <c r="P16" s="8">
        <v>0</v>
      </c>
      <c r="Q16" s="29">
        <v>44105</v>
      </c>
      <c r="R16" s="46">
        <f>(Q16-calc!$O$2)/7+1</f>
        <v>1</v>
      </c>
      <c r="S16" s="37" t="str">
        <f t="shared" si="0"/>
        <v>Oct</v>
      </c>
      <c r="T16" s="37" t="str">
        <f>"Qtr" &amp; VLOOKUP(MONTH(Q16),calc!$D$3:$F$14,2,FALSE)</f>
        <v>Qtr1</v>
      </c>
      <c r="U16" s="37" t="str">
        <f>"FY" &amp; RIGHT(YEAR(Q16) + VLOOKUP(MONTH(Q16),{1,0;10,1},2,TRUE),2)</f>
        <v>FY21</v>
      </c>
    </row>
    <row r="17" spans="1:21" x14ac:dyDescent="0.3">
      <c r="A17" s="8"/>
      <c r="B17" s="8" t="s">
        <v>61</v>
      </c>
      <c r="C17" s="8" t="s">
        <v>62</v>
      </c>
      <c r="D17" s="8" t="s">
        <v>77</v>
      </c>
      <c r="E17" s="8" t="s">
        <v>204</v>
      </c>
      <c r="F17" s="8">
        <v>9</v>
      </c>
      <c r="G17" s="8">
        <v>2</v>
      </c>
      <c r="H17" s="8">
        <v>2</v>
      </c>
      <c r="I17" s="8">
        <v>0</v>
      </c>
      <c r="J17" s="8">
        <v>0</v>
      </c>
      <c r="K17" s="8">
        <v>2</v>
      </c>
      <c r="L17" s="8">
        <v>0</v>
      </c>
      <c r="M17" s="8">
        <v>1</v>
      </c>
      <c r="N17" s="8">
        <v>0</v>
      </c>
      <c r="O17" s="8">
        <v>0</v>
      </c>
      <c r="P17" s="8">
        <v>1</v>
      </c>
      <c r="Q17" s="29">
        <v>44105</v>
      </c>
      <c r="R17" s="46">
        <f>(Q17-calc!$O$2)/7+1</f>
        <v>1</v>
      </c>
      <c r="S17" s="37" t="str">
        <f t="shared" si="0"/>
        <v>Oct</v>
      </c>
      <c r="T17" s="37" t="str">
        <f>"Qtr" &amp; VLOOKUP(MONTH(Q17),calc!$D$3:$F$14,2,FALSE)</f>
        <v>Qtr1</v>
      </c>
      <c r="U17" s="37" t="str">
        <f>"FY" &amp; RIGHT(YEAR(Q17) + VLOOKUP(MONTH(Q17),{1,0;10,1},2,TRUE),2)</f>
        <v>FY21</v>
      </c>
    </row>
    <row r="18" spans="1:21" x14ac:dyDescent="0.3">
      <c r="A18" s="8"/>
      <c r="B18" s="8" t="s">
        <v>61</v>
      </c>
      <c r="C18" s="8" t="s">
        <v>78</v>
      </c>
      <c r="D18" s="8" t="s">
        <v>79</v>
      </c>
      <c r="E18" s="8" t="s">
        <v>204</v>
      </c>
      <c r="F18" s="8">
        <v>39</v>
      </c>
      <c r="G18" s="8">
        <v>8</v>
      </c>
      <c r="H18" s="8">
        <v>8</v>
      </c>
      <c r="I18" s="8">
        <v>0</v>
      </c>
      <c r="J18" s="8">
        <v>0</v>
      </c>
      <c r="K18" s="8">
        <v>8</v>
      </c>
      <c r="L18" s="8">
        <v>0</v>
      </c>
      <c r="M18" s="8">
        <v>1</v>
      </c>
      <c r="N18" s="8">
        <v>1</v>
      </c>
      <c r="O18" s="8">
        <v>2</v>
      </c>
      <c r="P18" s="8">
        <v>5</v>
      </c>
      <c r="Q18" s="29">
        <v>44105</v>
      </c>
      <c r="R18" s="46">
        <f>(Q18-calc!$O$2)/7+1</f>
        <v>1</v>
      </c>
      <c r="S18" s="37" t="str">
        <f t="shared" si="0"/>
        <v>Oct</v>
      </c>
      <c r="T18" s="37" t="str">
        <f>"Qtr" &amp; VLOOKUP(MONTH(Q18),calc!$D$3:$F$14,2,FALSE)</f>
        <v>Qtr1</v>
      </c>
      <c r="U18" s="37" t="str">
        <f>"FY" &amp; RIGHT(YEAR(Q18) + VLOOKUP(MONTH(Q18),{1,0;10,1},2,TRUE),2)</f>
        <v>FY21</v>
      </c>
    </row>
    <row r="19" spans="1:21" x14ac:dyDescent="0.3">
      <c r="A19" s="8"/>
      <c r="B19" s="8" t="s">
        <v>61</v>
      </c>
      <c r="C19" s="8" t="s">
        <v>80</v>
      </c>
      <c r="D19" s="8" t="s">
        <v>81</v>
      </c>
      <c r="E19" s="8" t="s">
        <v>204</v>
      </c>
      <c r="F19" s="8">
        <v>42</v>
      </c>
      <c r="G19" s="8">
        <v>15</v>
      </c>
      <c r="H19" s="8">
        <v>15</v>
      </c>
      <c r="I19" s="8">
        <v>0</v>
      </c>
      <c r="J19" s="8">
        <v>0</v>
      </c>
      <c r="K19" s="8">
        <v>13</v>
      </c>
      <c r="L19" s="8">
        <v>0</v>
      </c>
      <c r="M19" s="8">
        <v>0</v>
      </c>
      <c r="N19" s="8">
        <v>1</v>
      </c>
      <c r="O19" s="8">
        <v>5</v>
      </c>
      <c r="P19" s="8">
        <v>9</v>
      </c>
      <c r="Q19" s="29">
        <v>44105</v>
      </c>
      <c r="R19" s="46">
        <f>(Q19-calc!$O$2)/7+1</f>
        <v>1</v>
      </c>
      <c r="S19" s="37" t="str">
        <f t="shared" si="0"/>
        <v>Oct</v>
      </c>
      <c r="T19" s="37" t="str">
        <f>"Qtr" &amp; VLOOKUP(MONTH(Q19),calc!$D$3:$F$14,2,FALSE)</f>
        <v>Qtr1</v>
      </c>
      <c r="U19" s="37" t="str">
        <f>"FY" &amp; RIGHT(YEAR(Q19) + VLOOKUP(MONTH(Q19),{1,0;10,1},2,TRUE),2)</f>
        <v>FY21</v>
      </c>
    </row>
    <row r="20" spans="1:21" x14ac:dyDescent="0.3">
      <c r="A20" s="8"/>
      <c r="B20" s="8" t="s">
        <v>61</v>
      </c>
      <c r="C20" s="8" t="s">
        <v>71</v>
      </c>
      <c r="D20" s="8" t="s">
        <v>82</v>
      </c>
      <c r="E20" s="8" t="s">
        <v>204</v>
      </c>
      <c r="F20" s="8">
        <v>111</v>
      </c>
      <c r="G20" s="8">
        <v>23</v>
      </c>
      <c r="H20" s="8">
        <v>23</v>
      </c>
      <c r="I20" s="8">
        <v>0</v>
      </c>
      <c r="J20" s="8">
        <v>0</v>
      </c>
      <c r="K20" s="8">
        <v>23</v>
      </c>
      <c r="L20" s="8">
        <v>0</v>
      </c>
      <c r="M20" s="8">
        <v>0</v>
      </c>
      <c r="N20" s="8">
        <v>1</v>
      </c>
      <c r="O20" s="8">
        <v>8</v>
      </c>
      <c r="P20" s="8">
        <v>14</v>
      </c>
      <c r="Q20" s="29">
        <v>44105</v>
      </c>
      <c r="R20" s="46">
        <f>(Q20-calc!$O$2)/7+1</f>
        <v>1</v>
      </c>
      <c r="S20" s="37" t="str">
        <f t="shared" si="0"/>
        <v>Oct</v>
      </c>
      <c r="T20" s="37" t="str">
        <f>"Qtr" &amp; VLOOKUP(MONTH(Q20),calc!$D$3:$F$14,2,FALSE)</f>
        <v>Qtr1</v>
      </c>
      <c r="U20" s="37" t="str">
        <f>"FY" &amp; RIGHT(YEAR(Q20) + VLOOKUP(MONTH(Q20),{1,0;10,1},2,TRUE),2)</f>
        <v>FY21</v>
      </c>
    </row>
    <row r="21" spans="1:21" x14ac:dyDescent="0.3">
      <c r="A21" s="8"/>
      <c r="B21" s="8" t="s">
        <v>61</v>
      </c>
      <c r="C21" s="8" t="s">
        <v>83</v>
      </c>
      <c r="D21" s="8" t="s">
        <v>84</v>
      </c>
      <c r="E21" s="8" t="s">
        <v>204</v>
      </c>
      <c r="F21" s="8">
        <v>169</v>
      </c>
      <c r="G21" s="8">
        <v>27</v>
      </c>
      <c r="H21" s="8">
        <v>11</v>
      </c>
      <c r="I21" s="8">
        <v>16</v>
      </c>
      <c r="J21" s="8">
        <v>0</v>
      </c>
      <c r="K21" s="8">
        <v>27</v>
      </c>
      <c r="L21" s="8">
        <v>0</v>
      </c>
      <c r="M21" s="8">
        <v>0</v>
      </c>
      <c r="N21" s="8">
        <v>0</v>
      </c>
      <c r="O21" s="8">
        <v>4</v>
      </c>
      <c r="P21" s="8">
        <v>16</v>
      </c>
      <c r="Q21" s="29">
        <v>44105</v>
      </c>
      <c r="R21" s="46">
        <f>(Q21-calc!$O$2)/7+1</f>
        <v>1</v>
      </c>
      <c r="S21" s="37" t="str">
        <f t="shared" si="0"/>
        <v>Oct</v>
      </c>
      <c r="T21" s="37" t="str">
        <f>"Qtr" &amp; VLOOKUP(MONTH(Q21),calc!$D$3:$F$14,2,FALSE)</f>
        <v>Qtr1</v>
      </c>
      <c r="U21" s="37" t="str">
        <f>"FY" &amp; RIGHT(YEAR(Q21) + VLOOKUP(MONTH(Q21),{1,0;10,1},2,TRUE),2)</f>
        <v>FY21</v>
      </c>
    </row>
    <row r="22" spans="1:21" x14ac:dyDescent="0.3">
      <c r="A22" s="8"/>
      <c r="B22" s="8" t="s">
        <v>61</v>
      </c>
      <c r="C22" s="8" t="s">
        <v>66</v>
      </c>
      <c r="D22" s="8" t="s">
        <v>85</v>
      </c>
      <c r="E22" s="8" t="s">
        <v>204</v>
      </c>
      <c r="F22" s="8">
        <v>72</v>
      </c>
      <c r="G22" s="8">
        <v>5</v>
      </c>
      <c r="H22" s="8">
        <v>5</v>
      </c>
      <c r="I22" s="8">
        <v>0</v>
      </c>
      <c r="J22" s="8">
        <v>0</v>
      </c>
      <c r="K22" s="8">
        <v>5</v>
      </c>
      <c r="L22" s="8">
        <v>0</v>
      </c>
      <c r="M22" s="8">
        <v>0</v>
      </c>
      <c r="N22" s="8">
        <v>0</v>
      </c>
      <c r="O22" s="8">
        <v>0</v>
      </c>
      <c r="P22" s="8">
        <v>5</v>
      </c>
      <c r="Q22" s="29">
        <v>44105</v>
      </c>
      <c r="R22" s="46">
        <f>(Q22-calc!$O$2)/7+1</f>
        <v>1</v>
      </c>
      <c r="S22" s="37" t="str">
        <f t="shared" si="0"/>
        <v>Oct</v>
      </c>
      <c r="T22" s="37" t="str">
        <f>"Qtr" &amp; VLOOKUP(MONTH(Q22),calc!$D$3:$F$14,2,FALSE)</f>
        <v>Qtr1</v>
      </c>
      <c r="U22" s="37" t="str">
        <f>"FY" &amp; RIGHT(YEAR(Q22) + VLOOKUP(MONTH(Q22),{1,0;10,1},2,TRUE),2)</f>
        <v>FY21</v>
      </c>
    </row>
    <row r="23" spans="1:21" x14ac:dyDescent="0.3">
      <c r="A23" s="8"/>
      <c r="B23" s="8" t="s">
        <v>61</v>
      </c>
      <c r="C23" s="8" t="s">
        <v>71</v>
      </c>
      <c r="D23" s="8" t="s">
        <v>86</v>
      </c>
      <c r="E23" s="8" t="s">
        <v>204</v>
      </c>
      <c r="F23" s="8">
        <v>15</v>
      </c>
      <c r="G23" s="8">
        <v>1</v>
      </c>
      <c r="H23" s="8">
        <v>1</v>
      </c>
      <c r="I23" s="8"/>
      <c r="J23" s="8">
        <v>0</v>
      </c>
      <c r="K23" s="8">
        <v>1</v>
      </c>
      <c r="L23" s="8">
        <v>0</v>
      </c>
      <c r="M23" s="8">
        <v>0</v>
      </c>
      <c r="N23" s="8">
        <v>0</v>
      </c>
      <c r="O23" s="8">
        <v>0</v>
      </c>
      <c r="P23" s="8">
        <v>2</v>
      </c>
      <c r="Q23" s="29">
        <v>44105</v>
      </c>
      <c r="R23" s="46">
        <f>(Q23-calc!$O$2)/7+1</f>
        <v>1</v>
      </c>
      <c r="S23" s="37" t="str">
        <f t="shared" si="0"/>
        <v>Oct</v>
      </c>
      <c r="T23" s="37" t="str">
        <f>"Qtr" &amp; VLOOKUP(MONTH(Q23),calc!$D$3:$F$14,2,FALSE)</f>
        <v>Qtr1</v>
      </c>
      <c r="U23" s="37" t="str">
        <f>"FY" &amp; RIGHT(YEAR(Q23) + VLOOKUP(MONTH(Q23),{1,0;10,1},2,TRUE),2)</f>
        <v>FY21</v>
      </c>
    </row>
    <row r="24" spans="1:21" x14ac:dyDescent="0.3">
      <c r="A24" s="8"/>
      <c r="B24" s="8" t="s">
        <v>61</v>
      </c>
      <c r="C24" s="8" t="s">
        <v>87</v>
      </c>
      <c r="D24" s="8" t="s">
        <v>88</v>
      </c>
      <c r="E24" s="8" t="s">
        <v>204</v>
      </c>
      <c r="F24" s="8">
        <v>13</v>
      </c>
      <c r="G24" s="8">
        <v>2</v>
      </c>
      <c r="H24" s="8">
        <v>2</v>
      </c>
      <c r="I24" s="8">
        <v>0</v>
      </c>
      <c r="J24" s="8">
        <v>0</v>
      </c>
      <c r="K24" s="8">
        <v>2</v>
      </c>
      <c r="L24" s="8">
        <v>0</v>
      </c>
      <c r="M24" s="8">
        <v>0</v>
      </c>
      <c r="N24" s="8">
        <v>0</v>
      </c>
      <c r="O24" s="8">
        <v>0</v>
      </c>
      <c r="P24" s="8">
        <v>1</v>
      </c>
      <c r="Q24" s="29">
        <v>44105</v>
      </c>
      <c r="R24" s="46">
        <f>(Q24-calc!$O$2)/7+1</f>
        <v>1</v>
      </c>
      <c r="S24" s="37" t="str">
        <f t="shared" si="0"/>
        <v>Oct</v>
      </c>
      <c r="T24" s="37" t="str">
        <f>"Qtr" &amp; VLOOKUP(MONTH(Q24),calc!$D$3:$F$14,2,FALSE)</f>
        <v>Qtr1</v>
      </c>
      <c r="U24" s="37" t="str">
        <f>"FY" &amp; RIGHT(YEAR(Q24) + VLOOKUP(MONTH(Q24),{1,0;10,1},2,TRUE),2)</f>
        <v>FY21</v>
      </c>
    </row>
    <row r="25" spans="1:21" x14ac:dyDescent="0.3">
      <c r="A25" s="8"/>
      <c r="B25" s="8" t="s">
        <v>61</v>
      </c>
      <c r="C25" s="8" t="s">
        <v>89</v>
      </c>
      <c r="D25" s="8" t="s">
        <v>90</v>
      </c>
      <c r="E25" s="8" t="s">
        <v>204</v>
      </c>
      <c r="F25" s="8">
        <v>29</v>
      </c>
      <c r="G25" s="8">
        <v>6</v>
      </c>
      <c r="H25" s="8">
        <v>6</v>
      </c>
      <c r="I25" s="8"/>
      <c r="J25" s="8">
        <v>0</v>
      </c>
      <c r="K25" s="8">
        <v>0</v>
      </c>
      <c r="L25" s="8">
        <v>0</v>
      </c>
      <c r="M25" s="8">
        <v>0</v>
      </c>
      <c r="N25" s="8">
        <v>0</v>
      </c>
      <c r="O25" s="8">
        <v>0</v>
      </c>
      <c r="P25" s="8">
        <v>2</v>
      </c>
      <c r="Q25" s="29">
        <v>44105</v>
      </c>
      <c r="R25" s="46">
        <f>(Q25-calc!$O$2)/7+1</f>
        <v>1</v>
      </c>
      <c r="S25" s="37" t="str">
        <f t="shared" si="0"/>
        <v>Oct</v>
      </c>
      <c r="T25" s="37" t="str">
        <f>"Qtr" &amp; VLOOKUP(MONTH(Q25),calc!$D$3:$F$14,2,FALSE)</f>
        <v>Qtr1</v>
      </c>
      <c r="U25" s="37" t="str">
        <f>"FY" &amp; RIGHT(YEAR(Q25) + VLOOKUP(MONTH(Q25),{1,0;10,1},2,TRUE),2)</f>
        <v>FY21</v>
      </c>
    </row>
    <row r="26" spans="1:21" x14ac:dyDescent="0.3">
      <c r="A26" s="8"/>
      <c r="B26" s="8" t="s">
        <v>61</v>
      </c>
      <c r="C26" s="8" t="s">
        <v>91</v>
      </c>
      <c r="D26" s="8" t="s">
        <v>92</v>
      </c>
      <c r="E26" s="8" t="s">
        <v>204</v>
      </c>
      <c r="F26" s="8">
        <v>19</v>
      </c>
      <c r="G26" s="8">
        <v>0</v>
      </c>
      <c r="H26" s="8">
        <v>0</v>
      </c>
      <c r="I26" s="8">
        <v>0</v>
      </c>
      <c r="J26" s="8">
        <v>0</v>
      </c>
      <c r="K26" s="8">
        <v>0</v>
      </c>
      <c r="L26" s="8">
        <v>0</v>
      </c>
      <c r="M26" s="8">
        <v>0</v>
      </c>
      <c r="N26" s="8">
        <v>0</v>
      </c>
      <c r="O26" s="8">
        <v>0</v>
      </c>
      <c r="P26" s="8">
        <v>0</v>
      </c>
      <c r="Q26" s="29">
        <v>44105</v>
      </c>
      <c r="R26" s="46">
        <f>(Q26-calc!$O$2)/7+1</f>
        <v>1</v>
      </c>
      <c r="S26" s="37" t="str">
        <f t="shared" si="0"/>
        <v>Oct</v>
      </c>
      <c r="T26" s="37" t="str">
        <f>"Qtr" &amp; VLOOKUP(MONTH(Q26),calc!$D$3:$F$14,2,FALSE)</f>
        <v>Qtr1</v>
      </c>
      <c r="U26" s="37" t="str">
        <f>"FY" &amp; RIGHT(YEAR(Q26) + VLOOKUP(MONTH(Q26),{1,0;10,1},2,TRUE),2)</f>
        <v>FY21</v>
      </c>
    </row>
    <row r="27" spans="1:21" x14ac:dyDescent="0.3">
      <c r="A27" s="8"/>
      <c r="B27" s="8" t="s">
        <v>61</v>
      </c>
      <c r="C27" s="8" t="s">
        <v>93</v>
      </c>
      <c r="D27" s="8" t="s">
        <v>94</v>
      </c>
      <c r="E27" s="8" t="s">
        <v>204</v>
      </c>
      <c r="F27" s="8">
        <v>13</v>
      </c>
      <c r="G27" s="8">
        <v>3</v>
      </c>
      <c r="H27" s="8">
        <v>3</v>
      </c>
      <c r="I27" s="8"/>
      <c r="J27" s="8">
        <v>0</v>
      </c>
      <c r="K27" s="8">
        <v>3</v>
      </c>
      <c r="L27" s="8">
        <v>0</v>
      </c>
      <c r="M27" s="8">
        <v>0</v>
      </c>
      <c r="N27" s="8">
        <v>0</v>
      </c>
      <c r="O27" s="8">
        <v>0</v>
      </c>
      <c r="P27" s="8">
        <v>3</v>
      </c>
      <c r="Q27" s="29">
        <v>44105</v>
      </c>
      <c r="R27" s="46">
        <f>(Q27-calc!$O$2)/7+1</f>
        <v>1</v>
      </c>
      <c r="S27" s="37" t="str">
        <f t="shared" si="0"/>
        <v>Oct</v>
      </c>
      <c r="T27" s="37" t="str">
        <f>"Qtr" &amp; VLOOKUP(MONTH(Q27),calc!$D$3:$F$14,2,FALSE)</f>
        <v>Qtr1</v>
      </c>
      <c r="U27" s="37" t="str">
        <f>"FY" &amp; RIGHT(YEAR(Q27) + VLOOKUP(MONTH(Q27),{1,0;10,1},2,TRUE),2)</f>
        <v>FY21</v>
      </c>
    </row>
    <row r="28" spans="1:21" x14ac:dyDescent="0.3">
      <c r="A28" s="8"/>
      <c r="B28" s="8" t="s">
        <v>61</v>
      </c>
      <c r="C28" s="8" t="s">
        <v>71</v>
      </c>
      <c r="D28" s="8" t="s">
        <v>95</v>
      </c>
      <c r="E28" s="8" t="s">
        <v>204</v>
      </c>
      <c r="F28" s="8">
        <v>0</v>
      </c>
      <c r="G28" s="8">
        <v>0</v>
      </c>
      <c r="H28" s="8">
        <v>0</v>
      </c>
      <c r="I28" s="8">
        <v>0</v>
      </c>
      <c r="J28" s="8">
        <v>0</v>
      </c>
      <c r="K28" s="8">
        <v>0</v>
      </c>
      <c r="L28" s="8">
        <v>0</v>
      </c>
      <c r="M28" s="8">
        <v>0</v>
      </c>
      <c r="N28" s="8">
        <v>0</v>
      </c>
      <c r="O28" s="8">
        <v>0</v>
      </c>
      <c r="P28" s="8">
        <v>0</v>
      </c>
      <c r="Q28" s="29">
        <v>44105</v>
      </c>
      <c r="R28" s="46">
        <f>(Q28-calc!$O$2)/7+1</f>
        <v>1</v>
      </c>
      <c r="S28" s="37" t="str">
        <f t="shared" si="0"/>
        <v>Oct</v>
      </c>
      <c r="T28" s="37" t="str">
        <f>"Qtr" &amp; VLOOKUP(MONTH(Q28),calc!$D$3:$F$14,2,FALSE)</f>
        <v>Qtr1</v>
      </c>
      <c r="U28" s="37" t="str">
        <f>"FY" &amp; RIGHT(YEAR(Q28) + VLOOKUP(MONTH(Q28),{1,0;10,1},2,TRUE),2)</f>
        <v>FY21</v>
      </c>
    </row>
    <row r="29" spans="1:21" x14ac:dyDescent="0.3">
      <c r="A29" s="8"/>
      <c r="B29" s="8" t="s">
        <v>61</v>
      </c>
      <c r="C29" s="8" t="s">
        <v>73</v>
      </c>
      <c r="D29" s="8" t="s">
        <v>96</v>
      </c>
      <c r="E29" s="8" t="s">
        <v>204</v>
      </c>
      <c r="F29" s="8">
        <v>162</v>
      </c>
      <c r="G29" s="8">
        <v>21</v>
      </c>
      <c r="H29" s="8">
        <v>17</v>
      </c>
      <c r="I29" s="8">
        <v>0</v>
      </c>
      <c r="J29" s="8">
        <v>0</v>
      </c>
      <c r="K29" s="8">
        <v>17</v>
      </c>
      <c r="L29" s="8">
        <v>0</v>
      </c>
      <c r="M29" s="8">
        <v>0</v>
      </c>
      <c r="N29" s="8">
        <v>0</v>
      </c>
      <c r="O29" s="8">
        <v>3</v>
      </c>
      <c r="P29" s="8">
        <v>15</v>
      </c>
      <c r="Q29" s="29">
        <v>44105</v>
      </c>
      <c r="R29" s="46">
        <f>(Q29-calc!$O$2)/7+1</f>
        <v>1</v>
      </c>
      <c r="S29" s="37" t="str">
        <f t="shared" si="0"/>
        <v>Oct</v>
      </c>
      <c r="T29" s="37" t="str">
        <f>"Qtr" &amp; VLOOKUP(MONTH(Q29),calc!$D$3:$F$14,2,FALSE)</f>
        <v>Qtr1</v>
      </c>
      <c r="U29" s="37" t="str">
        <f>"FY" &amp; RIGHT(YEAR(Q29) + VLOOKUP(MONTH(Q29),{1,0;10,1},2,TRUE),2)</f>
        <v>FY21</v>
      </c>
    </row>
    <row r="30" spans="1:21" x14ac:dyDescent="0.3">
      <c r="A30" s="8"/>
      <c r="B30" s="8" t="s">
        <v>61</v>
      </c>
      <c r="C30" s="8" t="s">
        <v>97</v>
      </c>
      <c r="D30" s="8" t="s">
        <v>98</v>
      </c>
      <c r="E30" s="8" t="s">
        <v>204</v>
      </c>
      <c r="F30" s="8">
        <v>4</v>
      </c>
      <c r="G30" s="8">
        <v>0</v>
      </c>
      <c r="H30" s="8">
        <v>0</v>
      </c>
      <c r="I30" s="8">
        <v>0</v>
      </c>
      <c r="J30" s="8">
        <v>0</v>
      </c>
      <c r="K30" s="8">
        <v>0</v>
      </c>
      <c r="L30" s="8">
        <v>0</v>
      </c>
      <c r="M30" s="8">
        <v>0</v>
      </c>
      <c r="N30" s="8">
        <v>0</v>
      </c>
      <c r="O30" s="8">
        <v>1</v>
      </c>
      <c r="P30" s="8">
        <v>0</v>
      </c>
      <c r="Q30" s="29">
        <v>44105</v>
      </c>
      <c r="R30" s="46">
        <f>(Q30-calc!$O$2)/7+1</f>
        <v>1</v>
      </c>
      <c r="S30" s="37" t="str">
        <f t="shared" si="0"/>
        <v>Oct</v>
      </c>
      <c r="T30" s="37" t="str">
        <f>"Qtr" &amp; VLOOKUP(MONTH(Q30),calc!$D$3:$F$14,2,FALSE)</f>
        <v>Qtr1</v>
      </c>
      <c r="U30" s="37" t="str">
        <f>"FY" &amp; RIGHT(YEAR(Q30) + VLOOKUP(MONTH(Q30),{1,0;10,1},2,TRUE),2)</f>
        <v>FY21</v>
      </c>
    </row>
    <row r="31" spans="1:21" x14ac:dyDescent="0.3">
      <c r="A31" s="8"/>
      <c r="B31" s="8" t="s">
        <v>61</v>
      </c>
      <c r="C31" s="8" t="s">
        <v>97</v>
      </c>
      <c r="D31" s="8" t="s">
        <v>99</v>
      </c>
      <c r="E31" s="8" t="s">
        <v>204</v>
      </c>
      <c r="F31" s="8">
        <v>146</v>
      </c>
      <c r="G31" s="8">
        <v>13</v>
      </c>
      <c r="H31" s="8">
        <v>9</v>
      </c>
      <c r="I31" s="8">
        <v>4</v>
      </c>
      <c r="J31" s="8">
        <v>0</v>
      </c>
      <c r="K31" s="8">
        <v>0</v>
      </c>
      <c r="L31" s="8">
        <v>0</v>
      </c>
      <c r="M31" s="8">
        <v>0</v>
      </c>
      <c r="N31" s="8">
        <v>1</v>
      </c>
      <c r="O31" s="8">
        <v>0</v>
      </c>
      <c r="P31" s="8">
        <v>16</v>
      </c>
      <c r="Q31" s="29">
        <v>44105</v>
      </c>
      <c r="R31" s="46">
        <f>(Q31-calc!$O$2)/7+1</f>
        <v>1</v>
      </c>
      <c r="S31" s="37" t="str">
        <f t="shared" si="0"/>
        <v>Oct</v>
      </c>
      <c r="T31" s="37" t="str">
        <f>"Qtr" &amp; VLOOKUP(MONTH(Q31),calc!$D$3:$F$14,2,FALSE)</f>
        <v>Qtr1</v>
      </c>
      <c r="U31" s="37" t="str">
        <f>"FY" &amp; RIGHT(YEAR(Q31) + VLOOKUP(MONTH(Q31),{1,0;10,1},2,TRUE),2)</f>
        <v>FY21</v>
      </c>
    </row>
    <row r="32" spans="1:21" x14ac:dyDescent="0.3">
      <c r="A32" s="8"/>
      <c r="B32" s="8" t="s">
        <v>61</v>
      </c>
      <c r="C32" s="8" t="s">
        <v>100</v>
      </c>
      <c r="D32" s="8" t="s">
        <v>101</v>
      </c>
      <c r="E32" s="8" t="s">
        <v>204</v>
      </c>
      <c r="F32" s="8">
        <v>33</v>
      </c>
      <c r="G32" s="8">
        <v>3</v>
      </c>
      <c r="H32" s="8">
        <v>3</v>
      </c>
      <c r="I32" s="8">
        <v>0</v>
      </c>
      <c r="J32" s="8">
        <v>0</v>
      </c>
      <c r="K32" s="8">
        <v>3</v>
      </c>
      <c r="L32" s="8">
        <v>0</v>
      </c>
      <c r="M32" s="8">
        <v>0</v>
      </c>
      <c r="N32" s="8">
        <v>0</v>
      </c>
      <c r="O32" s="8">
        <v>0</v>
      </c>
      <c r="P32" s="8">
        <v>3</v>
      </c>
      <c r="Q32" s="29">
        <v>44105</v>
      </c>
      <c r="R32" s="46">
        <f>(Q32-calc!$O$2)/7+1</f>
        <v>1</v>
      </c>
      <c r="S32" s="37" t="str">
        <f t="shared" si="0"/>
        <v>Oct</v>
      </c>
      <c r="T32" s="37" t="str">
        <f>"Qtr" &amp; VLOOKUP(MONTH(Q32),calc!$D$3:$F$14,2,FALSE)</f>
        <v>Qtr1</v>
      </c>
      <c r="U32" s="37" t="str">
        <f>"FY" &amp; RIGHT(YEAR(Q32) + VLOOKUP(MONTH(Q32),{1,0;10,1},2,TRUE),2)</f>
        <v>FY21</v>
      </c>
    </row>
    <row r="33" spans="1:21" x14ac:dyDescent="0.3">
      <c r="A33" s="8"/>
      <c r="B33" s="8" t="s">
        <v>61</v>
      </c>
      <c r="C33" s="8" t="s">
        <v>102</v>
      </c>
      <c r="D33" s="8" t="s">
        <v>103</v>
      </c>
      <c r="E33" s="8" t="s">
        <v>204</v>
      </c>
      <c r="F33" s="8">
        <v>9</v>
      </c>
      <c r="G33" s="8">
        <v>2</v>
      </c>
      <c r="H33" s="8">
        <v>2</v>
      </c>
      <c r="I33" s="8">
        <v>0</v>
      </c>
      <c r="J33" s="8">
        <v>0</v>
      </c>
      <c r="K33" s="8">
        <v>2</v>
      </c>
      <c r="L33" s="8">
        <v>0</v>
      </c>
      <c r="M33" s="8">
        <v>1</v>
      </c>
      <c r="N33" s="8">
        <v>1</v>
      </c>
      <c r="O33" s="8">
        <v>0</v>
      </c>
      <c r="P33" s="8">
        <v>0</v>
      </c>
      <c r="Q33" s="29">
        <v>44105</v>
      </c>
      <c r="R33" s="46">
        <f>(Q33-calc!$O$2)/7+1</f>
        <v>1</v>
      </c>
      <c r="S33" s="37" t="str">
        <f t="shared" si="0"/>
        <v>Oct</v>
      </c>
      <c r="T33" s="37" t="str">
        <f>"Qtr" &amp; VLOOKUP(MONTH(Q33),calc!$D$3:$F$14,2,FALSE)</f>
        <v>Qtr1</v>
      </c>
      <c r="U33" s="37" t="str">
        <f>"FY" &amp; RIGHT(YEAR(Q33) + VLOOKUP(MONTH(Q33),{1,0;10,1},2,TRUE),2)</f>
        <v>FY21</v>
      </c>
    </row>
    <row r="34" spans="1:21" x14ac:dyDescent="0.3">
      <c r="A34" s="8"/>
      <c r="B34" s="8" t="s">
        <v>61</v>
      </c>
      <c r="C34" s="8" t="s">
        <v>68</v>
      </c>
      <c r="D34" s="8" t="s">
        <v>104</v>
      </c>
      <c r="E34" s="8" t="s">
        <v>204</v>
      </c>
      <c r="F34" s="8">
        <v>77</v>
      </c>
      <c r="G34" s="8">
        <v>18</v>
      </c>
      <c r="H34" s="8">
        <v>18</v>
      </c>
      <c r="I34" s="8">
        <v>0</v>
      </c>
      <c r="J34" s="8">
        <v>0</v>
      </c>
      <c r="K34" s="8">
        <v>18</v>
      </c>
      <c r="L34" s="8">
        <v>0</v>
      </c>
      <c r="M34" s="8">
        <v>0</v>
      </c>
      <c r="N34" s="8">
        <v>0</v>
      </c>
      <c r="O34" s="8">
        <v>3</v>
      </c>
      <c r="P34" s="8">
        <v>11</v>
      </c>
      <c r="Q34" s="29">
        <v>44105</v>
      </c>
      <c r="R34" s="46">
        <f>(Q34-calc!$O$2)/7+1</f>
        <v>1</v>
      </c>
      <c r="S34" s="37" t="str">
        <f t="shared" si="0"/>
        <v>Oct</v>
      </c>
      <c r="T34" s="37" t="str">
        <f>"Qtr" &amp; VLOOKUP(MONTH(Q34),calc!$D$3:$F$14,2,FALSE)</f>
        <v>Qtr1</v>
      </c>
      <c r="U34" s="37" t="str">
        <f>"FY" &amp; RIGHT(YEAR(Q34) + VLOOKUP(MONTH(Q34),{1,0;10,1},2,TRUE),2)</f>
        <v>FY21</v>
      </c>
    </row>
    <row r="35" spans="1:21" x14ac:dyDescent="0.3">
      <c r="A35" s="8"/>
      <c r="B35" s="8" t="s">
        <v>61</v>
      </c>
      <c r="C35" s="8" t="s">
        <v>64</v>
      </c>
      <c r="D35" s="8" t="s">
        <v>105</v>
      </c>
      <c r="E35" s="8" t="s">
        <v>204</v>
      </c>
      <c r="F35" s="8">
        <v>41</v>
      </c>
      <c r="G35" s="8">
        <v>13</v>
      </c>
      <c r="H35" s="8">
        <v>13</v>
      </c>
      <c r="I35" s="8">
        <v>0</v>
      </c>
      <c r="J35" s="8">
        <v>0</v>
      </c>
      <c r="K35" s="8">
        <v>13</v>
      </c>
      <c r="L35" s="8">
        <v>0</v>
      </c>
      <c r="M35" s="8">
        <v>0</v>
      </c>
      <c r="N35" s="8">
        <v>0</v>
      </c>
      <c r="O35" s="8">
        <v>0</v>
      </c>
      <c r="P35" s="8">
        <v>8</v>
      </c>
      <c r="Q35" s="29">
        <v>44105</v>
      </c>
      <c r="R35" s="46">
        <f>(Q35-calc!$O$2)/7+1</f>
        <v>1</v>
      </c>
      <c r="S35" s="37" t="str">
        <f t="shared" si="0"/>
        <v>Oct</v>
      </c>
      <c r="T35" s="37" t="str">
        <f>"Qtr" &amp; VLOOKUP(MONTH(Q35),calc!$D$3:$F$14,2,FALSE)</f>
        <v>Qtr1</v>
      </c>
      <c r="U35" s="37" t="str">
        <f>"FY" &amp; RIGHT(YEAR(Q35) + VLOOKUP(MONTH(Q35),{1,0;10,1},2,TRUE),2)</f>
        <v>FY21</v>
      </c>
    </row>
    <row r="36" spans="1:21" x14ac:dyDescent="0.3">
      <c r="A36" s="8"/>
      <c r="B36" s="8" t="s">
        <v>61</v>
      </c>
      <c r="C36" s="8" t="s">
        <v>106</v>
      </c>
      <c r="D36" s="8" t="s">
        <v>107</v>
      </c>
      <c r="E36" s="8" t="s">
        <v>204</v>
      </c>
      <c r="F36" s="8">
        <v>78</v>
      </c>
      <c r="G36" s="8">
        <v>5</v>
      </c>
      <c r="H36" s="8">
        <v>5</v>
      </c>
      <c r="I36" s="8">
        <v>0</v>
      </c>
      <c r="J36" s="8">
        <v>0</v>
      </c>
      <c r="K36" s="8">
        <v>5</v>
      </c>
      <c r="L36" s="8">
        <v>0</v>
      </c>
      <c r="M36" s="8">
        <v>0</v>
      </c>
      <c r="N36" s="8">
        <v>0</v>
      </c>
      <c r="O36" s="8">
        <v>0</v>
      </c>
      <c r="P36" s="8">
        <v>3</v>
      </c>
      <c r="Q36" s="29">
        <v>44105</v>
      </c>
      <c r="R36" s="46">
        <f>(Q36-calc!$O$2)/7+1</f>
        <v>1</v>
      </c>
      <c r="S36" s="37" t="str">
        <f t="shared" si="0"/>
        <v>Oct</v>
      </c>
      <c r="T36" s="37" t="str">
        <f>"Qtr" &amp; VLOOKUP(MONTH(Q36),calc!$D$3:$F$14,2,FALSE)</f>
        <v>Qtr1</v>
      </c>
      <c r="U36" s="37" t="str">
        <f>"FY" &amp; RIGHT(YEAR(Q36) + VLOOKUP(MONTH(Q36),{1,0;10,1},2,TRUE),2)</f>
        <v>FY21</v>
      </c>
    </row>
    <row r="37" spans="1:21" x14ac:dyDescent="0.3">
      <c r="A37" s="8"/>
      <c r="B37" s="8" t="s">
        <v>61</v>
      </c>
      <c r="C37" s="8" t="s">
        <v>108</v>
      </c>
      <c r="D37" s="8" t="s">
        <v>109</v>
      </c>
      <c r="E37" s="8" t="s">
        <v>204</v>
      </c>
      <c r="F37" s="8">
        <v>10</v>
      </c>
      <c r="G37" s="8">
        <v>2</v>
      </c>
      <c r="H37" s="8">
        <v>2</v>
      </c>
      <c r="I37" s="8">
        <v>0</v>
      </c>
      <c r="J37" s="8">
        <v>0</v>
      </c>
      <c r="K37" s="8">
        <v>2</v>
      </c>
      <c r="L37" s="8">
        <v>0</v>
      </c>
      <c r="M37" s="8">
        <v>0</v>
      </c>
      <c r="N37" s="8">
        <v>0</v>
      </c>
      <c r="O37" s="8">
        <v>0</v>
      </c>
      <c r="P37" s="8">
        <v>2</v>
      </c>
      <c r="Q37" s="29">
        <v>44105</v>
      </c>
      <c r="R37" s="46">
        <f>(Q37-calc!$O$2)/7+1</f>
        <v>1</v>
      </c>
      <c r="S37" s="37" t="str">
        <f t="shared" si="0"/>
        <v>Oct</v>
      </c>
      <c r="T37" s="37" t="str">
        <f>"Qtr" &amp; VLOOKUP(MONTH(Q37),calc!$D$3:$F$14,2,FALSE)</f>
        <v>Qtr1</v>
      </c>
      <c r="U37" s="37" t="str">
        <f>"FY" &amp; RIGHT(YEAR(Q37) + VLOOKUP(MONTH(Q37),{1,0;10,1},2,TRUE),2)</f>
        <v>FY21</v>
      </c>
    </row>
    <row r="38" spans="1:21" x14ac:dyDescent="0.3">
      <c r="A38" s="8"/>
      <c r="B38" s="8" t="s">
        <v>61</v>
      </c>
      <c r="C38" s="8" t="s">
        <v>110</v>
      </c>
      <c r="D38" s="8" t="s">
        <v>111</v>
      </c>
      <c r="E38" s="8" t="s">
        <v>204</v>
      </c>
      <c r="F38" s="8">
        <v>9</v>
      </c>
      <c r="G38" s="8">
        <v>3</v>
      </c>
      <c r="H38" s="8">
        <v>3</v>
      </c>
      <c r="I38" s="8">
        <v>0</v>
      </c>
      <c r="J38" s="8">
        <v>0</v>
      </c>
      <c r="K38" s="8">
        <v>3</v>
      </c>
      <c r="L38" s="8">
        <v>0</v>
      </c>
      <c r="M38" s="8">
        <v>0</v>
      </c>
      <c r="N38" s="8">
        <v>0</v>
      </c>
      <c r="O38" s="8">
        <v>0</v>
      </c>
      <c r="P38" s="8">
        <v>2</v>
      </c>
      <c r="Q38" s="29">
        <v>44105</v>
      </c>
      <c r="R38" s="46">
        <f>(Q38-calc!$O$2)/7+1</f>
        <v>1</v>
      </c>
      <c r="S38" s="37" t="str">
        <f t="shared" si="0"/>
        <v>Oct</v>
      </c>
      <c r="T38" s="37" t="str">
        <f>"Qtr" &amp; VLOOKUP(MONTH(Q38),calc!$D$3:$F$14,2,FALSE)</f>
        <v>Qtr1</v>
      </c>
      <c r="U38" s="37" t="str">
        <f>"FY" &amp; RIGHT(YEAR(Q38) + VLOOKUP(MONTH(Q38),{1,0;10,1},2,TRUE),2)</f>
        <v>FY21</v>
      </c>
    </row>
    <row r="39" spans="1:21" x14ac:dyDescent="0.3">
      <c r="A39" s="8"/>
      <c r="B39" s="8" t="s">
        <v>61</v>
      </c>
      <c r="C39" s="8" t="s">
        <v>71</v>
      </c>
      <c r="D39" s="8" t="s">
        <v>112</v>
      </c>
      <c r="E39" s="8" t="s">
        <v>204</v>
      </c>
      <c r="F39" s="8">
        <v>13</v>
      </c>
      <c r="G39" s="8">
        <v>1</v>
      </c>
      <c r="H39" s="8">
        <v>0</v>
      </c>
      <c r="I39" s="8">
        <v>1</v>
      </c>
      <c r="J39" s="8">
        <v>0</v>
      </c>
      <c r="K39" s="8">
        <v>1</v>
      </c>
      <c r="L39" s="8">
        <v>0</v>
      </c>
      <c r="M39" s="8">
        <v>0</v>
      </c>
      <c r="N39" s="8">
        <v>0</v>
      </c>
      <c r="O39" s="8">
        <v>0</v>
      </c>
      <c r="P39" s="8">
        <v>1</v>
      </c>
      <c r="Q39" s="29">
        <v>44105</v>
      </c>
      <c r="R39" s="46">
        <f>(Q39-calc!$O$2)/7+1</f>
        <v>1</v>
      </c>
      <c r="S39" s="37" t="str">
        <f t="shared" si="0"/>
        <v>Oct</v>
      </c>
      <c r="T39" s="37" t="str">
        <f>"Qtr" &amp; VLOOKUP(MONTH(Q39),calc!$D$3:$F$14,2,FALSE)</f>
        <v>Qtr1</v>
      </c>
      <c r="U39" s="37" t="str">
        <f>"FY" &amp; RIGHT(YEAR(Q39) + VLOOKUP(MONTH(Q39),{1,0;10,1},2,TRUE),2)</f>
        <v>FY21</v>
      </c>
    </row>
    <row r="40" spans="1:21" x14ac:dyDescent="0.3">
      <c r="A40" s="8"/>
      <c r="B40" s="8" t="s">
        <v>61</v>
      </c>
      <c r="C40" s="8" t="s">
        <v>102</v>
      </c>
      <c r="D40" s="8" t="s">
        <v>113</v>
      </c>
      <c r="E40" s="8" t="s">
        <v>204</v>
      </c>
      <c r="F40" s="8">
        <v>2</v>
      </c>
      <c r="G40" s="8">
        <v>0</v>
      </c>
      <c r="H40" s="8">
        <v>0</v>
      </c>
      <c r="I40" s="8">
        <v>0</v>
      </c>
      <c r="J40" s="8">
        <v>0</v>
      </c>
      <c r="K40" s="8">
        <v>0</v>
      </c>
      <c r="L40" s="8">
        <v>0</v>
      </c>
      <c r="M40" s="8">
        <v>0</v>
      </c>
      <c r="N40" s="8">
        <v>0</v>
      </c>
      <c r="O40" s="8">
        <v>0</v>
      </c>
      <c r="P40" s="8">
        <v>0</v>
      </c>
      <c r="Q40" s="29">
        <v>44105</v>
      </c>
      <c r="R40" s="46">
        <f>(Q40-calc!$O$2)/7+1</f>
        <v>1</v>
      </c>
      <c r="S40" s="37" t="str">
        <f t="shared" si="0"/>
        <v>Oct</v>
      </c>
      <c r="T40" s="37" t="str">
        <f>"Qtr" &amp; VLOOKUP(MONTH(Q40),calc!$D$3:$F$14,2,FALSE)</f>
        <v>Qtr1</v>
      </c>
      <c r="U40" s="37" t="str">
        <f>"FY" &amp; RIGHT(YEAR(Q40) + VLOOKUP(MONTH(Q40),{1,0;10,1},2,TRUE),2)</f>
        <v>FY21</v>
      </c>
    </row>
    <row r="41" spans="1:21" x14ac:dyDescent="0.3">
      <c r="A41" s="8"/>
      <c r="B41" s="8" t="s">
        <v>61</v>
      </c>
      <c r="C41" s="8" t="s">
        <v>71</v>
      </c>
      <c r="D41" s="8" t="s">
        <v>114</v>
      </c>
      <c r="E41" s="8" t="s">
        <v>204</v>
      </c>
      <c r="F41" s="8">
        <v>11</v>
      </c>
      <c r="G41" s="8">
        <v>4</v>
      </c>
      <c r="H41" s="8">
        <v>4</v>
      </c>
      <c r="I41" s="8"/>
      <c r="J41" s="8">
        <v>0</v>
      </c>
      <c r="K41" s="8">
        <v>0</v>
      </c>
      <c r="L41" s="8">
        <v>0</v>
      </c>
      <c r="M41" s="8">
        <v>0</v>
      </c>
      <c r="N41" s="8">
        <v>0</v>
      </c>
      <c r="O41" s="8">
        <v>0</v>
      </c>
      <c r="P41" s="8">
        <v>0</v>
      </c>
      <c r="Q41" s="29">
        <v>44105</v>
      </c>
      <c r="R41" s="46">
        <f>(Q41-calc!$O$2)/7+1</f>
        <v>1</v>
      </c>
      <c r="S41" s="37" t="str">
        <f t="shared" si="0"/>
        <v>Oct</v>
      </c>
      <c r="T41" s="37" t="str">
        <f>"Qtr" &amp; VLOOKUP(MONTH(Q41),calc!$D$3:$F$14,2,FALSE)</f>
        <v>Qtr1</v>
      </c>
      <c r="U41" s="37" t="str">
        <f>"FY" &amp; RIGHT(YEAR(Q41) + VLOOKUP(MONTH(Q41),{1,0;10,1},2,TRUE),2)</f>
        <v>FY21</v>
      </c>
    </row>
    <row r="42" spans="1:21" x14ac:dyDescent="0.3">
      <c r="A42" s="8"/>
      <c r="B42" s="8" t="s">
        <v>61</v>
      </c>
      <c r="C42" s="8" t="s">
        <v>68</v>
      </c>
      <c r="D42" s="8" t="s">
        <v>115</v>
      </c>
      <c r="E42" s="8" t="s">
        <v>204</v>
      </c>
      <c r="F42" s="8">
        <v>8</v>
      </c>
      <c r="G42" s="8">
        <v>1</v>
      </c>
      <c r="H42" s="8">
        <v>0</v>
      </c>
      <c r="I42" s="8">
        <v>0</v>
      </c>
      <c r="J42" s="8">
        <v>0</v>
      </c>
      <c r="K42" s="8">
        <v>0</v>
      </c>
      <c r="L42" s="8">
        <v>1</v>
      </c>
      <c r="M42" s="8">
        <v>0</v>
      </c>
      <c r="N42" s="8">
        <v>0</v>
      </c>
      <c r="O42" s="8">
        <v>0</v>
      </c>
      <c r="P42" s="8">
        <v>0</v>
      </c>
      <c r="Q42" s="29">
        <v>44105</v>
      </c>
      <c r="R42" s="46">
        <f>(Q42-calc!$O$2)/7+1</f>
        <v>1</v>
      </c>
      <c r="S42" s="37" t="str">
        <f t="shared" si="0"/>
        <v>Oct</v>
      </c>
      <c r="T42" s="37" t="str">
        <f>"Qtr" &amp; VLOOKUP(MONTH(Q42),calc!$D$3:$F$14,2,FALSE)</f>
        <v>Qtr1</v>
      </c>
      <c r="U42" s="37" t="str">
        <f>"FY" &amp; RIGHT(YEAR(Q42) + VLOOKUP(MONTH(Q42),{1,0;10,1},2,TRUE),2)</f>
        <v>FY21</v>
      </c>
    </row>
    <row r="43" spans="1:21" x14ac:dyDescent="0.3">
      <c r="A43" s="8"/>
      <c r="B43" s="8" t="s">
        <v>61</v>
      </c>
      <c r="C43" s="8" t="s">
        <v>66</v>
      </c>
      <c r="D43" s="8" t="s">
        <v>116</v>
      </c>
      <c r="E43" s="8" t="s">
        <v>204</v>
      </c>
      <c r="F43" s="8">
        <v>101</v>
      </c>
      <c r="G43" s="8">
        <v>33</v>
      </c>
      <c r="H43" s="8">
        <v>23</v>
      </c>
      <c r="I43" s="8">
        <v>5</v>
      </c>
      <c r="J43" s="8">
        <v>0</v>
      </c>
      <c r="K43" s="8">
        <v>28</v>
      </c>
      <c r="L43" s="8">
        <v>0</v>
      </c>
      <c r="M43" s="8">
        <v>0</v>
      </c>
      <c r="N43" s="8">
        <v>2</v>
      </c>
      <c r="O43" s="8">
        <v>5</v>
      </c>
      <c r="P43" s="8">
        <v>22</v>
      </c>
      <c r="Q43" s="29">
        <v>44105</v>
      </c>
      <c r="R43" s="46">
        <f>(Q43-calc!$O$2)/7+1</f>
        <v>1</v>
      </c>
      <c r="S43" s="37" t="str">
        <f t="shared" si="0"/>
        <v>Oct</v>
      </c>
      <c r="T43" s="37" t="str">
        <f>"Qtr" &amp; VLOOKUP(MONTH(Q43),calc!$D$3:$F$14,2,FALSE)</f>
        <v>Qtr1</v>
      </c>
      <c r="U43" s="37" t="str">
        <f>"FY" &amp; RIGHT(YEAR(Q43) + VLOOKUP(MONTH(Q43),{1,0;10,1},2,TRUE),2)</f>
        <v>FY21</v>
      </c>
    </row>
    <row r="44" spans="1:21" x14ac:dyDescent="0.3">
      <c r="A44" s="8"/>
      <c r="B44" s="8" t="s">
        <v>61</v>
      </c>
      <c r="C44" s="8" t="s">
        <v>117</v>
      </c>
      <c r="D44" s="8" t="s">
        <v>118</v>
      </c>
      <c r="E44" s="8" t="s">
        <v>204</v>
      </c>
      <c r="F44" s="8">
        <v>38</v>
      </c>
      <c r="G44" s="8">
        <v>6</v>
      </c>
      <c r="H44" s="8">
        <v>6</v>
      </c>
      <c r="I44" s="8">
        <v>0</v>
      </c>
      <c r="J44" s="8">
        <v>0</v>
      </c>
      <c r="K44" s="8">
        <v>6</v>
      </c>
      <c r="L44" s="8">
        <v>0</v>
      </c>
      <c r="M44" s="8">
        <v>1</v>
      </c>
      <c r="N44" s="8">
        <v>1</v>
      </c>
      <c r="O44" s="8">
        <v>1</v>
      </c>
      <c r="P44" s="8">
        <v>3</v>
      </c>
      <c r="Q44" s="29">
        <v>44105</v>
      </c>
      <c r="R44" s="46">
        <f>(Q44-calc!$O$2)/7+1</f>
        <v>1</v>
      </c>
      <c r="S44" s="37" t="str">
        <f t="shared" si="0"/>
        <v>Oct</v>
      </c>
      <c r="T44" s="37" t="str">
        <f>"Qtr" &amp; VLOOKUP(MONTH(Q44),calc!$D$3:$F$14,2,FALSE)</f>
        <v>Qtr1</v>
      </c>
      <c r="U44" s="37" t="str">
        <f>"FY" &amp; RIGHT(YEAR(Q44) + VLOOKUP(MONTH(Q44),{1,0;10,1},2,TRUE),2)</f>
        <v>FY21</v>
      </c>
    </row>
    <row r="45" spans="1:21" x14ac:dyDescent="0.3">
      <c r="A45" s="8"/>
      <c r="B45" s="8" t="s">
        <v>61</v>
      </c>
      <c r="C45" s="8" t="s">
        <v>68</v>
      </c>
      <c r="D45" s="8" t="s">
        <v>119</v>
      </c>
      <c r="E45" s="8" t="s">
        <v>204</v>
      </c>
      <c r="F45" s="8">
        <v>0</v>
      </c>
      <c r="G45" s="8">
        <v>0</v>
      </c>
      <c r="H45" s="8">
        <v>0</v>
      </c>
      <c r="I45" s="8">
        <v>0</v>
      </c>
      <c r="J45" s="8">
        <v>0</v>
      </c>
      <c r="K45" s="8">
        <v>0</v>
      </c>
      <c r="L45" s="8">
        <v>0</v>
      </c>
      <c r="M45" s="8">
        <v>0</v>
      </c>
      <c r="N45" s="8">
        <v>0</v>
      </c>
      <c r="O45" s="8">
        <v>0</v>
      </c>
      <c r="P45" s="8">
        <v>0</v>
      </c>
      <c r="Q45" s="29">
        <v>44105</v>
      </c>
      <c r="R45" s="46">
        <f>(Q45-calc!$O$2)/7+1</f>
        <v>1</v>
      </c>
      <c r="S45" s="37" t="str">
        <f t="shared" si="0"/>
        <v>Oct</v>
      </c>
      <c r="T45" s="37" t="str">
        <f>"Qtr" &amp; VLOOKUP(MONTH(Q45),calc!$D$3:$F$14,2,FALSE)</f>
        <v>Qtr1</v>
      </c>
      <c r="U45" s="37" t="str">
        <f>"FY" &amp; RIGHT(YEAR(Q45) + VLOOKUP(MONTH(Q45),{1,0;10,1},2,TRUE),2)</f>
        <v>FY21</v>
      </c>
    </row>
    <row r="46" spans="1:21" x14ac:dyDescent="0.3">
      <c r="A46" s="8"/>
      <c r="B46" s="8" t="s">
        <v>61</v>
      </c>
      <c r="C46" s="8" t="s">
        <v>120</v>
      </c>
      <c r="D46" s="8" t="s">
        <v>121</v>
      </c>
      <c r="E46" s="8" t="s">
        <v>204</v>
      </c>
      <c r="F46" s="8">
        <v>16</v>
      </c>
      <c r="G46" s="8">
        <v>8</v>
      </c>
      <c r="H46" s="8">
        <v>8</v>
      </c>
      <c r="I46" s="8">
        <v>0</v>
      </c>
      <c r="J46" s="8">
        <v>0</v>
      </c>
      <c r="K46" s="8">
        <v>5</v>
      </c>
      <c r="L46" s="8">
        <v>0</v>
      </c>
      <c r="M46" s="8">
        <v>1</v>
      </c>
      <c r="N46" s="8">
        <v>0</v>
      </c>
      <c r="O46" s="8">
        <v>1</v>
      </c>
      <c r="P46" s="8">
        <v>4</v>
      </c>
      <c r="Q46" s="29">
        <v>44105</v>
      </c>
      <c r="R46" s="46">
        <f>(Q46-calc!$O$2)/7+1</f>
        <v>1</v>
      </c>
      <c r="S46" s="37" t="str">
        <f t="shared" si="0"/>
        <v>Oct</v>
      </c>
      <c r="T46" s="37" t="str">
        <f>"Qtr" &amp; VLOOKUP(MONTH(Q46),calc!$D$3:$F$14,2,FALSE)</f>
        <v>Qtr1</v>
      </c>
      <c r="U46" s="37" t="str">
        <f>"FY" &amp; RIGHT(YEAR(Q46) + VLOOKUP(MONTH(Q46),{1,0;10,1},2,TRUE),2)</f>
        <v>FY21</v>
      </c>
    </row>
    <row r="47" spans="1:21" x14ac:dyDescent="0.3">
      <c r="A47" s="8"/>
      <c r="B47" s="8" t="s">
        <v>61</v>
      </c>
      <c r="C47" s="8" t="s">
        <v>64</v>
      </c>
      <c r="D47" s="8" t="s">
        <v>122</v>
      </c>
      <c r="E47" s="8" t="s">
        <v>204</v>
      </c>
      <c r="F47" s="8">
        <v>54</v>
      </c>
      <c r="G47" s="8">
        <v>12</v>
      </c>
      <c r="H47" s="8">
        <v>12</v>
      </c>
      <c r="I47" s="8">
        <v>0</v>
      </c>
      <c r="J47" s="8">
        <v>0</v>
      </c>
      <c r="K47" s="8">
        <v>12</v>
      </c>
      <c r="L47" s="8">
        <v>0</v>
      </c>
      <c r="M47" s="8">
        <v>0</v>
      </c>
      <c r="N47" s="8">
        <v>0</v>
      </c>
      <c r="O47" s="8">
        <v>4</v>
      </c>
      <c r="P47" s="8">
        <v>7</v>
      </c>
      <c r="Q47" s="29">
        <v>44105</v>
      </c>
      <c r="R47" s="46">
        <f>(Q47-calc!$O$2)/7+1</f>
        <v>1</v>
      </c>
      <c r="S47" s="37" t="str">
        <f t="shared" si="0"/>
        <v>Oct</v>
      </c>
      <c r="T47" s="37" t="str">
        <f>"Qtr" &amp; VLOOKUP(MONTH(Q47),calc!$D$3:$F$14,2,FALSE)</f>
        <v>Qtr1</v>
      </c>
      <c r="U47" s="37" t="str">
        <f>"FY" &amp; RIGHT(YEAR(Q47) + VLOOKUP(MONTH(Q47),{1,0;10,1},2,TRUE),2)</f>
        <v>FY21</v>
      </c>
    </row>
    <row r="48" spans="1:21" x14ac:dyDescent="0.3">
      <c r="A48" s="8"/>
      <c r="B48" s="8" t="s">
        <v>61</v>
      </c>
      <c r="C48" s="8" t="s">
        <v>64</v>
      </c>
      <c r="D48" s="8" t="s">
        <v>123</v>
      </c>
      <c r="E48" s="8" t="s">
        <v>204</v>
      </c>
      <c r="F48" s="8">
        <v>48</v>
      </c>
      <c r="G48" s="8">
        <v>8</v>
      </c>
      <c r="H48" s="8">
        <v>8</v>
      </c>
      <c r="I48" s="8">
        <v>0</v>
      </c>
      <c r="J48" s="8">
        <v>0</v>
      </c>
      <c r="K48" s="8">
        <v>8</v>
      </c>
      <c r="L48" s="8">
        <v>0</v>
      </c>
      <c r="M48" s="8">
        <v>0</v>
      </c>
      <c r="N48" s="8">
        <v>1</v>
      </c>
      <c r="O48" s="8">
        <v>0</v>
      </c>
      <c r="P48" s="8">
        <v>5</v>
      </c>
      <c r="Q48" s="29">
        <v>44105</v>
      </c>
      <c r="R48" s="46">
        <f>(Q48-calc!$O$2)/7+1</f>
        <v>1</v>
      </c>
      <c r="S48" s="37" t="str">
        <f t="shared" si="0"/>
        <v>Oct</v>
      </c>
      <c r="T48" s="37" t="str">
        <f>"Qtr" &amp; VLOOKUP(MONTH(Q48),calc!$D$3:$F$14,2,FALSE)</f>
        <v>Qtr1</v>
      </c>
      <c r="U48" s="37" t="str">
        <f>"FY" &amp; RIGHT(YEAR(Q48) + VLOOKUP(MONTH(Q48),{1,0;10,1},2,TRUE),2)</f>
        <v>FY21</v>
      </c>
    </row>
    <row r="49" spans="1:21" x14ac:dyDescent="0.3">
      <c r="A49" s="8"/>
      <c r="B49" s="8" t="s">
        <v>61</v>
      </c>
      <c r="C49" s="8" t="s">
        <v>71</v>
      </c>
      <c r="D49" s="8" t="s">
        <v>124</v>
      </c>
      <c r="E49" s="8" t="s">
        <v>204</v>
      </c>
      <c r="F49" s="8">
        <v>164</v>
      </c>
      <c r="G49" s="8">
        <v>15</v>
      </c>
      <c r="H49" s="8">
        <v>15</v>
      </c>
      <c r="I49" s="8">
        <v>0</v>
      </c>
      <c r="J49" s="8">
        <v>0</v>
      </c>
      <c r="K49" s="8">
        <v>15</v>
      </c>
      <c r="L49" s="8">
        <v>0</v>
      </c>
      <c r="M49" s="8">
        <v>0</v>
      </c>
      <c r="N49" s="8">
        <v>0</v>
      </c>
      <c r="O49" s="8">
        <v>0</v>
      </c>
      <c r="P49" s="8">
        <v>12</v>
      </c>
      <c r="Q49" s="29">
        <v>44105</v>
      </c>
      <c r="R49" s="46">
        <f>(Q49-calc!$O$2)/7+1</f>
        <v>1</v>
      </c>
      <c r="S49" s="37" t="str">
        <f t="shared" si="0"/>
        <v>Oct</v>
      </c>
      <c r="T49" s="37" t="str">
        <f>"Qtr" &amp; VLOOKUP(MONTH(Q49),calc!$D$3:$F$14,2,FALSE)</f>
        <v>Qtr1</v>
      </c>
      <c r="U49" s="37" t="str">
        <f>"FY" &amp; RIGHT(YEAR(Q49) + VLOOKUP(MONTH(Q49),{1,0;10,1},2,TRUE),2)</f>
        <v>FY21</v>
      </c>
    </row>
    <row r="50" spans="1:21" x14ac:dyDescent="0.3">
      <c r="A50" s="8"/>
      <c r="B50" s="8" t="s">
        <v>61</v>
      </c>
      <c r="C50" s="8" t="s">
        <v>125</v>
      </c>
      <c r="D50" s="8" t="s">
        <v>126</v>
      </c>
      <c r="E50" s="8" t="s">
        <v>204</v>
      </c>
      <c r="F50" s="8">
        <v>55</v>
      </c>
      <c r="G50" s="8">
        <v>9</v>
      </c>
      <c r="H50" s="8">
        <v>6</v>
      </c>
      <c r="I50" s="8">
        <v>3</v>
      </c>
      <c r="J50" s="8">
        <v>0</v>
      </c>
      <c r="K50" s="8">
        <v>9</v>
      </c>
      <c r="L50" s="8">
        <v>0</v>
      </c>
      <c r="M50" s="8">
        <v>0</v>
      </c>
      <c r="N50" s="8">
        <v>0</v>
      </c>
      <c r="O50" s="8">
        <v>0</v>
      </c>
      <c r="P50" s="8">
        <v>7</v>
      </c>
      <c r="Q50" s="29">
        <v>44105</v>
      </c>
      <c r="R50" s="46">
        <f>(Q50-calc!$O$2)/7+1</f>
        <v>1</v>
      </c>
      <c r="S50" s="37" t="str">
        <f t="shared" si="0"/>
        <v>Oct</v>
      </c>
      <c r="T50" s="37" t="str">
        <f>"Qtr" &amp; VLOOKUP(MONTH(Q50),calc!$D$3:$F$14,2,FALSE)</f>
        <v>Qtr1</v>
      </c>
      <c r="U50" s="37" t="str">
        <f>"FY" &amp; RIGHT(YEAR(Q50) + VLOOKUP(MONTH(Q50),{1,0;10,1},2,TRUE),2)</f>
        <v>FY21</v>
      </c>
    </row>
    <row r="51" spans="1:21" x14ac:dyDescent="0.3">
      <c r="A51" s="8"/>
      <c r="B51" s="8" t="s">
        <v>61</v>
      </c>
      <c r="C51" s="8" t="s">
        <v>102</v>
      </c>
      <c r="D51" s="8" t="s">
        <v>127</v>
      </c>
      <c r="E51" s="8" t="s">
        <v>204</v>
      </c>
      <c r="F51" s="8">
        <v>0</v>
      </c>
      <c r="G51" s="8">
        <v>0</v>
      </c>
      <c r="H51" s="8">
        <v>0</v>
      </c>
      <c r="I51" s="8">
        <v>0</v>
      </c>
      <c r="J51" s="8">
        <v>0</v>
      </c>
      <c r="K51" s="8">
        <v>0</v>
      </c>
      <c r="L51" s="8">
        <v>0</v>
      </c>
      <c r="M51" s="8">
        <v>0</v>
      </c>
      <c r="N51" s="8">
        <v>0</v>
      </c>
      <c r="O51" s="8">
        <v>0</v>
      </c>
      <c r="P51" s="8">
        <v>0</v>
      </c>
      <c r="Q51" s="29">
        <v>44105</v>
      </c>
      <c r="R51" s="46">
        <f>(Q51-calc!$O$2)/7+1</f>
        <v>1</v>
      </c>
      <c r="S51" s="37" t="str">
        <f t="shared" si="0"/>
        <v>Oct</v>
      </c>
      <c r="T51" s="37" t="str">
        <f>"Qtr" &amp; VLOOKUP(MONTH(Q51),calc!$D$3:$F$14,2,FALSE)</f>
        <v>Qtr1</v>
      </c>
      <c r="U51" s="37" t="str">
        <f>"FY" &amp; RIGHT(YEAR(Q51) + VLOOKUP(MONTH(Q51),{1,0;10,1},2,TRUE),2)</f>
        <v>FY21</v>
      </c>
    </row>
    <row r="52" spans="1:21" x14ac:dyDescent="0.3">
      <c r="A52" s="8"/>
      <c r="B52" s="8" t="s">
        <v>61</v>
      </c>
      <c r="C52" s="8" t="s">
        <v>91</v>
      </c>
      <c r="D52" s="8" t="s">
        <v>128</v>
      </c>
      <c r="E52" s="8" t="s">
        <v>204</v>
      </c>
      <c r="F52" s="8">
        <v>12</v>
      </c>
      <c r="G52" s="8">
        <v>3</v>
      </c>
      <c r="H52" s="8">
        <v>3</v>
      </c>
      <c r="I52" s="8">
        <v>0</v>
      </c>
      <c r="J52" s="8">
        <v>0</v>
      </c>
      <c r="K52" s="8">
        <v>3</v>
      </c>
      <c r="L52" s="8">
        <v>0</v>
      </c>
      <c r="M52" s="8">
        <v>0</v>
      </c>
      <c r="N52" s="8">
        <v>0</v>
      </c>
      <c r="O52" s="8">
        <v>0</v>
      </c>
      <c r="P52" s="8">
        <v>2</v>
      </c>
      <c r="Q52" s="29">
        <v>44105</v>
      </c>
      <c r="R52" s="46">
        <f>(Q52-calc!$O$2)/7+1</f>
        <v>1</v>
      </c>
      <c r="S52" s="37" t="str">
        <f t="shared" si="0"/>
        <v>Oct</v>
      </c>
      <c r="T52" s="37" t="str">
        <f>"Qtr" &amp; VLOOKUP(MONTH(Q52),calc!$D$3:$F$14,2,FALSE)</f>
        <v>Qtr1</v>
      </c>
      <c r="U52" s="37" t="str">
        <f>"FY" &amp; RIGHT(YEAR(Q52) + VLOOKUP(MONTH(Q52),{1,0;10,1},2,TRUE),2)</f>
        <v>FY21</v>
      </c>
    </row>
    <row r="53" spans="1:21" x14ac:dyDescent="0.3">
      <c r="A53" s="8"/>
      <c r="B53" s="8" t="s">
        <v>61</v>
      </c>
      <c r="C53" s="8" t="s">
        <v>71</v>
      </c>
      <c r="D53" s="8" t="s">
        <v>129</v>
      </c>
      <c r="E53" s="8" t="s">
        <v>204</v>
      </c>
      <c r="F53" s="8">
        <v>132</v>
      </c>
      <c r="G53" s="8">
        <v>34</v>
      </c>
      <c r="H53" s="8">
        <v>27</v>
      </c>
      <c r="I53" s="8">
        <v>0</v>
      </c>
      <c r="J53" s="8">
        <v>0</v>
      </c>
      <c r="K53" s="8">
        <v>27</v>
      </c>
      <c r="L53" s="8">
        <v>0</v>
      </c>
      <c r="M53" s="8">
        <v>0</v>
      </c>
      <c r="N53" s="8">
        <v>0</v>
      </c>
      <c r="O53" s="8">
        <v>5</v>
      </c>
      <c r="P53" s="8">
        <v>21</v>
      </c>
      <c r="Q53" s="29">
        <v>44105</v>
      </c>
      <c r="R53" s="46">
        <f>(Q53-calc!$O$2)/7+1</f>
        <v>1</v>
      </c>
      <c r="S53" s="37" t="str">
        <f t="shared" si="0"/>
        <v>Oct</v>
      </c>
      <c r="T53" s="37" t="str">
        <f>"Qtr" &amp; VLOOKUP(MONTH(Q53),calc!$D$3:$F$14,2,FALSE)</f>
        <v>Qtr1</v>
      </c>
      <c r="U53" s="37" t="str">
        <f>"FY" &amp; RIGHT(YEAR(Q53) + VLOOKUP(MONTH(Q53),{1,0;10,1},2,TRUE),2)</f>
        <v>FY21</v>
      </c>
    </row>
    <row r="54" spans="1:21" x14ac:dyDescent="0.3">
      <c r="A54" s="8"/>
      <c r="B54" s="8" t="s">
        <v>61</v>
      </c>
      <c r="C54" s="8" t="s">
        <v>68</v>
      </c>
      <c r="D54" s="8" t="s">
        <v>130</v>
      </c>
      <c r="E54" s="8" t="s">
        <v>204</v>
      </c>
      <c r="F54" s="8">
        <v>9</v>
      </c>
      <c r="G54" s="8">
        <v>4</v>
      </c>
      <c r="H54" s="8">
        <v>4</v>
      </c>
      <c r="I54" s="8">
        <v>0</v>
      </c>
      <c r="J54" s="8">
        <v>0</v>
      </c>
      <c r="K54" s="8">
        <v>4</v>
      </c>
      <c r="L54" s="8">
        <v>0</v>
      </c>
      <c r="M54" s="8">
        <v>0</v>
      </c>
      <c r="N54" s="8">
        <v>0</v>
      </c>
      <c r="O54" s="8">
        <v>0</v>
      </c>
      <c r="P54" s="8">
        <v>3</v>
      </c>
      <c r="Q54" s="29">
        <v>44105</v>
      </c>
      <c r="R54" s="46">
        <f>(Q54-calc!$O$2)/7+1</f>
        <v>1</v>
      </c>
      <c r="S54" s="37" t="str">
        <f t="shared" si="0"/>
        <v>Oct</v>
      </c>
      <c r="T54" s="37" t="str">
        <f>"Qtr" &amp; VLOOKUP(MONTH(Q54),calc!$D$3:$F$14,2,FALSE)</f>
        <v>Qtr1</v>
      </c>
      <c r="U54" s="37" t="str">
        <f>"FY" &amp; RIGHT(YEAR(Q54) + VLOOKUP(MONTH(Q54),{1,0;10,1},2,TRUE),2)</f>
        <v>FY21</v>
      </c>
    </row>
    <row r="55" spans="1:21" x14ac:dyDescent="0.3">
      <c r="A55" s="8"/>
      <c r="B55" s="8" t="s">
        <v>61</v>
      </c>
      <c r="C55" s="8" t="s">
        <v>125</v>
      </c>
      <c r="D55" s="8" t="s">
        <v>131</v>
      </c>
      <c r="E55" s="8" t="s">
        <v>204</v>
      </c>
      <c r="F55" s="8">
        <v>20</v>
      </c>
      <c r="G55" s="8">
        <v>7</v>
      </c>
      <c r="H55" s="8">
        <v>7</v>
      </c>
      <c r="I55" s="8">
        <v>0</v>
      </c>
      <c r="J55" s="8">
        <v>0</v>
      </c>
      <c r="K55" s="8">
        <v>7</v>
      </c>
      <c r="L55" s="8">
        <v>0</v>
      </c>
      <c r="M55" s="8">
        <v>0</v>
      </c>
      <c r="N55" s="8">
        <v>0</v>
      </c>
      <c r="O55" s="8">
        <v>2</v>
      </c>
      <c r="P55" s="8">
        <v>4</v>
      </c>
      <c r="Q55" s="29">
        <v>44105</v>
      </c>
      <c r="R55" s="46">
        <f>(Q55-calc!$O$2)/7+1</f>
        <v>1</v>
      </c>
      <c r="S55" s="37" t="str">
        <f t="shared" si="0"/>
        <v>Oct</v>
      </c>
      <c r="T55" s="37" t="str">
        <f>"Qtr" &amp; VLOOKUP(MONTH(Q55),calc!$D$3:$F$14,2,FALSE)</f>
        <v>Qtr1</v>
      </c>
      <c r="U55" s="37" t="str">
        <f>"FY" &amp; RIGHT(YEAR(Q55) + VLOOKUP(MONTH(Q55),{1,0;10,1},2,TRUE),2)</f>
        <v>FY21</v>
      </c>
    </row>
    <row r="56" spans="1:21" x14ac:dyDescent="0.3">
      <c r="A56" s="8"/>
      <c r="B56" s="8" t="s">
        <v>5</v>
      </c>
      <c r="C56" s="8"/>
      <c r="D56" s="8" t="s">
        <v>6</v>
      </c>
      <c r="E56" s="8" t="s">
        <v>204</v>
      </c>
      <c r="F56" s="8">
        <v>0</v>
      </c>
      <c r="G56" s="8">
        <v>0</v>
      </c>
      <c r="H56" s="8">
        <v>0</v>
      </c>
      <c r="I56" s="8">
        <v>0</v>
      </c>
      <c r="J56" s="8">
        <v>0</v>
      </c>
      <c r="K56" s="8">
        <v>0</v>
      </c>
      <c r="L56" s="8">
        <v>0</v>
      </c>
      <c r="M56" s="8">
        <v>0</v>
      </c>
      <c r="N56" s="8">
        <v>0</v>
      </c>
      <c r="O56" s="8">
        <v>0</v>
      </c>
      <c r="P56" s="8">
        <v>0</v>
      </c>
      <c r="Q56" s="29">
        <v>44105</v>
      </c>
      <c r="R56" s="46">
        <f>(Q56-calc!$O$2)/7+1</f>
        <v>1</v>
      </c>
      <c r="S56" s="37" t="str">
        <f t="shared" si="0"/>
        <v>Oct</v>
      </c>
      <c r="T56" s="37" t="str">
        <f>"Qtr" &amp; VLOOKUP(MONTH(Q56),calc!$D$3:$F$14,2,FALSE)</f>
        <v>Qtr1</v>
      </c>
      <c r="U56" s="37" t="str">
        <f>"FY" &amp; RIGHT(YEAR(Q56) + VLOOKUP(MONTH(Q56),{1,0;10,1},2,TRUE),2)</f>
        <v>FY21</v>
      </c>
    </row>
    <row r="57" spans="1:21" x14ac:dyDescent="0.3">
      <c r="A57" s="8"/>
      <c r="B57" s="8" t="s">
        <v>5</v>
      </c>
      <c r="C57" s="8"/>
      <c r="D57" s="8" t="s">
        <v>7</v>
      </c>
      <c r="E57" s="8" t="s">
        <v>204</v>
      </c>
      <c r="F57" s="8">
        <v>0</v>
      </c>
      <c r="G57" s="8">
        <v>0</v>
      </c>
      <c r="H57" s="8">
        <v>0</v>
      </c>
      <c r="I57" s="8">
        <v>0</v>
      </c>
      <c r="J57" s="8">
        <v>0</v>
      </c>
      <c r="K57" s="8">
        <v>0</v>
      </c>
      <c r="L57" s="8">
        <v>0</v>
      </c>
      <c r="M57" s="8">
        <v>0</v>
      </c>
      <c r="N57" s="8">
        <v>0</v>
      </c>
      <c r="O57" s="8">
        <v>0</v>
      </c>
      <c r="P57" s="8">
        <v>0</v>
      </c>
      <c r="Q57" s="29">
        <v>44105</v>
      </c>
      <c r="R57" s="46">
        <f>(Q57-calc!$O$2)/7+1</f>
        <v>1</v>
      </c>
      <c r="S57" s="37" t="str">
        <f t="shared" si="0"/>
        <v>Oct</v>
      </c>
      <c r="T57" s="37" t="str">
        <f>"Qtr" &amp; VLOOKUP(MONTH(Q57),calc!$D$3:$F$14,2,FALSE)</f>
        <v>Qtr1</v>
      </c>
      <c r="U57" s="37" t="str">
        <f>"FY" &amp; RIGHT(YEAR(Q57) + VLOOKUP(MONTH(Q57),{1,0;10,1},2,TRUE),2)</f>
        <v>FY21</v>
      </c>
    </row>
    <row r="58" spans="1:21" x14ac:dyDescent="0.3">
      <c r="A58" s="8"/>
      <c r="B58" s="8" t="s">
        <v>5</v>
      </c>
      <c r="C58" s="8"/>
      <c r="D58" s="8" t="s">
        <v>8</v>
      </c>
      <c r="E58" s="8" t="s">
        <v>204</v>
      </c>
      <c r="F58" s="8">
        <v>0</v>
      </c>
      <c r="G58" s="8">
        <v>0</v>
      </c>
      <c r="H58" s="8">
        <v>0</v>
      </c>
      <c r="I58" s="8">
        <v>0</v>
      </c>
      <c r="J58" s="8">
        <v>0</v>
      </c>
      <c r="K58" s="8">
        <v>0</v>
      </c>
      <c r="L58" s="8">
        <v>0</v>
      </c>
      <c r="M58" s="8">
        <v>0</v>
      </c>
      <c r="N58" s="8">
        <v>0</v>
      </c>
      <c r="O58" s="8">
        <v>0</v>
      </c>
      <c r="P58" s="8">
        <v>0</v>
      </c>
      <c r="Q58" s="29">
        <v>44105</v>
      </c>
      <c r="R58" s="46">
        <f>(Q58-calc!$O$2)/7+1</f>
        <v>1</v>
      </c>
      <c r="S58" s="37" t="str">
        <f t="shared" si="0"/>
        <v>Oct</v>
      </c>
      <c r="T58" s="37" t="str">
        <f>"Qtr" &amp; VLOOKUP(MONTH(Q58),calc!$D$3:$F$14,2,FALSE)</f>
        <v>Qtr1</v>
      </c>
      <c r="U58" s="37" t="str">
        <f>"FY" &amp; RIGHT(YEAR(Q58) + VLOOKUP(MONTH(Q58),{1,0;10,1},2,TRUE),2)</f>
        <v>FY21</v>
      </c>
    </row>
    <row r="59" spans="1:21" x14ac:dyDescent="0.3">
      <c r="A59" s="8"/>
      <c r="B59" s="8" t="s">
        <v>132</v>
      </c>
      <c r="C59" s="8"/>
      <c r="D59" s="8" t="s">
        <v>133</v>
      </c>
      <c r="E59" s="8" t="s">
        <v>204</v>
      </c>
      <c r="F59" s="8">
        <v>111</v>
      </c>
      <c r="G59" s="8">
        <v>9</v>
      </c>
      <c r="H59" s="8">
        <v>9</v>
      </c>
      <c r="I59" s="8">
        <v>0</v>
      </c>
      <c r="J59" s="8">
        <v>0</v>
      </c>
      <c r="K59" s="8">
        <v>9</v>
      </c>
      <c r="L59" s="8">
        <v>0</v>
      </c>
      <c r="M59" s="8">
        <v>0</v>
      </c>
      <c r="N59" s="8">
        <v>0</v>
      </c>
      <c r="O59" s="8">
        <v>0</v>
      </c>
      <c r="P59" s="8">
        <v>9</v>
      </c>
      <c r="Q59" s="29">
        <v>44105</v>
      </c>
      <c r="R59" s="46">
        <f>(Q59-calc!$O$2)/7+1</f>
        <v>1</v>
      </c>
      <c r="S59" s="37" t="str">
        <f t="shared" si="0"/>
        <v>Oct</v>
      </c>
      <c r="T59" s="37" t="str">
        <f>"Qtr" &amp; VLOOKUP(MONTH(Q59),calc!$D$3:$F$14,2,FALSE)</f>
        <v>Qtr1</v>
      </c>
      <c r="U59" s="37" t="str">
        <f>"FY" &amp; RIGHT(YEAR(Q59) + VLOOKUP(MONTH(Q59),{1,0;10,1},2,TRUE),2)</f>
        <v>FY21</v>
      </c>
    </row>
    <row r="60" spans="1:21" x14ac:dyDescent="0.3">
      <c r="A60" s="8"/>
      <c r="B60" s="8" t="s">
        <v>132</v>
      </c>
      <c r="C60" s="8"/>
      <c r="D60" s="8" t="s">
        <v>134</v>
      </c>
      <c r="E60" s="8" t="s">
        <v>204</v>
      </c>
      <c r="F60" s="8">
        <v>40</v>
      </c>
      <c r="G60" s="8">
        <v>6</v>
      </c>
      <c r="H60" s="8">
        <v>6</v>
      </c>
      <c r="I60" s="8">
        <v>0</v>
      </c>
      <c r="J60" s="8">
        <v>0</v>
      </c>
      <c r="K60" s="8">
        <v>6</v>
      </c>
      <c r="L60" s="8">
        <v>0</v>
      </c>
      <c r="M60" s="8">
        <v>0</v>
      </c>
      <c r="N60" s="8">
        <v>0</v>
      </c>
      <c r="O60" s="8">
        <v>0</v>
      </c>
      <c r="P60" s="8">
        <v>6</v>
      </c>
      <c r="Q60" s="29">
        <v>44105</v>
      </c>
      <c r="R60" s="46">
        <f>(Q60-calc!$O$2)/7+1</f>
        <v>1</v>
      </c>
      <c r="S60" s="37" t="str">
        <f t="shared" si="0"/>
        <v>Oct</v>
      </c>
      <c r="T60" s="37" t="str">
        <f>"Qtr" &amp; VLOOKUP(MONTH(Q60),calc!$D$3:$F$14,2,FALSE)</f>
        <v>Qtr1</v>
      </c>
      <c r="U60" s="37" t="str">
        <f>"FY" &amp; RIGHT(YEAR(Q60) + VLOOKUP(MONTH(Q60),{1,0;10,1},2,TRUE),2)</f>
        <v>FY21</v>
      </c>
    </row>
    <row r="61" spans="1:21" x14ac:dyDescent="0.3">
      <c r="A61" s="8"/>
      <c r="B61" s="8" t="s">
        <v>132</v>
      </c>
      <c r="C61" s="8"/>
      <c r="D61" s="8" t="s">
        <v>135</v>
      </c>
      <c r="E61" s="8" t="s">
        <v>204</v>
      </c>
      <c r="F61" s="8">
        <v>453</v>
      </c>
      <c r="G61" s="8">
        <v>4</v>
      </c>
      <c r="H61" s="8">
        <v>4</v>
      </c>
      <c r="I61" s="8">
        <v>0</v>
      </c>
      <c r="J61" s="8">
        <v>0</v>
      </c>
      <c r="K61" s="8">
        <v>4</v>
      </c>
      <c r="L61" s="8">
        <v>0</v>
      </c>
      <c r="M61" s="8">
        <v>0</v>
      </c>
      <c r="N61" s="8">
        <v>0</v>
      </c>
      <c r="O61" s="8">
        <v>0</v>
      </c>
      <c r="P61" s="8">
        <v>4</v>
      </c>
      <c r="Q61" s="29">
        <v>44105</v>
      </c>
      <c r="R61" s="46">
        <f>(Q61-calc!$O$2)/7+1</f>
        <v>1</v>
      </c>
      <c r="S61" s="37" t="str">
        <f t="shared" si="0"/>
        <v>Oct</v>
      </c>
      <c r="T61" s="37" t="str">
        <f>"Qtr" &amp; VLOOKUP(MONTH(Q61),calc!$D$3:$F$14,2,FALSE)</f>
        <v>Qtr1</v>
      </c>
      <c r="U61" s="37" t="str">
        <f>"FY" &amp; RIGHT(YEAR(Q61) + VLOOKUP(MONTH(Q61),{1,0;10,1},2,TRUE),2)</f>
        <v>FY21</v>
      </c>
    </row>
    <row r="62" spans="1:21" x14ac:dyDescent="0.3">
      <c r="A62" s="8"/>
      <c r="B62" s="8" t="s">
        <v>132</v>
      </c>
      <c r="C62" s="8"/>
      <c r="D62" s="8" t="s">
        <v>136</v>
      </c>
      <c r="E62" s="8" t="s">
        <v>204</v>
      </c>
      <c r="F62" s="8">
        <v>99</v>
      </c>
      <c r="G62" s="8">
        <v>1</v>
      </c>
      <c r="H62" s="8">
        <v>1</v>
      </c>
      <c r="I62" s="8">
        <v>0</v>
      </c>
      <c r="J62" s="8">
        <v>0</v>
      </c>
      <c r="K62" s="8">
        <v>1</v>
      </c>
      <c r="L62" s="8">
        <v>0</v>
      </c>
      <c r="M62" s="8">
        <v>0</v>
      </c>
      <c r="N62" s="8">
        <v>0</v>
      </c>
      <c r="O62" s="8">
        <v>0</v>
      </c>
      <c r="P62" s="8">
        <v>1</v>
      </c>
      <c r="Q62" s="29">
        <v>44105</v>
      </c>
      <c r="R62" s="46">
        <f>(Q62-calc!$O$2)/7+1</f>
        <v>1</v>
      </c>
      <c r="S62" s="37" t="str">
        <f t="shared" si="0"/>
        <v>Oct</v>
      </c>
      <c r="T62" s="37" t="str">
        <f>"Qtr" &amp; VLOOKUP(MONTH(Q62),calc!$D$3:$F$14,2,FALSE)</f>
        <v>Qtr1</v>
      </c>
      <c r="U62" s="37" t="str">
        <f>"FY" &amp; RIGHT(YEAR(Q62) + VLOOKUP(MONTH(Q62),{1,0;10,1},2,TRUE),2)</f>
        <v>FY21</v>
      </c>
    </row>
    <row r="63" spans="1:21" x14ac:dyDescent="0.3">
      <c r="A63" s="8"/>
      <c r="B63" s="8" t="s">
        <v>132</v>
      </c>
      <c r="C63" s="8"/>
      <c r="D63" s="8" t="s">
        <v>137</v>
      </c>
      <c r="E63" s="8" t="s">
        <v>204</v>
      </c>
      <c r="F63" s="8">
        <v>92</v>
      </c>
      <c r="G63" s="8">
        <v>10</v>
      </c>
      <c r="H63" s="8">
        <v>10</v>
      </c>
      <c r="I63" s="8">
        <v>6</v>
      </c>
      <c r="J63" s="8">
        <v>1</v>
      </c>
      <c r="K63" s="8">
        <v>9</v>
      </c>
      <c r="L63" s="8">
        <v>0</v>
      </c>
      <c r="M63" s="8">
        <v>0</v>
      </c>
      <c r="N63" s="8">
        <v>0</v>
      </c>
      <c r="O63" s="8">
        <v>0</v>
      </c>
      <c r="P63" s="8">
        <v>6</v>
      </c>
      <c r="Q63" s="29">
        <v>44105</v>
      </c>
      <c r="R63" s="46">
        <f>(Q63-calc!$O$2)/7+1</f>
        <v>1</v>
      </c>
      <c r="S63" s="37" t="str">
        <f t="shared" si="0"/>
        <v>Oct</v>
      </c>
      <c r="T63" s="37" t="str">
        <f>"Qtr" &amp; VLOOKUP(MONTH(Q63),calc!$D$3:$F$14,2,FALSE)</f>
        <v>Qtr1</v>
      </c>
      <c r="U63" s="37" t="str">
        <f>"FY" &amp; RIGHT(YEAR(Q63) + VLOOKUP(MONTH(Q63),{1,0;10,1},2,TRUE),2)</f>
        <v>FY21</v>
      </c>
    </row>
    <row r="64" spans="1:21" x14ac:dyDescent="0.3">
      <c r="A64" s="8"/>
      <c r="B64" s="8" t="s">
        <v>138</v>
      </c>
      <c r="C64" s="8"/>
      <c r="D64" s="8" t="s">
        <v>171</v>
      </c>
      <c r="E64" s="8" t="s">
        <v>204</v>
      </c>
      <c r="F64" s="8">
        <v>58</v>
      </c>
      <c r="G64" s="8">
        <v>4</v>
      </c>
      <c r="H64" s="8">
        <v>4</v>
      </c>
      <c r="I64" s="8">
        <v>0</v>
      </c>
      <c r="J64" s="8">
        <v>2</v>
      </c>
      <c r="K64" s="8">
        <v>2</v>
      </c>
      <c r="L64" s="8">
        <v>0</v>
      </c>
      <c r="M64" s="8">
        <v>0</v>
      </c>
      <c r="N64" s="8">
        <v>0</v>
      </c>
      <c r="O64" s="8">
        <v>0</v>
      </c>
      <c r="P64" s="8">
        <v>2</v>
      </c>
      <c r="Q64" s="29">
        <v>44105</v>
      </c>
      <c r="R64" s="46">
        <f>(Q64-calc!$O$2)/7+1</f>
        <v>1</v>
      </c>
      <c r="S64" s="37" t="str">
        <f t="shared" si="0"/>
        <v>Oct</v>
      </c>
      <c r="T64" s="37" t="str">
        <f>"Qtr" &amp; VLOOKUP(MONTH(Q64),calc!$D$3:$F$14,2,FALSE)</f>
        <v>Qtr1</v>
      </c>
      <c r="U64" s="37" t="str">
        <f>"FY" &amp; RIGHT(YEAR(Q64) + VLOOKUP(MONTH(Q64),{1,0;10,1},2,TRUE),2)</f>
        <v>FY21</v>
      </c>
    </row>
    <row r="65" spans="1:21" x14ac:dyDescent="0.3">
      <c r="A65" s="8"/>
      <c r="B65" s="8" t="s">
        <v>138</v>
      </c>
      <c r="C65" s="8"/>
      <c r="D65" s="8" t="s">
        <v>172</v>
      </c>
      <c r="E65" s="8" t="s">
        <v>204</v>
      </c>
      <c r="F65" s="8">
        <v>63</v>
      </c>
      <c r="G65" s="8">
        <v>8</v>
      </c>
      <c r="H65" s="8">
        <v>8</v>
      </c>
      <c r="I65" s="8">
        <v>0</v>
      </c>
      <c r="J65" s="8">
        <v>1</v>
      </c>
      <c r="K65" s="8">
        <v>0</v>
      </c>
      <c r="L65" s="8">
        <v>0</v>
      </c>
      <c r="M65" s="8">
        <v>0</v>
      </c>
      <c r="N65" s="8">
        <v>0</v>
      </c>
      <c r="O65" s="8">
        <v>0</v>
      </c>
      <c r="P65" s="8">
        <v>7</v>
      </c>
      <c r="Q65" s="29">
        <v>44105</v>
      </c>
      <c r="R65" s="46">
        <f>(Q65-calc!$O$2)/7+1</f>
        <v>1</v>
      </c>
      <c r="S65" s="37" t="str">
        <f t="shared" si="0"/>
        <v>Oct</v>
      </c>
      <c r="T65" s="37" t="str">
        <f>"Qtr" &amp; VLOOKUP(MONTH(Q65),calc!$D$3:$F$14,2,FALSE)</f>
        <v>Qtr1</v>
      </c>
      <c r="U65" s="37" t="str">
        <f>"FY" &amp; RIGHT(YEAR(Q65) + VLOOKUP(MONTH(Q65),{1,0;10,1},2,TRUE),2)</f>
        <v>FY21</v>
      </c>
    </row>
    <row r="66" spans="1:21" x14ac:dyDescent="0.3">
      <c r="A66" s="8"/>
      <c r="B66" s="8" t="s">
        <v>138</v>
      </c>
      <c r="C66" s="8"/>
      <c r="D66" s="8" t="s">
        <v>173</v>
      </c>
      <c r="E66" s="8" t="s">
        <v>204</v>
      </c>
      <c r="F66" s="8">
        <v>36</v>
      </c>
      <c r="G66" s="8">
        <v>5</v>
      </c>
      <c r="H66" s="8">
        <v>5</v>
      </c>
      <c r="I66" s="8">
        <v>0</v>
      </c>
      <c r="J66" s="8">
        <v>2</v>
      </c>
      <c r="K66" s="8">
        <v>0</v>
      </c>
      <c r="L66" s="8">
        <v>0</v>
      </c>
      <c r="M66" s="8">
        <v>0</v>
      </c>
      <c r="N66" s="8">
        <v>0</v>
      </c>
      <c r="O66" s="8">
        <v>0</v>
      </c>
      <c r="P66" s="8">
        <v>3</v>
      </c>
      <c r="Q66" s="29">
        <v>44105</v>
      </c>
      <c r="R66" s="46">
        <f>(Q66-calc!$O$2)/7+1</f>
        <v>1</v>
      </c>
      <c r="S66" s="37" t="str">
        <f t="shared" si="0"/>
        <v>Oct</v>
      </c>
      <c r="T66" s="37" t="str">
        <f>"Qtr" &amp; VLOOKUP(MONTH(Q66),calc!$D$3:$F$14,2,FALSE)</f>
        <v>Qtr1</v>
      </c>
      <c r="U66" s="37" t="str">
        <f>"FY" &amp; RIGHT(YEAR(Q66) + VLOOKUP(MONTH(Q66),{1,0;10,1},2,TRUE),2)</f>
        <v>FY21</v>
      </c>
    </row>
    <row r="67" spans="1:21" x14ac:dyDescent="0.3">
      <c r="A67" s="8"/>
      <c r="B67" s="8" t="s">
        <v>138</v>
      </c>
      <c r="C67" s="8"/>
      <c r="D67" s="8" t="s">
        <v>174</v>
      </c>
      <c r="E67" s="8" t="s">
        <v>204</v>
      </c>
      <c r="F67" s="8">
        <v>64</v>
      </c>
      <c r="G67" s="8">
        <v>12</v>
      </c>
      <c r="H67" s="8">
        <v>12</v>
      </c>
      <c r="I67" s="8">
        <v>2</v>
      </c>
      <c r="J67" s="8">
        <v>0</v>
      </c>
      <c r="K67" s="8">
        <v>0</v>
      </c>
      <c r="L67" s="8">
        <v>0</v>
      </c>
      <c r="M67" s="8">
        <v>0</v>
      </c>
      <c r="N67" s="8">
        <v>0</v>
      </c>
      <c r="O67" s="8">
        <v>0</v>
      </c>
      <c r="P67" s="8">
        <v>10</v>
      </c>
      <c r="Q67" s="29">
        <v>44105</v>
      </c>
      <c r="R67" s="46">
        <f>(Q67-calc!$O$2)/7+1</f>
        <v>1</v>
      </c>
      <c r="S67" s="37" t="str">
        <f t="shared" si="0"/>
        <v>Oct</v>
      </c>
      <c r="T67" s="37" t="str">
        <f>"Qtr" &amp; VLOOKUP(MONTH(Q67),calc!$D$3:$F$14,2,FALSE)</f>
        <v>Qtr1</v>
      </c>
      <c r="U67" s="37" t="str">
        <f>"FY" &amp; RIGHT(YEAR(Q67) + VLOOKUP(MONTH(Q67),{1,0;10,1},2,TRUE),2)</f>
        <v>FY21</v>
      </c>
    </row>
    <row r="68" spans="1:21" x14ac:dyDescent="0.3">
      <c r="A68" s="8"/>
      <c r="B68" s="8" t="s">
        <v>138</v>
      </c>
      <c r="C68" s="8"/>
      <c r="D68" s="8" t="s">
        <v>175</v>
      </c>
      <c r="E68" s="8" t="s">
        <v>204</v>
      </c>
      <c r="F68" s="8">
        <v>57</v>
      </c>
      <c r="G68" s="8">
        <v>9</v>
      </c>
      <c r="H68" s="8">
        <v>9</v>
      </c>
      <c r="I68" s="8">
        <v>0</v>
      </c>
      <c r="J68" s="8">
        <v>0</v>
      </c>
      <c r="K68" s="8">
        <v>0</v>
      </c>
      <c r="L68" s="8">
        <v>0</v>
      </c>
      <c r="M68" s="8">
        <v>0</v>
      </c>
      <c r="N68" s="8">
        <v>0</v>
      </c>
      <c r="O68" s="8">
        <v>0</v>
      </c>
      <c r="P68" s="8">
        <v>7</v>
      </c>
      <c r="Q68" s="29">
        <v>44105</v>
      </c>
      <c r="R68" s="46">
        <f>(Q68-calc!$O$2)/7+1</f>
        <v>1</v>
      </c>
      <c r="S68" s="37" t="str">
        <f t="shared" si="0"/>
        <v>Oct</v>
      </c>
      <c r="T68" s="37" t="str">
        <f>"Qtr" &amp; VLOOKUP(MONTH(Q68),calc!$D$3:$F$14,2,FALSE)</f>
        <v>Qtr1</v>
      </c>
      <c r="U68" s="37" t="str">
        <f>"FY" &amp; RIGHT(YEAR(Q68) + VLOOKUP(MONTH(Q68),{1,0;10,1},2,TRUE),2)</f>
        <v>FY21</v>
      </c>
    </row>
    <row r="69" spans="1:21" x14ac:dyDescent="0.3">
      <c r="A69" s="8"/>
      <c r="B69" s="8" t="s">
        <v>138</v>
      </c>
      <c r="C69" s="8"/>
      <c r="D69" s="8" t="s">
        <v>176</v>
      </c>
      <c r="E69" s="8" t="s">
        <v>204</v>
      </c>
      <c r="F69" s="8">
        <v>33</v>
      </c>
      <c r="G69" s="8">
        <v>5</v>
      </c>
      <c r="H69" s="8">
        <v>5</v>
      </c>
      <c r="I69" s="8">
        <v>0</v>
      </c>
      <c r="J69" s="8">
        <v>0</v>
      </c>
      <c r="K69" s="8">
        <v>0</v>
      </c>
      <c r="L69" s="8">
        <v>0</v>
      </c>
      <c r="M69" s="8">
        <v>0</v>
      </c>
      <c r="N69" s="8">
        <v>0</v>
      </c>
      <c r="O69" s="8">
        <v>0</v>
      </c>
      <c r="P69" s="8">
        <v>4</v>
      </c>
      <c r="Q69" s="29">
        <v>44105</v>
      </c>
      <c r="R69" s="46">
        <f>(Q69-calc!$O$2)/7+1</f>
        <v>1</v>
      </c>
      <c r="S69" s="37" t="str">
        <f t="shared" si="0"/>
        <v>Oct</v>
      </c>
      <c r="T69" s="37" t="str">
        <f>"Qtr" &amp; VLOOKUP(MONTH(Q69),calc!$D$3:$F$14,2,FALSE)</f>
        <v>Qtr1</v>
      </c>
      <c r="U69" s="37" t="str">
        <f>"FY" &amp; RIGHT(YEAR(Q69) + VLOOKUP(MONTH(Q69),{1,0;10,1},2,TRUE),2)</f>
        <v>FY21</v>
      </c>
    </row>
    <row r="70" spans="1:21" x14ac:dyDescent="0.3">
      <c r="A70" s="8"/>
      <c r="B70" s="8" t="s">
        <v>43</v>
      </c>
      <c r="C70" s="8"/>
      <c r="D70" s="8" t="s">
        <v>145</v>
      </c>
      <c r="E70" s="8" t="s">
        <v>204</v>
      </c>
      <c r="F70" s="8">
        <v>29</v>
      </c>
      <c r="G70" s="8">
        <v>12</v>
      </c>
      <c r="H70" s="8">
        <v>12</v>
      </c>
      <c r="I70" s="8">
        <v>0</v>
      </c>
      <c r="J70" s="8">
        <v>0</v>
      </c>
      <c r="K70" s="8">
        <v>12</v>
      </c>
      <c r="L70" s="8">
        <v>0</v>
      </c>
      <c r="M70" s="8">
        <v>0</v>
      </c>
      <c r="N70" s="8">
        <v>0</v>
      </c>
      <c r="O70" s="8">
        <v>0</v>
      </c>
      <c r="P70" s="8">
        <v>6</v>
      </c>
      <c r="Q70" s="29">
        <v>44105</v>
      </c>
      <c r="R70" s="46">
        <f>(Q70-calc!$O$2)/7+1</f>
        <v>1</v>
      </c>
      <c r="S70" s="37" t="str">
        <f t="shared" ref="S70:S133" si="1">TEXT(Q70, "mmm")</f>
        <v>Oct</v>
      </c>
      <c r="T70" s="37" t="str">
        <f>"Qtr" &amp; VLOOKUP(MONTH(Q70),calc!$D$3:$F$14,2,FALSE)</f>
        <v>Qtr1</v>
      </c>
      <c r="U70" s="37" t="str">
        <f>"FY" &amp; RIGHT(YEAR(Q70) + VLOOKUP(MONTH(Q70),{1,0;10,1},2,TRUE),2)</f>
        <v>FY21</v>
      </c>
    </row>
    <row r="71" spans="1:21" x14ac:dyDescent="0.3">
      <c r="A71" s="8"/>
      <c r="B71" s="8" t="s">
        <v>43</v>
      </c>
      <c r="C71" s="8"/>
      <c r="D71" s="8" t="s">
        <v>146</v>
      </c>
      <c r="E71" s="8" t="s">
        <v>204</v>
      </c>
      <c r="F71" s="8">
        <v>65</v>
      </c>
      <c r="G71" s="8">
        <v>11</v>
      </c>
      <c r="H71" s="8">
        <v>11</v>
      </c>
      <c r="I71" s="8">
        <v>0</v>
      </c>
      <c r="J71" s="8">
        <v>0</v>
      </c>
      <c r="K71" s="8">
        <v>11</v>
      </c>
      <c r="L71" s="8">
        <v>0</v>
      </c>
      <c r="M71" s="8">
        <v>0</v>
      </c>
      <c r="N71" s="8">
        <v>0</v>
      </c>
      <c r="O71" s="8">
        <v>0</v>
      </c>
      <c r="P71" s="8">
        <v>10</v>
      </c>
      <c r="Q71" s="29">
        <v>44105</v>
      </c>
      <c r="R71" s="46">
        <f>(Q71-calc!$O$2)/7+1</f>
        <v>1</v>
      </c>
      <c r="S71" s="37" t="str">
        <f t="shared" si="1"/>
        <v>Oct</v>
      </c>
      <c r="T71" s="37" t="str">
        <f>"Qtr" &amp; VLOOKUP(MONTH(Q71),calc!$D$3:$F$14,2,FALSE)</f>
        <v>Qtr1</v>
      </c>
      <c r="U71" s="37" t="str">
        <f>"FY" &amp; RIGHT(YEAR(Q71) + VLOOKUP(MONTH(Q71),{1,0;10,1},2,TRUE),2)</f>
        <v>FY21</v>
      </c>
    </row>
    <row r="72" spans="1:21" x14ac:dyDescent="0.3">
      <c r="A72" s="8"/>
      <c r="B72" s="8" t="s">
        <v>43</v>
      </c>
      <c r="C72" s="8"/>
      <c r="D72" s="8" t="s">
        <v>44</v>
      </c>
      <c r="E72" s="8" t="s">
        <v>204</v>
      </c>
      <c r="F72" s="8">
        <v>5</v>
      </c>
      <c r="G72" s="8">
        <v>2</v>
      </c>
      <c r="H72" s="8">
        <v>2</v>
      </c>
      <c r="I72" s="8">
        <v>0</v>
      </c>
      <c r="J72" s="8">
        <v>0</v>
      </c>
      <c r="K72" s="8">
        <v>2</v>
      </c>
      <c r="L72" s="8">
        <v>0</v>
      </c>
      <c r="M72" s="8">
        <v>0</v>
      </c>
      <c r="N72" s="8">
        <v>0</v>
      </c>
      <c r="O72" s="8">
        <v>0</v>
      </c>
      <c r="P72" s="8">
        <v>2</v>
      </c>
      <c r="Q72" s="29">
        <v>44105</v>
      </c>
      <c r="R72" s="46">
        <f>(Q72-calc!$O$2)/7+1</f>
        <v>1</v>
      </c>
      <c r="S72" s="37" t="str">
        <f t="shared" si="1"/>
        <v>Oct</v>
      </c>
      <c r="T72" s="37" t="str">
        <f>"Qtr" &amp; VLOOKUP(MONTH(Q72),calc!$D$3:$F$14,2,FALSE)</f>
        <v>Qtr1</v>
      </c>
      <c r="U72" s="37" t="str">
        <f>"FY" &amp; RIGHT(YEAR(Q72) + VLOOKUP(MONTH(Q72),{1,0;10,1},2,TRUE),2)</f>
        <v>FY21</v>
      </c>
    </row>
    <row r="73" spans="1:21" x14ac:dyDescent="0.3">
      <c r="A73" s="8"/>
      <c r="B73" s="8" t="s">
        <v>43</v>
      </c>
      <c r="C73" s="8"/>
      <c r="D73" s="8" t="s">
        <v>147</v>
      </c>
      <c r="E73" s="8" t="s">
        <v>204</v>
      </c>
      <c r="F73" s="8">
        <v>2</v>
      </c>
      <c r="G73" s="8">
        <v>2</v>
      </c>
      <c r="H73" s="8">
        <v>2</v>
      </c>
      <c r="I73" s="8">
        <v>0</v>
      </c>
      <c r="J73" s="8">
        <v>0</v>
      </c>
      <c r="K73" s="8">
        <v>2</v>
      </c>
      <c r="L73" s="8">
        <v>0</v>
      </c>
      <c r="M73" s="8">
        <v>0</v>
      </c>
      <c r="N73" s="8">
        <v>0</v>
      </c>
      <c r="O73" s="8">
        <v>2</v>
      </c>
      <c r="P73" s="8">
        <v>0</v>
      </c>
      <c r="Q73" s="29">
        <v>44105</v>
      </c>
      <c r="R73" s="46">
        <f>(Q73-calc!$O$2)/7+1</f>
        <v>1</v>
      </c>
      <c r="S73" s="37" t="str">
        <f t="shared" si="1"/>
        <v>Oct</v>
      </c>
      <c r="T73" s="37" t="str">
        <f>"Qtr" &amp; VLOOKUP(MONTH(Q73),calc!$D$3:$F$14,2,FALSE)</f>
        <v>Qtr1</v>
      </c>
      <c r="U73" s="37" t="str">
        <f>"FY" &amp; RIGHT(YEAR(Q73) + VLOOKUP(MONTH(Q73),{1,0;10,1},2,TRUE),2)</f>
        <v>FY21</v>
      </c>
    </row>
    <row r="74" spans="1:21" x14ac:dyDescent="0.3">
      <c r="A74" s="8"/>
      <c r="B74" s="8" t="s">
        <v>148</v>
      </c>
      <c r="C74" s="8"/>
      <c r="D74" s="8" t="s">
        <v>149</v>
      </c>
      <c r="E74" s="8" t="s">
        <v>204</v>
      </c>
      <c r="F74" s="8">
        <v>413</v>
      </c>
      <c r="G74" s="8">
        <v>295</v>
      </c>
      <c r="H74" s="8">
        <v>295</v>
      </c>
      <c r="I74" s="8">
        <v>0</v>
      </c>
      <c r="J74" s="8">
        <v>0</v>
      </c>
      <c r="K74" s="8">
        <v>295</v>
      </c>
      <c r="L74" s="8">
        <v>0</v>
      </c>
      <c r="M74" s="8">
        <v>0</v>
      </c>
      <c r="N74" s="8">
        <v>1</v>
      </c>
      <c r="O74" s="8">
        <v>0</v>
      </c>
      <c r="P74" s="8">
        <v>210</v>
      </c>
      <c r="Q74" s="29">
        <v>44105</v>
      </c>
      <c r="R74" s="46">
        <f>(Q74-calc!$O$2)/7+1</f>
        <v>1</v>
      </c>
      <c r="S74" s="37" t="str">
        <f t="shared" si="1"/>
        <v>Oct</v>
      </c>
      <c r="T74" s="37" t="str">
        <f>"Qtr" &amp; VLOOKUP(MONTH(Q74),calc!$D$3:$F$14,2,FALSE)</f>
        <v>Qtr1</v>
      </c>
      <c r="U74" s="37" t="str">
        <f>"FY" &amp; RIGHT(YEAR(Q74) + VLOOKUP(MONTH(Q74),{1,0;10,1},2,TRUE),2)</f>
        <v>FY21</v>
      </c>
    </row>
    <row r="75" spans="1:21" x14ac:dyDescent="0.3">
      <c r="A75" s="8"/>
      <c r="B75" s="8" t="s">
        <v>148</v>
      </c>
      <c r="C75" s="8"/>
      <c r="D75" s="8" t="s">
        <v>150</v>
      </c>
      <c r="E75" s="8" t="s">
        <v>204</v>
      </c>
      <c r="F75" s="8">
        <v>316</v>
      </c>
      <c r="G75" s="8">
        <v>108</v>
      </c>
      <c r="H75" s="8">
        <v>108</v>
      </c>
      <c r="I75" s="8">
        <v>0</v>
      </c>
      <c r="J75" s="8">
        <v>0</v>
      </c>
      <c r="K75" s="8">
        <v>108</v>
      </c>
      <c r="L75" s="8">
        <v>0</v>
      </c>
      <c r="M75" s="8">
        <v>0</v>
      </c>
      <c r="N75" s="8">
        <v>0</v>
      </c>
      <c r="O75" s="8">
        <v>0</v>
      </c>
      <c r="P75" s="8">
        <v>108</v>
      </c>
      <c r="Q75" s="29">
        <v>44105</v>
      </c>
      <c r="R75" s="46">
        <f>(Q75-calc!$O$2)/7+1</f>
        <v>1</v>
      </c>
      <c r="S75" s="37" t="str">
        <f t="shared" si="1"/>
        <v>Oct</v>
      </c>
      <c r="T75" s="37" t="str">
        <f>"Qtr" &amp; VLOOKUP(MONTH(Q75),calc!$D$3:$F$14,2,FALSE)</f>
        <v>Qtr1</v>
      </c>
      <c r="U75" s="37" t="str">
        <f>"FY" &amp; RIGHT(YEAR(Q75) + VLOOKUP(MONTH(Q75),{1,0;10,1},2,TRUE),2)</f>
        <v>FY21</v>
      </c>
    </row>
    <row r="76" spans="1:21" x14ac:dyDescent="0.3">
      <c r="A76" s="8"/>
      <c r="B76" s="8" t="s">
        <v>148</v>
      </c>
      <c r="C76" s="8"/>
      <c r="D76" s="8" t="s">
        <v>151</v>
      </c>
      <c r="E76" s="8" t="s">
        <v>204</v>
      </c>
      <c r="F76" s="8">
        <v>78</v>
      </c>
      <c r="G76" s="8">
        <v>8</v>
      </c>
      <c r="H76" s="8">
        <v>8</v>
      </c>
      <c r="I76" s="8">
        <v>0</v>
      </c>
      <c r="J76" s="8">
        <v>0</v>
      </c>
      <c r="K76" s="8">
        <v>8</v>
      </c>
      <c r="L76" s="8">
        <v>0</v>
      </c>
      <c r="M76" s="8">
        <v>0</v>
      </c>
      <c r="N76" s="8">
        <v>0</v>
      </c>
      <c r="O76" s="8">
        <v>0</v>
      </c>
      <c r="P76" s="8">
        <v>6</v>
      </c>
      <c r="Q76" s="29">
        <v>44105</v>
      </c>
      <c r="R76" s="46">
        <f>(Q76-calc!$O$2)/7+1</f>
        <v>1</v>
      </c>
      <c r="S76" s="37" t="str">
        <f t="shared" si="1"/>
        <v>Oct</v>
      </c>
      <c r="T76" s="37" t="str">
        <f>"Qtr" &amp; VLOOKUP(MONTH(Q76),calc!$D$3:$F$14,2,FALSE)</f>
        <v>Qtr1</v>
      </c>
      <c r="U76" s="37" t="str">
        <f>"FY" &amp; RIGHT(YEAR(Q76) + VLOOKUP(MONTH(Q76),{1,0;10,1},2,TRUE),2)</f>
        <v>FY21</v>
      </c>
    </row>
    <row r="77" spans="1:21" x14ac:dyDescent="0.3">
      <c r="A77" s="8"/>
      <c r="B77" s="8" t="s">
        <v>148</v>
      </c>
      <c r="C77" s="8"/>
      <c r="D77" s="8" t="s">
        <v>152</v>
      </c>
      <c r="E77" s="8" t="s">
        <v>204</v>
      </c>
      <c r="F77" s="8">
        <v>63</v>
      </c>
      <c r="G77" s="8">
        <v>15</v>
      </c>
      <c r="H77" s="8">
        <v>15</v>
      </c>
      <c r="I77" s="8">
        <v>0</v>
      </c>
      <c r="J77" s="8">
        <v>0</v>
      </c>
      <c r="K77" s="8">
        <v>15</v>
      </c>
      <c r="L77" s="8">
        <v>0</v>
      </c>
      <c r="M77" s="8">
        <v>0</v>
      </c>
      <c r="N77" s="8">
        <v>0</v>
      </c>
      <c r="O77" s="8">
        <v>4</v>
      </c>
      <c r="P77" s="8">
        <v>11</v>
      </c>
      <c r="Q77" s="29">
        <v>44105</v>
      </c>
      <c r="R77" s="46">
        <f>(Q77-calc!$O$2)/7+1</f>
        <v>1</v>
      </c>
      <c r="S77" s="37" t="str">
        <f t="shared" si="1"/>
        <v>Oct</v>
      </c>
      <c r="T77" s="37" t="str">
        <f>"Qtr" &amp; VLOOKUP(MONTH(Q77),calc!$D$3:$F$14,2,FALSE)</f>
        <v>Qtr1</v>
      </c>
      <c r="U77" s="37" t="str">
        <f>"FY" &amp; RIGHT(YEAR(Q77) + VLOOKUP(MONTH(Q77),{1,0;10,1},2,TRUE),2)</f>
        <v>FY21</v>
      </c>
    </row>
    <row r="78" spans="1:21" x14ac:dyDescent="0.3">
      <c r="A78" s="8"/>
      <c r="B78" s="8" t="s">
        <v>10</v>
      </c>
      <c r="C78" s="8"/>
      <c r="D78" s="8" t="s">
        <v>153</v>
      </c>
      <c r="E78" s="8" t="s">
        <v>204</v>
      </c>
      <c r="F78" s="8">
        <v>936</v>
      </c>
      <c r="G78" s="8">
        <v>90</v>
      </c>
      <c r="H78" s="8">
        <v>90</v>
      </c>
      <c r="I78" s="8">
        <v>0</v>
      </c>
      <c r="J78" s="8">
        <v>0</v>
      </c>
      <c r="K78" s="8">
        <v>90</v>
      </c>
      <c r="L78" s="8">
        <v>0</v>
      </c>
      <c r="M78" s="8">
        <v>3</v>
      </c>
      <c r="N78" s="8">
        <v>7</v>
      </c>
      <c r="O78" s="8">
        <v>12</v>
      </c>
      <c r="P78" s="8">
        <v>68</v>
      </c>
      <c r="Q78" s="29">
        <v>44105</v>
      </c>
      <c r="R78" s="46">
        <f>(Q78-calc!$O$2)/7+1</f>
        <v>1</v>
      </c>
      <c r="S78" s="37" t="str">
        <f t="shared" si="1"/>
        <v>Oct</v>
      </c>
      <c r="T78" s="37" t="str">
        <f>"Qtr" &amp; VLOOKUP(MONTH(Q78),calc!$D$3:$F$14,2,FALSE)</f>
        <v>Qtr1</v>
      </c>
      <c r="U78" s="37" t="str">
        <f>"FY" &amp; RIGHT(YEAR(Q78) + VLOOKUP(MONTH(Q78),{1,0;10,1},2,TRUE),2)</f>
        <v>FY21</v>
      </c>
    </row>
    <row r="79" spans="1:21" x14ac:dyDescent="0.3">
      <c r="A79" s="8"/>
      <c r="B79" s="8" t="s">
        <v>10</v>
      </c>
      <c r="C79" s="8"/>
      <c r="D79" s="8" t="s">
        <v>154</v>
      </c>
      <c r="E79" s="8" t="s">
        <v>204</v>
      </c>
      <c r="F79" s="8">
        <v>165</v>
      </c>
      <c r="G79" s="8">
        <v>5</v>
      </c>
      <c r="H79" s="8">
        <v>5</v>
      </c>
      <c r="I79" s="8">
        <v>0</v>
      </c>
      <c r="J79" s="8">
        <v>0</v>
      </c>
      <c r="K79" s="8">
        <v>5</v>
      </c>
      <c r="L79" s="8">
        <v>0</v>
      </c>
      <c r="M79" s="8">
        <v>0</v>
      </c>
      <c r="N79" s="8">
        <v>0</v>
      </c>
      <c r="O79" s="8">
        <v>0</v>
      </c>
      <c r="P79" s="8">
        <v>5</v>
      </c>
      <c r="Q79" s="29">
        <v>44105</v>
      </c>
      <c r="R79" s="46">
        <f>(Q79-calc!$O$2)/7+1</f>
        <v>1</v>
      </c>
      <c r="S79" s="37" t="str">
        <f t="shared" si="1"/>
        <v>Oct</v>
      </c>
      <c r="T79" s="37" t="str">
        <f>"Qtr" &amp; VLOOKUP(MONTH(Q79),calc!$D$3:$F$14,2,FALSE)</f>
        <v>Qtr1</v>
      </c>
      <c r="U79" s="37" t="str">
        <f>"FY" &amp; RIGHT(YEAR(Q79) + VLOOKUP(MONTH(Q79),{1,0;10,1},2,TRUE),2)</f>
        <v>FY21</v>
      </c>
    </row>
    <row r="80" spans="1:21" x14ac:dyDescent="0.3">
      <c r="A80" s="8"/>
      <c r="B80" s="8" t="s">
        <v>10</v>
      </c>
      <c r="C80" s="8"/>
      <c r="D80" s="8" t="s">
        <v>155</v>
      </c>
      <c r="E80" s="8" t="s">
        <v>204</v>
      </c>
      <c r="F80" s="8">
        <v>261</v>
      </c>
      <c r="G80" s="8">
        <v>12</v>
      </c>
      <c r="H80" s="8">
        <v>12</v>
      </c>
      <c r="I80" s="8">
        <v>0</v>
      </c>
      <c r="J80" s="8">
        <v>0</v>
      </c>
      <c r="K80" s="8">
        <v>12</v>
      </c>
      <c r="L80" s="8">
        <v>0</v>
      </c>
      <c r="M80" s="8">
        <v>0</v>
      </c>
      <c r="N80" s="8">
        <v>0</v>
      </c>
      <c r="O80" s="8">
        <v>0</v>
      </c>
      <c r="P80" s="8">
        <v>12</v>
      </c>
      <c r="Q80" s="29">
        <v>44105</v>
      </c>
      <c r="R80" s="46">
        <f>(Q80-calc!$O$2)/7+1</f>
        <v>1</v>
      </c>
      <c r="S80" s="37" t="str">
        <f t="shared" si="1"/>
        <v>Oct</v>
      </c>
      <c r="T80" s="37" t="str">
        <f>"Qtr" &amp; VLOOKUP(MONTH(Q80),calc!$D$3:$F$14,2,FALSE)</f>
        <v>Qtr1</v>
      </c>
      <c r="U80" s="37" t="str">
        <f>"FY" &amp; RIGHT(YEAR(Q80) + VLOOKUP(MONTH(Q80),{1,0;10,1},2,TRUE),2)</f>
        <v>FY21</v>
      </c>
    </row>
    <row r="81" spans="1:21" x14ac:dyDescent="0.3">
      <c r="A81" s="8"/>
      <c r="B81" s="8" t="s">
        <v>10</v>
      </c>
      <c r="C81" s="8"/>
      <c r="D81" s="8" t="s">
        <v>156</v>
      </c>
      <c r="E81" s="8" t="s">
        <v>204</v>
      </c>
      <c r="F81" s="8">
        <v>254</v>
      </c>
      <c r="G81" s="8">
        <v>45</v>
      </c>
      <c r="H81" s="8">
        <v>40</v>
      </c>
      <c r="I81" s="8">
        <v>5</v>
      </c>
      <c r="J81" s="8">
        <v>0</v>
      </c>
      <c r="K81" s="8">
        <v>45</v>
      </c>
      <c r="L81" s="8">
        <v>0</v>
      </c>
      <c r="M81" s="8">
        <v>1</v>
      </c>
      <c r="N81" s="8">
        <v>1</v>
      </c>
      <c r="O81" s="8">
        <v>0</v>
      </c>
      <c r="P81" s="8">
        <v>43</v>
      </c>
      <c r="Q81" s="29">
        <v>44105</v>
      </c>
      <c r="R81" s="46">
        <f>(Q81-calc!$O$2)/7+1</f>
        <v>1</v>
      </c>
      <c r="S81" s="37" t="str">
        <f t="shared" si="1"/>
        <v>Oct</v>
      </c>
      <c r="T81" s="37" t="str">
        <f>"Qtr" &amp; VLOOKUP(MONTH(Q81),calc!$D$3:$F$14,2,FALSE)</f>
        <v>Qtr1</v>
      </c>
      <c r="U81" s="37" t="str">
        <f>"FY" &amp; RIGHT(YEAR(Q81) + VLOOKUP(MONTH(Q81),{1,0;10,1},2,TRUE),2)</f>
        <v>FY21</v>
      </c>
    </row>
    <row r="82" spans="1:21" x14ac:dyDescent="0.3">
      <c r="A82" s="8"/>
      <c r="B82" s="8" t="s">
        <v>10</v>
      </c>
      <c r="C82" s="8"/>
      <c r="D82" s="8" t="s">
        <v>157</v>
      </c>
      <c r="E82" s="8" t="s">
        <v>204</v>
      </c>
      <c r="F82" s="8">
        <v>171</v>
      </c>
      <c r="G82" s="8">
        <v>18</v>
      </c>
      <c r="H82" s="8">
        <v>13</v>
      </c>
      <c r="I82" s="8">
        <v>0</v>
      </c>
      <c r="J82" s="8">
        <v>0</v>
      </c>
      <c r="K82" s="8">
        <v>13</v>
      </c>
      <c r="L82" s="8">
        <v>0</v>
      </c>
      <c r="M82" s="8">
        <v>0</v>
      </c>
      <c r="N82" s="8">
        <v>0</v>
      </c>
      <c r="O82" s="8">
        <v>0</v>
      </c>
      <c r="P82" s="8">
        <v>13</v>
      </c>
      <c r="Q82" s="29">
        <v>44105</v>
      </c>
      <c r="R82" s="46">
        <f>(Q82-calc!$O$2)/7+1</f>
        <v>1</v>
      </c>
      <c r="S82" s="37" t="str">
        <f t="shared" si="1"/>
        <v>Oct</v>
      </c>
      <c r="T82" s="37" t="str">
        <f>"Qtr" &amp; VLOOKUP(MONTH(Q82),calc!$D$3:$F$14,2,FALSE)</f>
        <v>Qtr1</v>
      </c>
      <c r="U82" s="37" t="str">
        <f>"FY" &amp; RIGHT(YEAR(Q82) + VLOOKUP(MONTH(Q82),{1,0;10,1},2,TRUE),2)</f>
        <v>FY21</v>
      </c>
    </row>
    <row r="83" spans="1:21" x14ac:dyDescent="0.3">
      <c r="A83" s="8"/>
      <c r="B83" s="8" t="s">
        <v>10</v>
      </c>
      <c r="C83" s="8"/>
      <c r="D83" s="8" t="s">
        <v>158</v>
      </c>
      <c r="E83" s="8" t="s">
        <v>204</v>
      </c>
      <c r="F83" s="8">
        <v>181</v>
      </c>
      <c r="G83" s="8">
        <v>26</v>
      </c>
      <c r="H83" s="8">
        <v>26</v>
      </c>
      <c r="I83" s="8">
        <v>0</v>
      </c>
      <c r="J83" s="8">
        <v>1</v>
      </c>
      <c r="K83" s="8">
        <v>26</v>
      </c>
      <c r="L83" s="8">
        <v>0</v>
      </c>
      <c r="M83" s="8">
        <v>0</v>
      </c>
      <c r="N83" s="8">
        <v>0</v>
      </c>
      <c r="O83" s="8">
        <v>7</v>
      </c>
      <c r="P83" s="8">
        <v>19</v>
      </c>
      <c r="Q83" s="29">
        <v>44105</v>
      </c>
      <c r="R83" s="46">
        <f>(Q83-calc!$O$2)/7+1</f>
        <v>1</v>
      </c>
      <c r="S83" s="37" t="str">
        <f t="shared" si="1"/>
        <v>Oct</v>
      </c>
      <c r="T83" s="37" t="str">
        <f>"Qtr" &amp; VLOOKUP(MONTH(Q83),calc!$D$3:$F$14,2,FALSE)</f>
        <v>Qtr1</v>
      </c>
      <c r="U83" s="37" t="str">
        <f>"FY" &amp; RIGHT(YEAR(Q83) + VLOOKUP(MONTH(Q83),{1,0;10,1},2,TRUE),2)</f>
        <v>FY21</v>
      </c>
    </row>
    <row r="84" spans="1:21" x14ac:dyDescent="0.3">
      <c r="A84" s="8"/>
      <c r="B84" s="8" t="s">
        <v>10</v>
      </c>
      <c r="C84" s="8"/>
      <c r="D84" s="8" t="s">
        <v>159</v>
      </c>
      <c r="E84" s="8" t="s">
        <v>204</v>
      </c>
      <c r="F84" s="8">
        <v>127</v>
      </c>
      <c r="G84" s="8">
        <v>20</v>
      </c>
      <c r="H84" s="8">
        <v>20</v>
      </c>
      <c r="I84" s="8">
        <v>0</v>
      </c>
      <c r="J84" s="8">
        <v>0</v>
      </c>
      <c r="K84" s="8">
        <v>20</v>
      </c>
      <c r="L84" s="8">
        <v>0</v>
      </c>
      <c r="M84" s="8">
        <v>0</v>
      </c>
      <c r="N84" s="8">
        <v>0</v>
      </c>
      <c r="O84" s="8">
        <v>0</v>
      </c>
      <c r="P84" s="8">
        <v>18</v>
      </c>
      <c r="Q84" s="29">
        <v>44105</v>
      </c>
      <c r="R84" s="46">
        <f>(Q84-calc!$O$2)/7+1</f>
        <v>1</v>
      </c>
      <c r="S84" s="37" t="str">
        <f t="shared" si="1"/>
        <v>Oct</v>
      </c>
      <c r="T84" s="37" t="str">
        <f>"Qtr" &amp; VLOOKUP(MONTH(Q84),calc!$D$3:$F$14,2,FALSE)</f>
        <v>Qtr1</v>
      </c>
      <c r="U84" s="37" t="str">
        <f>"FY" &amp; RIGHT(YEAR(Q84) + VLOOKUP(MONTH(Q84),{1,0;10,1},2,TRUE),2)</f>
        <v>FY21</v>
      </c>
    </row>
    <row r="85" spans="1:21" x14ac:dyDescent="0.3">
      <c r="A85" s="8"/>
      <c r="B85" s="8" t="s">
        <v>10</v>
      </c>
      <c r="C85" s="8"/>
      <c r="D85" s="8" t="s">
        <v>160</v>
      </c>
      <c r="E85" s="8" t="s">
        <v>204</v>
      </c>
      <c r="F85" s="8">
        <v>106</v>
      </c>
      <c r="G85" s="8">
        <v>16</v>
      </c>
      <c r="H85" s="8">
        <v>10</v>
      </c>
      <c r="I85" s="8">
        <v>3</v>
      </c>
      <c r="J85" s="8">
        <v>0</v>
      </c>
      <c r="K85" s="8">
        <v>13</v>
      </c>
      <c r="L85" s="8">
        <v>0</v>
      </c>
      <c r="M85" s="8">
        <v>0</v>
      </c>
      <c r="N85" s="8">
        <v>0</v>
      </c>
      <c r="O85" s="8">
        <v>3</v>
      </c>
      <c r="P85" s="8">
        <v>10</v>
      </c>
      <c r="Q85" s="29">
        <v>44105</v>
      </c>
      <c r="R85" s="46">
        <f>(Q85-calc!$O$2)/7+1</f>
        <v>1</v>
      </c>
      <c r="S85" s="37" t="str">
        <f t="shared" si="1"/>
        <v>Oct</v>
      </c>
      <c r="T85" s="37" t="str">
        <f>"Qtr" &amp; VLOOKUP(MONTH(Q85),calc!$D$3:$F$14,2,FALSE)</f>
        <v>Qtr1</v>
      </c>
      <c r="U85" s="37" t="str">
        <f>"FY" &amp; RIGHT(YEAR(Q85) + VLOOKUP(MONTH(Q85),{1,0;10,1},2,TRUE),2)</f>
        <v>FY21</v>
      </c>
    </row>
    <row r="86" spans="1:21" x14ac:dyDescent="0.3">
      <c r="A86" s="8"/>
      <c r="B86" s="8" t="s">
        <v>10</v>
      </c>
      <c r="C86" s="8"/>
      <c r="D86" s="8" t="s">
        <v>161</v>
      </c>
      <c r="E86" s="8" t="s">
        <v>204</v>
      </c>
      <c r="F86" s="8">
        <v>90</v>
      </c>
      <c r="G86" s="8">
        <v>10</v>
      </c>
      <c r="H86" s="8">
        <v>8</v>
      </c>
      <c r="I86" s="8">
        <v>2</v>
      </c>
      <c r="J86" s="8">
        <v>1</v>
      </c>
      <c r="K86" s="8">
        <v>10</v>
      </c>
      <c r="L86" s="8">
        <v>0</v>
      </c>
      <c r="M86" s="8">
        <v>1</v>
      </c>
      <c r="N86" s="8">
        <v>1</v>
      </c>
      <c r="O86" s="8">
        <v>0</v>
      </c>
      <c r="P86" s="8">
        <v>8</v>
      </c>
      <c r="Q86" s="29">
        <v>44105</v>
      </c>
      <c r="R86" s="46">
        <f>(Q86-calc!$O$2)/7+1</f>
        <v>1</v>
      </c>
      <c r="S86" s="37" t="str">
        <f t="shared" si="1"/>
        <v>Oct</v>
      </c>
      <c r="T86" s="37" t="str">
        <f>"Qtr" &amp; VLOOKUP(MONTH(Q86),calc!$D$3:$F$14,2,FALSE)</f>
        <v>Qtr1</v>
      </c>
      <c r="U86" s="37" t="str">
        <f>"FY" &amp; RIGHT(YEAR(Q86) + VLOOKUP(MONTH(Q86),{1,0;10,1},2,TRUE),2)</f>
        <v>FY21</v>
      </c>
    </row>
    <row r="87" spans="1:21" x14ac:dyDescent="0.3">
      <c r="A87" s="8"/>
      <c r="B87" s="8" t="s">
        <v>10</v>
      </c>
      <c r="C87" s="8"/>
      <c r="D87" s="8" t="s">
        <v>162</v>
      </c>
      <c r="E87" s="8" t="s">
        <v>204</v>
      </c>
      <c r="F87" s="8">
        <v>96</v>
      </c>
      <c r="G87" s="8">
        <v>9</v>
      </c>
      <c r="H87" s="8">
        <v>9</v>
      </c>
      <c r="I87" s="8">
        <v>4</v>
      </c>
      <c r="J87" s="8">
        <v>0</v>
      </c>
      <c r="K87" s="8">
        <v>9</v>
      </c>
      <c r="L87" s="8">
        <v>0</v>
      </c>
      <c r="M87" s="8">
        <v>0</v>
      </c>
      <c r="N87" s="8">
        <v>0</v>
      </c>
      <c r="O87" s="8">
        <v>0</v>
      </c>
      <c r="P87" s="8">
        <v>8</v>
      </c>
      <c r="Q87" s="29">
        <v>44105</v>
      </c>
      <c r="R87" s="46">
        <f>(Q87-calc!$O$2)/7+1</f>
        <v>1</v>
      </c>
      <c r="S87" s="37" t="str">
        <f t="shared" si="1"/>
        <v>Oct</v>
      </c>
      <c r="T87" s="37" t="str">
        <f>"Qtr" &amp; VLOOKUP(MONTH(Q87),calc!$D$3:$F$14,2,FALSE)</f>
        <v>Qtr1</v>
      </c>
      <c r="U87" s="37" t="str">
        <f>"FY" &amp; RIGHT(YEAR(Q87) + VLOOKUP(MONTH(Q87),{1,0;10,1},2,TRUE),2)</f>
        <v>FY21</v>
      </c>
    </row>
    <row r="88" spans="1:21" x14ac:dyDescent="0.3">
      <c r="A88" s="8"/>
      <c r="B88" s="8" t="s">
        <v>10</v>
      </c>
      <c r="C88" s="8"/>
      <c r="D88" s="8" t="s">
        <v>163</v>
      </c>
      <c r="E88" s="8" t="s">
        <v>204</v>
      </c>
      <c r="F88" s="8">
        <v>89</v>
      </c>
      <c r="G88" s="8">
        <v>15</v>
      </c>
      <c r="H88" s="8">
        <v>12</v>
      </c>
      <c r="I88" s="8">
        <v>3</v>
      </c>
      <c r="J88" s="8">
        <v>0</v>
      </c>
      <c r="K88" s="8">
        <v>15</v>
      </c>
      <c r="L88" s="8">
        <v>0</v>
      </c>
      <c r="M88" s="8">
        <v>0</v>
      </c>
      <c r="N88" s="8">
        <v>0</v>
      </c>
      <c r="O88" s="8">
        <v>3</v>
      </c>
      <c r="P88" s="8">
        <v>12</v>
      </c>
      <c r="Q88" s="29">
        <v>44105</v>
      </c>
      <c r="R88" s="46">
        <f>(Q88-calc!$O$2)/7+1</f>
        <v>1</v>
      </c>
      <c r="S88" s="37" t="str">
        <f t="shared" si="1"/>
        <v>Oct</v>
      </c>
      <c r="T88" s="37" t="str">
        <f>"Qtr" &amp; VLOOKUP(MONTH(Q88),calc!$D$3:$F$14,2,FALSE)</f>
        <v>Qtr1</v>
      </c>
      <c r="U88" s="37" t="str">
        <f>"FY" &amp; RIGHT(YEAR(Q88) + VLOOKUP(MONTH(Q88),{1,0;10,1},2,TRUE),2)</f>
        <v>FY21</v>
      </c>
    </row>
    <row r="89" spans="1:21" x14ac:dyDescent="0.3">
      <c r="A89" s="8"/>
      <c r="B89" s="8" t="s">
        <v>55</v>
      </c>
      <c r="C89" s="8"/>
      <c r="D89" s="8" t="s">
        <v>56</v>
      </c>
      <c r="E89" s="8" t="s">
        <v>204</v>
      </c>
      <c r="F89" s="8">
        <v>40</v>
      </c>
      <c r="G89" s="8">
        <v>2</v>
      </c>
      <c r="H89" s="8">
        <v>2</v>
      </c>
      <c r="I89" s="8">
        <v>0</v>
      </c>
      <c r="J89" s="8">
        <v>0</v>
      </c>
      <c r="K89" s="8">
        <v>0</v>
      </c>
      <c r="L89" s="8">
        <v>0</v>
      </c>
      <c r="M89" s="8">
        <v>0</v>
      </c>
      <c r="N89" s="8">
        <v>0</v>
      </c>
      <c r="O89" s="8">
        <v>0</v>
      </c>
      <c r="P89" s="8">
        <v>2</v>
      </c>
      <c r="Q89" s="29">
        <v>44109</v>
      </c>
      <c r="R89" s="46">
        <f>(Q89-calc!$O$2)/7+1</f>
        <v>1.5714285714285714</v>
      </c>
      <c r="S89" s="37" t="str">
        <f t="shared" si="1"/>
        <v>Oct</v>
      </c>
      <c r="T89" s="37" t="str">
        <f>"Qtr" &amp; VLOOKUP(MONTH(Q89),calc!$D$3:$F$14,2,FALSE)</f>
        <v>Qtr1</v>
      </c>
      <c r="U89" s="37" t="str">
        <f>"FY" &amp; RIGHT(YEAR(Q89) + VLOOKUP(MONTH(Q89),{1,0;10,1},2,TRUE),2)</f>
        <v>FY21</v>
      </c>
    </row>
    <row r="90" spans="1:21" x14ac:dyDescent="0.3">
      <c r="A90" s="8"/>
      <c r="B90" s="8" t="s">
        <v>55</v>
      </c>
      <c r="C90" s="8"/>
      <c r="D90" s="8" t="s">
        <v>59</v>
      </c>
      <c r="E90" s="8" t="s">
        <v>204</v>
      </c>
      <c r="F90" s="8">
        <v>41</v>
      </c>
      <c r="G90" s="8">
        <v>6</v>
      </c>
      <c r="H90" s="8">
        <v>6</v>
      </c>
      <c r="I90" s="8">
        <v>0</v>
      </c>
      <c r="J90" s="8">
        <v>0</v>
      </c>
      <c r="K90" s="8">
        <v>0</v>
      </c>
      <c r="L90" s="8">
        <v>0</v>
      </c>
      <c r="M90" s="8">
        <v>0</v>
      </c>
      <c r="N90" s="8">
        <v>0</v>
      </c>
      <c r="O90" s="8">
        <v>0</v>
      </c>
      <c r="P90" s="8">
        <v>6</v>
      </c>
      <c r="Q90" s="29">
        <v>44109</v>
      </c>
      <c r="R90" s="46">
        <f>(Q90-calc!$O$2)/7+1</f>
        <v>1.5714285714285714</v>
      </c>
      <c r="S90" s="37" t="str">
        <f t="shared" si="1"/>
        <v>Oct</v>
      </c>
      <c r="T90" s="37" t="str">
        <f>"Qtr" &amp; VLOOKUP(MONTH(Q90),calc!$D$3:$F$14,2,FALSE)</f>
        <v>Qtr1</v>
      </c>
      <c r="U90" s="37" t="str">
        <f>"FY" &amp; RIGHT(YEAR(Q90) + VLOOKUP(MONTH(Q90),{1,0;10,1},2,TRUE),2)</f>
        <v>FY21</v>
      </c>
    </row>
    <row r="91" spans="1:21" x14ac:dyDescent="0.3">
      <c r="A91" s="8"/>
      <c r="B91" s="8" t="s">
        <v>55</v>
      </c>
      <c r="C91" s="8"/>
      <c r="D91" s="8" t="s">
        <v>60</v>
      </c>
      <c r="E91" s="8" t="s">
        <v>204</v>
      </c>
      <c r="F91" s="8">
        <v>21</v>
      </c>
      <c r="G91" s="8">
        <v>3</v>
      </c>
      <c r="H91" s="8">
        <v>3</v>
      </c>
      <c r="I91" s="8">
        <v>0</v>
      </c>
      <c r="J91" s="8">
        <v>0</v>
      </c>
      <c r="K91" s="8">
        <v>0</v>
      </c>
      <c r="L91" s="8">
        <v>0</v>
      </c>
      <c r="M91" s="8">
        <v>0</v>
      </c>
      <c r="N91" s="8">
        <v>0</v>
      </c>
      <c r="O91" s="8">
        <v>0</v>
      </c>
      <c r="P91" s="8">
        <v>3</v>
      </c>
      <c r="Q91" s="29">
        <v>44109</v>
      </c>
      <c r="R91" s="46">
        <f>(Q91-calc!$O$2)/7+1</f>
        <v>1.5714285714285714</v>
      </c>
      <c r="S91" s="37" t="str">
        <f t="shared" si="1"/>
        <v>Oct</v>
      </c>
      <c r="T91" s="37" t="str">
        <f>"Qtr" &amp; VLOOKUP(MONTH(Q91),calc!$D$3:$F$14,2,FALSE)</f>
        <v>Qtr1</v>
      </c>
      <c r="U91" s="37" t="str">
        <f>"FY" &amp; RIGHT(YEAR(Q91) + VLOOKUP(MONTH(Q91),{1,0;10,1},2,TRUE),2)</f>
        <v>FY21</v>
      </c>
    </row>
    <row r="92" spans="1:21" x14ac:dyDescent="0.3">
      <c r="A92" s="8"/>
      <c r="B92" s="8" t="s">
        <v>61</v>
      </c>
      <c r="C92" s="8" t="s">
        <v>62</v>
      </c>
      <c r="D92" s="8" t="s">
        <v>63</v>
      </c>
      <c r="E92" s="8" t="s">
        <v>204</v>
      </c>
      <c r="F92" s="8">
        <v>217</v>
      </c>
      <c r="G92" s="8">
        <v>91</v>
      </c>
      <c r="H92" s="8">
        <v>70</v>
      </c>
      <c r="I92" s="8">
        <v>15</v>
      </c>
      <c r="J92" s="8">
        <v>0</v>
      </c>
      <c r="K92" s="8">
        <v>85</v>
      </c>
      <c r="L92" s="8">
        <v>0</v>
      </c>
      <c r="M92" s="8">
        <v>0</v>
      </c>
      <c r="N92" s="8">
        <v>4</v>
      </c>
      <c r="O92" s="8">
        <v>13</v>
      </c>
      <c r="P92" s="8">
        <v>56</v>
      </c>
      <c r="Q92" s="29">
        <v>44109</v>
      </c>
      <c r="R92" s="46">
        <f>(Q92-calc!$O$2)/7+1</f>
        <v>1.5714285714285714</v>
      </c>
      <c r="S92" s="37" t="str">
        <f t="shared" si="1"/>
        <v>Oct</v>
      </c>
      <c r="T92" s="37" t="str">
        <f>"Qtr" &amp; VLOOKUP(MONTH(Q92),calc!$D$3:$F$14,2,FALSE)</f>
        <v>Qtr1</v>
      </c>
      <c r="U92" s="37" t="str">
        <f>"FY" &amp; RIGHT(YEAR(Q92) + VLOOKUP(MONTH(Q92),{1,0;10,1},2,TRUE),2)</f>
        <v>FY21</v>
      </c>
    </row>
    <row r="93" spans="1:21" x14ac:dyDescent="0.3">
      <c r="A93" s="8"/>
      <c r="B93" s="8" t="s">
        <v>61</v>
      </c>
      <c r="C93" s="8" t="s">
        <v>64</v>
      </c>
      <c r="D93" s="8" t="s">
        <v>65</v>
      </c>
      <c r="E93" s="8" t="s">
        <v>204</v>
      </c>
      <c r="F93" s="8">
        <v>11</v>
      </c>
      <c r="G93" s="8">
        <v>4</v>
      </c>
      <c r="H93" s="8">
        <v>4</v>
      </c>
      <c r="I93" s="8">
        <v>0</v>
      </c>
      <c r="J93" s="8">
        <v>0</v>
      </c>
      <c r="K93" s="8">
        <v>4</v>
      </c>
      <c r="L93" s="8">
        <v>0</v>
      </c>
      <c r="M93" s="8">
        <v>0</v>
      </c>
      <c r="N93" s="8">
        <v>0</v>
      </c>
      <c r="O93" s="8">
        <v>3</v>
      </c>
      <c r="P93" s="8">
        <v>0</v>
      </c>
      <c r="Q93" s="29">
        <v>44109</v>
      </c>
      <c r="R93" s="46">
        <f>(Q93-calc!$O$2)/7+1</f>
        <v>1.5714285714285714</v>
      </c>
      <c r="S93" s="37" t="str">
        <f t="shared" si="1"/>
        <v>Oct</v>
      </c>
      <c r="T93" s="37" t="str">
        <f>"Qtr" &amp; VLOOKUP(MONTH(Q93),calc!$D$3:$F$14,2,FALSE)</f>
        <v>Qtr1</v>
      </c>
      <c r="U93" s="37" t="str">
        <f>"FY" &amp; RIGHT(YEAR(Q93) + VLOOKUP(MONTH(Q93),{1,0;10,1},2,TRUE),2)</f>
        <v>FY21</v>
      </c>
    </row>
    <row r="94" spans="1:21" x14ac:dyDescent="0.3">
      <c r="A94" s="8"/>
      <c r="B94" s="8" t="s">
        <v>61</v>
      </c>
      <c r="C94" s="8" t="s">
        <v>66</v>
      </c>
      <c r="D94" s="8" t="s">
        <v>67</v>
      </c>
      <c r="E94" s="8" t="s">
        <v>204</v>
      </c>
      <c r="F94" s="8">
        <v>3</v>
      </c>
      <c r="G94" s="8">
        <v>1</v>
      </c>
      <c r="H94" s="8">
        <v>1</v>
      </c>
      <c r="I94" s="8">
        <v>0</v>
      </c>
      <c r="J94" s="8">
        <v>0</v>
      </c>
      <c r="K94" s="8">
        <v>1</v>
      </c>
      <c r="L94" s="8">
        <v>0</v>
      </c>
      <c r="M94" s="8">
        <v>1</v>
      </c>
      <c r="N94" s="8">
        <v>1</v>
      </c>
      <c r="O94" s="8">
        <v>0</v>
      </c>
      <c r="P94" s="8">
        <v>0</v>
      </c>
      <c r="Q94" s="29">
        <v>44109</v>
      </c>
      <c r="R94" s="46">
        <f>(Q94-calc!$O$2)/7+1</f>
        <v>1.5714285714285714</v>
      </c>
      <c r="S94" s="37" t="str">
        <f t="shared" si="1"/>
        <v>Oct</v>
      </c>
      <c r="T94" s="37" t="str">
        <f>"Qtr" &amp; VLOOKUP(MONTH(Q94),calc!$D$3:$F$14,2,FALSE)</f>
        <v>Qtr1</v>
      </c>
      <c r="U94" s="37" t="str">
        <f>"FY" &amp; RIGHT(YEAR(Q94) + VLOOKUP(MONTH(Q94),{1,0;10,1},2,TRUE),2)</f>
        <v>FY21</v>
      </c>
    </row>
    <row r="95" spans="1:21" x14ac:dyDescent="0.3">
      <c r="A95" s="8"/>
      <c r="B95" s="8" t="s">
        <v>61</v>
      </c>
      <c r="C95" s="8" t="s">
        <v>68</v>
      </c>
      <c r="D95" s="8" t="s">
        <v>69</v>
      </c>
      <c r="E95" s="8" t="s">
        <v>204</v>
      </c>
      <c r="F95" s="8">
        <v>55</v>
      </c>
      <c r="G95" s="8">
        <v>20</v>
      </c>
      <c r="H95" s="8">
        <v>20</v>
      </c>
      <c r="I95" s="8">
        <v>0</v>
      </c>
      <c r="J95" s="8">
        <v>0</v>
      </c>
      <c r="K95" s="8">
        <v>20</v>
      </c>
      <c r="L95" s="8">
        <v>0</v>
      </c>
      <c r="M95" s="8">
        <v>0</v>
      </c>
      <c r="N95" s="8">
        <v>0</v>
      </c>
      <c r="O95" s="8">
        <v>0</v>
      </c>
      <c r="P95" s="8">
        <v>18</v>
      </c>
      <c r="Q95" s="29">
        <v>44109</v>
      </c>
      <c r="R95" s="46">
        <f>(Q95-calc!$O$2)/7+1</f>
        <v>1.5714285714285714</v>
      </c>
      <c r="S95" s="37" t="str">
        <f t="shared" si="1"/>
        <v>Oct</v>
      </c>
      <c r="T95" s="37" t="str">
        <f>"Qtr" &amp; VLOOKUP(MONTH(Q95),calc!$D$3:$F$14,2,FALSE)</f>
        <v>Qtr1</v>
      </c>
      <c r="U95" s="37" t="str">
        <f>"FY" &amp; RIGHT(YEAR(Q95) + VLOOKUP(MONTH(Q95),{1,0;10,1},2,TRUE),2)</f>
        <v>FY21</v>
      </c>
    </row>
    <row r="96" spans="1:21" x14ac:dyDescent="0.3">
      <c r="A96" s="8"/>
      <c r="B96" s="8" t="s">
        <v>61</v>
      </c>
      <c r="C96" s="8" t="s">
        <v>68</v>
      </c>
      <c r="D96" s="8" t="s">
        <v>70</v>
      </c>
      <c r="E96" s="8" t="s">
        <v>204</v>
      </c>
      <c r="F96" s="8">
        <v>164</v>
      </c>
      <c r="G96" s="8">
        <v>27</v>
      </c>
      <c r="H96" s="8">
        <v>18</v>
      </c>
      <c r="I96" s="8">
        <v>4</v>
      </c>
      <c r="J96" s="8">
        <v>0</v>
      </c>
      <c r="K96" s="8">
        <v>22</v>
      </c>
      <c r="L96" s="8">
        <v>0</v>
      </c>
      <c r="M96" s="8">
        <v>0</v>
      </c>
      <c r="N96" s="8">
        <v>0</v>
      </c>
      <c r="O96" s="8">
        <v>3</v>
      </c>
      <c r="P96" s="8">
        <v>21</v>
      </c>
      <c r="Q96" s="29">
        <v>44109</v>
      </c>
      <c r="R96" s="46">
        <f>(Q96-calc!$O$2)/7+1</f>
        <v>1.5714285714285714</v>
      </c>
      <c r="S96" s="37" t="str">
        <f t="shared" si="1"/>
        <v>Oct</v>
      </c>
      <c r="T96" s="37" t="str">
        <f>"Qtr" &amp; VLOOKUP(MONTH(Q96),calc!$D$3:$F$14,2,FALSE)</f>
        <v>Qtr1</v>
      </c>
      <c r="U96" s="37" t="str">
        <f>"FY" &amp; RIGHT(YEAR(Q96) + VLOOKUP(MONTH(Q96),{1,0;10,1},2,TRUE),2)</f>
        <v>FY21</v>
      </c>
    </row>
    <row r="97" spans="1:21" x14ac:dyDescent="0.3">
      <c r="A97" s="8"/>
      <c r="B97" s="8" t="s">
        <v>61</v>
      </c>
      <c r="C97" s="8" t="s">
        <v>71</v>
      </c>
      <c r="D97" s="8" t="s">
        <v>72</v>
      </c>
      <c r="E97" s="8" t="s">
        <v>204</v>
      </c>
      <c r="F97" s="8">
        <v>13</v>
      </c>
      <c r="G97" s="8">
        <v>5</v>
      </c>
      <c r="H97" s="8">
        <v>5</v>
      </c>
      <c r="I97" s="8">
        <v>0</v>
      </c>
      <c r="J97" s="8">
        <v>0</v>
      </c>
      <c r="K97" s="8">
        <v>5</v>
      </c>
      <c r="L97" s="8">
        <v>0</v>
      </c>
      <c r="M97" s="8">
        <v>0</v>
      </c>
      <c r="N97" s="8">
        <v>0</v>
      </c>
      <c r="O97" s="8">
        <v>0</v>
      </c>
      <c r="P97" s="8">
        <v>3</v>
      </c>
      <c r="Q97" s="29">
        <v>44109</v>
      </c>
      <c r="R97" s="46">
        <f>(Q97-calc!$O$2)/7+1</f>
        <v>1.5714285714285714</v>
      </c>
      <c r="S97" s="37" t="str">
        <f t="shared" si="1"/>
        <v>Oct</v>
      </c>
      <c r="T97" s="37" t="str">
        <f>"Qtr" &amp; VLOOKUP(MONTH(Q97),calc!$D$3:$F$14,2,FALSE)</f>
        <v>Qtr1</v>
      </c>
      <c r="U97" s="37" t="str">
        <f>"FY" &amp; RIGHT(YEAR(Q97) + VLOOKUP(MONTH(Q97),{1,0;10,1},2,TRUE),2)</f>
        <v>FY21</v>
      </c>
    </row>
    <row r="98" spans="1:21" x14ac:dyDescent="0.3">
      <c r="A98" s="8"/>
      <c r="B98" s="8" t="s">
        <v>61</v>
      </c>
      <c r="C98" s="8" t="s">
        <v>73</v>
      </c>
      <c r="D98" s="8" t="s">
        <v>74</v>
      </c>
      <c r="E98" s="8" t="s">
        <v>204</v>
      </c>
      <c r="F98" s="8">
        <v>9</v>
      </c>
      <c r="G98" s="8">
        <v>1</v>
      </c>
      <c r="H98" s="8">
        <v>1</v>
      </c>
      <c r="I98" s="8">
        <v>0</v>
      </c>
      <c r="J98" s="8">
        <v>0</v>
      </c>
      <c r="K98" s="8">
        <v>1</v>
      </c>
      <c r="L98" s="8">
        <v>0</v>
      </c>
      <c r="M98" s="8">
        <v>0</v>
      </c>
      <c r="N98" s="8">
        <v>0</v>
      </c>
      <c r="O98" s="8">
        <v>0</v>
      </c>
      <c r="P98" s="8">
        <v>1</v>
      </c>
      <c r="Q98" s="29">
        <v>44109</v>
      </c>
      <c r="R98" s="46">
        <f>(Q98-calc!$O$2)/7+1</f>
        <v>1.5714285714285714</v>
      </c>
      <c r="S98" s="37" t="str">
        <f t="shared" si="1"/>
        <v>Oct</v>
      </c>
      <c r="T98" s="37" t="str">
        <f>"Qtr" &amp; VLOOKUP(MONTH(Q98),calc!$D$3:$F$14,2,FALSE)</f>
        <v>Qtr1</v>
      </c>
      <c r="U98" s="37" t="str">
        <f>"FY" &amp; RIGHT(YEAR(Q98) + VLOOKUP(MONTH(Q98),{1,0;10,1},2,TRUE),2)</f>
        <v>FY21</v>
      </c>
    </row>
    <row r="99" spans="1:21" x14ac:dyDescent="0.3">
      <c r="A99" s="8"/>
      <c r="B99" s="8" t="s">
        <v>61</v>
      </c>
      <c r="C99" s="8" t="s">
        <v>68</v>
      </c>
      <c r="D99" s="8" t="s">
        <v>75</v>
      </c>
      <c r="E99" s="8" t="s">
        <v>204</v>
      </c>
      <c r="F99" s="8">
        <v>8</v>
      </c>
      <c r="G99" s="8">
        <v>2</v>
      </c>
      <c r="H99" s="8">
        <v>2</v>
      </c>
      <c r="I99" s="8">
        <v>0</v>
      </c>
      <c r="J99" s="8">
        <v>0</v>
      </c>
      <c r="K99" s="8">
        <v>2</v>
      </c>
      <c r="L99" s="8">
        <v>0</v>
      </c>
      <c r="M99" s="8">
        <v>0</v>
      </c>
      <c r="N99" s="8">
        <v>0</v>
      </c>
      <c r="O99" s="8">
        <v>0</v>
      </c>
      <c r="P99" s="8">
        <v>1</v>
      </c>
      <c r="Q99" s="29">
        <v>44109</v>
      </c>
      <c r="R99" s="46">
        <f>(Q99-calc!$O$2)/7+1</f>
        <v>1.5714285714285714</v>
      </c>
      <c r="S99" s="37" t="str">
        <f t="shared" si="1"/>
        <v>Oct</v>
      </c>
      <c r="T99" s="37" t="str">
        <f>"Qtr" &amp; VLOOKUP(MONTH(Q99),calc!$D$3:$F$14,2,FALSE)</f>
        <v>Qtr1</v>
      </c>
      <c r="U99" s="37" t="str">
        <f>"FY" &amp; RIGHT(YEAR(Q99) + VLOOKUP(MONTH(Q99),{1,0;10,1},2,TRUE),2)</f>
        <v>FY21</v>
      </c>
    </row>
    <row r="100" spans="1:21" x14ac:dyDescent="0.3">
      <c r="A100" s="8"/>
      <c r="B100" s="8" t="s">
        <v>61</v>
      </c>
      <c r="C100" s="8" t="s">
        <v>73</v>
      </c>
      <c r="D100" s="8" t="s">
        <v>76</v>
      </c>
      <c r="E100" s="8" t="s">
        <v>204</v>
      </c>
      <c r="F100" s="8">
        <v>0</v>
      </c>
      <c r="G100" s="8">
        <v>0</v>
      </c>
      <c r="H100" s="8">
        <v>0</v>
      </c>
      <c r="I100" s="8">
        <v>0</v>
      </c>
      <c r="J100" s="8">
        <v>0</v>
      </c>
      <c r="K100" s="8">
        <v>0</v>
      </c>
      <c r="L100" s="8">
        <v>0</v>
      </c>
      <c r="M100" s="8">
        <v>0</v>
      </c>
      <c r="N100" s="8">
        <v>0</v>
      </c>
      <c r="O100" s="8">
        <v>0</v>
      </c>
      <c r="P100" s="8">
        <v>0</v>
      </c>
      <c r="Q100" s="29">
        <v>44109</v>
      </c>
      <c r="R100" s="46">
        <f>(Q100-calc!$O$2)/7+1</f>
        <v>1.5714285714285714</v>
      </c>
      <c r="S100" s="37" t="str">
        <f t="shared" si="1"/>
        <v>Oct</v>
      </c>
      <c r="T100" s="37" t="str">
        <f>"Qtr" &amp; VLOOKUP(MONTH(Q100),calc!$D$3:$F$14,2,FALSE)</f>
        <v>Qtr1</v>
      </c>
      <c r="U100" s="37" t="str">
        <f>"FY" &amp; RIGHT(YEAR(Q100) + VLOOKUP(MONTH(Q100),{1,0;10,1},2,TRUE),2)</f>
        <v>FY21</v>
      </c>
    </row>
    <row r="101" spans="1:21" x14ac:dyDescent="0.3">
      <c r="A101" s="8"/>
      <c r="B101" s="8" t="s">
        <v>61</v>
      </c>
      <c r="C101" s="8" t="s">
        <v>62</v>
      </c>
      <c r="D101" s="8" t="s">
        <v>77</v>
      </c>
      <c r="E101" s="8" t="s">
        <v>204</v>
      </c>
      <c r="F101" s="8">
        <v>16</v>
      </c>
      <c r="G101" s="8">
        <v>5</v>
      </c>
      <c r="H101" s="8">
        <v>3</v>
      </c>
      <c r="I101" s="8">
        <v>2</v>
      </c>
      <c r="J101" s="8">
        <v>0</v>
      </c>
      <c r="K101" s="8">
        <v>5</v>
      </c>
      <c r="L101" s="8">
        <v>0</v>
      </c>
      <c r="M101" s="8">
        <v>0</v>
      </c>
      <c r="N101" s="8">
        <v>0</v>
      </c>
      <c r="O101" s="8">
        <v>1</v>
      </c>
      <c r="P101" s="8">
        <v>4</v>
      </c>
      <c r="Q101" s="29">
        <v>44109</v>
      </c>
      <c r="R101" s="46">
        <f>(Q101-calc!$O$2)/7+1</f>
        <v>1.5714285714285714</v>
      </c>
      <c r="S101" s="37" t="str">
        <f t="shared" si="1"/>
        <v>Oct</v>
      </c>
      <c r="T101" s="37" t="str">
        <f>"Qtr" &amp; VLOOKUP(MONTH(Q101),calc!$D$3:$F$14,2,FALSE)</f>
        <v>Qtr1</v>
      </c>
      <c r="U101" s="37" t="str">
        <f>"FY" &amp; RIGHT(YEAR(Q101) + VLOOKUP(MONTH(Q101),{1,0;10,1},2,TRUE),2)</f>
        <v>FY21</v>
      </c>
    </row>
    <row r="102" spans="1:21" x14ac:dyDescent="0.3">
      <c r="A102" s="8"/>
      <c r="B102" s="8" t="s">
        <v>61</v>
      </c>
      <c r="C102" s="8" t="s">
        <v>78</v>
      </c>
      <c r="D102" s="8" t="s">
        <v>79</v>
      </c>
      <c r="E102" s="8" t="s">
        <v>204</v>
      </c>
      <c r="F102" s="8">
        <v>63</v>
      </c>
      <c r="G102" s="8">
        <v>21</v>
      </c>
      <c r="H102" s="8">
        <v>13</v>
      </c>
      <c r="I102" s="8">
        <v>8</v>
      </c>
      <c r="J102" s="8">
        <v>0</v>
      </c>
      <c r="K102" s="8">
        <v>21</v>
      </c>
      <c r="L102" s="8">
        <v>0</v>
      </c>
      <c r="M102" s="8">
        <v>1</v>
      </c>
      <c r="N102" s="8">
        <v>1</v>
      </c>
      <c r="O102" s="8">
        <v>2</v>
      </c>
      <c r="P102" s="8">
        <v>18</v>
      </c>
      <c r="Q102" s="29">
        <v>44109</v>
      </c>
      <c r="R102" s="46">
        <f>(Q102-calc!$O$2)/7+1</f>
        <v>1.5714285714285714</v>
      </c>
      <c r="S102" s="37" t="str">
        <f t="shared" si="1"/>
        <v>Oct</v>
      </c>
      <c r="T102" s="37" t="str">
        <f>"Qtr" &amp; VLOOKUP(MONTH(Q102),calc!$D$3:$F$14,2,FALSE)</f>
        <v>Qtr1</v>
      </c>
      <c r="U102" s="37" t="str">
        <f>"FY" &amp; RIGHT(YEAR(Q102) + VLOOKUP(MONTH(Q102),{1,0;10,1},2,TRUE),2)</f>
        <v>FY21</v>
      </c>
    </row>
    <row r="103" spans="1:21" x14ac:dyDescent="0.3">
      <c r="A103" s="8"/>
      <c r="B103" s="8" t="s">
        <v>61</v>
      </c>
      <c r="C103" s="8" t="s">
        <v>80</v>
      </c>
      <c r="D103" s="8" t="s">
        <v>81</v>
      </c>
      <c r="E103" s="8" t="s">
        <v>204</v>
      </c>
      <c r="F103" s="8">
        <v>41</v>
      </c>
      <c r="G103" s="8">
        <v>9</v>
      </c>
      <c r="H103" s="8">
        <v>2</v>
      </c>
      <c r="I103" s="8">
        <v>5</v>
      </c>
      <c r="J103" s="8">
        <v>0</v>
      </c>
      <c r="K103" s="8">
        <v>7</v>
      </c>
      <c r="L103" s="8">
        <v>0</v>
      </c>
      <c r="M103" s="8">
        <v>0</v>
      </c>
      <c r="N103" s="8">
        <v>0</v>
      </c>
      <c r="O103" s="8">
        <v>1</v>
      </c>
      <c r="P103" s="8">
        <v>6</v>
      </c>
      <c r="Q103" s="29">
        <v>44109</v>
      </c>
      <c r="R103" s="46">
        <f>(Q103-calc!$O$2)/7+1</f>
        <v>1.5714285714285714</v>
      </c>
      <c r="S103" s="37" t="str">
        <f t="shared" si="1"/>
        <v>Oct</v>
      </c>
      <c r="T103" s="37" t="str">
        <f>"Qtr" &amp; VLOOKUP(MONTH(Q103),calc!$D$3:$F$14,2,FALSE)</f>
        <v>Qtr1</v>
      </c>
      <c r="U103" s="37" t="str">
        <f>"FY" &amp; RIGHT(YEAR(Q103) + VLOOKUP(MONTH(Q103),{1,0;10,1},2,TRUE),2)</f>
        <v>FY21</v>
      </c>
    </row>
    <row r="104" spans="1:21" x14ac:dyDescent="0.3">
      <c r="A104" s="8"/>
      <c r="B104" s="8" t="s">
        <v>61</v>
      </c>
      <c r="C104" s="8" t="s">
        <v>71</v>
      </c>
      <c r="D104" s="8" t="s">
        <v>82</v>
      </c>
      <c r="E104" s="8" t="s">
        <v>204</v>
      </c>
      <c r="F104" s="8">
        <v>183</v>
      </c>
      <c r="G104" s="8">
        <v>33</v>
      </c>
      <c r="H104" s="8">
        <v>25</v>
      </c>
      <c r="I104" s="8">
        <v>5</v>
      </c>
      <c r="J104" s="8">
        <v>0</v>
      </c>
      <c r="K104" s="8">
        <v>33</v>
      </c>
      <c r="L104" s="8">
        <v>0</v>
      </c>
      <c r="M104" s="8">
        <v>0</v>
      </c>
      <c r="N104" s="8">
        <v>0</v>
      </c>
      <c r="O104" s="8">
        <v>0</v>
      </c>
      <c r="P104" s="8">
        <v>27</v>
      </c>
      <c r="Q104" s="29">
        <v>44109</v>
      </c>
      <c r="R104" s="46">
        <f>(Q104-calc!$O$2)/7+1</f>
        <v>1.5714285714285714</v>
      </c>
      <c r="S104" s="37" t="str">
        <f t="shared" si="1"/>
        <v>Oct</v>
      </c>
      <c r="T104" s="37" t="str">
        <f>"Qtr" &amp; VLOOKUP(MONTH(Q104),calc!$D$3:$F$14,2,FALSE)</f>
        <v>Qtr1</v>
      </c>
      <c r="U104" s="37" t="str">
        <f>"FY" &amp; RIGHT(YEAR(Q104) + VLOOKUP(MONTH(Q104),{1,0;10,1},2,TRUE),2)</f>
        <v>FY21</v>
      </c>
    </row>
    <row r="105" spans="1:21" x14ac:dyDescent="0.3">
      <c r="A105" s="8"/>
      <c r="B105" s="8" t="s">
        <v>61</v>
      </c>
      <c r="C105" s="8" t="s">
        <v>83</v>
      </c>
      <c r="D105" s="8" t="s">
        <v>84</v>
      </c>
      <c r="E105" s="8" t="s">
        <v>204</v>
      </c>
      <c r="F105" s="8">
        <v>139</v>
      </c>
      <c r="G105" s="8">
        <v>17</v>
      </c>
      <c r="H105" s="8">
        <v>2</v>
      </c>
      <c r="I105" s="8">
        <v>15</v>
      </c>
      <c r="J105" s="8">
        <v>0</v>
      </c>
      <c r="K105" s="8">
        <v>17</v>
      </c>
      <c r="L105" s="8">
        <v>0</v>
      </c>
      <c r="M105" s="8">
        <v>0</v>
      </c>
      <c r="N105" s="8">
        <v>0</v>
      </c>
      <c r="O105" s="8">
        <v>0</v>
      </c>
      <c r="P105" s="8">
        <v>12</v>
      </c>
      <c r="Q105" s="29">
        <v>44109</v>
      </c>
      <c r="R105" s="46">
        <f>(Q105-calc!$O$2)/7+1</f>
        <v>1.5714285714285714</v>
      </c>
      <c r="S105" s="37" t="str">
        <f t="shared" si="1"/>
        <v>Oct</v>
      </c>
      <c r="T105" s="37" t="str">
        <f>"Qtr" &amp; VLOOKUP(MONTH(Q105),calc!$D$3:$F$14,2,FALSE)</f>
        <v>Qtr1</v>
      </c>
      <c r="U105" s="37" t="str">
        <f>"FY" &amp; RIGHT(YEAR(Q105) + VLOOKUP(MONTH(Q105),{1,0;10,1},2,TRUE),2)</f>
        <v>FY21</v>
      </c>
    </row>
    <row r="106" spans="1:21" x14ac:dyDescent="0.3">
      <c r="A106" s="8"/>
      <c r="B106" s="8" t="s">
        <v>61</v>
      </c>
      <c r="C106" s="8" t="s">
        <v>66</v>
      </c>
      <c r="D106" s="8" t="s">
        <v>85</v>
      </c>
      <c r="E106" s="8" t="s">
        <v>204</v>
      </c>
      <c r="F106" s="8">
        <v>53</v>
      </c>
      <c r="G106" s="8">
        <v>7</v>
      </c>
      <c r="H106" s="8">
        <v>7</v>
      </c>
      <c r="I106" s="8">
        <v>0</v>
      </c>
      <c r="J106" s="8">
        <v>0</v>
      </c>
      <c r="K106" s="8">
        <v>7</v>
      </c>
      <c r="L106" s="8">
        <v>0</v>
      </c>
      <c r="M106" s="8">
        <v>0</v>
      </c>
      <c r="N106" s="8">
        <v>0</v>
      </c>
      <c r="O106" s="8">
        <v>0</v>
      </c>
      <c r="P106" s="8">
        <v>6</v>
      </c>
      <c r="Q106" s="29">
        <v>44109</v>
      </c>
      <c r="R106" s="46">
        <f>(Q106-calc!$O$2)/7+1</f>
        <v>1.5714285714285714</v>
      </c>
      <c r="S106" s="37" t="str">
        <f t="shared" si="1"/>
        <v>Oct</v>
      </c>
      <c r="T106" s="37" t="str">
        <f>"Qtr" &amp; VLOOKUP(MONTH(Q106),calc!$D$3:$F$14,2,FALSE)</f>
        <v>Qtr1</v>
      </c>
      <c r="U106" s="37" t="str">
        <f>"FY" &amp; RIGHT(YEAR(Q106) + VLOOKUP(MONTH(Q106),{1,0;10,1},2,TRUE),2)</f>
        <v>FY21</v>
      </c>
    </row>
    <row r="107" spans="1:21" x14ac:dyDescent="0.3">
      <c r="A107" s="8"/>
      <c r="B107" s="8" t="s">
        <v>61</v>
      </c>
      <c r="C107" s="8" t="s">
        <v>71</v>
      </c>
      <c r="D107" s="8" t="s">
        <v>86</v>
      </c>
      <c r="E107" s="8" t="s">
        <v>204</v>
      </c>
      <c r="F107" s="8">
        <v>11</v>
      </c>
      <c r="G107" s="8">
        <v>2</v>
      </c>
      <c r="H107" s="8">
        <v>2</v>
      </c>
      <c r="I107" s="8">
        <v>0</v>
      </c>
      <c r="J107" s="8">
        <v>0</v>
      </c>
      <c r="K107" s="8">
        <v>2</v>
      </c>
      <c r="L107" s="8">
        <v>0</v>
      </c>
      <c r="M107" s="8">
        <v>0</v>
      </c>
      <c r="N107" s="8">
        <v>0</v>
      </c>
      <c r="O107" s="8">
        <v>0</v>
      </c>
      <c r="P107" s="8">
        <v>2</v>
      </c>
      <c r="Q107" s="29">
        <v>44109</v>
      </c>
      <c r="R107" s="46">
        <f>(Q107-calc!$O$2)/7+1</f>
        <v>1.5714285714285714</v>
      </c>
      <c r="S107" s="37" t="str">
        <f t="shared" si="1"/>
        <v>Oct</v>
      </c>
      <c r="T107" s="37" t="str">
        <f>"Qtr" &amp; VLOOKUP(MONTH(Q107),calc!$D$3:$F$14,2,FALSE)</f>
        <v>Qtr1</v>
      </c>
      <c r="U107" s="37" t="str">
        <f>"FY" &amp; RIGHT(YEAR(Q107) + VLOOKUP(MONTH(Q107),{1,0;10,1},2,TRUE),2)</f>
        <v>FY21</v>
      </c>
    </row>
    <row r="108" spans="1:21" x14ac:dyDescent="0.3">
      <c r="A108" s="8"/>
      <c r="B108" s="8" t="s">
        <v>61</v>
      </c>
      <c r="C108" s="8" t="s">
        <v>87</v>
      </c>
      <c r="D108" s="8" t="s">
        <v>88</v>
      </c>
      <c r="E108" s="8" t="s">
        <v>204</v>
      </c>
      <c r="F108" s="8">
        <v>11</v>
      </c>
      <c r="G108" s="8">
        <v>1</v>
      </c>
      <c r="H108" s="8">
        <v>1</v>
      </c>
      <c r="I108" s="8">
        <v>0</v>
      </c>
      <c r="J108" s="8">
        <v>0</v>
      </c>
      <c r="K108" s="8">
        <v>1</v>
      </c>
      <c r="L108" s="8">
        <v>0</v>
      </c>
      <c r="M108" s="8">
        <v>0</v>
      </c>
      <c r="N108" s="8">
        <v>0</v>
      </c>
      <c r="O108" s="8">
        <v>0</v>
      </c>
      <c r="P108" s="8">
        <v>0</v>
      </c>
      <c r="Q108" s="29">
        <v>44109</v>
      </c>
      <c r="R108" s="46">
        <f>(Q108-calc!$O$2)/7+1</f>
        <v>1.5714285714285714</v>
      </c>
      <c r="S108" s="37" t="str">
        <f t="shared" si="1"/>
        <v>Oct</v>
      </c>
      <c r="T108" s="37" t="str">
        <f>"Qtr" &amp; VLOOKUP(MONTH(Q108),calc!$D$3:$F$14,2,FALSE)</f>
        <v>Qtr1</v>
      </c>
      <c r="U108" s="37" t="str">
        <f>"FY" &amp; RIGHT(YEAR(Q108) + VLOOKUP(MONTH(Q108),{1,0;10,1},2,TRUE),2)</f>
        <v>FY21</v>
      </c>
    </row>
    <row r="109" spans="1:21" x14ac:dyDescent="0.3">
      <c r="A109" s="8"/>
      <c r="B109" s="8" t="s">
        <v>61</v>
      </c>
      <c r="C109" s="8" t="s">
        <v>89</v>
      </c>
      <c r="D109" s="8" t="s">
        <v>90</v>
      </c>
      <c r="E109" s="8" t="s">
        <v>204</v>
      </c>
      <c r="F109" s="8">
        <v>2</v>
      </c>
      <c r="G109" s="8">
        <v>0</v>
      </c>
      <c r="H109" s="8">
        <v>0</v>
      </c>
      <c r="I109" s="8">
        <v>0</v>
      </c>
      <c r="J109" s="8">
        <v>0</v>
      </c>
      <c r="K109" s="8">
        <v>0</v>
      </c>
      <c r="L109" s="8">
        <v>0</v>
      </c>
      <c r="M109" s="8">
        <v>0</v>
      </c>
      <c r="N109" s="8">
        <v>0</v>
      </c>
      <c r="O109" s="8">
        <v>0</v>
      </c>
      <c r="P109" s="8">
        <v>0</v>
      </c>
      <c r="Q109" s="29">
        <v>44109</v>
      </c>
      <c r="R109" s="46">
        <f>(Q109-calc!$O$2)/7+1</f>
        <v>1.5714285714285714</v>
      </c>
      <c r="S109" s="37" t="str">
        <f t="shared" si="1"/>
        <v>Oct</v>
      </c>
      <c r="T109" s="37" t="str">
        <f>"Qtr" &amp; VLOOKUP(MONTH(Q109),calc!$D$3:$F$14,2,FALSE)</f>
        <v>Qtr1</v>
      </c>
      <c r="U109" s="37" t="str">
        <f>"FY" &amp; RIGHT(YEAR(Q109) + VLOOKUP(MONTH(Q109),{1,0;10,1},2,TRUE),2)</f>
        <v>FY21</v>
      </c>
    </row>
    <row r="110" spans="1:21" x14ac:dyDescent="0.3">
      <c r="A110" s="8"/>
      <c r="B110" s="8" t="s">
        <v>61</v>
      </c>
      <c r="C110" s="8" t="s">
        <v>91</v>
      </c>
      <c r="D110" s="8" t="s">
        <v>92</v>
      </c>
      <c r="E110" s="8" t="s">
        <v>204</v>
      </c>
      <c r="F110" s="8">
        <v>19</v>
      </c>
      <c r="G110" s="8">
        <v>0</v>
      </c>
      <c r="H110" s="8">
        <v>0</v>
      </c>
      <c r="I110" s="8">
        <v>0</v>
      </c>
      <c r="J110" s="8">
        <v>0</v>
      </c>
      <c r="K110" s="8">
        <v>0</v>
      </c>
      <c r="L110" s="8">
        <v>0</v>
      </c>
      <c r="M110" s="8">
        <v>0</v>
      </c>
      <c r="N110" s="8">
        <v>0</v>
      </c>
      <c r="O110" s="8">
        <v>0</v>
      </c>
      <c r="P110" s="8">
        <v>0</v>
      </c>
      <c r="Q110" s="29">
        <v>44109</v>
      </c>
      <c r="R110" s="46">
        <f>(Q110-calc!$O$2)/7+1</f>
        <v>1.5714285714285714</v>
      </c>
      <c r="S110" s="37" t="str">
        <f t="shared" si="1"/>
        <v>Oct</v>
      </c>
      <c r="T110" s="37" t="str">
        <f>"Qtr" &amp; VLOOKUP(MONTH(Q110),calc!$D$3:$F$14,2,FALSE)</f>
        <v>Qtr1</v>
      </c>
      <c r="U110" s="37" t="str">
        <f>"FY" &amp; RIGHT(YEAR(Q110) + VLOOKUP(MONTH(Q110),{1,0;10,1},2,TRUE),2)</f>
        <v>FY21</v>
      </c>
    </row>
    <row r="111" spans="1:21" x14ac:dyDescent="0.3">
      <c r="A111" s="8"/>
      <c r="B111" s="8" t="s">
        <v>61</v>
      </c>
      <c r="C111" s="8" t="s">
        <v>93</v>
      </c>
      <c r="D111" s="8" t="s">
        <v>94</v>
      </c>
      <c r="E111" s="8" t="s">
        <v>204</v>
      </c>
      <c r="F111" s="8">
        <v>23</v>
      </c>
      <c r="G111" s="8">
        <v>9</v>
      </c>
      <c r="H111" s="8">
        <v>5</v>
      </c>
      <c r="I111" s="8">
        <v>0</v>
      </c>
      <c r="J111" s="8">
        <v>0</v>
      </c>
      <c r="K111" s="8">
        <v>5</v>
      </c>
      <c r="L111" s="8">
        <v>0</v>
      </c>
      <c r="M111" s="8">
        <v>0</v>
      </c>
      <c r="N111" s="8">
        <v>0</v>
      </c>
      <c r="O111" s="8">
        <v>0</v>
      </c>
      <c r="P111" s="8">
        <v>6</v>
      </c>
      <c r="Q111" s="29">
        <v>44109</v>
      </c>
      <c r="R111" s="46">
        <f>(Q111-calc!$O$2)/7+1</f>
        <v>1.5714285714285714</v>
      </c>
      <c r="S111" s="37" t="str">
        <f t="shared" si="1"/>
        <v>Oct</v>
      </c>
      <c r="T111" s="37" t="str">
        <f>"Qtr" &amp; VLOOKUP(MONTH(Q111),calc!$D$3:$F$14,2,FALSE)</f>
        <v>Qtr1</v>
      </c>
      <c r="U111" s="37" t="str">
        <f>"FY" &amp; RIGHT(YEAR(Q111) + VLOOKUP(MONTH(Q111),{1,0;10,1},2,TRUE),2)</f>
        <v>FY21</v>
      </c>
    </row>
    <row r="112" spans="1:21" x14ac:dyDescent="0.3">
      <c r="A112" s="8"/>
      <c r="B112" s="8" t="s">
        <v>61</v>
      </c>
      <c r="C112" s="8" t="s">
        <v>71</v>
      </c>
      <c r="D112" s="8" t="s">
        <v>95</v>
      </c>
      <c r="E112" s="8" t="s">
        <v>204</v>
      </c>
      <c r="F112" s="8">
        <v>18</v>
      </c>
      <c r="G112" s="8">
        <v>0</v>
      </c>
      <c r="H112" s="8">
        <v>0</v>
      </c>
      <c r="I112" s="8">
        <v>0</v>
      </c>
      <c r="J112" s="8">
        <v>0</v>
      </c>
      <c r="K112" s="8">
        <v>0</v>
      </c>
      <c r="L112" s="8">
        <v>0</v>
      </c>
      <c r="M112" s="8">
        <v>0</v>
      </c>
      <c r="N112" s="8">
        <v>0</v>
      </c>
      <c r="O112" s="8">
        <v>0</v>
      </c>
      <c r="P112" s="8">
        <v>0</v>
      </c>
      <c r="Q112" s="29">
        <v>44109</v>
      </c>
      <c r="R112" s="46">
        <f>(Q112-calc!$O$2)/7+1</f>
        <v>1.5714285714285714</v>
      </c>
      <c r="S112" s="37" t="str">
        <f t="shared" si="1"/>
        <v>Oct</v>
      </c>
      <c r="T112" s="37" t="str">
        <f>"Qtr" &amp; VLOOKUP(MONTH(Q112),calc!$D$3:$F$14,2,FALSE)</f>
        <v>Qtr1</v>
      </c>
      <c r="U112" s="37" t="str">
        <f>"FY" &amp; RIGHT(YEAR(Q112) + VLOOKUP(MONTH(Q112),{1,0;10,1},2,TRUE),2)</f>
        <v>FY21</v>
      </c>
    </row>
    <row r="113" spans="1:21" x14ac:dyDescent="0.3">
      <c r="A113" s="8"/>
      <c r="B113" s="8" t="s">
        <v>61</v>
      </c>
      <c r="C113" s="8" t="s">
        <v>73</v>
      </c>
      <c r="D113" s="8" t="s">
        <v>96</v>
      </c>
      <c r="E113" s="8" t="s">
        <v>204</v>
      </c>
      <c r="F113" s="8">
        <v>15</v>
      </c>
      <c r="G113" s="8">
        <v>3</v>
      </c>
      <c r="H113" s="8">
        <v>3</v>
      </c>
      <c r="I113" s="8">
        <v>0</v>
      </c>
      <c r="J113" s="8">
        <v>0</v>
      </c>
      <c r="K113" s="8">
        <v>3</v>
      </c>
      <c r="L113" s="8">
        <v>0</v>
      </c>
      <c r="M113" s="8">
        <v>0</v>
      </c>
      <c r="N113" s="8">
        <v>0</v>
      </c>
      <c r="O113" s="8">
        <v>0</v>
      </c>
      <c r="P113" s="8">
        <v>3</v>
      </c>
      <c r="Q113" s="29">
        <v>44109</v>
      </c>
      <c r="R113" s="46">
        <f>(Q113-calc!$O$2)/7+1</f>
        <v>1.5714285714285714</v>
      </c>
      <c r="S113" s="37" t="str">
        <f t="shared" si="1"/>
        <v>Oct</v>
      </c>
      <c r="T113" s="37" t="str">
        <f>"Qtr" &amp; VLOOKUP(MONTH(Q113),calc!$D$3:$F$14,2,FALSE)</f>
        <v>Qtr1</v>
      </c>
      <c r="U113" s="37" t="str">
        <f>"FY" &amp; RIGHT(YEAR(Q113) + VLOOKUP(MONTH(Q113),{1,0;10,1},2,TRUE),2)</f>
        <v>FY21</v>
      </c>
    </row>
    <row r="114" spans="1:21" x14ac:dyDescent="0.3">
      <c r="A114" s="8"/>
      <c r="B114" s="8" t="s">
        <v>61</v>
      </c>
      <c r="C114" s="8" t="s">
        <v>97</v>
      </c>
      <c r="D114" s="8" t="s">
        <v>98</v>
      </c>
      <c r="E114" s="8" t="s">
        <v>204</v>
      </c>
      <c r="F114" s="8">
        <v>6</v>
      </c>
      <c r="G114" s="8">
        <v>0</v>
      </c>
      <c r="H114" s="8">
        <v>0</v>
      </c>
      <c r="I114" s="8">
        <v>0</v>
      </c>
      <c r="J114" s="8">
        <v>0</v>
      </c>
      <c r="K114" s="8">
        <v>0</v>
      </c>
      <c r="L114" s="8">
        <v>0</v>
      </c>
      <c r="M114" s="8">
        <v>0</v>
      </c>
      <c r="N114" s="8">
        <v>0</v>
      </c>
      <c r="O114" s="8">
        <v>0</v>
      </c>
      <c r="P114" s="8">
        <v>0</v>
      </c>
      <c r="Q114" s="29">
        <v>44109</v>
      </c>
      <c r="R114" s="46">
        <f>(Q114-calc!$O$2)/7+1</f>
        <v>1.5714285714285714</v>
      </c>
      <c r="S114" s="37" t="str">
        <f t="shared" si="1"/>
        <v>Oct</v>
      </c>
      <c r="T114" s="37" t="str">
        <f>"Qtr" &amp; VLOOKUP(MONTH(Q114),calc!$D$3:$F$14,2,FALSE)</f>
        <v>Qtr1</v>
      </c>
      <c r="U114" s="37" t="str">
        <f>"FY" &amp; RIGHT(YEAR(Q114) + VLOOKUP(MONTH(Q114),{1,0;10,1},2,TRUE),2)</f>
        <v>FY21</v>
      </c>
    </row>
    <row r="115" spans="1:21" x14ac:dyDescent="0.3">
      <c r="A115" s="8"/>
      <c r="B115" s="8" t="s">
        <v>61</v>
      </c>
      <c r="C115" s="8" t="s">
        <v>97</v>
      </c>
      <c r="D115" s="8" t="s">
        <v>99</v>
      </c>
      <c r="E115" s="8" t="s">
        <v>204</v>
      </c>
      <c r="F115" s="8">
        <v>258</v>
      </c>
      <c r="G115" s="8">
        <v>24</v>
      </c>
      <c r="H115" s="8">
        <v>12</v>
      </c>
      <c r="I115" s="8">
        <v>6</v>
      </c>
      <c r="J115" s="8">
        <v>0</v>
      </c>
      <c r="K115" s="8">
        <v>18</v>
      </c>
      <c r="L115" s="8">
        <v>0</v>
      </c>
      <c r="M115" s="8">
        <v>0</v>
      </c>
      <c r="N115" s="8">
        <v>1</v>
      </c>
      <c r="O115" s="8">
        <v>2</v>
      </c>
      <c r="P115" s="8">
        <v>19</v>
      </c>
      <c r="Q115" s="29">
        <v>44109</v>
      </c>
      <c r="R115" s="46">
        <f>(Q115-calc!$O$2)/7+1</f>
        <v>1.5714285714285714</v>
      </c>
      <c r="S115" s="37" t="str">
        <f t="shared" si="1"/>
        <v>Oct</v>
      </c>
      <c r="T115" s="37" t="str">
        <f>"Qtr" &amp; VLOOKUP(MONTH(Q115),calc!$D$3:$F$14,2,FALSE)</f>
        <v>Qtr1</v>
      </c>
      <c r="U115" s="37" t="str">
        <f>"FY" &amp; RIGHT(YEAR(Q115) + VLOOKUP(MONTH(Q115),{1,0;10,1},2,TRUE),2)</f>
        <v>FY21</v>
      </c>
    </row>
    <row r="116" spans="1:21" x14ac:dyDescent="0.3">
      <c r="A116" s="8"/>
      <c r="B116" s="8" t="s">
        <v>61</v>
      </c>
      <c r="C116" s="8" t="s">
        <v>100</v>
      </c>
      <c r="D116" s="8" t="s">
        <v>101</v>
      </c>
      <c r="E116" s="8" t="s">
        <v>204</v>
      </c>
      <c r="F116" s="8">
        <v>24</v>
      </c>
      <c r="G116" s="8">
        <v>4</v>
      </c>
      <c r="H116" s="8">
        <v>4</v>
      </c>
      <c r="I116" s="8">
        <v>0</v>
      </c>
      <c r="J116" s="8">
        <v>0</v>
      </c>
      <c r="K116" s="8">
        <v>4</v>
      </c>
      <c r="L116" s="8">
        <v>0</v>
      </c>
      <c r="M116" s="8">
        <v>0</v>
      </c>
      <c r="N116" s="8">
        <v>0</v>
      </c>
      <c r="O116" s="8">
        <v>0</v>
      </c>
      <c r="P116" s="8">
        <v>3</v>
      </c>
      <c r="Q116" s="29">
        <v>44109</v>
      </c>
      <c r="R116" s="46">
        <f>(Q116-calc!$O$2)/7+1</f>
        <v>1.5714285714285714</v>
      </c>
      <c r="S116" s="37" t="str">
        <f t="shared" si="1"/>
        <v>Oct</v>
      </c>
      <c r="T116" s="37" t="str">
        <f>"Qtr" &amp; VLOOKUP(MONTH(Q116),calc!$D$3:$F$14,2,FALSE)</f>
        <v>Qtr1</v>
      </c>
      <c r="U116" s="37" t="str">
        <f>"FY" &amp; RIGHT(YEAR(Q116) + VLOOKUP(MONTH(Q116),{1,0;10,1},2,TRUE),2)</f>
        <v>FY21</v>
      </c>
    </row>
    <row r="117" spans="1:21" x14ac:dyDescent="0.3">
      <c r="A117" s="8"/>
      <c r="B117" s="8" t="s">
        <v>61</v>
      </c>
      <c r="C117" s="8" t="s">
        <v>102</v>
      </c>
      <c r="D117" s="8" t="s">
        <v>103</v>
      </c>
      <c r="E117" s="8" t="s">
        <v>204</v>
      </c>
      <c r="F117" s="8">
        <v>11</v>
      </c>
      <c r="G117" s="8">
        <v>7</v>
      </c>
      <c r="H117" s="8">
        <v>7</v>
      </c>
      <c r="I117" s="8">
        <v>0</v>
      </c>
      <c r="J117" s="8">
        <v>0</v>
      </c>
      <c r="K117" s="8">
        <v>7</v>
      </c>
      <c r="L117" s="8">
        <v>0</v>
      </c>
      <c r="M117" s="8">
        <v>1</v>
      </c>
      <c r="N117" s="8">
        <v>1</v>
      </c>
      <c r="O117" s="8">
        <v>0</v>
      </c>
      <c r="P117" s="8">
        <v>5</v>
      </c>
      <c r="Q117" s="29">
        <v>44109</v>
      </c>
      <c r="R117" s="46">
        <f>(Q117-calc!$O$2)/7+1</f>
        <v>1.5714285714285714</v>
      </c>
      <c r="S117" s="37" t="str">
        <f t="shared" si="1"/>
        <v>Oct</v>
      </c>
      <c r="T117" s="37" t="str">
        <f>"Qtr" &amp; VLOOKUP(MONTH(Q117),calc!$D$3:$F$14,2,FALSE)</f>
        <v>Qtr1</v>
      </c>
      <c r="U117" s="37" t="str">
        <f>"FY" &amp; RIGHT(YEAR(Q117) + VLOOKUP(MONTH(Q117),{1,0;10,1},2,TRUE),2)</f>
        <v>FY21</v>
      </c>
    </row>
    <row r="118" spans="1:21" x14ac:dyDescent="0.3">
      <c r="A118" s="8"/>
      <c r="B118" s="8" t="s">
        <v>61</v>
      </c>
      <c r="C118" s="8" t="s">
        <v>68</v>
      </c>
      <c r="D118" s="8" t="s">
        <v>104</v>
      </c>
      <c r="E118" s="8" t="s">
        <v>204</v>
      </c>
      <c r="F118" s="8">
        <v>72</v>
      </c>
      <c r="G118" s="8">
        <v>19</v>
      </c>
      <c r="H118" s="8">
        <v>12</v>
      </c>
      <c r="I118" s="8">
        <v>3</v>
      </c>
      <c r="J118" s="8">
        <v>0</v>
      </c>
      <c r="K118" s="8">
        <v>19</v>
      </c>
      <c r="L118" s="8">
        <v>0</v>
      </c>
      <c r="M118" s="8">
        <v>0</v>
      </c>
      <c r="N118" s="8">
        <v>0</v>
      </c>
      <c r="O118" s="8">
        <v>0</v>
      </c>
      <c r="P118" s="8">
        <v>17</v>
      </c>
      <c r="Q118" s="29">
        <v>44109</v>
      </c>
      <c r="R118" s="46">
        <f>(Q118-calc!$O$2)/7+1</f>
        <v>1.5714285714285714</v>
      </c>
      <c r="S118" s="37" t="str">
        <f t="shared" si="1"/>
        <v>Oct</v>
      </c>
      <c r="T118" s="37" t="str">
        <f>"Qtr" &amp; VLOOKUP(MONTH(Q118),calc!$D$3:$F$14,2,FALSE)</f>
        <v>Qtr1</v>
      </c>
      <c r="U118" s="37" t="str">
        <f>"FY" &amp; RIGHT(YEAR(Q118) + VLOOKUP(MONTH(Q118),{1,0;10,1},2,TRUE),2)</f>
        <v>FY21</v>
      </c>
    </row>
    <row r="119" spans="1:21" x14ac:dyDescent="0.3">
      <c r="A119" s="8"/>
      <c r="B119" s="8" t="s">
        <v>61</v>
      </c>
      <c r="C119" s="8" t="s">
        <v>64</v>
      </c>
      <c r="D119" s="8" t="s">
        <v>105</v>
      </c>
      <c r="E119" s="8" t="s">
        <v>204</v>
      </c>
      <c r="F119" s="8">
        <v>57</v>
      </c>
      <c r="G119" s="8">
        <v>17</v>
      </c>
      <c r="H119" s="8">
        <v>17</v>
      </c>
      <c r="I119" s="8">
        <v>0</v>
      </c>
      <c r="J119" s="8">
        <v>0</v>
      </c>
      <c r="K119" s="8">
        <v>17</v>
      </c>
      <c r="L119" s="8">
        <v>0</v>
      </c>
      <c r="M119" s="8">
        <v>0</v>
      </c>
      <c r="N119" s="8">
        <v>0</v>
      </c>
      <c r="O119" s="8">
        <v>0</v>
      </c>
      <c r="P119" s="8">
        <v>13</v>
      </c>
      <c r="Q119" s="29">
        <v>44109</v>
      </c>
      <c r="R119" s="46">
        <f>(Q119-calc!$O$2)/7+1</f>
        <v>1.5714285714285714</v>
      </c>
      <c r="S119" s="37" t="str">
        <f t="shared" si="1"/>
        <v>Oct</v>
      </c>
      <c r="T119" s="37" t="str">
        <f>"Qtr" &amp; VLOOKUP(MONTH(Q119),calc!$D$3:$F$14,2,FALSE)</f>
        <v>Qtr1</v>
      </c>
      <c r="U119" s="37" t="str">
        <f>"FY" &amp; RIGHT(YEAR(Q119) + VLOOKUP(MONTH(Q119),{1,0;10,1},2,TRUE),2)</f>
        <v>FY21</v>
      </c>
    </row>
    <row r="120" spans="1:21" x14ac:dyDescent="0.3">
      <c r="A120" s="8"/>
      <c r="B120" s="8" t="s">
        <v>61</v>
      </c>
      <c r="C120" s="8" t="s">
        <v>106</v>
      </c>
      <c r="D120" s="8" t="s">
        <v>107</v>
      </c>
      <c r="E120" s="8" t="s">
        <v>204</v>
      </c>
      <c r="F120" s="8">
        <v>79</v>
      </c>
      <c r="G120" s="8">
        <v>15</v>
      </c>
      <c r="H120" s="8">
        <v>12</v>
      </c>
      <c r="I120" s="8">
        <v>0</v>
      </c>
      <c r="J120" s="8">
        <v>0</v>
      </c>
      <c r="K120" s="8">
        <v>13</v>
      </c>
      <c r="L120" s="8">
        <v>0</v>
      </c>
      <c r="M120" s="8">
        <v>0</v>
      </c>
      <c r="N120" s="8">
        <v>5</v>
      </c>
      <c r="O120" s="8">
        <v>0</v>
      </c>
      <c r="P120" s="8">
        <v>12</v>
      </c>
      <c r="Q120" s="29">
        <v>44109</v>
      </c>
      <c r="R120" s="46">
        <f>(Q120-calc!$O$2)/7+1</f>
        <v>1.5714285714285714</v>
      </c>
      <c r="S120" s="37" t="str">
        <f t="shared" si="1"/>
        <v>Oct</v>
      </c>
      <c r="T120" s="37" t="str">
        <f>"Qtr" &amp; VLOOKUP(MONTH(Q120),calc!$D$3:$F$14,2,FALSE)</f>
        <v>Qtr1</v>
      </c>
      <c r="U120" s="37" t="str">
        <f>"FY" &amp; RIGHT(YEAR(Q120) + VLOOKUP(MONTH(Q120),{1,0;10,1},2,TRUE),2)</f>
        <v>FY21</v>
      </c>
    </row>
    <row r="121" spans="1:21" x14ac:dyDescent="0.3">
      <c r="A121" s="8"/>
      <c r="B121" s="8" t="s">
        <v>61</v>
      </c>
      <c r="C121" s="8" t="s">
        <v>108</v>
      </c>
      <c r="D121" s="8" t="s">
        <v>109</v>
      </c>
      <c r="E121" s="8" t="s">
        <v>204</v>
      </c>
      <c r="F121" s="8">
        <v>16</v>
      </c>
      <c r="G121" s="8">
        <v>4</v>
      </c>
      <c r="H121" s="8">
        <v>2</v>
      </c>
      <c r="I121" s="8">
        <v>0</v>
      </c>
      <c r="J121" s="8">
        <v>0</v>
      </c>
      <c r="K121" s="8">
        <v>4</v>
      </c>
      <c r="L121" s="8">
        <v>0</v>
      </c>
      <c r="M121" s="8">
        <v>0</v>
      </c>
      <c r="N121" s="8">
        <v>0</v>
      </c>
      <c r="O121" s="8">
        <v>0</v>
      </c>
      <c r="P121" s="8">
        <v>3</v>
      </c>
      <c r="Q121" s="29">
        <v>44109</v>
      </c>
      <c r="R121" s="46">
        <f>(Q121-calc!$O$2)/7+1</f>
        <v>1.5714285714285714</v>
      </c>
      <c r="S121" s="37" t="str">
        <f t="shared" si="1"/>
        <v>Oct</v>
      </c>
      <c r="T121" s="37" t="str">
        <f>"Qtr" &amp; VLOOKUP(MONTH(Q121),calc!$D$3:$F$14,2,FALSE)</f>
        <v>Qtr1</v>
      </c>
      <c r="U121" s="37" t="str">
        <f>"FY" &amp; RIGHT(YEAR(Q121) + VLOOKUP(MONTH(Q121),{1,0;10,1},2,TRUE),2)</f>
        <v>FY21</v>
      </c>
    </row>
    <row r="122" spans="1:21" x14ac:dyDescent="0.3">
      <c r="A122" s="8"/>
      <c r="B122" s="8" t="s">
        <v>61</v>
      </c>
      <c r="C122" s="8" t="s">
        <v>110</v>
      </c>
      <c r="D122" s="8" t="s">
        <v>111</v>
      </c>
      <c r="E122" s="8" t="s">
        <v>204</v>
      </c>
      <c r="F122" s="8">
        <v>36</v>
      </c>
      <c r="G122" s="8">
        <v>4</v>
      </c>
      <c r="H122" s="8">
        <v>4</v>
      </c>
      <c r="I122" s="8">
        <v>0</v>
      </c>
      <c r="J122" s="8">
        <v>0</v>
      </c>
      <c r="K122" s="8">
        <v>4</v>
      </c>
      <c r="L122" s="8">
        <v>0</v>
      </c>
      <c r="M122" s="8">
        <v>0</v>
      </c>
      <c r="N122" s="8">
        <v>0</v>
      </c>
      <c r="O122" s="8">
        <v>0</v>
      </c>
      <c r="P122" s="8">
        <v>1</v>
      </c>
      <c r="Q122" s="29">
        <v>44109</v>
      </c>
      <c r="R122" s="46">
        <f>(Q122-calc!$O$2)/7+1</f>
        <v>1.5714285714285714</v>
      </c>
      <c r="S122" s="37" t="str">
        <f t="shared" si="1"/>
        <v>Oct</v>
      </c>
      <c r="T122" s="37" t="str">
        <f>"Qtr" &amp; VLOOKUP(MONTH(Q122),calc!$D$3:$F$14,2,FALSE)</f>
        <v>Qtr1</v>
      </c>
      <c r="U122" s="37" t="str">
        <f>"FY" &amp; RIGHT(YEAR(Q122) + VLOOKUP(MONTH(Q122),{1,0;10,1},2,TRUE),2)</f>
        <v>FY21</v>
      </c>
    </row>
    <row r="123" spans="1:21" x14ac:dyDescent="0.3">
      <c r="A123" s="8"/>
      <c r="B123" s="8" t="s">
        <v>61</v>
      </c>
      <c r="C123" s="8" t="s">
        <v>71</v>
      </c>
      <c r="D123" s="8" t="s">
        <v>112</v>
      </c>
      <c r="E123" s="8" t="s">
        <v>204</v>
      </c>
      <c r="F123" s="8">
        <v>21</v>
      </c>
      <c r="G123" s="8">
        <v>5</v>
      </c>
      <c r="H123" s="8">
        <v>5</v>
      </c>
      <c r="I123" s="8">
        <v>0</v>
      </c>
      <c r="J123" s="8">
        <v>0</v>
      </c>
      <c r="K123" s="8">
        <v>5</v>
      </c>
      <c r="L123" s="8">
        <v>0</v>
      </c>
      <c r="M123" s="8">
        <v>0</v>
      </c>
      <c r="N123" s="8">
        <v>0</v>
      </c>
      <c r="O123" s="8">
        <v>0</v>
      </c>
      <c r="P123" s="8">
        <v>3</v>
      </c>
      <c r="Q123" s="29">
        <v>44109</v>
      </c>
      <c r="R123" s="46">
        <f>(Q123-calc!$O$2)/7+1</f>
        <v>1.5714285714285714</v>
      </c>
      <c r="S123" s="37" t="str">
        <f t="shared" si="1"/>
        <v>Oct</v>
      </c>
      <c r="T123" s="37" t="str">
        <f>"Qtr" &amp; VLOOKUP(MONTH(Q123),calc!$D$3:$F$14,2,FALSE)</f>
        <v>Qtr1</v>
      </c>
      <c r="U123" s="37" t="str">
        <f>"FY" &amp; RIGHT(YEAR(Q123) + VLOOKUP(MONTH(Q123),{1,0;10,1},2,TRUE),2)</f>
        <v>FY21</v>
      </c>
    </row>
    <row r="124" spans="1:21" x14ac:dyDescent="0.3">
      <c r="A124" s="8"/>
      <c r="B124" s="8" t="s">
        <v>61</v>
      </c>
      <c r="C124" s="8" t="s">
        <v>102</v>
      </c>
      <c r="D124" s="8" t="s">
        <v>113</v>
      </c>
      <c r="E124" s="8" t="s">
        <v>204</v>
      </c>
      <c r="F124" s="8">
        <v>2</v>
      </c>
      <c r="G124" s="8">
        <v>0</v>
      </c>
      <c r="H124" s="8">
        <v>0</v>
      </c>
      <c r="I124" s="8">
        <v>0</v>
      </c>
      <c r="J124" s="8">
        <v>0</v>
      </c>
      <c r="K124" s="8">
        <v>0</v>
      </c>
      <c r="L124" s="8">
        <v>0</v>
      </c>
      <c r="M124" s="8">
        <v>0</v>
      </c>
      <c r="N124" s="8">
        <v>0</v>
      </c>
      <c r="O124" s="8">
        <v>0</v>
      </c>
      <c r="P124" s="8">
        <v>0</v>
      </c>
      <c r="Q124" s="29">
        <v>44109</v>
      </c>
      <c r="R124" s="46">
        <f>(Q124-calc!$O$2)/7+1</f>
        <v>1.5714285714285714</v>
      </c>
      <c r="S124" s="37" t="str">
        <f t="shared" si="1"/>
        <v>Oct</v>
      </c>
      <c r="T124" s="37" t="str">
        <f>"Qtr" &amp; VLOOKUP(MONTH(Q124),calc!$D$3:$F$14,2,FALSE)</f>
        <v>Qtr1</v>
      </c>
      <c r="U124" s="37" t="str">
        <f>"FY" &amp; RIGHT(YEAR(Q124) + VLOOKUP(MONTH(Q124),{1,0;10,1},2,TRUE),2)</f>
        <v>FY21</v>
      </c>
    </row>
    <row r="125" spans="1:21" x14ac:dyDescent="0.3">
      <c r="A125" s="8"/>
      <c r="B125" s="8" t="s">
        <v>61</v>
      </c>
      <c r="C125" s="8" t="s">
        <v>71</v>
      </c>
      <c r="D125" s="8" t="s">
        <v>114</v>
      </c>
      <c r="E125" s="8" t="s">
        <v>204</v>
      </c>
      <c r="F125" s="8">
        <v>6</v>
      </c>
      <c r="G125" s="8">
        <v>1</v>
      </c>
      <c r="H125" s="8">
        <v>1</v>
      </c>
      <c r="I125" s="8">
        <v>0</v>
      </c>
      <c r="J125" s="8">
        <v>0</v>
      </c>
      <c r="K125" s="8">
        <v>1</v>
      </c>
      <c r="L125" s="8">
        <v>0</v>
      </c>
      <c r="M125" s="8">
        <v>0</v>
      </c>
      <c r="N125" s="8">
        <v>0</v>
      </c>
      <c r="O125" s="8">
        <v>0</v>
      </c>
      <c r="P125" s="8">
        <v>1</v>
      </c>
      <c r="Q125" s="29">
        <v>44109</v>
      </c>
      <c r="R125" s="46">
        <f>(Q125-calc!$O$2)/7+1</f>
        <v>1.5714285714285714</v>
      </c>
      <c r="S125" s="37" t="str">
        <f t="shared" si="1"/>
        <v>Oct</v>
      </c>
      <c r="T125" s="37" t="str">
        <f>"Qtr" &amp; VLOOKUP(MONTH(Q125),calc!$D$3:$F$14,2,FALSE)</f>
        <v>Qtr1</v>
      </c>
      <c r="U125" s="37" t="str">
        <f>"FY" &amp; RIGHT(YEAR(Q125) + VLOOKUP(MONTH(Q125),{1,0;10,1},2,TRUE),2)</f>
        <v>FY21</v>
      </c>
    </row>
    <row r="126" spans="1:21" x14ac:dyDescent="0.3">
      <c r="A126" s="8"/>
      <c r="B126" s="8" t="s">
        <v>61</v>
      </c>
      <c r="C126" s="8" t="s">
        <v>68</v>
      </c>
      <c r="D126" s="8" t="s">
        <v>115</v>
      </c>
      <c r="E126" s="8" t="s">
        <v>204</v>
      </c>
      <c r="F126" s="8">
        <v>1</v>
      </c>
      <c r="G126" s="8">
        <v>0</v>
      </c>
      <c r="H126" s="8">
        <v>0</v>
      </c>
      <c r="I126" s="8">
        <v>0</v>
      </c>
      <c r="J126" s="8">
        <v>0</v>
      </c>
      <c r="K126" s="8">
        <v>0</v>
      </c>
      <c r="L126" s="8"/>
      <c r="M126" s="8">
        <v>0</v>
      </c>
      <c r="N126" s="8">
        <v>0</v>
      </c>
      <c r="O126" s="8">
        <v>0</v>
      </c>
      <c r="P126" s="8">
        <v>0</v>
      </c>
      <c r="Q126" s="29">
        <v>44109</v>
      </c>
      <c r="R126" s="46">
        <f>(Q126-calc!$O$2)/7+1</f>
        <v>1.5714285714285714</v>
      </c>
      <c r="S126" s="37" t="str">
        <f t="shared" si="1"/>
        <v>Oct</v>
      </c>
      <c r="T126" s="37" t="str">
        <f>"Qtr" &amp; VLOOKUP(MONTH(Q126),calc!$D$3:$F$14,2,FALSE)</f>
        <v>Qtr1</v>
      </c>
      <c r="U126" s="37" t="str">
        <f>"FY" &amp; RIGHT(YEAR(Q126) + VLOOKUP(MONTH(Q126),{1,0;10,1},2,TRUE),2)</f>
        <v>FY21</v>
      </c>
    </row>
    <row r="127" spans="1:21" x14ac:dyDescent="0.3">
      <c r="A127" s="8"/>
      <c r="B127" s="8" t="s">
        <v>61</v>
      </c>
      <c r="C127" s="8" t="s">
        <v>66</v>
      </c>
      <c r="D127" s="8" t="s">
        <v>116</v>
      </c>
      <c r="E127" s="8" t="s">
        <v>204</v>
      </c>
      <c r="F127" s="8">
        <v>141</v>
      </c>
      <c r="G127" s="8">
        <v>32</v>
      </c>
      <c r="H127" s="8">
        <v>27</v>
      </c>
      <c r="I127" s="8">
        <v>0</v>
      </c>
      <c r="J127" s="8">
        <v>0</v>
      </c>
      <c r="K127" s="8">
        <v>32</v>
      </c>
      <c r="L127" s="8">
        <v>0</v>
      </c>
      <c r="M127" s="8">
        <v>1</v>
      </c>
      <c r="N127" s="8">
        <v>3</v>
      </c>
      <c r="O127" s="8">
        <v>0</v>
      </c>
      <c r="P127" s="8">
        <v>27</v>
      </c>
      <c r="Q127" s="29">
        <v>44109</v>
      </c>
      <c r="R127" s="46">
        <f>(Q127-calc!$O$2)/7+1</f>
        <v>1.5714285714285714</v>
      </c>
      <c r="S127" s="37" t="str">
        <f t="shared" si="1"/>
        <v>Oct</v>
      </c>
      <c r="T127" s="37" t="str">
        <f>"Qtr" &amp; VLOOKUP(MONTH(Q127),calc!$D$3:$F$14,2,FALSE)</f>
        <v>Qtr1</v>
      </c>
      <c r="U127" s="37" t="str">
        <f>"FY" &amp; RIGHT(YEAR(Q127) + VLOOKUP(MONTH(Q127),{1,0;10,1},2,TRUE),2)</f>
        <v>FY21</v>
      </c>
    </row>
    <row r="128" spans="1:21" x14ac:dyDescent="0.3">
      <c r="A128" s="8"/>
      <c r="B128" s="8" t="s">
        <v>61</v>
      </c>
      <c r="C128" s="8" t="s">
        <v>117</v>
      </c>
      <c r="D128" s="8" t="s">
        <v>118</v>
      </c>
      <c r="E128" s="8" t="s">
        <v>204</v>
      </c>
      <c r="F128" s="8">
        <v>41</v>
      </c>
      <c r="G128" s="8">
        <v>11</v>
      </c>
      <c r="H128" s="8">
        <v>11</v>
      </c>
      <c r="I128" s="8">
        <v>0</v>
      </c>
      <c r="J128" s="8">
        <v>0</v>
      </c>
      <c r="K128" s="8">
        <v>11</v>
      </c>
      <c r="L128" s="8">
        <v>0</v>
      </c>
      <c r="M128" s="8">
        <v>0</v>
      </c>
      <c r="N128" s="8">
        <v>0</v>
      </c>
      <c r="O128" s="8">
        <v>1</v>
      </c>
      <c r="P128" s="8">
        <v>9</v>
      </c>
      <c r="Q128" s="29">
        <v>44109</v>
      </c>
      <c r="R128" s="46">
        <f>(Q128-calc!$O$2)/7+1</f>
        <v>1.5714285714285714</v>
      </c>
      <c r="S128" s="37" t="str">
        <f t="shared" si="1"/>
        <v>Oct</v>
      </c>
      <c r="T128" s="37" t="str">
        <f>"Qtr" &amp; VLOOKUP(MONTH(Q128),calc!$D$3:$F$14,2,FALSE)</f>
        <v>Qtr1</v>
      </c>
      <c r="U128" s="37" t="str">
        <f>"FY" &amp; RIGHT(YEAR(Q128) + VLOOKUP(MONTH(Q128),{1,0;10,1},2,TRUE),2)</f>
        <v>FY21</v>
      </c>
    </row>
    <row r="129" spans="1:21" x14ac:dyDescent="0.3">
      <c r="A129" s="8"/>
      <c r="B129" s="8" t="s">
        <v>61</v>
      </c>
      <c r="C129" s="8" t="s">
        <v>68</v>
      </c>
      <c r="D129" s="8" t="s">
        <v>119</v>
      </c>
      <c r="E129" s="8" t="s">
        <v>204</v>
      </c>
      <c r="F129" s="8">
        <v>0</v>
      </c>
      <c r="G129" s="8">
        <v>0</v>
      </c>
      <c r="H129" s="8">
        <v>0</v>
      </c>
      <c r="I129" s="8">
        <v>0</v>
      </c>
      <c r="J129" s="8">
        <v>0</v>
      </c>
      <c r="K129" s="8">
        <v>0</v>
      </c>
      <c r="L129" s="8">
        <v>0</v>
      </c>
      <c r="M129" s="8">
        <v>0</v>
      </c>
      <c r="N129" s="8"/>
      <c r="O129" s="8">
        <v>0</v>
      </c>
      <c r="P129" s="8">
        <v>0</v>
      </c>
      <c r="Q129" s="29">
        <v>44109</v>
      </c>
      <c r="R129" s="46">
        <f>(Q129-calc!$O$2)/7+1</f>
        <v>1.5714285714285714</v>
      </c>
      <c r="S129" s="37" t="str">
        <f t="shared" si="1"/>
        <v>Oct</v>
      </c>
      <c r="T129" s="37" t="str">
        <f>"Qtr" &amp; VLOOKUP(MONTH(Q129),calc!$D$3:$F$14,2,FALSE)</f>
        <v>Qtr1</v>
      </c>
      <c r="U129" s="37" t="str">
        <f>"FY" &amp; RIGHT(YEAR(Q129) + VLOOKUP(MONTH(Q129),{1,0;10,1},2,TRUE),2)</f>
        <v>FY21</v>
      </c>
    </row>
    <row r="130" spans="1:21" x14ac:dyDescent="0.3">
      <c r="A130" s="8"/>
      <c r="B130" s="8" t="s">
        <v>61</v>
      </c>
      <c r="C130" s="8" t="s">
        <v>120</v>
      </c>
      <c r="D130" s="8" t="s">
        <v>121</v>
      </c>
      <c r="E130" s="8" t="s">
        <v>204</v>
      </c>
      <c r="F130" s="8">
        <v>7</v>
      </c>
      <c r="G130" s="8">
        <v>0</v>
      </c>
      <c r="H130" s="8">
        <v>0</v>
      </c>
      <c r="I130" s="8">
        <v>0</v>
      </c>
      <c r="J130" s="8">
        <v>0</v>
      </c>
      <c r="K130" s="8">
        <v>0</v>
      </c>
      <c r="L130" s="8">
        <v>0</v>
      </c>
      <c r="M130" s="8">
        <v>0</v>
      </c>
      <c r="N130" s="8">
        <v>0</v>
      </c>
      <c r="O130" s="8">
        <v>0</v>
      </c>
      <c r="P130" s="8">
        <v>0</v>
      </c>
      <c r="Q130" s="29">
        <v>44109</v>
      </c>
      <c r="R130" s="46">
        <f>(Q130-calc!$O$2)/7+1</f>
        <v>1.5714285714285714</v>
      </c>
      <c r="S130" s="37" t="str">
        <f t="shared" si="1"/>
        <v>Oct</v>
      </c>
      <c r="T130" s="37" t="str">
        <f>"Qtr" &amp; VLOOKUP(MONTH(Q130),calc!$D$3:$F$14,2,FALSE)</f>
        <v>Qtr1</v>
      </c>
      <c r="U130" s="37" t="str">
        <f>"FY" &amp; RIGHT(YEAR(Q130) + VLOOKUP(MONTH(Q130),{1,0;10,1},2,TRUE),2)</f>
        <v>FY21</v>
      </c>
    </row>
    <row r="131" spans="1:21" x14ac:dyDescent="0.3">
      <c r="A131" s="8"/>
      <c r="B131" s="8" t="s">
        <v>61</v>
      </c>
      <c r="C131" s="8" t="s">
        <v>64</v>
      </c>
      <c r="D131" s="8" t="s">
        <v>122</v>
      </c>
      <c r="E131" s="8" t="s">
        <v>204</v>
      </c>
      <c r="F131" s="8">
        <v>140</v>
      </c>
      <c r="G131" s="8">
        <v>26</v>
      </c>
      <c r="H131" s="8">
        <v>26</v>
      </c>
      <c r="I131" s="8">
        <v>0</v>
      </c>
      <c r="J131" s="8">
        <v>0</v>
      </c>
      <c r="K131" s="8">
        <v>26</v>
      </c>
      <c r="L131" s="8">
        <v>0</v>
      </c>
      <c r="M131" s="8">
        <v>1</v>
      </c>
      <c r="N131" s="8">
        <v>5</v>
      </c>
      <c r="O131" s="8">
        <v>3</v>
      </c>
      <c r="P131" s="8">
        <v>17</v>
      </c>
      <c r="Q131" s="29">
        <v>44109</v>
      </c>
      <c r="R131" s="46">
        <f>(Q131-calc!$O$2)/7+1</f>
        <v>1.5714285714285714</v>
      </c>
      <c r="S131" s="37" t="str">
        <f t="shared" si="1"/>
        <v>Oct</v>
      </c>
      <c r="T131" s="37" t="str">
        <f>"Qtr" &amp; VLOOKUP(MONTH(Q131),calc!$D$3:$F$14,2,FALSE)</f>
        <v>Qtr1</v>
      </c>
      <c r="U131" s="37" t="str">
        <f>"FY" &amp; RIGHT(YEAR(Q131) + VLOOKUP(MONTH(Q131),{1,0;10,1},2,TRUE),2)</f>
        <v>FY21</v>
      </c>
    </row>
    <row r="132" spans="1:21" x14ac:dyDescent="0.3">
      <c r="A132" s="8"/>
      <c r="B132" s="8" t="s">
        <v>61</v>
      </c>
      <c r="C132" s="8" t="s">
        <v>64</v>
      </c>
      <c r="D132" s="8" t="s">
        <v>123</v>
      </c>
      <c r="E132" s="8" t="s">
        <v>204</v>
      </c>
      <c r="F132" s="8">
        <v>36</v>
      </c>
      <c r="G132" s="8">
        <v>3</v>
      </c>
      <c r="H132" s="8">
        <v>3</v>
      </c>
      <c r="I132" s="8">
        <v>0</v>
      </c>
      <c r="J132" s="8">
        <v>0</v>
      </c>
      <c r="K132" s="8">
        <v>3</v>
      </c>
      <c r="L132" s="8">
        <v>0</v>
      </c>
      <c r="M132" s="8">
        <v>0</v>
      </c>
      <c r="N132" s="8">
        <v>0</v>
      </c>
      <c r="O132" s="8">
        <v>0</v>
      </c>
      <c r="P132" s="8">
        <v>3</v>
      </c>
      <c r="Q132" s="29">
        <v>44109</v>
      </c>
      <c r="R132" s="46">
        <f>(Q132-calc!$O$2)/7+1</f>
        <v>1.5714285714285714</v>
      </c>
      <c r="S132" s="37" t="str">
        <f t="shared" si="1"/>
        <v>Oct</v>
      </c>
      <c r="T132" s="37" t="str">
        <f>"Qtr" &amp; VLOOKUP(MONTH(Q132),calc!$D$3:$F$14,2,FALSE)</f>
        <v>Qtr1</v>
      </c>
      <c r="U132" s="37" t="str">
        <f>"FY" &amp; RIGHT(YEAR(Q132) + VLOOKUP(MONTH(Q132),{1,0;10,1},2,TRUE),2)</f>
        <v>FY21</v>
      </c>
    </row>
    <row r="133" spans="1:21" x14ac:dyDescent="0.3">
      <c r="A133" s="8"/>
      <c r="B133" s="8" t="s">
        <v>61</v>
      </c>
      <c r="C133" s="8" t="s">
        <v>71</v>
      </c>
      <c r="D133" s="8" t="s">
        <v>124</v>
      </c>
      <c r="E133" s="8" t="s">
        <v>204</v>
      </c>
      <c r="F133" s="8">
        <v>188</v>
      </c>
      <c r="G133" s="8">
        <v>28</v>
      </c>
      <c r="H133" s="8">
        <v>23</v>
      </c>
      <c r="I133" s="8">
        <v>1</v>
      </c>
      <c r="J133" s="8">
        <v>0</v>
      </c>
      <c r="K133" s="8">
        <v>24</v>
      </c>
      <c r="L133" s="8">
        <v>0</v>
      </c>
      <c r="M133" s="8">
        <v>0</v>
      </c>
      <c r="N133" s="8">
        <v>2</v>
      </c>
      <c r="O133" s="8">
        <v>3</v>
      </c>
      <c r="P133" s="8">
        <v>19</v>
      </c>
      <c r="Q133" s="29">
        <v>44109</v>
      </c>
      <c r="R133" s="46">
        <f>(Q133-calc!$O$2)/7+1</f>
        <v>1.5714285714285714</v>
      </c>
      <c r="S133" s="37" t="str">
        <f t="shared" si="1"/>
        <v>Oct</v>
      </c>
      <c r="T133" s="37" t="str">
        <f>"Qtr" &amp; VLOOKUP(MONTH(Q133),calc!$D$3:$F$14,2,FALSE)</f>
        <v>Qtr1</v>
      </c>
      <c r="U133" s="37" t="str">
        <f>"FY" &amp; RIGHT(YEAR(Q133) + VLOOKUP(MONTH(Q133),{1,0;10,1},2,TRUE),2)</f>
        <v>FY21</v>
      </c>
    </row>
    <row r="134" spans="1:21" x14ac:dyDescent="0.3">
      <c r="A134" s="8"/>
      <c r="B134" s="8" t="s">
        <v>61</v>
      </c>
      <c r="C134" s="8" t="s">
        <v>125</v>
      </c>
      <c r="D134" s="8" t="s">
        <v>126</v>
      </c>
      <c r="E134" s="8" t="s">
        <v>204</v>
      </c>
      <c r="F134" s="8">
        <v>102</v>
      </c>
      <c r="G134" s="8">
        <v>16</v>
      </c>
      <c r="H134" s="8">
        <v>16</v>
      </c>
      <c r="I134" s="8">
        <v>0</v>
      </c>
      <c r="J134" s="8">
        <v>0</v>
      </c>
      <c r="K134" s="8">
        <v>16</v>
      </c>
      <c r="L134" s="8">
        <v>0</v>
      </c>
      <c r="M134" s="8">
        <v>0</v>
      </c>
      <c r="N134" s="8">
        <v>0</v>
      </c>
      <c r="O134" s="8">
        <v>0</v>
      </c>
      <c r="P134" s="8">
        <v>14</v>
      </c>
      <c r="Q134" s="29">
        <v>44109</v>
      </c>
      <c r="R134" s="46">
        <f>(Q134-calc!$O$2)/7+1</f>
        <v>1.5714285714285714</v>
      </c>
      <c r="S134" s="37" t="str">
        <f t="shared" ref="S134:S197" si="2">TEXT(Q134, "mmm")</f>
        <v>Oct</v>
      </c>
      <c r="T134" s="37" t="str">
        <f>"Qtr" &amp; VLOOKUP(MONTH(Q134),calc!$D$3:$F$14,2,FALSE)</f>
        <v>Qtr1</v>
      </c>
      <c r="U134" s="37" t="str">
        <f>"FY" &amp; RIGHT(YEAR(Q134) + VLOOKUP(MONTH(Q134),{1,0;10,1},2,TRUE),2)</f>
        <v>FY21</v>
      </c>
    </row>
    <row r="135" spans="1:21" x14ac:dyDescent="0.3">
      <c r="A135" s="8"/>
      <c r="B135" s="8" t="s">
        <v>61</v>
      </c>
      <c r="C135" s="8" t="s">
        <v>102</v>
      </c>
      <c r="D135" s="8" t="s">
        <v>127</v>
      </c>
      <c r="E135" s="8" t="s">
        <v>204</v>
      </c>
      <c r="F135" s="8">
        <v>28</v>
      </c>
      <c r="G135" s="8">
        <v>3</v>
      </c>
      <c r="H135" s="8">
        <v>3</v>
      </c>
      <c r="I135" s="8">
        <v>0</v>
      </c>
      <c r="J135" s="8">
        <v>0</v>
      </c>
      <c r="K135" s="8">
        <v>3</v>
      </c>
      <c r="L135" s="8">
        <v>0</v>
      </c>
      <c r="M135" s="8">
        <v>0</v>
      </c>
      <c r="N135" s="8">
        <v>0</v>
      </c>
      <c r="O135" s="8">
        <v>0</v>
      </c>
      <c r="P135" s="8">
        <v>2</v>
      </c>
      <c r="Q135" s="29">
        <v>44109</v>
      </c>
      <c r="R135" s="46">
        <f>(Q135-calc!$O$2)/7+1</f>
        <v>1.5714285714285714</v>
      </c>
      <c r="S135" s="37" t="str">
        <f t="shared" si="2"/>
        <v>Oct</v>
      </c>
      <c r="T135" s="37" t="str">
        <f>"Qtr" &amp; VLOOKUP(MONTH(Q135),calc!$D$3:$F$14,2,FALSE)</f>
        <v>Qtr1</v>
      </c>
      <c r="U135" s="37" t="str">
        <f>"FY" &amp; RIGHT(YEAR(Q135) + VLOOKUP(MONTH(Q135),{1,0;10,1},2,TRUE),2)</f>
        <v>FY21</v>
      </c>
    </row>
    <row r="136" spans="1:21" x14ac:dyDescent="0.3">
      <c r="A136" s="8"/>
      <c r="B136" s="8" t="s">
        <v>61</v>
      </c>
      <c r="C136" s="8" t="s">
        <v>91</v>
      </c>
      <c r="D136" s="8" t="s">
        <v>128</v>
      </c>
      <c r="E136" s="8" t="s">
        <v>204</v>
      </c>
      <c r="F136" s="8">
        <v>26</v>
      </c>
      <c r="G136" s="8">
        <v>8</v>
      </c>
      <c r="H136" s="8">
        <v>8</v>
      </c>
      <c r="I136" s="8">
        <v>0</v>
      </c>
      <c r="J136" s="8">
        <v>0</v>
      </c>
      <c r="K136" s="8">
        <v>8</v>
      </c>
      <c r="L136" s="8">
        <v>0</v>
      </c>
      <c r="M136" s="8">
        <v>0</v>
      </c>
      <c r="N136" s="8">
        <v>0</v>
      </c>
      <c r="O136" s="8">
        <v>0</v>
      </c>
      <c r="P136" s="8">
        <v>5</v>
      </c>
      <c r="Q136" s="29">
        <v>44109</v>
      </c>
      <c r="R136" s="46">
        <f>(Q136-calc!$O$2)/7+1</f>
        <v>1.5714285714285714</v>
      </c>
      <c r="S136" s="37" t="str">
        <f t="shared" si="2"/>
        <v>Oct</v>
      </c>
      <c r="T136" s="37" t="str">
        <f>"Qtr" &amp; VLOOKUP(MONTH(Q136),calc!$D$3:$F$14,2,FALSE)</f>
        <v>Qtr1</v>
      </c>
      <c r="U136" s="37" t="str">
        <f>"FY" &amp; RIGHT(YEAR(Q136) + VLOOKUP(MONTH(Q136),{1,0;10,1},2,TRUE),2)</f>
        <v>FY21</v>
      </c>
    </row>
    <row r="137" spans="1:21" x14ac:dyDescent="0.3">
      <c r="A137" s="8"/>
      <c r="B137" s="8" t="s">
        <v>61</v>
      </c>
      <c r="C137" s="8" t="s">
        <v>71</v>
      </c>
      <c r="D137" s="8" t="s">
        <v>129</v>
      </c>
      <c r="E137" s="8" t="s">
        <v>204</v>
      </c>
      <c r="F137" s="8">
        <v>240</v>
      </c>
      <c r="G137" s="8">
        <v>36</v>
      </c>
      <c r="H137" s="8">
        <v>29</v>
      </c>
      <c r="I137" s="8">
        <v>0</v>
      </c>
      <c r="J137" s="8">
        <v>0</v>
      </c>
      <c r="K137" s="8">
        <v>29</v>
      </c>
      <c r="L137" s="8">
        <v>0</v>
      </c>
      <c r="M137" s="8">
        <v>1</v>
      </c>
      <c r="N137" s="8">
        <v>0</v>
      </c>
      <c r="O137" s="8">
        <v>3</v>
      </c>
      <c r="P137" s="8">
        <v>23</v>
      </c>
      <c r="Q137" s="29">
        <v>44109</v>
      </c>
      <c r="R137" s="46">
        <f>(Q137-calc!$O$2)/7+1</f>
        <v>1.5714285714285714</v>
      </c>
      <c r="S137" s="37" t="str">
        <f t="shared" si="2"/>
        <v>Oct</v>
      </c>
      <c r="T137" s="37" t="str">
        <f>"Qtr" &amp; VLOOKUP(MONTH(Q137),calc!$D$3:$F$14,2,FALSE)</f>
        <v>Qtr1</v>
      </c>
      <c r="U137" s="37" t="str">
        <f>"FY" &amp; RIGHT(YEAR(Q137) + VLOOKUP(MONTH(Q137),{1,0;10,1},2,TRUE),2)</f>
        <v>FY21</v>
      </c>
    </row>
    <row r="138" spans="1:21" x14ac:dyDescent="0.3">
      <c r="A138" s="8"/>
      <c r="B138" s="8" t="s">
        <v>61</v>
      </c>
      <c r="C138" s="8" t="s">
        <v>68</v>
      </c>
      <c r="D138" s="8" t="s">
        <v>130</v>
      </c>
      <c r="E138" s="8" t="s">
        <v>204</v>
      </c>
      <c r="F138" s="8">
        <v>9</v>
      </c>
      <c r="G138" s="8">
        <v>1</v>
      </c>
      <c r="H138" s="8">
        <v>1</v>
      </c>
      <c r="I138" s="8">
        <v>0</v>
      </c>
      <c r="J138" s="8">
        <v>0</v>
      </c>
      <c r="K138" s="8">
        <v>1</v>
      </c>
      <c r="L138" s="8">
        <v>0</v>
      </c>
      <c r="M138" s="8">
        <v>0</v>
      </c>
      <c r="N138" s="8">
        <v>0</v>
      </c>
      <c r="O138" s="8">
        <v>0</v>
      </c>
      <c r="P138" s="8">
        <v>1</v>
      </c>
      <c r="Q138" s="29">
        <v>44109</v>
      </c>
      <c r="R138" s="46">
        <f>(Q138-calc!$O$2)/7+1</f>
        <v>1.5714285714285714</v>
      </c>
      <c r="S138" s="37" t="str">
        <f t="shared" si="2"/>
        <v>Oct</v>
      </c>
      <c r="T138" s="37" t="str">
        <f>"Qtr" &amp; VLOOKUP(MONTH(Q138),calc!$D$3:$F$14,2,FALSE)</f>
        <v>Qtr1</v>
      </c>
      <c r="U138" s="37" t="str">
        <f>"FY" &amp; RIGHT(YEAR(Q138) + VLOOKUP(MONTH(Q138),{1,0;10,1},2,TRUE),2)</f>
        <v>FY21</v>
      </c>
    </row>
    <row r="139" spans="1:21" x14ac:dyDescent="0.3">
      <c r="A139" s="8"/>
      <c r="B139" s="8" t="s">
        <v>61</v>
      </c>
      <c r="C139" s="8" t="s">
        <v>125</v>
      </c>
      <c r="D139" s="8" t="s">
        <v>131</v>
      </c>
      <c r="E139" s="8" t="s">
        <v>204</v>
      </c>
      <c r="F139" s="8">
        <v>32</v>
      </c>
      <c r="G139" s="8">
        <v>12</v>
      </c>
      <c r="H139" s="8">
        <v>12</v>
      </c>
      <c r="I139" s="8">
        <v>0</v>
      </c>
      <c r="J139" s="8">
        <v>0</v>
      </c>
      <c r="K139" s="8">
        <v>12</v>
      </c>
      <c r="L139" s="8">
        <v>0</v>
      </c>
      <c r="M139" s="8">
        <v>0</v>
      </c>
      <c r="N139" s="8">
        <v>0</v>
      </c>
      <c r="O139" s="8">
        <v>0</v>
      </c>
      <c r="P139" s="8">
        <v>7</v>
      </c>
      <c r="Q139" s="29">
        <v>44109</v>
      </c>
      <c r="R139" s="46">
        <f>(Q139-calc!$O$2)/7+1</f>
        <v>1.5714285714285714</v>
      </c>
      <c r="S139" s="37" t="str">
        <f t="shared" si="2"/>
        <v>Oct</v>
      </c>
      <c r="T139" s="37" t="str">
        <f>"Qtr" &amp; VLOOKUP(MONTH(Q139),calc!$D$3:$F$14,2,FALSE)</f>
        <v>Qtr1</v>
      </c>
      <c r="U139" s="37" t="str">
        <f>"FY" &amp; RIGHT(YEAR(Q139) + VLOOKUP(MONTH(Q139),{1,0;10,1},2,TRUE),2)</f>
        <v>FY21</v>
      </c>
    </row>
    <row r="140" spans="1:21" x14ac:dyDescent="0.3">
      <c r="A140" s="8"/>
      <c r="B140" s="8" t="s">
        <v>5</v>
      </c>
      <c r="C140" s="8"/>
      <c r="D140" s="8" t="s">
        <v>6</v>
      </c>
      <c r="E140" s="8" t="s">
        <v>204</v>
      </c>
      <c r="F140" s="8">
        <v>133</v>
      </c>
      <c r="G140" s="8">
        <v>16</v>
      </c>
      <c r="H140" s="8">
        <v>16</v>
      </c>
      <c r="I140" s="8">
        <v>0</v>
      </c>
      <c r="J140" s="8">
        <v>1</v>
      </c>
      <c r="K140" s="8">
        <v>16</v>
      </c>
      <c r="L140" s="8">
        <v>0</v>
      </c>
      <c r="M140" s="8">
        <v>0</v>
      </c>
      <c r="N140" s="8">
        <v>0</v>
      </c>
      <c r="O140" s="8">
        <v>0</v>
      </c>
      <c r="P140" s="8">
        <v>13</v>
      </c>
      <c r="Q140" s="29">
        <v>44109</v>
      </c>
      <c r="R140" s="46">
        <f>(Q140-calc!$O$2)/7+1</f>
        <v>1.5714285714285714</v>
      </c>
      <c r="S140" s="37" t="str">
        <f t="shared" si="2"/>
        <v>Oct</v>
      </c>
      <c r="T140" s="37" t="str">
        <f>"Qtr" &amp; VLOOKUP(MONTH(Q140),calc!$D$3:$F$14,2,FALSE)</f>
        <v>Qtr1</v>
      </c>
      <c r="U140" s="37" t="str">
        <f>"FY" &amp; RIGHT(YEAR(Q140) + VLOOKUP(MONTH(Q140),{1,0;10,1},2,TRUE),2)</f>
        <v>FY21</v>
      </c>
    </row>
    <row r="141" spans="1:21" x14ac:dyDescent="0.3">
      <c r="A141" s="8"/>
      <c r="B141" s="8" t="s">
        <v>5</v>
      </c>
      <c r="C141" s="8"/>
      <c r="D141" s="8" t="s">
        <v>7</v>
      </c>
      <c r="E141" s="8" t="s">
        <v>204</v>
      </c>
      <c r="F141" s="8">
        <v>48</v>
      </c>
      <c r="G141" s="8">
        <v>6</v>
      </c>
      <c r="H141" s="8">
        <v>6</v>
      </c>
      <c r="I141" s="8">
        <v>0</v>
      </c>
      <c r="J141" s="8">
        <v>0</v>
      </c>
      <c r="K141" s="8">
        <v>6</v>
      </c>
      <c r="L141" s="8">
        <v>0</v>
      </c>
      <c r="M141" s="8">
        <v>1</v>
      </c>
      <c r="N141" s="8">
        <v>0</v>
      </c>
      <c r="O141" s="8">
        <v>0</v>
      </c>
      <c r="P141" s="8">
        <v>6</v>
      </c>
      <c r="Q141" s="29">
        <v>44109</v>
      </c>
      <c r="R141" s="46">
        <f>(Q141-calc!$O$2)/7+1</f>
        <v>1.5714285714285714</v>
      </c>
      <c r="S141" s="37" t="str">
        <f t="shared" si="2"/>
        <v>Oct</v>
      </c>
      <c r="T141" s="37" t="str">
        <f>"Qtr" &amp; VLOOKUP(MONTH(Q141),calc!$D$3:$F$14,2,FALSE)</f>
        <v>Qtr1</v>
      </c>
      <c r="U141" s="37" t="str">
        <f>"FY" &amp; RIGHT(YEAR(Q141) + VLOOKUP(MONTH(Q141),{1,0;10,1},2,TRUE),2)</f>
        <v>FY21</v>
      </c>
    </row>
    <row r="142" spans="1:21" x14ac:dyDescent="0.3">
      <c r="A142" s="8"/>
      <c r="B142" s="8" t="s">
        <v>5</v>
      </c>
      <c r="C142" s="8"/>
      <c r="D142" s="8" t="s">
        <v>8</v>
      </c>
      <c r="E142" s="8" t="s">
        <v>204</v>
      </c>
      <c r="F142" s="8">
        <v>192</v>
      </c>
      <c r="G142" s="8">
        <v>9</v>
      </c>
      <c r="H142" s="8">
        <v>9</v>
      </c>
      <c r="I142" s="8">
        <v>0</v>
      </c>
      <c r="J142" s="8">
        <v>0</v>
      </c>
      <c r="K142" s="8">
        <v>9</v>
      </c>
      <c r="L142" s="8">
        <v>0</v>
      </c>
      <c r="M142" s="8">
        <v>2</v>
      </c>
      <c r="N142" s="8">
        <v>0</v>
      </c>
      <c r="O142" s="8">
        <v>7</v>
      </c>
      <c r="P142" s="8">
        <v>7</v>
      </c>
      <c r="Q142" s="29">
        <v>44109</v>
      </c>
      <c r="R142" s="46">
        <f>(Q142-calc!$O$2)/7+1</f>
        <v>1.5714285714285714</v>
      </c>
      <c r="S142" s="37" t="str">
        <f t="shared" si="2"/>
        <v>Oct</v>
      </c>
      <c r="T142" s="37" t="str">
        <f>"Qtr" &amp; VLOOKUP(MONTH(Q142),calc!$D$3:$F$14,2,FALSE)</f>
        <v>Qtr1</v>
      </c>
      <c r="U142" s="37" t="str">
        <f>"FY" &amp; RIGHT(YEAR(Q142) + VLOOKUP(MONTH(Q142),{1,0;10,1},2,TRUE),2)</f>
        <v>FY21</v>
      </c>
    </row>
    <row r="143" spans="1:21" x14ac:dyDescent="0.3">
      <c r="A143" s="8"/>
      <c r="B143" s="8" t="s">
        <v>132</v>
      </c>
      <c r="C143" s="8"/>
      <c r="D143" s="8" t="s">
        <v>133</v>
      </c>
      <c r="E143" s="8" t="s">
        <v>204</v>
      </c>
      <c r="F143" s="8">
        <v>18</v>
      </c>
      <c r="G143" s="8">
        <v>0</v>
      </c>
      <c r="H143" s="8">
        <v>0</v>
      </c>
      <c r="I143" s="8">
        <v>0</v>
      </c>
      <c r="J143" s="8">
        <v>0</v>
      </c>
      <c r="K143" s="8">
        <v>0</v>
      </c>
      <c r="L143" s="8">
        <v>0</v>
      </c>
      <c r="M143" s="8">
        <v>0</v>
      </c>
      <c r="N143" s="8">
        <v>0</v>
      </c>
      <c r="O143" s="8">
        <v>0</v>
      </c>
      <c r="P143" s="8">
        <v>0</v>
      </c>
      <c r="Q143" s="29">
        <v>44109</v>
      </c>
      <c r="R143" s="46">
        <f>(Q143-calc!$O$2)/7+1</f>
        <v>1.5714285714285714</v>
      </c>
      <c r="S143" s="37" t="str">
        <f t="shared" si="2"/>
        <v>Oct</v>
      </c>
      <c r="T143" s="37" t="str">
        <f>"Qtr" &amp; VLOOKUP(MONTH(Q143),calc!$D$3:$F$14,2,FALSE)</f>
        <v>Qtr1</v>
      </c>
      <c r="U143" s="37" t="str">
        <f>"FY" &amp; RIGHT(YEAR(Q143) + VLOOKUP(MONTH(Q143),{1,0;10,1},2,TRUE),2)</f>
        <v>FY21</v>
      </c>
    </row>
    <row r="144" spans="1:21" x14ac:dyDescent="0.3">
      <c r="A144" s="8"/>
      <c r="B144" s="8" t="s">
        <v>132</v>
      </c>
      <c r="C144" s="8"/>
      <c r="D144" s="8" t="s">
        <v>134</v>
      </c>
      <c r="E144" s="8" t="s">
        <v>204</v>
      </c>
      <c r="F144" s="8">
        <v>34</v>
      </c>
      <c r="G144" s="8">
        <v>0</v>
      </c>
      <c r="H144" s="8">
        <v>0</v>
      </c>
      <c r="I144" s="8">
        <v>0</v>
      </c>
      <c r="J144" s="8">
        <v>0</v>
      </c>
      <c r="K144" s="8">
        <v>0</v>
      </c>
      <c r="L144" s="8">
        <v>0</v>
      </c>
      <c r="M144" s="8">
        <v>0</v>
      </c>
      <c r="N144" s="8">
        <v>0</v>
      </c>
      <c r="O144" s="8">
        <v>0</v>
      </c>
      <c r="P144" s="8">
        <v>0</v>
      </c>
      <c r="Q144" s="29">
        <v>44109</v>
      </c>
      <c r="R144" s="46">
        <f>(Q144-calc!$O$2)/7+1</f>
        <v>1.5714285714285714</v>
      </c>
      <c r="S144" s="37" t="str">
        <f t="shared" si="2"/>
        <v>Oct</v>
      </c>
      <c r="T144" s="37" t="str">
        <f>"Qtr" &amp; VLOOKUP(MONTH(Q144),calc!$D$3:$F$14,2,FALSE)</f>
        <v>Qtr1</v>
      </c>
      <c r="U144" s="37" t="str">
        <f>"FY" &amp; RIGHT(YEAR(Q144) + VLOOKUP(MONTH(Q144),{1,0;10,1},2,TRUE),2)</f>
        <v>FY21</v>
      </c>
    </row>
    <row r="145" spans="1:21" x14ac:dyDescent="0.3">
      <c r="A145" s="8"/>
      <c r="B145" s="8" t="s">
        <v>132</v>
      </c>
      <c r="C145" s="8"/>
      <c r="D145" s="8" t="s">
        <v>135</v>
      </c>
      <c r="E145" s="8" t="s">
        <v>204</v>
      </c>
      <c r="F145" s="8">
        <v>237</v>
      </c>
      <c r="G145" s="8">
        <v>7</v>
      </c>
      <c r="H145" s="8">
        <v>7</v>
      </c>
      <c r="I145" s="8">
        <v>0</v>
      </c>
      <c r="J145" s="8">
        <v>0</v>
      </c>
      <c r="K145" s="8">
        <v>7</v>
      </c>
      <c r="L145" s="8">
        <v>0</v>
      </c>
      <c r="M145" s="8">
        <v>0</v>
      </c>
      <c r="N145" s="8">
        <v>0</v>
      </c>
      <c r="O145" s="8">
        <v>4</v>
      </c>
      <c r="P145" s="8">
        <v>3</v>
      </c>
      <c r="Q145" s="29">
        <v>44109</v>
      </c>
      <c r="R145" s="46">
        <f>(Q145-calc!$O$2)/7+1</f>
        <v>1.5714285714285714</v>
      </c>
      <c r="S145" s="37" t="str">
        <f t="shared" si="2"/>
        <v>Oct</v>
      </c>
      <c r="T145" s="37" t="str">
        <f>"Qtr" &amp; VLOOKUP(MONTH(Q145),calc!$D$3:$F$14,2,FALSE)</f>
        <v>Qtr1</v>
      </c>
      <c r="U145" s="37" t="str">
        <f>"FY" &amp; RIGHT(YEAR(Q145) + VLOOKUP(MONTH(Q145),{1,0;10,1},2,TRUE),2)</f>
        <v>FY21</v>
      </c>
    </row>
    <row r="146" spans="1:21" x14ac:dyDescent="0.3">
      <c r="A146" s="8"/>
      <c r="B146" s="8" t="s">
        <v>132</v>
      </c>
      <c r="C146" s="8"/>
      <c r="D146" s="8" t="s">
        <v>136</v>
      </c>
      <c r="E146" s="8" t="s">
        <v>204</v>
      </c>
      <c r="F146" s="8">
        <v>98</v>
      </c>
      <c r="G146" s="8">
        <v>6</v>
      </c>
      <c r="H146" s="8">
        <v>6</v>
      </c>
      <c r="I146" s="8">
        <v>0</v>
      </c>
      <c r="J146" s="8">
        <v>1</v>
      </c>
      <c r="K146" s="8">
        <v>5</v>
      </c>
      <c r="L146" s="8">
        <v>0</v>
      </c>
      <c r="M146" s="8">
        <v>0</v>
      </c>
      <c r="N146" s="8">
        <v>0</v>
      </c>
      <c r="O146" s="8">
        <v>0</v>
      </c>
      <c r="P146" s="8">
        <v>5</v>
      </c>
      <c r="Q146" s="29">
        <v>44109</v>
      </c>
      <c r="R146" s="46">
        <f>(Q146-calc!$O$2)/7+1</f>
        <v>1.5714285714285714</v>
      </c>
      <c r="S146" s="37" t="str">
        <f t="shared" si="2"/>
        <v>Oct</v>
      </c>
      <c r="T146" s="37" t="str">
        <f>"Qtr" &amp; VLOOKUP(MONTH(Q146),calc!$D$3:$F$14,2,FALSE)</f>
        <v>Qtr1</v>
      </c>
      <c r="U146" s="37" t="str">
        <f>"FY" &amp; RIGHT(YEAR(Q146) + VLOOKUP(MONTH(Q146),{1,0;10,1},2,TRUE),2)</f>
        <v>FY21</v>
      </c>
    </row>
    <row r="147" spans="1:21" x14ac:dyDescent="0.3">
      <c r="A147" s="8"/>
      <c r="B147" s="8" t="s">
        <v>132</v>
      </c>
      <c r="C147" s="8"/>
      <c r="D147" s="8" t="s">
        <v>137</v>
      </c>
      <c r="E147" s="8" t="s">
        <v>204</v>
      </c>
      <c r="F147" s="8">
        <v>118</v>
      </c>
      <c r="G147" s="8">
        <v>7</v>
      </c>
      <c r="H147" s="8">
        <v>7</v>
      </c>
      <c r="I147" s="8">
        <v>2</v>
      </c>
      <c r="J147" s="8">
        <v>1</v>
      </c>
      <c r="K147" s="8">
        <v>6</v>
      </c>
      <c r="L147" s="8">
        <v>0</v>
      </c>
      <c r="M147" s="8">
        <v>0</v>
      </c>
      <c r="N147" s="8">
        <v>0</v>
      </c>
      <c r="O147" s="8">
        <v>0</v>
      </c>
      <c r="P147" s="8">
        <v>6</v>
      </c>
      <c r="Q147" s="29">
        <v>44109</v>
      </c>
      <c r="R147" s="46">
        <f>(Q147-calc!$O$2)/7+1</f>
        <v>1.5714285714285714</v>
      </c>
      <c r="S147" s="37" t="str">
        <f t="shared" si="2"/>
        <v>Oct</v>
      </c>
      <c r="T147" s="37" t="str">
        <f>"Qtr" &amp; VLOOKUP(MONTH(Q147),calc!$D$3:$F$14,2,FALSE)</f>
        <v>Qtr1</v>
      </c>
      <c r="U147" s="37" t="str">
        <f>"FY" &amp; RIGHT(YEAR(Q147) + VLOOKUP(MONTH(Q147),{1,0;10,1},2,TRUE),2)</f>
        <v>FY21</v>
      </c>
    </row>
    <row r="148" spans="1:21" x14ac:dyDescent="0.3">
      <c r="A148" s="8"/>
      <c r="B148" s="8" t="s">
        <v>138</v>
      </c>
      <c r="C148" s="8"/>
      <c r="D148" s="8" t="s">
        <v>171</v>
      </c>
      <c r="E148" s="8" t="s">
        <v>204</v>
      </c>
      <c r="F148" s="8">
        <v>87</v>
      </c>
      <c r="G148" s="8">
        <v>12</v>
      </c>
      <c r="H148" s="8">
        <v>12</v>
      </c>
      <c r="I148" s="8">
        <v>0</v>
      </c>
      <c r="J148" s="8">
        <v>0</v>
      </c>
      <c r="K148" s="8">
        <v>0</v>
      </c>
      <c r="L148" s="8">
        <v>0</v>
      </c>
      <c r="M148" s="8">
        <v>0</v>
      </c>
      <c r="N148" s="8">
        <v>0</v>
      </c>
      <c r="O148" s="8">
        <v>0</v>
      </c>
      <c r="P148" s="8">
        <v>11</v>
      </c>
      <c r="Q148" s="29">
        <v>44109</v>
      </c>
      <c r="R148" s="46">
        <f>(Q148-calc!$O$2)/7+1</f>
        <v>1.5714285714285714</v>
      </c>
      <c r="S148" s="37" t="str">
        <f t="shared" si="2"/>
        <v>Oct</v>
      </c>
      <c r="T148" s="37" t="str">
        <f>"Qtr" &amp; VLOOKUP(MONTH(Q148),calc!$D$3:$F$14,2,FALSE)</f>
        <v>Qtr1</v>
      </c>
      <c r="U148" s="37" t="str">
        <f>"FY" &amp; RIGHT(YEAR(Q148) + VLOOKUP(MONTH(Q148),{1,0;10,1},2,TRUE),2)</f>
        <v>FY21</v>
      </c>
    </row>
    <row r="149" spans="1:21" x14ac:dyDescent="0.3">
      <c r="A149" s="8"/>
      <c r="B149" s="8" t="s">
        <v>138</v>
      </c>
      <c r="C149" s="8"/>
      <c r="D149" s="8" t="s">
        <v>172</v>
      </c>
      <c r="E149" s="8" t="s">
        <v>204</v>
      </c>
      <c r="F149" s="8">
        <v>67</v>
      </c>
      <c r="G149" s="8">
        <v>11</v>
      </c>
      <c r="H149" s="8">
        <v>11</v>
      </c>
      <c r="I149" s="8">
        <v>0</v>
      </c>
      <c r="J149" s="8">
        <v>0</v>
      </c>
      <c r="K149" s="8">
        <v>0</v>
      </c>
      <c r="L149" s="8">
        <v>1</v>
      </c>
      <c r="M149" s="8">
        <v>0</v>
      </c>
      <c r="N149" s="8">
        <v>0</v>
      </c>
      <c r="O149" s="8">
        <v>0</v>
      </c>
      <c r="P149" s="8">
        <v>9</v>
      </c>
      <c r="Q149" s="29">
        <v>44109</v>
      </c>
      <c r="R149" s="46">
        <f>(Q149-calc!$O$2)/7+1</f>
        <v>1.5714285714285714</v>
      </c>
      <c r="S149" s="37" t="str">
        <f t="shared" si="2"/>
        <v>Oct</v>
      </c>
      <c r="T149" s="37" t="str">
        <f>"Qtr" &amp; VLOOKUP(MONTH(Q149),calc!$D$3:$F$14,2,FALSE)</f>
        <v>Qtr1</v>
      </c>
      <c r="U149" s="37" t="str">
        <f>"FY" &amp; RIGHT(YEAR(Q149) + VLOOKUP(MONTH(Q149),{1,0;10,1},2,TRUE),2)</f>
        <v>FY21</v>
      </c>
    </row>
    <row r="150" spans="1:21" x14ac:dyDescent="0.3">
      <c r="A150" s="8"/>
      <c r="B150" s="8" t="s">
        <v>138</v>
      </c>
      <c r="C150" s="8"/>
      <c r="D150" s="8" t="s">
        <v>173</v>
      </c>
      <c r="E150" s="8" t="s">
        <v>204</v>
      </c>
      <c r="F150" s="8">
        <v>108</v>
      </c>
      <c r="G150" s="8">
        <v>6</v>
      </c>
      <c r="H150" s="8">
        <v>6</v>
      </c>
      <c r="I150" s="8">
        <v>0</v>
      </c>
      <c r="J150" s="8">
        <v>0</v>
      </c>
      <c r="K150" s="8">
        <v>0</v>
      </c>
      <c r="L150" s="8">
        <v>0</v>
      </c>
      <c r="M150" s="8">
        <v>0</v>
      </c>
      <c r="N150" s="8">
        <v>0</v>
      </c>
      <c r="O150" s="8">
        <v>0</v>
      </c>
      <c r="P150" s="8">
        <v>6</v>
      </c>
      <c r="Q150" s="29">
        <v>44109</v>
      </c>
      <c r="R150" s="46">
        <f>(Q150-calc!$O$2)/7+1</f>
        <v>1.5714285714285714</v>
      </c>
      <c r="S150" s="37" t="str">
        <f t="shared" si="2"/>
        <v>Oct</v>
      </c>
      <c r="T150" s="37" t="str">
        <f>"Qtr" &amp; VLOOKUP(MONTH(Q150),calc!$D$3:$F$14,2,FALSE)</f>
        <v>Qtr1</v>
      </c>
      <c r="U150" s="37" t="str">
        <f>"FY" &amp; RIGHT(YEAR(Q150) + VLOOKUP(MONTH(Q150),{1,0;10,1},2,TRUE),2)</f>
        <v>FY21</v>
      </c>
    </row>
    <row r="151" spans="1:21" x14ac:dyDescent="0.3">
      <c r="A151" s="8"/>
      <c r="B151" s="8" t="s">
        <v>138</v>
      </c>
      <c r="C151" s="8"/>
      <c r="D151" s="8" t="s">
        <v>174</v>
      </c>
      <c r="E151" s="8" t="s">
        <v>204</v>
      </c>
      <c r="F151" s="8">
        <v>56</v>
      </c>
      <c r="G151" s="8">
        <v>8</v>
      </c>
      <c r="H151" s="8">
        <v>8</v>
      </c>
      <c r="I151" s="8">
        <v>0</v>
      </c>
      <c r="J151" s="8">
        <v>0</v>
      </c>
      <c r="K151" s="8">
        <v>0</v>
      </c>
      <c r="L151" s="8">
        <v>0</v>
      </c>
      <c r="M151" s="8">
        <v>0</v>
      </c>
      <c r="N151" s="8">
        <v>0</v>
      </c>
      <c r="O151" s="8">
        <v>0</v>
      </c>
      <c r="P151" s="8">
        <v>7</v>
      </c>
      <c r="Q151" s="29">
        <v>44109</v>
      </c>
      <c r="R151" s="46">
        <f>(Q151-calc!$O$2)/7+1</f>
        <v>1.5714285714285714</v>
      </c>
      <c r="S151" s="37" t="str">
        <f t="shared" si="2"/>
        <v>Oct</v>
      </c>
      <c r="T151" s="37" t="str">
        <f>"Qtr" &amp; VLOOKUP(MONTH(Q151),calc!$D$3:$F$14,2,FALSE)</f>
        <v>Qtr1</v>
      </c>
      <c r="U151" s="37" t="str">
        <f>"FY" &amp; RIGHT(YEAR(Q151) + VLOOKUP(MONTH(Q151),{1,0;10,1},2,TRUE),2)</f>
        <v>FY21</v>
      </c>
    </row>
    <row r="152" spans="1:21" x14ac:dyDescent="0.3">
      <c r="A152" s="8"/>
      <c r="B152" s="8" t="s">
        <v>138</v>
      </c>
      <c r="C152" s="8"/>
      <c r="D152" s="8" t="s">
        <v>175</v>
      </c>
      <c r="E152" s="8" t="s">
        <v>204</v>
      </c>
      <c r="F152" s="8">
        <v>15</v>
      </c>
      <c r="G152" s="8">
        <v>2</v>
      </c>
      <c r="H152" s="8">
        <v>2</v>
      </c>
      <c r="I152" s="8">
        <v>0</v>
      </c>
      <c r="J152" s="8">
        <v>0</v>
      </c>
      <c r="K152" s="8">
        <v>0</v>
      </c>
      <c r="L152" s="8">
        <v>0</v>
      </c>
      <c r="M152" s="8">
        <v>0</v>
      </c>
      <c r="N152" s="8">
        <v>0</v>
      </c>
      <c r="O152" s="8">
        <v>0</v>
      </c>
      <c r="P152" s="8">
        <v>2</v>
      </c>
      <c r="Q152" s="29">
        <v>44109</v>
      </c>
      <c r="R152" s="46">
        <f>(Q152-calc!$O$2)/7+1</f>
        <v>1.5714285714285714</v>
      </c>
      <c r="S152" s="37" t="str">
        <f t="shared" si="2"/>
        <v>Oct</v>
      </c>
      <c r="T152" s="37" t="str">
        <f>"Qtr" &amp; VLOOKUP(MONTH(Q152),calc!$D$3:$F$14,2,FALSE)</f>
        <v>Qtr1</v>
      </c>
      <c r="U152" s="37" t="str">
        <f>"FY" &amp; RIGHT(YEAR(Q152) + VLOOKUP(MONTH(Q152),{1,0;10,1},2,TRUE),2)</f>
        <v>FY21</v>
      </c>
    </row>
    <row r="153" spans="1:21" x14ac:dyDescent="0.3">
      <c r="A153" s="8"/>
      <c r="B153" s="8" t="s">
        <v>138</v>
      </c>
      <c r="C153" s="8"/>
      <c r="D153" s="8" t="s">
        <v>176</v>
      </c>
      <c r="E153" s="8" t="s">
        <v>204</v>
      </c>
      <c r="F153" s="8">
        <v>51</v>
      </c>
      <c r="G153" s="8">
        <v>9</v>
      </c>
      <c r="H153" s="8">
        <v>9</v>
      </c>
      <c r="I153" s="8">
        <v>0</v>
      </c>
      <c r="J153" s="8">
        <v>0</v>
      </c>
      <c r="K153" s="8">
        <v>0</v>
      </c>
      <c r="L153" s="8">
        <v>0</v>
      </c>
      <c r="M153" s="8">
        <v>0</v>
      </c>
      <c r="N153" s="8">
        <v>0</v>
      </c>
      <c r="O153" s="8">
        <v>0</v>
      </c>
      <c r="P153" s="8">
        <v>8</v>
      </c>
      <c r="Q153" s="29">
        <v>44109</v>
      </c>
      <c r="R153" s="46">
        <f>(Q153-calc!$O$2)/7+1</f>
        <v>1.5714285714285714</v>
      </c>
      <c r="S153" s="37" t="str">
        <f t="shared" si="2"/>
        <v>Oct</v>
      </c>
      <c r="T153" s="37" t="str">
        <f>"Qtr" &amp; VLOOKUP(MONTH(Q153),calc!$D$3:$F$14,2,FALSE)</f>
        <v>Qtr1</v>
      </c>
      <c r="U153" s="37" t="str">
        <f>"FY" &amp; RIGHT(YEAR(Q153) + VLOOKUP(MONTH(Q153),{1,0;10,1},2,TRUE),2)</f>
        <v>FY21</v>
      </c>
    </row>
    <row r="154" spans="1:21" x14ac:dyDescent="0.3">
      <c r="A154" s="8"/>
      <c r="B154" s="8" t="s">
        <v>43</v>
      </c>
      <c r="C154" s="8"/>
      <c r="D154" s="8" t="s">
        <v>145</v>
      </c>
      <c r="E154" s="8" t="s">
        <v>204</v>
      </c>
      <c r="F154" s="8">
        <v>91</v>
      </c>
      <c r="G154" s="8">
        <v>15</v>
      </c>
      <c r="H154" s="8">
        <v>15</v>
      </c>
      <c r="I154" s="8">
        <v>0</v>
      </c>
      <c r="J154" s="8">
        <v>2</v>
      </c>
      <c r="K154" s="8">
        <v>13</v>
      </c>
      <c r="L154" s="8">
        <v>0</v>
      </c>
      <c r="M154" s="8">
        <v>0</v>
      </c>
      <c r="N154" s="8">
        <v>0</v>
      </c>
      <c r="O154" s="8">
        <v>0</v>
      </c>
      <c r="P154" s="8">
        <v>5</v>
      </c>
      <c r="Q154" s="29">
        <v>44109</v>
      </c>
      <c r="R154" s="46">
        <f>(Q154-calc!$O$2)/7+1</f>
        <v>1.5714285714285714</v>
      </c>
      <c r="S154" s="37" t="str">
        <f t="shared" si="2"/>
        <v>Oct</v>
      </c>
      <c r="T154" s="37" t="str">
        <f>"Qtr" &amp; VLOOKUP(MONTH(Q154),calc!$D$3:$F$14,2,FALSE)</f>
        <v>Qtr1</v>
      </c>
      <c r="U154" s="37" t="str">
        <f>"FY" &amp; RIGHT(YEAR(Q154) + VLOOKUP(MONTH(Q154),{1,0;10,1},2,TRUE),2)</f>
        <v>FY21</v>
      </c>
    </row>
    <row r="155" spans="1:21" x14ac:dyDescent="0.3">
      <c r="A155" s="8"/>
      <c r="B155" s="8" t="s">
        <v>43</v>
      </c>
      <c r="C155" s="8"/>
      <c r="D155" s="8" t="s">
        <v>146</v>
      </c>
      <c r="E155" s="8" t="s">
        <v>204</v>
      </c>
      <c r="F155" s="8">
        <v>49</v>
      </c>
      <c r="G155" s="8">
        <v>13</v>
      </c>
      <c r="H155" s="8">
        <v>13</v>
      </c>
      <c r="I155" s="8">
        <v>0</v>
      </c>
      <c r="J155" s="8">
        <v>0</v>
      </c>
      <c r="K155" s="8">
        <v>13</v>
      </c>
      <c r="L155" s="8">
        <v>0</v>
      </c>
      <c r="M155" s="8">
        <v>0</v>
      </c>
      <c r="N155" s="8">
        <v>0</v>
      </c>
      <c r="O155" s="8">
        <v>0</v>
      </c>
      <c r="P155" s="8">
        <v>12</v>
      </c>
      <c r="Q155" s="29">
        <v>44109</v>
      </c>
      <c r="R155" s="46">
        <f>(Q155-calc!$O$2)/7+1</f>
        <v>1.5714285714285714</v>
      </c>
      <c r="S155" s="37" t="str">
        <f t="shared" si="2"/>
        <v>Oct</v>
      </c>
      <c r="T155" s="37" t="str">
        <f>"Qtr" &amp; VLOOKUP(MONTH(Q155),calc!$D$3:$F$14,2,FALSE)</f>
        <v>Qtr1</v>
      </c>
      <c r="U155" s="37" t="str">
        <f>"FY" &amp; RIGHT(YEAR(Q155) + VLOOKUP(MONTH(Q155),{1,0;10,1},2,TRUE),2)</f>
        <v>FY21</v>
      </c>
    </row>
    <row r="156" spans="1:21" x14ac:dyDescent="0.3">
      <c r="A156" s="8"/>
      <c r="B156" s="8" t="s">
        <v>43</v>
      </c>
      <c r="C156" s="8"/>
      <c r="D156" s="8" t="s">
        <v>44</v>
      </c>
      <c r="E156" s="8" t="s">
        <v>204</v>
      </c>
      <c r="F156" s="8">
        <v>70</v>
      </c>
      <c r="G156" s="8">
        <v>7</v>
      </c>
      <c r="H156" s="8">
        <v>7</v>
      </c>
      <c r="I156" s="8">
        <v>0</v>
      </c>
      <c r="J156" s="8">
        <v>0</v>
      </c>
      <c r="K156" s="8">
        <v>7</v>
      </c>
      <c r="L156" s="8">
        <v>0</v>
      </c>
      <c r="M156" s="8">
        <v>1</v>
      </c>
      <c r="N156" s="8">
        <v>1</v>
      </c>
      <c r="O156" s="8">
        <v>0</v>
      </c>
      <c r="P156" s="8">
        <v>3</v>
      </c>
      <c r="Q156" s="29">
        <v>44109</v>
      </c>
      <c r="R156" s="46">
        <f>(Q156-calc!$O$2)/7+1</f>
        <v>1.5714285714285714</v>
      </c>
      <c r="S156" s="37" t="str">
        <f t="shared" si="2"/>
        <v>Oct</v>
      </c>
      <c r="T156" s="37" t="str">
        <f>"Qtr" &amp; VLOOKUP(MONTH(Q156),calc!$D$3:$F$14,2,FALSE)</f>
        <v>Qtr1</v>
      </c>
      <c r="U156" s="37" t="str">
        <f>"FY" &amp; RIGHT(YEAR(Q156) + VLOOKUP(MONTH(Q156),{1,0;10,1},2,TRUE),2)</f>
        <v>FY21</v>
      </c>
    </row>
    <row r="157" spans="1:21" x14ac:dyDescent="0.3">
      <c r="A157" s="8"/>
      <c r="B157" s="8" t="s">
        <v>43</v>
      </c>
      <c r="C157" s="8"/>
      <c r="D157" s="8" t="s">
        <v>147</v>
      </c>
      <c r="E157" s="8" t="s">
        <v>204</v>
      </c>
      <c r="F157" s="8">
        <v>7</v>
      </c>
      <c r="G157" s="8">
        <v>0</v>
      </c>
      <c r="H157" s="8">
        <v>0</v>
      </c>
      <c r="I157" s="8">
        <v>0</v>
      </c>
      <c r="J157" s="8">
        <v>0</v>
      </c>
      <c r="K157" s="8">
        <v>0</v>
      </c>
      <c r="L157" s="8">
        <v>0</v>
      </c>
      <c r="M157" s="8">
        <v>0</v>
      </c>
      <c r="N157" s="8">
        <v>0</v>
      </c>
      <c r="O157" s="8">
        <v>0</v>
      </c>
      <c r="P157" s="8">
        <v>0</v>
      </c>
      <c r="Q157" s="29">
        <v>44109</v>
      </c>
      <c r="R157" s="46">
        <f>(Q157-calc!$O$2)/7+1</f>
        <v>1.5714285714285714</v>
      </c>
      <c r="S157" s="37" t="str">
        <f t="shared" si="2"/>
        <v>Oct</v>
      </c>
      <c r="T157" s="37" t="str">
        <f>"Qtr" &amp; VLOOKUP(MONTH(Q157),calc!$D$3:$F$14,2,FALSE)</f>
        <v>Qtr1</v>
      </c>
      <c r="U157" s="37" t="str">
        <f>"FY" &amp; RIGHT(YEAR(Q157) + VLOOKUP(MONTH(Q157),{1,0;10,1},2,TRUE),2)</f>
        <v>FY21</v>
      </c>
    </row>
    <row r="158" spans="1:21" x14ac:dyDescent="0.3">
      <c r="A158" s="8"/>
      <c r="B158" s="8" t="s">
        <v>148</v>
      </c>
      <c r="C158" s="8"/>
      <c r="D158" s="8" t="s">
        <v>149</v>
      </c>
      <c r="E158" s="8" t="s">
        <v>204</v>
      </c>
      <c r="F158" s="8">
        <v>585</v>
      </c>
      <c r="G158" s="8">
        <v>304</v>
      </c>
      <c r="H158" s="8">
        <v>304</v>
      </c>
      <c r="I158" s="8">
        <v>0</v>
      </c>
      <c r="J158" s="8">
        <v>0</v>
      </c>
      <c r="K158" s="8">
        <v>304</v>
      </c>
      <c r="L158" s="8">
        <v>0</v>
      </c>
      <c r="M158" s="8">
        <v>0</v>
      </c>
      <c r="N158" s="8">
        <v>0</v>
      </c>
      <c r="O158" s="8">
        <v>0</v>
      </c>
      <c r="P158" s="8">
        <v>197</v>
      </c>
      <c r="Q158" s="29">
        <v>44109</v>
      </c>
      <c r="R158" s="46">
        <f>(Q158-calc!$O$2)/7+1</f>
        <v>1.5714285714285714</v>
      </c>
      <c r="S158" s="37" t="str">
        <f t="shared" si="2"/>
        <v>Oct</v>
      </c>
      <c r="T158" s="37" t="str">
        <f>"Qtr" &amp; VLOOKUP(MONTH(Q158),calc!$D$3:$F$14,2,FALSE)</f>
        <v>Qtr1</v>
      </c>
      <c r="U158" s="37" t="str">
        <f>"FY" &amp; RIGHT(YEAR(Q158) + VLOOKUP(MONTH(Q158),{1,0;10,1},2,TRUE),2)</f>
        <v>FY21</v>
      </c>
    </row>
    <row r="159" spans="1:21" x14ac:dyDescent="0.3">
      <c r="A159" s="8"/>
      <c r="B159" s="8" t="s">
        <v>148</v>
      </c>
      <c r="C159" s="8"/>
      <c r="D159" s="8" t="s">
        <v>150</v>
      </c>
      <c r="E159" s="8" t="s">
        <v>204</v>
      </c>
      <c r="F159" s="8">
        <v>295</v>
      </c>
      <c r="G159" s="8">
        <v>88</v>
      </c>
      <c r="H159" s="8">
        <v>88</v>
      </c>
      <c r="I159" s="8">
        <v>0</v>
      </c>
      <c r="J159" s="8">
        <v>0</v>
      </c>
      <c r="K159" s="8">
        <v>88</v>
      </c>
      <c r="L159" s="8"/>
      <c r="M159" s="8">
        <v>0</v>
      </c>
      <c r="N159" s="8">
        <v>0</v>
      </c>
      <c r="O159" s="8">
        <v>0</v>
      </c>
      <c r="P159" s="8">
        <v>88</v>
      </c>
      <c r="Q159" s="29">
        <v>44109</v>
      </c>
      <c r="R159" s="46">
        <f>(Q159-calc!$O$2)/7+1</f>
        <v>1.5714285714285714</v>
      </c>
      <c r="S159" s="37" t="str">
        <f t="shared" si="2"/>
        <v>Oct</v>
      </c>
      <c r="T159" s="37" t="str">
        <f>"Qtr" &amp; VLOOKUP(MONTH(Q159),calc!$D$3:$F$14,2,FALSE)</f>
        <v>Qtr1</v>
      </c>
      <c r="U159" s="37" t="str">
        <f>"FY" &amp; RIGHT(YEAR(Q159) + VLOOKUP(MONTH(Q159),{1,0;10,1},2,TRUE),2)</f>
        <v>FY21</v>
      </c>
    </row>
    <row r="160" spans="1:21" x14ac:dyDescent="0.3">
      <c r="A160" s="8"/>
      <c r="B160" s="8" t="s">
        <v>148</v>
      </c>
      <c r="C160" s="8"/>
      <c r="D160" s="8" t="s">
        <v>151</v>
      </c>
      <c r="E160" s="8" t="s">
        <v>204</v>
      </c>
      <c r="F160" s="8">
        <v>76</v>
      </c>
      <c r="G160" s="8">
        <v>7</v>
      </c>
      <c r="H160" s="8">
        <v>7</v>
      </c>
      <c r="I160" s="8">
        <v>0</v>
      </c>
      <c r="J160" s="8">
        <v>0</v>
      </c>
      <c r="K160" s="8">
        <v>7</v>
      </c>
      <c r="L160" s="8">
        <v>0</v>
      </c>
      <c r="M160" s="8">
        <v>0</v>
      </c>
      <c r="N160" s="8">
        <v>0</v>
      </c>
      <c r="O160" s="8">
        <v>0</v>
      </c>
      <c r="P160" s="8">
        <v>4</v>
      </c>
      <c r="Q160" s="29">
        <v>44109</v>
      </c>
      <c r="R160" s="46">
        <f>(Q160-calc!$O$2)/7+1</f>
        <v>1.5714285714285714</v>
      </c>
      <c r="S160" s="37" t="str">
        <f t="shared" si="2"/>
        <v>Oct</v>
      </c>
      <c r="T160" s="37" t="str">
        <f>"Qtr" &amp; VLOOKUP(MONTH(Q160),calc!$D$3:$F$14,2,FALSE)</f>
        <v>Qtr1</v>
      </c>
      <c r="U160" s="37" t="str">
        <f>"FY" &amp; RIGHT(YEAR(Q160) + VLOOKUP(MONTH(Q160),{1,0;10,1},2,TRUE),2)</f>
        <v>FY21</v>
      </c>
    </row>
    <row r="161" spans="1:21" x14ac:dyDescent="0.3">
      <c r="A161" s="8"/>
      <c r="B161" s="8" t="s">
        <v>148</v>
      </c>
      <c r="C161" s="8"/>
      <c r="D161" s="8" t="s">
        <v>152</v>
      </c>
      <c r="E161" s="8" t="s">
        <v>204</v>
      </c>
      <c r="F161" s="8">
        <v>105</v>
      </c>
      <c r="G161" s="8">
        <v>19</v>
      </c>
      <c r="H161" s="8">
        <v>19</v>
      </c>
      <c r="I161" s="8">
        <v>0</v>
      </c>
      <c r="J161" s="8">
        <v>0</v>
      </c>
      <c r="K161" s="8">
        <v>19</v>
      </c>
      <c r="L161" s="8">
        <v>0</v>
      </c>
      <c r="M161" s="8">
        <v>0</v>
      </c>
      <c r="N161" s="8">
        <v>0</v>
      </c>
      <c r="O161" s="8">
        <v>0</v>
      </c>
      <c r="P161" s="8">
        <v>12</v>
      </c>
      <c r="Q161" s="29">
        <v>44109</v>
      </c>
      <c r="R161" s="46">
        <f>(Q161-calc!$O$2)/7+1</f>
        <v>1.5714285714285714</v>
      </c>
      <c r="S161" s="37" t="str">
        <f t="shared" si="2"/>
        <v>Oct</v>
      </c>
      <c r="T161" s="37" t="str">
        <f>"Qtr" &amp; VLOOKUP(MONTH(Q161),calc!$D$3:$F$14,2,FALSE)</f>
        <v>Qtr1</v>
      </c>
      <c r="U161" s="37" t="str">
        <f>"FY" &amp; RIGHT(YEAR(Q161) + VLOOKUP(MONTH(Q161),{1,0;10,1},2,TRUE),2)</f>
        <v>FY21</v>
      </c>
    </row>
    <row r="162" spans="1:21" x14ac:dyDescent="0.3">
      <c r="A162" s="8"/>
      <c r="B162" s="8" t="s">
        <v>10</v>
      </c>
      <c r="C162" s="8"/>
      <c r="D162" s="8" t="s">
        <v>153</v>
      </c>
      <c r="E162" s="8" t="s">
        <v>204</v>
      </c>
      <c r="F162" s="8">
        <v>752</v>
      </c>
      <c r="G162" s="8">
        <v>85</v>
      </c>
      <c r="H162" s="8">
        <v>85</v>
      </c>
      <c r="I162" s="8">
        <v>0</v>
      </c>
      <c r="J162" s="8">
        <v>0</v>
      </c>
      <c r="K162" s="8">
        <v>85</v>
      </c>
      <c r="L162" s="8">
        <v>0</v>
      </c>
      <c r="M162" s="8">
        <v>3</v>
      </c>
      <c r="N162" s="8">
        <v>6</v>
      </c>
      <c r="O162" s="8">
        <v>6</v>
      </c>
      <c r="P162" s="8">
        <v>70</v>
      </c>
      <c r="Q162" s="29">
        <v>44109</v>
      </c>
      <c r="R162" s="46">
        <f>(Q162-calc!$O$2)/7+1</f>
        <v>1.5714285714285714</v>
      </c>
      <c r="S162" s="37" t="str">
        <f t="shared" si="2"/>
        <v>Oct</v>
      </c>
      <c r="T162" s="37" t="str">
        <f>"Qtr" &amp; VLOOKUP(MONTH(Q162),calc!$D$3:$F$14,2,FALSE)</f>
        <v>Qtr1</v>
      </c>
      <c r="U162" s="37" t="str">
        <f>"FY" &amp; RIGHT(YEAR(Q162) + VLOOKUP(MONTH(Q162),{1,0;10,1},2,TRUE),2)</f>
        <v>FY21</v>
      </c>
    </row>
    <row r="163" spans="1:21" x14ac:dyDescent="0.3">
      <c r="A163" s="8"/>
      <c r="B163" s="8" t="s">
        <v>10</v>
      </c>
      <c r="C163" s="8"/>
      <c r="D163" s="8" t="s">
        <v>154</v>
      </c>
      <c r="E163" s="8" t="s">
        <v>204</v>
      </c>
      <c r="F163" s="8">
        <v>674</v>
      </c>
      <c r="G163" s="8">
        <v>10</v>
      </c>
      <c r="H163" s="8">
        <v>10</v>
      </c>
      <c r="I163" s="8">
        <v>0</v>
      </c>
      <c r="J163" s="8">
        <v>0</v>
      </c>
      <c r="K163" s="8">
        <v>10</v>
      </c>
      <c r="L163" s="8">
        <v>0</v>
      </c>
      <c r="M163" s="8">
        <v>0</v>
      </c>
      <c r="N163" s="8">
        <v>0</v>
      </c>
      <c r="O163" s="8">
        <v>0</v>
      </c>
      <c r="P163" s="8">
        <v>10</v>
      </c>
      <c r="Q163" s="29">
        <v>44109</v>
      </c>
      <c r="R163" s="46">
        <f>(Q163-calc!$O$2)/7+1</f>
        <v>1.5714285714285714</v>
      </c>
      <c r="S163" s="37" t="str">
        <f t="shared" si="2"/>
        <v>Oct</v>
      </c>
      <c r="T163" s="37" t="str">
        <f>"Qtr" &amp; VLOOKUP(MONTH(Q163),calc!$D$3:$F$14,2,FALSE)</f>
        <v>Qtr1</v>
      </c>
      <c r="U163" s="37" t="str">
        <f>"FY" &amp; RIGHT(YEAR(Q163) + VLOOKUP(MONTH(Q163),{1,0;10,1},2,TRUE),2)</f>
        <v>FY21</v>
      </c>
    </row>
    <row r="164" spans="1:21" x14ac:dyDescent="0.3">
      <c r="A164" s="8"/>
      <c r="B164" s="8" t="s">
        <v>10</v>
      </c>
      <c r="C164" s="8"/>
      <c r="D164" s="8" t="s">
        <v>155</v>
      </c>
      <c r="E164" s="8" t="s">
        <v>204</v>
      </c>
      <c r="F164" s="8">
        <v>207</v>
      </c>
      <c r="G164" s="8">
        <v>21</v>
      </c>
      <c r="H164" s="8">
        <v>20</v>
      </c>
      <c r="I164" s="8">
        <v>1</v>
      </c>
      <c r="J164" s="8">
        <v>0</v>
      </c>
      <c r="K164" s="8">
        <v>21</v>
      </c>
      <c r="L164" s="8">
        <v>0</v>
      </c>
      <c r="M164" s="8">
        <v>0</v>
      </c>
      <c r="N164" s="8">
        <v>2</v>
      </c>
      <c r="O164" s="8">
        <v>1</v>
      </c>
      <c r="P164" s="8">
        <v>18</v>
      </c>
      <c r="Q164" s="29">
        <v>44109</v>
      </c>
      <c r="R164" s="46">
        <f>(Q164-calc!$O$2)/7+1</f>
        <v>1.5714285714285714</v>
      </c>
      <c r="S164" s="37" t="str">
        <f t="shared" si="2"/>
        <v>Oct</v>
      </c>
      <c r="T164" s="37" t="str">
        <f>"Qtr" &amp; VLOOKUP(MONTH(Q164),calc!$D$3:$F$14,2,FALSE)</f>
        <v>Qtr1</v>
      </c>
      <c r="U164" s="37" t="str">
        <f>"FY" &amp; RIGHT(YEAR(Q164) + VLOOKUP(MONTH(Q164),{1,0;10,1},2,TRUE),2)</f>
        <v>FY21</v>
      </c>
    </row>
    <row r="165" spans="1:21" x14ac:dyDescent="0.3">
      <c r="A165" s="8"/>
      <c r="B165" s="8" t="s">
        <v>10</v>
      </c>
      <c r="C165" s="8"/>
      <c r="D165" s="8" t="s">
        <v>156</v>
      </c>
      <c r="E165" s="8" t="s">
        <v>204</v>
      </c>
      <c r="F165" s="8">
        <v>230</v>
      </c>
      <c r="G165" s="8">
        <v>40</v>
      </c>
      <c r="H165" s="8">
        <v>40</v>
      </c>
      <c r="I165" s="8">
        <v>0</v>
      </c>
      <c r="J165" s="8">
        <v>0</v>
      </c>
      <c r="K165" s="8">
        <v>40</v>
      </c>
      <c r="L165" s="8">
        <v>0</v>
      </c>
      <c r="M165" s="8">
        <v>1</v>
      </c>
      <c r="N165" s="8">
        <v>1</v>
      </c>
      <c r="O165" s="8">
        <v>0</v>
      </c>
      <c r="P165" s="8">
        <v>38</v>
      </c>
      <c r="Q165" s="29">
        <v>44109</v>
      </c>
      <c r="R165" s="46">
        <f>(Q165-calc!$O$2)/7+1</f>
        <v>1.5714285714285714</v>
      </c>
      <c r="S165" s="37" t="str">
        <f t="shared" si="2"/>
        <v>Oct</v>
      </c>
      <c r="T165" s="37" t="str">
        <f>"Qtr" &amp; VLOOKUP(MONTH(Q165),calc!$D$3:$F$14,2,FALSE)</f>
        <v>Qtr1</v>
      </c>
      <c r="U165" s="37" t="str">
        <f>"FY" &amp; RIGHT(YEAR(Q165) + VLOOKUP(MONTH(Q165),{1,0;10,1},2,TRUE),2)</f>
        <v>FY21</v>
      </c>
    </row>
    <row r="166" spans="1:21" x14ac:dyDescent="0.3">
      <c r="A166" s="8"/>
      <c r="B166" s="8" t="s">
        <v>10</v>
      </c>
      <c r="C166" s="8"/>
      <c r="D166" s="8" t="s">
        <v>157</v>
      </c>
      <c r="E166" s="8" t="s">
        <v>204</v>
      </c>
      <c r="F166" s="8">
        <v>129</v>
      </c>
      <c r="G166" s="8">
        <v>15</v>
      </c>
      <c r="H166" s="8">
        <v>13</v>
      </c>
      <c r="I166" s="8">
        <v>0</v>
      </c>
      <c r="J166" s="8">
        <v>0</v>
      </c>
      <c r="K166" s="8">
        <v>13</v>
      </c>
      <c r="L166" s="8">
        <v>0</v>
      </c>
      <c r="M166" s="8">
        <v>0</v>
      </c>
      <c r="N166" s="8">
        <v>0</v>
      </c>
      <c r="O166" s="8">
        <v>2</v>
      </c>
      <c r="P166" s="8">
        <v>11</v>
      </c>
      <c r="Q166" s="29">
        <v>44109</v>
      </c>
      <c r="R166" s="46">
        <f>(Q166-calc!$O$2)/7+1</f>
        <v>1.5714285714285714</v>
      </c>
      <c r="S166" s="37" t="str">
        <f t="shared" si="2"/>
        <v>Oct</v>
      </c>
      <c r="T166" s="37" t="str">
        <f>"Qtr" &amp; VLOOKUP(MONTH(Q166),calc!$D$3:$F$14,2,FALSE)</f>
        <v>Qtr1</v>
      </c>
      <c r="U166" s="37" t="str">
        <f>"FY" &amp; RIGHT(YEAR(Q166) + VLOOKUP(MONTH(Q166),{1,0;10,1},2,TRUE),2)</f>
        <v>FY21</v>
      </c>
    </row>
    <row r="167" spans="1:21" x14ac:dyDescent="0.3">
      <c r="A167" s="8"/>
      <c r="B167" s="8" t="s">
        <v>10</v>
      </c>
      <c r="C167" s="8"/>
      <c r="D167" s="8" t="s">
        <v>158</v>
      </c>
      <c r="E167" s="8" t="s">
        <v>204</v>
      </c>
      <c r="F167" s="8">
        <v>133</v>
      </c>
      <c r="G167" s="8">
        <v>20</v>
      </c>
      <c r="H167" s="8">
        <v>20</v>
      </c>
      <c r="I167" s="8">
        <v>0</v>
      </c>
      <c r="J167" s="8">
        <v>0</v>
      </c>
      <c r="K167" s="8">
        <v>20</v>
      </c>
      <c r="L167" s="8">
        <v>0</v>
      </c>
      <c r="M167" s="8">
        <v>0</v>
      </c>
      <c r="N167" s="8">
        <v>0</v>
      </c>
      <c r="O167" s="8">
        <v>0</v>
      </c>
      <c r="P167" s="8">
        <v>15</v>
      </c>
      <c r="Q167" s="29">
        <v>44109</v>
      </c>
      <c r="R167" s="46">
        <f>(Q167-calc!$O$2)/7+1</f>
        <v>1.5714285714285714</v>
      </c>
      <c r="S167" s="37" t="str">
        <f t="shared" si="2"/>
        <v>Oct</v>
      </c>
      <c r="T167" s="37" t="str">
        <f>"Qtr" &amp; VLOOKUP(MONTH(Q167),calc!$D$3:$F$14,2,FALSE)</f>
        <v>Qtr1</v>
      </c>
      <c r="U167" s="37" t="str">
        <f>"FY" &amp; RIGHT(YEAR(Q167) + VLOOKUP(MONTH(Q167),{1,0;10,1},2,TRUE),2)</f>
        <v>FY21</v>
      </c>
    </row>
    <row r="168" spans="1:21" x14ac:dyDescent="0.3">
      <c r="A168" s="8"/>
      <c r="B168" s="8" t="s">
        <v>10</v>
      </c>
      <c r="C168" s="8"/>
      <c r="D168" s="8" t="s">
        <v>159</v>
      </c>
      <c r="E168" s="8" t="s">
        <v>204</v>
      </c>
      <c r="F168" s="8">
        <v>142</v>
      </c>
      <c r="G168" s="8">
        <v>18</v>
      </c>
      <c r="H168" s="8">
        <v>18</v>
      </c>
      <c r="I168" s="8">
        <v>0</v>
      </c>
      <c r="J168" s="8">
        <v>0</v>
      </c>
      <c r="K168" s="8">
        <v>18</v>
      </c>
      <c r="L168" s="8">
        <v>0</v>
      </c>
      <c r="M168" s="8">
        <v>0</v>
      </c>
      <c r="N168" s="8">
        <v>0</v>
      </c>
      <c r="O168" s="8">
        <v>0</v>
      </c>
      <c r="P168" s="8">
        <v>17</v>
      </c>
      <c r="Q168" s="29">
        <v>44109</v>
      </c>
      <c r="R168" s="46">
        <f>(Q168-calc!$O$2)/7+1</f>
        <v>1.5714285714285714</v>
      </c>
      <c r="S168" s="37" t="str">
        <f t="shared" si="2"/>
        <v>Oct</v>
      </c>
      <c r="T168" s="37" t="str">
        <f>"Qtr" &amp; VLOOKUP(MONTH(Q168),calc!$D$3:$F$14,2,FALSE)</f>
        <v>Qtr1</v>
      </c>
      <c r="U168" s="37" t="str">
        <f>"FY" &amp; RIGHT(YEAR(Q168) + VLOOKUP(MONTH(Q168),{1,0;10,1},2,TRUE),2)</f>
        <v>FY21</v>
      </c>
    </row>
    <row r="169" spans="1:21" x14ac:dyDescent="0.3">
      <c r="A169" s="8"/>
      <c r="B169" s="8" t="s">
        <v>10</v>
      </c>
      <c r="C169" s="8"/>
      <c r="D169" s="8" t="s">
        <v>160</v>
      </c>
      <c r="E169" s="8" t="s">
        <v>204</v>
      </c>
      <c r="F169" s="8">
        <v>108</v>
      </c>
      <c r="G169" s="8">
        <v>10</v>
      </c>
      <c r="H169" s="8">
        <v>8</v>
      </c>
      <c r="I169" s="8">
        <v>2</v>
      </c>
      <c r="J169" s="8">
        <v>0</v>
      </c>
      <c r="K169" s="8">
        <v>10</v>
      </c>
      <c r="L169" s="8">
        <v>0</v>
      </c>
      <c r="M169" s="8">
        <v>0</v>
      </c>
      <c r="N169" s="8">
        <v>0</v>
      </c>
      <c r="O169" s="8">
        <v>2</v>
      </c>
      <c r="P169" s="8">
        <v>8</v>
      </c>
      <c r="Q169" s="29">
        <v>44109</v>
      </c>
      <c r="R169" s="46">
        <f>(Q169-calc!$O$2)/7+1</f>
        <v>1.5714285714285714</v>
      </c>
      <c r="S169" s="37" t="str">
        <f t="shared" si="2"/>
        <v>Oct</v>
      </c>
      <c r="T169" s="37" t="str">
        <f>"Qtr" &amp; VLOOKUP(MONTH(Q169),calc!$D$3:$F$14,2,FALSE)</f>
        <v>Qtr1</v>
      </c>
      <c r="U169" s="37" t="str">
        <f>"FY" &amp; RIGHT(YEAR(Q169) + VLOOKUP(MONTH(Q169),{1,0;10,1},2,TRUE),2)</f>
        <v>FY21</v>
      </c>
    </row>
    <row r="170" spans="1:21" x14ac:dyDescent="0.3">
      <c r="A170" s="8"/>
      <c r="B170" s="8" t="s">
        <v>10</v>
      </c>
      <c r="C170" s="8"/>
      <c r="D170" s="8" t="s">
        <v>161</v>
      </c>
      <c r="E170" s="8" t="s">
        <v>204</v>
      </c>
      <c r="F170" s="8">
        <v>60</v>
      </c>
      <c r="G170" s="8">
        <v>8</v>
      </c>
      <c r="H170" s="8">
        <v>8</v>
      </c>
      <c r="I170" s="8">
        <v>0</v>
      </c>
      <c r="J170" s="8">
        <v>1</v>
      </c>
      <c r="K170" s="8">
        <v>8</v>
      </c>
      <c r="L170" s="8">
        <v>0</v>
      </c>
      <c r="M170" s="8">
        <v>0</v>
      </c>
      <c r="N170" s="8">
        <v>0</v>
      </c>
      <c r="O170" s="8">
        <v>0</v>
      </c>
      <c r="P170" s="8">
        <v>7</v>
      </c>
      <c r="Q170" s="29">
        <v>44109</v>
      </c>
      <c r="R170" s="46">
        <f>(Q170-calc!$O$2)/7+1</f>
        <v>1.5714285714285714</v>
      </c>
      <c r="S170" s="37" t="str">
        <f t="shared" si="2"/>
        <v>Oct</v>
      </c>
      <c r="T170" s="37" t="str">
        <f>"Qtr" &amp; VLOOKUP(MONTH(Q170),calc!$D$3:$F$14,2,FALSE)</f>
        <v>Qtr1</v>
      </c>
      <c r="U170" s="37" t="str">
        <f>"FY" &amp; RIGHT(YEAR(Q170) + VLOOKUP(MONTH(Q170),{1,0;10,1},2,TRUE),2)</f>
        <v>FY21</v>
      </c>
    </row>
    <row r="171" spans="1:21" x14ac:dyDescent="0.3">
      <c r="A171" s="8"/>
      <c r="B171" s="8" t="s">
        <v>10</v>
      </c>
      <c r="C171" s="8"/>
      <c r="D171" s="8" t="s">
        <v>162</v>
      </c>
      <c r="E171" s="8" t="s">
        <v>204</v>
      </c>
      <c r="F171" s="8">
        <v>82</v>
      </c>
      <c r="G171" s="8">
        <v>8</v>
      </c>
      <c r="H171" s="8">
        <v>4</v>
      </c>
      <c r="I171" s="8">
        <v>4</v>
      </c>
      <c r="J171" s="8">
        <v>0</v>
      </c>
      <c r="K171" s="8">
        <v>8</v>
      </c>
      <c r="L171" s="8">
        <v>0</v>
      </c>
      <c r="M171" s="8">
        <v>0</v>
      </c>
      <c r="N171" s="8">
        <v>0</v>
      </c>
      <c r="O171" s="8">
        <v>1</v>
      </c>
      <c r="P171" s="8">
        <v>7</v>
      </c>
      <c r="Q171" s="29">
        <v>44109</v>
      </c>
      <c r="R171" s="46">
        <f>(Q171-calc!$O$2)/7+1</f>
        <v>1.5714285714285714</v>
      </c>
      <c r="S171" s="37" t="str">
        <f t="shared" si="2"/>
        <v>Oct</v>
      </c>
      <c r="T171" s="37" t="str">
        <f>"Qtr" &amp; VLOOKUP(MONTH(Q171),calc!$D$3:$F$14,2,FALSE)</f>
        <v>Qtr1</v>
      </c>
      <c r="U171" s="37" t="str">
        <f>"FY" &amp; RIGHT(YEAR(Q171) + VLOOKUP(MONTH(Q171),{1,0;10,1},2,TRUE),2)</f>
        <v>FY21</v>
      </c>
    </row>
    <row r="172" spans="1:21" x14ac:dyDescent="0.3">
      <c r="A172" s="8"/>
      <c r="B172" s="8" t="s">
        <v>10</v>
      </c>
      <c r="C172" s="8"/>
      <c r="D172" s="8" t="s">
        <v>163</v>
      </c>
      <c r="E172" s="8" t="s">
        <v>204</v>
      </c>
      <c r="F172" s="8">
        <v>69</v>
      </c>
      <c r="G172" s="8">
        <v>12</v>
      </c>
      <c r="H172" s="8">
        <v>10</v>
      </c>
      <c r="I172" s="8">
        <v>2</v>
      </c>
      <c r="J172" s="8">
        <v>0</v>
      </c>
      <c r="K172" s="8">
        <v>12</v>
      </c>
      <c r="L172" s="8">
        <v>0</v>
      </c>
      <c r="M172" s="8">
        <v>0</v>
      </c>
      <c r="N172" s="8">
        <v>0</v>
      </c>
      <c r="O172" s="8">
        <v>2</v>
      </c>
      <c r="P172" s="8">
        <v>10</v>
      </c>
      <c r="Q172" s="29">
        <v>44109</v>
      </c>
      <c r="R172" s="46">
        <f>(Q172-calc!$O$2)/7+1</f>
        <v>1.5714285714285714</v>
      </c>
      <c r="S172" s="37" t="str">
        <f t="shared" si="2"/>
        <v>Oct</v>
      </c>
      <c r="T172" s="37" t="str">
        <f>"Qtr" &amp; VLOOKUP(MONTH(Q172),calc!$D$3:$F$14,2,FALSE)</f>
        <v>Qtr1</v>
      </c>
      <c r="U172" s="37" t="str">
        <f>"FY" &amp; RIGHT(YEAR(Q172) + VLOOKUP(MONTH(Q172),{1,0;10,1},2,TRUE),2)</f>
        <v>FY21</v>
      </c>
    </row>
    <row r="173" spans="1:21" x14ac:dyDescent="0.3">
      <c r="A173" s="8"/>
      <c r="B173" s="8" t="s">
        <v>55</v>
      </c>
      <c r="C173" s="8"/>
      <c r="D173" s="8" t="s">
        <v>56</v>
      </c>
      <c r="E173" s="8" t="s">
        <v>204</v>
      </c>
      <c r="F173" s="8">
        <v>30</v>
      </c>
      <c r="G173" s="8">
        <v>2</v>
      </c>
      <c r="H173" s="8">
        <v>2</v>
      </c>
      <c r="I173" s="8">
        <v>0</v>
      </c>
      <c r="J173" s="8">
        <v>0</v>
      </c>
      <c r="K173" s="8">
        <v>0</v>
      </c>
      <c r="L173" s="8">
        <v>0</v>
      </c>
      <c r="M173" s="8">
        <v>0</v>
      </c>
      <c r="N173" s="8">
        <v>0</v>
      </c>
      <c r="O173" s="8">
        <v>0</v>
      </c>
      <c r="P173" s="8">
        <v>2</v>
      </c>
      <c r="Q173" s="29">
        <v>44116</v>
      </c>
      <c r="R173" s="46">
        <f>(Q173-calc!$O$2)/7+1</f>
        <v>2.5714285714285712</v>
      </c>
      <c r="S173" s="37" t="str">
        <f t="shared" si="2"/>
        <v>Oct</v>
      </c>
      <c r="T173" s="37" t="str">
        <f>"Qtr" &amp; VLOOKUP(MONTH(Q173),calc!$D$3:$F$14,2,FALSE)</f>
        <v>Qtr1</v>
      </c>
      <c r="U173" s="37" t="str">
        <f>"FY" &amp; RIGHT(YEAR(Q173) + VLOOKUP(MONTH(Q173),{1,0;10,1},2,TRUE),2)</f>
        <v>FY21</v>
      </c>
    </row>
    <row r="174" spans="1:21" x14ac:dyDescent="0.3">
      <c r="A174" s="8"/>
      <c r="B174" s="8" t="s">
        <v>55</v>
      </c>
      <c r="C174" s="8"/>
      <c r="D174" s="8" t="s">
        <v>59</v>
      </c>
      <c r="E174" s="8" t="s">
        <v>204</v>
      </c>
      <c r="F174" s="8">
        <v>40</v>
      </c>
      <c r="G174" s="8">
        <v>6</v>
      </c>
      <c r="H174" s="8">
        <v>6</v>
      </c>
      <c r="I174" s="8">
        <v>0</v>
      </c>
      <c r="J174" s="8">
        <v>0</v>
      </c>
      <c r="K174" s="8">
        <v>0</v>
      </c>
      <c r="L174" s="8">
        <v>0</v>
      </c>
      <c r="M174" s="8">
        <v>0</v>
      </c>
      <c r="N174" s="8">
        <v>0</v>
      </c>
      <c r="O174" s="8">
        <v>0</v>
      </c>
      <c r="P174" s="8">
        <v>4</v>
      </c>
      <c r="Q174" s="29">
        <v>44116</v>
      </c>
      <c r="R174" s="46">
        <f>(Q174-calc!$O$2)/7+1</f>
        <v>2.5714285714285712</v>
      </c>
      <c r="S174" s="37" t="str">
        <f t="shared" si="2"/>
        <v>Oct</v>
      </c>
      <c r="T174" s="37" t="str">
        <f>"Qtr" &amp; VLOOKUP(MONTH(Q174),calc!$D$3:$F$14,2,FALSE)</f>
        <v>Qtr1</v>
      </c>
      <c r="U174" s="37" t="str">
        <f>"FY" &amp; RIGHT(YEAR(Q174) + VLOOKUP(MONTH(Q174),{1,0;10,1},2,TRUE),2)</f>
        <v>FY21</v>
      </c>
    </row>
    <row r="175" spans="1:21" x14ac:dyDescent="0.3">
      <c r="A175" s="8"/>
      <c r="B175" s="8" t="s">
        <v>55</v>
      </c>
      <c r="C175" s="8"/>
      <c r="D175" s="8" t="s">
        <v>60</v>
      </c>
      <c r="E175" s="8" t="s">
        <v>204</v>
      </c>
      <c r="F175" s="8">
        <v>17</v>
      </c>
      <c r="G175" s="8">
        <v>3</v>
      </c>
      <c r="H175" s="8">
        <v>3</v>
      </c>
      <c r="I175" s="8">
        <v>0</v>
      </c>
      <c r="J175" s="8">
        <v>0</v>
      </c>
      <c r="K175" s="8">
        <v>0</v>
      </c>
      <c r="L175" s="8">
        <v>0</v>
      </c>
      <c r="M175" s="8">
        <v>0</v>
      </c>
      <c r="N175" s="8">
        <v>0</v>
      </c>
      <c r="O175" s="8">
        <v>0</v>
      </c>
      <c r="P175" s="8">
        <v>2</v>
      </c>
      <c r="Q175" s="29">
        <v>44116</v>
      </c>
      <c r="R175" s="46">
        <f>(Q175-calc!$O$2)/7+1</f>
        <v>2.5714285714285712</v>
      </c>
      <c r="S175" s="37" t="str">
        <f t="shared" si="2"/>
        <v>Oct</v>
      </c>
      <c r="T175" s="37" t="str">
        <f>"Qtr" &amp; VLOOKUP(MONTH(Q175),calc!$D$3:$F$14,2,FALSE)</f>
        <v>Qtr1</v>
      </c>
      <c r="U175" s="37" t="str">
        <f>"FY" &amp; RIGHT(YEAR(Q175) + VLOOKUP(MONTH(Q175),{1,0;10,1},2,TRUE),2)</f>
        <v>FY21</v>
      </c>
    </row>
    <row r="176" spans="1:21" x14ac:dyDescent="0.3">
      <c r="A176" s="8"/>
      <c r="B176" s="8" t="s">
        <v>61</v>
      </c>
      <c r="C176" s="8" t="s">
        <v>62</v>
      </c>
      <c r="D176" s="8" t="s">
        <v>63</v>
      </c>
      <c r="E176" s="8" t="s">
        <v>204</v>
      </c>
      <c r="F176" s="8">
        <v>284</v>
      </c>
      <c r="G176" s="8">
        <v>82</v>
      </c>
      <c r="H176" s="8">
        <v>82</v>
      </c>
      <c r="I176" s="8">
        <v>0</v>
      </c>
      <c r="J176" s="8">
        <v>0</v>
      </c>
      <c r="K176" s="8">
        <v>82</v>
      </c>
      <c r="L176" s="8">
        <v>0</v>
      </c>
      <c r="M176" s="8">
        <v>0</v>
      </c>
      <c r="N176" s="8">
        <v>0</v>
      </c>
      <c r="O176" s="8">
        <v>0</v>
      </c>
      <c r="P176" s="8">
        <v>63</v>
      </c>
      <c r="Q176" s="29">
        <v>44116</v>
      </c>
      <c r="R176" s="46">
        <f>(Q176-calc!$O$2)/7+1</f>
        <v>2.5714285714285712</v>
      </c>
      <c r="S176" s="37" t="str">
        <f t="shared" si="2"/>
        <v>Oct</v>
      </c>
      <c r="T176" s="37" t="str">
        <f>"Qtr" &amp; VLOOKUP(MONTH(Q176),calc!$D$3:$F$14,2,FALSE)</f>
        <v>Qtr1</v>
      </c>
      <c r="U176" s="37" t="str">
        <f>"FY" &amp; RIGHT(YEAR(Q176) + VLOOKUP(MONTH(Q176),{1,0;10,1},2,TRUE),2)</f>
        <v>FY21</v>
      </c>
    </row>
    <row r="177" spans="1:21" x14ac:dyDescent="0.3">
      <c r="A177" s="8"/>
      <c r="B177" s="8" t="s">
        <v>61</v>
      </c>
      <c r="C177" s="8" t="s">
        <v>64</v>
      </c>
      <c r="D177" s="8" t="s">
        <v>65</v>
      </c>
      <c r="E177" s="8" t="s">
        <v>204</v>
      </c>
      <c r="F177" s="8">
        <v>7</v>
      </c>
      <c r="G177" s="8">
        <v>0</v>
      </c>
      <c r="H177" s="8">
        <v>0</v>
      </c>
      <c r="I177" s="8">
        <v>0</v>
      </c>
      <c r="J177" s="8">
        <v>0</v>
      </c>
      <c r="K177" s="8">
        <v>0</v>
      </c>
      <c r="L177" s="8">
        <v>0</v>
      </c>
      <c r="M177" s="8">
        <v>0</v>
      </c>
      <c r="N177" s="8">
        <v>0</v>
      </c>
      <c r="O177" s="8">
        <v>0</v>
      </c>
      <c r="P177" s="8">
        <v>0</v>
      </c>
      <c r="Q177" s="29">
        <v>44116</v>
      </c>
      <c r="R177" s="46">
        <f>(Q177-calc!$O$2)/7+1</f>
        <v>2.5714285714285712</v>
      </c>
      <c r="S177" s="37" t="str">
        <f t="shared" si="2"/>
        <v>Oct</v>
      </c>
      <c r="T177" s="37" t="str">
        <f>"Qtr" &amp; VLOOKUP(MONTH(Q177),calc!$D$3:$F$14,2,FALSE)</f>
        <v>Qtr1</v>
      </c>
      <c r="U177" s="37" t="str">
        <f>"FY" &amp; RIGHT(YEAR(Q177) + VLOOKUP(MONTH(Q177),{1,0;10,1},2,TRUE),2)</f>
        <v>FY21</v>
      </c>
    </row>
    <row r="178" spans="1:21" x14ac:dyDescent="0.3">
      <c r="A178" s="8"/>
      <c r="B178" s="8" t="s">
        <v>61</v>
      </c>
      <c r="C178" s="8" t="s">
        <v>66</v>
      </c>
      <c r="D178" s="8" t="s">
        <v>67</v>
      </c>
      <c r="E178" s="8" t="s">
        <v>204</v>
      </c>
      <c r="F178" s="8">
        <v>4</v>
      </c>
      <c r="G178" s="8">
        <v>2</v>
      </c>
      <c r="H178" s="8">
        <v>2</v>
      </c>
      <c r="I178" s="8">
        <v>0</v>
      </c>
      <c r="J178" s="8">
        <v>0</v>
      </c>
      <c r="K178" s="8">
        <v>2</v>
      </c>
      <c r="L178" s="8">
        <v>0</v>
      </c>
      <c r="M178" s="8">
        <v>0</v>
      </c>
      <c r="N178" s="8">
        <v>0</v>
      </c>
      <c r="O178" s="8">
        <v>0</v>
      </c>
      <c r="P178" s="8">
        <v>2</v>
      </c>
      <c r="Q178" s="29">
        <v>44116</v>
      </c>
      <c r="R178" s="46">
        <f>(Q178-calc!$O$2)/7+1</f>
        <v>2.5714285714285712</v>
      </c>
      <c r="S178" s="37" t="str">
        <f t="shared" si="2"/>
        <v>Oct</v>
      </c>
      <c r="T178" s="37" t="str">
        <f>"Qtr" &amp; VLOOKUP(MONTH(Q178),calc!$D$3:$F$14,2,FALSE)</f>
        <v>Qtr1</v>
      </c>
      <c r="U178" s="37" t="str">
        <f>"FY" &amp; RIGHT(YEAR(Q178) + VLOOKUP(MONTH(Q178),{1,0;10,1},2,TRUE),2)</f>
        <v>FY21</v>
      </c>
    </row>
    <row r="179" spans="1:21" x14ac:dyDescent="0.3">
      <c r="A179" s="8"/>
      <c r="B179" s="8" t="s">
        <v>61</v>
      </c>
      <c r="C179" s="8" t="s">
        <v>68</v>
      </c>
      <c r="D179" s="8" t="s">
        <v>69</v>
      </c>
      <c r="E179" s="8" t="s">
        <v>204</v>
      </c>
      <c r="F179" s="8">
        <v>7</v>
      </c>
      <c r="G179" s="8">
        <v>3</v>
      </c>
      <c r="H179" s="8">
        <v>3</v>
      </c>
      <c r="I179" s="8">
        <v>0</v>
      </c>
      <c r="J179" s="8">
        <v>0</v>
      </c>
      <c r="K179" s="8">
        <v>3</v>
      </c>
      <c r="L179" s="8">
        <v>0</v>
      </c>
      <c r="M179" s="8">
        <v>0</v>
      </c>
      <c r="N179" s="8">
        <v>0</v>
      </c>
      <c r="O179" s="8">
        <v>0</v>
      </c>
      <c r="P179" s="8">
        <v>3</v>
      </c>
      <c r="Q179" s="29">
        <v>44116</v>
      </c>
      <c r="R179" s="46">
        <f>(Q179-calc!$O$2)/7+1</f>
        <v>2.5714285714285712</v>
      </c>
      <c r="S179" s="37" t="str">
        <f t="shared" si="2"/>
        <v>Oct</v>
      </c>
      <c r="T179" s="37" t="str">
        <f>"Qtr" &amp; VLOOKUP(MONTH(Q179),calc!$D$3:$F$14,2,FALSE)</f>
        <v>Qtr1</v>
      </c>
      <c r="U179" s="37" t="str">
        <f>"FY" &amp; RIGHT(YEAR(Q179) + VLOOKUP(MONTH(Q179),{1,0;10,1},2,TRUE),2)</f>
        <v>FY21</v>
      </c>
    </row>
    <row r="180" spans="1:21" x14ac:dyDescent="0.3">
      <c r="A180" s="8"/>
      <c r="B180" s="8" t="s">
        <v>61</v>
      </c>
      <c r="C180" s="8" t="s">
        <v>68</v>
      </c>
      <c r="D180" s="8" t="s">
        <v>70</v>
      </c>
      <c r="E180" s="8" t="s">
        <v>204</v>
      </c>
      <c r="F180" s="8">
        <v>223</v>
      </c>
      <c r="G180" s="8">
        <v>25</v>
      </c>
      <c r="H180" s="8">
        <v>21</v>
      </c>
      <c r="I180" s="8">
        <v>0</v>
      </c>
      <c r="J180" s="8">
        <v>0</v>
      </c>
      <c r="K180" s="8">
        <v>21</v>
      </c>
      <c r="L180" s="8">
        <v>0</v>
      </c>
      <c r="M180" s="8">
        <v>0</v>
      </c>
      <c r="N180" s="8">
        <v>0</v>
      </c>
      <c r="O180" s="8">
        <v>2</v>
      </c>
      <c r="P180" s="8">
        <v>17</v>
      </c>
      <c r="Q180" s="29">
        <v>44116</v>
      </c>
      <c r="R180" s="46">
        <f>(Q180-calc!$O$2)/7+1</f>
        <v>2.5714285714285712</v>
      </c>
      <c r="S180" s="37" t="str">
        <f t="shared" si="2"/>
        <v>Oct</v>
      </c>
      <c r="T180" s="37" t="str">
        <f>"Qtr" &amp; VLOOKUP(MONTH(Q180),calc!$D$3:$F$14,2,FALSE)</f>
        <v>Qtr1</v>
      </c>
      <c r="U180" s="37" t="str">
        <f>"FY" &amp; RIGHT(YEAR(Q180) + VLOOKUP(MONTH(Q180),{1,0;10,1},2,TRUE),2)</f>
        <v>FY21</v>
      </c>
    </row>
    <row r="181" spans="1:21" x14ac:dyDescent="0.3">
      <c r="A181" s="8"/>
      <c r="B181" s="8" t="s">
        <v>61</v>
      </c>
      <c r="C181" s="8" t="s">
        <v>71</v>
      </c>
      <c r="D181" s="8" t="s">
        <v>72</v>
      </c>
      <c r="E181" s="8" t="s">
        <v>204</v>
      </c>
      <c r="F181" s="8">
        <v>6</v>
      </c>
      <c r="G181" s="8">
        <v>1</v>
      </c>
      <c r="H181" s="8">
        <v>1</v>
      </c>
      <c r="I181" s="8">
        <v>0</v>
      </c>
      <c r="J181" s="8">
        <v>0</v>
      </c>
      <c r="K181" s="8">
        <v>1</v>
      </c>
      <c r="L181" s="8">
        <v>0</v>
      </c>
      <c r="M181" s="8">
        <v>0</v>
      </c>
      <c r="N181" s="8">
        <v>0</v>
      </c>
      <c r="O181" s="8">
        <v>0</v>
      </c>
      <c r="P181" s="8">
        <v>1</v>
      </c>
      <c r="Q181" s="29">
        <v>44116</v>
      </c>
      <c r="R181" s="46">
        <f>(Q181-calc!$O$2)/7+1</f>
        <v>2.5714285714285712</v>
      </c>
      <c r="S181" s="37" t="str">
        <f t="shared" si="2"/>
        <v>Oct</v>
      </c>
      <c r="T181" s="37" t="str">
        <f>"Qtr" &amp; VLOOKUP(MONTH(Q181),calc!$D$3:$F$14,2,FALSE)</f>
        <v>Qtr1</v>
      </c>
      <c r="U181" s="37" t="str">
        <f>"FY" &amp; RIGHT(YEAR(Q181) + VLOOKUP(MONTH(Q181),{1,0;10,1},2,TRUE),2)</f>
        <v>FY21</v>
      </c>
    </row>
    <row r="182" spans="1:21" x14ac:dyDescent="0.3">
      <c r="A182" s="8"/>
      <c r="B182" s="8" t="s">
        <v>61</v>
      </c>
      <c r="C182" s="8" t="s">
        <v>73</v>
      </c>
      <c r="D182" s="8" t="s">
        <v>74</v>
      </c>
      <c r="E182" s="8" t="s">
        <v>204</v>
      </c>
      <c r="F182" s="8">
        <v>30</v>
      </c>
      <c r="G182" s="8">
        <v>10</v>
      </c>
      <c r="H182" s="8">
        <v>10</v>
      </c>
      <c r="I182" s="8">
        <v>0</v>
      </c>
      <c r="J182" s="8">
        <v>0</v>
      </c>
      <c r="K182" s="8">
        <v>10</v>
      </c>
      <c r="L182" s="8">
        <v>0</v>
      </c>
      <c r="M182" s="8">
        <v>0</v>
      </c>
      <c r="N182" s="8">
        <v>0</v>
      </c>
      <c r="O182" s="8">
        <v>3</v>
      </c>
      <c r="P182" s="8">
        <v>5</v>
      </c>
      <c r="Q182" s="29">
        <v>44116</v>
      </c>
      <c r="R182" s="46">
        <f>(Q182-calc!$O$2)/7+1</f>
        <v>2.5714285714285712</v>
      </c>
      <c r="S182" s="37" t="str">
        <f t="shared" si="2"/>
        <v>Oct</v>
      </c>
      <c r="T182" s="37" t="str">
        <f>"Qtr" &amp; VLOOKUP(MONTH(Q182),calc!$D$3:$F$14,2,FALSE)</f>
        <v>Qtr1</v>
      </c>
      <c r="U182" s="37" t="str">
        <f>"FY" &amp; RIGHT(YEAR(Q182) + VLOOKUP(MONTH(Q182),{1,0;10,1},2,TRUE),2)</f>
        <v>FY21</v>
      </c>
    </row>
    <row r="183" spans="1:21" x14ac:dyDescent="0.3">
      <c r="A183" s="8"/>
      <c r="B183" s="8" t="s">
        <v>61</v>
      </c>
      <c r="C183" s="8" t="s">
        <v>68</v>
      </c>
      <c r="D183" s="8" t="s">
        <v>75</v>
      </c>
      <c r="E183" s="8" t="s">
        <v>204</v>
      </c>
      <c r="F183" s="8">
        <v>4</v>
      </c>
      <c r="G183" s="8">
        <v>0</v>
      </c>
      <c r="H183" s="8">
        <v>0</v>
      </c>
      <c r="I183" s="8">
        <v>0</v>
      </c>
      <c r="J183" s="8">
        <v>0</v>
      </c>
      <c r="K183" s="8">
        <v>0</v>
      </c>
      <c r="L183" s="8">
        <v>0</v>
      </c>
      <c r="M183" s="8">
        <v>0</v>
      </c>
      <c r="N183" s="8">
        <v>0</v>
      </c>
      <c r="O183" s="8">
        <v>0</v>
      </c>
      <c r="P183" s="8">
        <v>0</v>
      </c>
      <c r="Q183" s="29">
        <v>44116</v>
      </c>
      <c r="R183" s="46">
        <f>(Q183-calc!$O$2)/7+1</f>
        <v>2.5714285714285712</v>
      </c>
      <c r="S183" s="37" t="str">
        <f t="shared" si="2"/>
        <v>Oct</v>
      </c>
      <c r="T183" s="37" t="str">
        <f>"Qtr" &amp; VLOOKUP(MONTH(Q183),calc!$D$3:$F$14,2,FALSE)</f>
        <v>Qtr1</v>
      </c>
      <c r="U183" s="37" t="str">
        <f>"FY" &amp; RIGHT(YEAR(Q183) + VLOOKUP(MONTH(Q183),{1,0;10,1},2,TRUE),2)</f>
        <v>FY21</v>
      </c>
    </row>
    <row r="184" spans="1:21" x14ac:dyDescent="0.3">
      <c r="A184" s="8"/>
      <c r="B184" s="8" t="s">
        <v>61</v>
      </c>
      <c r="C184" s="8" t="s">
        <v>73</v>
      </c>
      <c r="D184" s="8" t="s">
        <v>76</v>
      </c>
      <c r="E184" s="8" t="s">
        <v>204</v>
      </c>
      <c r="F184" s="8">
        <v>5</v>
      </c>
      <c r="G184" s="8">
        <v>1</v>
      </c>
      <c r="H184" s="8">
        <v>1</v>
      </c>
      <c r="I184" s="8">
        <v>0</v>
      </c>
      <c r="J184" s="8">
        <v>0</v>
      </c>
      <c r="K184" s="8">
        <v>1</v>
      </c>
      <c r="L184" s="8">
        <v>0</v>
      </c>
      <c r="M184" s="8">
        <v>0</v>
      </c>
      <c r="N184" s="8">
        <v>0</v>
      </c>
      <c r="O184" s="8">
        <v>0</v>
      </c>
      <c r="P184" s="8">
        <v>1</v>
      </c>
      <c r="Q184" s="29">
        <v>44116</v>
      </c>
      <c r="R184" s="46">
        <f>(Q184-calc!$O$2)/7+1</f>
        <v>2.5714285714285712</v>
      </c>
      <c r="S184" s="37" t="str">
        <f t="shared" si="2"/>
        <v>Oct</v>
      </c>
      <c r="T184" s="37" t="str">
        <f>"Qtr" &amp; VLOOKUP(MONTH(Q184),calc!$D$3:$F$14,2,FALSE)</f>
        <v>Qtr1</v>
      </c>
      <c r="U184" s="37" t="str">
        <f>"FY" &amp; RIGHT(YEAR(Q184) + VLOOKUP(MONTH(Q184),{1,0;10,1},2,TRUE),2)</f>
        <v>FY21</v>
      </c>
    </row>
    <row r="185" spans="1:21" x14ac:dyDescent="0.3">
      <c r="A185" s="8"/>
      <c r="B185" s="8" t="s">
        <v>61</v>
      </c>
      <c r="C185" s="8" t="s">
        <v>62</v>
      </c>
      <c r="D185" s="8" t="s">
        <v>77</v>
      </c>
      <c r="E185" s="8" t="s">
        <v>204</v>
      </c>
      <c r="F185" s="8">
        <v>19</v>
      </c>
      <c r="G185" s="8">
        <v>6</v>
      </c>
      <c r="H185" s="8">
        <v>6</v>
      </c>
      <c r="I185" s="8">
        <v>0</v>
      </c>
      <c r="J185" s="8">
        <v>0</v>
      </c>
      <c r="K185" s="8">
        <v>6</v>
      </c>
      <c r="L185" s="8">
        <v>0</v>
      </c>
      <c r="M185" s="8">
        <v>0</v>
      </c>
      <c r="N185" s="8">
        <v>0</v>
      </c>
      <c r="O185" s="8">
        <v>3</v>
      </c>
      <c r="P185" s="8">
        <v>5</v>
      </c>
      <c r="Q185" s="29">
        <v>44116</v>
      </c>
      <c r="R185" s="46">
        <f>(Q185-calc!$O$2)/7+1</f>
        <v>2.5714285714285712</v>
      </c>
      <c r="S185" s="37" t="str">
        <f t="shared" si="2"/>
        <v>Oct</v>
      </c>
      <c r="T185" s="37" t="str">
        <f>"Qtr" &amp; VLOOKUP(MONTH(Q185),calc!$D$3:$F$14,2,FALSE)</f>
        <v>Qtr1</v>
      </c>
      <c r="U185" s="37" t="str">
        <f>"FY" &amp; RIGHT(YEAR(Q185) + VLOOKUP(MONTH(Q185),{1,0;10,1},2,TRUE),2)</f>
        <v>FY21</v>
      </c>
    </row>
    <row r="186" spans="1:21" x14ac:dyDescent="0.3">
      <c r="A186" s="8"/>
      <c r="B186" s="8" t="s">
        <v>61</v>
      </c>
      <c r="C186" s="8" t="s">
        <v>78</v>
      </c>
      <c r="D186" s="8" t="s">
        <v>79</v>
      </c>
      <c r="E186" s="8" t="s">
        <v>204</v>
      </c>
      <c r="F186" s="8">
        <v>68</v>
      </c>
      <c r="G186" s="8">
        <v>29</v>
      </c>
      <c r="H186" s="8">
        <v>23</v>
      </c>
      <c r="I186" s="8">
        <v>2</v>
      </c>
      <c r="J186" s="8">
        <v>0</v>
      </c>
      <c r="K186" s="8">
        <v>25</v>
      </c>
      <c r="L186" s="8">
        <v>0</v>
      </c>
      <c r="M186" s="8">
        <v>0</v>
      </c>
      <c r="N186" s="8">
        <v>0</v>
      </c>
      <c r="O186" s="8">
        <v>0</v>
      </c>
      <c r="P186" s="8">
        <v>17</v>
      </c>
      <c r="Q186" s="29">
        <v>44116</v>
      </c>
      <c r="R186" s="46">
        <f>(Q186-calc!$O$2)/7+1</f>
        <v>2.5714285714285712</v>
      </c>
      <c r="S186" s="37" t="str">
        <f t="shared" si="2"/>
        <v>Oct</v>
      </c>
      <c r="T186" s="37" t="str">
        <f>"Qtr" &amp; VLOOKUP(MONTH(Q186),calc!$D$3:$F$14,2,FALSE)</f>
        <v>Qtr1</v>
      </c>
      <c r="U186" s="37" t="str">
        <f>"FY" &amp; RIGHT(YEAR(Q186) + VLOOKUP(MONTH(Q186),{1,0;10,1},2,TRUE),2)</f>
        <v>FY21</v>
      </c>
    </row>
    <row r="187" spans="1:21" x14ac:dyDescent="0.3">
      <c r="A187" s="8"/>
      <c r="B187" s="8" t="s">
        <v>61</v>
      </c>
      <c r="C187" s="8" t="s">
        <v>80</v>
      </c>
      <c r="D187" s="8" t="s">
        <v>81</v>
      </c>
      <c r="E187" s="8" t="s">
        <v>204</v>
      </c>
      <c r="F187" s="8">
        <v>28</v>
      </c>
      <c r="G187" s="8">
        <v>3</v>
      </c>
      <c r="H187" s="8">
        <v>3</v>
      </c>
      <c r="I187" s="8">
        <v>0</v>
      </c>
      <c r="J187" s="8">
        <v>0</v>
      </c>
      <c r="K187" s="8">
        <v>3</v>
      </c>
      <c r="L187" s="8">
        <v>0</v>
      </c>
      <c r="M187" s="8">
        <v>0</v>
      </c>
      <c r="N187" s="8">
        <v>0</v>
      </c>
      <c r="O187" s="8">
        <v>0</v>
      </c>
      <c r="P187" s="8">
        <v>3</v>
      </c>
      <c r="Q187" s="29">
        <v>44116</v>
      </c>
      <c r="R187" s="46">
        <f>(Q187-calc!$O$2)/7+1</f>
        <v>2.5714285714285712</v>
      </c>
      <c r="S187" s="37" t="str">
        <f t="shared" si="2"/>
        <v>Oct</v>
      </c>
      <c r="T187" s="37" t="str">
        <f>"Qtr" &amp; VLOOKUP(MONTH(Q187),calc!$D$3:$F$14,2,FALSE)</f>
        <v>Qtr1</v>
      </c>
      <c r="U187" s="37" t="str">
        <f>"FY" &amp; RIGHT(YEAR(Q187) + VLOOKUP(MONTH(Q187),{1,0;10,1},2,TRUE),2)</f>
        <v>FY21</v>
      </c>
    </row>
    <row r="188" spans="1:21" x14ac:dyDescent="0.3">
      <c r="A188" s="8"/>
      <c r="B188" s="8" t="s">
        <v>61</v>
      </c>
      <c r="C188" s="8" t="s">
        <v>71</v>
      </c>
      <c r="D188" s="8" t="s">
        <v>82</v>
      </c>
      <c r="E188" s="8" t="s">
        <v>204</v>
      </c>
      <c r="F188" s="8">
        <v>315</v>
      </c>
      <c r="G188" s="8">
        <v>39</v>
      </c>
      <c r="H188" s="8">
        <v>39</v>
      </c>
      <c r="I188" s="8">
        <v>0</v>
      </c>
      <c r="J188" s="8">
        <v>0</v>
      </c>
      <c r="K188" s="8">
        <v>39</v>
      </c>
      <c r="L188" s="8">
        <v>0</v>
      </c>
      <c r="M188" s="8">
        <v>0</v>
      </c>
      <c r="N188" s="8">
        <v>0</v>
      </c>
      <c r="O188" s="8">
        <v>12</v>
      </c>
      <c r="P188" s="8">
        <v>25</v>
      </c>
      <c r="Q188" s="29">
        <v>44116</v>
      </c>
      <c r="R188" s="46">
        <f>(Q188-calc!$O$2)/7+1</f>
        <v>2.5714285714285712</v>
      </c>
      <c r="S188" s="37" t="str">
        <f t="shared" si="2"/>
        <v>Oct</v>
      </c>
      <c r="T188" s="37" t="str">
        <f>"Qtr" &amp; VLOOKUP(MONTH(Q188),calc!$D$3:$F$14,2,FALSE)</f>
        <v>Qtr1</v>
      </c>
      <c r="U188" s="37" t="str">
        <f>"FY" &amp; RIGHT(YEAR(Q188) + VLOOKUP(MONTH(Q188),{1,0;10,1},2,TRUE),2)</f>
        <v>FY21</v>
      </c>
    </row>
    <row r="189" spans="1:21" x14ac:dyDescent="0.3">
      <c r="A189" s="8"/>
      <c r="B189" s="8" t="s">
        <v>61</v>
      </c>
      <c r="C189" s="8" t="s">
        <v>83</v>
      </c>
      <c r="D189" s="8" t="s">
        <v>84</v>
      </c>
      <c r="E189" s="8" t="s">
        <v>204</v>
      </c>
      <c r="F189" s="8">
        <v>109</v>
      </c>
      <c r="G189" s="8">
        <v>14</v>
      </c>
      <c r="H189" s="8">
        <v>14</v>
      </c>
      <c r="I189" s="8">
        <v>0</v>
      </c>
      <c r="J189" s="8">
        <v>0</v>
      </c>
      <c r="K189" s="8">
        <v>14</v>
      </c>
      <c r="L189" s="8">
        <v>0</v>
      </c>
      <c r="M189" s="8">
        <v>0</v>
      </c>
      <c r="N189" s="8">
        <v>0</v>
      </c>
      <c r="O189" s="8">
        <v>2</v>
      </c>
      <c r="P189" s="8">
        <v>11</v>
      </c>
      <c r="Q189" s="29">
        <v>44116</v>
      </c>
      <c r="R189" s="46">
        <f>(Q189-calc!$O$2)/7+1</f>
        <v>2.5714285714285712</v>
      </c>
      <c r="S189" s="37" t="str">
        <f t="shared" si="2"/>
        <v>Oct</v>
      </c>
      <c r="T189" s="37" t="str">
        <f>"Qtr" &amp; VLOOKUP(MONTH(Q189),calc!$D$3:$F$14,2,FALSE)</f>
        <v>Qtr1</v>
      </c>
      <c r="U189" s="37" t="str">
        <f>"FY" &amp; RIGHT(YEAR(Q189) + VLOOKUP(MONTH(Q189),{1,0;10,1},2,TRUE),2)</f>
        <v>FY21</v>
      </c>
    </row>
    <row r="190" spans="1:21" x14ac:dyDescent="0.3">
      <c r="A190" s="8"/>
      <c r="B190" s="8" t="s">
        <v>61</v>
      </c>
      <c r="C190" s="8" t="s">
        <v>66</v>
      </c>
      <c r="D190" s="8" t="s">
        <v>85</v>
      </c>
      <c r="E190" s="8" t="s">
        <v>204</v>
      </c>
      <c r="F190" s="8">
        <v>103</v>
      </c>
      <c r="G190" s="8">
        <v>11</v>
      </c>
      <c r="H190" s="8">
        <v>11</v>
      </c>
      <c r="I190" s="8">
        <v>0</v>
      </c>
      <c r="J190" s="8">
        <v>0</v>
      </c>
      <c r="K190" s="8">
        <v>2</v>
      </c>
      <c r="L190" s="8">
        <v>0</v>
      </c>
      <c r="M190" s="8">
        <v>0</v>
      </c>
      <c r="N190" s="8">
        <v>0</v>
      </c>
      <c r="O190" s="8">
        <v>0</v>
      </c>
      <c r="P190" s="8">
        <v>7</v>
      </c>
      <c r="Q190" s="29">
        <v>44116</v>
      </c>
      <c r="R190" s="46">
        <f>(Q190-calc!$O$2)/7+1</f>
        <v>2.5714285714285712</v>
      </c>
      <c r="S190" s="37" t="str">
        <f t="shared" si="2"/>
        <v>Oct</v>
      </c>
      <c r="T190" s="37" t="str">
        <f>"Qtr" &amp; VLOOKUP(MONTH(Q190),calc!$D$3:$F$14,2,FALSE)</f>
        <v>Qtr1</v>
      </c>
      <c r="U190" s="37" t="str">
        <f>"FY" &amp; RIGHT(YEAR(Q190) + VLOOKUP(MONTH(Q190),{1,0;10,1},2,TRUE),2)</f>
        <v>FY21</v>
      </c>
    </row>
    <row r="191" spans="1:21" x14ac:dyDescent="0.3">
      <c r="A191" s="8"/>
      <c r="B191" s="8" t="s">
        <v>61</v>
      </c>
      <c r="C191" s="8" t="s">
        <v>71</v>
      </c>
      <c r="D191" s="8" t="s">
        <v>86</v>
      </c>
      <c r="E191" s="8" t="s">
        <v>204</v>
      </c>
      <c r="F191" s="8">
        <v>11</v>
      </c>
      <c r="G191" s="8">
        <v>1</v>
      </c>
      <c r="H191" s="8">
        <v>1</v>
      </c>
      <c r="I191" s="8">
        <v>0</v>
      </c>
      <c r="J191" s="8">
        <v>0</v>
      </c>
      <c r="K191" s="8">
        <v>1</v>
      </c>
      <c r="L191" s="8">
        <v>0</v>
      </c>
      <c r="M191" s="8">
        <v>0</v>
      </c>
      <c r="N191" s="8">
        <v>0</v>
      </c>
      <c r="O191" s="8">
        <v>0</v>
      </c>
      <c r="P191" s="8">
        <v>1</v>
      </c>
      <c r="Q191" s="29">
        <v>44116</v>
      </c>
      <c r="R191" s="46">
        <f>(Q191-calc!$O$2)/7+1</f>
        <v>2.5714285714285712</v>
      </c>
      <c r="S191" s="37" t="str">
        <f t="shared" si="2"/>
        <v>Oct</v>
      </c>
      <c r="T191" s="37" t="str">
        <f>"Qtr" &amp; VLOOKUP(MONTH(Q191),calc!$D$3:$F$14,2,FALSE)</f>
        <v>Qtr1</v>
      </c>
      <c r="U191" s="37" t="str">
        <f>"FY" &amp; RIGHT(YEAR(Q191) + VLOOKUP(MONTH(Q191),{1,0;10,1},2,TRUE),2)</f>
        <v>FY21</v>
      </c>
    </row>
    <row r="192" spans="1:21" x14ac:dyDescent="0.3">
      <c r="A192" s="8"/>
      <c r="B192" s="8" t="s">
        <v>61</v>
      </c>
      <c r="C192" s="8" t="s">
        <v>87</v>
      </c>
      <c r="D192" s="8" t="s">
        <v>88</v>
      </c>
      <c r="E192" s="8" t="s">
        <v>204</v>
      </c>
      <c r="F192" s="8">
        <v>9</v>
      </c>
      <c r="G192" s="8">
        <v>0</v>
      </c>
      <c r="H192" s="8">
        <v>0</v>
      </c>
      <c r="I192" s="8">
        <v>0</v>
      </c>
      <c r="J192" s="8">
        <v>0</v>
      </c>
      <c r="K192" s="8">
        <v>0</v>
      </c>
      <c r="L192" s="8">
        <v>0</v>
      </c>
      <c r="M192" s="8">
        <v>0</v>
      </c>
      <c r="N192" s="8">
        <v>0</v>
      </c>
      <c r="O192" s="8">
        <v>0</v>
      </c>
      <c r="P192" s="8">
        <v>0</v>
      </c>
      <c r="Q192" s="29">
        <v>44116</v>
      </c>
      <c r="R192" s="46">
        <f>(Q192-calc!$O$2)/7+1</f>
        <v>2.5714285714285712</v>
      </c>
      <c r="S192" s="37" t="str">
        <f t="shared" si="2"/>
        <v>Oct</v>
      </c>
      <c r="T192" s="37" t="str">
        <f>"Qtr" &amp; VLOOKUP(MONTH(Q192),calc!$D$3:$F$14,2,FALSE)</f>
        <v>Qtr1</v>
      </c>
      <c r="U192" s="37" t="str">
        <f>"FY" &amp; RIGHT(YEAR(Q192) + VLOOKUP(MONTH(Q192),{1,0;10,1},2,TRUE),2)</f>
        <v>FY21</v>
      </c>
    </row>
    <row r="193" spans="1:21" x14ac:dyDescent="0.3">
      <c r="A193" s="8"/>
      <c r="B193" s="8" t="s">
        <v>61</v>
      </c>
      <c r="C193" s="8" t="s">
        <v>89</v>
      </c>
      <c r="D193" s="8" t="s">
        <v>90</v>
      </c>
      <c r="E193" s="8" t="s">
        <v>204</v>
      </c>
      <c r="F193" s="8">
        <v>11</v>
      </c>
      <c r="G193" s="8">
        <v>2</v>
      </c>
      <c r="H193" s="8">
        <v>2</v>
      </c>
      <c r="I193" s="8">
        <v>0</v>
      </c>
      <c r="J193" s="8">
        <v>0</v>
      </c>
      <c r="K193" s="8">
        <v>2</v>
      </c>
      <c r="L193" s="8">
        <v>0</v>
      </c>
      <c r="M193" s="8">
        <v>0</v>
      </c>
      <c r="N193" s="8">
        <v>0</v>
      </c>
      <c r="O193" s="8">
        <v>0</v>
      </c>
      <c r="P193" s="8">
        <v>2</v>
      </c>
      <c r="Q193" s="29">
        <v>44116</v>
      </c>
      <c r="R193" s="46">
        <f>(Q193-calc!$O$2)/7+1</f>
        <v>2.5714285714285712</v>
      </c>
      <c r="S193" s="37" t="str">
        <f t="shared" si="2"/>
        <v>Oct</v>
      </c>
      <c r="T193" s="37" t="str">
        <f>"Qtr" &amp; VLOOKUP(MONTH(Q193),calc!$D$3:$F$14,2,FALSE)</f>
        <v>Qtr1</v>
      </c>
      <c r="U193" s="37" t="str">
        <f>"FY" &amp; RIGHT(YEAR(Q193) + VLOOKUP(MONTH(Q193),{1,0;10,1},2,TRUE),2)</f>
        <v>FY21</v>
      </c>
    </row>
    <row r="194" spans="1:21" x14ac:dyDescent="0.3">
      <c r="A194" s="8"/>
      <c r="B194" s="8" t="s">
        <v>61</v>
      </c>
      <c r="C194" s="8" t="s">
        <v>91</v>
      </c>
      <c r="D194" s="8" t="s">
        <v>92</v>
      </c>
      <c r="E194" s="8" t="s">
        <v>204</v>
      </c>
      <c r="F194" s="8">
        <v>1</v>
      </c>
      <c r="G194" s="8">
        <v>0</v>
      </c>
      <c r="H194" s="8">
        <v>0</v>
      </c>
      <c r="I194" s="8">
        <v>0</v>
      </c>
      <c r="J194" s="8">
        <v>0</v>
      </c>
      <c r="K194" s="8">
        <v>0</v>
      </c>
      <c r="L194" s="8">
        <v>0</v>
      </c>
      <c r="M194" s="8">
        <v>0</v>
      </c>
      <c r="N194" s="8">
        <v>0</v>
      </c>
      <c r="O194" s="8">
        <v>0</v>
      </c>
      <c r="P194" s="8">
        <v>0</v>
      </c>
      <c r="Q194" s="29">
        <v>44116</v>
      </c>
      <c r="R194" s="46">
        <f>(Q194-calc!$O$2)/7+1</f>
        <v>2.5714285714285712</v>
      </c>
      <c r="S194" s="37" t="str">
        <f t="shared" si="2"/>
        <v>Oct</v>
      </c>
      <c r="T194" s="37" t="str">
        <f>"Qtr" &amp; VLOOKUP(MONTH(Q194),calc!$D$3:$F$14,2,FALSE)</f>
        <v>Qtr1</v>
      </c>
      <c r="U194" s="37" t="str">
        <f>"FY" &amp; RIGHT(YEAR(Q194) + VLOOKUP(MONTH(Q194),{1,0;10,1},2,TRUE),2)</f>
        <v>FY21</v>
      </c>
    </row>
    <row r="195" spans="1:21" x14ac:dyDescent="0.3">
      <c r="A195" s="8"/>
      <c r="B195" s="8" t="s">
        <v>61</v>
      </c>
      <c r="C195" s="8" t="s">
        <v>93</v>
      </c>
      <c r="D195" s="8" t="s">
        <v>94</v>
      </c>
      <c r="E195" s="8" t="s">
        <v>204</v>
      </c>
      <c r="F195" s="8">
        <v>11</v>
      </c>
      <c r="G195" s="8">
        <v>5</v>
      </c>
      <c r="H195" s="8">
        <v>5</v>
      </c>
      <c r="I195" s="8">
        <v>0</v>
      </c>
      <c r="J195" s="8">
        <v>0</v>
      </c>
      <c r="K195" s="8">
        <v>5</v>
      </c>
      <c r="L195" s="8">
        <v>0</v>
      </c>
      <c r="M195" s="8">
        <v>0</v>
      </c>
      <c r="N195" s="8">
        <v>0</v>
      </c>
      <c r="O195" s="8">
        <v>0</v>
      </c>
      <c r="P195" s="8">
        <v>4</v>
      </c>
      <c r="Q195" s="29">
        <v>44116</v>
      </c>
      <c r="R195" s="46">
        <f>(Q195-calc!$O$2)/7+1</f>
        <v>2.5714285714285712</v>
      </c>
      <c r="S195" s="37" t="str">
        <f t="shared" si="2"/>
        <v>Oct</v>
      </c>
      <c r="T195" s="37" t="str">
        <f>"Qtr" &amp; VLOOKUP(MONTH(Q195),calc!$D$3:$F$14,2,FALSE)</f>
        <v>Qtr1</v>
      </c>
      <c r="U195" s="37" t="str">
        <f>"FY" &amp; RIGHT(YEAR(Q195) + VLOOKUP(MONTH(Q195),{1,0;10,1},2,TRUE),2)</f>
        <v>FY21</v>
      </c>
    </row>
    <row r="196" spans="1:21" x14ac:dyDescent="0.3">
      <c r="A196" s="8"/>
      <c r="B196" s="8" t="s">
        <v>61</v>
      </c>
      <c r="C196" s="8" t="s">
        <v>71</v>
      </c>
      <c r="D196" s="8" t="s">
        <v>95</v>
      </c>
      <c r="E196" s="8" t="s">
        <v>204</v>
      </c>
      <c r="F196" s="8">
        <v>5</v>
      </c>
      <c r="G196" s="8">
        <v>0</v>
      </c>
      <c r="H196" s="8">
        <v>0</v>
      </c>
      <c r="I196" s="8">
        <v>0</v>
      </c>
      <c r="J196" s="8">
        <v>0</v>
      </c>
      <c r="K196" s="8">
        <v>0</v>
      </c>
      <c r="L196" s="8">
        <v>0</v>
      </c>
      <c r="M196" s="8">
        <v>0</v>
      </c>
      <c r="N196" s="8">
        <v>0</v>
      </c>
      <c r="O196" s="8">
        <v>0</v>
      </c>
      <c r="P196" s="8">
        <v>0</v>
      </c>
      <c r="Q196" s="29">
        <v>44116</v>
      </c>
      <c r="R196" s="46">
        <f>(Q196-calc!$O$2)/7+1</f>
        <v>2.5714285714285712</v>
      </c>
      <c r="S196" s="37" t="str">
        <f t="shared" si="2"/>
        <v>Oct</v>
      </c>
      <c r="T196" s="37" t="str">
        <f>"Qtr" &amp; VLOOKUP(MONTH(Q196),calc!$D$3:$F$14,2,FALSE)</f>
        <v>Qtr1</v>
      </c>
      <c r="U196" s="37" t="str">
        <f>"FY" &amp; RIGHT(YEAR(Q196) + VLOOKUP(MONTH(Q196),{1,0;10,1},2,TRUE),2)</f>
        <v>FY21</v>
      </c>
    </row>
    <row r="197" spans="1:21" x14ac:dyDescent="0.3">
      <c r="A197" s="8"/>
      <c r="B197" s="8" t="s">
        <v>61</v>
      </c>
      <c r="C197" s="8" t="s">
        <v>73</v>
      </c>
      <c r="D197" s="8" t="s">
        <v>96</v>
      </c>
      <c r="E197" s="8" t="s">
        <v>204</v>
      </c>
      <c r="F197" s="8">
        <v>23</v>
      </c>
      <c r="G197" s="8">
        <v>4</v>
      </c>
      <c r="H197" s="8">
        <v>4</v>
      </c>
      <c r="I197" s="8">
        <v>0</v>
      </c>
      <c r="J197" s="8">
        <v>0</v>
      </c>
      <c r="K197" s="8">
        <v>4</v>
      </c>
      <c r="L197" s="8">
        <v>0</v>
      </c>
      <c r="M197" s="8">
        <v>0</v>
      </c>
      <c r="N197" s="8">
        <v>0</v>
      </c>
      <c r="O197" s="8">
        <v>0</v>
      </c>
      <c r="P197" s="8">
        <v>4</v>
      </c>
      <c r="Q197" s="29">
        <v>44116</v>
      </c>
      <c r="R197" s="46">
        <f>(Q197-calc!$O$2)/7+1</f>
        <v>2.5714285714285712</v>
      </c>
      <c r="S197" s="37" t="str">
        <f t="shared" si="2"/>
        <v>Oct</v>
      </c>
      <c r="T197" s="37" t="str">
        <f>"Qtr" &amp; VLOOKUP(MONTH(Q197),calc!$D$3:$F$14,2,FALSE)</f>
        <v>Qtr1</v>
      </c>
      <c r="U197" s="37" t="str">
        <f>"FY" &amp; RIGHT(YEAR(Q197) + VLOOKUP(MONTH(Q197),{1,0;10,1},2,TRUE),2)</f>
        <v>FY21</v>
      </c>
    </row>
    <row r="198" spans="1:21" x14ac:dyDescent="0.3">
      <c r="A198" s="8"/>
      <c r="B198" s="8" t="s">
        <v>61</v>
      </c>
      <c r="C198" s="8" t="s">
        <v>97</v>
      </c>
      <c r="D198" s="8" t="s">
        <v>98</v>
      </c>
      <c r="E198" s="8" t="s">
        <v>204</v>
      </c>
      <c r="F198" s="8">
        <v>6</v>
      </c>
      <c r="G198" s="8">
        <v>2</v>
      </c>
      <c r="H198" s="8">
        <v>2</v>
      </c>
      <c r="I198" s="8">
        <v>0</v>
      </c>
      <c r="J198" s="8">
        <v>0</v>
      </c>
      <c r="K198" s="8">
        <v>2</v>
      </c>
      <c r="L198" s="8"/>
      <c r="M198" s="8">
        <v>1</v>
      </c>
      <c r="N198" s="8">
        <v>0</v>
      </c>
      <c r="O198" s="8">
        <v>0</v>
      </c>
      <c r="P198" s="8">
        <v>1</v>
      </c>
      <c r="Q198" s="29">
        <v>44116</v>
      </c>
      <c r="R198" s="46">
        <f>(Q198-calc!$O$2)/7+1</f>
        <v>2.5714285714285712</v>
      </c>
      <c r="S198" s="37" t="str">
        <f t="shared" ref="S198:S259" si="3">TEXT(Q198, "mmm")</f>
        <v>Oct</v>
      </c>
      <c r="T198" s="37" t="str">
        <f>"Qtr" &amp; VLOOKUP(MONTH(Q198),calc!$D$3:$F$14,2,FALSE)</f>
        <v>Qtr1</v>
      </c>
      <c r="U198" s="37" t="str">
        <f>"FY" &amp; RIGHT(YEAR(Q198) + VLOOKUP(MONTH(Q198),{1,0;10,1},2,TRUE),2)</f>
        <v>FY21</v>
      </c>
    </row>
    <row r="199" spans="1:21" x14ac:dyDescent="0.3">
      <c r="A199" s="8"/>
      <c r="B199" s="8" t="s">
        <v>61</v>
      </c>
      <c r="C199" s="8" t="s">
        <v>97</v>
      </c>
      <c r="D199" s="8" t="s">
        <v>99</v>
      </c>
      <c r="E199" s="8" t="s">
        <v>204</v>
      </c>
      <c r="F199" s="8">
        <v>340</v>
      </c>
      <c r="G199" s="8">
        <v>41</v>
      </c>
      <c r="H199" s="8">
        <v>28</v>
      </c>
      <c r="I199" s="8">
        <v>10</v>
      </c>
      <c r="J199" s="8">
        <v>0</v>
      </c>
      <c r="K199" s="8">
        <v>38</v>
      </c>
      <c r="L199" s="8">
        <v>0</v>
      </c>
      <c r="M199" s="8">
        <v>0</v>
      </c>
      <c r="N199" s="8">
        <v>0</v>
      </c>
      <c r="O199" s="8">
        <v>0</v>
      </c>
      <c r="P199" s="8">
        <v>26</v>
      </c>
      <c r="Q199" s="29">
        <v>44116</v>
      </c>
      <c r="R199" s="46">
        <f>(Q199-calc!$O$2)/7+1</f>
        <v>2.5714285714285712</v>
      </c>
      <c r="S199" s="37" t="str">
        <f t="shared" si="3"/>
        <v>Oct</v>
      </c>
      <c r="T199" s="37" t="str">
        <f>"Qtr" &amp; VLOOKUP(MONTH(Q199),calc!$D$3:$F$14,2,FALSE)</f>
        <v>Qtr1</v>
      </c>
      <c r="U199" s="37" t="str">
        <f>"FY" &amp; RIGHT(YEAR(Q199) + VLOOKUP(MONTH(Q199),{1,0;10,1},2,TRUE),2)</f>
        <v>FY21</v>
      </c>
    </row>
    <row r="200" spans="1:21" x14ac:dyDescent="0.3">
      <c r="A200" s="8"/>
      <c r="B200" s="8" t="s">
        <v>61</v>
      </c>
      <c r="C200" s="8" t="s">
        <v>100</v>
      </c>
      <c r="D200" s="8" t="s">
        <v>101</v>
      </c>
      <c r="E200" s="8" t="s">
        <v>204</v>
      </c>
      <c r="F200" s="8">
        <v>16</v>
      </c>
      <c r="G200" s="8">
        <v>4</v>
      </c>
      <c r="H200" s="8">
        <v>4</v>
      </c>
      <c r="I200" s="8">
        <v>0</v>
      </c>
      <c r="J200" s="8">
        <v>0</v>
      </c>
      <c r="K200" s="8">
        <v>4</v>
      </c>
      <c r="L200" s="8">
        <v>0</v>
      </c>
      <c r="M200" s="8">
        <v>0</v>
      </c>
      <c r="N200" s="8">
        <v>0</v>
      </c>
      <c r="O200" s="8">
        <v>0</v>
      </c>
      <c r="P200" s="8">
        <v>4</v>
      </c>
      <c r="Q200" s="29">
        <v>44116</v>
      </c>
      <c r="R200" s="46">
        <f>(Q200-calc!$O$2)/7+1</f>
        <v>2.5714285714285712</v>
      </c>
      <c r="S200" s="37" t="str">
        <f t="shared" si="3"/>
        <v>Oct</v>
      </c>
      <c r="T200" s="37" t="str">
        <f>"Qtr" &amp; VLOOKUP(MONTH(Q200),calc!$D$3:$F$14,2,FALSE)</f>
        <v>Qtr1</v>
      </c>
      <c r="U200" s="37" t="str">
        <f>"FY" &amp; RIGHT(YEAR(Q200) + VLOOKUP(MONTH(Q200),{1,0;10,1},2,TRUE),2)</f>
        <v>FY21</v>
      </c>
    </row>
    <row r="201" spans="1:21" x14ac:dyDescent="0.3">
      <c r="A201" s="8"/>
      <c r="B201" s="8" t="s">
        <v>61</v>
      </c>
      <c r="C201" s="8" t="s">
        <v>102</v>
      </c>
      <c r="D201" s="8" t="s">
        <v>103</v>
      </c>
      <c r="E201" s="8" t="s">
        <v>204</v>
      </c>
      <c r="F201" s="8">
        <v>25</v>
      </c>
      <c r="G201" s="8">
        <v>9</v>
      </c>
      <c r="H201" s="8">
        <v>9</v>
      </c>
      <c r="I201" s="8">
        <v>0</v>
      </c>
      <c r="J201" s="8">
        <v>0</v>
      </c>
      <c r="K201" s="8">
        <v>9</v>
      </c>
      <c r="L201" s="8">
        <v>0</v>
      </c>
      <c r="M201" s="8">
        <v>0</v>
      </c>
      <c r="N201" s="8">
        <v>0</v>
      </c>
      <c r="O201" s="8">
        <v>0</v>
      </c>
      <c r="P201" s="8">
        <v>9</v>
      </c>
      <c r="Q201" s="29">
        <v>44116</v>
      </c>
      <c r="R201" s="46">
        <f>(Q201-calc!$O$2)/7+1</f>
        <v>2.5714285714285712</v>
      </c>
      <c r="S201" s="37" t="str">
        <f t="shared" si="3"/>
        <v>Oct</v>
      </c>
      <c r="T201" s="37" t="str">
        <f>"Qtr" &amp; VLOOKUP(MONTH(Q201),calc!$D$3:$F$14,2,FALSE)</f>
        <v>Qtr1</v>
      </c>
      <c r="U201" s="37" t="str">
        <f>"FY" &amp; RIGHT(YEAR(Q201) + VLOOKUP(MONTH(Q201),{1,0;10,1},2,TRUE),2)</f>
        <v>FY21</v>
      </c>
    </row>
    <row r="202" spans="1:21" x14ac:dyDescent="0.3">
      <c r="A202" s="8"/>
      <c r="B202" s="8" t="s">
        <v>61</v>
      </c>
      <c r="C202" s="8" t="s">
        <v>68</v>
      </c>
      <c r="D202" s="8" t="s">
        <v>104</v>
      </c>
      <c r="E202" s="8" t="s">
        <v>204</v>
      </c>
      <c r="F202" s="8">
        <v>72</v>
      </c>
      <c r="G202" s="8">
        <v>13</v>
      </c>
      <c r="H202" s="8">
        <v>12</v>
      </c>
      <c r="I202" s="8">
        <v>0</v>
      </c>
      <c r="J202" s="8">
        <v>0</v>
      </c>
      <c r="K202" s="8">
        <v>12</v>
      </c>
      <c r="L202" s="8">
        <v>0</v>
      </c>
      <c r="M202" s="8">
        <v>0</v>
      </c>
      <c r="N202" s="8">
        <v>0</v>
      </c>
      <c r="O202" s="8">
        <v>0</v>
      </c>
      <c r="P202" s="8">
        <v>9</v>
      </c>
      <c r="Q202" s="29">
        <v>44116</v>
      </c>
      <c r="R202" s="46">
        <f>(Q202-calc!$O$2)/7+1</f>
        <v>2.5714285714285712</v>
      </c>
      <c r="S202" s="37" t="str">
        <f t="shared" si="3"/>
        <v>Oct</v>
      </c>
      <c r="T202" s="37" t="str">
        <f>"Qtr" &amp; VLOOKUP(MONTH(Q202),calc!$D$3:$F$14,2,FALSE)</f>
        <v>Qtr1</v>
      </c>
      <c r="U202" s="37" t="str">
        <f>"FY" &amp; RIGHT(YEAR(Q202) + VLOOKUP(MONTH(Q202),{1,0;10,1},2,TRUE),2)</f>
        <v>FY21</v>
      </c>
    </row>
    <row r="203" spans="1:21" x14ac:dyDescent="0.3">
      <c r="A203" s="8"/>
      <c r="B203" s="8" t="s">
        <v>61</v>
      </c>
      <c r="C203" s="8" t="s">
        <v>64</v>
      </c>
      <c r="D203" s="8" t="s">
        <v>105</v>
      </c>
      <c r="E203" s="8" t="s">
        <v>204</v>
      </c>
      <c r="F203" s="8">
        <v>40</v>
      </c>
      <c r="G203" s="8">
        <v>8</v>
      </c>
      <c r="H203" s="8">
        <v>8</v>
      </c>
      <c r="I203" s="8">
        <v>0</v>
      </c>
      <c r="J203" s="8">
        <v>0</v>
      </c>
      <c r="K203" s="8">
        <v>8</v>
      </c>
      <c r="L203" s="8">
        <v>0</v>
      </c>
      <c r="M203" s="8">
        <v>0</v>
      </c>
      <c r="N203" s="8">
        <v>0</v>
      </c>
      <c r="O203" s="8">
        <v>0</v>
      </c>
      <c r="P203" s="8">
        <v>6</v>
      </c>
      <c r="Q203" s="29">
        <v>44116</v>
      </c>
      <c r="R203" s="46">
        <f>(Q203-calc!$O$2)/7+1</f>
        <v>2.5714285714285712</v>
      </c>
      <c r="S203" s="37" t="str">
        <f t="shared" si="3"/>
        <v>Oct</v>
      </c>
      <c r="T203" s="37" t="str">
        <f>"Qtr" &amp; VLOOKUP(MONTH(Q203),calc!$D$3:$F$14,2,FALSE)</f>
        <v>Qtr1</v>
      </c>
      <c r="U203" s="37" t="str">
        <f>"FY" &amp; RIGHT(YEAR(Q203) + VLOOKUP(MONTH(Q203),{1,0;10,1},2,TRUE),2)</f>
        <v>FY21</v>
      </c>
    </row>
    <row r="204" spans="1:21" x14ac:dyDescent="0.3">
      <c r="A204" s="8"/>
      <c r="B204" s="8" t="s">
        <v>61</v>
      </c>
      <c r="C204" s="8" t="s">
        <v>106</v>
      </c>
      <c r="D204" s="8" t="s">
        <v>107</v>
      </c>
      <c r="E204" s="8" t="s">
        <v>204</v>
      </c>
      <c r="F204" s="8">
        <v>190</v>
      </c>
      <c r="G204" s="8">
        <v>37</v>
      </c>
      <c r="H204" s="8">
        <v>31</v>
      </c>
      <c r="I204" s="8">
        <v>3</v>
      </c>
      <c r="J204" s="8">
        <v>0</v>
      </c>
      <c r="K204" s="8">
        <v>33</v>
      </c>
      <c r="L204" s="8">
        <v>0</v>
      </c>
      <c r="M204" s="8">
        <v>0</v>
      </c>
      <c r="N204" s="8">
        <v>0</v>
      </c>
      <c r="O204" s="8">
        <v>5</v>
      </c>
      <c r="P204" s="8">
        <v>29</v>
      </c>
      <c r="Q204" s="29">
        <v>44116</v>
      </c>
      <c r="R204" s="46">
        <f>(Q204-calc!$O$2)/7+1</f>
        <v>2.5714285714285712</v>
      </c>
      <c r="S204" s="37" t="str">
        <f t="shared" si="3"/>
        <v>Oct</v>
      </c>
      <c r="T204" s="37" t="str">
        <f>"Qtr" &amp; VLOOKUP(MONTH(Q204),calc!$D$3:$F$14,2,FALSE)</f>
        <v>Qtr1</v>
      </c>
      <c r="U204" s="37" t="str">
        <f>"FY" &amp; RIGHT(YEAR(Q204) + VLOOKUP(MONTH(Q204),{1,0;10,1},2,TRUE),2)</f>
        <v>FY21</v>
      </c>
    </row>
    <row r="205" spans="1:21" x14ac:dyDescent="0.3">
      <c r="A205" s="8"/>
      <c r="B205" s="8" t="s">
        <v>61</v>
      </c>
      <c r="C205" s="8" t="s">
        <v>108</v>
      </c>
      <c r="D205" s="8" t="s">
        <v>109</v>
      </c>
      <c r="E205" s="8" t="s">
        <v>204</v>
      </c>
      <c r="F205" s="8">
        <v>50</v>
      </c>
      <c r="G205" s="8">
        <v>7</v>
      </c>
      <c r="H205" s="8">
        <v>7</v>
      </c>
      <c r="I205" s="8">
        <v>0</v>
      </c>
      <c r="J205" s="8">
        <v>0</v>
      </c>
      <c r="K205" s="8">
        <v>3</v>
      </c>
      <c r="L205" s="8">
        <v>0</v>
      </c>
      <c r="M205" s="8">
        <v>0</v>
      </c>
      <c r="N205" s="8">
        <v>0</v>
      </c>
      <c r="O205" s="8">
        <v>1</v>
      </c>
      <c r="P205" s="8">
        <v>5</v>
      </c>
      <c r="Q205" s="29">
        <v>44116</v>
      </c>
      <c r="R205" s="46">
        <f>(Q205-calc!$O$2)/7+1</f>
        <v>2.5714285714285712</v>
      </c>
      <c r="S205" s="37" t="str">
        <f t="shared" si="3"/>
        <v>Oct</v>
      </c>
      <c r="T205" s="37" t="str">
        <f>"Qtr" &amp; VLOOKUP(MONTH(Q205),calc!$D$3:$F$14,2,FALSE)</f>
        <v>Qtr1</v>
      </c>
      <c r="U205" s="37" t="str">
        <f>"FY" &amp; RIGHT(YEAR(Q205) + VLOOKUP(MONTH(Q205),{1,0;10,1},2,TRUE),2)</f>
        <v>FY21</v>
      </c>
    </row>
    <row r="206" spans="1:21" x14ac:dyDescent="0.3">
      <c r="A206" s="8"/>
      <c r="B206" s="8" t="s">
        <v>61</v>
      </c>
      <c r="C206" s="8" t="s">
        <v>110</v>
      </c>
      <c r="D206" s="8" t="s">
        <v>111</v>
      </c>
      <c r="E206" s="8" t="s">
        <v>204</v>
      </c>
      <c r="F206" s="8">
        <v>22</v>
      </c>
      <c r="G206" s="8">
        <v>5</v>
      </c>
      <c r="H206" s="8">
        <v>5</v>
      </c>
      <c r="I206" s="8">
        <v>0</v>
      </c>
      <c r="J206" s="8">
        <v>0</v>
      </c>
      <c r="K206" s="8">
        <v>5</v>
      </c>
      <c r="L206" s="8">
        <v>0</v>
      </c>
      <c r="M206" s="8">
        <v>0</v>
      </c>
      <c r="N206" s="8">
        <v>0</v>
      </c>
      <c r="O206" s="8">
        <v>0</v>
      </c>
      <c r="P206" s="8">
        <v>3</v>
      </c>
      <c r="Q206" s="29">
        <v>44116</v>
      </c>
      <c r="R206" s="46">
        <f>(Q206-calc!$O$2)/7+1</f>
        <v>2.5714285714285712</v>
      </c>
      <c r="S206" s="37" t="str">
        <f t="shared" si="3"/>
        <v>Oct</v>
      </c>
      <c r="T206" s="37" t="str">
        <f>"Qtr" &amp; VLOOKUP(MONTH(Q206),calc!$D$3:$F$14,2,FALSE)</f>
        <v>Qtr1</v>
      </c>
      <c r="U206" s="37" t="str">
        <f>"FY" &amp; RIGHT(YEAR(Q206) + VLOOKUP(MONTH(Q206),{1,0;10,1},2,TRUE),2)</f>
        <v>FY21</v>
      </c>
    </row>
    <row r="207" spans="1:21" x14ac:dyDescent="0.3">
      <c r="A207" s="8"/>
      <c r="B207" s="8" t="s">
        <v>61</v>
      </c>
      <c r="C207" s="8" t="s">
        <v>71</v>
      </c>
      <c r="D207" s="8" t="s">
        <v>112</v>
      </c>
      <c r="E207" s="8" t="s">
        <v>204</v>
      </c>
      <c r="F207" s="8">
        <v>4</v>
      </c>
      <c r="G207" s="8">
        <v>0</v>
      </c>
      <c r="H207" s="8">
        <v>0</v>
      </c>
      <c r="I207" s="8">
        <v>0</v>
      </c>
      <c r="J207" s="8">
        <v>0</v>
      </c>
      <c r="K207" s="8">
        <v>0</v>
      </c>
      <c r="L207" s="8">
        <v>0</v>
      </c>
      <c r="M207" s="8">
        <v>0</v>
      </c>
      <c r="N207" s="8">
        <v>0</v>
      </c>
      <c r="O207" s="8">
        <v>0</v>
      </c>
      <c r="P207" s="8">
        <v>0</v>
      </c>
      <c r="Q207" s="29">
        <v>44116</v>
      </c>
      <c r="R207" s="46">
        <f>(Q207-calc!$O$2)/7+1</f>
        <v>2.5714285714285712</v>
      </c>
      <c r="S207" s="37" t="str">
        <f t="shared" si="3"/>
        <v>Oct</v>
      </c>
      <c r="T207" s="37" t="str">
        <f>"Qtr" &amp; VLOOKUP(MONTH(Q207),calc!$D$3:$F$14,2,FALSE)</f>
        <v>Qtr1</v>
      </c>
      <c r="U207" s="37" t="str">
        <f>"FY" &amp; RIGHT(YEAR(Q207) + VLOOKUP(MONTH(Q207),{1,0;10,1},2,TRUE),2)</f>
        <v>FY21</v>
      </c>
    </row>
    <row r="208" spans="1:21" x14ac:dyDescent="0.3">
      <c r="A208" s="8"/>
      <c r="B208" s="8" t="s">
        <v>61</v>
      </c>
      <c r="C208" s="8" t="s">
        <v>102</v>
      </c>
      <c r="D208" s="8" t="s">
        <v>113</v>
      </c>
      <c r="E208" s="8" t="s">
        <v>204</v>
      </c>
      <c r="F208" s="8">
        <v>8</v>
      </c>
      <c r="G208" s="8">
        <v>1</v>
      </c>
      <c r="H208" s="8">
        <v>1</v>
      </c>
      <c r="I208" s="8">
        <v>0</v>
      </c>
      <c r="J208" s="8">
        <v>0</v>
      </c>
      <c r="K208" s="8">
        <v>1</v>
      </c>
      <c r="L208" s="8">
        <v>0</v>
      </c>
      <c r="M208" s="8">
        <v>0</v>
      </c>
      <c r="N208" s="8">
        <v>0</v>
      </c>
      <c r="O208" s="8">
        <v>0</v>
      </c>
      <c r="P208" s="8">
        <v>1</v>
      </c>
      <c r="Q208" s="29">
        <v>44116</v>
      </c>
      <c r="R208" s="46">
        <f>(Q208-calc!$O$2)/7+1</f>
        <v>2.5714285714285712</v>
      </c>
      <c r="S208" s="37" t="str">
        <f t="shared" si="3"/>
        <v>Oct</v>
      </c>
      <c r="T208" s="37" t="str">
        <f>"Qtr" &amp; VLOOKUP(MONTH(Q208),calc!$D$3:$F$14,2,FALSE)</f>
        <v>Qtr1</v>
      </c>
      <c r="U208" s="37" t="str">
        <f>"FY" &amp; RIGHT(YEAR(Q208) + VLOOKUP(MONTH(Q208),{1,0;10,1},2,TRUE),2)</f>
        <v>FY21</v>
      </c>
    </row>
    <row r="209" spans="1:21" x14ac:dyDescent="0.3">
      <c r="A209" s="8"/>
      <c r="B209" s="8" t="s">
        <v>61</v>
      </c>
      <c r="C209" s="8" t="s">
        <v>71</v>
      </c>
      <c r="D209" s="8" t="s">
        <v>114</v>
      </c>
      <c r="E209" s="8" t="s">
        <v>204</v>
      </c>
      <c r="F209" s="8">
        <v>6</v>
      </c>
      <c r="G209" s="8">
        <v>1</v>
      </c>
      <c r="H209" s="8">
        <v>1</v>
      </c>
      <c r="I209" s="8">
        <v>0</v>
      </c>
      <c r="J209" s="8">
        <v>0</v>
      </c>
      <c r="K209" s="8">
        <v>1</v>
      </c>
      <c r="L209" s="8">
        <v>0</v>
      </c>
      <c r="M209" s="8">
        <v>0</v>
      </c>
      <c r="N209" s="8">
        <v>0</v>
      </c>
      <c r="O209" s="8">
        <v>0</v>
      </c>
      <c r="P209" s="8">
        <v>1</v>
      </c>
      <c r="Q209" s="29">
        <v>44116</v>
      </c>
      <c r="R209" s="46">
        <f>(Q209-calc!$O$2)/7+1</f>
        <v>2.5714285714285712</v>
      </c>
      <c r="S209" s="37" t="str">
        <f t="shared" si="3"/>
        <v>Oct</v>
      </c>
      <c r="T209" s="37" t="str">
        <f>"Qtr" &amp; VLOOKUP(MONTH(Q209),calc!$D$3:$F$14,2,FALSE)</f>
        <v>Qtr1</v>
      </c>
      <c r="U209" s="37" t="str">
        <f>"FY" &amp; RIGHT(YEAR(Q209) + VLOOKUP(MONTH(Q209),{1,0;10,1},2,TRUE),2)</f>
        <v>FY21</v>
      </c>
    </row>
    <row r="210" spans="1:21" x14ac:dyDescent="0.3">
      <c r="A210" s="8"/>
      <c r="B210" s="8" t="s">
        <v>61</v>
      </c>
      <c r="C210" s="8" t="s">
        <v>68</v>
      </c>
      <c r="D210" s="8" t="s">
        <v>115</v>
      </c>
      <c r="E210" s="8" t="s">
        <v>204</v>
      </c>
      <c r="F210" s="8">
        <v>3</v>
      </c>
      <c r="G210" s="8">
        <v>0</v>
      </c>
      <c r="H210" s="8">
        <v>0</v>
      </c>
      <c r="I210" s="8">
        <v>0</v>
      </c>
      <c r="J210" s="8">
        <v>0</v>
      </c>
      <c r="K210" s="8">
        <v>0</v>
      </c>
      <c r="L210" s="8">
        <v>0</v>
      </c>
      <c r="M210" s="8">
        <v>0</v>
      </c>
      <c r="N210" s="8">
        <v>0</v>
      </c>
      <c r="O210" s="8">
        <v>0</v>
      </c>
      <c r="P210" s="8">
        <v>0</v>
      </c>
      <c r="Q210" s="29">
        <v>44116</v>
      </c>
      <c r="R210" s="46">
        <f>(Q210-calc!$O$2)/7+1</f>
        <v>2.5714285714285712</v>
      </c>
      <c r="S210" s="37" t="str">
        <f t="shared" si="3"/>
        <v>Oct</v>
      </c>
      <c r="T210" s="37" t="str">
        <f>"Qtr" &amp; VLOOKUP(MONTH(Q210),calc!$D$3:$F$14,2,FALSE)</f>
        <v>Qtr1</v>
      </c>
      <c r="U210" s="37" t="str">
        <f>"FY" &amp; RIGHT(YEAR(Q210) + VLOOKUP(MONTH(Q210),{1,0;10,1},2,TRUE),2)</f>
        <v>FY21</v>
      </c>
    </row>
    <row r="211" spans="1:21" x14ac:dyDescent="0.3">
      <c r="A211" s="8"/>
      <c r="B211" s="8" t="s">
        <v>61</v>
      </c>
      <c r="C211" s="8" t="s">
        <v>66</v>
      </c>
      <c r="D211" s="8" t="s">
        <v>116</v>
      </c>
      <c r="E211" s="8" t="s">
        <v>204</v>
      </c>
      <c r="F211" s="8">
        <v>158</v>
      </c>
      <c r="G211" s="8">
        <v>52</v>
      </c>
      <c r="H211" s="8">
        <v>34</v>
      </c>
      <c r="I211" s="8">
        <v>12</v>
      </c>
      <c r="J211" s="8">
        <v>0</v>
      </c>
      <c r="K211" s="8">
        <v>46</v>
      </c>
      <c r="L211" s="8">
        <v>0</v>
      </c>
      <c r="M211" s="8">
        <v>0</v>
      </c>
      <c r="N211" s="8">
        <v>0</v>
      </c>
      <c r="O211" s="8">
        <v>7</v>
      </c>
      <c r="P211" s="8">
        <v>42</v>
      </c>
      <c r="Q211" s="29">
        <v>44116</v>
      </c>
      <c r="R211" s="46">
        <f>(Q211-calc!$O$2)/7+1</f>
        <v>2.5714285714285712</v>
      </c>
      <c r="S211" s="37" t="str">
        <f t="shared" si="3"/>
        <v>Oct</v>
      </c>
      <c r="T211" s="37" t="str">
        <f>"Qtr" &amp; VLOOKUP(MONTH(Q211),calc!$D$3:$F$14,2,FALSE)</f>
        <v>Qtr1</v>
      </c>
      <c r="U211" s="37" t="str">
        <f>"FY" &amp; RIGHT(YEAR(Q211) + VLOOKUP(MONTH(Q211),{1,0;10,1},2,TRUE),2)</f>
        <v>FY21</v>
      </c>
    </row>
    <row r="212" spans="1:21" x14ac:dyDescent="0.3">
      <c r="A212" s="8"/>
      <c r="B212" s="8" t="s">
        <v>61</v>
      </c>
      <c r="C212" s="8" t="s">
        <v>117</v>
      </c>
      <c r="D212" s="8" t="s">
        <v>118</v>
      </c>
      <c r="E212" s="8" t="s">
        <v>204</v>
      </c>
      <c r="F212" s="8">
        <v>78</v>
      </c>
      <c r="G212" s="8">
        <v>13</v>
      </c>
      <c r="H212" s="8">
        <v>13</v>
      </c>
      <c r="I212" s="8">
        <v>0</v>
      </c>
      <c r="J212" s="8">
        <v>0</v>
      </c>
      <c r="K212" s="8">
        <v>13</v>
      </c>
      <c r="L212" s="8">
        <v>0</v>
      </c>
      <c r="M212" s="8">
        <v>0</v>
      </c>
      <c r="N212" s="8">
        <v>0</v>
      </c>
      <c r="O212" s="8">
        <v>0</v>
      </c>
      <c r="P212" s="8">
        <v>11</v>
      </c>
      <c r="Q212" s="29">
        <v>44116</v>
      </c>
      <c r="R212" s="46">
        <f>(Q212-calc!$O$2)/7+1</f>
        <v>2.5714285714285712</v>
      </c>
      <c r="S212" s="37" t="str">
        <f t="shared" si="3"/>
        <v>Oct</v>
      </c>
      <c r="T212" s="37" t="str">
        <f>"Qtr" &amp; VLOOKUP(MONTH(Q212),calc!$D$3:$F$14,2,FALSE)</f>
        <v>Qtr1</v>
      </c>
      <c r="U212" s="37" t="str">
        <f>"FY" &amp; RIGHT(YEAR(Q212) + VLOOKUP(MONTH(Q212),{1,0;10,1},2,TRUE),2)</f>
        <v>FY21</v>
      </c>
    </row>
    <row r="213" spans="1:21" x14ac:dyDescent="0.3">
      <c r="A213" s="8"/>
      <c r="B213" s="8" t="s">
        <v>61</v>
      </c>
      <c r="C213" s="8" t="s">
        <v>68</v>
      </c>
      <c r="D213" s="8" t="s">
        <v>119</v>
      </c>
      <c r="E213" s="8" t="s">
        <v>204</v>
      </c>
      <c r="F213" s="8">
        <v>0</v>
      </c>
      <c r="G213" s="8">
        <v>0</v>
      </c>
      <c r="H213" s="8">
        <v>0</v>
      </c>
      <c r="I213" s="8">
        <v>0</v>
      </c>
      <c r="J213" s="8">
        <v>0</v>
      </c>
      <c r="K213" s="8">
        <v>0</v>
      </c>
      <c r="L213" s="8">
        <v>0</v>
      </c>
      <c r="M213" s="8">
        <v>0</v>
      </c>
      <c r="N213" s="8">
        <v>0</v>
      </c>
      <c r="O213" s="8">
        <v>0</v>
      </c>
      <c r="P213" s="8">
        <v>0</v>
      </c>
      <c r="Q213" s="29">
        <v>44116</v>
      </c>
      <c r="R213" s="46">
        <f>(Q213-calc!$O$2)/7+1</f>
        <v>2.5714285714285712</v>
      </c>
      <c r="S213" s="37" t="str">
        <f t="shared" si="3"/>
        <v>Oct</v>
      </c>
      <c r="T213" s="37" t="str">
        <f>"Qtr" &amp; VLOOKUP(MONTH(Q213),calc!$D$3:$F$14,2,FALSE)</f>
        <v>Qtr1</v>
      </c>
      <c r="U213" s="37" t="str">
        <f>"FY" &amp; RIGHT(YEAR(Q213) + VLOOKUP(MONTH(Q213),{1,0;10,1},2,TRUE),2)</f>
        <v>FY21</v>
      </c>
    </row>
    <row r="214" spans="1:21" x14ac:dyDescent="0.3">
      <c r="A214" s="8"/>
      <c r="B214" s="8" t="s">
        <v>61</v>
      </c>
      <c r="C214" s="8" t="s">
        <v>120</v>
      </c>
      <c r="D214" s="8" t="s">
        <v>121</v>
      </c>
      <c r="E214" s="8" t="s">
        <v>204</v>
      </c>
      <c r="F214" s="8">
        <v>9</v>
      </c>
      <c r="G214" s="8">
        <v>2</v>
      </c>
      <c r="H214" s="8">
        <v>2</v>
      </c>
      <c r="I214" s="8">
        <v>0</v>
      </c>
      <c r="J214" s="8">
        <v>0</v>
      </c>
      <c r="K214" s="8">
        <v>2</v>
      </c>
      <c r="L214" s="8">
        <v>0</v>
      </c>
      <c r="M214" s="8">
        <v>0</v>
      </c>
      <c r="N214" s="8">
        <v>0</v>
      </c>
      <c r="O214" s="8">
        <v>0</v>
      </c>
      <c r="P214" s="8">
        <v>2</v>
      </c>
      <c r="Q214" s="29">
        <v>44116</v>
      </c>
      <c r="R214" s="46">
        <f>(Q214-calc!$O$2)/7+1</f>
        <v>2.5714285714285712</v>
      </c>
      <c r="S214" s="37" t="str">
        <f t="shared" si="3"/>
        <v>Oct</v>
      </c>
      <c r="T214" s="37" t="str">
        <f>"Qtr" &amp; VLOOKUP(MONTH(Q214),calc!$D$3:$F$14,2,FALSE)</f>
        <v>Qtr1</v>
      </c>
      <c r="U214" s="37" t="str">
        <f>"FY" &amp; RIGHT(YEAR(Q214) + VLOOKUP(MONTH(Q214),{1,0;10,1},2,TRUE),2)</f>
        <v>FY21</v>
      </c>
    </row>
    <row r="215" spans="1:21" x14ac:dyDescent="0.3">
      <c r="A215" s="8"/>
      <c r="B215" s="8" t="s">
        <v>61</v>
      </c>
      <c r="C215" s="8" t="s">
        <v>64</v>
      </c>
      <c r="D215" s="8" t="s">
        <v>122</v>
      </c>
      <c r="E215" s="8" t="s">
        <v>204</v>
      </c>
      <c r="F215" s="8">
        <v>355</v>
      </c>
      <c r="G215" s="8">
        <v>39</v>
      </c>
      <c r="H215" s="8">
        <v>24</v>
      </c>
      <c r="I215" s="8">
        <v>0</v>
      </c>
      <c r="J215" s="8">
        <v>0</v>
      </c>
      <c r="K215" s="8">
        <v>24</v>
      </c>
      <c r="L215" s="8">
        <v>0</v>
      </c>
      <c r="M215" s="8">
        <v>0</v>
      </c>
      <c r="N215" s="8">
        <v>0</v>
      </c>
      <c r="O215" s="8">
        <v>0</v>
      </c>
      <c r="P215" s="8">
        <v>22</v>
      </c>
      <c r="Q215" s="29">
        <v>44116</v>
      </c>
      <c r="R215" s="46">
        <f>(Q215-calc!$O$2)/7+1</f>
        <v>2.5714285714285712</v>
      </c>
      <c r="S215" s="37" t="str">
        <f t="shared" si="3"/>
        <v>Oct</v>
      </c>
      <c r="T215" s="37" t="str">
        <f>"Qtr" &amp; VLOOKUP(MONTH(Q215),calc!$D$3:$F$14,2,FALSE)</f>
        <v>Qtr1</v>
      </c>
      <c r="U215" s="37" t="str">
        <f>"FY" &amp; RIGHT(YEAR(Q215) + VLOOKUP(MONTH(Q215),{1,0;10,1},2,TRUE),2)</f>
        <v>FY21</v>
      </c>
    </row>
    <row r="216" spans="1:21" x14ac:dyDescent="0.3">
      <c r="A216" s="8"/>
      <c r="B216" s="8" t="s">
        <v>61</v>
      </c>
      <c r="C216" s="8" t="s">
        <v>64</v>
      </c>
      <c r="D216" s="8" t="s">
        <v>123</v>
      </c>
      <c r="E216" s="8" t="s">
        <v>204</v>
      </c>
      <c r="F216" s="8">
        <v>36</v>
      </c>
      <c r="G216" s="8">
        <v>3</v>
      </c>
      <c r="H216" s="8">
        <v>3</v>
      </c>
      <c r="I216" s="8">
        <v>0</v>
      </c>
      <c r="J216" s="8">
        <v>0</v>
      </c>
      <c r="K216" s="8">
        <v>3</v>
      </c>
      <c r="L216" s="8">
        <v>0</v>
      </c>
      <c r="M216" s="8">
        <v>0</v>
      </c>
      <c r="N216" s="8">
        <v>0</v>
      </c>
      <c r="O216" s="8">
        <v>0</v>
      </c>
      <c r="P216" s="8">
        <v>3</v>
      </c>
      <c r="Q216" s="29">
        <v>44116</v>
      </c>
      <c r="R216" s="46">
        <f>(Q216-calc!$O$2)/7+1</f>
        <v>2.5714285714285712</v>
      </c>
      <c r="S216" s="37" t="str">
        <f t="shared" si="3"/>
        <v>Oct</v>
      </c>
      <c r="T216" s="37" t="str">
        <f>"Qtr" &amp; VLOOKUP(MONTH(Q216),calc!$D$3:$F$14,2,FALSE)</f>
        <v>Qtr1</v>
      </c>
      <c r="U216" s="37" t="str">
        <f>"FY" &amp; RIGHT(YEAR(Q216) + VLOOKUP(MONTH(Q216),{1,0;10,1},2,TRUE),2)</f>
        <v>FY21</v>
      </c>
    </row>
    <row r="217" spans="1:21" x14ac:dyDescent="0.3">
      <c r="A217" s="8"/>
      <c r="B217" s="8" t="s">
        <v>61</v>
      </c>
      <c r="C217" s="8" t="s">
        <v>71</v>
      </c>
      <c r="D217" s="8" t="s">
        <v>124</v>
      </c>
      <c r="E217" s="8" t="s">
        <v>204</v>
      </c>
      <c r="F217" s="8">
        <v>178</v>
      </c>
      <c r="G217" s="8">
        <v>30</v>
      </c>
      <c r="H217" s="8">
        <v>30</v>
      </c>
      <c r="I217" s="8">
        <v>0</v>
      </c>
      <c r="J217" s="8">
        <v>0</v>
      </c>
      <c r="K217" s="8">
        <v>30</v>
      </c>
      <c r="L217" s="8">
        <v>0</v>
      </c>
      <c r="M217" s="8">
        <v>0</v>
      </c>
      <c r="N217" s="8">
        <v>0</v>
      </c>
      <c r="O217" s="8">
        <v>4</v>
      </c>
      <c r="P217" s="8">
        <v>15</v>
      </c>
      <c r="Q217" s="29">
        <v>44116</v>
      </c>
      <c r="R217" s="46">
        <f>(Q217-calc!$O$2)/7+1</f>
        <v>2.5714285714285712</v>
      </c>
      <c r="S217" s="37" t="str">
        <f t="shared" si="3"/>
        <v>Oct</v>
      </c>
      <c r="T217" s="37" t="str">
        <f>"Qtr" &amp; VLOOKUP(MONTH(Q217),calc!$D$3:$F$14,2,FALSE)</f>
        <v>Qtr1</v>
      </c>
      <c r="U217" s="37" t="str">
        <f>"FY" &amp; RIGHT(YEAR(Q217) + VLOOKUP(MONTH(Q217),{1,0;10,1},2,TRUE),2)</f>
        <v>FY21</v>
      </c>
    </row>
    <row r="218" spans="1:21" x14ac:dyDescent="0.3">
      <c r="A218" s="8"/>
      <c r="B218" s="8" t="s">
        <v>61</v>
      </c>
      <c r="C218" s="8" t="s">
        <v>125</v>
      </c>
      <c r="D218" s="8" t="s">
        <v>126</v>
      </c>
      <c r="E218" s="8" t="s">
        <v>204</v>
      </c>
      <c r="F218" s="8">
        <v>67</v>
      </c>
      <c r="G218" s="8">
        <v>17</v>
      </c>
      <c r="H218" s="8">
        <v>17</v>
      </c>
      <c r="I218" s="8">
        <v>0</v>
      </c>
      <c r="J218" s="8">
        <v>0</v>
      </c>
      <c r="K218" s="8">
        <v>17</v>
      </c>
      <c r="L218" s="8">
        <v>0</v>
      </c>
      <c r="M218" s="8">
        <v>0</v>
      </c>
      <c r="N218" s="8">
        <v>0</v>
      </c>
      <c r="O218" s="8">
        <v>0</v>
      </c>
      <c r="P218" s="8">
        <v>8</v>
      </c>
      <c r="Q218" s="29">
        <v>44116</v>
      </c>
      <c r="R218" s="46">
        <f>(Q218-calc!$O$2)/7+1</f>
        <v>2.5714285714285712</v>
      </c>
      <c r="S218" s="37" t="str">
        <f t="shared" si="3"/>
        <v>Oct</v>
      </c>
      <c r="T218" s="37" t="str">
        <f>"Qtr" &amp; VLOOKUP(MONTH(Q218),calc!$D$3:$F$14,2,FALSE)</f>
        <v>Qtr1</v>
      </c>
      <c r="U218" s="37" t="str">
        <f>"FY" &amp; RIGHT(YEAR(Q218) + VLOOKUP(MONTH(Q218),{1,0;10,1},2,TRUE),2)</f>
        <v>FY21</v>
      </c>
    </row>
    <row r="219" spans="1:21" x14ac:dyDescent="0.3">
      <c r="A219" s="8"/>
      <c r="B219" s="8" t="s">
        <v>61</v>
      </c>
      <c r="C219" s="8" t="s">
        <v>102</v>
      </c>
      <c r="D219" s="8" t="s">
        <v>127</v>
      </c>
      <c r="E219" s="8" t="s">
        <v>204</v>
      </c>
      <c r="F219" s="8">
        <v>3</v>
      </c>
      <c r="G219" s="8">
        <v>0</v>
      </c>
      <c r="H219" s="8">
        <v>0</v>
      </c>
      <c r="I219" s="8">
        <v>0</v>
      </c>
      <c r="J219" s="8">
        <v>0</v>
      </c>
      <c r="K219" s="8">
        <v>0</v>
      </c>
      <c r="L219" s="8">
        <v>0</v>
      </c>
      <c r="M219" s="8">
        <v>0</v>
      </c>
      <c r="N219" s="8">
        <v>0</v>
      </c>
      <c r="O219" s="8">
        <v>0</v>
      </c>
      <c r="P219" s="8">
        <v>0</v>
      </c>
      <c r="Q219" s="29">
        <v>44116</v>
      </c>
      <c r="R219" s="46">
        <f>(Q219-calc!$O$2)/7+1</f>
        <v>2.5714285714285712</v>
      </c>
      <c r="S219" s="37" t="str">
        <f t="shared" si="3"/>
        <v>Oct</v>
      </c>
      <c r="T219" s="37" t="str">
        <f>"Qtr" &amp; VLOOKUP(MONTH(Q219),calc!$D$3:$F$14,2,FALSE)</f>
        <v>Qtr1</v>
      </c>
      <c r="U219" s="37" t="str">
        <f>"FY" &amp; RIGHT(YEAR(Q219) + VLOOKUP(MONTH(Q219),{1,0;10,1},2,TRUE),2)</f>
        <v>FY21</v>
      </c>
    </row>
    <row r="220" spans="1:21" x14ac:dyDescent="0.3">
      <c r="A220" s="8"/>
      <c r="B220" s="8" t="s">
        <v>61</v>
      </c>
      <c r="C220" s="8" t="s">
        <v>91</v>
      </c>
      <c r="D220" s="8" t="s">
        <v>128</v>
      </c>
      <c r="E220" s="8" t="s">
        <v>204</v>
      </c>
      <c r="F220" s="8">
        <v>21</v>
      </c>
      <c r="G220" s="8">
        <v>4</v>
      </c>
      <c r="H220" s="8">
        <v>4</v>
      </c>
      <c r="I220" s="8">
        <v>0</v>
      </c>
      <c r="J220" s="8">
        <v>0</v>
      </c>
      <c r="K220" s="8">
        <v>4</v>
      </c>
      <c r="L220" s="8">
        <v>0</v>
      </c>
      <c r="M220" s="8">
        <v>0</v>
      </c>
      <c r="N220" s="8">
        <v>0</v>
      </c>
      <c r="O220" s="8">
        <v>0</v>
      </c>
      <c r="P220" s="8">
        <v>4</v>
      </c>
      <c r="Q220" s="29">
        <v>44116</v>
      </c>
      <c r="R220" s="46">
        <f>(Q220-calc!$O$2)/7+1</f>
        <v>2.5714285714285712</v>
      </c>
      <c r="S220" s="37" t="str">
        <f t="shared" si="3"/>
        <v>Oct</v>
      </c>
      <c r="T220" s="37" t="str">
        <f>"Qtr" &amp; VLOOKUP(MONTH(Q220),calc!$D$3:$F$14,2,FALSE)</f>
        <v>Qtr1</v>
      </c>
      <c r="U220" s="37" t="str">
        <f>"FY" &amp; RIGHT(YEAR(Q220) + VLOOKUP(MONTH(Q220),{1,0;10,1},2,TRUE),2)</f>
        <v>FY21</v>
      </c>
    </row>
    <row r="221" spans="1:21" x14ac:dyDescent="0.3">
      <c r="A221" s="8"/>
      <c r="B221" s="8" t="s">
        <v>61</v>
      </c>
      <c r="C221" s="8" t="s">
        <v>71</v>
      </c>
      <c r="D221" s="8" t="s">
        <v>129</v>
      </c>
      <c r="E221" s="8" t="s">
        <v>204</v>
      </c>
      <c r="F221" s="8">
        <v>213</v>
      </c>
      <c r="G221" s="8">
        <v>22</v>
      </c>
      <c r="H221" s="8">
        <v>20</v>
      </c>
      <c r="I221" s="8">
        <v>0</v>
      </c>
      <c r="J221" s="8">
        <v>0</v>
      </c>
      <c r="K221" s="8">
        <v>20</v>
      </c>
      <c r="L221" s="8">
        <v>0</v>
      </c>
      <c r="M221" s="8">
        <v>0</v>
      </c>
      <c r="N221" s="8">
        <v>0</v>
      </c>
      <c r="O221" s="8">
        <v>0</v>
      </c>
      <c r="P221" s="8">
        <v>15</v>
      </c>
      <c r="Q221" s="29">
        <v>44116</v>
      </c>
      <c r="R221" s="46">
        <f>(Q221-calc!$O$2)/7+1</f>
        <v>2.5714285714285712</v>
      </c>
      <c r="S221" s="37" t="str">
        <f t="shared" si="3"/>
        <v>Oct</v>
      </c>
      <c r="T221" s="37" t="str">
        <f>"Qtr" &amp; VLOOKUP(MONTH(Q221),calc!$D$3:$F$14,2,FALSE)</f>
        <v>Qtr1</v>
      </c>
      <c r="U221" s="37" t="str">
        <f>"FY" &amp; RIGHT(YEAR(Q221) + VLOOKUP(MONTH(Q221),{1,0;10,1},2,TRUE),2)</f>
        <v>FY21</v>
      </c>
    </row>
    <row r="222" spans="1:21" x14ac:dyDescent="0.3">
      <c r="A222" s="8"/>
      <c r="B222" s="8" t="s">
        <v>61</v>
      </c>
      <c r="C222" s="8" t="s">
        <v>68</v>
      </c>
      <c r="D222" s="8" t="s">
        <v>130</v>
      </c>
      <c r="E222" s="8" t="s">
        <v>204</v>
      </c>
      <c r="F222" s="8">
        <v>10</v>
      </c>
      <c r="G222" s="8">
        <v>0</v>
      </c>
      <c r="H222" s="8">
        <v>0</v>
      </c>
      <c r="I222" s="8">
        <v>0</v>
      </c>
      <c r="J222" s="8">
        <v>0</v>
      </c>
      <c r="K222" s="8">
        <v>0</v>
      </c>
      <c r="L222" s="8">
        <v>0</v>
      </c>
      <c r="M222" s="8">
        <v>0</v>
      </c>
      <c r="N222" s="8">
        <v>0</v>
      </c>
      <c r="O222" s="8">
        <v>0</v>
      </c>
      <c r="P222" s="8">
        <v>0</v>
      </c>
      <c r="Q222" s="29">
        <v>44116</v>
      </c>
      <c r="R222" s="46">
        <f>(Q222-calc!$O$2)/7+1</f>
        <v>2.5714285714285712</v>
      </c>
      <c r="S222" s="37" t="str">
        <f t="shared" si="3"/>
        <v>Oct</v>
      </c>
      <c r="T222" s="37" t="str">
        <f>"Qtr" &amp; VLOOKUP(MONTH(Q222),calc!$D$3:$F$14,2,FALSE)</f>
        <v>Qtr1</v>
      </c>
      <c r="U222" s="37" t="str">
        <f>"FY" &amp; RIGHT(YEAR(Q222) + VLOOKUP(MONTH(Q222),{1,0;10,1},2,TRUE),2)</f>
        <v>FY21</v>
      </c>
    </row>
    <row r="223" spans="1:21" x14ac:dyDescent="0.3">
      <c r="A223" s="8"/>
      <c r="B223" s="8" t="s">
        <v>61</v>
      </c>
      <c r="C223" s="8" t="s">
        <v>125</v>
      </c>
      <c r="D223" s="8" t="s">
        <v>131</v>
      </c>
      <c r="E223" s="8" t="s">
        <v>204</v>
      </c>
      <c r="F223" s="8">
        <v>21</v>
      </c>
      <c r="G223" s="8">
        <v>5</v>
      </c>
      <c r="H223" s="8">
        <v>5</v>
      </c>
      <c r="I223" s="8">
        <v>0</v>
      </c>
      <c r="J223" s="8">
        <v>0</v>
      </c>
      <c r="K223" s="8">
        <v>5</v>
      </c>
      <c r="L223" s="8">
        <v>0</v>
      </c>
      <c r="M223" s="8">
        <v>0</v>
      </c>
      <c r="N223" s="8">
        <v>0</v>
      </c>
      <c r="O223" s="8">
        <v>0</v>
      </c>
      <c r="P223" s="8">
        <v>3</v>
      </c>
      <c r="Q223" s="29">
        <v>44116</v>
      </c>
      <c r="R223" s="46">
        <f>(Q223-calc!$O$2)/7+1</f>
        <v>2.5714285714285712</v>
      </c>
      <c r="S223" s="37" t="str">
        <f t="shared" si="3"/>
        <v>Oct</v>
      </c>
      <c r="T223" s="37" t="str">
        <f>"Qtr" &amp; VLOOKUP(MONTH(Q223),calc!$D$3:$F$14,2,FALSE)</f>
        <v>Qtr1</v>
      </c>
      <c r="U223" s="37" t="str">
        <f>"FY" &amp; RIGHT(YEAR(Q223) + VLOOKUP(MONTH(Q223),{1,0;10,1},2,TRUE),2)</f>
        <v>FY21</v>
      </c>
    </row>
    <row r="224" spans="1:21" x14ac:dyDescent="0.3">
      <c r="A224" s="8"/>
      <c r="B224" s="8" t="s">
        <v>5</v>
      </c>
      <c r="C224" s="8"/>
      <c r="D224" s="8" t="s">
        <v>6</v>
      </c>
      <c r="E224" s="8" t="s">
        <v>204</v>
      </c>
      <c r="F224" s="8">
        <v>70</v>
      </c>
      <c r="G224" s="8">
        <v>9</v>
      </c>
      <c r="H224" s="8">
        <v>9</v>
      </c>
      <c r="I224" s="8">
        <v>0</v>
      </c>
      <c r="J224" s="8">
        <v>0</v>
      </c>
      <c r="K224" s="8">
        <v>9</v>
      </c>
      <c r="L224" s="8">
        <v>0</v>
      </c>
      <c r="M224" s="8">
        <v>0</v>
      </c>
      <c r="N224" s="8">
        <v>0</v>
      </c>
      <c r="O224" s="8">
        <v>0</v>
      </c>
      <c r="P224" s="8">
        <v>7</v>
      </c>
      <c r="Q224" s="29">
        <v>44116</v>
      </c>
      <c r="R224" s="46">
        <f>(Q224-calc!$O$2)/7+1</f>
        <v>2.5714285714285712</v>
      </c>
      <c r="S224" s="37" t="str">
        <f t="shared" si="3"/>
        <v>Oct</v>
      </c>
      <c r="T224" s="37" t="str">
        <f>"Qtr" &amp; VLOOKUP(MONTH(Q224),calc!$D$3:$F$14,2,FALSE)</f>
        <v>Qtr1</v>
      </c>
      <c r="U224" s="37" t="str">
        <f>"FY" &amp; RIGHT(YEAR(Q224) + VLOOKUP(MONTH(Q224),{1,0;10,1},2,TRUE),2)</f>
        <v>FY21</v>
      </c>
    </row>
    <row r="225" spans="1:21" x14ac:dyDescent="0.3">
      <c r="A225" s="8"/>
      <c r="B225" s="8" t="s">
        <v>5</v>
      </c>
      <c r="C225" s="8"/>
      <c r="D225" s="8" t="s">
        <v>7</v>
      </c>
      <c r="E225" s="8" t="s">
        <v>204</v>
      </c>
      <c r="F225" s="8">
        <v>61</v>
      </c>
      <c r="G225" s="8">
        <v>8</v>
      </c>
      <c r="H225" s="8">
        <v>8</v>
      </c>
      <c r="I225" s="8">
        <v>0</v>
      </c>
      <c r="J225" s="8">
        <v>0</v>
      </c>
      <c r="K225" s="8">
        <v>8</v>
      </c>
      <c r="L225" s="8">
        <v>0</v>
      </c>
      <c r="M225" s="8">
        <v>0</v>
      </c>
      <c r="N225" s="8">
        <v>0</v>
      </c>
      <c r="O225" s="8">
        <v>0</v>
      </c>
      <c r="P225" s="8">
        <v>8</v>
      </c>
      <c r="Q225" s="29">
        <v>44116</v>
      </c>
      <c r="R225" s="46">
        <f>(Q225-calc!$O$2)/7+1</f>
        <v>2.5714285714285712</v>
      </c>
      <c r="S225" s="37" t="str">
        <f t="shared" si="3"/>
        <v>Oct</v>
      </c>
      <c r="T225" s="37" t="str">
        <f>"Qtr" &amp; VLOOKUP(MONTH(Q225),calc!$D$3:$F$14,2,FALSE)</f>
        <v>Qtr1</v>
      </c>
      <c r="U225" s="37" t="str">
        <f>"FY" &amp; RIGHT(YEAR(Q225) + VLOOKUP(MONTH(Q225),{1,0;10,1},2,TRUE),2)</f>
        <v>FY21</v>
      </c>
    </row>
    <row r="226" spans="1:21" x14ac:dyDescent="0.3">
      <c r="A226" s="8"/>
      <c r="B226" s="8" t="s">
        <v>5</v>
      </c>
      <c r="C226" s="8"/>
      <c r="D226" s="8" t="s">
        <v>8</v>
      </c>
      <c r="E226" s="8" t="s">
        <v>204</v>
      </c>
      <c r="F226" s="8">
        <v>191</v>
      </c>
      <c r="G226" s="8">
        <v>10</v>
      </c>
      <c r="H226" s="8">
        <v>10</v>
      </c>
      <c r="I226" s="8">
        <v>0</v>
      </c>
      <c r="J226" s="8">
        <v>0</v>
      </c>
      <c r="K226" s="8">
        <v>10</v>
      </c>
      <c r="L226" s="8">
        <v>0</v>
      </c>
      <c r="M226" s="8">
        <v>4</v>
      </c>
      <c r="N226" s="8">
        <v>1</v>
      </c>
      <c r="O226" s="8">
        <v>0</v>
      </c>
      <c r="P226" s="8">
        <v>5</v>
      </c>
      <c r="Q226" s="29">
        <v>44116</v>
      </c>
      <c r="R226" s="46">
        <f>(Q226-calc!$O$2)/7+1</f>
        <v>2.5714285714285712</v>
      </c>
      <c r="S226" s="37" t="str">
        <f t="shared" si="3"/>
        <v>Oct</v>
      </c>
      <c r="T226" s="37" t="str">
        <f>"Qtr" &amp; VLOOKUP(MONTH(Q226),calc!$D$3:$F$14,2,FALSE)</f>
        <v>Qtr1</v>
      </c>
      <c r="U226" s="37" t="str">
        <f>"FY" &amp; RIGHT(YEAR(Q226) + VLOOKUP(MONTH(Q226),{1,0;10,1},2,TRUE),2)</f>
        <v>FY21</v>
      </c>
    </row>
    <row r="227" spans="1:21" x14ac:dyDescent="0.3">
      <c r="A227" s="8"/>
      <c r="B227" s="8" t="s">
        <v>132</v>
      </c>
      <c r="C227" s="8"/>
      <c r="D227" s="8" t="s">
        <v>133</v>
      </c>
      <c r="E227" s="8" t="s">
        <v>204</v>
      </c>
      <c r="F227" s="8">
        <v>5</v>
      </c>
      <c r="G227" s="8">
        <v>0</v>
      </c>
      <c r="H227" s="8">
        <v>0</v>
      </c>
      <c r="I227" s="8">
        <v>0</v>
      </c>
      <c r="J227" s="8">
        <v>0</v>
      </c>
      <c r="K227" s="8">
        <v>0</v>
      </c>
      <c r="L227" s="8">
        <v>0</v>
      </c>
      <c r="M227" s="8">
        <v>0</v>
      </c>
      <c r="N227" s="8">
        <v>0</v>
      </c>
      <c r="O227" s="8">
        <v>0</v>
      </c>
      <c r="P227" s="8">
        <v>0</v>
      </c>
      <c r="Q227" s="29">
        <v>44116</v>
      </c>
      <c r="R227" s="46">
        <f>(Q227-calc!$O$2)/7+1</f>
        <v>2.5714285714285712</v>
      </c>
      <c r="S227" s="37" t="str">
        <f t="shared" si="3"/>
        <v>Oct</v>
      </c>
      <c r="T227" s="37" t="str">
        <f>"Qtr" &amp; VLOOKUP(MONTH(Q227),calc!$D$3:$F$14,2,FALSE)</f>
        <v>Qtr1</v>
      </c>
      <c r="U227" s="37" t="str">
        <f>"FY" &amp; RIGHT(YEAR(Q227) + VLOOKUP(MONTH(Q227),{1,0;10,1},2,TRUE),2)</f>
        <v>FY21</v>
      </c>
    </row>
    <row r="228" spans="1:21" x14ac:dyDescent="0.3">
      <c r="A228" s="8"/>
      <c r="B228" s="8" t="s">
        <v>132</v>
      </c>
      <c r="C228" s="8"/>
      <c r="D228" s="8" t="s">
        <v>134</v>
      </c>
      <c r="E228" s="8" t="s">
        <v>204</v>
      </c>
      <c r="F228" s="8">
        <v>72</v>
      </c>
      <c r="G228" s="8">
        <v>0</v>
      </c>
      <c r="H228" s="8">
        <v>0</v>
      </c>
      <c r="I228" s="8">
        <v>0</v>
      </c>
      <c r="J228" s="8">
        <v>0</v>
      </c>
      <c r="K228" s="8">
        <v>0</v>
      </c>
      <c r="L228" s="8">
        <v>0</v>
      </c>
      <c r="M228" s="8">
        <v>0</v>
      </c>
      <c r="N228" s="8">
        <v>0</v>
      </c>
      <c r="O228" s="8">
        <v>0</v>
      </c>
      <c r="P228" s="8">
        <v>0</v>
      </c>
      <c r="Q228" s="29">
        <v>44116</v>
      </c>
      <c r="R228" s="46">
        <f>(Q228-calc!$O$2)/7+1</f>
        <v>2.5714285714285712</v>
      </c>
      <c r="S228" s="37" t="str">
        <f t="shared" si="3"/>
        <v>Oct</v>
      </c>
      <c r="T228" s="37" t="str">
        <f>"Qtr" &amp; VLOOKUP(MONTH(Q228),calc!$D$3:$F$14,2,FALSE)</f>
        <v>Qtr1</v>
      </c>
      <c r="U228" s="37" t="str">
        <f>"FY" &amp; RIGHT(YEAR(Q228) + VLOOKUP(MONTH(Q228),{1,0;10,1},2,TRUE),2)</f>
        <v>FY21</v>
      </c>
    </row>
    <row r="229" spans="1:21" x14ac:dyDescent="0.3">
      <c r="A229" s="8"/>
      <c r="B229" s="8" t="s">
        <v>132</v>
      </c>
      <c r="C229" s="8"/>
      <c r="D229" s="8" t="s">
        <v>135</v>
      </c>
      <c r="E229" s="8" t="s">
        <v>204</v>
      </c>
      <c r="F229" s="8">
        <v>136</v>
      </c>
      <c r="G229" s="8">
        <v>0</v>
      </c>
      <c r="H229" s="8">
        <v>0</v>
      </c>
      <c r="I229" s="8">
        <v>0</v>
      </c>
      <c r="J229" s="8">
        <v>0</v>
      </c>
      <c r="K229" s="8">
        <v>0</v>
      </c>
      <c r="L229" s="8">
        <v>0</v>
      </c>
      <c r="M229" s="8">
        <v>0</v>
      </c>
      <c r="N229" s="8">
        <v>0</v>
      </c>
      <c r="O229" s="8">
        <v>0</v>
      </c>
      <c r="P229" s="8">
        <v>0</v>
      </c>
      <c r="Q229" s="29">
        <v>44116</v>
      </c>
      <c r="R229" s="46">
        <f>(Q229-calc!$O$2)/7+1</f>
        <v>2.5714285714285712</v>
      </c>
      <c r="S229" s="37" t="str">
        <f t="shared" si="3"/>
        <v>Oct</v>
      </c>
      <c r="T229" s="37" t="str">
        <f>"Qtr" &amp; VLOOKUP(MONTH(Q229),calc!$D$3:$F$14,2,FALSE)</f>
        <v>Qtr1</v>
      </c>
      <c r="U229" s="37" t="str">
        <f>"FY" &amp; RIGHT(YEAR(Q229) + VLOOKUP(MONTH(Q229),{1,0;10,1},2,TRUE),2)</f>
        <v>FY21</v>
      </c>
    </row>
    <row r="230" spans="1:21" x14ac:dyDescent="0.3">
      <c r="A230" s="8"/>
      <c r="B230" s="8" t="s">
        <v>132</v>
      </c>
      <c r="C230" s="8"/>
      <c r="D230" s="8" t="s">
        <v>136</v>
      </c>
      <c r="E230" s="8" t="s">
        <v>204</v>
      </c>
      <c r="F230" s="8">
        <v>55</v>
      </c>
      <c r="G230" s="8">
        <v>6</v>
      </c>
      <c r="H230" s="8">
        <v>6</v>
      </c>
      <c r="I230" s="8">
        <v>0</v>
      </c>
      <c r="J230" s="8">
        <v>0</v>
      </c>
      <c r="K230" s="8">
        <v>6</v>
      </c>
      <c r="L230" s="8">
        <v>0</v>
      </c>
      <c r="M230" s="8">
        <v>0</v>
      </c>
      <c r="N230" s="8">
        <v>0</v>
      </c>
      <c r="O230" s="8">
        <v>0</v>
      </c>
      <c r="P230" s="8">
        <v>6</v>
      </c>
      <c r="Q230" s="29">
        <v>44116</v>
      </c>
      <c r="R230" s="46">
        <f>(Q230-calc!$O$2)/7+1</f>
        <v>2.5714285714285712</v>
      </c>
      <c r="S230" s="37" t="str">
        <f t="shared" si="3"/>
        <v>Oct</v>
      </c>
      <c r="T230" s="37" t="str">
        <f>"Qtr" &amp; VLOOKUP(MONTH(Q230),calc!$D$3:$F$14,2,FALSE)</f>
        <v>Qtr1</v>
      </c>
      <c r="U230" s="37" t="str">
        <f>"FY" &amp; RIGHT(YEAR(Q230) + VLOOKUP(MONTH(Q230),{1,0;10,1},2,TRUE),2)</f>
        <v>FY21</v>
      </c>
    </row>
    <row r="231" spans="1:21" x14ac:dyDescent="0.3">
      <c r="A231" s="8"/>
      <c r="B231" s="8" t="s">
        <v>132</v>
      </c>
      <c r="C231" s="8"/>
      <c r="D231" s="8" t="s">
        <v>137</v>
      </c>
      <c r="E231" s="8" t="s">
        <v>204</v>
      </c>
      <c r="F231" s="8">
        <v>166</v>
      </c>
      <c r="G231" s="8">
        <v>9</v>
      </c>
      <c r="H231" s="8">
        <v>9</v>
      </c>
      <c r="I231" s="8">
        <v>0</v>
      </c>
      <c r="J231" s="8">
        <v>0</v>
      </c>
      <c r="K231" s="8">
        <v>9</v>
      </c>
      <c r="L231" s="8">
        <v>0</v>
      </c>
      <c r="M231" s="8">
        <v>0</v>
      </c>
      <c r="N231" s="8">
        <v>0</v>
      </c>
      <c r="O231" s="8">
        <v>0</v>
      </c>
      <c r="P231" s="8">
        <v>0</v>
      </c>
      <c r="Q231" s="29">
        <v>44116</v>
      </c>
      <c r="R231" s="46">
        <f>(Q231-calc!$O$2)/7+1</f>
        <v>2.5714285714285712</v>
      </c>
      <c r="S231" s="37" t="str">
        <f t="shared" si="3"/>
        <v>Oct</v>
      </c>
      <c r="T231" s="37" t="str">
        <f>"Qtr" &amp; VLOOKUP(MONTH(Q231),calc!$D$3:$F$14,2,FALSE)</f>
        <v>Qtr1</v>
      </c>
      <c r="U231" s="37" t="str">
        <f>"FY" &amp; RIGHT(YEAR(Q231) + VLOOKUP(MONTH(Q231),{1,0;10,1},2,TRUE),2)</f>
        <v>FY21</v>
      </c>
    </row>
    <row r="232" spans="1:21" x14ac:dyDescent="0.3">
      <c r="A232" s="8"/>
      <c r="B232" s="8" t="s">
        <v>138</v>
      </c>
      <c r="C232" s="8"/>
      <c r="D232" s="8" t="s">
        <v>171</v>
      </c>
      <c r="E232" s="8" t="s">
        <v>204</v>
      </c>
      <c r="F232" s="8">
        <v>86</v>
      </c>
      <c r="G232" s="8">
        <v>16</v>
      </c>
      <c r="H232" s="8">
        <v>16</v>
      </c>
      <c r="I232" s="8">
        <v>5</v>
      </c>
      <c r="J232" s="8">
        <v>0</v>
      </c>
      <c r="K232" s="8">
        <v>0</v>
      </c>
      <c r="L232" s="8">
        <v>0</v>
      </c>
      <c r="M232" s="8">
        <v>0</v>
      </c>
      <c r="N232" s="8">
        <v>0</v>
      </c>
      <c r="O232" s="8">
        <v>0</v>
      </c>
      <c r="P232" s="8">
        <v>14</v>
      </c>
      <c r="Q232" s="29">
        <v>44116</v>
      </c>
      <c r="R232" s="46">
        <f>(Q232-calc!$O$2)/7+1</f>
        <v>2.5714285714285712</v>
      </c>
      <c r="S232" s="37" t="str">
        <f t="shared" si="3"/>
        <v>Oct</v>
      </c>
      <c r="T232" s="37" t="str">
        <f>"Qtr" &amp; VLOOKUP(MONTH(Q232),calc!$D$3:$F$14,2,FALSE)</f>
        <v>Qtr1</v>
      </c>
      <c r="U232" s="37" t="str">
        <f>"FY" &amp; RIGHT(YEAR(Q232) + VLOOKUP(MONTH(Q232),{1,0;10,1},2,TRUE),2)</f>
        <v>FY21</v>
      </c>
    </row>
    <row r="233" spans="1:21" x14ac:dyDescent="0.3">
      <c r="A233" s="8"/>
      <c r="B233" s="8" t="s">
        <v>138</v>
      </c>
      <c r="C233" s="8"/>
      <c r="D233" s="8" t="s">
        <v>172</v>
      </c>
      <c r="E233" s="8" t="s">
        <v>204</v>
      </c>
      <c r="F233" s="8">
        <v>43</v>
      </c>
      <c r="G233" s="8">
        <v>9</v>
      </c>
      <c r="H233" s="8">
        <v>9</v>
      </c>
      <c r="I233" s="8">
        <v>0</v>
      </c>
      <c r="J233" s="8">
        <v>0</v>
      </c>
      <c r="K233" s="8">
        <v>0</v>
      </c>
      <c r="L233" s="8">
        <v>0</v>
      </c>
      <c r="M233" s="8">
        <v>0</v>
      </c>
      <c r="N233" s="8">
        <v>0</v>
      </c>
      <c r="O233" s="8">
        <v>0</v>
      </c>
      <c r="P233" s="8">
        <v>8</v>
      </c>
      <c r="Q233" s="29">
        <v>44116</v>
      </c>
      <c r="R233" s="46">
        <f>(Q233-calc!$O$2)/7+1</f>
        <v>2.5714285714285712</v>
      </c>
      <c r="S233" s="37" t="str">
        <f t="shared" si="3"/>
        <v>Oct</v>
      </c>
      <c r="T233" s="37" t="str">
        <f>"Qtr" &amp; VLOOKUP(MONTH(Q233),calc!$D$3:$F$14,2,FALSE)</f>
        <v>Qtr1</v>
      </c>
      <c r="U233" s="37" t="str">
        <f>"FY" &amp; RIGHT(YEAR(Q233) + VLOOKUP(MONTH(Q233),{1,0;10,1},2,TRUE),2)</f>
        <v>FY21</v>
      </c>
    </row>
    <row r="234" spans="1:21" x14ac:dyDescent="0.3">
      <c r="A234" s="8"/>
      <c r="B234" s="8" t="s">
        <v>138</v>
      </c>
      <c r="C234" s="8"/>
      <c r="D234" s="8" t="s">
        <v>173</v>
      </c>
      <c r="E234" s="8" t="s">
        <v>204</v>
      </c>
      <c r="F234" s="8">
        <v>83</v>
      </c>
      <c r="G234" s="8">
        <v>14</v>
      </c>
      <c r="H234" s="8">
        <v>14</v>
      </c>
      <c r="I234" s="8">
        <v>3</v>
      </c>
      <c r="J234" s="8">
        <v>0</v>
      </c>
      <c r="K234" s="8">
        <v>0</v>
      </c>
      <c r="L234" s="8">
        <v>0</v>
      </c>
      <c r="M234" s="8">
        <v>0</v>
      </c>
      <c r="N234" s="8">
        <v>0</v>
      </c>
      <c r="O234" s="8">
        <v>0</v>
      </c>
      <c r="P234" s="8">
        <v>13</v>
      </c>
      <c r="Q234" s="29">
        <v>44116</v>
      </c>
      <c r="R234" s="46">
        <f>(Q234-calc!$O$2)/7+1</f>
        <v>2.5714285714285712</v>
      </c>
      <c r="S234" s="37" t="str">
        <f t="shared" si="3"/>
        <v>Oct</v>
      </c>
      <c r="T234" s="37" t="str">
        <f>"Qtr" &amp; VLOOKUP(MONTH(Q234),calc!$D$3:$F$14,2,FALSE)</f>
        <v>Qtr1</v>
      </c>
      <c r="U234" s="37" t="str">
        <f>"FY" &amp; RIGHT(YEAR(Q234) + VLOOKUP(MONTH(Q234),{1,0;10,1},2,TRUE),2)</f>
        <v>FY21</v>
      </c>
    </row>
    <row r="235" spans="1:21" x14ac:dyDescent="0.3">
      <c r="A235" s="8"/>
      <c r="B235" s="8" t="s">
        <v>138</v>
      </c>
      <c r="C235" s="8"/>
      <c r="D235" s="8" t="s">
        <v>174</v>
      </c>
      <c r="E235" s="8" t="s">
        <v>204</v>
      </c>
      <c r="F235" s="8">
        <v>54</v>
      </c>
      <c r="G235" s="8">
        <v>14</v>
      </c>
      <c r="H235" s="8">
        <v>14</v>
      </c>
      <c r="I235" s="8">
        <v>5</v>
      </c>
      <c r="J235" s="8">
        <v>0</v>
      </c>
      <c r="K235" s="8">
        <v>0</v>
      </c>
      <c r="L235" s="8">
        <v>0</v>
      </c>
      <c r="M235" s="8">
        <v>1</v>
      </c>
      <c r="N235" s="8">
        <v>0</v>
      </c>
      <c r="O235" s="8">
        <v>0</v>
      </c>
      <c r="P235" s="8">
        <v>12</v>
      </c>
      <c r="Q235" s="29">
        <v>44116</v>
      </c>
      <c r="R235" s="46">
        <f>(Q235-calc!$O$2)/7+1</f>
        <v>2.5714285714285712</v>
      </c>
      <c r="S235" s="37" t="str">
        <f t="shared" si="3"/>
        <v>Oct</v>
      </c>
      <c r="T235" s="37" t="str">
        <f>"Qtr" &amp; VLOOKUP(MONTH(Q235),calc!$D$3:$F$14,2,FALSE)</f>
        <v>Qtr1</v>
      </c>
      <c r="U235" s="37" t="str">
        <f>"FY" &amp; RIGHT(YEAR(Q235) + VLOOKUP(MONTH(Q235),{1,0;10,1},2,TRUE),2)</f>
        <v>FY21</v>
      </c>
    </row>
    <row r="236" spans="1:21" x14ac:dyDescent="0.3">
      <c r="A236" s="8"/>
      <c r="B236" s="8" t="s">
        <v>138</v>
      </c>
      <c r="C236" s="8"/>
      <c r="D236" s="8" t="s">
        <v>175</v>
      </c>
      <c r="E236" s="8" t="s">
        <v>204</v>
      </c>
      <c r="F236" s="8">
        <v>8</v>
      </c>
      <c r="G236" s="8">
        <v>2</v>
      </c>
      <c r="H236" s="8">
        <v>2</v>
      </c>
      <c r="I236" s="8">
        <v>2</v>
      </c>
      <c r="J236" s="8">
        <v>0</v>
      </c>
      <c r="K236" s="8">
        <v>0</v>
      </c>
      <c r="L236" s="8">
        <v>0</v>
      </c>
      <c r="M236" s="8">
        <v>0</v>
      </c>
      <c r="N236" s="8">
        <v>0</v>
      </c>
      <c r="O236" s="8">
        <v>0</v>
      </c>
      <c r="P236" s="8">
        <v>2</v>
      </c>
      <c r="Q236" s="29">
        <v>44116</v>
      </c>
      <c r="R236" s="46">
        <f>(Q236-calc!$O$2)/7+1</f>
        <v>2.5714285714285712</v>
      </c>
      <c r="S236" s="37" t="str">
        <f t="shared" si="3"/>
        <v>Oct</v>
      </c>
      <c r="T236" s="37" t="str">
        <f>"Qtr" &amp; VLOOKUP(MONTH(Q236),calc!$D$3:$F$14,2,FALSE)</f>
        <v>Qtr1</v>
      </c>
      <c r="U236" s="37" t="str">
        <f>"FY" &amp; RIGHT(YEAR(Q236) + VLOOKUP(MONTH(Q236),{1,0;10,1},2,TRUE),2)</f>
        <v>FY21</v>
      </c>
    </row>
    <row r="237" spans="1:21" x14ac:dyDescent="0.3">
      <c r="A237" s="8"/>
      <c r="B237" s="8" t="s">
        <v>138</v>
      </c>
      <c r="C237" s="8"/>
      <c r="D237" s="8" t="s">
        <v>176</v>
      </c>
      <c r="E237" s="8" t="s">
        <v>204</v>
      </c>
      <c r="F237" s="8">
        <v>60</v>
      </c>
      <c r="G237" s="8">
        <v>9</v>
      </c>
      <c r="H237" s="8">
        <v>9</v>
      </c>
      <c r="I237" s="8">
        <v>0</v>
      </c>
      <c r="J237" s="8">
        <v>0</v>
      </c>
      <c r="K237" s="8">
        <v>0</v>
      </c>
      <c r="L237" s="8">
        <v>0</v>
      </c>
      <c r="M237" s="8">
        <v>0</v>
      </c>
      <c r="N237" s="8">
        <v>0</v>
      </c>
      <c r="O237" s="8">
        <v>0</v>
      </c>
      <c r="P237" s="8">
        <v>9</v>
      </c>
      <c r="Q237" s="29">
        <v>44116</v>
      </c>
      <c r="R237" s="46">
        <f>(Q237-calc!$O$2)/7+1</f>
        <v>2.5714285714285712</v>
      </c>
      <c r="S237" s="37" t="str">
        <f t="shared" si="3"/>
        <v>Oct</v>
      </c>
      <c r="T237" s="37" t="str">
        <f>"Qtr" &amp; VLOOKUP(MONTH(Q237),calc!$D$3:$F$14,2,FALSE)</f>
        <v>Qtr1</v>
      </c>
      <c r="U237" s="37" t="str">
        <f>"FY" &amp; RIGHT(YEAR(Q237) + VLOOKUP(MONTH(Q237),{1,0;10,1},2,TRUE),2)</f>
        <v>FY21</v>
      </c>
    </row>
    <row r="238" spans="1:21" x14ac:dyDescent="0.3">
      <c r="A238" s="8"/>
      <c r="B238" s="8" t="s">
        <v>43</v>
      </c>
      <c r="C238" s="8"/>
      <c r="D238" s="8" t="s">
        <v>145</v>
      </c>
      <c r="E238" s="8" t="s">
        <v>204</v>
      </c>
      <c r="F238" s="8">
        <v>76</v>
      </c>
      <c r="G238" s="8">
        <v>27</v>
      </c>
      <c r="H238" s="8">
        <v>27</v>
      </c>
      <c r="I238" s="8">
        <v>0</v>
      </c>
      <c r="J238" s="8">
        <v>1</v>
      </c>
      <c r="K238" s="8">
        <v>26</v>
      </c>
      <c r="L238" s="8">
        <v>0</v>
      </c>
      <c r="M238" s="8">
        <v>0</v>
      </c>
      <c r="N238" s="8">
        <v>0</v>
      </c>
      <c r="O238" s="8">
        <v>0</v>
      </c>
      <c r="P238" s="8">
        <v>3</v>
      </c>
      <c r="Q238" s="29">
        <v>44116</v>
      </c>
      <c r="R238" s="46">
        <f>(Q238-calc!$O$2)/7+1</f>
        <v>2.5714285714285712</v>
      </c>
      <c r="S238" s="37" t="str">
        <f t="shared" si="3"/>
        <v>Oct</v>
      </c>
      <c r="T238" s="37" t="str">
        <f>"Qtr" &amp; VLOOKUP(MONTH(Q238),calc!$D$3:$F$14,2,FALSE)</f>
        <v>Qtr1</v>
      </c>
      <c r="U238" s="37" t="str">
        <f>"FY" &amp; RIGHT(YEAR(Q238) + VLOOKUP(MONTH(Q238),{1,0;10,1},2,TRUE),2)</f>
        <v>FY21</v>
      </c>
    </row>
    <row r="239" spans="1:21" x14ac:dyDescent="0.3">
      <c r="A239" s="8"/>
      <c r="B239" s="8" t="s">
        <v>43</v>
      </c>
      <c r="C239" s="8"/>
      <c r="D239" s="8" t="s">
        <v>146</v>
      </c>
      <c r="E239" s="8" t="s">
        <v>204</v>
      </c>
      <c r="F239" s="8">
        <v>80</v>
      </c>
      <c r="G239" s="8">
        <v>14</v>
      </c>
      <c r="H239" s="8">
        <v>14</v>
      </c>
      <c r="I239" s="8">
        <v>0</v>
      </c>
      <c r="J239" s="8">
        <v>0</v>
      </c>
      <c r="K239" s="8">
        <v>14</v>
      </c>
      <c r="L239" s="8">
        <v>0</v>
      </c>
      <c r="M239" s="8">
        <v>0</v>
      </c>
      <c r="N239" s="8">
        <v>0</v>
      </c>
      <c r="O239" s="8">
        <v>0</v>
      </c>
      <c r="P239" s="8">
        <v>6</v>
      </c>
      <c r="Q239" s="29">
        <v>44116</v>
      </c>
      <c r="R239" s="46">
        <f>(Q239-calc!$O$2)/7+1</f>
        <v>2.5714285714285712</v>
      </c>
      <c r="S239" s="37" t="str">
        <f t="shared" si="3"/>
        <v>Oct</v>
      </c>
      <c r="T239" s="37" t="str">
        <f>"Qtr" &amp; VLOOKUP(MONTH(Q239),calc!$D$3:$F$14,2,FALSE)</f>
        <v>Qtr1</v>
      </c>
      <c r="U239" s="37" t="str">
        <f>"FY" &amp; RIGHT(YEAR(Q239) + VLOOKUP(MONTH(Q239),{1,0;10,1},2,TRUE),2)</f>
        <v>FY21</v>
      </c>
    </row>
    <row r="240" spans="1:21" x14ac:dyDescent="0.3">
      <c r="A240" s="8"/>
      <c r="B240" s="8" t="s">
        <v>43</v>
      </c>
      <c r="C240" s="8"/>
      <c r="D240" s="8" t="s">
        <v>44</v>
      </c>
      <c r="E240" s="8" t="s">
        <v>204</v>
      </c>
      <c r="F240" s="8">
        <v>56</v>
      </c>
      <c r="G240" s="8">
        <v>6</v>
      </c>
      <c r="H240" s="8">
        <v>6</v>
      </c>
      <c r="I240" s="8">
        <v>0</v>
      </c>
      <c r="J240" s="8">
        <v>0</v>
      </c>
      <c r="K240" s="8">
        <v>6</v>
      </c>
      <c r="L240" s="8">
        <v>0</v>
      </c>
      <c r="M240" s="8">
        <v>1</v>
      </c>
      <c r="N240" s="8">
        <v>0</v>
      </c>
      <c r="O240" s="8">
        <v>0</v>
      </c>
      <c r="P240" s="8">
        <v>4</v>
      </c>
      <c r="Q240" s="29">
        <v>44116</v>
      </c>
      <c r="R240" s="46">
        <f>(Q240-calc!$O$2)/7+1</f>
        <v>2.5714285714285712</v>
      </c>
      <c r="S240" s="37" t="str">
        <f t="shared" si="3"/>
        <v>Oct</v>
      </c>
      <c r="T240" s="37" t="str">
        <f>"Qtr" &amp; VLOOKUP(MONTH(Q240),calc!$D$3:$F$14,2,FALSE)</f>
        <v>Qtr1</v>
      </c>
      <c r="U240" s="37" t="str">
        <f>"FY" &amp; RIGHT(YEAR(Q240) + VLOOKUP(MONTH(Q240),{1,0;10,1},2,TRUE),2)</f>
        <v>FY21</v>
      </c>
    </row>
    <row r="241" spans="1:21" x14ac:dyDescent="0.3">
      <c r="A241" s="8"/>
      <c r="B241" s="8" t="s">
        <v>43</v>
      </c>
      <c r="C241" s="8"/>
      <c r="D241" s="8" t="s">
        <v>147</v>
      </c>
      <c r="E241" s="8" t="s">
        <v>204</v>
      </c>
      <c r="F241" s="8">
        <v>32</v>
      </c>
      <c r="G241" s="8">
        <v>3</v>
      </c>
      <c r="H241" s="8">
        <v>3</v>
      </c>
      <c r="I241" s="8">
        <v>0</v>
      </c>
      <c r="J241" s="8">
        <v>0</v>
      </c>
      <c r="K241" s="8">
        <v>3</v>
      </c>
      <c r="L241" s="8">
        <v>0</v>
      </c>
      <c r="M241" s="8">
        <v>0</v>
      </c>
      <c r="N241" s="8">
        <v>0</v>
      </c>
      <c r="O241" s="8">
        <v>0</v>
      </c>
      <c r="P241" s="8">
        <v>0</v>
      </c>
      <c r="Q241" s="29">
        <v>44116</v>
      </c>
      <c r="R241" s="46">
        <f>(Q241-calc!$O$2)/7+1</f>
        <v>2.5714285714285712</v>
      </c>
      <c r="S241" s="37" t="str">
        <f t="shared" si="3"/>
        <v>Oct</v>
      </c>
      <c r="T241" s="37" t="str">
        <f>"Qtr" &amp; VLOOKUP(MONTH(Q241),calc!$D$3:$F$14,2,FALSE)</f>
        <v>Qtr1</v>
      </c>
      <c r="U241" s="37" t="str">
        <f>"FY" &amp; RIGHT(YEAR(Q241) + VLOOKUP(MONTH(Q241),{1,0;10,1},2,TRUE),2)</f>
        <v>FY21</v>
      </c>
    </row>
    <row r="242" spans="1:21" x14ac:dyDescent="0.3">
      <c r="A242" s="8"/>
      <c r="B242" s="8" t="s">
        <v>148</v>
      </c>
      <c r="C242" s="8"/>
      <c r="D242" s="8" t="s">
        <v>149</v>
      </c>
      <c r="E242" s="8" t="s">
        <v>204</v>
      </c>
      <c r="F242" s="8">
        <v>451</v>
      </c>
      <c r="G242" s="8">
        <v>206</v>
      </c>
      <c r="H242" s="8">
        <v>206</v>
      </c>
      <c r="I242" s="8">
        <v>0</v>
      </c>
      <c r="J242" s="8">
        <v>0</v>
      </c>
      <c r="K242" s="8">
        <v>206</v>
      </c>
      <c r="L242" s="8">
        <v>0</v>
      </c>
      <c r="M242" s="8">
        <v>0</v>
      </c>
      <c r="N242" s="8">
        <v>0</v>
      </c>
      <c r="O242" s="8">
        <v>0</v>
      </c>
      <c r="P242" s="8">
        <v>90</v>
      </c>
      <c r="Q242" s="29">
        <v>44116</v>
      </c>
      <c r="R242" s="46">
        <f>(Q242-calc!$O$2)/7+1</f>
        <v>2.5714285714285712</v>
      </c>
      <c r="S242" s="37" t="str">
        <f t="shared" si="3"/>
        <v>Oct</v>
      </c>
      <c r="T242" s="37" t="str">
        <f>"Qtr" &amp; VLOOKUP(MONTH(Q242),calc!$D$3:$F$14,2,FALSE)</f>
        <v>Qtr1</v>
      </c>
      <c r="U242" s="37" t="str">
        <f>"FY" &amp; RIGHT(YEAR(Q242) + VLOOKUP(MONTH(Q242),{1,0;10,1},2,TRUE),2)</f>
        <v>FY21</v>
      </c>
    </row>
    <row r="243" spans="1:21" x14ac:dyDescent="0.3">
      <c r="A243" s="8"/>
      <c r="B243" s="8" t="s">
        <v>148</v>
      </c>
      <c r="C243" s="8"/>
      <c r="D243" s="8" t="s">
        <v>150</v>
      </c>
      <c r="E243" s="8" t="s">
        <v>204</v>
      </c>
      <c r="F243" s="8">
        <v>266</v>
      </c>
      <c r="G243" s="8">
        <v>154</v>
      </c>
      <c r="H243" s="8">
        <v>154</v>
      </c>
      <c r="I243" s="8">
        <v>0</v>
      </c>
      <c r="J243" s="8">
        <v>0</v>
      </c>
      <c r="K243" s="8">
        <v>154</v>
      </c>
      <c r="L243" s="8">
        <v>0</v>
      </c>
      <c r="M243" s="8">
        <v>0</v>
      </c>
      <c r="N243" s="8">
        <v>0</v>
      </c>
      <c r="O243" s="8">
        <v>0</v>
      </c>
      <c r="P243" s="8">
        <v>154</v>
      </c>
      <c r="Q243" s="29">
        <v>44116</v>
      </c>
      <c r="R243" s="46">
        <f>(Q243-calc!$O$2)/7+1</f>
        <v>2.5714285714285712</v>
      </c>
      <c r="S243" s="37" t="str">
        <f t="shared" si="3"/>
        <v>Oct</v>
      </c>
      <c r="T243" s="37" t="str">
        <f>"Qtr" &amp; VLOOKUP(MONTH(Q243),calc!$D$3:$F$14,2,FALSE)</f>
        <v>Qtr1</v>
      </c>
      <c r="U243" s="37" t="str">
        <f>"FY" &amp; RIGHT(YEAR(Q243) + VLOOKUP(MONTH(Q243),{1,0;10,1},2,TRUE),2)</f>
        <v>FY21</v>
      </c>
    </row>
    <row r="244" spans="1:21" x14ac:dyDescent="0.3">
      <c r="A244" s="8"/>
      <c r="B244" s="8" t="s">
        <v>148</v>
      </c>
      <c r="C244" s="8"/>
      <c r="D244" s="8" t="s">
        <v>151</v>
      </c>
      <c r="E244" s="8" t="s">
        <v>204</v>
      </c>
      <c r="F244" s="8">
        <v>81</v>
      </c>
      <c r="G244" s="8">
        <v>7</v>
      </c>
      <c r="H244" s="8">
        <v>7</v>
      </c>
      <c r="I244" s="8">
        <v>0</v>
      </c>
      <c r="J244" s="8">
        <v>0</v>
      </c>
      <c r="K244" s="8">
        <v>7</v>
      </c>
      <c r="L244" s="8">
        <v>0</v>
      </c>
      <c r="M244" s="8">
        <v>0</v>
      </c>
      <c r="N244" s="8">
        <v>0</v>
      </c>
      <c r="O244" s="8">
        <v>0</v>
      </c>
      <c r="P244" s="8">
        <v>1</v>
      </c>
      <c r="Q244" s="29">
        <v>44116</v>
      </c>
      <c r="R244" s="46">
        <f>(Q244-calc!$O$2)/7+1</f>
        <v>2.5714285714285712</v>
      </c>
      <c r="S244" s="37" t="str">
        <f t="shared" si="3"/>
        <v>Oct</v>
      </c>
      <c r="T244" s="37" t="str">
        <f>"Qtr" &amp; VLOOKUP(MONTH(Q244),calc!$D$3:$F$14,2,FALSE)</f>
        <v>Qtr1</v>
      </c>
      <c r="U244" s="37" t="str">
        <f>"FY" &amp; RIGHT(YEAR(Q244) + VLOOKUP(MONTH(Q244),{1,0;10,1},2,TRUE),2)</f>
        <v>FY21</v>
      </c>
    </row>
    <row r="245" spans="1:21" x14ac:dyDescent="0.3">
      <c r="A245" s="8"/>
      <c r="B245" s="8" t="s">
        <v>148</v>
      </c>
      <c r="C245" s="8"/>
      <c r="D245" s="8" t="s">
        <v>152</v>
      </c>
      <c r="E245" s="8" t="s">
        <v>204</v>
      </c>
      <c r="F245" s="8">
        <v>69</v>
      </c>
      <c r="G245" s="8">
        <v>8</v>
      </c>
      <c r="H245" s="8">
        <v>8</v>
      </c>
      <c r="I245" s="8">
        <v>0</v>
      </c>
      <c r="J245" s="8">
        <v>0</v>
      </c>
      <c r="K245" s="8">
        <v>8</v>
      </c>
      <c r="L245" s="8">
        <v>0</v>
      </c>
      <c r="M245" s="8">
        <v>0</v>
      </c>
      <c r="N245" s="8">
        <v>0</v>
      </c>
      <c r="O245" s="8">
        <v>0</v>
      </c>
      <c r="P245" s="8">
        <v>7</v>
      </c>
      <c r="Q245" s="29">
        <v>44116</v>
      </c>
      <c r="R245" s="46">
        <f>(Q245-calc!$O$2)/7+1</f>
        <v>2.5714285714285712</v>
      </c>
      <c r="S245" s="37" t="str">
        <f t="shared" si="3"/>
        <v>Oct</v>
      </c>
      <c r="T245" s="37" t="str">
        <f>"Qtr" &amp; VLOOKUP(MONTH(Q245),calc!$D$3:$F$14,2,FALSE)</f>
        <v>Qtr1</v>
      </c>
      <c r="U245" s="37" t="str">
        <f>"FY" &amp; RIGHT(YEAR(Q245) + VLOOKUP(MONTH(Q245),{1,0;10,1},2,TRUE),2)</f>
        <v>FY21</v>
      </c>
    </row>
    <row r="246" spans="1:21" x14ac:dyDescent="0.3">
      <c r="A246" s="8"/>
      <c r="B246" s="8" t="s">
        <v>10</v>
      </c>
      <c r="C246" s="8"/>
      <c r="D246" s="8" t="s">
        <v>153</v>
      </c>
      <c r="E246" s="8" t="s">
        <v>204</v>
      </c>
      <c r="F246" s="8">
        <v>834</v>
      </c>
      <c r="G246" s="8">
        <v>100</v>
      </c>
      <c r="H246" s="8">
        <v>95</v>
      </c>
      <c r="I246" s="8">
        <v>0</v>
      </c>
      <c r="J246" s="8">
        <v>0</v>
      </c>
      <c r="K246" s="8">
        <v>95</v>
      </c>
      <c r="L246" s="8">
        <v>0</v>
      </c>
      <c r="M246" s="8">
        <v>5</v>
      </c>
      <c r="N246" s="8">
        <v>6</v>
      </c>
      <c r="O246" s="8">
        <v>6</v>
      </c>
      <c r="P246" s="8">
        <v>78</v>
      </c>
      <c r="Q246" s="29">
        <v>44116</v>
      </c>
      <c r="R246" s="46">
        <f>(Q246-calc!$O$2)/7+1</f>
        <v>2.5714285714285712</v>
      </c>
      <c r="S246" s="37" t="str">
        <f t="shared" si="3"/>
        <v>Oct</v>
      </c>
      <c r="T246" s="37" t="str">
        <f>"Qtr" &amp; VLOOKUP(MONTH(Q246),calc!$D$3:$F$14,2,FALSE)</f>
        <v>Qtr1</v>
      </c>
      <c r="U246" s="37" t="str">
        <f>"FY" &amp; RIGHT(YEAR(Q246) + VLOOKUP(MONTH(Q246),{1,0;10,1},2,TRUE),2)</f>
        <v>FY21</v>
      </c>
    </row>
    <row r="247" spans="1:21" x14ac:dyDescent="0.3">
      <c r="A247" s="8"/>
      <c r="B247" s="8" t="s">
        <v>10</v>
      </c>
      <c r="C247" s="8"/>
      <c r="D247" s="8" t="s">
        <v>154</v>
      </c>
      <c r="E247" s="8" t="s">
        <v>204</v>
      </c>
      <c r="F247" s="8">
        <v>675</v>
      </c>
      <c r="G247" s="8">
        <v>20</v>
      </c>
      <c r="H247" s="8">
        <v>20</v>
      </c>
      <c r="I247" s="8">
        <v>0</v>
      </c>
      <c r="J247" s="8">
        <v>0</v>
      </c>
      <c r="K247" s="8">
        <v>20</v>
      </c>
      <c r="L247" s="8">
        <v>0</v>
      </c>
      <c r="M247" s="8">
        <v>0</v>
      </c>
      <c r="N247" s="8">
        <v>0</v>
      </c>
      <c r="O247" s="8">
        <v>0</v>
      </c>
      <c r="P247" s="8">
        <v>20</v>
      </c>
      <c r="Q247" s="29">
        <v>44116</v>
      </c>
      <c r="R247" s="46">
        <f>(Q247-calc!$O$2)/7+1</f>
        <v>2.5714285714285712</v>
      </c>
      <c r="S247" s="37" t="str">
        <f t="shared" si="3"/>
        <v>Oct</v>
      </c>
      <c r="T247" s="37" t="str">
        <f>"Qtr" &amp; VLOOKUP(MONTH(Q247),calc!$D$3:$F$14,2,FALSE)</f>
        <v>Qtr1</v>
      </c>
      <c r="U247" s="37" t="str">
        <f>"FY" &amp; RIGHT(YEAR(Q247) + VLOOKUP(MONTH(Q247),{1,0;10,1},2,TRUE),2)</f>
        <v>FY21</v>
      </c>
    </row>
    <row r="248" spans="1:21" x14ac:dyDescent="0.3">
      <c r="A248" s="8"/>
      <c r="B248" s="8" t="s">
        <v>10</v>
      </c>
      <c r="C248" s="8"/>
      <c r="D248" s="8" t="s">
        <v>155</v>
      </c>
      <c r="E248" s="8" t="s">
        <v>204</v>
      </c>
      <c r="F248" s="8">
        <v>249</v>
      </c>
      <c r="G248" s="8">
        <v>25</v>
      </c>
      <c r="H248" s="8">
        <v>20</v>
      </c>
      <c r="I248" s="8">
        <v>5</v>
      </c>
      <c r="J248" s="8">
        <v>0</v>
      </c>
      <c r="K248" s="8">
        <v>25</v>
      </c>
      <c r="L248" s="8">
        <v>0</v>
      </c>
      <c r="M248" s="8">
        <v>0</v>
      </c>
      <c r="N248" s="8">
        <v>1</v>
      </c>
      <c r="O248" s="8">
        <v>2</v>
      </c>
      <c r="P248" s="8">
        <v>22</v>
      </c>
      <c r="Q248" s="29">
        <v>44116</v>
      </c>
      <c r="R248" s="46">
        <f>(Q248-calc!$O$2)/7+1</f>
        <v>2.5714285714285712</v>
      </c>
      <c r="S248" s="37" t="str">
        <f t="shared" si="3"/>
        <v>Oct</v>
      </c>
      <c r="T248" s="37" t="str">
        <f>"Qtr" &amp; VLOOKUP(MONTH(Q248),calc!$D$3:$F$14,2,FALSE)</f>
        <v>Qtr1</v>
      </c>
      <c r="U248" s="37" t="str">
        <f>"FY" &amp; RIGHT(YEAR(Q248) + VLOOKUP(MONTH(Q248),{1,0;10,1},2,TRUE),2)</f>
        <v>FY21</v>
      </c>
    </row>
    <row r="249" spans="1:21" x14ac:dyDescent="0.3">
      <c r="A249" s="8"/>
      <c r="B249" s="8" t="s">
        <v>10</v>
      </c>
      <c r="C249" s="8"/>
      <c r="D249" s="8" t="s">
        <v>156</v>
      </c>
      <c r="E249" s="8" t="s">
        <v>204</v>
      </c>
      <c r="F249" s="8">
        <v>250</v>
      </c>
      <c r="G249" s="8">
        <v>45</v>
      </c>
      <c r="H249" s="8">
        <v>45</v>
      </c>
      <c r="I249" s="8">
        <v>0</v>
      </c>
      <c r="J249" s="8">
        <v>0</v>
      </c>
      <c r="K249" s="8">
        <v>45</v>
      </c>
      <c r="L249" s="8">
        <v>0</v>
      </c>
      <c r="M249" s="8">
        <v>0</v>
      </c>
      <c r="N249" s="8">
        <v>0</v>
      </c>
      <c r="O249" s="8">
        <v>0</v>
      </c>
      <c r="P249" s="8">
        <v>44</v>
      </c>
      <c r="Q249" s="29">
        <v>44116</v>
      </c>
      <c r="R249" s="46">
        <f>(Q249-calc!$O$2)/7+1</f>
        <v>2.5714285714285712</v>
      </c>
      <c r="S249" s="37" t="str">
        <f t="shared" si="3"/>
        <v>Oct</v>
      </c>
      <c r="T249" s="37" t="str">
        <f>"Qtr" &amp; VLOOKUP(MONTH(Q249),calc!$D$3:$F$14,2,FALSE)</f>
        <v>Qtr1</v>
      </c>
      <c r="U249" s="37" t="str">
        <f>"FY" &amp; RIGHT(YEAR(Q249) + VLOOKUP(MONTH(Q249),{1,0;10,1},2,TRUE),2)</f>
        <v>FY21</v>
      </c>
    </row>
    <row r="250" spans="1:21" x14ac:dyDescent="0.3">
      <c r="A250" s="8"/>
      <c r="B250" s="8" t="s">
        <v>10</v>
      </c>
      <c r="C250" s="8"/>
      <c r="D250" s="8" t="s">
        <v>157</v>
      </c>
      <c r="E250" s="8" t="s">
        <v>204</v>
      </c>
      <c r="F250" s="8">
        <v>184</v>
      </c>
      <c r="G250" s="8">
        <v>22</v>
      </c>
      <c r="H250" s="8">
        <v>20</v>
      </c>
      <c r="I250" s="8">
        <v>2</v>
      </c>
      <c r="J250" s="8">
        <v>0</v>
      </c>
      <c r="K250" s="8">
        <v>22</v>
      </c>
      <c r="L250" s="8">
        <v>0</v>
      </c>
      <c r="M250" s="8">
        <v>0</v>
      </c>
      <c r="N250" s="8">
        <v>0</v>
      </c>
      <c r="O250" s="8">
        <v>2</v>
      </c>
      <c r="P250" s="8">
        <v>17</v>
      </c>
      <c r="Q250" s="29">
        <v>44116</v>
      </c>
      <c r="R250" s="46">
        <f>(Q250-calc!$O$2)/7+1</f>
        <v>2.5714285714285712</v>
      </c>
      <c r="S250" s="37" t="str">
        <f t="shared" si="3"/>
        <v>Oct</v>
      </c>
      <c r="T250" s="37" t="str">
        <f>"Qtr" &amp; VLOOKUP(MONTH(Q250),calc!$D$3:$F$14,2,FALSE)</f>
        <v>Qtr1</v>
      </c>
      <c r="U250" s="37" t="str">
        <f>"FY" &amp; RIGHT(YEAR(Q250) + VLOOKUP(MONTH(Q250),{1,0;10,1},2,TRUE),2)</f>
        <v>FY21</v>
      </c>
    </row>
    <row r="251" spans="1:21" x14ac:dyDescent="0.3">
      <c r="A251" s="8"/>
      <c r="B251" s="8" t="s">
        <v>10</v>
      </c>
      <c r="C251" s="8"/>
      <c r="D251" s="8" t="s">
        <v>158</v>
      </c>
      <c r="E251" s="8" t="s">
        <v>204</v>
      </c>
      <c r="F251" s="8">
        <v>119</v>
      </c>
      <c r="G251" s="8">
        <v>17</v>
      </c>
      <c r="H251" s="8">
        <v>17</v>
      </c>
      <c r="I251" s="8">
        <v>0</v>
      </c>
      <c r="J251" s="8">
        <v>0</v>
      </c>
      <c r="K251" s="8">
        <v>17</v>
      </c>
      <c r="L251" s="8">
        <v>0</v>
      </c>
      <c r="M251" s="8">
        <v>0</v>
      </c>
      <c r="N251" s="8">
        <v>0</v>
      </c>
      <c r="O251" s="8">
        <v>0</v>
      </c>
      <c r="P251" s="8">
        <v>15</v>
      </c>
      <c r="Q251" s="29">
        <v>44116</v>
      </c>
      <c r="R251" s="46">
        <f>(Q251-calc!$O$2)/7+1</f>
        <v>2.5714285714285712</v>
      </c>
      <c r="S251" s="37" t="str">
        <f t="shared" si="3"/>
        <v>Oct</v>
      </c>
      <c r="T251" s="37" t="str">
        <f>"Qtr" &amp; VLOOKUP(MONTH(Q251),calc!$D$3:$F$14,2,FALSE)</f>
        <v>Qtr1</v>
      </c>
      <c r="U251" s="37" t="str">
        <f>"FY" &amp; RIGHT(YEAR(Q251) + VLOOKUP(MONTH(Q251),{1,0;10,1},2,TRUE),2)</f>
        <v>FY21</v>
      </c>
    </row>
    <row r="252" spans="1:21" x14ac:dyDescent="0.3">
      <c r="A252" s="8"/>
      <c r="B252" s="8" t="s">
        <v>10</v>
      </c>
      <c r="C252" s="8"/>
      <c r="D252" s="8" t="s">
        <v>159</v>
      </c>
      <c r="E252" s="8" t="s">
        <v>204</v>
      </c>
      <c r="F252" s="8">
        <v>142</v>
      </c>
      <c r="G252" s="8">
        <v>21</v>
      </c>
      <c r="H252" s="8">
        <v>20</v>
      </c>
      <c r="I252" s="8">
        <v>0</v>
      </c>
      <c r="J252" s="8">
        <v>0</v>
      </c>
      <c r="K252" s="8">
        <v>20</v>
      </c>
      <c r="L252" s="8">
        <v>0</v>
      </c>
      <c r="M252" s="8">
        <v>0</v>
      </c>
      <c r="N252" s="8">
        <v>0</v>
      </c>
      <c r="O252" s="8">
        <v>0</v>
      </c>
      <c r="P252" s="8">
        <v>18</v>
      </c>
      <c r="Q252" s="29">
        <v>44116</v>
      </c>
      <c r="R252" s="46">
        <f>(Q252-calc!$O$2)/7+1</f>
        <v>2.5714285714285712</v>
      </c>
      <c r="S252" s="37" t="str">
        <f t="shared" si="3"/>
        <v>Oct</v>
      </c>
      <c r="T252" s="37" t="str">
        <f>"Qtr" &amp; VLOOKUP(MONTH(Q252),calc!$D$3:$F$14,2,FALSE)</f>
        <v>Qtr1</v>
      </c>
      <c r="U252" s="37" t="str">
        <f>"FY" &amp; RIGHT(YEAR(Q252) + VLOOKUP(MONTH(Q252),{1,0;10,1},2,TRUE),2)</f>
        <v>FY21</v>
      </c>
    </row>
    <row r="253" spans="1:21" x14ac:dyDescent="0.3">
      <c r="A253" s="8"/>
      <c r="B253" s="8" t="s">
        <v>10</v>
      </c>
      <c r="C253" s="8"/>
      <c r="D253" s="8" t="s">
        <v>160</v>
      </c>
      <c r="E253" s="8" t="s">
        <v>204</v>
      </c>
      <c r="F253" s="8">
        <v>163</v>
      </c>
      <c r="G253" s="8">
        <v>14</v>
      </c>
      <c r="H253" s="8">
        <v>10</v>
      </c>
      <c r="I253" s="8">
        <v>4</v>
      </c>
      <c r="J253" s="8">
        <v>0</v>
      </c>
      <c r="K253" s="8">
        <v>14</v>
      </c>
      <c r="L253" s="8">
        <v>0</v>
      </c>
      <c r="M253" s="8">
        <v>0</v>
      </c>
      <c r="N253" s="8">
        <v>0</v>
      </c>
      <c r="O253" s="8">
        <v>2</v>
      </c>
      <c r="P253" s="8">
        <v>12</v>
      </c>
      <c r="Q253" s="29">
        <v>44116</v>
      </c>
      <c r="R253" s="46">
        <f>(Q253-calc!$O$2)/7+1</f>
        <v>2.5714285714285712</v>
      </c>
      <c r="S253" s="37" t="str">
        <f t="shared" si="3"/>
        <v>Oct</v>
      </c>
      <c r="T253" s="37" t="str">
        <f>"Qtr" &amp; VLOOKUP(MONTH(Q253),calc!$D$3:$F$14,2,FALSE)</f>
        <v>Qtr1</v>
      </c>
      <c r="U253" s="37" t="str">
        <f>"FY" &amp; RIGHT(YEAR(Q253) + VLOOKUP(MONTH(Q253),{1,0;10,1},2,TRUE),2)</f>
        <v>FY21</v>
      </c>
    </row>
    <row r="254" spans="1:21" x14ac:dyDescent="0.3">
      <c r="A254" s="8"/>
      <c r="B254" s="8" t="s">
        <v>10</v>
      </c>
      <c r="C254" s="8"/>
      <c r="D254" s="8" t="s">
        <v>161</v>
      </c>
      <c r="E254" s="8" t="s">
        <v>204</v>
      </c>
      <c r="F254" s="8">
        <v>97</v>
      </c>
      <c r="G254" s="8">
        <v>8</v>
      </c>
      <c r="H254" s="8">
        <v>6</v>
      </c>
      <c r="I254" s="8">
        <v>2</v>
      </c>
      <c r="J254" s="8">
        <v>0</v>
      </c>
      <c r="K254" s="8">
        <v>8</v>
      </c>
      <c r="L254" s="8">
        <v>0</v>
      </c>
      <c r="M254" s="8">
        <v>0</v>
      </c>
      <c r="N254" s="8">
        <v>0</v>
      </c>
      <c r="O254" s="8">
        <v>0</v>
      </c>
      <c r="P254" s="8">
        <v>7</v>
      </c>
      <c r="Q254" s="29">
        <v>44116</v>
      </c>
      <c r="R254" s="46">
        <f>(Q254-calc!$O$2)/7+1</f>
        <v>2.5714285714285712</v>
      </c>
      <c r="S254" s="37" t="str">
        <f t="shared" si="3"/>
        <v>Oct</v>
      </c>
      <c r="T254" s="37" t="str">
        <f>"Qtr" &amp; VLOOKUP(MONTH(Q254),calc!$D$3:$F$14,2,FALSE)</f>
        <v>Qtr1</v>
      </c>
      <c r="U254" s="37" t="str">
        <f>"FY" &amp; RIGHT(YEAR(Q254) + VLOOKUP(MONTH(Q254),{1,0;10,1},2,TRUE),2)</f>
        <v>FY21</v>
      </c>
    </row>
    <row r="255" spans="1:21" x14ac:dyDescent="0.3">
      <c r="A255" s="8"/>
      <c r="B255" s="8" t="s">
        <v>10</v>
      </c>
      <c r="C255" s="8"/>
      <c r="D255" s="8" t="s">
        <v>162</v>
      </c>
      <c r="E255" s="8" t="s">
        <v>204</v>
      </c>
      <c r="F255" s="8">
        <v>60</v>
      </c>
      <c r="G255" s="8">
        <v>5</v>
      </c>
      <c r="H255" s="8">
        <v>3</v>
      </c>
      <c r="I255" s="8">
        <v>2</v>
      </c>
      <c r="J255" s="8">
        <v>0</v>
      </c>
      <c r="K255" s="8">
        <v>5</v>
      </c>
      <c r="L255" s="8">
        <v>0</v>
      </c>
      <c r="M255" s="8">
        <v>0</v>
      </c>
      <c r="N255" s="8">
        <v>1</v>
      </c>
      <c r="O255" s="8">
        <v>0</v>
      </c>
      <c r="P255" s="8">
        <v>4</v>
      </c>
      <c r="Q255" s="29">
        <v>44116</v>
      </c>
      <c r="R255" s="46">
        <f>(Q255-calc!$O$2)/7+1</f>
        <v>2.5714285714285712</v>
      </c>
      <c r="S255" s="37" t="str">
        <f t="shared" si="3"/>
        <v>Oct</v>
      </c>
      <c r="T255" s="37" t="str">
        <f>"Qtr" &amp; VLOOKUP(MONTH(Q255),calc!$D$3:$F$14,2,FALSE)</f>
        <v>Qtr1</v>
      </c>
      <c r="U255" s="37" t="str">
        <f>"FY" &amp; RIGHT(YEAR(Q255) + VLOOKUP(MONTH(Q255),{1,0;10,1},2,TRUE),2)</f>
        <v>FY21</v>
      </c>
    </row>
    <row r="256" spans="1:21" x14ac:dyDescent="0.3">
      <c r="A256" s="8"/>
      <c r="B256" s="8" t="s">
        <v>10</v>
      </c>
      <c r="C256" s="8"/>
      <c r="D256" s="8" t="s">
        <v>163</v>
      </c>
      <c r="E256" s="8" t="s">
        <v>204</v>
      </c>
      <c r="F256" s="8">
        <v>102</v>
      </c>
      <c r="G256" s="8">
        <v>10</v>
      </c>
      <c r="H256" s="8">
        <v>7</v>
      </c>
      <c r="I256" s="8">
        <v>3</v>
      </c>
      <c r="J256" s="8">
        <v>0</v>
      </c>
      <c r="K256" s="8">
        <v>10</v>
      </c>
      <c r="L256" s="8">
        <v>0</v>
      </c>
      <c r="M256" s="8">
        <v>0</v>
      </c>
      <c r="N256" s="8">
        <v>0</v>
      </c>
      <c r="O256" s="8">
        <v>0</v>
      </c>
      <c r="P256" s="8">
        <v>8</v>
      </c>
      <c r="Q256" s="29">
        <v>44116</v>
      </c>
      <c r="R256" s="46">
        <f>(Q256-calc!$O$2)/7+1</f>
        <v>2.5714285714285712</v>
      </c>
      <c r="S256" s="37" t="str">
        <f t="shared" si="3"/>
        <v>Oct</v>
      </c>
      <c r="T256" s="37" t="str">
        <f>"Qtr" &amp; VLOOKUP(MONTH(Q256),calc!$D$3:$F$14,2,FALSE)</f>
        <v>Qtr1</v>
      </c>
      <c r="U256" s="37" t="str">
        <f>"FY" &amp; RIGHT(YEAR(Q256) + VLOOKUP(MONTH(Q256),{1,0;10,1},2,TRUE),2)</f>
        <v>FY21</v>
      </c>
    </row>
    <row r="257" spans="1:21" x14ac:dyDescent="0.3">
      <c r="A257" s="8"/>
      <c r="B257" s="8" t="s">
        <v>55</v>
      </c>
      <c r="C257" s="8"/>
      <c r="D257" s="8" t="s">
        <v>56</v>
      </c>
      <c r="E257" s="8" t="s">
        <v>204</v>
      </c>
      <c r="F257" s="8">
        <v>32</v>
      </c>
      <c r="G257" s="8">
        <v>6</v>
      </c>
      <c r="H257" s="8">
        <v>6</v>
      </c>
      <c r="I257" s="8">
        <v>0</v>
      </c>
      <c r="J257" s="8">
        <v>0</v>
      </c>
      <c r="K257" s="8">
        <v>0</v>
      </c>
      <c r="L257" s="8">
        <v>0</v>
      </c>
      <c r="M257" s="8">
        <v>0</v>
      </c>
      <c r="N257" s="8">
        <v>0</v>
      </c>
      <c r="O257" s="8">
        <v>0</v>
      </c>
      <c r="P257" s="8">
        <v>4</v>
      </c>
      <c r="Q257" s="29">
        <v>44123</v>
      </c>
      <c r="R257" s="46">
        <f>(Q257-calc!$O$2)/7+1</f>
        <v>3.5714285714285716</v>
      </c>
      <c r="S257" s="37" t="str">
        <f t="shared" si="3"/>
        <v>Oct</v>
      </c>
      <c r="T257" s="37" t="str">
        <f>"Qtr" &amp; VLOOKUP(MONTH(Q257),calc!$D$3:$F$14,2,FALSE)</f>
        <v>Qtr1</v>
      </c>
      <c r="U257" s="37" t="str">
        <f>"FY" &amp; RIGHT(YEAR(Q257) + VLOOKUP(MONTH(Q257),{1,0;10,1},2,TRUE),2)</f>
        <v>FY21</v>
      </c>
    </row>
    <row r="258" spans="1:21" x14ac:dyDescent="0.3">
      <c r="A258" s="8"/>
      <c r="B258" s="8" t="s">
        <v>55</v>
      </c>
      <c r="C258" s="8"/>
      <c r="D258" s="8" t="s">
        <v>59</v>
      </c>
      <c r="E258" s="8" t="s">
        <v>204</v>
      </c>
      <c r="F258" s="8">
        <v>30</v>
      </c>
      <c r="G258" s="8">
        <v>9</v>
      </c>
      <c r="H258" s="8">
        <v>9</v>
      </c>
      <c r="I258" s="8">
        <v>0</v>
      </c>
      <c r="J258" s="8">
        <v>0</v>
      </c>
      <c r="K258" s="8">
        <v>0</v>
      </c>
      <c r="L258" s="8">
        <v>0</v>
      </c>
      <c r="M258" s="8">
        <v>0</v>
      </c>
      <c r="N258" s="8">
        <v>0</v>
      </c>
      <c r="O258" s="8">
        <v>0</v>
      </c>
      <c r="P258" s="8">
        <v>3</v>
      </c>
      <c r="Q258" s="29">
        <v>44123</v>
      </c>
      <c r="R258" s="46">
        <f>(Q258-calc!$O$2)/7+1</f>
        <v>3.5714285714285716</v>
      </c>
      <c r="S258" s="37" t="str">
        <f t="shared" si="3"/>
        <v>Oct</v>
      </c>
      <c r="T258" s="37" t="str">
        <f>"Qtr" &amp; VLOOKUP(MONTH(Q258),calc!$D$3:$F$14,2,FALSE)</f>
        <v>Qtr1</v>
      </c>
      <c r="U258" s="37" t="str">
        <f>"FY" &amp; RIGHT(YEAR(Q258) + VLOOKUP(MONTH(Q258),{1,0;10,1},2,TRUE),2)</f>
        <v>FY21</v>
      </c>
    </row>
    <row r="259" spans="1:21" x14ac:dyDescent="0.3">
      <c r="A259" s="8"/>
      <c r="B259" s="8" t="s">
        <v>55</v>
      </c>
      <c r="C259" s="8"/>
      <c r="D259" s="8" t="s">
        <v>60</v>
      </c>
      <c r="E259" s="8" t="s">
        <v>204</v>
      </c>
      <c r="F259" s="8">
        <v>25</v>
      </c>
      <c r="G259" s="8">
        <v>6</v>
      </c>
      <c r="H259" s="8">
        <v>6</v>
      </c>
      <c r="I259" s="8">
        <v>0</v>
      </c>
      <c r="J259" s="8">
        <v>0</v>
      </c>
      <c r="K259" s="8">
        <v>0</v>
      </c>
      <c r="L259" s="8">
        <v>0</v>
      </c>
      <c r="M259" s="8">
        <v>1</v>
      </c>
      <c r="N259" s="8">
        <v>0</v>
      </c>
      <c r="O259" s="8">
        <v>0</v>
      </c>
      <c r="P259" s="8">
        <v>1</v>
      </c>
      <c r="Q259" s="29">
        <v>44123</v>
      </c>
      <c r="R259" s="79">
        <f>(Q259-calc!$O$2)/7+1</f>
        <v>3.5714285714285716</v>
      </c>
      <c r="S259" s="80" t="str">
        <f t="shared" si="3"/>
        <v>Oct</v>
      </c>
      <c r="T259" s="80" t="str">
        <f>"Qtr" &amp; VLOOKUP(MONTH(Q259),calc!$D$3:$F$14,2,FALSE)</f>
        <v>Qtr1</v>
      </c>
      <c r="U259" s="80" t="str">
        <f>"FY" &amp; RIGHT(YEAR(Q259) + VLOOKUP(MONTH(Q259),{1,0;10,1},2,TRUE),2)</f>
        <v>FY21</v>
      </c>
    </row>
  </sheetData>
  <pageMargins left="0.7" right="0.7" top="0.75" bottom="0.75" header="0.3" footer="0.3"/>
  <pageSetup orientation="portrait" r:id="rId1"/>
  <tableParts count="1">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1A79E-0594-4310-BC29-2984DF061D24}">
  <sheetPr codeName="Sheet16">
    <tabColor rgb="FFFF0000"/>
  </sheetPr>
  <dimension ref="A1:V256"/>
  <sheetViews>
    <sheetView zoomScale="110" zoomScaleNormal="110" workbookViewId="0">
      <selection activeCell="R5" sqref="R5"/>
    </sheetView>
  </sheetViews>
  <sheetFormatPr defaultRowHeight="13" x14ac:dyDescent="0.3"/>
  <cols>
    <col min="1" max="2" width="8.7265625" style="2"/>
    <col min="3" max="3" width="22.7265625" style="2" bestFit="1" customWidth="1"/>
    <col min="4" max="4" width="27.1796875" style="2" customWidth="1"/>
    <col min="5" max="5" width="6.7265625" style="2" bestFit="1" customWidth="1"/>
    <col min="6" max="6" width="10.1796875" style="2" bestFit="1" customWidth="1"/>
    <col min="7" max="11" width="8.7265625" style="2"/>
    <col min="12" max="12" width="10.54296875" style="2" customWidth="1"/>
    <col min="13" max="13" width="13.1796875" style="2" customWidth="1"/>
    <col min="14" max="16384" width="8.7265625" style="2"/>
  </cols>
  <sheetData>
    <row r="1" spans="1:22" s="30" customFormat="1" ht="6.5" customHeight="1" x14ac:dyDescent="0.3">
      <c r="S1" s="42"/>
      <c r="T1" s="39"/>
      <c r="U1" s="39"/>
      <c r="V1" s="39"/>
    </row>
    <row r="2" spans="1:22" s="30" customFormat="1" ht="13.5" thickBot="1" x14ac:dyDescent="0.35">
      <c r="B2" s="40" t="s">
        <v>42</v>
      </c>
      <c r="C2" s="41">
        <f ca="1">NOW()</f>
        <v>44168.214908796297</v>
      </c>
      <c r="S2" s="42"/>
      <c r="T2" s="39"/>
      <c r="U2" s="39"/>
      <c r="V2" s="39"/>
    </row>
    <row r="3" spans="1:22" s="30" customFormat="1" ht="6" customHeight="1" thickBot="1" x14ac:dyDescent="0.35">
      <c r="S3" s="42"/>
      <c r="T3" s="39"/>
      <c r="U3" s="39"/>
      <c r="V3" s="39"/>
    </row>
    <row r="4" spans="1:22" s="1" customFormat="1" ht="87" customHeight="1" thickBot="1" x14ac:dyDescent="0.4">
      <c r="A4" s="4" t="s">
        <v>0</v>
      </c>
      <c r="B4" s="4" t="s">
        <v>1</v>
      </c>
      <c r="C4" s="4" t="s">
        <v>46</v>
      </c>
      <c r="D4" s="4" t="s">
        <v>2</v>
      </c>
      <c r="E4" s="4" t="s">
        <v>45</v>
      </c>
      <c r="F4" s="5" t="s">
        <v>205</v>
      </c>
      <c r="G4" s="5" t="s">
        <v>206</v>
      </c>
      <c r="H4" s="5" t="s">
        <v>207</v>
      </c>
      <c r="I4" s="6" t="s">
        <v>15</v>
      </c>
      <c r="J4" s="43" t="s">
        <v>3</v>
      </c>
      <c r="K4" s="33" t="s">
        <v>4</v>
      </c>
      <c r="L4" s="33" t="s">
        <v>27</v>
      </c>
      <c r="M4" s="34" t="s">
        <v>9</v>
      </c>
    </row>
    <row r="5" spans="1:22" x14ac:dyDescent="0.3">
      <c r="A5" s="7"/>
      <c r="B5" s="7" t="s">
        <v>55</v>
      </c>
      <c r="C5" s="7"/>
      <c r="D5" s="7" t="s">
        <v>56</v>
      </c>
      <c r="E5" s="7" t="s">
        <v>208</v>
      </c>
      <c r="F5" s="7">
        <v>0</v>
      </c>
      <c r="G5" s="7">
        <v>0</v>
      </c>
      <c r="H5" s="7">
        <v>0</v>
      </c>
      <c r="I5" s="28">
        <v>44105</v>
      </c>
      <c r="J5" s="46">
        <f>(I5-calc!$O$2)/7+1</f>
        <v>1</v>
      </c>
      <c r="K5" s="37" t="str">
        <f>TEXT(I5, "mmm")</f>
        <v>Oct</v>
      </c>
      <c r="L5" s="37" t="str">
        <f>"Qtr" &amp; VLOOKUP(MONTH(I5),calc!$D$3:$F$14,2,FALSE)</f>
        <v>Qtr1</v>
      </c>
      <c r="M5" s="37" t="str">
        <f>"FY" &amp; RIGHT(YEAR(I5) + VLOOKUP(MONTH(I5),{1,0;10,1},2,TRUE),2)</f>
        <v>FY21</v>
      </c>
    </row>
    <row r="6" spans="1:22" x14ac:dyDescent="0.3">
      <c r="A6" s="7"/>
      <c r="B6" s="7" t="s">
        <v>55</v>
      </c>
      <c r="C6" s="7"/>
      <c r="D6" s="7" t="s">
        <v>59</v>
      </c>
      <c r="E6" s="7" t="s">
        <v>208</v>
      </c>
      <c r="F6" s="7">
        <v>18</v>
      </c>
      <c r="G6" s="7">
        <v>18</v>
      </c>
      <c r="H6" s="7">
        <v>17</v>
      </c>
      <c r="I6" s="28">
        <v>44105</v>
      </c>
      <c r="J6" s="46">
        <f>(I6-calc!$O$2)/7+1</f>
        <v>1</v>
      </c>
      <c r="K6" s="37" t="str">
        <f t="shared" ref="K6:K11" si="0">TEXT(I6, "mmm")</f>
        <v>Oct</v>
      </c>
      <c r="L6" s="37" t="str">
        <f>"Qtr" &amp; VLOOKUP(MONTH(I6),calc!$D$3:$F$14,2,FALSE)</f>
        <v>Qtr1</v>
      </c>
      <c r="M6" s="37" t="str">
        <f>"FY" &amp; RIGHT(YEAR(I6) + VLOOKUP(MONTH(I6),{1,0;10,1},2,TRUE),2)</f>
        <v>FY21</v>
      </c>
    </row>
    <row r="7" spans="1:22" x14ac:dyDescent="0.3">
      <c r="A7" s="8"/>
      <c r="B7" s="8" t="s">
        <v>55</v>
      </c>
      <c r="C7" s="8"/>
      <c r="D7" s="8" t="s">
        <v>60</v>
      </c>
      <c r="E7" s="8" t="s">
        <v>208</v>
      </c>
      <c r="F7" s="8">
        <v>0</v>
      </c>
      <c r="G7" s="8">
        <v>0</v>
      </c>
      <c r="H7" s="8">
        <v>0</v>
      </c>
      <c r="I7" s="29">
        <v>44105</v>
      </c>
      <c r="J7" s="46">
        <f>(I7-calc!$O$2)/7+1</f>
        <v>1</v>
      </c>
      <c r="K7" s="37" t="str">
        <f t="shared" si="0"/>
        <v>Oct</v>
      </c>
      <c r="L7" s="37" t="str">
        <f>"Qtr" &amp; VLOOKUP(MONTH(I7),calc!$D$3:$F$14,2,FALSE)</f>
        <v>Qtr1</v>
      </c>
      <c r="M7" s="37" t="str">
        <f>"FY" &amp; RIGHT(YEAR(I7) + VLOOKUP(MONTH(I7),{1,0;10,1},2,TRUE),2)</f>
        <v>FY21</v>
      </c>
    </row>
    <row r="8" spans="1:22" x14ac:dyDescent="0.3">
      <c r="A8" s="7"/>
      <c r="B8" s="7" t="s">
        <v>61</v>
      </c>
      <c r="C8" s="7" t="s">
        <v>62</v>
      </c>
      <c r="D8" s="7" t="s">
        <v>63</v>
      </c>
      <c r="E8" s="7" t="s">
        <v>208</v>
      </c>
      <c r="F8" s="7">
        <v>555</v>
      </c>
      <c r="G8" s="7">
        <v>384</v>
      </c>
      <c r="H8" s="7">
        <v>277</v>
      </c>
      <c r="I8" s="28">
        <v>44105</v>
      </c>
      <c r="J8" s="46">
        <f>(I8-calc!$O$2)/7+1</f>
        <v>1</v>
      </c>
      <c r="K8" s="37" t="str">
        <f t="shared" si="0"/>
        <v>Oct</v>
      </c>
      <c r="L8" s="37" t="str">
        <f>"Qtr" &amp; VLOOKUP(MONTH(I8),calc!$D$3:$F$14,2,FALSE)</f>
        <v>Qtr1</v>
      </c>
      <c r="M8" s="37" t="str">
        <f>"FY" &amp; RIGHT(YEAR(I8) + VLOOKUP(MONTH(I8),{1,0;10,1},2,TRUE),2)</f>
        <v>FY21</v>
      </c>
    </row>
    <row r="9" spans="1:22" x14ac:dyDescent="0.3">
      <c r="A9" s="7"/>
      <c r="B9" s="7" t="s">
        <v>61</v>
      </c>
      <c r="C9" s="7" t="s">
        <v>64</v>
      </c>
      <c r="D9" s="7" t="s">
        <v>65</v>
      </c>
      <c r="E9" s="7" t="s">
        <v>208</v>
      </c>
      <c r="F9" s="7">
        <v>44</v>
      </c>
      <c r="G9" s="7">
        <v>27</v>
      </c>
      <c r="H9" s="7">
        <v>27</v>
      </c>
      <c r="I9" s="28">
        <v>44105</v>
      </c>
      <c r="J9" s="46">
        <f>(I9-calc!$O$2)/7+1</f>
        <v>1</v>
      </c>
      <c r="K9" s="37" t="str">
        <f t="shared" si="0"/>
        <v>Oct</v>
      </c>
      <c r="L9" s="37" t="str">
        <f>"Qtr" &amp; VLOOKUP(MONTH(I9),calc!$D$3:$F$14,2,FALSE)</f>
        <v>Qtr1</v>
      </c>
      <c r="M9" s="37" t="str">
        <f>"FY" &amp; RIGHT(YEAR(I9) + VLOOKUP(MONTH(I9),{1,0;10,1},2,TRUE),2)</f>
        <v>FY21</v>
      </c>
    </row>
    <row r="10" spans="1:22" x14ac:dyDescent="0.3">
      <c r="A10" s="8"/>
      <c r="B10" s="8" t="s">
        <v>61</v>
      </c>
      <c r="C10" s="8" t="s">
        <v>66</v>
      </c>
      <c r="D10" s="8" t="s">
        <v>67</v>
      </c>
      <c r="E10" s="8" t="s">
        <v>208</v>
      </c>
      <c r="F10" s="8">
        <v>27</v>
      </c>
      <c r="G10" s="8">
        <v>18</v>
      </c>
      <c r="H10" s="8">
        <v>11</v>
      </c>
      <c r="I10" s="29">
        <v>44105</v>
      </c>
      <c r="J10" s="46">
        <f>(I10-calc!$O$2)/7+1</f>
        <v>1</v>
      </c>
      <c r="K10" s="37" t="str">
        <f t="shared" si="0"/>
        <v>Oct</v>
      </c>
      <c r="L10" s="37" t="str">
        <f>"Qtr" &amp; VLOOKUP(MONTH(I10),calc!$D$3:$F$14,2,FALSE)</f>
        <v>Qtr1</v>
      </c>
      <c r="M10" s="37" t="str">
        <f>"FY" &amp; RIGHT(YEAR(I10) + VLOOKUP(MONTH(I10),{1,0;10,1},2,TRUE),2)</f>
        <v>FY21</v>
      </c>
    </row>
    <row r="11" spans="1:22" x14ac:dyDescent="0.3">
      <c r="A11" s="7"/>
      <c r="B11" s="7" t="s">
        <v>61</v>
      </c>
      <c r="C11" s="7" t="s">
        <v>68</v>
      </c>
      <c r="D11" s="7" t="s">
        <v>69</v>
      </c>
      <c r="E11" s="7" t="s">
        <v>208</v>
      </c>
      <c r="F11" s="7">
        <v>120</v>
      </c>
      <c r="G11" s="7">
        <v>34</v>
      </c>
      <c r="H11" s="7">
        <v>26</v>
      </c>
      <c r="I11" s="2">
        <v>44105</v>
      </c>
      <c r="J11" s="46">
        <f>(I11-calc!$O$2)/7+1</f>
        <v>1</v>
      </c>
      <c r="K11" s="37" t="str">
        <f t="shared" si="0"/>
        <v>Oct</v>
      </c>
      <c r="L11" s="37" t="str">
        <f>"Qtr" &amp; VLOOKUP(MONTH(I11),calc!$D$3:$F$14,2,FALSE)</f>
        <v>Qtr1</v>
      </c>
      <c r="M11" s="37" t="str">
        <f>"FY" &amp; RIGHT(YEAR(I11) + VLOOKUP(MONTH(I11),{1,0;10,1},2,TRUE),2)</f>
        <v>FY21</v>
      </c>
    </row>
    <row r="12" spans="1:22" x14ac:dyDescent="0.3">
      <c r="A12" s="8"/>
      <c r="B12" s="8" t="s">
        <v>61</v>
      </c>
      <c r="C12" s="8" t="s">
        <v>68</v>
      </c>
      <c r="D12" s="8" t="s">
        <v>70</v>
      </c>
      <c r="E12" s="8" t="s">
        <v>208</v>
      </c>
      <c r="F12" s="8">
        <v>745</v>
      </c>
      <c r="G12" s="8">
        <v>503</v>
      </c>
      <c r="H12" s="8">
        <v>445</v>
      </c>
      <c r="I12" s="2">
        <v>44105</v>
      </c>
      <c r="J12" s="46">
        <f>(I12-calc!$O$2)/7+1</f>
        <v>1</v>
      </c>
      <c r="K12" s="37" t="str">
        <f t="shared" ref="K12:K75" si="1">TEXT(I12, "mmm")</f>
        <v>Oct</v>
      </c>
      <c r="L12" s="37" t="str">
        <f>"Qtr" &amp; VLOOKUP(MONTH(I12),calc!$D$3:$F$14,2,FALSE)</f>
        <v>Qtr1</v>
      </c>
      <c r="M12" s="37" t="str">
        <f>"FY" &amp; RIGHT(YEAR(I12) + VLOOKUP(MONTH(I12),{1,0;10,1},2,TRUE),2)</f>
        <v>FY21</v>
      </c>
    </row>
    <row r="13" spans="1:22" x14ac:dyDescent="0.3">
      <c r="A13" s="8"/>
      <c r="B13" s="8" t="s">
        <v>61</v>
      </c>
      <c r="C13" s="8" t="s">
        <v>71</v>
      </c>
      <c r="D13" s="8" t="s">
        <v>72</v>
      </c>
      <c r="E13" s="8" t="s">
        <v>208</v>
      </c>
      <c r="F13" s="8">
        <v>23</v>
      </c>
      <c r="G13" s="8">
        <v>9</v>
      </c>
      <c r="H13" s="8">
        <v>6</v>
      </c>
      <c r="I13" s="2">
        <v>44105</v>
      </c>
      <c r="J13" s="46">
        <f>(I13-calc!$O$2)/7+1</f>
        <v>1</v>
      </c>
      <c r="K13" s="37" t="str">
        <f t="shared" si="1"/>
        <v>Oct</v>
      </c>
      <c r="L13" s="37" t="str">
        <f>"Qtr" &amp; VLOOKUP(MONTH(I13),calc!$D$3:$F$14,2,FALSE)</f>
        <v>Qtr1</v>
      </c>
      <c r="M13" s="37" t="str">
        <f>"FY" &amp; RIGHT(YEAR(I13) + VLOOKUP(MONTH(I13),{1,0;10,1},2,TRUE),2)</f>
        <v>FY21</v>
      </c>
    </row>
    <row r="14" spans="1:22" x14ac:dyDescent="0.3">
      <c r="A14" s="8"/>
      <c r="B14" s="8" t="s">
        <v>61</v>
      </c>
      <c r="C14" s="8" t="s">
        <v>73</v>
      </c>
      <c r="D14" s="8" t="s">
        <v>74</v>
      </c>
      <c r="E14" s="8" t="s">
        <v>208</v>
      </c>
      <c r="F14" s="8">
        <v>46</v>
      </c>
      <c r="G14" s="8">
        <v>30</v>
      </c>
      <c r="H14" s="8">
        <v>22</v>
      </c>
      <c r="I14" s="2">
        <v>44105</v>
      </c>
      <c r="J14" s="46">
        <f>(I14-calc!$O$2)/7+1</f>
        <v>1</v>
      </c>
      <c r="K14" s="37" t="str">
        <f t="shared" si="1"/>
        <v>Oct</v>
      </c>
      <c r="L14" s="37" t="str">
        <f>"Qtr" &amp; VLOOKUP(MONTH(I14),calc!$D$3:$F$14,2,FALSE)</f>
        <v>Qtr1</v>
      </c>
      <c r="M14" s="37" t="str">
        <f>"FY" &amp; RIGHT(YEAR(I14) + VLOOKUP(MONTH(I14),{1,0;10,1},2,TRUE),2)</f>
        <v>FY21</v>
      </c>
    </row>
    <row r="15" spans="1:22" x14ac:dyDescent="0.3">
      <c r="A15" s="8"/>
      <c r="B15" s="8" t="s">
        <v>61</v>
      </c>
      <c r="C15" s="8" t="s">
        <v>68</v>
      </c>
      <c r="D15" s="8" t="s">
        <v>75</v>
      </c>
      <c r="E15" s="8" t="s">
        <v>208</v>
      </c>
      <c r="F15" s="8">
        <v>69</v>
      </c>
      <c r="G15" s="8">
        <v>53</v>
      </c>
      <c r="H15" s="8">
        <v>53</v>
      </c>
      <c r="I15" s="2">
        <v>44105</v>
      </c>
      <c r="J15" s="46">
        <f>(I15-calc!$O$2)/7+1</f>
        <v>1</v>
      </c>
      <c r="K15" s="37" t="str">
        <f t="shared" si="1"/>
        <v>Oct</v>
      </c>
      <c r="L15" s="37" t="str">
        <f>"Qtr" &amp; VLOOKUP(MONTH(I15),calc!$D$3:$F$14,2,FALSE)</f>
        <v>Qtr1</v>
      </c>
      <c r="M15" s="37" t="str">
        <f>"FY" &amp; RIGHT(YEAR(I15) + VLOOKUP(MONTH(I15),{1,0;10,1},2,TRUE),2)</f>
        <v>FY21</v>
      </c>
    </row>
    <row r="16" spans="1:22" x14ac:dyDescent="0.3">
      <c r="A16" s="8"/>
      <c r="B16" s="8" t="s">
        <v>61</v>
      </c>
      <c r="C16" s="8" t="s">
        <v>73</v>
      </c>
      <c r="D16" s="8" t="s">
        <v>76</v>
      </c>
      <c r="E16" s="8" t="s">
        <v>208</v>
      </c>
      <c r="F16" s="8">
        <v>18</v>
      </c>
      <c r="G16" s="8">
        <v>6</v>
      </c>
      <c r="H16" s="8">
        <v>4</v>
      </c>
      <c r="I16" s="2">
        <v>44105</v>
      </c>
      <c r="J16" s="46">
        <f>(I16-calc!$O$2)/7+1</f>
        <v>1</v>
      </c>
      <c r="K16" s="37" t="str">
        <f t="shared" si="1"/>
        <v>Oct</v>
      </c>
      <c r="L16" s="37" t="str">
        <f>"Qtr" &amp; VLOOKUP(MONTH(I16),calc!$D$3:$F$14,2,FALSE)</f>
        <v>Qtr1</v>
      </c>
      <c r="M16" s="37" t="str">
        <f>"FY" &amp; RIGHT(YEAR(I16) + VLOOKUP(MONTH(I16),{1,0;10,1},2,TRUE),2)</f>
        <v>FY21</v>
      </c>
    </row>
    <row r="17" spans="1:13" x14ac:dyDescent="0.3">
      <c r="A17" s="8"/>
      <c r="B17" s="8" t="s">
        <v>61</v>
      </c>
      <c r="C17" s="8" t="s">
        <v>62</v>
      </c>
      <c r="D17" s="8" t="s">
        <v>77</v>
      </c>
      <c r="E17" s="8" t="s">
        <v>208</v>
      </c>
      <c r="F17" s="8">
        <v>28</v>
      </c>
      <c r="G17" s="8">
        <v>15</v>
      </c>
      <c r="H17" s="8">
        <v>10</v>
      </c>
      <c r="I17" s="2">
        <v>44105</v>
      </c>
      <c r="J17" s="46">
        <f>(I17-calc!$O$2)/7+1</f>
        <v>1</v>
      </c>
      <c r="K17" s="37" t="str">
        <f t="shared" si="1"/>
        <v>Oct</v>
      </c>
      <c r="L17" s="37" t="str">
        <f>"Qtr" &amp; VLOOKUP(MONTH(I17),calc!$D$3:$F$14,2,FALSE)</f>
        <v>Qtr1</v>
      </c>
      <c r="M17" s="37" t="str">
        <f>"FY" &amp; RIGHT(YEAR(I17) + VLOOKUP(MONTH(I17),{1,0;10,1},2,TRUE),2)</f>
        <v>FY21</v>
      </c>
    </row>
    <row r="18" spans="1:13" x14ac:dyDescent="0.3">
      <c r="A18" s="8"/>
      <c r="B18" s="8" t="s">
        <v>61</v>
      </c>
      <c r="C18" s="8" t="s">
        <v>78</v>
      </c>
      <c r="D18" s="8" t="s">
        <v>79</v>
      </c>
      <c r="E18" s="8" t="s">
        <v>208</v>
      </c>
      <c r="F18" s="8">
        <v>103</v>
      </c>
      <c r="G18" s="8">
        <v>74</v>
      </c>
      <c r="H18" s="8">
        <v>70</v>
      </c>
      <c r="I18" s="2">
        <v>44105</v>
      </c>
      <c r="J18" s="46">
        <f>(I18-calc!$O$2)/7+1</f>
        <v>1</v>
      </c>
      <c r="K18" s="37" t="str">
        <f t="shared" si="1"/>
        <v>Oct</v>
      </c>
      <c r="L18" s="37" t="str">
        <f>"Qtr" &amp; VLOOKUP(MONTH(I18),calc!$D$3:$F$14,2,FALSE)</f>
        <v>Qtr1</v>
      </c>
      <c r="M18" s="37" t="str">
        <f>"FY" &amp; RIGHT(YEAR(I18) + VLOOKUP(MONTH(I18),{1,0;10,1},2,TRUE),2)</f>
        <v>FY21</v>
      </c>
    </row>
    <row r="19" spans="1:13" x14ac:dyDescent="0.3">
      <c r="A19" s="8"/>
      <c r="B19" s="8" t="s">
        <v>61</v>
      </c>
      <c r="C19" s="8" t="s">
        <v>80</v>
      </c>
      <c r="D19" s="8" t="s">
        <v>81</v>
      </c>
      <c r="E19" s="8" t="s">
        <v>208</v>
      </c>
      <c r="F19" s="8">
        <v>232</v>
      </c>
      <c r="G19" s="8">
        <v>153</v>
      </c>
      <c r="H19" s="8">
        <v>117</v>
      </c>
      <c r="I19" s="2">
        <v>44105</v>
      </c>
      <c r="J19" s="46">
        <f>(I19-calc!$O$2)/7+1</f>
        <v>1</v>
      </c>
      <c r="K19" s="37" t="str">
        <f t="shared" si="1"/>
        <v>Oct</v>
      </c>
      <c r="L19" s="37" t="str">
        <f>"Qtr" &amp; VLOOKUP(MONTH(I19),calc!$D$3:$F$14,2,FALSE)</f>
        <v>Qtr1</v>
      </c>
      <c r="M19" s="37" t="str">
        <f>"FY" &amp; RIGHT(YEAR(I19) + VLOOKUP(MONTH(I19),{1,0;10,1},2,TRUE),2)</f>
        <v>FY21</v>
      </c>
    </row>
    <row r="20" spans="1:13" x14ac:dyDescent="0.3">
      <c r="A20" s="8"/>
      <c r="B20" s="8" t="s">
        <v>61</v>
      </c>
      <c r="C20" s="8" t="s">
        <v>71</v>
      </c>
      <c r="D20" s="8" t="s">
        <v>82</v>
      </c>
      <c r="E20" s="8" t="s">
        <v>208</v>
      </c>
      <c r="F20" s="8">
        <v>1524</v>
      </c>
      <c r="G20" s="8">
        <v>1093</v>
      </c>
      <c r="H20" s="8">
        <v>873</v>
      </c>
      <c r="I20" s="2">
        <v>44105</v>
      </c>
      <c r="J20" s="46">
        <f>(I20-calc!$O$2)/7+1</f>
        <v>1</v>
      </c>
      <c r="K20" s="37" t="str">
        <f t="shared" si="1"/>
        <v>Oct</v>
      </c>
      <c r="L20" s="37" t="str">
        <f>"Qtr" &amp; VLOOKUP(MONTH(I20),calc!$D$3:$F$14,2,FALSE)</f>
        <v>Qtr1</v>
      </c>
      <c r="M20" s="37" t="str">
        <f>"FY" &amp; RIGHT(YEAR(I20) + VLOOKUP(MONTH(I20),{1,0;10,1},2,TRUE),2)</f>
        <v>FY21</v>
      </c>
    </row>
    <row r="21" spans="1:13" x14ac:dyDescent="0.3">
      <c r="A21" s="8"/>
      <c r="B21" s="8" t="s">
        <v>61</v>
      </c>
      <c r="C21" s="8" t="s">
        <v>83</v>
      </c>
      <c r="D21" s="8" t="s">
        <v>84</v>
      </c>
      <c r="E21" s="8" t="s">
        <v>208</v>
      </c>
      <c r="F21" s="8">
        <v>198</v>
      </c>
      <c r="G21" s="8">
        <v>148</v>
      </c>
      <c r="H21" s="8">
        <v>79</v>
      </c>
      <c r="I21" s="2">
        <v>44105</v>
      </c>
      <c r="J21" s="46">
        <f>(I21-calc!$O$2)/7+1</f>
        <v>1</v>
      </c>
      <c r="K21" s="37" t="str">
        <f t="shared" si="1"/>
        <v>Oct</v>
      </c>
      <c r="L21" s="37" t="str">
        <f>"Qtr" &amp; VLOOKUP(MONTH(I21),calc!$D$3:$F$14,2,FALSE)</f>
        <v>Qtr1</v>
      </c>
      <c r="M21" s="37" t="str">
        <f>"FY" &amp; RIGHT(YEAR(I21) + VLOOKUP(MONTH(I21),{1,0;10,1},2,TRUE),2)</f>
        <v>FY21</v>
      </c>
    </row>
    <row r="22" spans="1:13" x14ac:dyDescent="0.3">
      <c r="A22" s="8"/>
      <c r="B22" s="8" t="s">
        <v>61</v>
      </c>
      <c r="C22" s="8" t="s">
        <v>66</v>
      </c>
      <c r="D22" s="8" t="s">
        <v>85</v>
      </c>
      <c r="E22" s="8" t="s">
        <v>208</v>
      </c>
      <c r="F22" s="8">
        <v>215</v>
      </c>
      <c r="G22" s="8">
        <v>139</v>
      </c>
      <c r="H22" s="8">
        <v>96</v>
      </c>
      <c r="I22" s="2">
        <v>44105</v>
      </c>
      <c r="J22" s="46">
        <f>(I22-calc!$O$2)/7+1</f>
        <v>1</v>
      </c>
      <c r="K22" s="37" t="str">
        <f t="shared" si="1"/>
        <v>Oct</v>
      </c>
      <c r="L22" s="37" t="str">
        <f>"Qtr" &amp; VLOOKUP(MONTH(I22),calc!$D$3:$F$14,2,FALSE)</f>
        <v>Qtr1</v>
      </c>
      <c r="M22" s="37" t="str">
        <f>"FY" &amp; RIGHT(YEAR(I22) + VLOOKUP(MONTH(I22),{1,0;10,1},2,TRUE),2)</f>
        <v>FY21</v>
      </c>
    </row>
    <row r="23" spans="1:13" x14ac:dyDescent="0.3">
      <c r="A23" s="8"/>
      <c r="B23" s="8" t="s">
        <v>61</v>
      </c>
      <c r="C23" s="8" t="s">
        <v>71</v>
      </c>
      <c r="D23" s="8" t="s">
        <v>86</v>
      </c>
      <c r="E23" s="8" t="s">
        <v>208</v>
      </c>
      <c r="F23" s="8">
        <v>34</v>
      </c>
      <c r="G23" s="8">
        <v>22</v>
      </c>
      <c r="H23" s="8">
        <v>22</v>
      </c>
      <c r="I23" s="2">
        <v>44105</v>
      </c>
      <c r="J23" s="46">
        <f>(I23-calc!$O$2)/7+1</f>
        <v>1</v>
      </c>
      <c r="K23" s="37" t="str">
        <f t="shared" si="1"/>
        <v>Oct</v>
      </c>
      <c r="L23" s="37" t="str">
        <f>"Qtr" &amp; VLOOKUP(MONTH(I23),calc!$D$3:$F$14,2,FALSE)</f>
        <v>Qtr1</v>
      </c>
      <c r="M23" s="37" t="str">
        <f>"FY" &amp; RIGHT(YEAR(I23) + VLOOKUP(MONTH(I23),{1,0;10,1},2,TRUE),2)</f>
        <v>FY21</v>
      </c>
    </row>
    <row r="24" spans="1:13" x14ac:dyDescent="0.3">
      <c r="A24" s="8"/>
      <c r="B24" s="8" t="s">
        <v>61</v>
      </c>
      <c r="C24" s="8" t="s">
        <v>87</v>
      </c>
      <c r="D24" s="8" t="s">
        <v>88</v>
      </c>
      <c r="E24" s="8" t="s">
        <v>208</v>
      </c>
      <c r="F24" s="8">
        <v>81</v>
      </c>
      <c r="G24" s="8">
        <v>37</v>
      </c>
      <c r="H24" s="8">
        <v>35</v>
      </c>
      <c r="I24" s="2">
        <v>44105</v>
      </c>
      <c r="J24" s="46">
        <f>(I24-calc!$O$2)/7+1</f>
        <v>1</v>
      </c>
      <c r="K24" s="37" t="str">
        <f t="shared" si="1"/>
        <v>Oct</v>
      </c>
      <c r="L24" s="37" t="str">
        <f>"Qtr" &amp; VLOOKUP(MONTH(I24),calc!$D$3:$F$14,2,FALSE)</f>
        <v>Qtr1</v>
      </c>
      <c r="M24" s="37" t="str">
        <f>"FY" &amp; RIGHT(YEAR(I24) + VLOOKUP(MONTH(I24),{1,0;10,1},2,TRUE),2)</f>
        <v>FY21</v>
      </c>
    </row>
    <row r="25" spans="1:13" x14ac:dyDescent="0.3">
      <c r="A25" s="8"/>
      <c r="B25" s="8" t="s">
        <v>61</v>
      </c>
      <c r="C25" s="8" t="s">
        <v>89</v>
      </c>
      <c r="D25" s="8" t="s">
        <v>90</v>
      </c>
      <c r="E25" s="8" t="s">
        <v>208</v>
      </c>
      <c r="F25" s="8">
        <v>23</v>
      </c>
      <c r="G25" s="8">
        <v>12</v>
      </c>
      <c r="H25" s="8">
        <v>12</v>
      </c>
      <c r="I25" s="2">
        <v>44105</v>
      </c>
      <c r="J25" s="46">
        <f>(I25-calc!$O$2)/7+1</f>
        <v>1</v>
      </c>
      <c r="K25" s="37" t="str">
        <f t="shared" si="1"/>
        <v>Oct</v>
      </c>
      <c r="L25" s="37" t="str">
        <f>"Qtr" &amp; VLOOKUP(MONTH(I25),calc!$D$3:$F$14,2,FALSE)</f>
        <v>Qtr1</v>
      </c>
      <c r="M25" s="37" t="str">
        <f>"FY" &amp; RIGHT(YEAR(I25) + VLOOKUP(MONTH(I25),{1,0;10,1},2,TRUE),2)</f>
        <v>FY21</v>
      </c>
    </row>
    <row r="26" spans="1:13" x14ac:dyDescent="0.3">
      <c r="A26" s="8"/>
      <c r="B26" s="8" t="s">
        <v>61</v>
      </c>
      <c r="C26" s="8" t="s">
        <v>91</v>
      </c>
      <c r="D26" s="8" t="s">
        <v>92</v>
      </c>
      <c r="E26" s="8" t="s">
        <v>208</v>
      </c>
      <c r="F26" s="8">
        <v>15</v>
      </c>
      <c r="G26" s="8">
        <v>9</v>
      </c>
      <c r="H26" s="8">
        <v>5</v>
      </c>
      <c r="I26" s="2">
        <v>44105</v>
      </c>
      <c r="J26" s="46">
        <f>(I26-calc!$O$2)/7+1</f>
        <v>1</v>
      </c>
      <c r="K26" s="37" t="str">
        <f t="shared" si="1"/>
        <v>Oct</v>
      </c>
      <c r="L26" s="37" t="str">
        <f>"Qtr" &amp; VLOOKUP(MONTH(I26),calc!$D$3:$F$14,2,FALSE)</f>
        <v>Qtr1</v>
      </c>
      <c r="M26" s="37" t="str">
        <f>"FY" &amp; RIGHT(YEAR(I26) + VLOOKUP(MONTH(I26),{1,0;10,1},2,TRUE),2)</f>
        <v>FY21</v>
      </c>
    </row>
    <row r="27" spans="1:13" x14ac:dyDescent="0.3">
      <c r="A27" s="8"/>
      <c r="B27" s="8" t="s">
        <v>61</v>
      </c>
      <c r="C27" s="8" t="s">
        <v>93</v>
      </c>
      <c r="D27" s="8" t="s">
        <v>94</v>
      </c>
      <c r="E27" s="8" t="s">
        <v>208</v>
      </c>
      <c r="F27" s="8">
        <v>85</v>
      </c>
      <c r="G27" s="8">
        <v>53</v>
      </c>
      <c r="H27" s="8">
        <v>53</v>
      </c>
      <c r="I27" s="2">
        <v>44105</v>
      </c>
      <c r="J27" s="46">
        <f>(I27-calc!$O$2)/7+1</f>
        <v>1</v>
      </c>
      <c r="K27" s="37" t="str">
        <f t="shared" si="1"/>
        <v>Oct</v>
      </c>
      <c r="L27" s="37" t="str">
        <f>"Qtr" &amp; VLOOKUP(MONTH(I27),calc!$D$3:$F$14,2,FALSE)</f>
        <v>Qtr1</v>
      </c>
      <c r="M27" s="37" t="str">
        <f>"FY" &amp; RIGHT(YEAR(I27) + VLOOKUP(MONTH(I27),{1,0;10,1},2,TRUE),2)</f>
        <v>FY21</v>
      </c>
    </row>
    <row r="28" spans="1:13" x14ac:dyDescent="0.3">
      <c r="A28" s="8"/>
      <c r="B28" s="8" t="s">
        <v>61</v>
      </c>
      <c r="C28" s="8" t="s">
        <v>71</v>
      </c>
      <c r="D28" s="8" t="s">
        <v>95</v>
      </c>
      <c r="E28" s="8" t="s">
        <v>208</v>
      </c>
      <c r="F28" s="8">
        <v>22</v>
      </c>
      <c r="G28" s="8">
        <v>7</v>
      </c>
      <c r="H28" s="8">
        <v>7</v>
      </c>
      <c r="I28" s="2">
        <v>44105</v>
      </c>
      <c r="J28" s="46">
        <f>(I28-calc!$O$2)/7+1</f>
        <v>1</v>
      </c>
      <c r="K28" s="37" t="str">
        <f t="shared" si="1"/>
        <v>Oct</v>
      </c>
      <c r="L28" s="37" t="str">
        <f>"Qtr" &amp; VLOOKUP(MONTH(I28),calc!$D$3:$F$14,2,FALSE)</f>
        <v>Qtr1</v>
      </c>
      <c r="M28" s="37" t="str">
        <f>"FY" &amp; RIGHT(YEAR(I28) + VLOOKUP(MONTH(I28),{1,0;10,1},2,TRUE),2)</f>
        <v>FY21</v>
      </c>
    </row>
    <row r="29" spans="1:13" x14ac:dyDescent="0.3">
      <c r="A29" s="8"/>
      <c r="B29" s="8" t="s">
        <v>61</v>
      </c>
      <c r="C29" s="8" t="s">
        <v>73</v>
      </c>
      <c r="D29" s="8" t="s">
        <v>96</v>
      </c>
      <c r="E29" s="8" t="s">
        <v>208</v>
      </c>
      <c r="F29" s="8">
        <v>233</v>
      </c>
      <c r="G29" s="8">
        <v>182</v>
      </c>
      <c r="H29" s="8">
        <v>180</v>
      </c>
      <c r="I29" s="2">
        <v>44105</v>
      </c>
      <c r="J29" s="46">
        <f>(I29-calc!$O$2)/7+1</f>
        <v>1</v>
      </c>
      <c r="K29" s="37" t="str">
        <f t="shared" si="1"/>
        <v>Oct</v>
      </c>
      <c r="L29" s="37" t="str">
        <f>"Qtr" &amp; VLOOKUP(MONTH(I29),calc!$D$3:$F$14,2,FALSE)</f>
        <v>Qtr1</v>
      </c>
      <c r="M29" s="37" t="str">
        <f>"FY" &amp; RIGHT(YEAR(I29) + VLOOKUP(MONTH(I29),{1,0;10,1},2,TRUE),2)</f>
        <v>FY21</v>
      </c>
    </row>
    <row r="30" spans="1:13" x14ac:dyDescent="0.3">
      <c r="A30" s="8"/>
      <c r="B30" s="8" t="s">
        <v>61</v>
      </c>
      <c r="C30" s="8" t="s">
        <v>97</v>
      </c>
      <c r="D30" s="8" t="s">
        <v>98</v>
      </c>
      <c r="E30" s="8" t="s">
        <v>208</v>
      </c>
      <c r="F30" s="8">
        <v>14</v>
      </c>
      <c r="G30" s="8">
        <v>9</v>
      </c>
      <c r="H30" s="8">
        <v>9</v>
      </c>
      <c r="I30" s="2">
        <v>44105</v>
      </c>
      <c r="J30" s="46">
        <f>(I30-calc!$O$2)/7+1</f>
        <v>1</v>
      </c>
      <c r="K30" s="37" t="str">
        <f t="shared" si="1"/>
        <v>Oct</v>
      </c>
      <c r="L30" s="37" t="str">
        <f>"Qtr" &amp; VLOOKUP(MONTH(I30),calc!$D$3:$F$14,2,FALSE)</f>
        <v>Qtr1</v>
      </c>
      <c r="M30" s="37" t="str">
        <f>"FY" &amp; RIGHT(YEAR(I30) + VLOOKUP(MONTH(I30),{1,0;10,1},2,TRUE),2)</f>
        <v>FY21</v>
      </c>
    </row>
    <row r="31" spans="1:13" x14ac:dyDescent="0.3">
      <c r="A31" s="8"/>
      <c r="B31" s="8" t="s">
        <v>61</v>
      </c>
      <c r="C31" s="8" t="s">
        <v>97</v>
      </c>
      <c r="D31" s="8" t="s">
        <v>99</v>
      </c>
      <c r="E31" s="8" t="s">
        <v>208</v>
      </c>
      <c r="F31" s="8">
        <v>669</v>
      </c>
      <c r="G31" s="8">
        <v>427</v>
      </c>
      <c r="H31" s="8">
        <v>408</v>
      </c>
      <c r="I31" s="2">
        <v>44105</v>
      </c>
      <c r="J31" s="46">
        <f>(I31-calc!$O$2)/7+1</f>
        <v>1</v>
      </c>
      <c r="K31" s="37" t="str">
        <f t="shared" si="1"/>
        <v>Oct</v>
      </c>
      <c r="L31" s="37" t="str">
        <f>"Qtr" &amp; VLOOKUP(MONTH(I31),calc!$D$3:$F$14,2,FALSE)</f>
        <v>Qtr1</v>
      </c>
      <c r="M31" s="37" t="str">
        <f>"FY" &amp; RIGHT(YEAR(I31) + VLOOKUP(MONTH(I31),{1,0;10,1},2,TRUE),2)</f>
        <v>FY21</v>
      </c>
    </row>
    <row r="32" spans="1:13" x14ac:dyDescent="0.3">
      <c r="A32" s="8"/>
      <c r="B32" s="8" t="s">
        <v>61</v>
      </c>
      <c r="C32" s="8" t="s">
        <v>100</v>
      </c>
      <c r="D32" s="8" t="s">
        <v>101</v>
      </c>
      <c r="E32" s="8" t="s">
        <v>208</v>
      </c>
      <c r="F32" s="8">
        <v>33</v>
      </c>
      <c r="G32" s="8">
        <v>23</v>
      </c>
      <c r="H32" s="8">
        <v>23</v>
      </c>
      <c r="I32" s="2">
        <v>44105</v>
      </c>
      <c r="J32" s="46">
        <f>(I32-calc!$O$2)/7+1</f>
        <v>1</v>
      </c>
      <c r="K32" s="37" t="str">
        <f t="shared" si="1"/>
        <v>Oct</v>
      </c>
      <c r="L32" s="37" t="str">
        <f>"Qtr" &amp; VLOOKUP(MONTH(I32),calc!$D$3:$F$14,2,FALSE)</f>
        <v>Qtr1</v>
      </c>
      <c r="M32" s="37" t="str">
        <f>"FY" &amp; RIGHT(YEAR(I32) + VLOOKUP(MONTH(I32),{1,0;10,1},2,TRUE),2)</f>
        <v>FY21</v>
      </c>
    </row>
    <row r="33" spans="1:13" x14ac:dyDescent="0.3">
      <c r="A33" s="8"/>
      <c r="B33" s="8" t="s">
        <v>61</v>
      </c>
      <c r="C33" s="8" t="s">
        <v>102</v>
      </c>
      <c r="D33" s="8" t="s">
        <v>103</v>
      </c>
      <c r="E33" s="8" t="s">
        <v>208</v>
      </c>
      <c r="F33" s="8">
        <v>35</v>
      </c>
      <c r="G33" s="8">
        <v>22</v>
      </c>
      <c r="H33" s="8">
        <v>2</v>
      </c>
      <c r="I33" s="2">
        <v>44105</v>
      </c>
      <c r="J33" s="46">
        <f>(I33-calc!$O$2)/7+1</f>
        <v>1</v>
      </c>
      <c r="K33" s="37" t="str">
        <f t="shared" si="1"/>
        <v>Oct</v>
      </c>
      <c r="L33" s="37" t="str">
        <f>"Qtr" &amp; VLOOKUP(MONTH(I33),calc!$D$3:$F$14,2,FALSE)</f>
        <v>Qtr1</v>
      </c>
      <c r="M33" s="37" t="str">
        <f>"FY" &amp; RIGHT(YEAR(I33) + VLOOKUP(MONTH(I33),{1,0;10,1},2,TRUE),2)</f>
        <v>FY21</v>
      </c>
    </row>
    <row r="34" spans="1:13" x14ac:dyDescent="0.3">
      <c r="A34" s="8"/>
      <c r="B34" s="8" t="s">
        <v>61</v>
      </c>
      <c r="C34" s="8" t="s">
        <v>68</v>
      </c>
      <c r="D34" s="8" t="s">
        <v>104</v>
      </c>
      <c r="E34" s="8" t="s">
        <v>208</v>
      </c>
      <c r="F34" s="8">
        <v>168</v>
      </c>
      <c r="G34" s="8">
        <v>118</v>
      </c>
      <c r="H34" s="8">
        <v>106</v>
      </c>
      <c r="I34" s="2">
        <v>44105</v>
      </c>
      <c r="J34" s="46">
        <f>(I34-calc!$O$2)/7+1</f>
        <v>1</v>
      </c>
      <c r="K34" s="37" t="str">
        <f t="shared" si="1"/>
        <v>Oct</v>
      </c>
      <c r="L34" s="37" t="str">
        <f>"Qtr" &amp; VLOOKUP(MONTH(I34),calc!$D$3:$F$14,2,FALSE)</f>
        <v>Qtr1</v>
      </c>
      <c r="M34" s="37" t="str">
        <f>"FY" &amp; RIGHT(YEAR(I34) + VLOOKUP(MONTH(I34),{1,0;10,1},2,TRUE),2)</f>
        <v>FY21</v>
      </c>
    </row>
    <row r="35" spans="1:13" x14ac:dyDescent="0.3">
      <c r="A35" s="8"/>
      <c r="B35" s="8" t="s">
        <v>61</v>
      </c>
      <c r="C35" s="8" t="s">
        <v>64</v>
      </c>
      <c r="D35" s="8" t="s">
        <v>105</v>
      </c>
      <c r="E35" s="8" t="s">
        <v>208</v>
      </c>
      <c r="F35" s="8">
        <v>49</v>
      </c>
      <c r="G35" s="8">
        <v>28</v>
      </c>
      <c r="H35" s="8">
        <v>28</v>
      </c>
      <c r="I35" s="2">
        <v>44105</v>
      </c>
      <c r="J35" s="46">
        <f>(I35-calc!$O$2)/7+1</f>
        <v>1</v>
      </c>
      <c r="K35" s="37" t="str">
        <f t="shared" si="1"/>
        <v>Oct</v>
      </c>
      <c r="L35" s="37" t="str">
        <f>"Qtr" &amp; VLOOKUP(MONTH(I35),calc!$D$3:$F$14,2,FALSE)</f>
        <v>Qtr1</v>
      </c>
      <c r="M35" s="37" t="str">
        <f>"FY" &amp; RIGHT(YEAR(I35) + VLOOKUP(MONTH(I35),{1,0;10,1},2,TRUE),2)</f>
        <v>FY21</v>
      </c>
    </row>
    <row r="36" spans="1:13" x14ac:dyDescent="0.3">
      <c r="A36" s="8"/>
      <c r="B36" s="8" t="s">
        <v>61</v>
      </c>
      <c r="C36" s="8" t="s">
        <v>106</v>
      </c>
      <c r="D36" s="8" t="s">
        <v>107</v>
      </c>
      <c r="E36" s="8" t="s">
        <v>208</v>
      </c>
      <c r="F36" s="8">
        <v>227</v>
      </c>
      <c r="G36" s="8">
        <v>198</v>
      </c>
      <c r="H36" s="8">
        <v>168</v>
      </c>
      <c r="I36" s="2">
        <v>44105</v>
      </c>
      <c r="J36" s="46">
        <f>(I36-calc!$O$2)/7+1</f>
        <v>1</v>
      </c>
      <c r="K36" s="37" t="str">
        <f t="shared" si="1"/>
        <v>Oct</v>
      </c>
      <c r="L36" s="37" t="str">
        <f>"Qtr" &amp; VLOOKUP(MONTH(I36),calc!$D$3:$F$14,2,FALSE)</f>
        <v>Qtr1</v>
      </c>
      <c r="M36" s="37" t="str">
        <f>"FY" &amp; RIGHT(YEAR(I36) + VLOOKUP(MONTH(I36),{1,0;10,1},2,TRUE),2)</f>
        <v>FY21</v>
      </c>
    </row>
    <row r="37" spans="1:13" x14ac:dyDescent="0.3">
      <c r="A37" s="8"/>
      <c r="B37" s="8" t="s">
        <v>61</v>
      </c>
      <c r="C37" s="8" t="s">
        <v>108</v>
      </c>
      <c r="D37" s="8" t="s">
        <v>109</v>
      </c>
      <c r="E37" s="8" t="s">
        <v>208</v>
      </c>
      <c r="F37" s="8">
        <v>39</v>
      </c>
      <c r="G37" s="8">
        <v>19</v>
      </c>
      <c r="H37" s="8">
        <v>18</v>
      </c>
      <c r="I37" s="2">
        <v>44105</v>
      </c>
      <c r="J37" s="46">
        <f>(I37-calc!$O$2)/7+1</f>
        <v>1</v>
      </c>
      <c r="K37" s="37" t="str">
        <f t="shared" si="1"/>
        <v>Oct</v>
      </c>
      <c r="L37" s="37" t="str">
        <f>"Qtr" &amp; VLOOKUP(MONTH(I37),calc!$D$3:$F$14,2,FALSE)</f>
        <v>Qtr1</v>
      </c>
      <c r="M37" s="37" t="str">
        <f>"FY" &amp; RIGHT(YEAR(I37) + VLOOKUP(MONTH(I37),{1,0;10,1},2,TRUE),2)</f>
        <v>FY21</v>
      </c>
    </row>
    <row r="38" spans="1:13" x14ac:dyDescent="0.3">
      <c r="A38" s="8"/>
      <c r="B38" s="8" t="s">
        <v>61</v>
      </c>
      <c r="C38" s="8" t="s">
        <v>110</v>
      </c>
      <c r="D38" s="8" t="s">
        <v>111</v>
      </c>
      <c r="E38" s="8" t="s">
        <v>208</v>
      </c>
      <c r="F38" s="8">
        <v>60</v>
      </c>
      <c r="G38" s="8">
        <v>23</v>
      </c>
      <c r="H38" s="8">
        <v>23</v>
      </c>
      <c r="I38" s="2">
        <v>44105</v>
      </c>
      <c r="J38" s="46">
        <f>(I38-calc!$O$2)/7+1</f>
        <v>1</v>
      </c>
      <c r="K38" s="37" t="str">
        <f t="shared" si="1"/>
        <v>Oct</v>
      </c>
      <c r="L38" s="37" t="str">
        <f>"Qtr" &amp; VLOOKUP(MONTH(I38),calc!$D$3:$F$14,2,FALSE)</f>
        <v>Qtr1</v>
      </c>
      <c r="M38" s="37" t="str">
        <f>"FY" &amp; RIGHT(YEAR(I38) + VLOOKUP(MONTH(I38),{1,0;10,1},2,TRUE),2)</f>
        <v>FY21</v>
      </c>
    </row>
    <row r="39" spans="1:13" x14ac:dyDescent="0.3">
      <c r="A39" s="8"/>
      <c r="B39" s="8" t="s">
        <v>61</v>
      </c>
      <c r="C39" s="8" t="s">
        <v>71</v>
      </c>
      <c r="D39" s="8" t="s">
        <v>112</v>
      </c>
      <c r="E39" s="8" t="s">
        <v>208</v>
      </c>
      <c r="F39" s="8">
        <v>31</v>
      </c>
      <c r="G39" s="8">
        <v>15</v>
      </c>
      <c r="H39" s="8">
        <v>14</v>
      </c>
      <c r="I39" s="2">
        <v>44105</v>
      </c>
      <c r="J39" s="46">
        <f>(I39-calc!$O$2)/7+1</f>
        <v>1</v>
      </c>
      <c r="K39" s="37" t="str">
        <f t="shared" si="1"/>
        <v>Oct</v>
      </c>
      <c r="L39" s="37" t="str">
        <f>"Qtr" &amp; VLOOKUP(MONTH(I39),calc!$D$3:$F$14,2,FALSE)</f>
        <v>Qtr1</v>
      </c>
      <c r="M39" s="37" t="str">
        <f>"FY" &amp; RIGHT(YEAR(I39) + VLOOKUP(MONTH(I39),{1,0;10,1},2,TRUE),2)</f>
        <v>FY21</v>
      </c>
    </row>
    <row r="40" spans="1:13" x14ac:dyDescent="0.3">
      <c r="A40" s="8"/>
      <c r="B40" s="8" t="s">
        <v>61</v>
      </c>
      <c r="C40" s="8" t="s">
        <v>102</v>
      </c>
      <c r="D40" s="8" t="s">
        <v>113</v>
      </c>
      <c r="E40" s="8" t="s">
        <v>208</v>
      </c>
      <c r="F40" s="8">
        <v>1</v>
      </c>
      <c r="G40" s="8">
        <v>0</v>
      </c>
      <c r="H40" s="8">
        <v>0</v>
      </c>
      <c r="I40" s="2">
        <v>44105</v>
      </c>
      <c r="J40" s="46">
        <f>(I40-calc!$O$2)/7+1</f>
        <v>1</v>
      </c>
      <c r="K40" s="37" t="str">
        <f t="shared" si="1"/>
        <v>Oct</v>
      </c>
      <c r="L40" s="37" t="str">
        <f>"Qtr" &amp; VLOOKUP(MONTH(I40),calc!$D$3:$F$14,2,FALSE)</f>
        <v>Qtr1</v>
      </c>
      <c r="M40" s="37" t="str">
        <f>"FY" &amp; RIGHT(YEAR(I40) + VLOOKUP(MONTH(I40),{1,0;10,1},2,TRUE),2)</f>
        <v>FY21</v>
      </c>
    </row>
    <row r="41" spans="1:13" x14ac:dyDescent="0.3">
      <c r="A41" s="8"/>
      <c r="B41" s="8" t="s">
        <v>61</v>
      </c>
      <c r="C41" s="8" t="s">
        <v>71</v>
      </c>
      <c r="D41" s="8" t="s">
        <v>114</v>
      </c>
      <c r="E41" s="8" t="s">
        <v>208</v>
      </c>
      <c r="F41" s="8">
        <v>46</v>
      </c>
      <c r="G41" s="8">
        <v>13</v>
      </c>
      <c r="H41" s="8">
        <v>13</v>
      </c>
      <c r="I41" s="2">
        <v>44105</v>
      </c>
      <c r="J41" s="46">
        <f>(I41-calc!$O$2)/7+1</f>
        <v>1</v>
      </c>
      <c r="K41" s="37" t="str">
        <f t="shared" si="1"/>
        <v>Oct</v>
      </c>
      <c r="L41" s="37" t="str">
        <f>"Qtr" &amp; VLOOKUP(MONTH(I41),calc!$D$3:$F$14,2,FALSE)</f>
        <v>Qtr1</v>
      </c>
      <c r="M41" s="37" t="str">
        <f>"FY" &amp; RIGHT(YEAR(I41) + VLOOKUP(MONTH(I41),{1,0;10,1},2,TRUE),2)</f>
        <v>FY21</v>
      </c>
    </row>
    <row r="42" spans="1:13" x14ac:dyDescent="0.3">
      <c r="A42" s="8"/>
      <c r="B42" s="8" t="s">
        <v>61</v>
      </c>
      <c r="C42" s="8" t="s">
        <v>68</v>
      </c>
      <c r="D42" s="8" t="s">
        <v>115</v>
      </c>
      <c r="E42" s="8" t="s">
        <v>208</v>
      </c>
      <c r="F42" s="8">
        <v>5</v>
      </c>
      <c r="G42" s="8">
        <v>3</v>
      </c>
      <c r="H42" s="8">
        <v>3</v>
      </c>
      <c r="I42" s="2">
        <v>44105</v>
      </c>
      <c r="J42" s="46">
        <f>(I42-calc!$O$2)/7+1</f>
        <v>1</v>
      </c>
      <c r="K42" s="37" t="str">
        <f t="shared" si="1"/>
        <v>Oct</v>
      </c>
      <c r="L42" s="37" t="str">
        <f>"Qtr" &amp; VLOOKUP(MONTH(I42),calc!$D$3:$F$14,2,FALSE)</f>
        <v>Qtr1</v>
      </c>
      <c r="M42" s="37" t="str">
        <f>"FY" &amp; RIGHT(YEAR(I42) + VLOOKUP(MONTH(I42),{1,0;10,1},2,TRUE),2)</f>
        <v>FY21</v>
      </c>
    </row>
    <row r="43" spans="1:13" x14ac:dyDescent="0.3">
      <c r="A43" s="8"/>
      <c r="B43" s="8" t="s">
        <v>61</v>
      </c>
      <c r="C43" s="8" t="s">
        <v>66</v>
      </c>
      <c r="D43" s="8" t="s">
        <v>116</v>
      </c>
      <c r="E43" s="8" t="s">
        <v>208</v>
      </c>
      <c r="F43" s="8">
        <v>164</v>
      </c>
      <c r="G43" s="8">
        <v>131</v>
      </c>
      <c r="H43" s="8">
        <v>131</v>
      </c>
      <c r="I43" s="2">
        <v>44105</v>
      </c>
      <c r="J43" s="46">
        <f>(I43-calc!$O$2)/7+1</f>
        <v>1</v>
      </c>
      <c r="K43" s="37" t="str">
        <f t="shared" si="1"/>
        <v>Oct</v>
      </c>
      <c r="L43" s="37" t="str">
        <f>"Qtr" &amp; VLOOKUP(MONTH(I43),calc!$D$3:$F$14,2,FALSE)</f>
        <v>Qtr1</v>
      </c>
      <c r="M43" s="37" t="str">
        <f>"FY" &amp; RIGHT(YEAR(I43) + VLOOKUP(MONTH(I43),{1,0;10,1},2,TRUE),2)</f>
        <v>FY21</v>
      </c>
    </row>
    <row r="44" spans="1:13" x14ac:dyDescent="0.3">
      <c r="A44" s="8"/>
      <c r="B44" s="8" t="s">
        <v>61</v>
      </c>
      <c r="C44" s="8" t="s">
        <v>117</v>
      </c>
      <c r="D44" s="8" t="s">
        <v>118</v>
      </c>
      <c r="E44" s="8" t="s">
        <v>208</v>
      </c>
      <c r="F44" s="8">
        <v>174</v>
      </c>
      <c r="G44" s="8">
        <v>106</v>
      </c>
      <c r="H44" s="8">
        <v>105</v>
      </c>
      <c r="I44" s="2">
        <v>44105</v>
      </c>
      <c r="J44" s="46">
        <f>(I44-calc!$O$2)/7+1</f>
        <v>1</v>
      </c>
      <c r="K44" s="37" t="str">
        <f t="shared" si="1"/>
        <v>Oct</v>
      </c>
      <c r="L44" s="37" t="str">
        <f>"Qtr" &amp; VLOOKUP(MONTH(I44),calc!$D$3:$F$14,2,FALSE)</f>
        <v>Qtr1</v>
      </c>
      <c r="M44" s="37" t="str">
        <f>"FY" &amp; RIGHT(YEAR(I44) + VLOOKUP(MONTH(I44),{1,0;10,1},2,TRUE),2)</f>
        <v>FY21</v>
      </c>
    </row>
    <row r="45" spans="1:13" x14ac:dyDescent="0.3">
      <c r="A45" s="8"/>
      <c r="B45" s="8" t="s">
        <v>61</v>
      </c>
      <c r="C45" s="8" t="s">
        <v>68</v>
      </c>
      <c r="D45" s="8" t="s">
        <v>119</v>
      </c>
      <c r="E45" s="8" t="s">
        <v>208</v>
      </c>
      <c r="F45" s="8">
        <v>4</v>
      </c>
      <c r="G45" s="8">
        <v>1</v>
      </c>
      <c r="H45" s="8">
        <v>1</v>
      </c>
      <c r="I45" s="2">
        <v>44105</v>
      </c>
      <c r="J45" s="46">
        <f>(I45-calc!$O$2)/7+1</f>
        <v>1</v>
      </c>
      <c r="K45" s="37" t="str">
        <f t="shared" si="1"/>
        <v>Oct</v>
      </c>
      <c r="L45" s="37" t="str">
        <f>"Qtr" &amp; VLOOKUP(MONTH(I45),calc!$D$3:$F$14,2,FALSE)</f>
        <v>Qtr1</v>
      </c>
      <c r="M45" s="37" t="str">
        <f>"FY" &amp; RIGHT(YEAR(I45) + VLOOKUP(MONTH(I45),{1,0;10,1},2,TRUE),2)</f>
        <v>FY21</v>
      </c>
    </row>
    <row r="46" spans="1:13" x14ac:dyDescent="0.3">
      <c r="A46" s="8"/>
      <c r="B46" s="8" t="s">
        <v>61</v>
      </c>
      <c r="C46" s="8" t="s">
        <v>120</v>
      </c>
      <c r="D46" s="8" t="s">
        <v>121</v>
      </c>
      <c r="E46" s="8" t="s">
        <v>208</v>
      </c>
      <c r="F46" s="8">
        <v>153</v>
      </c>
      <c r="G46" s="8">
        <v>53</v>
      </c>
      <c r="H46" s="8">
        <v>47</v>
      </c>
      <c r="I46" s="2">
        <v>44105</v>
      </c>
      <c r="J46" s="46">
        <f>(I46-calc!$O$2)/7+1</f>
        <v>1</v>
      </c>
      <c r="K46" s="37" t="str">
        <f t="shared" si="1"/>
        <v>Oct</v>
      </c>
      <c r="L46" s="37" t="str">
        <f>"Qtr" &amp; VLOOKUP(MONTH(I46),calc!$D$3:$F$14,2,FALSE)</f>
        <v>Qtr1</v>
      </c>
      <c r="M46" s="37" t="str">
        <f>"FY" &amp; RIGHT(YEAR(I46) + VLOOKUP(MONTH(I46),{1,0;10,1},2,TRUE),2)</f>
        <v>FY21</v>
      </c>
    </row>
    <row r="47" spans="1:13" x14ac:dyDescent="0.3">
      <c r="A47" s="8"/>
      <c r="B47" s="8" t="s">
        <v>61</v>
      </c>
      <c r="C47" s="8" t="s">
        <v>64</v>
      </c>
      <c r="D47" s="8" t="s">
        <v>122</v>
      </c>
      <c r="E47" s="8" t="s">
        <v>208</v>
      </c>
      <c r="F47" s="8">
        <v>138</v>
      </c>
      <c r="G47" s="8">
        <v>89</v>
      </c>
      <c r="H47" s="8">
        <v>84</v>
      </c>
      <c r="I47" s="2">
        <v>44105</v>
      </c>
      <c r="J47" s="46">
        <f>(I47-calc!$O$2)/7+1</f>
        <v>1</v>
      </c>
      <c r="K47" s="37" t="str">
        <f t="shared" si="1"/>
        <v>Oct</v>
      </c>
      <c r="L47" s="37" t="str">
        <f>"Qtr" &amp; VLOOKUP(MONTH(I47),calc!$D$3:$F$14,2,FALSE)</f>
        <v>Qtr1</v>
      </c>
      <c r="M47" s="37" t="str">
        <f>"FY" &amp; RIGHT(YEAR(I47) + VLOOKUP(MONTH(I47),{1,0;10,1},2,TRUE),2)</f>
        <v>FY21</v>
      </c>
    </row>
    <row r="48" spans="1:13" x14ac:dyDescent="0.3">
      <c r="A48" s="8"/>
      <c r="B48" s="8" t="s">
        <v>61</v>
      </c>
      <c r="C48" s="8" t="s">
        <v>64</v>
      </c>
      <c r="D48" s="8" t="s">
        <v>123</v>
      </c>
      <c r="E48" s="8" t="s">
        <v>208</v>
      </c>
      <c r="F48" s="8">
        <v>272</v>
      </c>
      <c r="G48" s="8">
        <v>191</v>
      </c>
      <c r="H48" s="8">
        <v>118</v>
      </c>
      <c r="I48" s="2">
        <v>44105</v>
      </c>
      <c r="J48" s="46">
        <f>(I48-calc!$O$2)/7+1</f>
        <v>1</v>
      </c>
      <c r="K48" s="37" t="str">
        <f t="shared" si="1"/>
        <v>Oct</v>
      </c>
      <c r="L48" s="37" t="str">
        <f>"Qtr" &amp; VLOOKUP(MONTH(I48),calc!$D$3:$F$14,2,FALSE)</f>
        <v>Qtr1</v>
      </c>
      <c r="M48" s="37" t="str">
        <f>"FY" &amp; RIGHT(YEAR(I48) + VLOOKUP(MONTH(I48),{1,0;10,1},2,TRUE),2)</f>
        <v>FY21</v>
      </c>
    </row>
    <row r="49" spans="1:13" x14ac:dyDescent="0.3">
      <c r="A49" s="8"/>
      <c r="B49" s="8" t="s">
        <v>61</v>
      </c>
      <c r="C49" s="8" t="s">
        <v>71</v>
      </c>
      <c r="D49" s="8" t="s">
        <v>124</v>
      </c>
      <c r="E49" s="8" t="s">
        <v>208</v>
      </c>
      <c r="F49" s="8">
        <v>273</v>
      </c>
      <c r="G49" s="8">
        <v>195</v>
      </c>
      <c r="H49" s="8">
        <v>123</v>
      </c>
      <c r="I49" s="2">
        <v>44105</v>
      </c>
      <c r="J49" s="46">
        <f>(I49-calc!$O$2)/7+1</f>
        <v>1</v>
      </c>
      <c r="K49" s="37" t="str">
        <f t="shared" si="1"/>
        <v>Oct</v>
      </c>
      <c r="L49" s="37" t="str">
        <f>"Qtr" &amp; VLOOKUP(MONTH(I49),calc!$D$3:$F$14,2,FALSE)</f>
        <v>Qtr1</v>
      </c>
      <c r="M49" s="37" t="str">
        <f>"FY" &amp; RIGHT(YEAR(I49) + VLOOKUP(MONTH(I49),{1,0;10,1},2,TRUE),2)</f>
        <v>FY21</v>
      </c>
    </row>
    <row r="50" spans="1:13" x14ac:dyDescent="0.3">
      <c r="A50" s="8"/>
      <c r="B50" s="8" t="s">
        <v>61</v>
      </c>
      <c r="C50" s="8" t="s">
        <v>125</v>
      </c>
      <c r="D50" s="8" t="s">
        <v>126</v>
      </c>
      <c r="E50" s="8" t="s">
        <v>208</v>
      </c>
      <c r="F50" s="8">
        <v>101</v>
      </c>
      <c r="G50" s="8">
        <v>69</v>
      </c>
      <c r="H50" s="8">
        <v>64</v>
      </c>
      <c r="I50" s="2">
        <v>44105</v>
      </c>
      <c r="J50" s="46">
        <f>(I50-calc!$O$2)/7+1</f>
        <v>1</v>
      </c>
      <c r="K50" s="37" t="str">
        <f t="shared" si="1"/>
        <v>Oct</v>
      </c>
      <c r="L50" s="37" t="str">
        <f>"Qtr" &amp; VLOOKUP(MONTH(I50),calc!$D$3:$F$14,2,FALSE)</f>
        <v>Qtr1</v>
      </c>
      <c r="M50" s="37" t="str">
        <f>"FY" &amp; RIGHT(YEAR(I50) + VLOOKUP(MONTH(I50),{1,0;10,1},2,TRUE),2)</f>
        <v>FY21</v>
      </c>
    </row>
    <row r="51" spans="1:13" x14ac:dyDescent="0.3">
      <c r="A51" s="8"/>
      <c r="B51" s="8" t="s">
        <v>61</v>
      </c>
      <c r="C51" s="8" t="s">
        <v>102</v>
      </c>
      <c r="D51" s="8" t="s">
        <v>127</v>
      </c>
      <c r="E51" s="8" t="s">
        <v>208</v>
      </c>
      <c r="F51" s="8">
        <v>41</v>
      </c>
      <c r="G51" s="8">
        <v>24</v>
      </c>
      <c r="H51" s="8">
        <v>24</v>
      </c>
      <c r="I51" s="2">
        <v>44105</v>
      </c>
      <c r="J51" s="46">
        <f>(I51-calc!$O$2)/7+1</f>
        <v>1</v>
      </c>
      <c r="K51" s="37" t="str">
        <f t="shared" si="1"/>
        <v>Oct</v>
      </c>
      <c r="L51" s="37" t="str">
        <f>"Qtr" &amp; VLOOKUP(MONTH(I51),calc!$D$3:$F$14,2,FALSE)</f>
        <v>Qtr1</v>
      </c>
      <c r="M51" s="37" t="str">
        <f>"FY" &amp; RIGHT(YEAR(I51) + VLOOKUP(MONTH(I51),{1,0;10,1},2,TRUE),2)</f>
        <v>FY21</v>
      </c>
    </row>
    <row r="52" spans="1:13" x14ac:dyDescent="0.3">
      <c r="A52" s="8"/>
      <c r="B52" s="8" t="s">
        <v>61</v>
      </c>
      <c r="C52" s="8" t="s">
        <v>91</v>
      </c>
      <c r="D52" s="8" t="s">
        <v>128</v>
      </c>
      <c r="E52" s="8" t="s">
        <v>208</v>
      </c>
      <c r="F52" s="8">
        <v>59</v>
      </c>
      <c r="G52" s="8">
        <v>29</v>
      </c>
      <c r="H52" s="8">
        <v>23</v>
      </c>
      <c r="I52" s="2">
        <v>44105</v>
      </c>
      <c r="J52" s="46">
        <f>(I52-calc!$O$2)/7+1</f>
        <v>1</v>
      </c>
      <c r="K52" s="37" t="str">
        <f t="shared" si="1"/>
        <v>Oct</v>
      </c>
      <c r="L52" s="37" t="str">
        <f>"Qtr" &amp; VLOOKUP(MONTH(I52),calc!$D$3:$F$14,2,FALSE)</f>
        <v>Qtr1</v>
      </c>
      <c r="M52" s="37" t="str">
        <f>"FY" &amp; RIGHT(YEAR(I52) + VLOOKUP(MONTH(I52),{1,0;10,1},2,TRUE),2)</f>
        <v>FY21</v>
      </c>
    </row>
    <row r="53" spans="1:13" x14ac:dyDescent="0.3">
      <c r="A53" s="8"/>
      <c r="B53" s="8" t="s">
        <v>61</v>
      </c>
      <c r="C53" s="8" t="s">
        <v>71</v>
      </c>
      <c r="D53" s="8" t="s">
        <v>129</v>
      </c>
      <c r="E53" s="8" t="s">
        <v>208</v>
      </c>
      <c r="F53" s="8">
        <v>298</v>
      </c>
      <c r="G53" s="8">
        <v>203</v>
      </c>
      <c r="H53" s="8">
        <v>172</v>
      </c>
      <c r="I53" s="2">
        <v>44105</v>
      </c>
      <c r="J53" s="46">
        <f>(I53-calc!$O$2)/7+1</f>
        <v>1</v>
      </c>
      <c r="K53" s="37" t="str">
        <f t="shared" si="1"/>
        <v>Oct</v>
      </c>
      <c r="L53" s="37" t="str">
        <f>"Qtr" &amp; VLOOKUP(MONTH(I53),calc!$D$3:$F$14,2,FALSE)</f>
        <v>Qtr1</v>
      </c>
      <c r="M53" s="37" t="str">
        <f>"FY" &amp; RIGHT(YEAR(I53) + VLOOKUP(MONTH(I53),{1,0;10,1},2,TRUE),2)</f>
        <v>FY21</v>
      </c>
    </row>
    <row r="54" spans="1:13" x14ac:dyDescent="0.3">
      <c r="A54" s="8"/>
      <c r="B54" s="8" t="s">
        <v>61</v>
      </c>
      <c r="C54" s="8" t="s">
        <v>68</v>
      </c>
      <c r="D54" s="8" t="s">
        <v>130</v>
      </c>
      <c r="E54" s="8" t="s">
        <v>208</v>
      </c>
      <c r="F54" s="8">
        <v>10</v>
      </c>
      <c r="G54" s="8">
        <v>5</v>
      </c>
      <c r="H54" s="8">
        <v>1</v>
      </c>
      <c r="I54" s="2">
        <v>44105</v>
      </c>
      <c r="J54" s="46">
        <f>(I54-calc!$O$2)/7+1</f>
        <v>1</v>
      </c>
      <c r="K54" s="37" t="str">
        <f t="shared" si="1"/>
        <v>Oct</v>
      </c>
      <c r="L54" s="37" t="str">
        <f>"Qtr" &amp; VLOOKUP(MONTH(I54),calc!$D$3:$F$14,2,FALSE)</f>
        <v>Qtr1</v>
      </c>
      <c r="M54" s="37" t="str">
        <f>"FY" &amp; RIGHT(YEAR(I54) + VLOOKUP(MONTH(I54),{1,0;10,1},2,TRUE),2)</f>
        <v>FY21</v>
      </c>
    </row>
    <row r="55" spans="1:13" x14ac:dyDescent="0.3">
      <c r="A55" s="8"/>
      <c r="B55" s="8" t="s">
        <v>61</v>
      </c>
      <c r="C55" s="8" t="s">
        <v>125</v>
      </c>
      <c r="D55" s="8" t="s">
        <v>131</v>
      </c>
      <c r="E55" s="8" t="s">
        <v>208</v>
      </c>
      <c r="F55" s="8">
        <v>382</v>
      </c>
      <c r="G55" s="8">
        <v>248</v>
      </c>
      <c r="H55" s="8">
        <v>232</v>
      </c>
      <c r="I55" s="2">
        <v>44105</v>
      </c>
      <c r="J55" s="46">
        <f>(I55-calc!$O$2)/7+1</f>
        <v>1</v>
      </c>
      <c r="K55" s="37" t="str">
        <f t="shared" si="1"/>
        <v>Oct</v>
      </c>
      <c r="L55" s="37" t="str">
        <f>"Qtr" &amp; VLOOKUP(MONTH(I55),calc!$D$3:$F$14,2,FALSE)</f>
        <v>Qtr1</v>
      </c>
      <c r="M55" s="37" t="str">
        <f>"FY" &amp; RIGHT(YEAR(I55) + VLOOKUP(MONTH(I55),{1,0;10,1},2,TRUE),2)</f>
        <v>FY21</v>
      </c>
    </row>
    <row r="56" spans="1:13" x14ac:dyDescent="0.3">
      <c r="A56" s="8"/>
      <c r="B56" s="8" t="s">
        <v>5</v>
      </c>
      <c r="C56" s="8"/>
      <c r="D56" s="8" t="s">
        <v>6</v>
      </c>
      <c r="E56" s="8" t="s">
        <v>208</v>
      </c>
      <c r="F56" s="8">
        <v>0</v>
      </c>
      <c r="G56" s="8">
        <v>0</v>
      </c>
      <c r="H56" s="8">
        <v>0</v>
      </c>
      <c r="I56" s="2">
        <v>44105</v>
      </c>
      <c r="J56" s="46">
        <f>(I56-calc!$O$2)/7+1</f>
        <v>1</v>
      </c>
      <c r="K56" s="37" t="str">
        <f t="shared" si="1"/>
        <v>Oct</v>
      </c>
      <c r="L56" s="37" t="str">
        <f>"Qtr" &amp; VLOOKUP(MONTH(I56),calc!$D$3:$F$14,2,FALSE)</f>
        <v>Qtr1</v>
      </c>
      <c r="M56" s="37" t="str">
        <f>"FY" &amp; RIGHT(YEAR(I56) + VLOOKUP(MONTH(I56),{1,0;10,1},2,TRUE),2)</f>
        <v>FY21</v>
      </c>
    </row>
    <row r="57" spans="1:13" x14ac:dyDescent="0.3">
      <c r="A57" s="8"/>
      <c r="B57" s="8" t="s">
        <v>5</v>
      </c>
      <c r="C57" s="8"/>
      <c r="D57" s="8" t="s">
        <v>7</v>
      </c>
      <c r="E57" s="8" t="s">
        <v>208</v>
      </c>
      <c r="F57" s="8">
        <v>0</v>
      </c>
      <c r="G57" s="8">
        <v>0</v>
      </c>
      <c r="H57" s="8">
        <v>0</v>
      </c>
      <c r="I57" s="2">
        <v>44105</v>
      </c>
      <c r="J57" s="46">
        <f>(I57-calc!$O$2)/7+1</f>
        <v>1</v>
      </c>
      <c r="K57" s="37" t="str">
        <f t="shared" si="1"/>
        <v>Oct</v>
      </c>
      <c r="L57" s="37" t="str">
        <f>"Qtr" &amp; VLOOKUP(MONTH(I57),calc!$D$3:$F$14,2,FALSE)</f>
        <v>Qtr1</v>
      </c>
      <c r="M57" s="37" t="str">
        <f>"FY" &amp; RIGHT(YEAR(I57) + VLOOKUP(MONTH(I57),{1,0;10,1},2,TRUE),2)</f>
        <v>FY21</v>
      </c>
    </row>
    <row r="58" spans="1:13" x14ac:dyDescent="0.3">
      <c r="A58" s="8"/>
      <c r="B58" s="8" t="s">
        <v>5</v>
      </c>
      <c r="C58" s="8"/>
      <c r="D58" s="8" t="s">
        <v>8</v>
      </c>
      <c r="E58" s="8" t="s">
        <v>208</v>
      </c>
      <c r="F58" s="8">
        <v>0</v>
      </c>
      <c r="G58" s="8">
        <v>0</v>
      </c>
      <c r="H58" s="8">
        <v>0</v>
      </c>
      <c r="I58" s="2">
        <v>44105</v>
      </c>
      <c r="J58" s="46">
        <f>(I58-calc!$O$2)/7+1</f>
        <v>1</v>
      </c>
      <c r="K58" s="37" t="str">
        <f t="shared" si="1"/>
        <v>Oct</v>
      </c>
      <c r="L58" s="37" t="str">
        <f>"Qtr" &amp; VLOOKUP(MONTH(I58),calc!$D$3:$F$14,2,FALSE)</f>
        <v>Qtr1</v>
      </c>
      <c r="M58" s="37" t="str">
        <f>"FY" &amp; RIGHT(YEAR(I58) + VLOOKUP(MONTH(I58),{1,0;10,1},2,TRUE),2)</f>
        <v>FY21</v>
      </c>
    </row>
    <row r="59" spans="1:13" x14ac:dyDescent="0.3">
      <c r="A59" s="8"/>
      <c r="B59" s="8" t="s">
        <v>132</v>
      </c>
      <c r="C59" s="8"/>
      <c r="D59" s="8" t="s">
        <v>133</v>
      </c>
      <c r="E59" s="8" t="s">
        <v>208</v>
      </c>
      <c r="F59" s="8">
        <v>114</v>
      </c>
      <c r="G59" s="8">
        <v>114</v>
      </c>
      <c r="H59" s="8">
        <v>114</v>
      </c>
      <c r="I59" s="2">
        <v>44105</v>
      </c>
      <c r="J59" s="46">
        <f>(I59-calc!$O$2)/7+1</f>
        <v>1</v>
      </c>
      <c r="K59" s="37" t="str">
        <f t="shared" si="1"/>
        <v>Oct</v>
      </c>
      <c r="L59" s="37" t="str">
        <f>"Qtr" &amp; VLOOKUP(MONTH(I59),calc!$D$3:$F$14,2,FALSE)</f>
        <v>Qtr1</v>
      </c>
      <c r="M59" s="37" t="str">
        <f>"FY" &amp; RIGHT(YEAR(I59) + VLOOKUP(MONTH(I59),{1,0;10,1},2,TRUE),2)</f>
        <v>FY21</v>
      </c>
    </row>
    <row r="60" spans="1:13" x14ac:dyDescent="0.3">
      <c r="A60" s="8"/>
      <c r="B60" s="8" t="s">
        <v>132</v>
      </c>
      <c r="C60" s="8"/>
      <c r="D60" s="8" t="s">
        <v>134</v>
      </c>
      <c r="E60" s="8" t="s">
        <v>208</v>
      </c>
      <c r="F60" s="8">
        <v>57</v>
      </c>
      <c r="G60" s="8">
        <v>57</v>
      </c>
      <c r="H60" s="8">
        <v>37</v>
      </c>
      <c r="I60" s="2">
        <v>44105</v>
      </c>
      <c r="J60" s="46">
        <f>(I60-calc!$O$2)/7+1</f>
        <v>1</v>
      </c>
      <c r="K60" s="37" t="str">
        <f t="shared" si="1"/>
        <v>Oct</v>
      </c>
      <c r="L60" s="37" t="str">
        <f>"Qtr" &amp; VLOOKUP(MONTH(I60),calc!$D$3:$F$14,2,FALSE)</f>
        <v>Qtr1</v>
      </c>
      <c r="M60" s="37" t="str">
        <f>"FY" &amp; RIGHT(YEAR(I60) + VLOOKUP(MONTH(I60),{1,0;10,1},2,TRUE),2)</f>
        <v>FY21</v>
      </c>
    </row>
    <row r="61" spans="1:13" x14ac:dyDescent="0.3">
      <c r="A61" s="8"/>
      <c r="B61" s="8" t="s">
        <v>132</v>
      </c>
      <c r="C61" s="8"/>
      <c r="D61" s="8" t="s">
        <v>135</v>
      </c>
      <c r="E61" s="8" t="s">
        <v>208</v>
      </c>
      <c r="F61" s="8">
        <v>365</v>
      </c>
      <c r="G61" s="8">
        <v>321</v>
      </c>
      <c r="H61" s="8">
        <v>321</v>
      </c>
      <c r="I61" s="2">
        <v>44105</v>
      </c>
      <c r="J61" s="46">
        <f>(I61-calc!$O$2)/7+1</f>
        <v>1</v>
      </c>
      <c r="K61" s="37" t="str">
        <f t="shared" si="1"/>
        <v>Oct</v>
      </c>
      <c r="L61" s="37" t="str">
        <f>"Qtr" &amp; VLOOKUP(MONTH(I61),calc!$D$3:$F$14,2,FALSE)</f>
        <v>Qtr1</v>
      </c>
      <c r="M61" s="37" t="str">
        <f>"FY" &amp; RIGHT(YEAR(I61) + VLOOKUP(MONTH(I61),{1,0;10,1},2,TRUE),2)</f>
        <v>FY21</v>
      </c>
    </row>
    <row r="62" spans="1:13" x14ac:dyDescent="0.3">
      <c r="A62" s="8"/>
      <c r="B62" s="8" t="s">
        <v>132</v>
      </c>
      <c r="C62" s="8"/>
      <c r="D62" s="8" t="s">
        <v>136</v>
      </c>
      <c r="E62" s="8" t="s">
        <v>208</v>
      </c>
      <c r="F62" s="8">
        <v>112</v>
      </c>
      <c r="G62" s="8">
        <v>98</v>
      </c>
      <c r="H62" s="8">
        <v>87</v>
      </c>
      <c r="I62" s="2">
        <v>44105</v>
      </c>
      <c r="J62" s="46">
        <f>(I62-calc!$O$2)/7+1</f>
        <v>1</v>
      </c>
      <c r="K62" s="37" t="str">
        <f t="shared" si="1"/>
        <v>Oct</v>
      </c>
      <c r="L62" s="37" t="str">
        <f>"Qtr" &amp; VLOOKUP(MONTH(I62),calc!$D$3:$F$14,2,FALSE)</f>
        <v>Qtr1</v>
      </c>
      <c r="M62" s="37" t="str">
        <f>"FY" &amp; RIGHT(YEAR(I62) + VLOOKUP(MONTH(I62),{1,0;10,1},2,TRUE),2)</f>
        <v>FY21</v>
      </c>
    </row>
    <row r="63" spans="1:13" x14ac:dyDescent="0.3">
      <c r="A63" s="8"/>
      <c r="B63" s="8" t="s">
        <v>132</v>
      </c>
      <c r="C63" s="8"/>
      <c r="D63" s="8" t="s">
        <v>137</v>
      </c>
      <c r="E63" s="8" t="s">
        <v>208</v>
      </c>
      <c r="F63" s="8">
        <v>239</v>
      </c>
      <c r="G63" s="8">
        <v>219</v>
      </c>
      <c r="H63" s="8">
        <v>206</v>
      </c>
      <c r="I63" s="2">
        <v>44105</v>
      </c>
      <c r="J63" s="46">
        <f>(I63-calc!$O$2)/7+1</f>
        <v>1</v>
      </c>
      <c r="K63" s="37" t="str">
        <f t="shared" si="1"/>
        <v>Oct</v>
      </c>
      <c r="L63" s="37" t="str">
        <f>"Qtr" &amp; VLOOKUP(MONTH(I63),calc!$D$3:$F$14,2,FALSE)</f>
        <v>Qtr1</v>
      </c>
      <c r="M63" s="37" t="str">
        <f>"FY" &amp; RIGHT(YEAR(I63) + VLOOKUP(MONTH(I63),{1,0;10,1},2,TRUE),2)</f>
        <v>FY21</v>
      </c>
    </row>
    <row r="64" spans="1:13" x14ac:dyDescent="0.3">
      <c r="A64" s="8"/>
      <c r="B64" s="8" t="s">
        <v>138</v>
      </c>
      <c r="C64" s="8"/>
      <c r="D64" s="8" t="s">
        <v>139</v>
      </c>
      <c r="E64" s="8" t="s">
        <v>208</v>
      </c>
      <c r="F64" s="8">
        <v>131</v>
      </c>
      <c r="G64" s="8">
        <v>114</v>
      </c>
      <c r="H64" s="8">
        <v>114</v>
      </c>
      <c r="I64" s="2">
        <v>44105</v>
      </c>
      <c r="J64" s="46">
        <f>(I64-calc!$O$2)/7+1</f>
        <v>1</v>
      </c>
      <c r="K64" s="37" t="str">
        <f t="shared" si="1"/>
        <v>Oct</v>
      </c>
      <c r="L64" s="37" t="str">
        <f>"Qtr" &amp; VLOOKUP(MONTH(I64),calc!$D$3:$F$14,2,FALSE)</f>
        <v>Qtr1</v>
      </c>
      <c r="M64" s="37" t="str">
        <f>"FY" &amp; RIGHT(YEAR(I64) + VLOOKUP(MONTH(I64),{1,0;10,1},2,TRUE),2)</f>
        <v>FY21</v>
      </c>
    </row>
    <row r="65" spans="1:13" x14ac:dyDescent="0.3">
      <c r="A65" s="8"/>
      <c r="B65" s="8" t="s">
        <v>138</v>
      </c>
      <c r="C65" s="8"/>
      <c r="D65" s="8" t="s">
        <v>140</v>
      </c>
      <c r="E65" s="8" t="s">
        <v>208</v>
      </c>
      <c r="F65" s="8">
        <v>128</v>
      </c>
      <c r="G65" s="8">
        <v>117</v>
      </c>
      <c r="H65" s="8">
        <v>114</v>
      </c>
      <c r="I65" s="2">
        <v>44105</v>
      </c>
      <c r="J65" s="46">
        <f>(I65-calc!$O$2)/7+1</f>
        <v>1</v>
      </c>
      <c r="K65" s="37" t="str">
        <f t="shared" si="1"/>
        <v>Oct</v>
      </c>
      <c r="L65" s="37" t="str">
        <f>"Qtr" &amp; VLOOKUP(MONTH(I65),calc!$D$3:$F$14,2,FALSE)</f>
        <v>Qtr1</v>
      </c>
      <c r="M65" s="37" t="str">
        <f>"FY" &amp; RIGHT(YEAR(I65) + VLOOKUP(MONTH(I65),{1,0;10,1},2,TRUE),2)</f>
        <v>FY21</v>
      </c>
    </row>
    <row r="66" spans="1:13" x14ac:dyDescent="0.3">
      <c r="A66" s="8"/>
      <c r="B66" s="8" t="s">
        <v>138</v>
      </c>
      <c r="C66" s="8"/>
      <c r="D66" s="8" t="s">
        <v>141</v>
      </c>
      <c r="E66" s="8" t="s">
        <v>208</v>
      </c>
      <c r="F66" s="8">
        <v>140</v>
      </c>
      <c r="G66" s="8">
        <v>130</v>
      </c>
      <c r="H66" s="8">
        <v>130</v>
      </c>
      <c r="I66" s="2">
        <v>44105</v>
      </c>
      <c r="J66" s="46">
        <f>(I66-calc!$O$2)/7+1</f>
        <v>1</v>
      </c>
      <c r="K66" s="37" t="str">
        <f t="shared" si="1"/>
        <v>Oct</v>
      </c>
      <c r="L66" s="37" t="str">
        <f>"Qtr" &amp; VLOOKUP(MONTH(I66),calc!$D$3:$F$14,2,FALSE)</f>
        <v>Qtr1</v>
      </c>
      <c r="M66" s="37" t="str">
        <f>"FY" &amp; RIGHT(YEAR(I66) + VLOOKUP(MONTH(I66),{1,0;10,1},2,TRUE),2)</f>
        <v>FY21</v>
      </c>
    </row>
    <row r="67" spans="1:13" x14ac:dyDescent="0.3">
      <c r="A67" s="8"/>
      <c r="B67" s="8" t="s">
        <v>138</v>
      </c>
      <c r="C67" s="8"/>
      <c r="D67" s="8" t="s">
        <v>142</v>
      </c>
      <c r="E67" s="8" t="s">
        <v>208</v>
      </c>
      <c r="F67" s="8">
        <v>60</v>
      </c>
      <c r="G67" s="8">
        <v>51</v>
      </c>
      <c r="H67" s="8">
        <v>51</v>
      </c>
      <c r="I67" s="2">
        <v>44105</v>
      </c>
      <c r="J67" s="46">
        <f>(I67-calc!$O$2)/7+1</f>
        <v>1</v>
      </c>
      <c r="K67" s="37" t="str">
        <f t="shared" si="1"/>
        <v>Oct</v>
      </c>
      <c r="L67" s="37" t="str">
        <f>"Qtr" &amp; VLOOKUP(MONTH(I67),calc!$D$3:$F$14,2,FALSE)</f>
        <v>Qtr1</v>
      </c>
      <c r="M67" s="37" t="str">
        <f>"FY" &amp; RIGHT(YEAR(I67) + VLOOKUP(MONTH(I67),{1,0;10,1},2,TRUE),2)</f>
        <v>FY21</v>
      </c>
    </row>
    <row r="68" spans="1:13" x14ac:dyDescent="0.3">
      <c r="A68" s="8"/>
      <c r="B68" s="8" t="s">
        <v>138</v>
      </c>
      <c r="C68" s="8"/>
      <c r="D68" s="8" t="s">
        <v>143</v>
      </c>
      <c r="E68" s="8" t="s">
        <v>208</v>
      </c>
      <c r="F68" s="8">
        <v>57</v>
      </c>
      <c r="G68" s="8">
        <v>41</v>
      </c>
      <c r="H68" s="8">
        <v>41</v>
      </c>
      <c r="I68" s="2">
        <v>44105</v>
      </c>
      <c r="J68" s="46">
        <f>(I68-calc!$O$2)/7+1</f>
        <v>1</v>
      </c>
      <c r="K68" s="37" t="str">
        <f t="shared" si="1"/>
        <v>Oct</v>
      </c>
      <c r="L68" s="37" t="str">
        <f>"Qtr" &amp; VLOOKUP(MONTH(I68),calc!$D$3:$F$14,2,FALSE)</f>
        <v>Qtr1</v>
      </c>
      <c r="M68" s="37" t="str">
        <f>"FY" &amp; RIGHT(YEAR(I68) + VLOOKUP(MONTH(I68),{1,0;10,1},2,TRUE),2)</f>
        <v>FY21</v>
      </c>
    </row>
    <row r="69" spans="1:13" x14ac:dyDescent="0.3">
      <c r="A69" s="8"/>
      <c r="B69" s="8" t="s">
        <v>138</v>
      </c>
      <c r="C69" s="8"/>
      <c r="D69" s="8" t="s">
        <v>144</v>
      </c>
      <c r="E69" s="8" t="s">
        <v>208</v>
      </c>
      <c r="F69" s="8">
        <v>48</v>
      </c>
      <c r="G69" s="8">
        <v>36</v>
      </c>
      <c r="H69" s="8">
        <v>36</v>
      </c>
      <c r="I69" s="2">
        <v>44105</v>
      </c>
      <c r="J69" s="46">
        <f>(I69-calc!$O$2)/7+1</f>
        <v>1</v>
      </c>
      <c r="K69" s="37" t="str">
        <f t="shared" si="1"/>
        <v>Oct</v>
      </c>
      <c r="L69" s="37" t="str">
        <f>"Qtr" &amp; VLOOKUP(MONTH(I69),calc!$D$3:$F$14,2,FALSE)</f>
        <v>Qtr1</v>
      </c>
      <c r="M69" s="37" t="str">
        <f>"FY" &amp; RIGHT(YEAR(I69) + VLOOKUP(MONTH(I69),{1,0;10,1},2,TRUE),2)</f>
        <v>FY21</v>
      </c>
    </row>
    <row r="70" spans="1:13" x14ac:dyDescent="0.3">
      <c r="A70" s="8"/>
      <c r="B70" s="8" t="s">
        <v>43</v>
      </c>
      <c r="C70" s="8"/>
      <c r="D70" s="8" t="s">
        <v>145</v>
      </c>
      <c r="E70" s="8" t="s">
        <v>208</v>
      </c>
      <c r="F70" s="8">
        <v>182</v>
      </c>
      <c r="G70" s="8">
        <v>148</v>
      </c>
      <c r="H70" s="8">
        <v>148</v>
      </c>
      <c r="I70" s="2">
        <v>44105</v>
      </c>
      <c r="J70" s="46">
        <f>(I70-calc!$O$2)/7+1</f>
        <v>1</v>
      </c>
      <c r="K70" s="37" t="str">
        <f t="shared" si="1"/>
        <v>Oct</v>
      </c>
      <c r="L70" s="37" t="str">
        <f>"Qtr" &amp; VLOOKUP(MONTH(I70),calc!$D$3:$F$14,2,FALSE)</f>
        <v>Qtr1</v>
      </c>
      <c r="M70" s="37" t="str">
        <f>"FY" &amp; RIGHT(YEAR(I70) + VLOOKUP(MONTH(I70),{1,0;10,1},2,TRUE),2)</f>
        <v>FY21</v>
      </c>
    </row>
    <row r="71" spans="1:13" x14ac:dyDescent="0.3">
      <c r="A71" s="8"/>
      <c r="B71" s="8" t="s">
        <v>43</v>
      </c>
      <c r="C71" s="8"/>
      <c r="D71" s="8" t="s">
        <v>146</v>
      </c>
      <c r="E71" s="8" t="s">
        <v>208</v>
      </c>
      <c r="F71" s="8">
        <v>147</v>
      </c>
      <c r="G71" s="8">
        <v>129</v>
      </c>
      <c r="H71" s="8">
        <v>129</v>
      </c>
      <c r="I71" s="2">
        <v>44105</v>
      </c>
      <c r="J71" s="46">
        <f>(I71-calc!$O$2)/7+1</f>
        <v>1</v>
      </c>
      <c r="K71" s="37" t="str">
        <f t="shared" si="1"/>
        <v>Oct</v>
      </c>
      <c r="L71" s="37" t="str">
        <f>"Qtr" &amp; VLOOKUP(MONTH(I71),calc!$D$3:$F$14,2,FALSE)</f>
        <v>Qtr1</v>
      </c>
      <c r="M71" s="37" t="str">
        <f>"FY" &amp; RIGHT(YEAR(I71) + VLOOKUP(MONTH(I71),{1,0;10,1},2,TRUE),2)</f>
        <v>FY21</v>
      </c>
    </row>
    <row r="72" spans="1:13" x14ac:dyDescent="0.3">
      <c r="A72" s="8"/>
      <c r="B72" s="8" t="s">
        <v>43</v>
      </c>
      <c r="C72" s="8"/>
      <c r="D72" s="8" t="s">
        <v>44</v>
      </c>
      <c r="E72" s="8" t="s">
        <v>208</v>
      </c>
      <c r="F72" s="8">
        <v>93</v>
      </c>
      <c r="G72" s="8">
        <v>80</v>
      </c>
      <c r="H72" s="8">
        <v>80</v>
      </c>
      <c r="I72" s="2">
        <v>44105</v>
      </c>
      <c r="J72" s="46">
        <f>(I72-calc!$O$2)/7+1</f>
        <v>1</v>
      </c>
      <c r="K72" s="37" t="str">
        <f t="shared" si="1"/>
        <v>Oct</v>
      </c>
      <c r="L72" s="37" t="str">
        <f>"Qtr" &amp; VLOOKUP(MONTH(I72),calc!$D$3:$F$14,2,FALSE)</f>
        <v>Qtr1</v>
      </c>
      <c r="M72" s="37" t="str">
        <f>"FY" &amp; RIGHT(YEAR(I72) + VLOOKUP(MONTH(I72),{1,0;10,1},2,TRUE),2)</f>
        <v>FY21</v>
      </c>
    </row>
    <row r="73" spans="1:13" x14ac:dyDescent="0.3">
      <c r="A73" s="8"/>
      <c r="B73" s="8" t="s">
        <v>43</v>
      </c>
      <c r="C73" s="8"/>
      <c r="D73" s="8" t="s">
        <v>147</v>
      </c>
      <c r="E73" s="8" t="s">
        <v>208</v>
      </c>
      <c r="F73" s="8">
        <v>23</v>
      </c>
      <c r="G73" s="8">
        <v>9</v>
      </c>
      <c r="H73" s="8">
        <v>9</v>
      </c>
      <c r="I73" s="2">
        <v>44105</v>
      </c>
      <c r="J73" s="46">
        <f>(I73-calc!$O$2)/7+1</f>
        <v>1</v>
      </c>
      <c r="K73" s="37" t="str">
        <f t="shared" si="1"/>
        <v>Oct</v>
      </c>
      <c r="L73" s="37" t="str">
        <f>"Qtr" &amp; VLOOKUP(MONTH(I73),calc!$D$3:$F$14,2,FALSE)</f>
        <v>Qtr1</v>
      </c>
      <c r="M73" s="37" t="str">
        <f>"FY" &amp; RIGHT(YEAR(I73) + VLOOKUP(MONTH(I73),{1,0;10,1},2,TRUE),2)</f>
        <v>FY21</v>
      </c>
    </row>
    <row r="74" spans="1:13" x14ac:dyDescent="0.3">
      <c r="A74" s="8"/>
      <c r="B74" s="8" t="s">
        <v>148</v>
      </c>
      <c r="C74" s="8"/>
      <c r="D74" s="8" t="s">
        <v>150</v>
      </c>
      <c r="E74" s="8" t="s">
        <v>208</v>
      </c>
      <c r="F74" s="8">
        <v>282</v>
      </c>
      <c r="G74" s="8">
        <v>233</v>
      </c>
      <c r="H74" s="8">
        <v>233</v>
      </c>
      <c r="I74" s="2">
        <v>44105</v>
      </c>
      <c r="J74" s="46">
        <f>(I74-calc!$O$2)/7+1</f>
        <v>1</v>
      </c>
      <c r="K74" s="37" t="str">
        <f t="shared" si="1"/>
        <v>Oct</v>
      </c>
      <c r="L74" s="37" t="str">
        <f>"Qtr" &amp; VLOOKUP(MONTH(I74),calc!$D$3:$F$14,2,FALSE)</f>
        <v>Qtr1</v>
      </c>
      <c r="M74" s="37" t="str">
        <f>"FY" &amp; RIGHT(YEAR(I74) + VLOOKUP(MONTH(I74),{1,0;10,1},2,TRUE),2)</f>
        <v>FY21</v>
      </c>
    </row>
    <row r="75" spans="1:13" x14ac:dyDescent="0.3">
      <c r="A75" s="8"/>
      <c r="B75" s="8" t="s">
        <v>148</v>
      </c>
      <c r="C75" s="8"/>
      <c r="D75" s="8" t="s">
        <v>151</v>
      </c>
      <c r="E75" s="8" t="s">
        <v>208</v>
      </c>
      <c r="F75" s="8">
        <v>97</v>
      </c>
      <c r="G75" s="8">
        <v>74</v>
      </c>
      <c r="H75" s="8">
        <v>74</v>
      </c>
      <c r="I75" s="2">
        <v>44105</v>
      </c>
      <c r="J75" s="46">
        <f>(I75-calc!$O$2)/7+1</f>
        <v>1</v>
      </c>
      <c r="K75" s="37" t="str">
        <f t="shared" si="1"/>
        <v>Oct</v>
      </c>
      <c r="L75" s="37" t="str">
        <f>"Qtr" &amp; VLOOKUP(MONTH(I75),calc!$D$3:$F$14,2,FALSE)</f>
        <v>Qtr1</v>
      </c>
      <c r="M75" s="37" t="str">
        <f>"FY" &amp; RIGHT(YEAR(I75) + VLOOKUP(MONTH(I75),{1,0;10,1},2,TRUE),2)</f>
        <v>FY21</v>
      </c>
    </row>
    <row r="76" spans="1:13" x14ac:dyDescent="0.3">
      <c r="A76" s="8"/>
      <c r="B76" s="8" t="s">
        <v>148</v>
      </c>
      <c r="C76" s="8"/>
      <c r="D76" s="8" t="s">
        <v>152</v>
      </c>
      <c r="E76" s="8" t="s">
        <v>208</v>
      </c>
      <c r="F76" s="8">
        <v>45</v>
      </c>
      <c r="G76" s="8">
        <v>40</v>
      </c>
      <c r="H76" s="8">
        <v>40</v>
      </c>
      <c r="I76" s="2">
        <v>44105</v>
      </c>
      <c r="J76" s="46">
        <f>(I76-calc!$O$2)/7+1</f>
        <v>1</v>
      </c>
      <c r="K76" s="37" t="str">
        <f t="shared" ref="K76:K139" si="2">TEXT(I76, "mmm")</f>
        <v>Oct</v>
      </c>
      <c r="L76" s="37" t="str">
        <f>"Qtr" &amp; VLOOKUP(MONTH(I76),calc!$D$3:$F$14,2,FALSE)</f>
        <v>Qtr1</v>
      </c>
      <c r="M76" s="37" t="str">
        <f>"FY" &amp; RIGHT(YEAR(I76) + VLOOKUP(MONTH(I76),{1,0;10,1},2,TRUE),2)</f>
        <v>FY21</v>
      </c>
    </row>
    <row r="77" spans="1:13" x14ac:dyDescent="0.3">
      <c r="A77" s="8"/>
      <c r="B77" s="8" t="s">
        <v>10</v>
      </c>
      <c r="C77" s="8"/>
      <c r="D77" s="8" t="s">
        <v>153</v>
      </c>
      <c r="E77" s="8" t="s">
        <v>208</v>
      </c>
      <c r="F77" s="8">
        <v>566</v>
      </c>
      <c r="G77" s="8">
        <v>541</v>
      </c>
      <c r="H77" s="8">
        <v>494</v>
      </c>
      <c r="I77" s="2">
        <v>44105</v>
      </c>
      <c r="J77" s="46">
        <f>(I77-calc!$O$2)/7+1</f>
        <v>1</v>
      </c>
      <c r="K77" s="37" t="str">
        <f t="shared" si="2"/>
        <v>Oct</v>
      </c>
      <c r="L77" s="37" t="str">
        <f>"Qtr" &amp; VLOOKUP(MONTH(I77),calc!$D$3:$F$14,2,FALSE)</f>
        <v>Qtr1</v>
      </c>
      <c r="M77" s="37" t="str">
        <f>"FY" &amp; RIGHT(YEAR(I77) + VLOOKUP(MONTH(I77),{1,0;10,1},2,TRUE),2)</f>
        <v>FY21</v>
      </c>
    </row>
    <row r="78" spans="1:13" x14ac:dyDescent="0.3">
      <c r="A78" s="8"/>
      <c r="B78" s="8" t="s">
        <v>10</v>
      </c>
      <c r="C78" s="8"/>
      <c r="D78" s="8" t="s">
        <v>154</v>
      </c>
      <c r="E78" s="8" t="s">
        <v>208</v>
      </c>
      <c r="F78" s="8">
        <v>53</v>
      </c>
      <c r="G78" s="8">
        <v>48</v>
      </c>
      <c r="H78" s="8">
        <v>48</v>
      </c>
      <c r="I78" s="2">
        <v>44105</v>
      </c>
      <c r="J78" s="46">
        <f>(I78-calc!$O$2)/7+1</f>
        <v>1</v>
      </c>
      <c r="K78" s="37" t="str">
        <f t="shared" si="2"/>
        <v>Oct</v>
      </c>
      <c r="L78" s="37" t="str">
        <f>"Qtr" &amp; VLOOKUP(MONTH(I78),calc!$D$3:$F$14,2,FALSE)</f>
        <v>Qtr1</v>
      </c>
      <c r="M78" s="37" t="str">
        <f>"FY" &amp; RIGHT(YEAR(I78) + VLOOKUP(MONTH(I78),{1,0;10,1},2,TRUE),2)</f>
        <v>FY21</v>
      </c>
    </row>
    <row r="79" spans="1:13" x14ac:dyDescent="0.3">
      <c r="A79" s="8"/>
      <c r="B79" s="8" t="s">
        <v>10</v>
      </c>
      <c r="C79" s="8"/>
      <c r="D79" s="8" t="s">
        <v>155</v>
      </c>
      <c r="E79" s="8" t="s">
        <v>208</v>
      </c>
      <c r="F79" s="8">
        <v>210</v>
      </c>
      <c r="G79" s="8">
        <v>199</v>
      </c>
      <c r="H79" s="8">
        <v>195</v>
      </c>
      <c r="I79" s="2">
        <v>44105</v>
      </c>
      <c r="J79" s="46">
        <f>(I79-calc!$O$2)/7+1</f>
        <v>1</v>
      </c>
      <c r="K79" s="37" t="str">
        <f t="shared" si="2"/>
        <v>Oct</v>
      </c>
      <c r="L79" s="37" t="str">
        <f>"Qtr" &amp; VLOOKUP(MONTH(I79),calc!$D$3:$F$14,2,FALSE)</f>
        <v>Qtr1</v>
      </c>
      <c r="M79" s="37" t="str">
        <f>"FY" &amp; RIGHT(YEAR(I79) + VLOOKUP(MONTH(I79),{1,0;10,1},2,TRUE),2)</f>
        <v>FY21</v>
      </c>
    </row>
    <row r="80" spans="1:13" x14ac:dyDescent="0.3">
      <c r="A80" s="8"/>
      <c r="B80" s="8" t="s">
        <v>10</v>
      </c>
      <c r="C80" s="8"/>
      <c r="D80" s="8" t="s">
        <v>156</v>
      </c>
      <c r="E80" s="8" t="s">
        <v>208</v>
      </c>
      <c r="F80" s="8">
        <v>181</v>
      </c>
      <c r="G80" s="8">
        <v>177</v>
      </c>
      <c r="H80" s="8">
        <v>176</v>
      </c>
      <c r="I80" s="2">
        <v>44105</v>
      </c>
      <c r="J80" s="46">
        <f>(I80-calc!$O$2)/7+1</f>
        <v>1</v>
      </c>
      <c r="K80" s="37" t="str">
        <f t="shared" si="2"/>
        <v>Oct</v>
      </c>
      <c r="L80" s="37" t="str">
        <f>"Qtr" &amp; VLOOKUP(MONTH(I80),calc!$D$3:$F$14,2,FALSE)</f>
        <v>Qtr1</v>
      </c>
      <c r="M80" s="37" t="str">
        <f>"FY" &amp; RIGHT(YEAR(I80) + VLOOKUP(MONTH(I80),{1,0;10,1},2,TRUE),2)</f>
        <v>FY21</v>
      </c>
    </row>
    <row r="81" spans="1:13" x14ac:dyDescent="0.3">
      <c r="A81" s="8"/>
      <c r="B81" s="8" t="s">
        <v>10</v>
      </c>
      <c r="C81" s="8"/>
      <c r="D81" s="8" t="s">
        <v>157</v>
      </c>
      <c r="E81" s="8" t="s">
        <v>208</v>
      </c>
      <c r="F81" s="8">
        <v>101</v>
      </c>
      <c r="G81" s="8">
        <v>80</v>
      </c>
      <c r="H81" s="8">
        <v>80</v>
      </c>
      <c r="I81" s="2">
        <v>44105</v>
      </c>
      <c r="J81" s="46">
        <f>(I81-calc!$O$2)/7+1</f>
        <v>1</v>
      </c>
      <c r="K81" s="37" t="str">
        <f t="shared" si="2"/>
        <v>Oct</v>
      </c>
      <c r="L81" s="37" t="str">
        <f>"Qtr" &amp; VLOOKUP(MONTH(I81),calc!$D$3:$F$14,2,FALSE)</f>
        <v>Qtr1</v>
      </c>
      <c r="M81" s="37" t="str">
        <f>"FY" &amp; RIGHT(YEAR(I81) + VLOOKUP(MONTH(I81),{1,0;10,1},2,TRUE),2)</f>
        <v>FY21</v>
      </c>
    </row>
    <row r="82" spans="1:13" x14ac:dyDescent="0.3">
      <c r="A82" s="8"/>
      <c r="B82" s="8" t="s">
        <v>10</v>
      </c>
      <c r="C82" s="8"/>
      <c r="D82" s="8" t="s">
        <v>158</v>
      </c>
      <c r="E82" s="8" t="s">
        <v>208</v>
      </c>
      <c r="F82" s="8">
        <v>90</v>
      </c>
      <c r="G82" s="8">
        <v>89</v>
      </c>
      <c r="H82" s="8">
        <v>89</v>
      </c>
      <c r="I82" s="2">
        <v>44105</v>
      </c>
      <c r="J82" s="46">
        <f>(I82-calc!$O$2)/7+1</f>
        <v>1</v>
      </c>
      <c r="K82" s="37" t="str">
        <f t="shared" si="2"/>
        <v>Oct</v>
      </c>
      <c r="L82" s="37" t="str">
        <f>"Qtr" &amp; VLOOKUP(MONTH(I82),calc!$D$3:$F$14,2,FALSE)</f>
        <v>Qtr1</v>
      </c>
      <c r="M82" s="37" t="str">
        <f>"FY" &amp; RIGHT(YEAR(I82) + VLOOKUP(MONTH(I82),{1,0;10,1},2,TRUE),2)</f>
        <v>FY21</v>
      </c>
    </row>
    <row r="83" spans="1:13" x14ac:dyDescent="0.3">
      <c r="A83" s="8"/>
      <c r="B83" s="8" t="s">
        <v>10</v>
      </c>
      <c r="C83" s="8"/>
      <c r="D83" s="8" t="s">
        <v>159</v>
      </c>
      <c r="E83" s="8" t="s">
        <v>208</v>
      </c>
      <c r="F83" s="8">
        <v>151</v>
      </c>
      <c r="G83" s="8">
        <v>133</v>
      </c>
      <c r="H83" s="8">
        <v>124</v>
      </c>
      <c r="I83" s="2">
        <v>44105</v>
      </c>
      <c r="J83" s="46">
        <f>(I83-calc!$O$2)/7+1</f>
        <v>1</v>
      </c>
      <c r="K83" s="37" t="str">
        <f t="shared" si="2"/>
        <v>Oct</v>
      </c>
      <c r="L83" s="37" t="str">
        <f>"Qtr" &amp; VLOOKUP(MONTH(I83),calc!$D$3:$F$14,2,FALSE)</f>
        <v>Qtr1</v>
      </c>
      <c r="M83" s="37" t="str">
        <f>"FY" &amp; RIGHT(YEAR(I83) + VLOOKUP(MONTH(I83),{1,0;10,1},2,TRUE),2)</f>
        <v>FY21</v>
      </c>
    </row>
    <row r="84" spans="1:13" x14ac:dyDescent="0.3">
      <c r="A84" s="8"/>
      <c r="B84" s="8" t="s">
        <v>10</v>
      </c>
      <c r="C84" s="8"/>
      <c r="D84" s="8" t="s">
        <v>160</v>
      </c>
      <c r="E84" s="8" t="s">
        <v>208</v>
      </c>
      <c r="F84" s="8">
        <v>61</v>
      </c>
      <c r="G84" s="8">
        <v>58</v>
      </c>
      <c r="H84" s="8">
        <v>58</v>
      </c>
      <c r="I84" s="2">
        <v>44105</v>
      </c>
      <c r="J84" s="46">
        <f>(I84-calc!$O$2)/7+1</f>
        <v>1</v>
      </c>
      <c r="K84" s="37" t="str">
        <f t="shared" si="2"/>
        <v>Oct</v>
      </c>
      <c r="L84" s="37" t="str">
        <f>"Qtr" &amp; VLOOKUP(MONTH(I84),calc!$D$3:$F$14,2,FALSE)</f>
        <v>Qtr1</v>
      </c>
      <c r="M84" s="37" t="str">
        <f>"FY" &amp; RIGHT(YEAR(I84) + VLOOKUP(MONTH(I84),{1,0;10,1},2,TRUE),2)</f>
        <v>FY21</v>
      </c>
    </row>
    <row r="85" spans="1:13" x14ac:dyDescent="0.3">
      <c r="A85" s="8"/>
      <c r="B85" s="8" t="s">
        <v>10</v>
      </c>
      <c r="C85" s="8"/>
      <c r="D85" s="8" t="s">
        <v>161</v>
      </c>
      <c r="E85" s="8" t="s">
        <v>208</v>
      </c>
      <c r="F85" s="8">
        <v>46</v>
      </c>
      <c r="G85" s="8">
        <v>43</v>
      </c>
      <c r="H85" s="8">
        <v>43</v>
      </c>
      <c r="I85" s="2">
        <v>44105</v>
      </c>
      <c r="J85" s="46">
        <f>(I85-calc!$O$2)/7+1</f>
        <v>1</v>
      </c>
      <c r="K85" s="37" t="str">
        <f t="shared" si="2"/>
        <v>Oct</v>
      </c>
      <c r="L85" s="37" t="str">
        <f>"Qtr" &amp; VLOOKUP(MONTH(I85),calc!$D$3:$F$14,2,FALSE)</f>
        <v>Qtr1</v>
      </c>
      <c r="M85" s="37" t="str">
        <f>"FY" &amp; RIGHT(YEAR(I85) + VLOOKUP(MONTH(I85),{1,0;10,1},2,TRUE),2)</f>
        <v>FY21</v>
      </c>
    </row>
    <row r="86" spans="1:13" x14ac:dyDescent="0.3">
      <c r="A86" s="8"/>
      <c r="B86" s="8" t="s">
        <v>10</v>
      </c>
      <c r="C86" s="8"/>
      <c r="D86" s="8" t="s">
        <v>162</v>
      </c>
      <c r="E86" s="8" t="s">
        <v>208</v>
      </c>
      <c r="F86" s="8">
        <v>83</v>
      </c>
      <c r="G86" s="8">
        <v>70</v>
      </c>
      <c r="H86" s="8">
        <v>70</v>
      </c>
      <c r="I86" s="2">
        <v>44105</v>
      </c>
      <c r="J86" s="46">
        <f>(I86-calc!$O$2)/7+1</f>
        <v>1</v>
      </c>
      <c r="K86" s="37" t="str">
        <f t="shared" si="2"/>
        <v>Oct</v>
      </c>
      <c r="L86" s="37" t="str">
        <f>"Qtr" &amp; VLOOKUP(MONTH(I86),calc!$D$3:$F$14,2,FALSE)</f>
        <v>Qtr1</v>
      </c>
      <c r="M86" s="37" t="str">
        <f>"FY" &amp; RIGHT(YEAR(I86) + VLOOKUP(MONTH(I86),{1,0;10,1},2,TRUE),2)</f>
        <v>FY21</v>
      </c>
    </row>
    <row r="87" spans="1:13" x14ac:dyDescent="0.3">
      <c r="A87" s="8"/>
      <c r="B87" s="8" t="s">
        <v>10</v>
      </c>
      <c r="C87" s="8"/>
      <c r="D87" s="8" t="s">
        <v>163</v>
      </c>
      <c r="E87" s="8" t="s">
        <v>208</v>
      </c>
      <c r="F87" s="8">
        <v>56</v>
      </c>
      <c r="G87" s="8">
        <v>50</v>
      </c>
      <c r="H87" s="8">
        <v>50</v>
      </c>
      <c r="I87" s="2">
        <v>44105</v>
      </c>
      <c r="J87" s="46">
        <f>(I87-calc!$O$2)/7+1</f>
        <v>1</v>
      </c>
      <c r="K87" s="37" t="str">
        <f t="shared" si="2"/>
        <v>Oct</v>
      </c>
      <c r="L87" s="37" t="str">
        <f>"Qtr" &amp; VLOOKUP(MONTH(I87),calc!$D$3:$F$14,2,FALSE)</f>
        <v>Qtr1</v>
      </c>
      <c r="M87" s="37" t="str">
        <f>"FY" &amp; RIGHT(YEAR(I87) + VLOOKUP(MONTH(I87),{1,0;10,1},2,TRUE),2)</f>
        <v>FY21</v>
      </c>
    </row>
    <row r="88" spans="1:13" x14ac:dyDescent="0.3">
      <c r="A88" s="8"/>
      <c r="B88" s="8" t="s">
        <v>55</v>
      </c>
      <c r="C88" s="8"/>
      <c r="D88" s="8" t="s">
        <v>56</v>
      </c>
      <c r="E88" s="8" t="s">
        <v>208</v>
      </c>
      <c r="F88" s="8">
        <v>128</v>
      </c>
      <c r="G88" s="8">
        <v>127</v>
      </c>
      <c r="H88" s="8">
        <v>128</v>
      </c>
      <c r="I88" s="2">
        <v>44109</v>
      </c>
      <c r="J88" s="46">
        <f>(I88-calc!$O$2)/7+1</f>
        <v>1.5714285714285714</v>
      </c>
      <c r="K88" s="37" t="str">
        <f t="shared" si="2"/>
        <v>Oct</v>
      </c>
      <c r="L88" s="37" t="str">
        <f>"Qtr" &amp; VLOOKUP(MONTH(I88),calc!$D$3:$F$14,2,FALSE)</f>
        <v>Qtr1</v>
      </c>
      <c r="M88" s="37" t="str">
        <f>"FY" &amp; RIGHT(YEAR(I88) + VLOOKUP(MONTH(I88),{1,0;10,1},2,TRUE),2)</f>
        <v>FY21</v>
      </c>
    </row>
    <row r="89" spans="1:13" x14ac:dyDescent="0.3">
      <c r="A89" s="8"/>
      <c r="B89" s="8" t="s">
        <v>55</v>
      </c>
      <c r="C89" s="8"/>
      <c r="D89" s="8" t="s">
        <v>59</v>
      </c>
      <c r="E89" s="8" t="s">
        <v>208</v>
      </c>
      <c r="F89" s="8">
        <v>64</v>
      </c>
      <c r="G89" s="8">
        <v>61</v>
      </c>
      <c r="H89" s="8">
        <v>51</v>
      </c>
      <c r="I89" s="2">
        <v>44109</v>
      </c>
      <c r="J89" s="46">
        <f>(I89-calc!$O$2)/7+1</f>
        <v>1.5714285714285714</v>
      </c>
      <c r="K89" s="37" t="str">
        <f t="shared" si="2"/>
        <v>Oct</v>
      </c>
      <c r="L89" s="37" t="str">
        <f>"Qtr" &amp; VLOOKUP(MONTH(I89),calc!$D$3:$F$14,2,FALSE)</f>
        <v>Qtr1</v>
      </c>
      <c r="M89" s="37" t="str">
        <f>"FY" &amp; RIGHT(YEAR(I89) + VLOOKUP(MONTH(I89),{1,0;10,1},2,TRUE),2)</f>
        <v>FY21</v>
      </c>
    </row>
    <row r="90" spans="1:13" x14ac:dyDescent="0.3">
      <c r="A90" s="8"/>
      <c r="B90" s="8" t="s">
        <v>55</v>
      </c>
      <c r="C90" s="8"/>
      <c r="D90" s="8" t="s">
        <v>60</v>
      </c>
      <c r="E90" s="8" t="s">
        <v>208</v>
      </c>
      <c r="F90" s="8">
        <v>17</v>
      </c>
      <c r="G90" s="8">
        <v>16</v>
      </c>
      <c r="H90" s="8">
        <v>17</v>
      </c>
      <c r="I90" s="2">
        <v>44109</v>
      </c>
      <c r="J90" s="46">
        <f>(I90-calc!$O$2)/7+1</f>
        <v>1.5714285714285714</v>
      </c>
      <c r="K90" s="37" t="str">
        <f t="shared" si="2"/>
        <v>Oct</v>
      </c>
      <c r="L90" s="37" t="str">
        <f>"Qtr" &amp; VLOOKUP(MONTH(I90),calc!$D$3:$F$14,2,FALSE)</f>
        <v>Qtr1</v>
      </c>
      <c r="M90" s="37" t="str">
        <f>"FY" &amp; RIGHT(YEAR(I90) + VLOOKUP(MONTH(I90),{1,0;10,1},2,TRUE),2)</f>
        <v>FY21</v>
      </c>
    </row>
    <row r="91" spans="1:13" x14ac:dyDescent="0.3">
      <c r="A91" s="8"/>
      <c r="B91" s="8" t="s">
        <v>61</v>
      </c>
      <c r="C91" s="8" t="s">
        <v>62</v>
      </c>
      <c r="D91" s="8" t="s">
        <v>63</v>
      </c>
      <c r="E91" s="8" t="s">
        <v>208</v>
      </c>
      <c r="F91" s="8">
        <v>19</v>
      </c>
      <c r="G91" s="8">
        <v>6</v>
      </c>
      <c r="H91" s="8">
        <v>4</v>
      </c>
      <c r="I91" s="2">
        <v>44109</v>
      </c>
      <c r="J91" s="46">
        <f>(I91-calc!$O$2)/7+1</f>
        <v>1.5714285714285714</v>
      </c>
      <c r="K91" s="37" t="str">
        <f t="shared" si="2"/>
        <v>Oct</v>
      </c>
      <c r="L91" s="37" t="str">
        <f>"Qtr" &amp; VLOOKUP(MONTH(I91),calc!$D$3:$F$14,2,FALSE)</f>
        <v>Qtr1</v>
      </c>
      <c r="M91" s="37" t="str">
        <f>"FY" &amp; RIGHT(YEAR(I91) + VLOOKUP(MONTH(I91),{1,0;10,1},2,TRUE),2)</f>
        <v>FY21</v>
      </c>
    </row>
    <row r="92" spans="1:13" x14ac:dyDescent="0.3">
      <c r="A92" s="8"/>
      <c r="B92" s="8" t="s">
        <v>61</v>
      </c>
      <c r="C92" s="8" t="s">
        <v>64</v>
      </c>
      <c r="D92" s="8" t="s">
        <v>65</v>
      </c>
      <c r="E92" s="8" t="s">
        <v>208</v>
      </c>
      <c r="F92" s="8">
        <v>17</v>
      </c>
      <c r="G92" s="8">
        <v>13</v>
      </c>
      <c r="H92" s="8">
        <v>13</v>
      </c>
      <c r="I92" s="2">
        <v>44109</v>
      </c>
      <c r="J92" s="46">
        <f>(I92-calc!$O$2)/7+1</f>
        <v>1.5714285714285714</v>
      </c>
      <c r="K92" s="37" t="str">
        <f t="shared" si="2"/>
        <v>Oct</v>
      </c>
      <c r="L92" s="37" t="str">
        <f>"Qtr" &amp; VLOOKUP(MONTH(I92),calc!$D$3:$F$14,2,FALSE)</f>
        <v>Qtr1</v>
      </c>
      <c r="M92" s="37" t="str">
        <f>"FY" &amp; RIGHT(YEAR(I92) + VLOOKUP(MONTH(I92),{1,0;10,1},2,TRUE),2)</f>
        <v>FY21</v>
      </c>
    </row>
    <row r="93" spans="1:13" x14ac:dyDescent="0.3">
      <c r="A93" s="8"/>
      <c r="B93" s="8" t="s">
        <v>61</v>
      </c>
      <c r="C93" s="8" t="s">
        <v>66</v>
      </c>
      <c r="D93" s="8" t="s">
        <v>67</v>
      </c>
      <c r="E93" s="8" t="s">
        <v>208</v>
      </c>
      <c r="F93" s="8">
        <v>8</v>
      </c>
      <c r="G93" s="8">
        <v>5</v>
      </c>
      <c r="H93" s="8">
        <v>4</v>
      </c>
      <c r="I93" s="2">
        <v>44109</v>
      </c>
      <c r="J93" s="46">
        <f>(I93-calc!$O$2)/7+1</f>
        <v>1.5714285714285714</v>
      </c>
      <c r="K93" s="37" t="str">
        <f t="shared" si="2"/>
        <v>Oct</v>
      </c>
      <c r="L93" s="37" t="str">
        <f>"Qtr" &amp; VLOOKUP(MONTH(I93),calc!$D$3:$F$14,2,FALSE)</f>
        <v>Qtr1</v>
      </c>
      <c r="M93" s="37" t="str">
        <f>"FY" &amp; RIGHT(YEAR(I93) + VLOOKUP(MONTH(I93),{1,0;10,1},2,TRUE),2)</f>
        <v>FY21</v>
      </c>
    </row>
    <row r="94" spans="1:13" x14ac:dyDescent="0.3">
      <c r="A94" s="8"/>
      <c r="B94" s="8" t="s">
        <v>61</v>
      </c>
      <c r="C94" s="8" t="s">
        <v>68</v>
      </c>
      <c r="D94" s="8" t="s">
        <v>69</v>
      </c>
      <c r="E94" s="8" t="s">
        <v>208</v>
      </c>
      <c r="F94" s="8">
        <v>68</v>
      </c>
      <c r="G94" s="8">
        <v>40</v>
      </c>
      <c r="H94" s="8">
        <v>33</v>
      </c>
      <c r="I94" s="2">
        <v>44109</v>
      </c>
      <c r="J94" s="46">
        <f>(I94-calc!$O$2)/7+1</f>
        <v>1.5714285714285714</v>
      </c>
      <c r="K94" s="37" t="str">
        <f t="shared" si="2"/>
        <v>Oct</v>
      </c>
      <c r="L94" s="37" t="str">
        <f>"Qtr" &amp; VLOOKUP(MONTH(I94),calc!$D$3:$F$14,2,FALSE)</f>
        <v>Qtr1</v>
      </c>
      <c r="M94" s="37" t="str">
        <f>"FY" &amp; RIGHT(YEAR(I94) + VLOOKUP(MONTH(I94),{1,0;10,1},2,TRUE),2)</f>
        <v>FY21</v>
      </c>
    </row>
    <row r="95" spans="1:13" x14ac:dyDescent="0.3">
      <c r="A95" s="8"/>
      <c r="B95" s="8" t="s">
        <v>61</v>
      </c>
      <c r="C95" s="8" t="s">
        <v>68</v>
      </c>
      <c r="D95" s="8" t="s">
        <v>70</v>
      </c>
      <c r="E95" s="8" t="s">
        <v>208</v>
      </c>
      <c r="F95" s="8">
        <v>2180</v>
      </c>
      <c r="G95" s="8">
        <v>1626</v>
      </c>
      <c r="H95" s="8">
        <v>1509</v>
      </c>
      <c r="I95" s="2">
        <v>44109</v>
      </c>
      <c r="J95" s="46">
        <f>(I95-calc!$O$2)/7+1</f>
        <v>1.5714285714285714</v>
      </c>
      <c r="K95" s="37" t="str">
        <f t="shared" si="2"/>
        <v>Oct</v>
      </c>
      <c r="L95" s="37" t="str">
        <f>"Qtr" &amp; VLOOKUP(MONTH(I95),calc!$D$3:$F$14,2,FALSE)</f>
        <v>Qtr1</v>
      </c>
      <c r="M95" s="37" t="str">
        <f>"FY" &amp; RIGHT(YEAR(I95) + VLOOKUP(MONTH(I95),{1,0;10,1},2,TRUE),2)</f>
        <v>FY21</v>
      </c>
    </row>
    <row r="96" spans="1:13" x14ac:dyDescent="0.3">
      <c r="A96" s="8"/>
      <c r="B96" s="8" t="s">
        <v>61</v>
      </c>
      <c r="C96" s="8" t="s">
        <v>71</v>
      </c>
      <c r="D96" s="8" t="s">
        <v>72</v>
      </c>
      <c r="E96" s="8" t="s">
        <v>208</v>
      </c>
      <c r="F96" s="8">
        <v>18</v>
      </c>
      <c r="G96" s="8">
        <v>11</v>
      </c>
      <c r="H96" s="8">
        <v>11</v>
      </c>
      <c r="I96" s="2">
        <v>44109</v>
      </c>
      <c r="J96" s="46">
        <f>(I96-calc!$O$2)/7+1</f>
        <v>1.5714285714285714</v>
      </c>
      <c r="K96" s="37" t="str">
        <f t="shared" si="2"/>
        <v>Oct</v>
      </c>
      <c r="L96" s="37" t="str">
        <f>"Qtr" &amp; VLOOKUP(MONTH(I96),calc!$D$3:$F$14,2,FALSE)</f>
        <v>Qtr1</v>
      </c>
      <c r="M96" s="37" t="str">
        <f>"FY" &amp; RIGHT(YEAR(I96) + VLOOKUP(MONTH(I96),{1,0;10,1},2,TRUE),2)</f>
        <v>FY21</v>
      </c>
    </row>
    <row r="97" spans="1:13" x14ac:dyDescent="0.3">
      <c r="A97" s="8"/>
      <c r="B97" s="8" t="s">
        <v>61</v>
      </c>
      <c r="C97" s="8" t="s">
        <v>73</v>
      </c>
      <c r="D97" s="8" t="s">
        <v>74</v>
      </c>
      <c r="E97" s="8" t="s">
        <v>208</v>
      </c>
      <c r="F97" s="8">
        <v>29</v>
      </c>
      <c r="G97" s="8">
        <v>17</v>
      </c>
      <c r="H97" s="8">
        <v>17</v>
      </c>
      <c r="I97" s="2">
        <v>44109</v>
      </c>
      <c r="J97" s="46">
        <f>(I97-calc!$O$2)/7+1</f>
        <v>1.5714285714285714</v>
      </c>
      <c r="K97" s="37" t="str">
        <f t="shared" si="2"/>
        <v>Oct</v>
      </c>
      <c r="L97" s="37" t="str">
        <f>"Qtr" &amp; VLOOKUP(MONTH(I97),calc!$D$3:$F$14,2,FALSE)</f>
        <v>Qtr1</v>
      </c>
      <c r="M97" s="37" t="str">
        <f>"FY" &amp; RIGHT(YEAR(I97) + VLOOKUP(MONTH(I97),{1,0;10,1},2,TRUE),2)</f>
        <v>FY21</v>
      </c>
    </row>
    <row r="98" spans="1:13" x14ac:dyDescent="0.3">
      <c r="A98" s="8"/>
      <c r="B98" s="8" t="s">
        <v>61</v>
      </c>
      <c r="C98" s="8" t="s">
        <v>68</v>
      </c>
      <c r="D98" s="8" t="s">
        <v>75</v>
      </c>
      <c r="E98" s="8" t="s">
        <v>208</v>
      </c>
      <c r="F98" s="8">
        <v>44</v>
      </c>
      <c r="G98" s="8">
        <v>39</v>
      </c>
      <c r="H98" s="8">
        <v>39</v>
      </c>
      <c r="I98" s="2">
        <v>44109</v>
      </c>
      <c r="J98" s="46">
        <f>(I98-calc!$O$2)/7+1</f>
        <v>1.5714285714285714</v>
      </c>
      <c r="K98" s="37" t="str">
        <f t="shared" si="2"/>
        <v>Oct</v>
      </c>
      <c r="L98" s="37" t="str">
        <f>"Qtr" &amp; VLOOKUP(MONTH(I98),calc!$D$3:$F$14,2,FALSE)</f>
        <v>Qtr1</v>
      </c>
      <c r="M98" s="37" t="str">
        <f>"FY" &amp; RIGHT(YEAR(I98) + VLOOKUP(MONTH(I98),{1,0;10,1},2,TRUE),2)</f>
        <v>FY21</v>
      </c>
    </row>
    <row r="99" spans="1:13" x14ac:dyDescent="0.3">
      <c r="A99" s="8"/>
      <c r="B99" s="8" t="s">
        <v>61</v>
      </c>
      <c r="C99" s="8" t="s">
        <v>73</v>
      </c>
      <c r="D99" s="8" t="s">
        <v>76</v>
      </c>
      <c r="E99" s="8" t="s">
        <v>208</v>
      </c>
      <c r="F99" s="8">
        <v>0</v>
      </c>
      <c r="G99" s="8">
        <v>0</v>
      </c>
      <c r="H99" s="8">
        <v>0</v>
      </c>
      <c r="I99" s="2">
        <v>44109</v>
      </c>
      <c r="J99" s="46">
        <f>(I99-calc!$O$2)/7+1</f>
        <v>1.5714285714285714</v>
      </c>
      <c r="K99" s="37" t="str">
        <f t="shared" si="2"/>
        <v>Oct</v>
      </c>
      <c r="L99" s="37" t="str">
        <f>"Qtr" &amp; VLOOKUP(MONTH(I99),calc!$D$3:$F$14,2,FALSE)</f>
        <v>Qtr1</v>
      </c>
      <c r="M99" s="37" t="str">
        <f>"FY" &amp; RIGHT(YEAR(I99) + VLOOKUP(MONTH(I99),{1,0;10,1},2,TRUE),2)</f>
        <v>FY21</v>
      </c>
    </row>
    <row r="100" spans="1:13" x14ac:dyDescent="0.3">
      <c r="A100" s="8"/>
      <c r="B100" s="8" t="s">
        <v>61</v>
      </c>
      <c r="C100" s="8" t="s">
        <v>62</v>
      </c>
      <c r="D100" s="8" t="s">
        <v>77</v>
      </c>
      <c r="E100" s="8" t="s">
        <v>208</v>
      </c>
      <c r="F100" s="8">
        <v>16</v>
      </c>
      <c r="G100" s="8">
        <v>8</v>
      </c>
      <c r="H100" s="8">
        <v>8</v>
      </c>
      <c r="I100" s="2">
        <v>44109</v>
      </c>
      <c r="J100" s="46">
        <f>(I100-calc!$O$2)/7+1</f>
        <v>1.5714285714285714</v>
      </c>
      <c r="K100" s="37" t="str">
        <f t="shared" si="2"/>
        <v>Oct</v>
      </c>
      <c r="L100" s="37" t="str">
        <f>"Qtr" &amp; VLOOKUP(MONTH(I100),calc!$D$3:$F$14,2,FALSE)</f>
        <v>Qtr1</v>
      </c>
      <c r="M100" s="37" t="str">
        <f>"FY" &amp; RIGHT(YEAR(I100) + VLOOKUP(MONTH(I100),{1,0;10,1},2,TRUE),2)</f>
        <v>FY21</v>
      </c>
    </row>
    <row r="101" spans="1:13" x14ac:dyDescent="0.3">
      <c r="A101" s="8"/>
      <c r="B101" s="8" t="s">
        <v>61</v>
      </c>
      <c r="C101" s="8" t="s">
        <v>78</v>
      </c>
      <c r="D101" s="8" t="s">
        <v>79</v>
      </c>
      <c r="E101" s="8" t="s">
        <v>208</v>
      </c>
      <c r="F101" s="8">
        <v>70</v>
      </c>
      <c r="G101" s="8">
        <v>44</v>
      </c>
      <c r="H101" s="8">
        <v>41</v>
      </c>
      <c r="I101" s="2">
        <v>44109</v>
      </c>
      <c r="J101" s="46">
        <f>(I101-calc!$O$2)/7+1</f>
        <v>1.5714285714285714</v>
      </c>
      <c r="K101" s="37" t="str">
        <f t="shared" si="2"/>
        <v>Oct</v>
      </c>
      <c r="L101" s="37" t="str">
        <f>"Qtr" &amp; VLOOKUP(MONTH(I101),calc!$D$3:$F$14,2,FALSE)</f>
        <v>Qtr1</v>
      </c>
      <c r="M101" s="37" t="str">
        <f>"FY" &amp; RIGHT(YEAR(I101) + VLOOKUP(MONTH(I101),{1,0;10,1},2,TRUE),2)</f>
        <v>FY21</v>
      </c>
    </row>
    <row r="102" spans="1:13" x14ac:dyDescent="0.3">
      <c r="A102" s="8"/>
      <c r="B102" s="8" t="s">
        <v>61</v>
      </c>
      <c r="C102" s="8" t="s">
        <v>80</v>
      </c>
      <c r="D102" s="8" t="s">
        <v>81</v>
      </c>
      <c r="E102" s="8" t="s">
        <v>208</v>
      </c>
      <c r="F102" s="8">
        <v>136</v>
      </c>
      <c r="G102" s="8">
        <v>91</v>
      </c>
      <c r="H102" s="8">
        <v>80</v>
      </c>
      <c r="I102" s="2">
        <v>44109</v>
      </c>
      <c r="J102" s="46">
        <f>(I102-calc!$O$2)/7+1</f>
        <v>1.5714285714285714</v>
      </c>
      <c r="K102" s="37" t="str">
        <f t="shared" si="2"/>
        <v>Oct</v>
      </c>
      <c r="L102" s="37" t="str">
        <f>"Qtr" &amp; VLOOKUP(MONTH(I102),calc!$D$3:$F$14,2,FALSE)</f>
        <v>Qtr1</v>
      </c>
      <c r="M102" s="37" t="str">
        <f>"FY" &amp; RIGHT(YEAR(I102) + VLOOKUP(MONTH(I102),{1,0;10,1},2,TRUE),2)</f>
        <v>FY21</v>
      </c>
    </row>
    <row r="103" spans="1:13" x14ac:dyDescent="0.3">
      <c r="A103" s="8"/>
      <c r="B103" s="8" t="s">
        <v>61</v>
      </c>
      <c r="C103" s="8" t="s">
        <v>71</v>
      </c>
      <c r="D103" s="8" t="s">
        <v>82</v>
      </c>
      <c r="E103" s="8" t="s">
        <v>208</v>
      </c>
      <c r="F103" s="8">
        <v>998</v>
      </c>
      <c r="G103" s="8">
        <v>728</v>
      </c>
      <c r="H103" s="8">
        <v>605</v>
      </c>
      <c r="I103" s="2">
        <v>44109</v>
      </c>
      <c r="J103" s="46">
        <f>(I103-calc!$O$2)/7+1</f>
        <v>1.5714285714285714</v>
      </c>
      <c r="K103" s="37" t="str">
        <f t="shared" si="2"/>
        <v>Oct</v>
      </c>
      <c r="L103" s="37" t="str">
        <f>"Qtr" &amp; VLOOKUP(MONTH(I103),calc!$D$3:$F$14,2,FALSE)</f>
        <v>Qtr1</v>
      </c>
      <c r="M103" s="37" t="str">
        <f>"FY" &amp; RIGHT(YEAR(I103) + VLOOKUP(MONTH(I103),{1,0;10,1},2,TRUE),2)</f>
        <v>FY21</v>
      </c>
    </row>
    <row r="104" spans="1:13" x14ac:dyDescent="0.3">
      <c r="A104" s="8"/>
      <c r="B104" s="8" t="s">
        <v>61</v>
      </c>
      <c r="C104" s="8" t="s">
        <v>83</v>
      </c>
      <c r="D104" s="8" t="s">
        <v>84</v>
      </c>
      <c r="E104" s="8" t="s">
        <v>208</v>
      </c>
      <c r="F104" s="8">
        <v>189</v>
      </c>
      <c r="G104" s="8">
        <v>125</v>
      </c>
      <c r="H104" s="8">
        <v>111</v>
      </c>
      <c r="I104" s="2">
        <v>44109</v>
      </c>
      <c r="J104" s="46">
        <f>(I104-calc!$O$2)/7+1</f>
        <v>1.5714285714285714</v>
      </c>
      <c r="K104" s="37" t="str">
        <f t="shared" si="2"/>
        <v>Oct</v>
      </c>
      <c r="L104" s="37" t="str">
        <f>"Qtr" &amp; VLOOKUP(MONTH(I104),calc!$D$3:$F$14,2,FALSE)</f>
        <v>Qtr1</v>
      </c>
      <c r="M104" s="37" t="str">
        <f>"FY" &amp; RIGHT(YEAR(I104) + VLOOKUP(MONTH(I104),{1,0;10,1},2,TRUE),2)</f>
        <v>FY21</v>
      </c>
    </row>
    <row r="105" spans="1:13" x14ac:dyDescent="0.3">
      <c r="A105" s="8"/>
      <c r="B105" s="8" t="s">
        <v>61</v>
      </c>
      <c r="C105" s="8" t="s">
        <v>66</v>
      </c>
      <c r="D105" s="8" t="s">
        <v>85</v>
      </c>
      <c r="E105" s="8" t="s">
        <v>208</v>
      </c>
      <c r="F105" s="8">
        <v>201</v>
      </c>
      <c r="G105" s="8">
        <v>127</v>
      </c>
      <c r="H105" s="8">
        <v>106</v>
      </c>
      <c r="I105" s="2">
        <v>44109</v>
      </c>
      <c r="J105" s="46">
        <f>(I105-calc!$O$2)/7+1</f>
        <v>1.5714285714285714</v>
      </c>
      <c r="K105" s="37" t="str">
        <f t="shared" si="2"/>
        <v>Oct</v>
      </c>
      <c r="L105" s="37" t="str">
        <f>"Qtr" &amp; VLOOKUP(MONTH(I105),calc!$D$3:$F$14,2,FALSE)</f>
        <v>Qtr1</v>
      </c>
      <c r="M105" s="37" t="str">
        <f>"FY" &amp; RIGHT(YEAR(I105) + VLOOKUP(MONTH(I105),{1,0;10,1},2,TRUE),2)</f>
        <v>FY21</v>
      </c>
    </row>
    <row r="106" spans="1:13" x14ac:dyDescent="0.3">
      <c r="A106" s="8"/>
      <c r="B106" s="8" t="s">
        <v>61</v>
      </c>
      <c r="C106" s="8" t="s">
        <v>71</v>
      </c>
      <c r="D106" s="8" t="s">
        <v>86</v>
      </c>
      <c r="E106" s="8" t="s">
        <v>208</v>
      </c>
      <c r="F106" s="8">
        <v>10</v>
      </c>
      <c r="G106" s="8">
        <v>7</v>
      </c>
      <c r="H106" s="8">
        <v>7</v>
      </c>
      <c r="I106" s="2">
        <v>44109</v>
      </c>
      <c r="J106" s="46">
        <f>(I106-calc!$O$2)/7+1</f>
        <v>1.5714285714285714</v>
      </c>
      <c r="K106" s="37" t="str">
        <f t="shared" si="2"/>
        <v>Oct</v>
      </c>
      <c r="L106" s="37" t="str">
        <f>"Qtr" &amp; VLOOKUP(MONTH(I106),calc!$D$3:$F$14,2,FALSE)</f>
        <v>Qtr1</v>
      </c>
      <c r="M106" s="37" t="str">
        <f>"FY" &amp; RIGHT(YEAR(I106) + VLOOKUP(MONTH(I106),{1,0;10,1},2,TRUE),2)</f>
        <v>FY21</v>
      </c>
    </row>
    <row r="107" spans="1:13" x14ac:dyDescent="0.3">
      <c r="A107" s="8"/>
      <c r="B107" s="8" t="s">
        <v>61</v>
      </c>
      <c r="C107" s="8" t="s">
        <v>87</v>
      </c>
      <c r="D107" s="8" t="s">
        <v>88</v>
      </c>
      <c r="E107" s="8" t="s">
        <v>208</v>
      </c>
      <c r="F107" s="8">
        <v>74</v>
      </c>
      <c r="G107" s="8">
        <v>40</v>
      </c>
      <c r="H107" s="8">
        <v>37</v>
      </c>
      <c r="I107" s="2">
        <v>44109</v>
      </c>
      <c r="J107" s="46">
        <f>(I107-calc!$O$2)/7+1</f>
        <v>1.5714285714285714</v>
      </c>
      <c r="K107" s="37" t="str">
        <f t="shared" si="2"/>
        <v>Oct</v>
      </c>
      <c r="L107" s="37" t="str">
        <f>"Qtr" &amp; VLOOKUP(MONTH(I107),calc!$D$3:$F$14,2,FALSE)</f>
        <v>Qtr1</v>
      </c>
      <c r="M107" s="37" t="str">
        <f>"FY" &amp; RIGHT(YEAR(I107) + VLOOKUP(MONTH(I107),{1,0;10,1},2,TRUE),2)</f>
        <v>FY21</v>
      </c>
    </row>
    <row r="108" spans="1:13" x14ac:dyDescent="0.3">
      <c r="A108" s="8"/>
      <c r="B108" s="8" t="s">
        <v>61</v>
      </c>
      <c r="C108" s="8" t="s">
        <v>89</v>
      </c>
      <c r="D108" s="8" t="s">
        <v>90</v>
      </c>
      <c r="E108" s="8" t="s">
        <v>208</v>
      </c>
      <c r="F108" s="8">
        <v>38</v>
      </c>
      <c r="G108" s="8">
        <v>18</v>
      </c>
      <c r="H108" s="8">
        <v>18</v>
      </c>
      <c r="I108" s="2">
        <v>44109</v>
      </c>
      <c r="J108" s="46">
        <f>(I108-calc!$O$2)/7+1</f>
        <v>1.5714285714285714</v>
      </c>
      <c r="K108" s="37" t="str">
        <f t="shared" si="2"/>
        <v>Oct</v>
      </c>
      <c r="L108" s="37" t="str">
        <f>"Qtr" &amp; VLOOKUP(MONTH(I108),calc!$D$3:$F$14,2,FALSE)</f>
        <v>Qtr1</v>
      </c>
      <c r="M108" s="37" t="str">
        <f>"FY" &amp; RIGHT(YEAR(I108) + VLOOKUP(MONTH(I108),{1,0;10,1},2,TRUE),2)</f>
        <v>FY21</v>
      </c>
    </row>
    <row r="109" spans="1:13" x14ac:dyDescent="0.3">
      <c r="A109" s="8"/>
      <c r="B109" s="8" t="s">
        <v>61</v>
      </c>
      <c r="C109" s="8" t="s">
        <v>91</v>
      </c>
      <c r="D109" s="8" t="s">
        <v>92</v>
      </c>
      <c r="E109" s="8" t="s">
        <v>208</v>
      </c>
      <c r="F109" s="8">
        <v>19</v>
      </c>
      <c r="G109" s="8">
        <v>12</v>
      </c>
      <c r="H109" s="8">
        <v>12</v>
      </c>
      <c r="I109" s="2">
        <v>44109</v>
      </c>
      <c r="J109" s="46">
        <f>(I109-calc!$O$2)/7+1</f>
        <v>1.5714285714285714</v>
      </c>
      <c r="K109" s="37" t="str">
        <f t="shared" si="2"/>
        <v>Oct</v>
      </c>
      <c r="L109" s="37" t="str">
        <f>"Qtr" &amp; VLOOKUP(MONTH(I109),calc!$D$3:$F$14,2,FALSE)</f>
        <v>Qtr1</v>
      </c>
      <c r="M109" s="37" t="str">
        <f>"FY" &amp; RIGHT(YEAR(I109) + VLOOKUP(MONTH(I109),{1,0;10,1},2,TRUE),2)</f>
        <v>FY21</v>
      </c>
    </row>
    <row r="110" spans="1:13" x14ac:dyDescent="0.3">
      <c r="A110" s="8"/>
      <c r="B110" s="8" t="s">
        <v>61</v>
      </c>
      <c r="C110" s="8" t="s">
        <v>93</v>
      </c>
      <c r="D110" s="8" t="s">
        <v>94</v>
      </c>
      <c r="E110" s="8" t="s">
        <v>208</v>
      </c>
      <c r="F110" s="8">
        <v>79</v>
      </c>
      <c r="G110" s="8">
        <v>42</v>
      </c>
      <c r="H110" s="8">
        <v>42</v>
      </c>
      <c r="I110" s="2">
        <v>44109</v>
      </c>
      <c r="J110" s="46">
        <f>(I110-calc!$O$2)/7+1</f>
        <v>1.5714285714285714</v>
      </c>
      <c r="K110" s="37" t="str">
        <f t="shared" si="2"/>
        <v>Oct</v>
      </c>
      <c r="L110" s="37" t="str">
        <f>"Qtr" &amp; VLOOKUP(MONTH(I110),calc!$D$3:$F$14,2,FALSE)</f>
        <v>Qtr1</v>
      </c>
      <c r="M110" s="37" t="str">
        <f>"FY" &amp; RIGHT(YEAR(I110) + VLOOKUP(MONTH(I110),{1,0;10,1},2,TRUE),2)</f>
        <v>FY21</v>
      </c>
    </row>
    <row r="111" spans="1:13" x14ac:dyDescent="0.3">
      <c r="A111" s="8"/>
      <c r="B111" s="8" t="s">
        <v>61</v>
      </c>
      <c r="C111" s="8" t="s">
        <v>71</v>
      </c>
      <c r="D111" s="8" t="s">
        <v>95</v>
      </c>
      <c r="E111" s="8" t="s">
        <v>208</v>
      </c>
      <c r="F111" s="8">
        <v>10</v>
      </c>
      <c r="G111" s="8">
        <v>6</v>
      </c>
      <c r="H111" s="8">
        <v>5</v>
      </c>
      <c r="I111" s="2">
        <v>44109</v>
      </c>
      <c r="J111" s="46">
        <f>(I111-calc!$O$2)/7+1</f>
        <v>1.5714285714285714</v>
      </c>
      <c r="K111" s="37" t="str">
        <f t="shared" si="2"/>
        <v>Oct</v>
      </c>
      <c r="L111" s="37" t="str">
        <f>"Qtr" &amp; VLOOKUP(MONTH(I111),calc!$D$3:$F$14,2,FALSE)</f>
        <v>Qtr1</v>
      </c>
      <c r="M111" s="37" t="str">
        <f>"FY" &amp; RIGHT(YEAR(I111) + VLOOKUP(MONTH(I111),{1,0;10,1},2,TRUE),2)</f>
        <v>FY21</v>
      </c>
    </row>
    <row r="112" spans="1:13" x14ac:dyDescent="0.3">
      <c r="A112" s="8"/>
      <c r="B112" s="8" t="s">
        <v>61</v>
      </c>
      <c r="C112" s="8" t="s">
        <v>73</v>
      </c>
      <c r="D112" s="8" t="s">
        <v>96</v>
      </c>
      <c r="E112" s="8" t="s">
        <v>208</v>
      </c>
      <c r="F112" s="8">
        <v>86</v>
      </c>
      <c r="G112" s="8">
        <v>61</v>
      </c>
      <c r="H112" s="8">
        <v>61</v>
      </c>
      <c r="I112" s="2">
        <v>44109</v>
      </c>
      <c r="J112" s="46">
        <f>(I112-calc!$O$2)/7+1</f>
        <v>1.5714285714285714</v>
      </c>
      <c r="K112" s="37" t="str">
        <f t="shared" si="2"/>
        <v>Oct</v>
      </c>
      <c r="L112" s="37" t="str">
        <f>"Qtr" &amp; VLOOKUP(MONTH(I112),calc!$D$3:$F$14,2,FALSE)</f>
        <v>Qtr1</v>
      </c>
      <c r="M112" s="37" t="str">
        <f>"FY" &amp; RIGHT(YEAR(I112) + VLOOKUP(MONTH(I112),{1,0;10,1},2,TRUE),2)</f>
        <v>FY21</v>
      </c>
    </row>
    <row r="113" spans="1:13" x14ac:dyDescent="0.3">
      <c r="A113" s="8"/>
      <c r="B113" s="8" t="s">
        <v>61</v>
      </c>
      <c r="C113" s="8" t="s">
        <v>97</v>
      </c>
      <c r="D113" s="8" t="s">
        <v>98</v>
      </c>
      <c r="E113" s="8" t="s">
        <v>208</v>
      </c>
      <c r="F113" s="8">
        <v>0</v>
      </c>
      <c r="G113" s="8">
        <v>0</v>
      </c>
      <c r="H113" s="8">
        <v>0</v>
      </c>
      <c r="I113" s="2">
        <v>44109</v>
      </c>
      <c r="J113" s="46">
        <f>(I113-calc!$O$2)/7+1</f>
        <v>1.5714285714285714</v>
      </c>
      <c r="K113" s="37" t="str">
        <f t="shared" si="2"/>
        <v>Oct</v>
      </c>
      <c r="L113" s="37" t="str">
        <f>"Qtr" &amp; VLOOKUP(MONTH(I113),calc!$D$3:$F$14,2,FALSE)</f>
        <v>Qtr1</v>
      </c>
      <c r="M113" s="37" t="str">
        <f>"FY" &amp; RIGHT(YEAR(I113) + VLOOKUP(MONTH(I113),{1,0;10,1},2,TRUE),2)</f>
        <v>FY21</v>
      </c>
    </row>
    <row r="114" spans="1:13" x14ac:dyDescent="0.3">
      <c r="A114" s="8"/>
      <c r="B114" s="8" t="s">
        <v>61</v>
      </c>
      <c r="C114" s="8" t="s">
        <v>97</v>
      </c>
      <c r="D114" s="8" t="s">
        <v>99</v>
      </c>
      <c r="E114" s="8" t="s">
        <v>208</v>
      </c>
      <c r="F114" s="8">
        <v>580</v>
      </c>
      <c r="G114" s="8">
        <v>379</v>
      </c>
      <c r="H114" s="8">
        <v>372</v>
      </c>
      <c r="I114" s="2">
        <v>44109</v>
      </c>
      <c r="J114" s="46">
        <f>(I114-calc!$O$2)/7+1</f>
        <v>1.5714285714285714</v>
      </c>
      <c r="K114" s="37" t="str">
        <f t="shared" si="2"/>
        <v>Oct</v>
      </c>
      <c r="L114" s="37" t="str">
        <f>"Qtr" &amp; VLOOKUP(MONTH(I114),calc!$D$3:$F$14,2,FALSE)</f>
        <v>Qtr1</v>
      </c>
      <c r="M114" s="37" t="str">
        <f>"FY" &amp; RIGHT(YEAR(I114) + VLOOKUP(MONTH(I114),{1,0;10,1},2,TRUE),2)</f>
        <v>FY21</v>
      </c>
    </row>
    <row r="115" spans="1:13" x14ac:dyDescent="0.3">
      <c r="A115" s="8"/>
      <c r="B115" s="8" t="s">
        <v>61</v>
      </c>
      <c r="C115" s="8" t="s">
        <v>100</v>
      </c>
      <c r="D115" s="8" t="s">
        <v>101</v>
      </c>
      <c r="E115" s="8" t="s">
        <v>208</v>
      </c>
      <c r="F115" s="8">
        <v>45</v>
      </c>
      <c r="G115" s="8">
        <v>34</v>
      </c>
      <c r="H115" s="8">
        <v>34</v>
      </c>
      <c r="I115" s="2">
        <v>44109</v>
      </c>
      <c r="J115" s="46">
        <f>(I115-calc!$O$2)/7+1</f>
        <v>1.5714285714285714</v>
      </c>
      <c r="K115" s="37" t="str">
        <f t="shared" si="2"/>
        <v>Oct</v>
      </c>
      <c r="L115" s="37" t="str">
        <f>"Qtr" &amp; VLOOKUP(MONTH(I115),calc!$D$3:$F$14,2,FALSE)</f>
        <v>Qtr1</v>
      </c>
      <c r="M115" s="37" t="str">
        <f>"FY" &amp; RIGHT(YEAR(I115) + VLOOKUP(MONTH(I115),{1,0;10,1},2,TRUE),2)</f>
        <v>FY21</v>
      </c>
    </row>
    <row r="116" spans="1:13" x14ac:dyDescent="0.3">
      <c r="A116" s="8"/>
      <c r="B116" s="8" t="s">
        <v>61</v>
      </c>
      <c r="C116" s="8" t="s">
        <v>102</v>
      </c>
      <c r="D116" s="8" t="s">
        <v>103</v>
      </c>
      <c r="E116" s="8" t="s">
        <v>208</v>
      </c>
      <c r="F116" s="8">
        <v>31</v>
      </c>
      <c r="G116" s="8">
        <v>13</v>
      </c>
      <c r="H116" s="8">
        <v>6</v>
      </c>
      <c r="I116" s="2">
        <v>44109</v>
      </c>
      <c r="J116" s="46">
        <f>(I116-calc!$O$2)/7+1</f>
        <v>1.5714285714285714</v>
      </c>
      <c r="K116" s="37" t="str">
        <f t="shared" si="2"/>
        <v>Oct</v>
      </c>
      <c r="L116" s="37" t="str">
        <f>"Qtr" &amp; VLOOKUP(MONTH(I116),calc!$D$3:$F$14,2,FALSE)</f>
        <v>Qtr1</v>
      </c>
      <c r="M116" s="37" t="str">
        <f>"FY" &amp; RIGHT(YEAR(I116) + VLOOKUP(MONTH(I116),{1,0;10,1},2,TRUE),2)</f>
        <v>FY21</v>
      </c>
    </row>
    <row r="117" spans="1:13" x14ac:dyDescent="0.3">
      <c r="A117" s="8"/>
      <c r="B117" s="8" t="s">
        <v>61</v>
      </c>
      <c r="C117" s="8" t="s">
        <v>68</v>
      </c>
      <c r="D117" s="8" t="s">
        <v>104</v>
      </c>
      <c r="E117" s="8" t="s">
        <v>208</v>
      </c>
      <c r="F117" s="8">
        <v>188</v>
      </c>
      <c r="G117" s="8">
        <v>68</v>
      </c>
      <c r="H117" s="8">
        <v>62</v>
      </c>
      <c r="I117" s="2">
        <v>44109</v>
      </c>
      <c r="J117" s="46">
        <f>(I117-calc!$O$2)/7+1</f>
        <v>1.5714285714285714</v>
      </c>
      <c r="K117" s="37" t="str">
        <f t="shared" si="2"/>
        <v>Oct</v>
      </c>
      <c r="L117" s="37" t="str">
        <f>"Qtr" &amp; VLOOKUP(MONTH(I117),calc!$D$3:$F$14,2,FALSE)</f>
        <v>Qtr1</v>
      </c>
      <c r="M117" s="37" t="str">
        <f>"FY" &amp; RIGHT(YEAR(I117) + VLOOKUP(MONTH(I117),{1,0;10,1},2,TRUE),2)</f>
        <v>FY21</v>
      </c>
    </row>
    <row r="118" spans="1:13" x14ac:dyDescent="0.3">
      <c r="A118" s="8"/>
      <c r="B118" s="8" t="s">
        <v>61</v>
      </c>
      <c r="C118" s="8" t="s">
        <v>64</v>
      </c>
      <c r="D118" s="8" t="s">
        <v>105</v>
      </c>
      <c r="E118" s="8" t="s">
        <v>208</v>
      </c>
      <c r="F118" s="8">
        <v>79</v>
      </c>
      <c r="G118" s="8">
        <v>47</v>
      </c>
      <c r="H118" s="8">
        <v>44</v>
      </c>
      <c r="I118" s="2">
        <v>44109</v>
      </c>
      <c r="J118" s="46">
        <f>(I118-calc!$O$2)/7+1</f>
        <v>1.5714285714285714</v>
      </c>
      <c r="K118" s="37" t="str">
        <f t="shared" si="2"/>
        <v>Oct</v>
      </c>
      <c r="L118" s="37" t="str">
        <f>"Qtr" &amp; VLOOKUP(MONTH(I118),calc!$D$3:$F$14,2,FALSE)</f>
        <v>Qtr1</v>
      </c>
      <c r="M118" s="37" t="str">
        <f>"FY" &amp; RIGHT(YEAR(I118) + VLOOKUP(MONTH(I118),{1,0;10,1},2,TRUE),2)</f>
        <v>FY21</v>
      </c>
    </row>
    <row r="119" spans="1:13" x14ac:dyDescent="0.3">
      <c r="A119" s="8"/>
      <c r="B119" s="8" t="s">
        <v>61</v>
      </c>
      <c r="C119" s="8" t="s">
        <v>106</v>
      </c>
      <c r="D119" s="8" t="s">
        <v>107</v>
      </c>
      <c r="E119" s="8" t="s">
        <v>208</v>
      </c>
      <c r="F119" s="8">
        <v>217</v>
      </c>
      <c r="G119" s="8">
        <v>169</v>
      </c>
      <c r="H119" s="8">
        <v>146</v>
      </c>
      <c r="I119" s="2">
        <v>44109</v>
      </c>
      <c r="J119" s="46">
        <f>(I119-calc!$O$2)/7+1</f>
        <v>1.5714285714285714</v>
      </c>
      <c r="K119" s="37" t="str">
        <f t="shared" si="2"/>
        <v>Oct</v>
      </c>
      <c r="L119" s="37" t="str">
        <f>"Qtr" &amp; VLOOKUP(MONTH(I119),calc!$D$3:$F$14,2,FALSE)</f>
        <v>Qtr1</v>
      </c>
      <c r="M119" s="37" t="str">
        <f>"FY" &amp; RIGHT(YEAR(I119) + VLOOKUP(MONTH(I119),{1,0;10,1},2,TRUE),2)</f>
        <v>FY21</v>
      </c>
    </row>
    <row r="120" spans="1:13" x14ac:dyDescent="0.3">
      <c r="A120" s="8"/>
      <c r="B120" s="8" t="s">
        <v>61</v>
      </c>
      <c r="C120" s="8" t="s">
        <v>108</v>
      </c>
      <c r="D120" s="8" t="s">
        <v>109</v>
      </c>
      <c r="E120" s="8" t="s">
        <v>208</v>
      </c>
      <c r="F120" s="8">
        <v>38</v>
      </c>
      <c r="G120" s="8">
        <v>17</v>
      </c>
      <c r="H120" s="8">
        <v>17</v>
      </c>
      <c r="I120" s="2">
        <v>44109</v>
      </c>
      <c r="J120" s="46">
        <f>(I120-calc!$O$2)/7+1</f>
        <v>1.5714285714285714</v>
      </c>
      <c r="K120" s="37" t="str">
        <f t="shared" si="2"/>
        <v>Oct</v>
      </c>
      <c r="L120" s="37" t="str">
        <f>"Qtr" &amp; VLOOKUP(MONTH(I120),calc!$D$3:$F$14,2,FALSE)</f>
        <v>Qtr1</v>
      </c>
      <c r="M120" s="37" t="str">
        <f>"FY" &amp; RIGHT(YEAR(I120) + VLOOKUP(MONTH(I120),{1,0;10,1},2,TRUE),2)</f>
        <v>FY21</v>
      </c>
    </row>
    <row r="121" spans="1:13" x14ac:dyDescent="0.3">
      <c r="A121" s="8"/>
      <c r="B121" s="8" t="s">
        <v>61</v>
      </c>
      <c r="C121" s="8" t="s">
        <v>110</v>
      </c>
      <c r="D121" s="8" t="s">
        <v>111</v>
      </c>
      <c r="E121" s="8" t="s">
        <v>208</v>
      </c>
      <c r="F121" s="8">
        <v>38</v>
      </c>
      <c r="G121" s="8">
        <v>21</v>
      </c>
      <c r="H121" s="8">
        <v>21</v>
      </c>
      <c r="I121" s="2">
        <v>44109</v>
      </c>
      <c r="J121" s="46">
        <f>(I121-calc!$O$2)/7+1</f>
        <v>1.5714285714285714</v>
      </c>
      <c r="K121" s="37" t="str">
        <f t="shared" si="2"/>
        <v>Oct</v>
      </c>
      <c r="L121" s="37" t="str">
        <f>"Qtr" &amp; VLOOKUP(MONTH(I121),calc!$D$3:$F$14,2,FALSE)</f>
        <v>Qtr1</v>
      </c>
      <c r="M121" s="37" t="str">
        <f>"FY" &amp; RIGHT(YEAR(I121) + VLOOKUP(MONTH(I121),{1,0;10,1},2,TRUE),2)</f>
        <v>FY21</v>
      </c>
    </row>
    <row r="122" spans="1:13" x14ac:dyDescent="0.3">
      <c r="A122" s="8"/>
      <c r="B122" s="8" t="s">
        <v>61</v>
      </c>
      <c r="C122" s="8" t="s">
        <v>71</v>
      </c>
      <c r="D122" s="8" t="s">
        <v>112</v>
      </c>
      <c r="E122" s="8" t="s">
        <v>208</v>
      </c>
      <c r="F122" s="8">
        <v>257</v>
      </c>
      <c r="G122" s="8">
        <v>179</v>
      </c>
      <c r="H122" s="8">
        <v>177</v>
      </c>
      <c r="I122" s="2">
        <v>44109</v>
      </c>
      <c r="J122" s="46">
        <f>(I122-calc!$O$2)/7+1</f>
        <v>1.5714285714285714</v>
      </c>
      <c r="K122" s="37" t="str">
        <f t="shared" si="2"/>
        <v>Oct</v>
      </c>
      <c r="L122" s="37" t="str">
        <f>"Qtr" &amp; VLOOKUP(MONTH(I122),calc!$D$3:$F$14,2,FALSE)</f>
        <v>Qtr1</v>
      </c>
      <c r="M122" s="37" t="str">
        <f>"FY" &amp; RIGHT(YEAR(I122) + VLOOKUP(MONTH(I122),{1,0;10,1},2,TRUE),2)</f>
        <v>FY21</v>
      </c>
    </row>
    <row r="123" spans="1:13" x14ac:dyDescent="0.3">
      <c r="A123" s="8"/>
      <c r="B123" s="8" t="s">
        <v>61</v>
      </c>
      <c r="C123" s="8" t="s">
        <v>102</v>
      </c>
      <c r="D123" s="8" t="s">
        <v>113</v>
      </c>
      <c r="E123" s="8" t="s">
        <v>208</v>
      </c>
      <c r="F123" s="8">
        <v>1</v>
      </c>
      <c r="G123" s="8">
        <v>0</v>
      </c>
      <c r="H123" s="8">
        <v>0</v>
      </c>
      <c r="I123" s="2">
        <v>44109</v>
      </c>
      <c r="J123" s="46">
        <f>(I123-calc!$O$2)/7+1</f>
        <v>1.5714285714285714</v>
      </c>
      <c r="K123" s="37" t="str">
        <f t="shared" si="2"/>
        <v>Oct</v>
      </c>
      <c r="L123" s="37" t="str">
        <f>"Qtr" &amp; VLOOKUP(MONTH(I123),calc!$D$3:$F$14,2,FALSE)</f>
        <v>Qtr1</v>
      </c>
      <c r="M123" s="37" t="str">
        <f>"FY" &amp; RIGHT(YEAR(I123) + VLOOKUP(MONTH(I123),{1,0;10,1},2,TRUE),2)</f>
        <v>FY21</v>
      </c>
    </row>
    <row r="124" spans="1:13" x14ac:dyDescent="0.3">
      <c r="A124" s="8"/>
      <c r="B124" s="8" t="s">
        <v>61</v>
      </c>
      <c r="C124" s="8" t="s">
        <v>71</v>
      </c>
      <c r="D124" s="8" t="s">
        <v>114</v>
      </c>
      <c r="E124" s="8" t="s">
        <v>208</v>
      </c>
      <c r="F124" s="8">
        <v>30</v>
      </c>
      <c r="G124" s="8">
        <v>10</v>
      </c>
      <c r="H124" s="8">
        <v>10</v>
      </c>
      <c r="I124" s="2">
        <v>44109</v>
      </c>
      <c r="J124" s="46">
        <f>(I124-calc!$O$2)/7+1</f>
        <v>1.5714285714285714</v>
      </c>
      <c r="K124" s="37" t="str">
        <f t="shared" si="2"/>
        <v>Oct</v>
      </c>
      <c r="L124" s="37" t="str">
        <f>"Qtr" &amp; VLOOKUP(MONTH(I124),calc!$D$3:$F$14,2,FALSE)</f>
        <v>Qtr1</v>
      </c>
      <c r="M124" s="37" t="str">
        <f>"FY" &amp; RIGHT(YEAR(I124) + VLOOKUP(MONTH(I124),{1,0;10,1},2,TRUE),2)</f>
        <v>FY21</v>
      </c>
    </row>
    <row r="125" spans="1:13" x14ac:dyDescent="0.3">
      <c r="A125" s="8"/>
      <c r="B125" s="8" t="s">
        <v>61</v>
      </c>
      <c r="C125" s="8" t="s">
        <v>68</v>
      </c>
      <c r="D125" s="8" t="s">
        <v>115</v>
      </c>
      <c r="E125" s="8" t="s">
        <v>208</v>
      </c>
      <c r="F125" s="8">
        <v>10</v>
      </c>
      <c r="G125" s="8">
        <v>7</v>
      </c>
      <c r="H125" s="8">
        <v>7</v>
      </c>
      <c r="I125" s="2">
        <v>44109</v>
      </c>
      <c r="J125" s="46">
        <f>(I125-calc!$O$2)/7+1</f>
        <v>1.5714285714285714</v>
      </c>
      <c r="K125" s="37" t="str">
        <f t="shared" si="2"/>
        <v>Oct</v>
      </c>
      <c r="L125" s="37" t="str">
        <f>"Qtr" &amp; VLOOKUP(MONTH(I125),calc!$D$3:$F$14,2,FALSE)</f>
        <v>Qtr1</v>
      </c>
      <c r="M125" s="37" t="str">
        <f>"FY" &amp; RIGHT(YEAR(I125) + VLOOKUP(MONTH(I125),{1,0;10,1},2,TRUE),2)</f>
        <v>FY21</v>
      </c>
    </row>
    <row r="126" spans="1:13" x14ac:dyDescent="0.3">
      <c r="A126" s="8"/>
      <c r="B126" s="8" t="s">
        <v>61</v>
      </c>
      <c r="C126" s="8" t="s">
        <v>66</v>
      </c>
      <c r="D126" s="8" t="s">
        <v>116</v>
      </c>
      <c r="E126" s="8" t="s">
        <v>208</v>
      </c>
      <c r="F126" s="8">
        <v>456</v>
      </c>
      <c r="G126" s="8">
        <v>377</v>
      </c>
      <c r="H126" s="8">
        <v>365</v>
      </c>
      <c r="I126" s="2">
        <v>44109</v>
      </c>
      <c r="J126" s="46">
        <f>(I126-calc!$O$2)/7+1</f>
        <v>1.5714285714285714</v>
      </c>
      <c r="K126" s="37" t="str">
        <f t="shared" si="2"/>
        <v>Oct</v>
      </c>
      <c r="L126" s="37" t="str">
        <f>"Qtr" &amp; VLOOKUP(MONTH(I126),calc!$D$3:$F$14,2,FALSE)</f>
        <v>Qtr1</v>
      </c>
      <c r="M126" s="37" t="str">
        <f>"FY" &amp; RIGHT(YEAR(I126) + VLOOKUP(MONTH(I126),{1,0;10,1},2,TRUE),2)</f>
        <v>FY21</v>
      </c>
    </row>
    <row r="127" spans="1:13" x14ac:dyDescent="0.3">
      <c r="A127" s="8"/>
      <c r="B127" s="8" t="s">
        <v>61</v>
      </c>
      <c r="C127" s="8" t="s">
        <v>117</v>
      </c>
      <c r="D127" s="8" t="s">
        <v>118</v>
      </c>
      <c r="E127" s="8" t="s">
        <v>208</v>
      </c>
      <c r="F127" s="8">
        <v>141</v>
      </c>
      <c r="G127" s="8">
        <v>98</v>
      </c>
      <c r="H127" s="8">
        <v>98</v>
      </c>
      <c r="I127" s="2">
        <v>44109</v>
      </c>
      <c r="J127" s="46">
        <f>(I127-calc!$O$2)/7+1</f>
        <v>1.5714285714285714</v>
      </c>
      <c r="K127" s="37" t="str">
        <f t="shared" si="2"/>
        <v>Oct</v>
      </c>
      <c r="L127" s="37" t="str">
        <f>"Qtr" &amp; VLOOKUP(MONTH(I127),calc!$D$3:$F$14,2,FALSE)</f>
        <v>Qtr1</v>
      </c>
      <c r="M127" s="37" t="str">
        <f>"FY" &amp; RIGHT(YEAR(I127) + VLOOKUP(MONTH(I127),{1,0;10,1},2,TRUE),2)</f>
        <v>FY21</v>
      </c>
    </row>
    <row r="128" spans="1:13" x14ac:dyDescent="0.3">
      <c r="A128" s="8"/>
      <c r="B128" s="8" t="s">
        <v>61</v>
      </c>
      <c r="C128" s="8" t="s">
        <v>68</v>
      </c>
      <c r="D128" s="8" t="s">
        <v>119</v>
      </c>
      <c r="E128" s="8" t="s">
        <v>208</v>
      </c>
      <c r="F128" s="8">
        <v>4</v>
      </c>
      <c r="G128" s="8">
        <v>1</v>
      </c>
      <c r="H128" s="8">
        <v>1</v>
      </c>
      <c r="I128" s="2">
        <v>44109</v>
      </c>
      <c r="J128" s="46">
        <f>(I128-calc!$O$2)/7+1</f>
        <v>1.5714285714285714</v>
      </c>
      <c r="K128" s="37" t="str">
        <f t="shared" si="2"/>
        <v>Oct</v>
      </c>
      <c r="L128" s="37" t="str">
        <f>"Qtr" &amp; VLOOKUP(MONTH(I128),calc!$D$3:$F$14,2,FALSE)</f>
        <v>Qtr1</v>
      </c>
      <c r="M128" s="37" t="str">
        <f>"FY" &amp; RIGHT(YEAR(I128) + VLOOKUP(MONTH(I128),{1,0;10,1},2,TRUE),2)</f>
        <v>FY21</v>
      </c>
    </row>
    <row r="129" spans="1:13" x14ac:dyDescent="0.3">
      <c r="A129" s="8"/>
      <c r="B129" s="8" t="s">
        <v>61</v>
      </c>
      <c r="C129" s="8" t="s">
        <v>120</v>
      </c>
      <c r="D129" s="8" t="s">
        <v>121</v>
      </c>
      <c r="E129" s="8" t="s">
        <v>208</v>
      </c>
      <c r="F129" s="8">
        <v>106</v>
      </c>
      <c r="G129" s="8">
        <v>48</v>
      </c>
      <c r="H129" s="8">
        <v>20</v>
      </c>
      <c r="I129" s="2">
        <v>44109</v>
      </c>
      <c r="J129" s="46">
        <f>(I129-calc!$O$2)/7+1</f>
        <v>1.5714285714285714</v>
      </c>
      <c r="K129" s="37" t="str">
        <f t="shared" si="2"/>
        <v>Oct</v>
      </c>
      <c r="L129" s="37" t="str">
        <f>"Qtr" &amp; VLOOKUP(MONTH(I129),calc!$D$3:$F$14,2,FALSE)</f>
        <v>Qtr1</v>
      </c>
      <c r="M129" s="37" t="str">
        <f>"FY" &amp; RIGHT(YEAR(I129) + VLOOKUP(MONTH(I129),{1,0;10,1},2,TRUE),2)</f>
        <v>FY21</v>
      </c>
    </row>
    <row r="130" spans="1:13" x14ac:dyDescent="0.3">
      <c r="A130" s="8"/>
      <c r="B130" s="8" t="s">
        <v>61</v>
      </c>
      <c r="C130" s="8" t="s">
        <v>64</v>
      </c>
      <c r="D130" s="8" t="s">
        <v>122</v>
      </c>
      <c r="E130" s="8" t="s">
        <v>208</v>
      </c>
      <c r="F130" s="8">
        <v>383</v>
      </c>
      <c r="G130" s="8">
        <v>200</v>
      </c>
      <c r="H130" s="8">
        <v>192</v>
      </c>
      <c r="I130" s="2">
        <v>44109</v>
      </c>
      <c r="J130" s="46">
        <f>(I130-calc!$O$2)/7+1</f>
        <v>1.5714285714285714</v>
      </c>
      <c r="K130" s="37" t="str">
        <f t="shared" si="2"/>
        <v>Oct</v>
      </c>
      <c r="L130" s="37" t="str">
        <f>"Qtr" &amp; VLOOKUP(MONTH(I130),calc!$D$3:$F$14,2,FALSE)</f>
        <v>Qtr1</v>
      </c>
      <c r="M130" s="37" t="str">
        <f>"FY" &amp; RIGHT(YEAR(I130) + VLOOKUP(MONTH(I130),{1,0;10,1},2,TRUE),2)</f>
        <v>FY21</v>
      </c>
    </row>
    <row r="131" spans="1:13" x14ac:dyDescent="0.3">
      <c r="A131" s="8"/>
      <c r="B131" s="8" t="s">
        <v>61</v>
      </c>
      <c r="C131" s="8" t="s">
        <v>64</v>
      </c>
      <c r="D131" s="8" t="s">
        <v>123</v>
      </c>
      <c r="E131" s="8" t="s">
        <v>208</v>
      </c>
      <c r="F131" s="8">
        <v>565</v>
      </c>
      <c r="G131" s="8">
        <v>220</v>
      </c>
      <c r="H131" s="8">
        <v>192</v>
      </c>
      <c r="I131" s="2">
        <v>44109</v>
      </c>
      <c r="J131" s="46">
        <f>(I131-calc!$O$2)/7+1</f>
        <v>1.5714285714285714</v>
      </c>
      <c r="K131" s="37" t="str">
        <f t="shared" si="2"/>
        <v>Oct</v>
      </c>
      <c r="L131" s="37" t="str">
        <f>"Qtr" &amp; VLOOKUP(MONTH(I131),calc!$D$3:$F$14,2,FALSE)</f>
        <v>Qtr1</v>
      </c>
      <c r="M131" s="37" t="str">
        <f>"FY" &amp; RIGHT(YEAR(I131) + VLOOKUP(MONTH(I131),{1,0;10,1},2,TRUE),2)</f>
        <v>FY21</v>
      </c>
    </row>
    <row r="132" spans="1:13" x14ac:dyDescent="0.3">
      <c r="A132" s="8"/>
      <c r="B132" s="8" t="s">
        <v>61</v>
      </c>
      <c r="C132" s="8" t="s">
        <v>71</v>
      </c>
      <c r="D132" s="8" t="s">
        <v>124</v>
      </c>
      <c r="E132" s="8" t="s">
        <v>208</v>
      </c>
      <c r="F132" s="8">
        <v>212</v>
      </c>
      <c r="G132" s="8">
        <v>150</v>
      </c>
      <c r="H132" s="8">
        <v>103</v>
      </c>
      <c r="I132" s="2">
        <v>44109</v>
      </c>
      <c r="J132" s="46">
        <f>(I132-calc!$O$2)/7+1</f>
        <v>1.5714285714285714</v>
      </c>
      <c r="K132" s="37" t="str">
        <f t="shared" si="2"/>
        <v>Oct</v>
      </c>
      <c r="L132" s="37" t="str">
        <f>"Qtr" &amp; VLOOKUP(MONTH(I132),calc!$D$3:$F$14,2,FALSE)</f>
        <v>Qtr1</v>
      </c>
      <c r="M132" s="37" t="str">
        <f>"FY" &amp; RIGHT(YEAR(I132) + VLOOKUP(MONTH(I132),{1,0;10,1},2,TRUE),2)</f>
        <v>FY21</v>
      </c>
    </row>
    <row r="133" spans="1:13" x14ac:dyDescent="0.3">
      <c r="A133" s="8"/>
      <c r="B133" s="8" t="s">
        <v>61</v>
      </c>
      <c r="C133" s="8" t="s">
        <v>125</v>
      </c>
      <c r="D133" s="8" t="s">
        <v>126</v>
      </c>
      <c r="E133" s="8" t="s">
        <v>208</v>
      </c>
      <c r="F133" s="8">
        <v>71</v>
      </c>
      <c r="G133" s="8">
        <v>53</v>
      </c>
      <c r="H133" s="8">
        <v>49</v>
      </c>
      <c r="I133" s="2">
        <v>44109</v>
      </c>
      <c r="J133" s="46">
        <f>(I133-calc!$O$2)/7+1</f>
        <v>1.5714285714285714</v>
      </c>
      <c r="K133" s="37" t="str">
        <f t="shared" si="2"/>
        <v>Oct</v>
      </c>
      <c r="L133" s="37" t="str">
        <f>"Qtr" &amp; VLOOKUP(MONTH(I133),calc!$D$3:$F$14,2,FALSE)</f>
        <v>Qtr1</v>
      </c>
      <c r="M133" s="37" t="str">
        <f>"FY" &amp; RIGHT(YEAR(I133) + VLOOKUP(MONTH(I133),{1,0;10,1},2,TRUE),2)</f>
        <v>FY21</v>
      </c>
    </row>
    <row r="134" spans="1:13" x14ac:dyDescent="0.3">
      <c r="A134" s="8"/>
      <c r="B134" s="8" t="s">
        <v>61</v>
      </c>
      <c r="C134" s="8" t="s">
        <v>102</v>
      </c>
      <c r="D134" s="8" t="s">
        <v>127</v>
      </c>
      <c r="E134" s="8" t="s">
        <v>208</v>
      </c>
      <c r="F134" s="8">
        <v>114</v>
      </c>
      <c r="G134" s="8">
        <v>47</v>
      </c>
      <c r="H134" s="8">
        <v>43</v>
      </c>
      <c r="I134" s="2">
        <v>44109</v>
      </c>
      <c r="J134" s="46">
        <f>(I134-calc!$O$2)/7+1</f>
        <v>1.5714285714285714</v>
      </c>
      <c r="K134" s="37" t="str">
        <f t="shared" si="2"/>
        <v>Oct</v>
      </c>
      <c r="L134" s="37" t="str">
        <f>"Qtr" &amp; VLOOKUP(MONTH(I134),calc!$D$3:$F$14,2,FALSE)</f>
        <v>Qtr1</v>
      </c>
      <c r="M134" s="37" t="str">
        <f>"FY" &amp; RIGHT(YEAR(I134) + VLOOKUP(MONTH(I134),{1,0;10,1},2,TRUE),2)</f>
        <v>FY21</v>
      </c>
    </row>
    <row r="135" spans="1:13" x14ac:dyDescent="0.3">
      <c r="A135" s="8"/>
      <c r="B135" s="8" t="s">
        <v>61</v>
      </c>
      <c r="C135" s="8" t="s">
        <v>91</v>
      </c>
      <c r="D135" s="8" t="s">
        <v>128</v>
      </c>
      <c r="E135" s="8" t="s">
        <v>208</v>
      </c>
      <c r="F135" s="8">
        <v>79</v>
      </c>
      <c r="G135" s="8">
        <v>34</v>
      </c>
      <c r="H135" s="8">
        <v>29</v>
      </c>
      <c r="I135" s="2">
        <v>44109</v>
      </c>
      <c r="J135" s="46">
        <f>(I135-calc!$O$2)/7+1</f>
        <v>1.5714285714285714</v>
      </c>
      <c r="K135" s="37" t="str">
        <f t="shared" si="2"/>
        <v>Oct</v>
      </c>
      <c r="L135" s="37" t="str">
        <f>"Qtr" &amp; VLOOKUP(MONTH(I135),calc!$D$3:$F$14,2,FALSE)</f>
        <v>Qtr1</v>
      </c>
      <c r="M135" s="37" t="str">
        <f>"FY" &amp; RIGHT(YEAR(I135) + VLOOKUP(MONTH(I135),{1,0;10,1},2,TRUE),2)</f>
        <v>FY21</v>
      </c>
    </row>
    <row r="136" spans="1:13" x14ac:dyDescent="0.3">
      <c r="A136" s="8"/>
      <c r="B136" s="8" t="s">
        <v>61</v>
      </c>
      <c r="C136" s="8" t="s">
        <v>71</v>
      </c>
      <c r="D136" s="8" t="s">
        <v>129</v>
      </c>
      <c r="E136" s="8" t="s">
        <v>208</v>
      </c>
      <c r="F136" s="8">
        <v>294</v>
      </c>
      <c r="G136" s="8">
        <v>214</v>
      </c>
      <c r="H136" s="8">
        <v>179</v>
      </c>
      <c r="I136" s="2">
        <v>44109</v>
      </c>
      <c r="J136" s="46">
        <f>(I136-calc!$O$2)/7+1</f>
        <v>1.5714285714285714</v>
      </c>
      <c r="K136" s="37" t="str">
        <f t="shared" si="2"/>
        <v>Oct</v>
      </c>
      <c r="L136" s="37" t="str">
        <f>"Qtr" &amp; VLOOKUP(MONTH(I136),calc!$D$3:$F$14,2,FALSE)</f>
        <v>Qtr1</v>
      </c>
      <c r="M136" s="37" t="str">
        <f>"FY" &amp; RIGHT(YEAR(I136) + VLOOKUP(MONTH(I136),{1,0;10,1},2,TRUE),2)</f>
        <v>FY21</v>
      </c>
    </row>
    <row r="137" spans="1:13" x14ac:dyDescent="0.3">
      <c r="A137" s="8"/>
      <c r="B137" s="8" t="s">
        <v>61</v>
      </c>
      <c r="C137" s="8" t="s">
        <v>68</v>
      </c>
      <c r="D137" s="8" t="s">
        <v>130</v>
      </c>
      <c r="E137" s="8" t="s">
        <v>208</v>
      </c>
      <c r="F137" s="8">
        <v>9</v>
      </c>
      <c r="G137" s="8">
        <v>7</v>
      </c>
      <c r="H137" s="8">
        <v>7</v>
      </c>
      <c r="I137" s="2">
        <v>44109</v>
      </c>
      <c r="J137" s="46">
        <f>(I137-calc!$O$2)/7+1</f>
        <v>1.5714285714285714</v>
      </c>
      <c r="K137" s="37" t="str">
        <f t="shared" si="2"/>
        <v>Oct</v>
      </c>
      <c r="L137" s="37" t="str">
        <f>"Qtr" &amp; VLOOKUP(MONTH(I137),calc!$D$3:$F$14,2,FALSE)</f>
        <v>Qtr1</v>
      </c>
      <c r="M137" s="37" t="str">
        <f>"FY" &amp; RIGHT(YEAR(I137) + VLOOKUP(MONTH(I137),{1,0;10,1},2,TRUE),2)</f>
        <v>FY21</v>
      </c>
    </row>
    <row r="138" spans="1:13" x14ac:dyDescent="0.3">
      <c r="A138" s="8"/>
      <c r="B138" s="8" t="s">
        <v>61</v>
      </c>
      <c r="C138" s="8" t="s">
        <v>125</v>
      </c>
      <c r="D138" s="8" t="s">
        <v>131</v>
      </c>
      <c r="E138" s="8" t="s">
        <v>208</v>
      </c>
      <c r="F138" s="8">
        <v>358</v>
      </c>
      <c r="G138" s="8">
        <v>218</v>
      </c>
      <c r="H138" s="8">
        <v>195</v>
      </c>
      <c r="I138" s="2">
        <v>44109</v>
      </c>
      <c r="J138" s="46">
        <f>(I138-calc!$O$2)/7+1</f>
        <v>1.5714285714285714</v>
      </c>
      <c r="K138" s="37" t="str">
        <f t="shared" si="2"/>
        <v>Oct</v>
      </c>
      <c r="L138" s="37" t="str">
        <f>"Qtr" &amp; VLOOKUP(MONTH(I138),calc!$D$3:$F$14,2,FALSE)</f>
        <v>Qtr1</v>
      </c>
      <c r="M138" s="37" t="str">
        <f>"FY" &amp; RIGHT(YEAR(I138) + VLOOKUP(MONTH(I138),{1,0;10,1},2,TRUE),2)</f>
        <v>FY21</v>
      </c>
    </row>
    <row r="139" spans="1:13" x14ac:dyDescent="0.3">
      <c r="A139" s="8"/>
      <c r="B139" s="8" t="s">
        <v>5</v>
      </c>
      <c r="C139" s="8"/>
      <c r="D139" s="8" t="s">
        <v>6</v>
      </c>
      <c r="E139" s="8" t="s">
        <v>208</v>
      </c>
      <c r="F139" s="8">
        <v>133</v>
      </c>
      <c r="G139" s="8">
        <v>133</v>
      </c>
      <c r="H139" s="8">
        <v>107</v>
      </c>
      <c r="I139" s="2">
        <v>44109</v>
      </c>
      <c r="J139" s="46">
        <f>(I139-calc!$O$2)/7+1</f>
        <v>1.5714285714285714</v>
      </c>
      <c r="K139" s="37" t="str">
        <f t="shared" si="2"/>
        <v>Oct</v>
      </c>
      <c r="L139" s="37" t="str">
        <f>"Qtr" &amp; VLOOKUP(MONTH(I139),calc!$D$3:$F$14,2,FALSE)</f>
        <v>Qtr1</v>
      </c>
      <c r="M139" s="37" t="str">
        <f>"FY" &amp; RIGHT(YEAR(I139) + VLOOKUP(MONTH(I139),{1,0;10,1},2,TRUE),2)</f>
        <v>FY21</v>
      </c>
    </row>
    <row r="140" spans="1:13" x14ac:dyDescent="0.3">
      <c r="A140" s="8"/>
      <c r="B140" s="8" t="s">
        <v>5</v>
      </c>
      <c r="C140" s="8"/>
      <c r="D140" s="8" t="s">
        <v>7</v>
      </c>
      <c r="E140" s="8" t="s">
        <v>208</v>
      </c>
      <c r="F140" s="8">
        <v>100</v>
      </c>
      <c r="G140" s="8">
        <v>84</v>
      </c>
      <c r="H140" s="8">
        <v>68</v>
      </c>
      <c r="I140" s="2">
        <v>44109</v>
      </c>
      <c r="J140" s="46">
        <f>(I140-calc!$O$2)/7+1</f>
        <v>1.5714285714285714</v>
      </c>
      <c r="K140" s="37" t="str">
        <f t="shared" ref="K140:K203" si="3">TEXT(I140, "mmm")</f>
        <v>Oct</v>
      </c>
      <c r="L140" s="37" t="str">
        <f>"Qtr" &amp; VLOOKUP(MONTH(I140),calc!$D$3:$F$14,2,FALSE)</f>
        <v>Qtr1</v>
      </c>
      <c r="M140" s="37" t="str">
        <f>"FY" &amp; RIGHT(YEAR(I140) + VLOOKUP(MONTH(I140),{1,0;10,1},2,TRUE),2)</f>
        <v>FY21</v>
      </c>
    </row>
    <row r="141" spans="1:13" x14ac:dyDescent="0.3">
      <c r="A141" s="8"/>
      <c r="B141" s="8" t="s">
        <v>5</v>
      </c>
      <c r="C141" s="8"/>
      <c r="D141" s="8" t="s">
        <v>8</v>
      </c>
      <c r="E141" s="8" t="s">
        <v>208</v>
      </c>
      <c r="F141" s="8">
        <v>190</v>
      </c>
      <c r="G141" s="8">
        <v>113</v>
      </c>
      <c r="H141" s="8">
        <v>90</v>
      </c>
      <c r="I141" s="2">
        <v>44109</v>
      </c>
      <c r="J141" s="46">
        <f>(I141-calc!$O$2)/7+1</f>
        <v>1.5714285714285714</v>
      </c>
      <c r="K141" s="37" t="str">
        <f t="shared" si="3"/>
        <v>Oct</v>
      </c>
      <c r="L141" s="37" t="str">
        <f>"Qtr" &amp; VLOOKUP(MONTH(I141),calc!$D$3:$F$14,2,FALSE)</f>
        <v>Qtr1</v>
      </c>
      <c r="M141" s="37" t="str">
        <f>"FY" &amp; RIGHT(YEAR(I141) + VLOOKUP(MONTH(I141),{1,0;10,1},2,TRUE),2)</f>
        <v>FY21</v>
      </c>
    </row>
    <row r="142" spans="1:13" x14ac:dyDescent="0.3">
      <c r="A142" s="8"/>
      <c r="B142" s="8" t="s">
        <v>132</v>
      </c>
      <c r="C142" s="8"/>
      <c r="D142" s="8" t="s">
        <v>133</v>
      </c>
      <c r="E142" s="8" t="s">
        <v>208</v>
      </c>
      <c r="F142" s="8">
        <v>289</v>
      </c>
      <c r="G142" s="8">
        <v>260</v>
      </c>
      <c r="H142" s="8">
        <v>255</v>
      </c>
      <c r="I142" s="2">
        <v>44109</v>
      </c>
      <c r="J142" s="46">
        <f>(I142-calc!$O$2)/7+1</f>
        <v>1.5714285714285714</v>
      </c>
      <c r="K142" s="37" t="str">
        <f t="shared" si="3"/>
        <v>Oct</v>
      </c>
      <c r="L142" s="37" t="str">
        <f>"Qtr" &amp; VLOOKUP(MONTH(I142),calc!$D$3:$F$14,2,FALSE)</f>
        <v>Qtr1</v>
      </c>
      <c r="M142" s="37" t="str">
        <f>"FY" &amp; RIGHT(YEAR(I142) + VLOOKUP(MONTH(I142),{1,0;10,1},2,TRUE),2)</f>
        <v>FY21</v>
      </c>
    </row>
    <row r="143" spans="1:13" x14ac:dyDescent="0.3">
      <c r="A143" s="8"/>
      <c r="B143" s="8" t="s">
        <v>132</v>
      </c>
      <c r="C143" s="8"/>
      <c r="D143" s="8" t="s">
        <v>134</v>
      </c>
      <c r="E143" s="8" t="s">
        <v>208</v>
      </c>
      <c r="F143" s="8">
        <v>34</v>
      </c>
      <c r="G143" s="8">
        <v>33</v>
      </c>
      <c r="H143" s="8">
        <v>33</v>
      </c>
      <c r="I143" s="2">
        <v>44109</v>
      </c>
      <c r="J143" s="46">
        <f>(I143-calc!$O$2)/7+1</f>
        <v>1.5714285714285714</v>
      </c>
      <c r="K143" s="37" t="str">
        <f t="shared" si="3"/>
        <v>Oct</v>
      </c>
      <c r="L143" s="37" t="str">
        <f>"Qtr" &amp; VLOOKUP(MONTH(I143),calc!$D$3:$F$14,2,FALSE)</f>
        <v>Qtr1</v>
      </c>
      <c r="M143" s="37" t="str">
        <f>"FY" &amp; RIGHT(YEAR(I143) + VLOOKUP(MONTH(I143),{1,0;10,1},2,TRUE),2)</f>
        <v>FY21</v>
      </c>
    </row>
    <row r="144" spans="1:13" x14ac:dyDescent="0.3">
      <c r="A144" s="8"/>
      <c r="B144" s="8" t="s">
        <v>132</v>
      </c>
      <c r="C144" s="8"/>
      <c r="D144" s="8" t="s">
        <v>135</v>
      </c>
      <c r="E144" s="8" t="s">
        <v>208</v>
      </c>
      <c r="F144" s="8">
        <v>235</v>
      </c>
      <c r="G144" s="8">
        <v>235</v>
      </c>
      <c r="H144" s="8">
        <v>201</v>
      </c>
      <c r="I144" s="2">
        <v>44109</v>
      </c>
      <c r="J144" s="46">
        <f>(I144-calc!$O$2)/7+1</f>
        <v>1.5714285714285714</v>
      </c>
      <c r="K144" s="37" t="str">
        <f t="shared" si="3"/>
        <v>Oct</v>
      </c>
      <c r="L144" s="37" t="str">
        <f>"Qtr" &amp; VLOOKUP(MONTH(I144),calc!$D$3:$F$14,2,FALSE)</f>
        <v>Qtr1</v>
      </c>
      <c r="M144" s="37" t="str">
        <f>"FY" &amp; RIGHT(YEAR(I144) + VLOOKUP(MONTH(I144),{1,0;10,1},2,TRUE),2)</f>
        <v>FY21</v>
      </c>
    </row>
    <row r="145" spans="1:13" x14ac:dyDescent="0.3">
      <c r="A145" s="8"/>
      <c r="B145" s="8" t="s">
        <v>132</v>
      </c>
      <c r="C145" s="8"/>
      <c r="D145" s="8" t="s">
        <v>136</v>
      </c>
      <c r="E145" s="8" t="s">
        <v>208</v>
      </c>
      <c r="F145" s="8">
        <v>51</v>
      </c>
      <c r="G145" s="8">
        <v>43</v>
      </c>
      <c r="H145" s="8">
        <v>39</v>
      </c>
      <c r="I145" s="2">
        <v>44109</v>
      </c>
      <c r="J145" s="46">
        <f>(I145-calc!$O$2)/7+1</f>
        <v>1.5714285714285714</v>
      </c>
      <c r="K145" s="37" t="str">
        <f t="shared" si="3"/>
        <v>Oct</v>
      </c>
      <c r="L145" s="37" t="str">
        <f>"Qtr" &amp; VLOOKUP(MONTH(I145),calc!$D$3:$F$14,2,FALSE)</f>
        <v>Qtr1</v>
      </c>
      <c r="M145" s="37" t="str">
        <f>"FY" &amp; RIGHT(YEAR(I145) + VLOOKUP(MONTH(I145),{1,0;10,1},2,TRUE),2)</f>
        <v>FY21</v>
      </c>
    </row>
    <row r="146" spans="1:13" x14ac:dyDescent="0.3">
      <c r="A146" s="8"/>
      <c r="B146" s="8" t="s">
        <v>132</v>
      </c>
      <c r="C146" s="8"/>
      <c r="D146" s="8" t="s">
        <v>137</v>
      </c>
      <c r="E146" s="8" t="s">
        <v>208</v>
      </c>
      <c r="F146" s="8">
        <v>205</v>
      </c>
      <c r="G146" s="8">
        <v>183</v>
      </c>
      <c r="H146" s="8">
        <v>183</v>
      </c>
      <c r="I146" s="2">
        <v>44109</v>
      </c>
      <c r="J146" s="46">
        <f>(I146-calc!$O$2)/7+1</f>
        <v>1.5714285714285714</v>
      </c>
      <c r="K146" s="37" t="str">
        <f t="shared" si="3"/>
        <v>Oct</v>
      </c>
      <c r="L146" s="37" t="str">
        <f>"Qtr" &amp; VLOOKUP(MONTH(I146),calc!$D$3:$F$14,2,FALSE)</f>
        <v>Qtr1</v>
      </c>
      <c r="M146" s="37" t="str">
        <f>"FY" &amp; RIGHT(YEAR(I146) + VLOOKUP(MONTH(I146),{1,0;10,1},2,TRUE),2)</f>
        <v>FY21</v>
      </c>
    </row>
    <row r="147" spans="1:13" x14ac:dyDescent="0.3">
      <c r="A147" s="8"/>
      <c r="B147" s="8" t="s">
        <v>138</v>
      </c>
      <c r="C147" s="8"/>
      <c r="D147" s="8" t="s">
        <v>139</v>
      </c>
      <c r="E147" s="8" t="s">
        <v>208</v>
      </c>
      <c r="F147" s="8">
        <v>141</v>
      </c>
      <c r="G147" s="8">
        <v>129</v>
      </c>
      <c r="H147" s="8">
        <v>129</v>
      </c>
      <c r="I147" s="2">
        <v>44109</v>
      </c>
      <c r="J147" s="46">
        <f>(I147-calc!$O$2)/7+1</f>
        <v>1.5714285714285714</v>
      </c>
      <c r="K147" s="37" t="str">
        <f t="shared" si="3"/>
        <v>Oct</v>
      </c>
      <c r="L147" s="37" t="str">
        <f>"Qtr" &amp; VLOOKUP(MONTH(I147),calc!$D$3:$F$14,2,FALSE)</f>
        <v>Qtr1</v>
      </c>
      <c r="M147" s="37" t="str">
        <f>"FY" &amp; RIGHT(YEAR(I147) + VLOOKUP(MONTH(I147),{1,0;10,1},2,TRUE),2)</f>
        <v>FY21</v>
      </c>
    </row>
    <row r="148" spans="1:13" x14ac:dyDescent="0.3">
      <c r="A148" s="8"/>
      <c r="B148" s="8" t="s">
        <v>138</v>
      </c>
      <c r="C148" s="8"/>
      <c r="D148" s="8" t="s">
        <v>140</v>
      </c>
      <c r="E148" s="8" t="s">
        <v>208</v>
      </c>
      <c r="F148" s="8">
        <v>93</v>
      </c>
      <c r="G148" s="8">
        <v>81</v>
      </c>
      <c r="H148" s="8">
        <v>80</v>
      </c>
      <c r="I148" s="2">
        <v>44109</v>
      </c>
      <c r="J148" s="46">
        <f>(I148-calc!$O$2)/7+1</f>
        <v>1.5714285714285714</v>
      </c>
      <c r="K148" s="37" t="str">
        <f t="shared" si="3"/>
        <v>Oct</v>
      </c>
      <c r="L148" s="37" t="str">
        <f>"Qtr" &amp; VLOOKUP(MONTH(I148),calc!$D$3:$F$14,2,FALSE)</f>
        <v>Qtr1</v>
      </c>
      <c r="M148" s="37" t="str">
        <f>"FY" &amp; RIGHT(YEAR(I148) + VLOOKUP(MONTH(I148),{1,0;10,1},2,TRUE),2)</f>
        <v>FY21</v>
      </c>
    </row>
    <row r="149" spans="1:13" x14ac:dyDescent="0.3">
      <c r="A149" s="8"/>
      <c r="B149" s="8" t="s">
        <v>138</v>
      </c>
      <c r="C149" s="8"/>
      <c r="D149" s="8" t="s">
        <v>141</v>
      </c>
      <c r="E149" s="8" t="s">
        <v>208</v>
      </c>
      <c r="F149" s="8">
        <v>133</v>
      </c>
      <c r="G149" s="8">
        <v>119</v>
      </c>
      <c r="H149" s="8">
        <v>119</v>
      </c>
      <c r="I149" s="2">
        <v>44109</v>
      </c>
      <c r="J149" s="46">
        <f>(I149-calc!$O$2)/7+1</f>
        <v>1.5714285714285714</v>
      </c>
      <c r="K149" s="37" t="str">
        <f t="shared" si="3"/>
        <v>Oct</v>
      </c>
      <c r="L149" s="37" t="str">
        <f>"Qtr" &amp; VLOOKUP(MONTH(I149),calc!$D$3:$F$14,2,FALSE)</f>
        <v>Qtr1</v>
      </c>
      <c r="M149" s="37" t="str">
        <f>"FY" &amp; RIGHT(YEAR(I149) + VLOOKUP(MONTH(I149),{1,0;10,1},2,TRUE),2)</f>
        <v>FY21</v>
      </c>
    </row>
    <row r="150" spans="1:13" x14ac:dyDescent="0.3">
      <c r="A150" s="8"/>
      <c r="B150" s="8" t="s">
        <v>138</v>
      </c>
      <c r="C150" s="8"/>
      <c r="D150" s="8" t="s">
        <v>142</v>
      </c>
      <c r="E150" s="8" t="s">
        <v>208</v>
      </c>
      <c r="F150" s="8">
        <v>13</v>
      </c>
      <c r="G150" s="8">
        <v>10</v>
      </c>
      <c r="H150" s="8">
        <v>10</v>
      </c>
      <c r="I150" s="2">
        <v>44109</v>
      </c>
      <c r="J150" s="46">
        <f>(I150-calc!$O$2)/7+1</f>
        <v>1.5714285714285714</v>
      </c>
      <c r="K150" s="37" t="str">
        <f t="shared" si="3"/>
        <v>Oct</v>
      </c>
      <c r="L150" s="37" t="str">
        <f>"Qtr" &amp; VLOOKUP(MONTH(I150),calc!$D$3:$F$14,2,FALSE)</f>
        <v>Qtr1</v>
      </c>
      <c r="M150" s="37" t="str">
        <f>"FY" &amp; RIGHT(YEAR(I150) + VLOOKUP(MONTH(I150),{1,0;10,1},2,TRUE),2)</f>
        <v>FY21</v>
      </c>
    </row>
    <row r="151" spans="1:13" x14ac:dyDescent="0.3">
      <c r="A151" s="8"/>
      <c r="B151" s="8" t="s">
        <v>138</v>
      </c>
      <c r="C151" s="8"/>
      <c r="D151" s="8" t="s">
        <v>143</v>
      </c>
      <c r="E151" s="8" t="s">
        <v>208</v>
      </c>
      <c r="F151" s="8">
        <v>46</v>
      </c>
      <c r="G151" s="8">
        <v>33</v>
      </c>
      <c r="H151" s="8">
        <v>33</v>
      </c>
      <c r="I151" s="2">
        <v>44109</v>
      </c>
      <c r="J151" s="46">
        <f>(I151-calc!$O$2)/7+1</f>
        <v>1.5714285714285714</v>
      </c>
      <c r="K151" s="37" t="str">
        <f t="shared" si="3"/>
        <v>Oct</v>
      </c>
      <c r="L151" s="37" t="str">
        <f>"Qtr" &amp; VLOOKUP(MONTH(I151),calc!$D$3:$F$14,2,FALSE)</f>
        <v>Qtr1</v>
      </c>
      <c r="M151" s="37" t="str">
        <f>"FY" &amp; RIGHT(YEAR(I151) + VLOOKUP(MONTH(I151),{1,0;10,1},2,TRUE),2)</f>
        <v>FY21</v>
      </c>
    </row>
    <row r="152" spans="1:13" x14ac:dyDescent="0.3">
      <c r="A152" s="8"/>
      <c r="B152" s="8" t="s">
        <v>138</v>
      </c>
      <c r="C152" s="8"/>
      <c r="D152" s="8" t="s">
        <v>144</v>
      </c>
      <c r="E152" s="8" t="s">
        <v>208</v>
      </c>
      <c r="F152" s="8">
        <v>37</v>
      </c>
      <c r="G152" s="8">
        <v>29</v>
      </c>
      <c r="H152" s="8">
        <v>28</v>
      </c>
      <c r="I152" s="2">
        <v>44109</v>
      </c>
      <c r="J152" s="46">
        <f>(I152-calc!$O$2)/7+1</f>
        <v>1.5714285714285714</v>
      </c>
      <c r="K152" s="37" t="str">
        <f t="shared" si="3"/>
        <v>Oct</v>
      </c>
      <c r="L152" s="37" t="str">
        <f>"Qtr" &amp; VLOOKUP(MONTH(I152),calc!$D$3:$F$14,2,FALSE)</f>
        <v>Qtr1</v>
      </c>
      <c r="M152" s="37" t="str">
        <f>"FY" &amp; RIGHT(YEAR(I152) + VLOOKUP(MONTH(I152),{1,0;10,1},2,TRUE),2)</f>
        <v>FY21</v>
      </c>
    </row>
    <row r="153" spans="1:13" x14ac:dyDescent="0.3">
      <c r="A153" s="8"/>
      <c r="B153" s="8" t="s">
        <v>43</v>
      </c>
      <c r="C153" s="8"/>
      <c r="D153" s="8" t="s">
        <v>145</v>
      </c>
      <c r="E153" s="8" t="s">
        <v>208</v>
      </c>
      <c r="F153" s="8">
        <v>139</v>
      </c>
      <c r="G153" s="8">
        <v>114</v>
      </c>
      <c r="H153" s="8">
        <v>114</v>
      </c>
      <c r="I153" s="2">
        <v>44109</v>
      </c>
      <c r="J153" s="46">
        <f>(I153-calc!$O$2)/7+1</f>
        <v>1.5714285714285714</v>
      </c>
      <c r="K153" s="37" t="str">
        <f t="shared" si="3"/>
        <v>Oct</v>
      </c>
      <c r="L153" s="37" t="str">
        <f>"Qtr" &amp; VLOOKUP(MONTH(I153),calc!$D$3:$F$14,2,FALSE)</f>
        <v>Qtr1</v>
      </c>
      <c r="M153" s="37" t="str">
        <f>"FY" &amp; RIGHT(YEAR(I153) + VLOOKUP(MONTH(I153),{1,0;10,1},2,TRUE),2)</f>
        <v>FY21</v>
      </c>
    </row>
    <row r="154" spans="1:13" x14ac:dyDescent="0.3">
      <c r="A154" s="8"/>
      <c r="B154" s="8" t="s">
        <v>43</v>
      </c>
      <c r="C154" s="8"/>
      <c r="D154" s="8" t="s">
        <v>146</v>
      </c>
      <c r="E154" s="8" t="s">
        <v>208</v>
      </c>
      <c r="F154" s="8">
        <v>108</v>
      </c>
      <c r="G154" s="8">
        <v>92</v>
      </c>
      <c r="H154" s="8">
        <v>92</v>
      </c>
      <c r="I154" s="2">
        <v>44109</v>
      </c>
      <c r="J154" s="46">
        <f>(I154-calc!$O$2)/7+1</f>
        <v>1.5714285714285714</v>
      </c>
      <c r="K154" s="37" t="str">
        <f t="shared" si="3"/>
        <v>Oct</v>
      </c>
      <c r="L154" s="37" t="str">
        <f>"Qtr" &amp; VLOOKUP(MONTH(I154),calc!$D$3:$F$14,2,FALSE)</f>
        <v>Qtr1</v>
      </c>
      <c r="M154" s="37" t="str">
        <f>"FY" &amp; RIGHT(YEAR(I154) + VLOOKUP(MONTH(I154),{1,0;10,1},2,TRUE),2)</f>
        <v>FY21</v>
      </c>
    </row>
    <row r="155" spans="1:13" x14ac:dyDescent="0.3">
      <c r="A155" s="8"/>
      <c r="B155" s="8" t="s">
        <v>43</v>
      </c>
      <c r="C155" s="8"/>
      <c r="D155" s="8" t="s">
        <v>44</v>
      </c>
      <c r="E155" s="8" t="s">
        <v>208</v>
      </c>
      <c r="F155" s="8">
        <v>36</v>
      </c>
      <c r="G155" s="8">
        <v>28</v>
      </c>
      <c r="H155" s="8">
        <v>28</v>
      </c>
      <c r="I155" s="2">
        <v>44109</v>
      </c>
      <c r="J155" s="46">
        <f>(I155-calc!$O$2)/7+1</f>
        <v>1.5714285714285714</v>
      </c>
      <c r="K155" s="37" t="str">
        <f t="shared" si="3"/>
        <v>Oct</v>
      </c>
      <c r="L155" s="37" t="str">
        <f>"Qtr" &amp; VLOOKUP(MONTH(I155),calc!$D$3:$F$14,2,FALSE)</f>
        <v>Qtr1</v>
      </c>
      <c r="M155" s="37" t="str">
        <f>"FY" &amp; RIGHT(YEAR(I155) + VLOOKUP(MONTH(I155),{1,0;10,1},2,TRUE),2)</f>
        <v>FY21</v>
      </c>
    </row>
    <row r="156" spans="1:13" x14ac:dyDescent="0.3">
      <c r="A156" s="8"/>
      <c r="B156" s="8" t="s">
        <v>43</v>
      </c>
      <c r="C156" s="8"/>
      <c r="D156" s="8" t="s">
        <v>147</v>
      </c>
      <c r="E156" s="8" t="s">
        <v>208</v>
      </c>
      <c r="F156" s="8">
        <v>29</v>
      </c>
      <c r="G156" s="8">
        <v>24</v>
      </c>
      <c r="H156" s="8">
        <v>24</v>
      </c>
      <c r="I156" s="2">
        <v>44109</v>
      </c>
      <c r="J156" s="46">
        <f>(I156-calc!$O$2)/7+1</f>
        <v>1.5714285714285714</v>
      </c>
      <c r="K156" s="37" t="str">
        <f t="shared" si="3"/>
        <v>Oct</v>
      </c>
      <c r="L156" s="37" t="str">
        <f>"Qtr" &amp; VLOOKUP(MONTH(I156),calc!$D$3:$F$14,2,FALSE)</f>
        <v>Qtr1</v>
      </c>
      <c r="M156" s="37" t="str">
        <f>"FY" &amp; RIGHT(YEAR(I156) + VLOOKUP(MONTH(I156),{1,0;10,1},2,TRUE),2)</f>
        <v>FY21</v>
      </c>
    </row>
    <row r="157" spans="1:13" x14ac:dyDescent="0.3">
      <c r="A157" s="8"/>
      <c r="B157" s="8" t="s">
        <v>148</v>
      </c>
      <c r="C157" s="8"/>
      <c r="D157" s="8" t="s">
        <v>150</v>
      </c>
      <c r="E157" s="8" t="s">
        <v>208</v>
      </c>
      <c r="F157" s="8">
        <v>381</v>
      </c>
      <c r="G157" s="8">
        <v>288</v>
      </c>
      <c r="H157" s="8">
        <v>287</v>
      </c>
      <c r="I157" s="2">
        <v>44109</v>
      </c>
      <c r="J157" s="46">
        <f>(I157-calc!$O$2)/7+1</f>
        <v>1.5714285714285714</v>
      </c>
      <c r="K157" s="37" t="str">
        <f t="shared" si="3"/>
        <v>Oct</v>
      </c>
      <c r="L157" s="37" t="str">
        <f>"Qtr" &amp; VLOOKUP(MONTH(I157),calc!$D$3:$F$14,2,FALSE)</f>
        <v>Qtr1</v>
      </c>
      <c r="M157" s="37" t="str">
        <f>"FY" &amp; RIGHT(YEAR(I157) + VLOOKUP(MONTH(I157),{1,0;10,1},2,TRUE),2)</f>
        <v>FY21</v>
      </c>
    </row>
    <row r="158" spans="1:13" x14ac:dyDescent="0.3">
      <c r="A158" s="8"/>
      <c r="B158" s="8" t="s">
        <v>148</v>
      </c>
      <c r="C158" s="8"/>
      <c r="D158" s="8" t="s">
        <v>151</v>
      </c>
      <c r="E158" s="8" t="s">
        <v>208</v>
      </c>
      <c r="F158" s="8">
        <v>89</v>
      </c>
      <c r="G158" s="8">
        <v>62</v>
      </c>
      <c r="H158" s="8">
        <v>62</v>
      </c>
      <c r="I158" s="2">
        <v>44109</v>
      </c>
      <c r="J158" s="46">
        <f>(I158-calc!$O$2)/7+1</f>
        <v>1.5714285714285714</v>
      </c>
      <c r="K158" s="37" t="str">
        <f t="shared" si="3"/>
        <v>Oct</v>
      </c>
      <c r="L158" s="37" t="str">
        <f>"Qtr" &amp; VLOOKUP(MONTH(I158),calc!$D$3:$F$14,2,FALSE)</f>
        <v>Qtr1</v>
      </c>
      <c r="M158" s="37" t="str">
        <f>"FY" &amp; RIGHT(YEAR(I158) + VLOOKUP(MONTH(I158),{1,0;10,1},2,TRUE),2)</f>
        <v>FY21</v>
      </c>
    </row>
    <row r="159" spans="1:13" x14ac:dyDescent="0.3">
      <c r="A159" s="8"/>
      <c r="B159" s="8" t="s">
        <v>148</v>
      </c>
      <c r="C159" s="8"/>
      <c r="D159" s="8" t="s">
        <v>152</v>
      </c>
      <c r="E159" s="8" t="s">
        <v>208</v>
      </c>
      <c r="F159" s="8">
        <v>131</v>
      </c>
      <c r="G159" s="8">
        <v>108</v>
      </c>
      <c r="H159" s="8">
        <v>108</v>
      </c>
      <c r="I159" s="2">
        <v>44109</v>
      </c>
      <c r="J159" s="46">
        <f>(I159-calc!$O$2)/7+1</f>
        <v>1.5714285714285714</v>
      </c>
      <c r="K159" s="37" t="str">
        <f t="shared" si="3"/>
        <v>Oct</v>
      </c>
      <c r="L159" s="37" t="str">
        <f>"Qtr" &amp; VLOOKUP(MONTH(I159),calc!$D$3:$F$14,2,FALSE)</f>
        <v>Qtr1</v>
      </c>
      <c r="M159" s="37" t="str">
        <f>"FY" &amp; RIGHT(YEAR(I159) + VLOOKUP(MONTH(I159),{1,0;10,1},2,TRUE),2)</f>
        <v>FY21</v>
      </c>
    </row>
    <row r="160" spans="1:13" x14ac:dyDescent="0.3">
      <c r="A160" s="8"/>
      <c r="B160" s="8" t="s">
        <v>10</v>
      </c>
      <c r="C160" s="8"/>
      <c r="D160" s="8" t="s">
        <v>153</v>
      </c>
      <c r="E160" s="8" t="s">
        <v>208</v>
      </c>
      <c r="F160" s="8">
        <v>583</v>
      </c>
      <c r="G160" s="8">
        <v>537</v>
      </c>
      <c r="H160" s="8">
        <v>523</v>
      </c>
      <c r="I160" s="2">
        <v>44109</v>
      </c>
      <c r="J160" s="46">
        <f>(I160-calc!$O$2)/7+1</f>
        <v>1.5714285714285714</v>
      </c>
      <c r="K160" s="37" t="str">
        <f t="shared" si="3"/>
        <v>Oct</v>
      </c>
      <c r="L160" s="37" t="str">
        <f>"Qtr" &amp; VLOOKUP(MONTH(I160),calc!$D$3:$F$14,2,FALSE)</f>
        <v>Qtr1</v>
      </c>
      <c r="M160" s="37" t="str">
        <f>"FY" &amp; RIGHT(YEAR(I160) + VLOOKUP(MONTH(I160),{1,0;10,1},2,TRUE),2)</f>
        <v>FY21</v>
      </c>
    </row>
    <row r="161" spans="1:13" x14ac:dyDescent="0.3">
      <c r="A161" s="8"/>
      <c r="B161" s="8" t="s">
        <v>10</v>
      </c>
      <c r="C161" s="8"/>
      <c r="D161" s="8" t="s">
        <v>154</v>
      </c>
      <c r="E161" s="8" t="s">
        <v>208</v>
      </c>
      <c r="F161" s="8">
        <v>183</v>
      </c>
      <c r="G161" s="8">
        <v>175</v>
      </c>
      <c r="H161" s="8">
        <v>168</v>
      </c>
      <c r="I161" s="2">
        <v>44109</v>
      </c>
      <c r="J161" s="46">
        <f>(I161-calc!$O$2)/7+1</f>
        <v>1.5714285714285714</v>
      </c>
      <c r="K161" s="37" t="str">
        <f t="shared" si="3"/>
        <v>Oct</v>
      </c>
      <c r="L161" s="37" t="str">
        <f>"Qtr" &amp; VLOOKUP(MONTH(I161),calc!$D$3:$F$14,2,FALSE)</f>
        <v>Qtr1</v>
      </c>
      <c r="M161" s="37" t="str">
        <f>"FY" &amp; RIGHT(YEAR(I161) + VLOOKUP(MONTH(I161),{1,0;10,1},2,TRUE),2)</f>
        <v>FY21</v>
      </c>
    </row>
    <row r="162" spans="1:13" x14ac:dyDescent="0.3">
      <c r="A162" s="8"/>
      <c r="B162" s="8" t="s">
        <v>10</v>
      </c>
      <c r="C162" s="8"/>
      <c r="D162" s="8" t="s">
        <v>155</v>
      </c>
      <c r="E162" s="8" t="s">
        <v>208</v>
      </c>
      <c r="F162" s="8">
        <v>207</v>
      </c>
      <c r="G162" s="8">
        <v>195</v>
      </c>
      <c r="H162" s="8">
        <v>192</v>
      </c>
      <c r="I162" s="2">
        <v>44109</v>
      </c>
      <c r="J162" s="46">
        <f>(I162-calc!$O$2)/7+1</f>
        <v>1.5714285714285714</v>
      </c>
      <c r="K162" s="37" t="str">
        <f t="shared" si="3"/>
        <v>Oct</v>
      </c>
      <c r="L162" s="37" t="str">
        <f>"Qtr" &amp; VLOOKUP(MONTH(I162),calc!$D$3:$F$14,2,FALSE)</f>
        <v>Qtr1</v>
      </c>
      <c r="M162" s="37" t="str">
        <f>"FY" &amp; RIGHT(YEAR(I162) + VLOOKUP(MONTH(I162),{1,0;10,1},2,TRUE),2)</f>
        <v>FY21</v>
      </c>
    </row>
    <row r="163" spans="1:13" x14ac:dyDescent="0.3">
      <c r="A163" s="8"/>
      <c r="B163" s="8" t="s">
        <v>10</v>
      </c>
      <c r="C163" s="8"/>
      <c r="D163" s="8" t="s">
        <v>156</v>
      </c>
      <c r="E163" s="8" t="s">
        <v>208</v>
      </c>
      <c r="F163" s="8">
        <v>224</v>
      </c>
      <c r="G163" s="8">
        <v>215</v>
      </c>
      <c r="H163" s="8">
        <v>213</v>
      </c>
      <c r="I163" s="2">
        <v>44109</v>
      </c>
      <c r="J163" s="46">
        <f>(I163-calc!$O$2)/7+1</f>
        <v>1.5714285714285714</v>
      </c>
      <c r="K163" s="37" t="str">
        <f t="shared" si="3"/>
        <v>Oct</v>
      </c>
      <c r="L163" s="37" t="str">
        <f>"Qtr" &amp; VLOOKUP(MONTH(I163),calc!$D$3:$F$14,2,FALSE)</f>
        <v>Qtr1</v>
      </c>
      <c r="M163" s="37" t="str">
        <f>"FY" &amp; RIGHT(YEAR(I163) + VLOOKUP(MONTH(I163),{1,0;10,1},2,TRUE),2)</f>
        <v>FY21</v>
      </c>
    </row>
    <row r="164" spans="1:13" x14ac:dyDescent="0.3">
      <c r="A164" s="8"/>
      <c r="B164" s="8" t="s">
        <v>10</v>
      </c>
      <c r="C164" s="8"/>
      <c r="D164" s="8" t="s">
        <v>157</v>
      </c>
      <c r="E164" s="8" t="s">
        <v>208</v>
      </c>
      <c r="F164" s="8">
        <v>98</v>
      </c>
      <c r="G164" s="8">
        <v>83</v>
      </c>
      <c r="H164" s="8">
        <v>83</v>
      </c>
      <c r="I164" s="2">
        <v>44109</v>
      </c>
      <c r="J164" s="46">
        <f>(I164-calc!$O$2)/7+1</f>
        <v>1.5714285714285714</v>
      </c>
      <c r="K164" s="37" t="str">
        <f t="shared" si="3"/>
        <v>Oct</v>
      </c>
      <c r="L164" s="37" t="str">
        <f>"Qtr" &amp; VLOOKUP(MONTH(I164),calc!$D$3:$F$14,2,FALSE)</f>
        <v>Qtr1</v>
      </c>
      <c r="M164" s="37" t="str">
        <f>"FY" &amp; RIGHT(YEAR(I164) + VLOOKUP(MONTH(I164),{1,0;10,1},2,TRUE),2)</f>
        <v>FY21</v>
      </c>
    </row>
    <row r="165" spans="1:13" x14ac:dyDescent="0.3">
      <c r="A165" s="8"/>
      <c r="B165" s="8" t="s">
        <v>10</v>
      </c>
      <c r="C165" s="8"/>
      <c r="D165" s="8" t="s">
        <v>158</v>
      </c>
      <c r="E165" s="8" t="s">
        <v>208</v>
      </c>
      <c r="F165" s="8">
        <v>68</v>
      </c>
      <c r="G165" s="8">
        <v>65</v>
      </c>
      <c r="H165" s="8">
        <v>65</v>
      </c>
      <c r="I165" s="2">
        <v>44109</v>
      </c>
      <c r="J165" s="46">
        <f>(I165-calc!$O$2)/7+1</f>
        <v>1.5714285714285714</v>
      </c>
      <c r="K165" s="37" t="str">
        <f t="shared" si="3"/>
        <v>Oct</v>
      </c>
      <c r="L165" s="37" t="str">
        <f>"Qtr" &amp; VLOOKUP(MONTH(I165),calc!$D$3:$F$14,2,FALSE)</f>
        <v>Qtr1</v>
      </c>
      <c r="M165" s="37" t="str">
        <f>"FY" &amp; RIGHT(YEAR(I165) + VLOOKUP(MONTH(I165),{1,0;10,1},2,TRUE),2)</f>
        <v>FY21</v>
      </c>
    </row>
    <row r="166" spans="1:13" x14ac:dyDescent="0.3">
      <c r="A166" s="8"/>
      <c r="B166" s="8" t="s">
        <v>10</v>
      </c>
      <c r="C166" s="8"/>
      <c r="D166" s="8" t="s">
        <v>159</v>
      </c>
      <c r="E166" s="8" t="s">
        <v>208</v>
      </c>
      <c r="F166" s="8">
        <v>89</v>
      </c>
      <c r="G166" s="8">
        <v>78</v>
      </c>
      <c r="H166" s="8">
        <v>60</v>
      </c>
      <c r="I166" s="2">
        <v>44109</v>
      </c>
      <c r="J166" s="46">
        <f>(I166-calc!$O$2)/7+1</f>
        <v>1.5714285714285714</v>
      </c>
      <c r="K166" s="37" t="str">
        <f t="shared" si="3"/>
        <v>Oct</v>
      </c>
      <c r="L166" s="37" t="str">
        <f>"Qtr" &amp; VLOOKUP(MONTH(I166),calc!$D$3:$F$14,2,FALSE)</f>
        <v>Qtr1</v>
      </c>
      <c r="M166" s="37" t="str">
        <f>"FY" &amp; RIGHT(YEAR(I166) + VLOOKUP(MONTH(I166),{1,0;10,1},2,TRUE),2)</f>
        <v>FY21</v>
      </c>
    </row>
    <row r="167" spans="1:13" x14ac:dyDescent="0.3">
      <c r="A167" s="8"/>
      <c r="B167" s="8" t="s">
        <v>10</v>
      </c>
      <c r="C167" s="8"/>
      <c r="D167" s="8" t="s">
        <v>160</v>
      </c>
      <c r="E167" s="8" t="s">
        <v>208</v>
      </c>
      <c r="F167" s="8">
        <v>108</v>
      </c>
      <c r="G167" s="8">
        <v>100</v>
      </c>
      <c r="H167" s="8">
        <v>100</v>
      </c>
      <c r="I167" s="2">
        <v>44109</v>
      </c>
      <c r="J167" s="46">
        <f>(I167-calc!$O$2)/7+1</f>
        <v>1.5714285714285714</v>
      </c>
      <c r="K167" s="37" t="str">
        <f t="shared" si="3"/>
        <v>Oct</v>
      </c>
      <c r="L167" s="37" t="str">
        <f>"Qtr" &amp; VLOOKUP(MONTH(I167),calc!$D$3:$F$14,2,FALSE)</f>
        <v>Qtr1</v>
      </c>
      <c r="M167" s="37" t="str">
        <f>"FY" &amp; RIGHT(YEAR(I167) + VLOOKUP(MONTH(I167),{1,0;10,1},2,TRUE),2)</f>
        <v>FY21</v>
      </c>
    </row>
    <row r="168" spans="1:13" x14ac:dyDescent="0.3">
      <c r="A168" s="8"/>
      <c r="B168" s="8" t="s">
        <v>10</v>
      </c>
      <c r="C168" s="8"/>
      <c r="D168" s="8" t="s">
        <v>161</v>
      </c>
      <c r="E168" s="8" t="s">
        <v>208</v>
      </c>
      <c r="F168" s="8">
        <v>35</v>
      </c>
      <c r="G168" s="8">
        <v>31</v>
      </c>
      <c r="H168" s="8">
        <v>31</v>
      </c>
      <c r="I168" s="2">
        <v>44109</v>
      </c>
      <c r="J168" s="46">
        <f>(I168-calc!$O$2)/7+1</f>
        <v>1.5714285714285714</v>
      </c>
      <c r="K168" s="37" t="str">
        <f t="shared" si="3"/>
        <v>Oct</v>
      </c>
      <c r="L168" s="37" t="str">
        <f>"Qtr" &amp; VLOOKUP(MONTH(I168),calc!$D$3:$F$14,2,FALSE)</f>
        <v>Qtr1</v>
      </c>
      <c r="M168" s="37" t="str">
        <f>"FY" &amp; RIGHT(YEAR(I168) + VLOOKUP(MONTH(I168),{1,0;10,1},2,TRUE),2)</f>
        <v>FY21</v>
      </c>
    </row>
    <row r="169" spans="1:13" x14ac:dyDescent="0.3">
      <c r="A169" s="8"/>
      <c r="B169" s="8" t="s">
        <v>10</v>
      </c>
      <c r="C169" s="8"/>
      <c r="D169" s="8" t="s">
        <v>162</v>
      </c>
      <c r="E169" s="8" t="s">
        <v>208</v>
      </c>
      <c r="F169" s="8">
        <v>64</v>
      </c>
      <c r="G169" s="8">
        <v>59</v>
      </c>
      <c r="H169" s="8">
        <v>59</v>
      </c>
      <c r="I169" s="2">
        <v>44109</v>
      </c>
      <c r="J169" s="46">
        <f>(I169-calc!$O$2)/7+1</f>
        <v>1.5714285714285714</v>
      </c>
      <c r="K169" s="37" t="str">
        <f t="shared" si="3"/>
        <v>Oct</v>
      </c>
      <c r="L169" s="37" t="str">
        <f>"Qtr" &amp; VLOOKUP(MONTH(I169),calc!$D$3:$F$14,2,FALSE)</f>
        <v>Qtr1</v>
      </c>
      <c r="M169" s="37" t="str">
        <f>"FY" &amp; RIGHT(YEAR(I169) + VLOOKUP(MONTH(I169),{1,0;10,1},2,TRUE),2)</f>
        <v>FY21</v>
      </c>
    </row>
    <row r="170" spans="1:13" x14ac:dyDescent="0.3">
      <c r="A170" s="8"/>
      <c r="B170" s="8" t="s">
        <v>10</v>
      </c>
      <c r="C170" s="8"/>
      <c r="D170" s="8" t="s">
        <v>163</v>
      </c>
      <c r="E170" s="8" t="s">
        <v>208</v>
      </c>
      <c r="F170" s="8">
        <v>50</v>
      </c>
      <c r="G170" s="8">
        <v>46</v>
      </c>
      <c r="H170" s="8">
        <v>46</v>
      </c>
      <c r="I170" s="2">
        <v>44109</v>
      </c>
      <c r="J170" s="46">
        <f>(I170-calc!$O$2)/7+1</f>
        <v>1.5714285714285714</v>
      </c>
      <c r="K170" s="37" t="str">
        <f t="shared" si="3"/>
        <v>Oct</v>
      </c>
      <c r="L170" s="37" t="str">
        <f>"Qtr" &amp; VLOOKUP(MONTH(I170),calc!$D$3:$F$14,2,FALSE)</f>
        <v>Qtr1</v>
      </c>
      <c r="M170" s="37" t="str">
        <f>"FY" &amp; RIGHT(YEAR(I170) + VLOOKUP(MONTH(I170),{1,0;10,1},2,TRUE),2)</f>
        <v>FY21</v>
      </c>
    </row>
    <row r="171" spans="1:13" x14ac:dyDescent="0.3">
      <c r="A171" s="8"/>
      <c r="B171" s="8" t="s">
        <v>55</v>
      </c>
      <c r="C171" s="8"/>
      <c r="D171" s="8" t="s">
        <v>56</v>
      </c>
      <c r="E171" s="8" t="s">
        <v>208</v>
      </c>
      <c r="F171" s="8">
        <v>125</v>
      </c>
      <c r="G171" s="8">
        <v>124</v>
      </c>
      <c r="H171" s="8">
        <v>125</v>
      </c>
      <c r="I171" s="2">
        <v>44116</v>
      </c>
      <c r="J171" s="46">
        <f>(I171-calc!$O$2)/7+1</f>
        <v>2.5714285714285712</v>
      </c>
      <c r="K171" s="37" t="str">
        <f t="shared" si="3"/>
        <v>Oct</v>
      </c>
      <c r="L171" s="37" t="str">
        <f>"Qtr" &amp; VLOOKUP(MONTH(I171),calc!$D$3:$F$14,2,FALSE)</f>
        <v>Qtr1</v>
      </c>
      <c r="M171" s="37" t="str">
        <f>"FY" &amp; RIGHT(YEAR(I171) + VLOOKUP(MONTH(I171),{1,0;10,1},2,TRUE),2)</f>
        <v>FY21</v>
      </c>
    </row>
    <row r="172" spans="1:13" x14ac:dyDescent="0.3">
      <c r="A172" s="8"/>
      <c r="B172" s="8" t="s">
        <v>55</v>
      </c>
      <c r="C172" s="8"/>
      <c r="D172" s="8" t="s">
        <v>59</v>
      </c>
      <c r="E172" s="8" t="s">
        <v>208</v>
      </c>
      <c r="F172" s="8">
        <v>65</v>
      </c>
      <c r="G172" s="8">
        <v>63</v>
      </c>
      <c r="H172" s="8">
        <v>52</v>
      </c>
      <c r="I172" s="2">
        <v>44116</v>
      </c>
      <c r="J172" s="46">
        <f>(I172-calc!$O$2)/7+1</f>
        <v>2.5714285714285712</v>
      </c>
      <c r="K172" s="37" t="str">
        <f t="shared" si="3"/>
        <v>Oct</v>
      </c>
      <c r="L172" s="37" t="str">
        <f>"Qtr" &amp; VLOOKUP(MONTH(I172),calc!$D$3:$F$14,2,FALSE)</f>
        <v>Qtr1</v>
      </c>
      <c r="M172" s="37" t="str">
        <f>"FY" &amp; RIGHT(YEAR(I172) + VLOOKUP(MONTH(I172),{1,0;10,1},2,TRUE),2)</f>
        <v>FY21</v>
      </c>
    </row>
    <row r="173" spans="1:13" x14ac:dyDescent="0.3">
      <c r="A173" s="8"/>
      <c r="B173" s="8" t="s">
        <v>55</v>
      </c>
      <c r="C173" s="8"/>
      <c r="D173" s="8" t="s">
        <v>60</v>
      </c>
      <c r="E173" s="8" t="s">
        <v>208</v>
      </c>
      <c r="F173" s="8">
        <v>18</v>
      </c>
      <c r="G173" s="8">
        <v>18</v>
      </c>
      <c r="H173" s="8">
        <v>17</v>
      </c>
      <c r="I173" s="2">
        <v>44116</v>
      </c>
      <c r="J173" s="46">
        <f>(I173-calc!$O$2)/7+1</f>
        <v>2.5714285714285712</v>
      </c>
      <c r="K173" s="37" t="str">
        <f t="shared" si="3"/>
        <v>Oct</v>
      </c>
      <c r="L173" s="37" t="str">
        <f>"Qtr" &amp; VLOOKUP(MONTH(I173),calc!$D$3:$F$14,2,FALSE)</f>
        <v>Qtr1</v>
      </c>
      <c r="M173" s="37" t="str">
        <f>"FY" &amp; RIGHT(YEAR(I173) + VLOOKUP(MONTH(I173),{1,0;10,1},2,TRUE),2)</f>
        <v>FY21</v>
      </c>
    </row>
    <row r="174" spans="1:13" x14ac:dyDescent="0.3">
      <c r="A174" s="8"/>
      <c r="B174" s="8" t="s">
        <v>61</v>
      </c>
      <c r="C174" s="8" t="s">
        <v>62</v>
      </c>
      <c r="D174" s="8" t="s">
        <v>63</v>
      </c>
      <c r="E174" s="8" t="s">
        <v>208</v>
      </c>
      <c r="F174" s="8">
        <v>8</v>
      </c>
      <c r="G174" s="8">
        <v>4</v>
      </c>
      <c r="H174" s="8">
        <v>4</v>
      </c>
      <c r="I174" s="2">
        <v>44116</v>
      </c>
      <c r="J174" s="46">
        <f>(I174-calc!$O$2)/7+1</f>
        <v>2.5714285714285712</v>
      </c>
      <c r="K174" s="37" t="str">
        <f t="shared" si="3"/>
        <v>Oct</v>
      </c>
      <c r="L174" s="37" t="str">
        <f>"Qtr" &amp; VLOOKUP(MONTH(I174),calc!$D$3:$F$14,2,FALSE)</f>
        <v>Qtr1</v>
      </c>
      <c r="M174" s="37" t="str">
        <f>"FY" &amp; RIGHT(YEAR(I174) + VLOOKUP(MONTH(I174),{1,0;10,1},2,TRUE),2)</f>
        <v>FY21</v>
      </c>
    </row>
    <row r="175" spans="1:13" x14ac:dyDescent="0.3">
      <c r="A175" s="8"/>
      <c r="B175" s="8" t="s">
        <v>61</v>
      </c>
      <c r="C175" s="8" t="s">
        <v>64</v>
      </c>
      <c r="D175" s="8" t="s">
        <v>65</v>
      </c>
      <c r="E175" s="8" t="s">
        <v>208</v>
      </c>
      <c r="F175" s="8">
        <v>20</v>
      </c>
      <c r="G175" s="8">
        <v>14</v>
      </c>
      <c r="H175" s="8">
        <v>14</v>
      </c>
      <c r="I175" s="2">
        <v>44116</v>
      </c>
      <c r="J175" s="46">
        <f>(I175-calc!$O$2)/7+1</f>
        <v>2.5714285714285712</v>
      </c>
      <c r="K175" s="37" t="str">
        <f t="shared" si="3"/>
        <v>Oct</v>
      </c>
      <c r="L175" s="37" t="str">
        <f>"Qtr" &amp; VLOOKUP(MONTH(I175),calc!$D$3:$F$14,2,FALSE)</f>
        <v>Qtr1</v>
      </c>
      <c r="M175" s="37" t="str">
        <f>"FY" &amp; RIGHT(YEAR(I175) + VLOOKUP(MONTH(I175),{1,0;10,1},2,TRUE),2)</f>
        <v>FY21</v>
      </c>
    </row>
    <row r="176" spans="1:13" x14ac:dyDescent="0.3">
      <c r="A176" s="8"/>
      <c r="B176" s="8" t="s">
        <v>61</v>
      </c>
      <c r="C176" s="8" t="s">
        <v>66</v>
      </c>
      <c r="D176" s="8" t="s">
        <v>67</v>
      </c>
      <c r="E176" s="8" t="s">
        <v>208</v>
      </c>
      <c r="F176" s="8">
        <v>47</v>
      </c>
      <c r="G176" s="8">
        <v>5</v>
      </c>
      <c r="H176" s="8">
        <v>5</v>
      </c>
      <c r="I176" s="2">
        <v>44116</v>
      </c>
      <c r="J176" s="46">
        <f>(I176-calc!$O$2)/7+1</f>
        <v>2.5714285714285712</v>
      </c>
      <c r="K176" s="37" t="str">
        <f t="shared" si="3"/>
        <v>Oct</v>
      </c>
      <c r="L176" s="37" t="str">
        <f>"Qtr" &amp; VLOOKUP(MONTH(I176),calc!$D$3:$F$14,2,FALSE)</f>
        <v>Qtr1</v>
      </c>
      <c r="M176" s="37" t="str">
        <f>"FY" &amp; RIGHT(YEAR(I176) + VLOOKUP(MONTH(I176),{1,0;10,1},2,TRUE),2)</f>
        <v>FY21</v>
      </c>
    </row>
    <row r="177" spans="1:13" x14ac:dyDescent="0.3">
      <c r="A177" s="8"/>
      <c r="B177" s="8" t="s">
        <v>61</v>
      </c>
      <c r="C177" s="8" t="s">
        <v>68</v>
      </c>
      <c r="D177" s="8" t="s">
        <v>69</v>
      </c>
      <c r="E177" s="8" t="s">
        <v>208</v>
      </c>
      <c r="F177" s="8">
        <v>17</v>
      </c>
      <c r="G177" s="8">
        <v>7</v>
      </c>
      <c r="H177" s="8">
        <v>6</v>
      </c>
      <c r="I177" s="2">
        <v>44116</v>
      </c>
      <c r="J177" s="46">
        <f>(I177-calc!$O$2)/7+1</f>
        <v>2.5714285714285712</v>
      </c>
      <c r="K177" s="37" t="str">
        <f t="shared" si="3"/>
        <v>Oct</v>
      </c>
      <c r="L177" s="37" t="str">
        <f>"Qtr" &amp; VLOOKUP(MONTH(I177),calc!$D$3:$F$14,2,FALSE)</f>
        <v>Qtr1</v>
      </c>
      <c r="M177" s="37" t="str">
        <f>"FY" &amp; RIGHT(YEAR(I177) + VLOOKUP(MONTH(I177),{1,0;10,1},2,TRUE),2)</f>
        <v>FY21</v>
      </c>
    </row>
    <row r="178" spans="1:13" x14ac:dyDescent="0.3">
      <c r="A178" s="8"/>
      <c r="B178" s="8" t="s">
        <v>61</v>
      </c>
      <c r="C178" s="8" t="s">
        <v>68</v>
      </c>
      <c r="D178" s="8" t="s">
        <v>70</v>
      </c>
      <c r="E178" s="8" t="s">
        <v>208</v>
      </c>
      <c r="F178" s="8">
        <v>1374</v>
      </c>
      <c r="G178" s="8">
        <v>1025</v>
      </c>
      <c r="H178" s="8">
        <v>934</v>
      </c>
      <c r="I178" s="2">
        <v>44116</v>
      </c>
      <c r="J178" s="46">
        <f>(I178-calc!$O$2)/7+1</f>
        <v>2.5714285714285712</v>
      </c>
      <c r="K178" s="37" t="str">
        <f t="shared" si="3"/>
        <v>Oct</v>
      </c>
      <c r="L178" s="37" t="str">
        <f>"Qtr" &amp; VLOOKUP(MONTH(I178),calc!$D$3:$F$14,2,FALSE)</f>
        <v>Qtr1</v>
      </c>
      <c r="M178" s="37" t="str">
        <f>"FY" &amp; RIGHT(YEAR(I178) + VLOOKUP(MONTH(I178),{1,0;10,1},2,TRUE),2)</f>
        <v>FY21</v>
      </c>
    </row>
    <row r="179" spans="1:13" x14ac:dyDescent="0.3">
      <c r="A179" s="8"/>
      <c r="B179" s="8" t="s">
        <v>61</v>
      </c>
      <c r="C179" s="8" t="s">
        <v>71</v>
      </c>
      <c r="D179" s="8" t="s">
        <v>72</v>
      </c>
      <c r="E179" s="8" t="s">
        <v>208</v>
      </c>
      <c r="F179" s="8">
        <v>14</v>
      </c>
      <c r="G179" s="8">
        <v>8</v>
      </c>
      <c r="H179" s="8">
        <v>8</v>
      </c>
      <c r="I179" s="2">
        <v>44116</v>
      </c>
      <c r="J179" s="46">
        <f>(I179-calc!$O$2)/7+1</f>
        <v>2.5714285714285712</v>
      </c>
      <c r="K179" s="37" t="str">
        <f t="shared" si="3"/>
        <v>Oct</v>
      </c>
      <c r="L179" s="37" t="str">
        <f>"Qtr" &amp; VLOOKUP(MONTH(I179),calc!$D$3:$F$14,2,FALSE)</f>
        <v>Qtr1</v>
      </c>
      <c r="M179" s="37" t="str">
        <f>"FY" &amp; RIGHT(YEAR(I179) + VLOOKUP(MONTH(I179),{1,0;10,1},2,TRUE),2)</f>
        <v>FY21</v>
      </c>
    </row>
    <row r="180" spans="1:13" x14ac:dyDescent="0.3">
      <c r="A180" s="8"/>
      <c r="B180" s="8" t="s">
        <v>61</v>
      </c>
      <c r="C180" s="8" t="s">
        <v>73</v>
      </c>
      <c r="D180" s="8" t="s">
        <v>74</v>
      </c>
      <c r="E180" s="8" t="s">
        <v>208</v>
      </c>
      <c r="F180" s="8">
        <v>23</v>
      </c>
      <c r="G180" s="8">
        <v>19</v>
      </c>
      <c r="H180" s="8">
        <v>19</v>
      </c>
      <c r="I180" s="2">
        <v>44116</v>
      </c>
      <c r="J180" s="46">
        <f>(I180-calc!$O$2)/7+1</f>
        <v>2.5714285714285712</v>
      </c>
      <c r="K180" s="37" t="str">
        <f t="shared" si="3"/>
        <v>Oct</v>
      </c>
      <c r="L180" s="37" t="str">
        <f>"Qtr" &amp; VLOOKUP(MONTH(I180),calc!$D$3:$F$14,2,FALSE)</f>
        <v>Qtr1</v>
      </c>
      <c r="M180" s="37" t="str">
        <f>"FY" &amp; RIGHT(YEAR(I180) + VLOOKUP(MONTH(I180),{1,0;10,1},2,TRUE),2)</f>
        <v>FY21</v>
      </c>
    </row>
    <row r="181" spans="1:13" x14ac:dyDescent="0.3">
      <c r="A181" s="8"/>
      <c r="B181" s="8" t="s">
        <v>61</v>
      </c>
      <c r="C181" s="8" t="s">
        <v>68</v>
      </c>
      <c r="D181" s="8" t="s">
        <v>75</v>
      </c>
      <c r="E181" s="8" t="s">
        <v>208</v>
      </c>
      <c r="F181" s="8">
        <v>61</v>
      </c>
      <c r="G181" s="8">
        <v>42</v>
      </c>
      <c r="H181" s="8">
        <v>42</v>
      </c>
      <c r="I181" s="2">
        <v>44116</v>
      </c>
      <c r="J181" s="46">
        <f>(I181-calc!$O$2)/7+1</f>
        <v>2.5714285714285712</v>
      </c>
      <c r="K181" s="37" t="str">
        <f t="shared" si="3"/>
        <v>Oct</v>
      </c>
      <c r="L181" s="37" t="str">
        <f>"Qtr" &amp; VLOOKUP(MONTH(I181),calc!$D$3:$F$14,2,FALSE)</f>
        <v>Qtr1</v>
      </c>
      <c r="M181" s="37" t="str">
        <f>"FY" &amp; RIGHT(YEAR(I181) + VLOOKUP(MONTH(I181),{1,0;10,1},2,TRUE),2)</f>
        <v>FY21</v>
      </c>
    </row>
    <row r="182" spans="1:13" x14ac:dyDescent="0.3">
      <c r="A182" s="8"/>
      <c r="B182" s="8" t="s">
        <v>61</v>
      </c>
      <c r="C182" s="8" t="s">
        <v>73</v>
      </c>
      <c r="D182" s="8" t="s">
        <v>76</v>
      </c>
      <c r="E182" s="8" t="s">
        <v>208</v>
      </c>
      <c r="F182" s="8">
        <v>5</v>
      </c>
      <c r="G182" s="8">
        <v>4</v>
      </c>
      <c r="H182" s="8">
        <v>4</v>
      </c>
      <c r="I182" s="2">
        <v>44116</v>
      </c>
      <c r="J182" s="46">
        <f>(I182-calc!$O$2)/7+1</f>
        <v>2.5714285714285712</v>
      </c>
      <c r="K182" s="37" t="str">
        <f t="shared" si="3"/>
        <v>Oct</v>
      </c>
      <c r="L182" s="37" t="str">
        <f>"Qtr" &amp; VLOOKUP(MONTH(I182),calc!$D$3:$F$14,2,FALSE)</f>
        <v>Qtr1</v>
      </c>
      <c r="M182" s="37" t="str">
        <f>"FY" &amp; RIGHT(YEAR(I182) + VLOOKUP(MONTH(I182),{1,0;10,1},2,TRUE),2)</f>
        <v>FY21</v>
      </c>
    </row>
    <row r="183" spans="1:13" x14ac:dyDescent="0.3">
      <c r="A183" s="8"/>
      <c r="B183" s="8" t="s">
        <v>61</v>
      </c>
      <c r="C183" s="8" t="s">
        <v>62</v>
      </c>
      <c r="D183" s="8" t="s">
        <v>77</v>
      </c>
      <c r="E183" s="8" t="s">
        <v>208</v>
      </c>
      <c r="F183" s="8">
        <v>36</v>
      </c>
      <c r="G183" s="8">
        <v>10</v>
      </c>
      <c r="H183" s="8">
        <v>5</v>
      </c>
      <c r="I183" s="2">
        <v>44116</v>
      </c>
      <c r="J183" s="46">
        <f>(I183-calc!$O$2)/7+1</f>
        <v>2.5714285714285712</v>
      </c>
      <c r="K183" s="37" t="str">
        <f t="shared" si="3"/>
        <v>Oct</v>
      </c>
      <c r="L183" s="37" t="str">
        <f>"Qtr" &amp; VLOOKUP(MONTH(I183),calc!$D$3:$F$14,2,FALSE)</f>
        <v>Qtr1</v>
      </c>
      <c r="M183" s="37" t="str">
        <f>"FY" &amp; RIGHT(YEAR(I183) + VLOOKUP(MONTH(I183),{1,0;10,1},2,TRUE),2)</f>
        <v>FY21</v>
      </c>
    </row>
    <row r="184" spans="1:13" x14ac:dyDescent="0.3">
      <c r="A184" s="8"/>
      <c r="B184" s="8" t="s">
        <v>61</v>
      </c>
      <c r="C184" s="8" t="s">
        <v>78</v>
      </c>
      <c r="D184" s="8" t="s">
        <v>79</v>
      </c>
      <c r="E184" s="8" t="s">
        <v>208</v>
      </c>
      <c r="F184" s="8">
        <v>59</v>
      </c>
      <c r="G184" s="8">
        <v>45</v>
      </c>
      <c r="H184" s="8">
        <v>42</v>
      </c>
      <c r="I184" s="2">
        <v>44116</v>
      </c>
      <c r="J184" s="46">
        <f>(I184-calc!$O$2)/7+1</f>
        <v>2.5714285714285712</v>
      </c>
      <c r="K184" s="37" t="str">
        <f t="shared" si="3"/>
        <v>Oct</v>
      </c>
      <c r="L184" s="37" t="str">
        <f>"Qtr" &amp; VLOOKUP(MONTH(I184),calc!$D$3:$F$14,2,FALSE)</f>
        <v>Qtr1</v>
      </c>
      <c r="M184" s="37" t="str">
        <f>"FY" &amp; RIGHT(YEAR(I184) + VLOOKUP(MONTH(I184),{1,0;10,1},2,TRUE),2)</f>
        <v>FY21</v>
      </c>
    </row>
    <row r="185" spans="1:13" x14ac:dyDescent="0.3">
      <c r="A185" s="8"/>
      <c r="B185" s="8" t="s">
        <v>61</v>
      </c>
      <c r="C185" s="8" t="s">
        <v>80</v>
      </c>
      <c r="D185" s="8" t="s">
        <v>81</v>
      </c>
      <c r="E185" s="8" t="s">
        <v>208</v>
      </c>
      <c r="F185" s="8">
        <v>22</v>
      </c>
      <c r="G185" s="8">
        <v>15</v>
      </c>
      <c r="H185" s="8">
        <v>15</v>
      </c>
      <c r="I185" s="2">
        <v>44116</v>
      </c>
      <c r="J185" s="46">
        <f>(I185-calc!$O$2)/7+1</f>
        <v>2.5714285714285712</v>
      </c>
      <c r="K185" s="37" t="str">
        <f t="shared" si="3"/>
        <v>Oct</v>
      </c>
      <c r="L185" s="37" t="str">
        <f>"Qtr" &amp; VLOOKUP(MONTH(I185),calc!$D$3:$F$14,2,FALSE)</f>
        <v>Qtr1</v>
      </c>
      <c r="M185" s="37" t="str">
        <f>"FY" &amp; RIGHT(YEAR(I185) + VLOOKUP(MONTH(I185),{1,0;10,1},2,TRUE),2)</f>
        <v>FY21</v>
      </c>
    </row>
    <row r="186" spans="1:13" x14ac:dyDescent="0.3">
      <c r="A186" s="8"/>
      <c r="B186" s="8" t="s">
        <v>61</v>
      </c>
      <c r="C186" s="8" t="s">
        <v>71</v>
      </c>
      <c r="D186" s="8" t="s">
        <v>82</v>
      </c>
      <c r="E186" s="8" t="s">
        <v>208</v>
      </c>
      <c r="F186" s="8">
        <v>571</v>
      </c>
      <c r="G186" s="8">
        <v>425</v>
      </c>
      <c r="H186" s="8">
        <v>339</v>
      </c>
      <c r="I186" s="2">
        <v>44116</v>
      </c>
      <c r="J186" s="46">
        <f>(I186-calc!$O$2)/7+1</f>
        <v>2.5714285714285712</v>
      </c>
      <c r="K186" s="37" t="str">
        <f t="shared" si="3"/>
        <v>Oct</v>
      </c>
      <c r="L186" s="37" t="str">
        <f>"Qtr" &amp; VLOOKUP(MONTH(I186),calc!$D$3:$F$14,2,FALSE)</f>
        <v>Qtr1</v>
      </c>
      <c r="M186" s="37" t="str">
        <f>"FY" &amp; RIGHT(YEAR(I186) + VLOOKUP(MONTH(I186),{1,0;10,1},2,TRUE),2)</f>
        <v>FY21</v>
      </c>
    </row>
    <row r="187" spans="1:13" x14ac:dyDescent="0.3">
      <c r="A187" s="8"/>
      <c r="B187" s="8" t="s">
        <v>61</v>
      </c>
      <c r="C187" s="8" t="s">
        <v>83</v>
      </c>
      <c r="D187" s="8" t="s">
        <v>84</v>
      </c>
      <c r="E187" s="8" t="s">
        <v>208</v>
      </c>
      <c r="F187" s="8">
        <v>46</v>
      </c>
      <c r="G187" s="8">
        <v>20</v>
      </c>
      <c r="H187" s="8">
        <v>19</v>
      </c>
      <c r="I187" s="2">
        <v>44116</v>
      </c>
      <c r="J187" s="46">
        <f>(I187-calc!$O$2)/7+1</f>
        <v>2.5714285714285712</v>
      </c>
      <c r="K187" s="37" t="str">
        <f t="shared" si="3"/>
        <v>Oct</v>
      </c>
      <c r="L187" s="37" t="str">
        <f>"Qtr" &amp; VLOOKUP(MONTH(I187),calc!$D$3:$F$14,2,FALSE)</f>
        <v>Qtr1</v>
      </c>
      <c r="M187" s="37" t="str">
        <f>"FY" &amp; RIGHT(YEAR(I187) + VLOOKUP(MONTH(I187),{1,0;10,1},2,TRUE),2)</f>
        <v>FY21</v>
      </c>
    </row>
    <row r="188" spans="1:13" x14ac:dyDescent="0.3">
      <c r="A188" s="8"/>
      <c r="B188" s="8" t="s">
        <v>61</v>
      </c>
      <c r="C188" s="8" t="s">
        <v>66</v>
      </c>
      <c r="D188" s="8" t="s">
        <v>85</v>
      </c>
      <c r="E188" s="8" t="s">
        <v>208</v>
      </c>
      <c r="F188" s="8">
        <v>184</v>
      </c>
      <c r="G188" s="8">
        <v>128</v>
      </c>
      <c r="H188" s="8">
        <v>108</v>
      </c>
      <c r="I188" s="2">
        <v>44116</v>
      </c>
      <c r="J188" s="46">
        <f>(I188-calc!$O$2)/7+1</f>
        <v>2.5714285714285712</v>
      </c>
      <c r="K188" s="37" t="str">
        <f t="shared" si="3"/>
        <v>Oct</v>
      </c>
      <c r="L188" s="37" t="str">
        <f>"Qtr" &amp; VLOOKUP(MONTH(I188),calc!$D$3:$F$14,2,FALSE)</f>
        <v>Qtr1</v>
      </c>
      <c r="M188" s="37" t="str">
        <f>"FY" &amp; RIGHT(YEAR(I188) + VLOOKUP(MONTH(I188),{1,0;10,1},2,TRUE),2)</f>
        <v>FY21</v>
      </c>
    </row>
    <row r="189" spans="1:13" x14ac:dyDescent="0.3">
      <c r="A189" s="8"/>
      <c r="B189" s="8" t="s">
        <v>61</v>
      </c>
      <c r="C189" s="8" t="s">
        <v>71</v>
      </c>
      <c r="D189" s="8" t="s">
        <v>86</v>
      </c>
      <c r="E189" s="8" t="s">
        <v>208</v>
      </c>
      <c r="F189" s="8">
        <v>23</v>
      </c>
      <c r="G189" s="8">
        <v>19</v>
      </c>
      <c r="H189" s="8">
        <v>19</v>
      </c>
      <c r="I189" s="2">
        <v>44116</v>
      </c>
      <c r="J189" s="46">
        <f>(I189-calc!$O$2)/7+1</f>
        <v>2.5714285714285712</v>
      </c>
      <c r="K189" s="37" t="str">
        <f t="shared" si="3"/>
        <v>Oct</v>
      </c>
      <c r="L189" s="37" t="str">
        <f>"Qtr" &amp; VLOOKUP(MONTH(I189),calc!$D$3:$F$14,2,FALSE)</f>
        <v>Qtr1</v>
      </c>
      <c r="M189" s="37" t="str">
        <f>"FY" &amp; RIGHT(YEAR(I189) + VLOOKUP(MONTH(I189),{1,0;10,1},2,TRUE),2)</f>
        <v>FY21</v>
      </c>
    </row>
    <row r="190" spans="1:13" x14ac:dyDescent="0.3">
      <c r="A190" s="8"/>
      <c r="B190" s="8" t="s">
        <v>61</v>
      </c>
      <c r="C190" s="8" t="s">
        <v>87</v>
      </c>
      <c r="D190" s="8" t="s">
        <v>88</v>
      </c>
      <c r="E190" s="8" t="s">
        <v>208</v>
      </c>
      <c r="F190" s="8">
        <v>16</v>
      </c>
      <c r="G190" s="8">
        <v>8</v>
      </c>
      <c r="H190" s="8">
        <v>5</v>
      </c>
      <c r="I190" s="2">
        <v>44116</v>
      </c>
      <c r="J190" s="46">
        <f>(I190-calc!$O$2)/7+1</f>
        <v>2.5714285714285712</v>
      </c>
      <c r="K190" s="37" t="str">
        <f t="shared" si="3"/>
        <v>Oct</v>
      </c>
      <c r="L190" s="37" t="str">
        <f>"Qtr" &amp; VLOOKUP(MONTH(I190),calc!$D$3:$F$14,2,FALSE)</f>
        <v>Qtr1</v>
      </c>
      <c r="M190" s="37" t="str">
        <f>"FY" &amp; RIGHT(YEAR(I190) + VLOOKUP(MONTH(I190),{1,0;10,1},2,TRUE),2)</f>
        <v>FY21</v>
      </c>
    </row>
    <row r="191" spans="1:13" x14ac:dyDescent="0.3">
      <c r="A191" s="8"/>
      <c r="B191" s="8" t="s">
        <v>61</v>
      </c>
      <c r="C191" s="8" t="s">
        <v>89</v>
      </c>
      <c r="D191" s="8" t="s">
        <v>90</v>
      </c>
      <c r="E191" s="8" t="s">
        <v>208</v>
      </c>
      <c r="F191" s="8">
        <v>36</v>
      </c>
      <c r="G191" s="8">
        <v>26</v>
      </c>
      <c r="H191" s="8">
        <v>26</v>
      </c>
      <c r="I191" s="2">
        <v>44116</v>
      </c>
      <c r="J191" s="46">
        <f>(I191-calc!$O$2)/7+1</f>
        <v>2.5714285714285712</v>
      </c>
      <c r="K191" s="37" t="str">
        <f t="shared" si="3"/>
        <v>Oct</v>
      </c>
      <c r="L191" s="37" t="str">
        <f>"Qtr" &amp; VLOOKUP(MONTH(I191),calc!$D$3:$F$14,2,FALSE)</f>
        <v>Qtr1</v>
      </c>
      <c r="M191" s="37" t="str">
        <f>"FY" &amp; RIGHT(YEAR(I191) + VLOOKUP(MONTH(I191),{1,0;10,1},2,TRUE),2)</f>
        <v>FY21</v>
      </c>
    </row>
    <row r="192" spans="1:13" x14ac:dyDescent="0.3">
      <c r="A192" s="8"/>
      <c r="B192" s="8" t="s">
        <v>61</v>
      </c>
      <c r="C192" s="8" t="s">
        <v>91</v>
      </c>
      <c r="D192" s="8" t="s">
        <v>92</v>
      </c>
      <c r="E192" s="8" t="s">
        <v>208</v>
      </c>
      <c r="F192" s="8">
        <v>14</v>
      </c>
      <c r="G192" s="8">
        <v>7</v>
      </c>
      <c r="H192" s="8">
        <v>7</v>
      </c>
      <c r="I192" s="2">
        <v>44116</v>
      </c>
      <c r="J192" s="46">
        <f>(I192-calc!$O$2)/7+1</f>
        <v>2.5714285714285712</v>
      </c>
      <c r="K192" s="37" t="str">
        <f t="shared" si="3"/>
        <v>Oct</v>
      </c>
      <c r="L192" s="37" t="str">
        <f>"Qtr" &amp; VLOOKUP(MONTH(I192),calc!$D$3:$F$14,2,FALSE)</f>
        <v>Qtr1</v>
      </c>
      <c r="M192" s="37" t="str">
        <f>"FY" &amp; RIGHT(YEAR(I192) + VLOOKUP(MONTH(I192),{1,0;10,1},2,TRUE),2)</f>
        <v>FY21</v>
      </c>
    </row>
    <row r="193" spans="1:13" x14ac:dyDescent="0.3">
      <c r="A193" s="8"/>
      <c r="B193" s="8" t="s">
        <v>61</v>
      </c>
      <c r="C193" s="8" t="s">
        <v>93</v>
      </c>
      <c r="D193" s="8" t="s">
        <v>94</v>
      </c>
      <c r="E193" s="8" t="s">
        <v>208</v>
      </c>
      <c r="F193" s="8">
        <v>33</v>
      </c>
      <c r="G193" s="8">
        <v>24</v>
      </c>
      <c r="H193" s="8">
        <v>23</v>
      </c>
      <c r="I193" s="2">
        <v>44116</v>
      </c>
      <c r="J193" s="46">
        <f>(I193-calc!$O$2)/7+1</f>
        <v>2.5714285714285712</v>
      </c>
      <c r="K193" s="37" t="str">
        <f t="shared" si="3"/>
        <v>Oct</v>
      </c>
      <c r="L193" s="37" t="str">
        <f>"Qtr" &amp; VLOOKUP(MONTH(I193),calc!$D$3:$F$14,2,FALSE)</f>
        <v>Qtr1</v>
      </c>
      <c r="M193" s="37" t="str">
        <f>"FY" &amp; RIGHT(YEAR(I193) + VLOOKUP(MONTH(I193),{1,0;10,1},2,TRUE),2)</f>
        <v>FY21</v>
      </c>
    </row>
    <row r="194" spans="1:13" x14ac:dyDescent="0.3">
      <c r="A194" s="8"/>
      <c r="B194" s="8" t="s">
        <v>61</v>
      </c>
      <c r="C194" s="8" t="s">
        <v>71</v>
      </c>
      <c r="D194" s="8" t="s">
        <v>95</v>
      </c>
      <c r="E194" s="8" t="s">
        <v>208</v>
      </c>
      <c r="F194" s="8">
        <v>0</v>
      </c>
      <c r="G194" s="8">
        <v>0</v>
      </c>
      <c r="H194" s="8">
        <v>0</v>
      </c>
      <c r="I194" s="2">
        <v>44116</v>
      </c>
      <c r="J194" s="46">
        <f>(I194-calc!$O$2)/7+1</f>
        <v>2.5714285714285712</v>
      </c>
      <c r="K194" s="37" t="str">
        <f t="shared" si="3"/>
        <v>Oct</v>
      </c>
      <c r="L194" s="37" t="str">
        <f>"Qtr" &amp; VLOOKUP(MONTH(I194),calc!$D$3:$F$14,2,FALSE)</f>
        <v>Qtr1</v>
      </c>
      <c r="M194" s="37" t="str">
        <f>"FY" &amp; RIGHT(YEAR(I194) + VLOOKUP(MONTH(I194),{1,0;10,1},2,TRUE),2)</f>
        <v>FY21</v>
      </c>
    </row>
    <row r="195" spans="1:13" x14ac:dyDescent="0.3">
      <c r="A195" s="8"/>
      <c r="B195" s="8" t="s">
        <v>61</v>
      </c>
      <c r="C195" s="8" t="s">
        <v>73</v>
      </c>
      <c r="D195" s="8" t="s">
        <v>96</v>
      </c>
      <c r="E195" s="8" t="s">
        <v>208</v>
      </c>
      <c r="F195" s="8">
        <v>43</v>
      </c>
      <c r="G195" s="8">
        <v>20</v>
      </c>
      <c r="H195" s="8">
        <v>20</v>
      </c>
      <c r="I195" s="2">
        <v>44116</v>
      </c>
      <c r="J195" s="46">
        <f>(I195-calc!$O$2)/7+1</f>
        <v>2.5714285714285712</v>
      </c>
      <c r="K195" s="37" t="str">
        <f t="shared" si="3"/>
        <v>Oct</v>
      </c>
      <c r="L195" s="37" t="str">
        <f>"Qtr" &amp; VLOOKUP(MONTH(I195),calc!$D$3:$F$14,2,FALSE)</f>
        <v>Qtr1</v>
      </c>
      <c r="M195" s="37" t="str">
        <f>"FY" &amp; RIGHT(YEAR(I195) + VLOOKUP(MONTH(I195),{1,0;10,1},2,TRUE),2)</f>
        <v>FY21</v>
      </c>
    </row>
    <row r="196" spans="1:13" x14ac:dyDescent="0.3">
      <c r="A196" s="8"/>
      <c r="B196" s="8" t="s">
        <v>61</v>
      </c>
      <c r="C196" s="8" t="s">
        <v>97</v>
      </c>
      <c r="D196" s="8" t="s">
        <v>98</v>
      </c>
      <c r="E196" s="8" t="s">
        <v>208</v>
      </c>
      <c r="F196" s="8">
        <v>7</v>
      </c>
      <c r="G196" s="8">
        <v>3</v>
      </c>
      <c r="H196" s="8">
        <v>3</v>
      </c>
      <c r="I196" s="2">
        <v>44116</v>
      </c>
      <c r="J196" s="46">
        <f>(I196-calc!$O$2)/7+1</f>
        <v>2.5714285714285712</v>
      </c>
      <c r="K196" s="37" t="str">
        <f t="shared" si="3"/>
        <v>Oct</v>
      </c>
      <c r="L196" s="37" t="str">
        <f>"Qtr" &amp; VLOOKUP(MONTH(I196),calc!$D$3:$F$14,2,FALSE)</f>
        <v>Qtr1</v>
      </c>
      <c r="M196" s="37" t="str">
        <f>"FY" &amp; RIGHT(YEAR(I196) + VLOOKUP(MONTH(I196),{1,0;10,1},2,TRUE),2)</f>
        <v>FY21</v>
      </c>
    </row>
    <row r="197" spans="1:13" x14ac:dyDescent="0.3">
      <c r="A197" s="8"/>
      <c r="B197" s="8" t="s">
        <v>61</v>
      </c>
      <c r="C197" s="8" t="s">
        <v>97</v>
      </c>
      <c r="D197" s="8" t="s">
        <v>99</v>
      </c>
      <c r="E197" s="8" t="s">
        <v>208</v>
      </c>
      <c r="F197" s="8">
        <v>665</v>
      </c>
      <c r="G197" s="8">
        <v>474</v>
      </c>
      <c r="H197" s="8">
        <v>463</v>
      </c>
      <c r="I197" s="2">
        <v>44116</v>
      </c>
      <c r="J197" s="46">
        <f>(I197-calc!$O$2)/7+1</f>
        <v>2.5714285714285712</v>
      </c>
      <c r="K197" s="37" t="str">
        <f t="shared" si="3"/>
        <v>Oct</v>
      </c>
      <c r="L197" s="37" t="str">
        <f>"Qtr" &amp; VLOOKUP(MONTH(I197),calc!$D$3:$F$14,2,FALSE)</f>
        <v>Qtr1</v>
      </c>
      <c r="M197" s="37" t="str">
        <f>"FY" &amp; RIGHT(YEAR(I197) + VLOOKUP(MONTH(I197),{1,0;10,1},2,TRUE),2)</f>
        <v>FY21</v>
      </c>
    </row>
    <row r="198" spans="1:13" x14ac:dyDescent="0.3">
      <c r="A198" s="8"/>
      <c r="B198" s="8" t="s">
        <v>61</v>
      </c>
      <c r="C198" s="8" t="s">
        <v>100</v>
      </c>
      <c r="D198" s="8" t="s">
        <v>101</v>
      </c>
      <c r="E198" s="8" t="s">
        <v>208</v>
      </c>
      <c r="F198" s="8">
        <v>49</v>
      </c>
      <c r="G198" s="8">
        <v>33</v>
      </c>
      <c r="H198" s="8">
        <v>33</v>
      </c>
      <c r="I198" s="2">
        <v>44116</v>
      </c>
      <c r="J198" s="46">
        <f>(I198-calc!$O$2)/7+1</f>
        <v>2.5714285714285712</v>
      </c>
      <c r="K198" s="37" t="str">
        <f t="shared" si="3"/>
        <v>Oct</v>
      </c>
      <c r="L198" s="37" t="str">
        <f>"Qtr" &amp; VLOOKUP(MONTH(I198),calc!$D$3:$F$14,2,FALSE)</f>
        <v>Qtr1</v>
      </c>
      <c r="M198" s="37" t="str">
        <f>"FY" &amp; RIGHT(YEAR(I198) + VLOOKUP(MONTH(I198),{1,0;10,1},2,TRUE),2)</f>
        <v>FY21</v>
      </c>
    </row>
    <row r="199" spans="1:13" x14ac:dyDescent="0.3">
      <c r="A199" s="8"/>
      <c r="B199" s="8" t="s">
        <v>61</v>
      </c>
      <c r="C199" s="8" t="s">
        <v>102</v>
      </c>
      <c r="D199" s="8" t="s">
        <v>103</v>
      </c>
      <c r="E199" s="8" t="s">
        <v>208</v>
      </c>
      <c r="F199" s="8">
        <v>67</v>
      </c>
      <c r="G199" s="8">
        <v>43</v>
      </c>
      <c r="H199" s="8">
        <v>43</v>
      </c>
      <c r="I199" s="2">
        <v>44116</v>
      </c>
      <c r="J199" s="46">
        <f>(I199-calc!$O$2)/7+1</f>
        <v>2.5714285714285712</v>
      </c>
      <c r="K199" s="37" t="str">
        <f t="shared" si="3"/>
        <v>Oct</v>
      </c>
      <c r="L199" s="37" t="str">
        <f>"Qtr" &amp; VLOOKUP(MONTH(I199),calc!$D$3:$F$14,2,FALSE)</f>
        <v>Qtr1</v>
      </c>
      <c r="M199" s="37" t="str">
        <f>"FY" &amp; RIGHT(YEAR(I199) + VLOOKUP(MONTH(I199),{1,0;10,1},2,TRUE),2)</f>
        <v>FY21</v>
      </c>
    </row>
    <row r="200" spans="1:13" x14ac:dyDescent="0.3">
      <c r="A200" s="8"/>
      <c r="B200" s="8" t="s">
        <v>61</v>
      </c>
      <c r="C200" s="8" t="s">
        <v>68</v>
      </c>
      <c r="D200" s="8" t="s">
        <v>104</v>
      </c>
      <c r="E200" s="8" t="s">
        <v>208</v>
      </c>
      <c r="F200" s="8">
        <v>90</v>
      </c>
      <c r="G200" s="8">
        <v>56</v>
      </c>
      <c r="H200" s="8">
        <v>56</v>
      </c>
      <c r="I200" s="2">
        <v>44116</v>
      </c>
      <c r="J200" s="46">
        <f>(I200-calc!$O$2)/7+1</f>
        <v>2.5714285714285712</v>
      </c>
      <c r="K200" s="37" t="str">
        <f t="shared" si="3"/>
        <v>Oct</v>
      </c>
      <c r="L200" s="37" t="str">
        <f>"Qtr" &amp; VLOOKUP(MONTH(I200),calc!$D$3:$F$14,2,FALSE)</f>
        <v>Qtr1</v>
      </c>
      <c r="M200" s="37" t="str">
        <f>"FY" &amp; RIGHT(YEAR(I200) + VLOOKUP(MONTH(I200),{1,0;10,1},2,TRUE),2)</f>
        <v>FY21</v>
      </c>
    </row>
    <row r="201" spans="1:13" x14ac:dyDescent="0.3">
      <c r="A201" s="8"/>
      <c r="B201" s="8" t="s">
        <v>61</v>
      </c>
      <c r="C201" s="8" t="s">
        <v>64</v>
      </c>
      <c r="D201" s="8" t="s">
        <v>105</v>
      </c>
      <c r="E201" s="8" t="s">
        <v>208</v>
      </c>
      <c r="F201" s="8">
        <v>21</v>
      </c>
      <c r="G201" s="8">
        <v>17</v>
      </c>
      <c r="H201" s="8">
        <v>17</v>
      </c>
      <c r="I201" s="2">
        <v>44116</v>
      </c>
      <c r="J201" s="46">
        <f>(I201-calc!$O$2)/7+1</f>
        <v>2.5714285714285712</v>
      </c>
      <c r="K201" s="37" t="str">
        <f t="shared" si="3"/>
        <v>Oct</v>
      </c>
      <c r="L201" s="37" t="str">
        <f>"Qtr" &amp; VLOOKUP(MONTH(I201),calc!$D$3:$F$14,2,FALSE)</f>
        <v>Qtr1</v>
      </c>
      <c r="M201" s="37" t="str">
        <f>"FY" &amp; RIGHT(YEAR(I201) + VLOOKUP(MONTH(I201),{1,0;10,1},2,TRUE),2)</f>
        <v>FY21</v>
      </c>
    </row>
    <row r="202" spans="1:13" x14ac:dyDescent="0.3">
      <c r="A202" s="8"/>
      <c r="B202" s="8" t="s">
        <v>61</v>
      </c>
      <c r="C202" s="8" t="s">
        <v>106</v>
      </c>
      <c r="D202" s="8" t="s">
        <v>107</v>
      </c>
      <c r="E202" s="8" t="s">
        <v>208</v>
      </c>
      <c r="F202" s="8">
        <v>848</v>
      </c>
      <c r="G202" s="8">
        <v>673</v>
      </c>
      <c r="H202" s="8">
        <v>638</v>
      </c>
      <c r="I202" s="2">
        <v>44116</v>
      </c>
      <c r="J202" s="46">
        <f>(I202-calc!$O$2)/7+1</f>
        <v>2.5714285714285712</v>
      </c>
      <c r="K202" s="37" t="str">
        <f t="shared" si="3"/>
        <v>Oct</v>
      </c>
      <c r="L202" s="37" t="str">
        <f>"Qtr" &amp; VLOOKUP(MONTH(I202),calc!$D$3:$F$14,2,FALSE)</f>
        <v>Qtr1</v>
      </c>
      <c r="M202" s="37" t="str">
        <f>"FY" &amp; RIGHT(YEAR(I202) + VLOOKUP(MONTH(I202),{1,0;10,1},2,TRUE),2)</f>
        <v>FY21</v>
      </c>
    </row>
    <row r="203" spans="1:13" x14ac:dyDescent="0.3">
      <c r="A203" s="8"/>
      <c r="B203" s="8" t="s">
        <v>61</v>
      </c>
      <c r="C203" s="8" t="s">
        <v>108</v>
      </c>
      <c r="D203" s="8" t="s">
        <v>109</v>
      </c>
      <c r="E203" s="8" t="s">
        <v>208</v>
      </c>
      <c r="F203" s="8">
        <v>17</v>
      </c>
      <c r="G203" s="8">
        <v>8</v>
      </c>
      <c r="H203" s="8">
        <v>6</v>
      </c>
      <c r="I203" s="2">
        <v>44116</v>
      </c>
      <c r="J203" s="46">
        <f>(I203-calc!$O$2)/7+1</f>
        <v>2.5714285714285712</v>
      </c>
      <c r="K203" s="37" t="str">
        <f t="shared" si="3"/>
        <v>Oct</v>
      </c>
      <c r="L203" s="37" t="str">
        <f>"Qtr" &amp; VLOOKUP(MONTH(I203),calc!$D$3:$F$14,2,FALSE)</f>
        <v>Qtr1</v>
      </c>
      <c r="M203" s="37" t="str">
        <f>"FY" &amp; RIGHT(YEAR(I203) + VLOOKUP(MONTH(I203),{1,0;10,1},2,TRUE),2)</f>
        <v>FY21</v>
      </c>
    </row>
    <row r="204" spans="1:13" x14ac:dyDescent="0.3">
      <c r="A204" s="8"/>
      <c r="B204" s="8" t="s">
        <v>61</v>
      </c>
      <c r="C204" s="8" t="s">
        <v>110</v>
      </c>
      <c r="D204" s="8" t="s">
        <v>111</v>
      </c>
      <c r="E204" s="8" t="s">
        <v>208</v>
      </c>
      <c r="F204" s="8">
        <v>13</v>
      </c>
      <c r="G204" s="8">
        <v>6</v>
      </c>
      <c r="H204" s="8">
        <v>6</v>
      </c>
      <c r="I204" s="2">
        <v>44116</v>
      </c>
      <c r="J204" s="46">
        <f>(I204-calc!$O$2)/7+1</f>
        <v>2.5714285714285712</v>
      </c>
      <c r="K204" s="37" t="str">
        <f t="shared" ref="K204:K256" si="4">TEXT(I204, "mmm")</f>
        <v>Oct</v>
      </c>
      <c r="L204" s="37" t="str">
        <f>"Qtr" &amp; VLOOKUP(MONTH(I204),calc!$D$3:$F$14,2,FALSE)</f>
        <v>Qtr1</v>
      </c>
      <c r="M204" s="37" t="str">
        <f>"FY" &amp; RIGHT(YEAR(I204) + VLOOKUP(MONTH(I204),{1,0;10,1},2,TRUE),2)</f>
        <v>FY21</v>
      </c>
    </row>
    <row r="205" spans="1:13" x14ac:dyDescent="0.3">
      <c r="A205" s="8"/>
      <c r="B205" s="8" t="s">
        <v>61</v>
      </c>
      <c r="C205" s="8" t="s">
        <v>71</v>
      </c>
      <c r="D205" s="8" t="s">
        <v>112</v>
      </c>
      <c r="E205" s="8" t="s">
        <v>208</v>
      </c>
      <c r="F205" s="8">
        <v>4</v>
      </c>
      <c r="G205" s="8">
        <v>3</v>
      </c>
      <c r="H205" s="8">
        <v>3</v>
      </c>
      <c r="I205" s="2">
        <v>44116</v>
      </c>
      <c r="J205" s="46">
        <f>(I205-calc!$O$2)/7+1</f>
        <v>2.5714285714285712</v>
      </c>
      <c r="K205" s="37" t="str">
        <f t="shared" si="4"/>
        <v>Oct</v>
      </c>
      <c r="L205" s="37" t="str">
        <f>"Qtr" &amp; VLOOKUP(MONTH(I205),calc!$D$3:$F$14,2,FALSE)</f>
        <v>Qtr1</v>
      </c>
      <c r="M205" s="37" t="str">
        <f>"FY" &amp; RIGHT(YEAR(I205) + VLOOKUP(MONTH(I205),{1,0;10,1},2,TRUE),2)</f>
        <v>FY21</v>
      </c>
    </row>
    <row r="206" spans="1:13" x14ac:dyDescent="0.3">
      <c r="A206" s="8"/>
      <c r="B206" s="8" t="s">
        <v>61</v>
      </c>
      <c r="C206" s="8" t="s">
        <v>102</v>
      </c>
      <c r="D206" s="8" t="s">
        <v>113</v>
      </c>
      <c r="E206" s="8" t="s">
        <v>208</v>
      </c>
      <c r="F206" s="8">
        <v>6</v>
      </c>
      <c r="G206" s="8">
        <v>4</v>
      </c>
      <c r="H206" s="8">
        <v>4</v>
      </c>
      <c r="I206" s="2">
        <v>44116</v>
      </c>
      <c r="J206" s="46">
        <f>(I206-calc!$O$2)/7+1</f>
        <v>2.5714285714285712</v>
      </c>
      <c r="K206" s="37" t="str">
        <f t="shared" si="4"/>
        <v>Oct</v>
      </c>
      <c r="L206" s="37" t="str">
        <f>"Qtr" &amp; VLOOKUP(MONTH(I206),calc!$D$3:$F$14,2,FALSE)</f>
        <v>Qtr1</v>
      </c>
      <c r="M206" s="37" t="str">
        <f>"FY" &amp; RIGHT(YEAR(I206) + VLOOKUP(MONTH(I206),{1,0;10,1},2,TRUE),2)</f>
        <v>FY21</v>
      </c>
    </row>
    <row r="207" spans="1:13" x14ac:dyDescent="0.3">
      <c r="A207" s="8"/>
      <c r="B207" s="8" t="s">
        <v>61</v>
      </c>
      <c r="C207" s="8" t="s">
        <v>71</v>
      </c>
      <c r="D207" s="8" t="s">
        <v>114</v>
      </c>
      <c r="E207" s="8" t="s">
        <v>208</v>
      </c>
      <c r="F207" s="8">
        <v>9</v>
      </c>
      <c r="G207" s="8">
        <v>3</v>
      </c>
      <c r="H207" s="8">
        <v>3</v>
      </c>
      <c r="I207" s="2">
        <v>44116</v>
      </c>
      <c r="J207" s="46">
        <f>(I207-calc!$O$2)/7+1</f>
        <v>2.5714285714285712</v>
      </c>
      <c r="K207" s="37" t="str">
        <f t="shared" si="4"/>
        <v>Oct</v>
      </c>
      <c r="L207" s="37" t="str">
        <f>"Qtr" &amp; VLOOKUP(MONTH(I207),calc!$D$3:$F$14,2,FALSE)</f>
        <v>Qtr1</v>
      </c>
      <c r="M207" s="37" t="str">
        <f>"FY" &amp; RIGHT(YEAR(I207) + VLOOKUP(MONTH(I207),{1,0;10,1},2,TRUE),2)</f>
        <v>FY21</v>
      </c>
    </row>
    <row r="208" spans="1:13" x14ac:dyDescent="0.3">
      <c r="A208" s="8"/>
      <c r="B208" s="8" t="s">
        <v>61</v>
      </c>
      <c r="C208" s="8" t="s">
        <v>68</v>
      </c>
      <c r="D208" s="8" t="s">
        <v>115</v>
      </c>
      <c r="E208" s="8" t="s">
        <v>208</v>
      </c>
      <c r="F208" s="8">
        <v>2</v>
      </c>
      <c r="G208" s="8">
        <v>1</v>
      </c>
      <c r="H208" s="8">
        <v>1</v>
      </c>
      <c r="I208" s="2">
        <v>44116</v>
      </c>
      <c r="J208" s="46">
        <f>(I208-calc!$O$2)/7+1</f>
        <v>2.5714285714285712</v>
      </c>
      <c r="K208" s="37" t="str">
        <f t="shared" si="4"/>
        <v>Oct</v>
      </c>
      <c r="L208" s="37" t="str">
        <f>"Qtr" &amp; VLOOKUP(MONTH(I208),calc!$D$3:$F$14,2,FALSE)</f>
        <v>Qtr1</v>
      </c>
      <c r="M208" s="37" t="str">
        <f>"FY" &amp; RIGHT(YEAR(I208) + VLOOKUP(MONTH(I208),{1,0;10,1},2,TRUE),2)</f>
        <v>FY21</v>
      </c>
    </row>
    <row r="209" spans="1:13" x14ac:dyDescent="0.3">
      <c r="A209" s="8"/>
      <c r="B209" s="8" t="s">
        <v>61</v>
      </c>
      <c r="C209" s="8" t="s">
        <v>66</v>
      </c>
      <c r="D209" s="8" t="s">
        <v>116</v>
      </c>
      <c r="E209" s="8" t="s">
        <v>208</v>
      </c>
      <c r="F209" s="8">
        <v>1042</v>
      </c>
      <c r="G209" s="8">
        <v>853</v>
      </c>
      <c r="H209" s="8">
        <v>830</v>
      </c>
      <c r="I209" s="2">
        <v>44116</v>
      </c>
      <c r="J209" s="46">
        <f>(I209-calc!$O$2)/7+1</f>
        <v>2.5714285714285712</v>
      </c>
      <c r="K209" s="37" t="str">
        <f t="shared" si="4"/>
        <v>Oct</v>
      </c>
      <c r="L209" s="37" t="str">
        <f>"Qtr" &amp; VLOOKUP(MONTH(I209),calc!$D$3:$F$14,2,FALSE)</f>
        <v>Qtr1</v>
      </c>
      <c r="M209" s="37" t="str">
        <f>"FY" &amp; RIGHT(YEAR(I209) + VLOOKUP(MONTH(I209),{1,0;10,1},2,TRUE),2)</f>
        <v>FY21</v>
      </c>
    </row>
    <row r="210" spans="1:13" x14ac:dyDescent="0.3">
      <c r="A210" s="8"/>
      <c r="B210" s="8" t="s">
        <v>61</v>
      </c>
      <c r="C210" s="8" t="s">
        <v>117</v>
      </c>
      <c r="D210" s="8" t="s">
        <v>118</v>
      </c>
      <c r="E210" s="8" t="s">
        <v>208</v>
      </c>
      <c r="F210" s="8">
        <v>122</v>
      </c>
      <c r="G210" s="8">
        <v>54</v>
      </c>
      <c r="H210" s="8">
        <v>54</v>
      </c>
      <c r="I210" s="2">
        <v>44116</v>
      </c>
      <c r="J210" s="46">
        <f>(I210-calc!$O$2)/7+1</f>
        <v>2.5714285714285712</v>
      </c>
      <c r="K210" s="37" t="str">
        <f t="shared" si="4"/>
        <v>Oct</v>
      </c>
      <c r="L210" s="37" t="str">
        <f>"Qtr" &amp; VLOOKUP(MONTH(I210),calc!$D$3:$F$14,2,FALSE)</f>
        <v>Qtr1</v>
      </c>
      <c r="M210" s="37" t="str">
        <f>"FY" &amp; RIGHT(YEAR(I210) + VLOOKUP(MONTH(I210),{1,0;10,1},2,TRUE),2)</f>
        <v>FY21</v>
      </c>
    </row>
    <row r="211" spans="1:13" x14ac:dyDescent="0.3">
      <c r="A211" s="8"/>
      <c r="B211" s="8" t="s">
        <v>61</v>
      </c>
      <c r="C211" s="8" t="s">
        <v>68</v>
      </c>
      <c r="D211" s="8" t="s">
        <v>119</v>
      </c>
      <c r="E211" s="8" t="s">
        <v>208</v>
      </c>
      <c r="F211" s="8">
        <v>6</v>
      </c>
      <c r="G211" s="8">
        <v>4</v>
      </c>
      <c r="H211" s="8">
        <v>4</v>
      </c>
      <c r="I211" s="2">
        <v>44116</v>
      </c>
      <c r="J211" s="46">
        <f>(I211-calc!$O$2)/7+1</f>
        <v>2.5714285714285712</v>
      </c>
      <c r="K211" s="37" t="str">
        <f t="shared" si="4"/>
        <v>Oct</v>
      </c>
      <c r="L211" s="37" t="str">
        <f>"Qtr" &amp; VLOOKUP(MONTH(I211),calc!$D$3:$F$14,2,FALSE)</f>
        <v>Qtr1</v>
      </c>
      <c r="M211" s="37" t="str">
        <f>"FY" &amp; RIGHT(YEAR(I211) + VLOOKUP(MONTH(I211),{1,0;10,1},2,TRUE),2)</f>
        <v>FY21</v>
      </c>
    </row>
    <row r="212" spans="1:13" x14ac:dyDescent="0.3">
      <c r="A212" s="8"/>
      <c r="B212" s="8" t="s">
        <v>61</v>
      </c>
      <c r="C212" s="8" t="s">
        <v>120</v>
      </c>
      <c r="D212" s="8" t="s">
        <v>121</v>
      </c>
      <c r="E212" s="8" t="s">
        <v>208</v>
      </c>
      <c r="F212" s="8">
        <v>11</v>
      </c>
      <c r="G212" s="8">
        <v>7</v>
      </c>
      <c r="H212" s="8">
        <v>7</v>
      </c>
      <c r="I212" s="2">
        <v>44116</v>
      </c>
      <c r="J212" s="46">
        <f>(I212-calc!$O$2)/7+1</f>
        <v>2.5714285714285712</v>
      </c>
      <c r="K212" s="37" t="str">
        <f t="shared" si="4"/>
        <v>Oct</v>
      </c>
      <c r="L212" s="37" t="str">
        <f>"Qtr" &amp; VLOOKUP(MONTH(I212),calc!$D$3:$F$14,2,FALSE)</f>
        <v>Qtr1</v>
      </c>
      <c r="M212" s="37" t="str">
        <f>"FY" &amp; RIGHT(YEAR(I212) + VLOOKUP(MONTH(I212),{1,0;10,1},2,TRUE),2)</f>
        <v>FY21</v>
      </c>
    </row>
    <row r="213" spans="1:13" x14ac:dyDescent="0.3">
      <c r="A213" s="8"/>
      <c r="B213" s="8" t="s">
        <v>61</v>
      </c>
      <c r="C213" s="8" t="s">
        <v>64</v>
      </c>
      <c r="D213" s="8" t="s">
        <v>122</v>
      </c>
      <c r="E213" s="8" t="s">
        <v>208</v>
      </c>
      <c r="F213" s="8">
        <v>64</v>
      </c>
      <c r="G213" s="8">
        <v>32</v>
      </c>
      <c r="H213" s="8">
        <v>31</v>
      </c>
      <c r="I213" s="2">
        <v>44116</v>
      </c>
      <c r="J213" s="46">
        <f>(I213-calc!$O$2)/7+1</f>
        <v>2.5714285714285712</v>
      </c>
      <c r="K213" s="37" t="str">
        <f t="shared" si="4"/>
        <v>Oct</v>
      </c>
      <c r="L213" s="37" t="str">
        <f>"Qtr" &amp; VLOOKUP(MONTH(I213),calc!$D$3:$F$14,2,FALSE)</f>
        <v>Qtr1</v>
      </c>
      <c r="M213" s="37" t="str">
        <f>"FY" &amp; RIGHT(YEAR(I213) + VLOOKUP(MONTH(I213),{1,0;10,1},2,TRUE),2)</f>
        <v>FY21</v>
      </c>
    </row>
    <row r="214" spans="1:13" x14ac:dyDescent="0.3">
      <c r="A214" s="8"/>
      <c r="B214" s="8" t="s">
        <v>61</v>
      </c>
      <c r="C214" s="8" t="s">
        <v>64</v>
      </c>
      <c r="D214" s="8" t="s">
        <v>123</v>
      </c>
      <c r="E214" s="8" t="s">
        <v>208</v>
      </c>
      <c r="F214" s="8">
        <v>749</v>
      </c>
      <c r="G214" s="8">
        <v>260</v>
      </c>
      <c r="H214" s="8">
        <v>259</v>
      </c>
      <c r="I214" s="2">
        <v>44116</v>
      </c>
      <c r="J214" s="46">
        <f>(I214-calc!$O$2)/7+1</f>
        <v>2.5714285714285712</v>
      </c>
      <c r="K214" s="37" t="str">
        <f t="shared" si="4"/>
        <v>Oct</v>
      </c>
      <c r="L214" s="37" t="str">
        <f>"Qtr" &amp; VLOOKUP(MONTH(I214),calc!$D$3:$F$14,2,FALSE)</f>
        <v>Qtr1</v>
      </c>
      <c r="M214" s="37" t="str">
        <f>"FY" &amp; RIGHT(YEAR(I214) + VLOOKUP(MONTH(I214),{1,0;10,1},2,TRUE),2)</f>
        <v>FY21</v>
      </c>
    </row>
    <row r="215" spans="1:13" x14ac:dyDescent="0.3">
      <c r="A215" s="8"/>
      <c r="B215" s="8" t="s">
        <v>61</v>
      </c>
      <c r="C215" s="8" t="s">
        <v>71</v>
      </c>
      <c r="D215" s="8" t="s">
        <v>124</v>
      </c>
      <c r="E215" s="8" t="s">
        <v>208</v>
      </c>
      <c r="F215" s="8">
        <v>228</v>
      </c>
      <c r="G215" s="8">
        <v>160</v>
      </c>
      <c r="H215" s="8">
        <v>112</v>
      </c>
      <c r="I215" s="2">
        <v>44116</v>
      </c>
      <c r="J215" s="46">
        <f>(I215-calc!$O$2)/7+1</f>
        <v>2.5714285714285712</v>
      </c>
      <c r="K215" s="37" t="str">
        <f t="shared" si="4"/>
        <v>Oct</v>
      </c>
      <c r="L215" s="37" t="str">
        <f>"Qtr" &amp; VLOOKUP(MONTH(I215),calc!$D$3:$F$14,2,FALSE)</f>
        <v>Qtr1</v>
      </c>
      <c r="M215" s="37" t="str">
        <f>"FY" &amp; RIGHT(YEAR(I215) + VLOOKUP(MONTH(I215),{1,0;10,1},2,TRUE),2)</f>
        <v>FY21</v>
      </c>
    </row>
    <row r="216" spans="1:13" x14ac:dyDescent="0.3">
      <c r="A216" s="8"/>
      <c r="B216" s="8" t="s">
        <v>61</v>
      </c>
      <c r="C216" s="8" t="s">
        <v>125</v>
      </c>
      <c r="D216" s="8" t="s">
        <v>126</v>
      </c>
      <c r="E216" s="8" t="s">
        <v>208</v>
      </c>
      <c r="F216" s="8">
        <v>80</v>
      </c>
      <c r="G216" s="8">
        <v>55</v>
      </c>
      <c r="H216" s="8">
        <v>50</v>
      </c>
      <c r="I216" s="2">
        <v>44116</v>
      </c>
      <c r="J216" s="46">
        <f>(I216-calc!$O$2)/7+1</f>
        <v>2.5714285714285712</v>
      </c>
      <c r="K216" s="37" t="str">
        <f t="shared" si="4"/>
        <v>Oct</v>
      </c>
      <c r="L216" s="37" t="str">
        <f>"Qtr" &amp; VLOOKUP(MONTH(I216),calc!$D$3:$F$14,2,FALSE)</f>
        <v>Qtr1</v>
      </c>
      <c r="M216" s="37" t="str">
        <f>"FY" &amp; RIGHT(YEAR(I216) + VLOOKUP(MONTH(I216),{1,0;10,1},2,TRUE),2)</f>
        <v>FY21</v>
      </c>
    </row>
    <row r="217" spans="1:13" x14ac:dyDescent="0.3">
      <c r="A217" s="8"/>
      <c r="B217" s="8" t="s">
        <v>61</v>
      </c>
      <c r="C217" s="8" t="s">
        <v>102</v>
      </c>
      <c r="D217" s="8" t="s">
        <v>127</v>
      </c>
      <c r="E217" s="8" t="s">
        <v>208</v>
      </c>
      <c r="F217" s="8">
        <v>65</v>
      </c>
      <c r="G217" s="8">
        <v>24</v>
      </c>
      <c r="H217" s="8">
        <v>24</v>
      </c>
      <c r="I217" s="2">
        <v>44116</v>
      </c>
      <c r="J217" s="46">
        <f>(I217-calc!$O$2)/7+1</f>
        <v>2.5714285714285712</v>
      </c>
      <c r="K217" s="37" t="str">
        <f t="shared" si="4"/>
        <v>Oct</v>
      </c>
      <c r="L217" s="37" t="str">
        <f>"Qtr" &amp; VLOOKUP(MONTH(I217),calc!$D$3:$F$14,2,FALSE)</f>
        <v>Qtr1</v>
      </c>
      <c r="M217" s="37" t="str">
        <f>"FY" &amp; RIGHT(YEAR(I217) + VLOOKUP(MONTH(I217),{1,0;10,1},2,TRUE),2)</f>
        <v>FY21</v>
      </c>
    </row>
    <row r="218" spans="1:13" x14ac:dyDescent="0.3">
      <c r="A218" s="8"/>
      <c r="B218" s="8" t="s">
        <v>61</v>
      </c>
      <c r="C218" s="8" t="s">
        <v>91</v>
      </c>
      <c r="D218" s="8" t="s">
        <v>128</v>
      </c>
      <c r="E218" s="8" t="s">
        <v>208</v>
      </c>
      <c r="F218" s="8">
        <v>38</v>
      </c>
      <c r="G218" s="8">
        <v>18</v>
      </c>
      <c r="H218" s="8">
        <v>18</v>
      </c>
      <c r="I218" s="2">
        <v>44116</v>
      </c>
      <c r="J218" s="46">
        <f>(I218-calc!$O$2)/7+1</f>
        <v>2.5714285714285712</v>
      </c>
      <c r="K218" s="37" t="str">
        <f t="shared" si="4"/>
        <v>Oct</v>
      </c>
      <c r="L218" s="37" t="str">
        <f>"Qtr" &amp; VLOOKUP(MONTH(I218),calc!$D$3:$F$14,2,FALSE)</f>
        <v>Qtr1</v>
      </c>
      <c r="M218" s="37" t="str">
        <f>"FY" &amp; RIGHT(YEAR(I218) + VLOOKUP(MONTH(I218),{1,0;10,1},2,TRUE),2)</f>
        <v>FY21</v>
      </c>
    </row>
    <row r="219" spans="1:13" x14ac:dyDescent="0.3">
      <c r="A219" s="8"/>
      <c r="B219" s="8" t="s">
        <v>61</v>
      </c>
      <c r="C219" s="8" t="s">
        <v>71</v>
      </c>
      <c r="D219" s="8" t="s">
        <v>129</v>
      </c>
      <c r="E219" s="8" t="s">
        <v>208</v>
      </c>
      <c r="F219" s="8">
        <v>424</v>
      </c>
      <c r="G219" s="8">
        <v>313</v>
      </c>
      <c r="H219" s="8">
        <v>268</v>
      </c>
      <c r="I219" s="2">
        <v>44116</v>
      </c>
      <c r="J219" s="46">
        <f>(I219-calc!$O$2)/7+1</f>
        <v>2.5714285714285712</v>
      </c>
      <c r="K219" s="37" t="str">
        <f t="shared" si="4"/>
        <v>Oct</v>
      </c>
      <c r="L219" s="37" t="str">
        <f>"Qtr" &amp; VLOOKUP(MONTH(I219),calc!$D$3:$F$14,2,FALSE)</f>
        <v>Qtr1</v>
      </c>
      <c r="M219" s="37" t="str">
        <f>"FY" &amp; RIGHT(YEAR(I219) + VLOOKUP(MONTH(I219),{1,0;10,1},2,TRUE),2)</f>
        <v>FY21</v>
      </c>
    </row>
    <row r="220" spans="1:13" x14ac:dyDescent="0.3">
      <c r="A220" s="8"/>
      <c r="B220" s="8" t="s">
        <v>61</v>
      </c>
      <c r="C220" s="8" t="s">
        <v>68</v>
      </c>
      <c r="D220" s="8" t="s">
        <v>130</v>
      </c>
      <c r="E220" s="8" t="s">
        <v>208</v>
      </c>
      <c r="F220" s="8">
        <v>23</v>
      </c>
      <c r="G220" s="8">
        <v>18</v>
      </c>
      <c r="H220" s="8">
        <v>7</v>
      </c>
      <c r="I220" s="2">
        <v>44116</v>
      </c>
      <c r="J220" s="46">
        <f>(I220-calc!$O$2)/7+1</f>
        <v>2.5714285714285712</v>
      </c>
      <c r="K220" s="37" t="str">
        <f t="shared" si="4"/>
        <v>Oct</v>
      </c>
      <c r="L220" s="37" t="str">
        <f>"Qtr" &amp; VLOOKUP(MONTH(I220),calc!$D$3:$F$14,2,FALSE)</f>
        <v>Qtr1</v>
      </c>
      <c r="M220" s="37" t="str">
        <f>"FY" &amp; RIGHT(YEAR(I220) + VLOOKUP(MONTH(I220),{1,0;10,1},2,TRUE),2)</f>
        <v>FY21</v>
      </c>
    </row>
    <row r="221" spans="1:13" x14ac:dyDescent="0.3">
      <c r="A221" s="8"/>
      <c r="B221" s="8" t="s">
        <v>61</v>
      </c>
      <c r="C221" s="8" t="s">
        <v>125</v>
      </c>
      <c r="D221" s="8" t="s">
        <v>131</v>
      </c>
      <c r="E221" s="8" t="s">
        <v>208</v>
      </c>
      <c r="F221" s="8">
        <v>67</v>
      </c>
      <c r="G221" s="8">
        <v>49</v>
      </c>
      <c r="H221" s="8">
        <v>49</v>
      </c>
      <c r="I221" s="2">
        <v>44116</v>
      </c>
      <c r="J221" s="46">
        <f>(I221-calc!$O$2)/7+1</f>
        <v>2.5714285714285712</v>
      </c>
      <c r="K221" s="37" t="str">
        <f t="shared" si="4"/>
        <v>Oct</v>
      </c>
      <c r="L221" s="37" t="str">
        <f>"Qtr" &amp; VLOOKUP(MONTH(I221),calc!$D$3:$F$14,2,FALSE)</f>
        <v>Qtr1</v>
      </c>
      <c r="M221" s="37" t="str">
        <f>"FY" &amp; RIGHT(YEAR(I221) + VLOOKUP(MONTH(I221),{1,0;10,1},2,TRUE),2)</f>
        <v>FY21</v>
      </c>
    </row>
    <row r="222" spans="1:13" x14ac:dyDescent="0.3">
      <c r="A222" s="8"/>
      <c r="B222" s="8" t="s">
        <v>5</v>
      </c>
      <c r="C222" s="8"/>
      <c r="D222" s="8" t="s">
        <v>6</v>
      </c>
      <c r="E222" s="8" t="s">
        <v>208</v>
      </c>
      <c r="F222" s="8">
        <v>70</v>
      </c>
      <c r="G222" s="8">
        <v>70</v>
      </c>
      <c r="H222" s="8">
        <v>18</v>
      </c>
      <c r="I222" s="2">
        <v>44116</v>
      </c>
      <c r="J222" s="46">
        <f>(I222-calc!$O$2)/7+1</f>
        <v>2.5714285714285712</v>
      </c>
      <c r="K222" s="37" t="str">
        <f t="shared" si="4"/>
        <v>Oct</v>
      </c>
      <c r="L222" s="37" t="str">
        <f>"Qtr" &amp; VLOOKUP(MONTH(I222),calc!$D$3:$F$14,2,FALSE)</f>
        <v>Qtr1</v>
      </c>
      <c r="M222" s="37" t="str">
        <f>"FY" &amp; RIGHT(YEAR(I222) + VLOOKUP(MONTH(I222),{1,0;10,1},2,TRUE),2)</f>
        <v>FY21</v>
      </c>
    </row>
    <row r="223" spans="1:13" x14ac:dyDescent="0.3">
      <c r="A223" s="8"/>
      <c r="B223" s="8" t="s">
        <v>5</v>
      </c>
      <c r="C223" s="8"/>
      <c r="D223" s="8" t="s">
        <v>7</v>
      </c>
      <c r="E223" s="8" t="s">
        <v>208</v>
      </c>
      <c r="F223" s="8">
        <v>101</v>
      </c>
      <c r="G223" s="8">
        <v>99</v>
      </c>
      <c r="H223" s="8">
        <v>18</v>
      </c>
      <c r="I223" s="2">
        <v>44116</v>
      </c>
      <c r="J223" s="46">
        <f>(I223-calc!$O$2)/7+1</f>
        <v>2.5714285714285712</v>
      </c>
      <c r="K223" s="37" t="str">
        <f t="shared" si="4"/>
        <v>Oct</v>
      </c>
      <c r="L223" s="37" t="str">
        <f>"Qtr" &amp; VLOOKUP(MONTH(I223),calc!$D$3:$F$14,2,FALSE)</f>
        <v>Qtr1</v>
      </c>
      <c r="M223" s="37" t="str">
        <f>"FY" &amp; RIGHT(YEAR(I223) + VLOOKUP(MONTH(I223),{1,0;10,1},2,TRUE),2)</f>
        <v>FY21</v>
      </c>
    </row>
    <row r="224" spans="1:13" x14ac:dyDescent="0.3">
      <c r="A224" s="8"/>
      <c r="B224" s="8" t="s">
        <v>5</v>
      </c>
      <c r="C224" s="8"/>
      <c r="D224" s="8" t="s">
        <v>8</v>
      </c>
      <c r="E224" s="8" t="s">
        <v>208</v>
      </c>
      <c r="F224" s="8">
        <v>186</v>
      </c>
      <c r="G224" s="8">
        <v>146</v>
      </c>
      <c r="H224" s="8">
        <v>44</v>
      </c>
      <c r="I224" s="2">
        <v>44116</v>
      </c>
      <c r="J224" s="46">
        <f>(I224-calc!$O$2)/7+1</f>
        <v>2.5714285714285712</v>
      </c>
      <c r="K224" s="37" t="str">
        <f t="shared" si="4"/>
        <v>Oct</v>
      </c>
      <c r="L224" s="37" t="str">
        <f>"Qtr" &amp; VLOOKUP(MONTH(I224),calc!$D$3:$F$14,2,FALSE)</f>
        <v>Qtr1</v>
      </c>
      <c r="M224" s="37" t="str">
        <f>"FY" &amp; RIGHT(YEAR(I224) + VLOOKUP(MONTH(I224),{1,0;10,1},2,TRUE),2)</f>
        <v>FY21</v>
      </c>
    </row>
    <row r="225" spans="1:13" x14ac:dyDescent="0.3">
      <c r="A225" s="8"/>
      <c r="B225" s="8" t="s">
        <v>132</v>
      </c>
      <c r="C225" s="8"/>
      <c r="D225" s="8" t="s">
        <v>133</v>
      </c>
      <c r="E225" s="8" t="s">
        <v>208</v>
      </c>
      <c r="F225" s="8">
        <v>22</v>
      </c>
      <c r="G225" s="8">
        <v>22</v>
      </c>
      <c r="H225" s="8">
        <v>22</v>
      </c>
      <c r="I225" s="2">
        <v>44116</v>
      </c>
      <c r="J225" s="46">
        <f>(I225-calc!$O$2)/7+1</f>
        <v>2.5714285714285712</v>
      </c>
      <c r="K225" s="37" t="str">
        <f t="shared" si="4"/>
        <v>Oct</v>
      </c>
      <c r="L225" s="37" t="str">
        <f>"Qtr" &amp; VLOOKUP(MONTH(I225),calc!$D$3:$F$14,2,FALSE)</f>
        <v>Qtr1</v>
      </c>
      <c r="M225" s="37" t="str">
        <f>"FY" &amp; RIGHT(YEAR(I225) + VLOOKUP(MONTH(I225),{1,0;10,1},2,TRUE),2)</f>
        <v>FY21</v>
      </c>
    </row>
    <row r="226" spans="1:13" x14ac:dyDescent="0.3">
      <c r="A226" s="8"/>
      <c r="B226" s="8" t="s">
        <v>132</v>
      </c>
      <c r="C226" s="8"/>
      <c r="D226" s="8" t="s">
        <v>134</v>
      </c>
      <c r="E226" s="8" t="s">
        <v>208</v>
      </c>
      <c r="F226" s="8">
        <v>37</v>
      </c>
      <c r="G226" s="8">
        <v>37</v>
      </c>
      <c r="H226" s="8">
        <v>37</v>
      </c>
      <c r="I226" s="2">
        <v>44116</v>
      </c>
      <c r="J226" s="46">
        <f>(I226-calc!$O$2)/7+1</f>
        <v>2.5714285714285712</v>
      </c>
      <c r="K226" s="37" t="str">
        <f t="shared" si="4"/>
        <v>Oct</v>
      </c>
      <c r="L226" s="37" t="str">
        <f>"Qtr" &amp; VLOOKUP(MONTH(I226),calc!$D$3:$F$14,2,FALSE)</f>
        <v>Qtr1</v>
      </c>
      <c r="M226" s="37" t="str">
        <f>"FY" &amp; RIGHT(YEAR(I226) + VLOOKUP(MONTH(I226),{1,0;10,1},2,TRUE),2)</f>
        <v>FY21</v>
      </c>
    </row>
    <row r="227" spans="1:13" x14ac:dyDescent="0.3">
      <c r="A227" s="8"/>
      <c r="B227" s="8" t="s">
        <v>132</v>
      </c>
      <c r="C227" s="8"/>
      <c r="D227" s="8" t="s">
        <v>135</v>
      </c>
      <c r="E227" s="8" t="s">
        <v>208</v>
      </c>
      <c r="F227" s="8">
        <v>108</v>
      </c>
      <c r="G227" s="8">
        <v>102</v>
      </c>
      <c r="H227" s="8">
        <v>102</v>
      </c>
      <c r="I227" s="2">
        <v>44116</v>
      </c>
      <c r="J227" s="46">
        <f>(I227-calc!$O$2)/7+1</f>
        <v>2.5714285714285712</v>
      </c>
      <c r="K227" s="37" t="str">
        <f t="shared" si="4"/>
        <v>Oct</v>
      </c>
      <c r="L227" s="37" t="str">
        <f>"Qtr" &amp; VLOOKUP(MONTH(I227),calc!$D$3:$F$14,2,FALSE)</f>
        <v>Qtr1</v>
      </c>
      <c r="M227" s="37" t="str">
        <f>"FY" &amp; RIGHT(YEAR(I227) + VLOOKUP(MONTH(I227),{1,0;10,1},2,TRUE),2)</f>
        <v>FY21</v>
      </c>
    </row>
    <row r="228" spans="1:13" x14ac:dyDescent="0.3">
      <c r="A228" s="8"/>
      <c r="B228" s="8" t="s">
        <v>132</v>
      </c>
      <c r="C228" s="8"/>
      <c r="D228" s="8" t="s">
        <v>136</v>
      </c>
      <c r="E228" s="8" t="s">
        <v>208</v>
      </c>
      <c r="F228" s="8">
        <v>30</v>
      </c>
      <c r="G228" s="8">
        <v>30</v>
      </c>
      <c r="H228" s="8">
        <v>17</v>
      </c>
      <c r="I228" s="2">
        <v>44116</v>
      </c>
      <c r="J228" s="46">
        <f>(I228-calc!$O$2)/7+1</f>
        <v>2.5714285714285712</v>
      </c>
      <c r="K228" s="37" t="str">
        <f t="shared" si="4"/>
        <v>Oct</v>
      </c>
      <c r="L228" s="37" t="str">
        <f>"Qtr" &amp; VLOOKUP(MONTH(I228),calc!$D$3:$F$14,2,FALSE)</f>
        <v>Qtr1</v>
      </c>
      <c r="M228" s="37" t="str">
        <f>"FY" &amp; RIGHT(YEAR(I228) + VLOOKUP(MONTH(I228),{1,0;10,1},2,TRUE),2)</f>
        <v>FY21</v>
      </c>
    </row>
    <row r="229" spans="1:13" x14ac:dyDescent="0.3">
      <c r="A229" s="8"/>
      <c r="B229" s="8" t="s">
        <v>132</v>
      </c>
      <c r="C229" s="8"/>
      <c r="D229" s="8" t="s">
        <v>137</v>
      </c>
      <c r="E229" s="8" t="s">
        <v>208</v>
      </c>
      <c r="F229" s="8">
        <v>209</v>
      </c>
      <c r="G229" s="8">
        <v>201</v>
      </c>
      <c r="H229" s="8">
        <v>201</v>
      </c>
      <c r="I229" s="2">
        <v>44116</v>
      </c>
      <c r="J229" s="46">
        <f>(I229-calc!$O$2)/7+1</f>
        <v>2.5714285714285712</v>
      </c>
      <c r="K229" s="37" t="str">
        <f t="shared" si="4"/>
        <v>Oct</v>
      </c>
      <c r="L229" s="37" t="str">
        <f>"Qtr" &amp; VLOOKUP(MONTH(I229),calc!$D$3:$F$14,2,FALSE)</f>
        <v>Qtr1</v>
      </c>
      <c r="M229" s="37" t="str">
        <f>"FY" &amp; RIGHT(YEAR(I229) + VLOOKUP(MONTH(I229),{1,0;10,1},2,TRUE),2)</f>
        <v>FY21</v>
      </c>
    </row>
    <row r="230" spans="1:13" x14ac:dyDescent="0.3">
      <c r="A230" s="8"/>
      <c r="B230" s="8" t="s">
        <v>138</v>
      </c>
      <c r="C230" s="8"/>
      <c r="D230" s="8" t="s">
        <v>139</v>
      </c>
      <c r="E230" s="8" t="s">
        <v>208</v>
      </c>
      <c r="F230" s="8">
        <v>66</v>
      </c>
      <c r="G230" s="8">
        <v>58</v>
      </c>
      <c r="H230" s="8">
        <v>58</v>
      </c>
      <c r="I230" s="2">
        <v>44116</v>
      </c>
      <c r="J230" s="46">
        <f>(I230-calc!$O$2)/7+1</f>
        <v>2.5714285714285712</v>
      </c>
      <c r="K230" s="37" t="str">
        <f t="shared" si="4"/>
        <v>Oct</v>
      </c>
      <c r="L230" s="37" t="str">
        <f>"Qtr" &amp; VLOOKUP(MONTH(I230),calc!$D$3:$F$14,2,FALSE)</f>
        <v>Qtr1</v>
      </c>
      <c r="M230" s="37" t="str">
        <f>"FY" &amp; RIGHT(YEAR(I230) + VLOOKUP(MONTH(I230),{1,0;10,1},2,TRUE),2)</f>
        <v>FY21</v>
      </c>
    </row>
    <row r="231" spans="1:13" x14ac:dyDescent="0.3">
      <c r="A231" s="8"/>
      <c r="B231" s="8" t="s">
        <v>138</v>
      </c>
      <c r="C231" s="8"/>
      <c r="D231" s="8" t="s">
        <v>140</v>
      </c>
      <c r="E231" s="8" t="s">
        <v>208</v>
      </c>
      <c r="F231" s="8">
        <v>46</v>
      </c>
      <c r="G231" s="8">
        <v>41</v>
      </c>
      <c r="H231" s="8">
        <v>41</v>
      </c>
      <c r="I231" s="2">
        <v>44116</v>
      </c>
      <c r="J231" s="46">
        <f>(I231-calc!$O$2)/7+1</f>
        <v>2.5714285714285712</v>
      </c>
      <c r="K231" s="37" t="str">
        <f t="shared" si="4"/>
        <v>Oct</v>
      </c>
      <c r="L231" s="37" t="str">
        <f>"Qtr" &amp; VLOOKUP(MONTH(I231),calc!$D$3:$F$14,2,FALSE)</f>
        <v>Qtr1</v>
      </c>
      <c r="M231" s="37" t="str">
        <f>"FY" &amp; RIGHT(YEAR(I231) + VLOOKUP(MONTH(I231),{1,0;10,1},2,TRUE),2)</f>
        <v>FY21</v>
      </c>
    </row>
    <row r="232" spans="1:13" x14ac:dyDescent="0.3">
      <c r="A232" s="8"/>
      <c r="B232" s="8" t="s">
        <v>138</v>
      </c>
      <c r="C232" s="8"/>
      <c r="D232" s="8" t="s">
        <v>141</v>
      </c>
      <c r="E232" s="8" t="s">
        <v>208</v>
      </c>
      <c r="F232" s="8">
        <v>81</v>
      </c>
      <c r="G232" s="8">
        <v>78</v>
      </c>
      <c r="H232" s="8">
        <v>78</v>
      </c>
      <c r="I232" s="2">
        <v>44116</v>
      </c>
      <c r="J232" s="46">
        <f>(I232-calc!$O$2)/7+1</f>
        <v>2.5714285714285712</v>
      </c>
      <c r="K232" s="37" t="str">
        <f t="shared" si="4"/>
        <v>Oct</v>
      </c>
      <c r="L232" s="37" t="str">
        <f>"Qtr" &amp; VLOOKUP(MONTH(I232),calc!$D$3:$F$14,2,FALSE)</f>
        <v>Qtr1</v>
      </c>
      <c r="M232" s="37" t="str">
        <f>"FY" &amp; RIGHT(YEAR(I232) + VLOOKUP(MONTH(I232),{1,0;10,1},2,TRUE),2)</f>
        <v>FY21</v>
      </c>
    </row>
    <row r="233" spans="1:13" x14ac:dyDescent="0.3">
      <c r="A233" s="8"/>
      <c r="B233" s="8" t="s">
        <v>138</v>
      </c>
      <c r="C233" s="8"/>
      <c r="D233" s="8" t="s">
        <v>142</v>
      </c>
      <c r="E233" s="8" t="s">
        <v>208</v>
      </c>
      <c r="F233" s="8">
        <v>6</v>
      </c>
      <c r="G233" s="8">
        <v>5</v>
      </c>
      <c r="H233" s="8">
        <v>5</v>
      </c>
      <c r="I233" s="2">
        <v>44116</v>
      </c>
      <c r="J233" s="46">
        <f>(I233-calc!$O$2)/7+1</f>
        <v>2.5714285714285712</v>
      </c>
      <c r="K233" s="37" t="str">
        <f t="shared" si="4"/>
        <v>Oct</v>
      </c>
      <c r="L233" s="37" t="str">
        <f>"Qtr" &amp; VLOOKUP(MONTH(I233),calc!$D$3:$F$14,2,FALSE)</f>
        <v>Qtr1</v>
      </c>
      <c r="M233" s="37" t="str">
        <f>"FY" &amp; RIGHT(YEAR(I233) + VLOOKUP(MONTH(I233),{1,0;10,1},2,TRUE),2)</f>
        <v>FY21</v>
      </c>
    </row>
    <row r="234" spans="1:13" x14ac:dyDescent="0.3">
      <c r="A234" s="8"/>
      <c r="B234" s="8" t="s">
        <v>138</v>
      </c>
      <c r="C234" s="8"/>
      <c r="D234" s="8" t="s">
        <v>143</v>
      </c>
      <c r="E234" s="8" t="s">
        <v>208</v>
      </c>
      <c r="F234" s="8">
        <v>25</v>
      </c>
      <c r="G234" s="8">
        <v>22</v>
      </c>
      <c r="H234" s="8">
        <v>22</v>
      </c>
      <c r="I234" s="2">
        <v>44116</v>
      </c>
      <c r="J234" s="46">
        <f>(I234-calc!$O$2)/7+1</f>
        <v>2.5714285714285712</v>
      </c>
      <c r="K234" s="37" t="str">
        <f t="shared" si="4"/>
        <v>Oct</v>
      </c>
      <c r="L234" s="37" t="str">
        <f>"Qtr" &amp; VLOOKUP(MONTH(I234),calc!$D$3:$F$14,2,FALSE)</f>
        <v>Qtr1</v>
      </c>
      <c r="M234" s="37" t="str">
        <f>"FY" &amp; RIGHT(YEAR(I234) + VLOOKUP(MONTH(I234),{1,0;10,1},2,TRUE),2)</f>
        <v>FY21</v>
      </c>
    </row>
    <row r="235" spans="1:13" x14ac:dyDescent="0.3">
      <c r="A235" s="8"/>
      <c r="B235" s="8" t="s">
        <v>138</v>
      </c>
      <c r="C235" s="8"/>
      <c r="D235" s="8" t="s">
        <v>144</v>
      </c>
      <c r="E235" s="8" t="s">
        <v>208</v>
      </c>
      <c r="F235" s="8">
        <v>21</v>
      </c>
      <c r="G235" s="8">
        <v>19</v>
      </c>
      <c r="H235" s="8">
        <v>19</v>
      </c>
      <c r="I235" s="2">
        <v>44116</v>
      </c>
      <c r="J235" s="46">
        <f>(I235-calc!$O$2)/7+1</f>
        <v>2.5714285714285712</v>
      </c>
      <c r="K235" s="37" t="str">
        <f t="shared" si="4"/>
        <v>Oct</v>
      </c>
      <c r="L235" s="37" t="str">
        <f>"Qtr" &amp; VLOOKUP(MONTH(I235),calc!$D$3:$F$14,2,FALSE)</f>
        <v>Qtr1</v>
      </c>
      <c r="M235" s="37" t="str">
        <f>"FY" &amp; RIGHT(YEAR(I235) + VLOOKUP(MONTH(I235),{1,0;10,1},2,TRUE),2)</f>
        <v>FY21</v>
      </c>
    </row>
    <row r="236" spans="1:13" x14ac:dyDescent="0.3">
      <c r="A236" s="8"/>
      <c r="B236" s="8" t="s">
        <v>43</v>
      </c>
      <c r="C236" s="8"/>
      <c r="D236" s="8" t="s">
        <v>145</v>
      </c>
      <c r="E236" s="8" t="s">
        <v>208</v>
      </c>
      <c r="F236" s="8">
        <v>157</v>
      </c>
      <c r="G236" s="8">
        <v>141</v>
      </c>
      <c r="H236" s="8">
        <v>141</v>
      </c>
      <c r="I236" s="2">
        <v>44116</v>
      </c>
      <c r="J236" s="46">
        <f>(I236-calc!$O$2)/7+1</f>
        <v>2.5714285714285712</v>
      </c>
      <c r="K236" s="37" t="str">
        <f t="shared" si="4"/>
        <v>Oct</v>
      </c>
      <c r="L236" s="37" t="str">
        <f>"Qtr" &amp; VLOOKUP(MONTH(I236),calc!$D$3:$F$14,2,FALSE)</f>
        <v>Qtr1</v>
      </c>
      <c r="M236" s="37" t="str">
        <f>"FY" &amp; RIGHT(YEAR(I236) + VLOOKUP(MONTH(I236),{1,0;10,1},2,TRUE),2)</f>
        <v>FY21</v>
      </c>
    </row>
    <row r="237" spans="1:13" x14ac:dyDescent="0.3">
      <c r="A237" s="8"/>
      <c r="B237" s="8" t="s">
        <v>43</v>
      </c>
      <c r="C237" s="8"/>
      <c r="D237" s="8" t="s">
        <v>146</v>
      </c>
      <c r="E237" s="8" t="s">
        <v>208</v>
      </c>
      <c r="F237" s="8">
        <v>84</v>
      </c>
      <c r="G237" s="8">
        <v>77</v>
      </c>
      <c r="H237" s="8">
        <v>77</v>
      </c>
      <c r="I237" s="2">
        <v>44116</v>
      </c>
      <c r="J237" s="46">
        <f>(I237-calc!$O$2)/7+1</f>
        <v>2.5714285714285712</v>
      </c>
      <c r="K237" s="37" t="str">
        <f t="shared" si="4"/>
        <v>Oct</v>
      </c>
      <c r="L237" s="37" t="str">
        <f>"Qtr" &amp; VLOOKUP(MONTH(I237),calc!$D$3:$F$14,2,FALSE)</f>
        <v>Qtr1</v>
      </c>
      <c r="M237" s="37" t="str">
        <f>"FY" &amp; RIGHT(YEAR(I237) + VLOOKUP(MONTH(I237),{1,0;10,1},2,TRUE),2)</f>
        <v>FY21</v>
      </c>
    </row>
    <row r="238" spans="1:13" x14ac:dyDescent="0.3">
      <c r="A238" s="8"/>
      <c r="B238" s="8" t="s">
        <v>43</v>
      </c>
      <c r="C238" s="8"/>
      <c r="D238" s="8" t="s">
        <v>44</v>
      </c>
      <c r="E238" s="8" t="s">
        <v>208</v>
      </c>
      <c r="F238" s="8">
        <v>37</v>
      </c>
      <c r="G238" s="8">
        <v>31</v>
      </c>
      <c r="H238" s="8">
        <v>31</v>
      </c>
      <c r="I238" s="2">
        <v>44116</v>
      </c>
      <c r="J238" s="46">
        <f>(I238-calc!$O$2)/7+1</f>
        <v>2.5714285714285712</v>
      </c>
      <c r="K238" s="37" t="str">
        <f t="shared" si="4"/>
        <v>Oct</v>
      </c>
      <c r="L238" s="37" t="str">
        <f>"Qtr" &amp; VLOOKUP(MONTH(I238),calc!$D$3:$F$14,2,FALSE)</f>
        <v>Qtr1</v>
      </c>
      <c r="M238" s="37" t="str">
        <f>"FY" &amp; RIGHT(YEAR(I238) + VLOOKUP(MONTH(I238),{1,0;10,1},2,TRUE),2)</f>
        <v>FY21</v>
      </c>
    </row>
    <row r="239" spans="1:13" x14ac:dyDescent="0.3">
      <c r="A239" s="8"/>
      <c r="B239" s="8" t="s">
        <v>43</v>
      </c>
      <c r="C239" s="8"/>
      <c r="D239" s="8" t="s">
        <v>147</v>
      </c>
      <c r="E239" s="8" t="s">
        <v>208</v>
      </c>
      <c r="F239" s="8">
        <v>12</v>
      </c>
      <c r="G239" s="8">
        <v>6</v>
      </c>
      <c r="H239" s="8">
        <v>6</v>
      </c>
      <c r="I239" s="2">
        <v>44116</v>
      </c>
      <c r="J239" s="46">
        <f>(I239-calc!$O$2)/7+1</f>
        <v>2.5714285714285712</v>
      </c>
      <c r="K239" s="37" t="str">
        <f t="shared" si="4"/>
        <v>Oct</v>
      </c>
      <c r="L239" s="37" t="str">
        <f>"Qtr" &amp; VLOOKUP(MONTH(I239),calc!$D$3:$F$14,2,FALSE)</f>
        <v>Qtr1</v>
      </c>
      <c r="M239" s="37" t="str">
        <f>"FY" &amp; RIGHT(YEAR(I239) + VLOOKUP(MONTH(I239),{1,0;10,1},2,TRUE),2)</f>
        <v>FY21</v>
      </c>
    </row>
    <row r="240" spans="1:13" x14ac:dyDescent="0.3">
      <c r="A240" s="8"/>
      <c r="B240" s="8" t="s">
        <v>148</v>
      </c>
      <c r="C240" s="8"/>
      <c r="D240" s="8" t="s">
        <v>150</v>
      </c>
      <c r="E240" s="8" t="s">
        <v>208</v>
      </c>
      <c r="F240" s="8">
        <v>302</v>
      </c>
      <c r="G240" s="8">
        <v>242</v>
      </c>
      <c r="H240" s="8">
        <v>242</v>
      </c>
      <c r="I240" s="2">
        <v>44116</v>
      </c>
      <c r="J240" s="46">
        <f>(I240-calc!$O$2)/7+1</f>
        <v>2.5714285714285712</v>
      </c>
      <c r="K240" s="37" t="str">
        <f t="shared" si="4"/>
        <v>Oct</v>
      </c>
      <c r="L240" s="37" t="str">
        <f>"Qtr" &amp; VLOOKUP(MONTH(I240),calc!$D$3:$F$14,2,FALSE)</f>
        <v>Qtr1</v>
      </c>
      <c r="M240" s="37" t="str">
        <f>"FY" &amp; RIGHT(YEAR(I240) + VLOOKUP(MONTH(I240),{1,0;10,1},2,TRUE),2)</f>
        <v>FY21</v>
      </c>
    </row>
    <row r="241" spans="1:13" x14ac:dyDescent="0.3">
      <c r="A241" s="8"/>
      <c r="B241" s="8" t="s">
        <v>148</v>
      </c>
      <c r="C241" s="8"/>
      <c r="D241" s="8" t="s">
        <v>151</v>
      </c>
      <c r="E241" s="8" t="s">
        <v>208</v>
      </c>
      <c r="F241" s="8">
        <v>57</v>
      </c>
      <c r="G241" s="8">
        <v>37</v>
      </c>
      <c r="H241" s="8">
        <v>37</v>
      </c>
      <c r="I241" s="2">
        <v>44116</v>
      </c>
      <c r="J241" s="46">
        <f>(I241-calc!$O$2)/7+1</f>
        <v>2.5714285714285712</v>
      </c>
      <c r="K241" s="37" t="str">
        <f t="shared" si="4"/>
        <v>Oct</v>
      </c>
      <c r="L241" s="37" t="str">
        <f>"Qtr" &amp; VLOOKUP(MONTH(I241),calc!$D$3:$F$14,2,FALSE)</f>
        <v>Qtr1</v>
      </c>
      <c r="M241" s="37" t="str">
        <f>"FY" &amp; RIGHT(YEAR(I241) + VLOOKUP(MONTH(I241),{1,0;10,1},2,TRUE),2)</f>
        <v>FY21</v>
      </c>
    </row>
    <row r="242" spans="1:13" x14ac:dyDescent="0.3">
      <c r="A242" s="8"/>
      <c r="B242" s="8" t="s">
        <v>148</v>
      </c>
      <c r="C242" s="8"/>
      <c r="D242" s="8" t="s">
        <v>152</v>
      </c>
      <c r="E242" s="8" t="s">
        <v>208</v>
      </c>
      <c r="F242" s="8">
        <v>55</v>
      </c>
      <c r="G242" s="8">
        <v>52</v>
      </c>
      <c r="H242" s="8">
        <v>52</v>
      </c>
      <c r="I242" s="2">
        <v>44116</v>
      </c>
      <c r="J242" s="46">
        <f>(I242-calc!$O$2)/7+1</f>
        <v>2.5714285714285712</v>
      </c>
      <c r="K242" s="37" t="str">
        <f t="shared" si="4"/>
        <v>Oct</v>
      </c>
      <c r="L242" s="37" t="str">
        <f>"Qtr" &amp; VLOOKUP(MONTH(I242),calc!$D$3:$F$14,2,FALSE)</f>
        <v>Qtr1</v>
      </c>
      <c r="M242" s="37" t="str">
        <f>"FY" &amp; RIGHT(YEAR(I242) + VLOOKUP(MONTH(I242),{1,0;10,1},2,TRUE),2)</f>
        <v>FY21</v>
      </c>
    </row>
    <row r="243" spans="1:13" x14ac:dyDescent="0.3">
      <c r="A243" s="8"/>
      <c r="B243" s="8" t="s">
        <v>10</v>
      </c>
      <c r="C243" s="8"/>
      <c r="D243" s="8" t="s">
        <v>153</v>
      </c>
      <c r="E243" s="8" t="s">
        <v>208</v>
      </c>
      <c r="F243" s="8">
        <v>422</v>
      </c>
      <c r="G243" s="8">
        <v>387</v>
      </c>
      <c r="H243" s="8">
        <v>368</v>
      </c>
      <c r="I243" s="2">
        <v>44116</v>
      </c>
      <c r="J243" s="46">
        <f>(I243-calc!$O$2)/7+1</f>
        <v>2.5714285714285712</v>
      </c>
      <c r="K243" s="37" t="str">
        <f t="shared" si="4"/>
        <v>Oct</v>
      </c>
      <c r="L243" s="37" t="str">
        <f>"Qtr" &amp; VLOOKUP(MONTH(I243),calc!$D$3:$F$14,2,FALSE)</f>
        <v>Qtr1</v>
      </c>
      <c r="M243" s="37" t="str">
        <f>"FY" &amp; RIGHT(YEAR(I243) + VLOOKUP(MONTH(I243),{1,0;10,1},2,TRUE),2)</f>
        <v>FY21</v>
      </c>
    </row>
    <row r="244" spans="1:13" x14ac:dyDescent="0.3">
      <c r="A244" s="8"/>
      <c r="B244" s="8" t="s">
        <v>10</v>
      </c>
      <c r="C244" s="8"/>
      <c r="D244" s="8" t="s">
        <v>154</v>
      </c>
      <c r="E244" s="8" t="s">
        <v>208</v>
      </c>
      <c r="F244" s="8">
        <v>482</v>
      </c>
      <c r="G244" s="8">
        <v>468</v>
      </c>
      <c r="H244" s="8">
        <v>463</v>
      </c>
      <c r="I244" s="2">
        <v>44116</v>
      </c>
      <c r="J244" s="46">
        <f>(I244-calc!$O$2)/7+1</f>
        <v>2.5714285714285712</v>
      </c>
      <c r="K244" s="37" t="str">
        <f t="shared" si="4"/>
        <v>Oct</v>
      </c>
      <c r="L244" s="37" t="str">
        <f>"Qtr" &amp; VLOOKUP(MONTH(I244),calc!$D$3:$F$14,2,FALSE)</f>
        <v>Qtr1</v>
      </c>
      <c r="M244" s="37" t="str">
        <f>"FY" &amp; RIGHT(YEAR(I244) + VLOOKUP(MONTH(I244),{1,0;10,1},2,TRUE),2)</f>
        <v>FY21</v>
      </c>
    </row>
    <row r="245" spans="1:13" x14ac:dyDescent="0.3">
      <c r="A245" s="8"/>
      <c r="B245" s="8" t="s">
        <v>10</v>
      </c>
      <c r="C245" s="8"/>
      <c r="D245" s="8" t="s">
        <v>155</v>
      </c>
      <c r="E245" s="8" t="s">
        <v>208</v>
      </c>
      <c r="F245" s="8">
        <v>195</v>
      </c>
      <c r="G245" s="8">
        <v>185</v>
      </c>
      <c r="H245" s="8">
        <v>184</v>
      </c>
      <c r="I245" s="2">
        <v>44116</v>
      </c>
      <c r="J245" s="46">
        <f>(I245-calc!$O$2)/7+1</f>
        <v>2.5714285714285712</v>
      </c>
      <c r="K245" s="37" t="str">
        <f t="shared" si="4"/>
        <v>Oct</v>
      </c>
      <c r="L245" s="37" t="str">
        <f>"Qtr" &amp; VLOOKUP(MONTH(I245),calc!$D$3:$F$14,2,FALSE)</f>
        <v>Qtr1</v>
      </c>
      <c r="M245" s="37" t="str">
        <f>"FY" &amp; RIGHT(YEAR(I245) + VLOOKUP(MONTH(I245),{1,0;10,1},2,TRUE),2)</f>
        <v>FY21</v>
      </c>
    </row>
    <row r="246" spans="1:13" x14ac:dyDescent="0.3">
      <c r="A246" s="8"/>
      <c r="B246" s="8" t="s">
        <v>10</v>
      </c>
      <c r="C246" s="8"/>
      <c r="D246" s="8" t="s">
        <v>156</v>
      </c>
      <c r="E246" s="8" t="s">
        <v>208</v>
      </c>
      <c r="F246" s="8">
        <v>197</v>
      </c>
      <c r="G246" s="8">
        <v>189</v>
      </c>
      <c r="H246" s="8">
        <v>188</v>
      </c>
      <c r="I246" s="2">
        <v>44116</v>
      </c>
      <c r="J246" s="46">
        <f>(I246-calc!$O$2)/7+1</f>
        <v>2.5714285714285712</v>
      </c>
      <c r="K246" s="37" t="str">
        <f t="shared" si="4"/>
        <v>Oct</v>
      </c>
      <c r="L246" s="37" t="str">
        <f>"Qtr" &amp; VLOOKUP(MONTH(I246),calc!$D$3:$F$14,2,FALSE)</f>
        <v>Qtr1</v>
      </c>
      <c r="M246" s="37" t="str">
        <f>"FY" &amp; RIGHT(YEAR(I246) + VLOOKUP(MONTH(I246),{1,0;10,1},2,TRUE),2)</f>
        <v>FY21</v>
      </c>
    </row>
    <row r="247" spans="1:13" x14ac:dyDescent="0.3">
      <c r="A247" s="8"/>
      <c r="B247" s="8" t="s">
        <v>10</v>
      </c>
      <c r="C247" s="8"/>
      <c r="D247" s="8" t="s">
        <v>157</v>
      </c>
      <c r="E247" s="8" t="s">
        <v>208</v>
      </c>
      <c r="F247" s="8">
        <v>5</v>
      </c>
      <c r="G247" s="8">
        <v>4</v>
      </c>
      <c r="H247" s="8">
        <v>4</v>
      </c>
      <c r="I247" s="2">
        <v>44116</v>
      </c>
      <c r="J247" s="46">
        <f>(I247-calc!$O$2)/7+1</f>
        <v>2.5714285714285712</v>
      </c>
      <c r="K247" s="37" t="str">
        <f t="shared" si="4"/>
        <v>Oct</v>
      </c>
      <c r="L247" s="37" t="str">
        <f>"Qtr" &amp; VLOOKUP(MONTH(I247),calc!$D$3:$F$14,2,FALSE)</f>
        <v>Qtr1</v>
      </c>
      <c r="M247" s="37" t="str">
        <f>"FY" &amp; RIGHT(YEAR(I247) + VLOOKUP(MONTH(I247),{1,0;10,1},2,TRUE),2)</f>
        <v>FY21</v>
      </c>
    </row>
    <row r="248" spans="1:13" x14ac:dyDescent="0.3">
      <c r="A248" s="8"/>
      <c r="B248" s="8" t="s">
        <v>10</v>
      </c>
      <c r="C248" s="8"/>
      <c r="D248" s="8" t="s">
        <v>158</v>
      </c>
      <c r="E248" s="8" t="s">
        <v>208</v>
      </c>
      <c r="F248" s="8">
        <v>91</v>
      </c>
      <c r="G248" s="8">
        <v>86</v>
      </c>
      <c r="H248" s="8">
        <v>86</v>
      </c>
      <c r="I248" s="2">
        <v>44116</v>
      </c>
      <c r="J248" s="46">
        <f>(I248-calc!$O$2)/7+1</f>
        <v>2.5714285714285712</v>
      </c>
      <c r="K248" s="37" t="str">
        <f t="shared" si="4"/>
        <v>Oct</v>
      </c>
      <c r="L248" s="37" t="str">
        <f>"Qtr" &amp; VLOOKUP(MONTH(I248),calc!$D$3:$F$14,2,FALSE)</f>
        <v>Qtr1</v>
      </c>
      <c r="M248" s="37" t="str">
        <f>"FY" &amp; RIGHT(YEAR(I248) + VLOOKUP(MONTH(I248),{1,0;10,1},2,TRUE),2)</f>
        <v>FY21</v>
      </c>
    </row>
    <row r="249" spans="1:13" x14ac:dyDescent="0.3">
      <c r="A249" s="8"/>
      <c r="B249" s="8" t="s">
        <v>10</v>
      </c>
      <c r="C249" s="8"/>
      <c r="D249" s="8" t="s">
        <v>159</v>
      </c>
      <c r="E249" s="8" t="s">
        <v>208</v>
      </c>
      <c r="F249" s="8">
        <v>99</v>
      </c>
      <c r="G249" s="8">
        <v>87</v>
      </c>
      <c r="H249" s="8">
        <v>83</v>
      </c>
      <c r="I249" s="2">
        <v>44116</v>
      </c>
      <c r="J249" s="46">
        <f>(I249-calc!$O$2)/7+1</f>
        <v>2.5714285714285712</v>
      </c>
      <c r="K249" s="37" t="str">
        <f t="shared" si="4"/>
        <v>Oct</v>
      </c>
      <c r="L249" s="37" t="str">
        <f>"Qtr" &amp; VLOOKUP(MONTH(I249),calc!$D$3:$F$14,2,FALSE)</f>
        <v>Qtr1</v>
      </c>
      <c r="M249" s="37" t="str">
        <f>"FY" &amp; RIGHT(YEAR(I249) + VLOOKUP(MONTH(I249),{1,0;10,1},2,TRUE),2)</f>
        <v>FY21</v>
      </c>
    </row>
    <row r="250" spans="1:13" x14ac:dyDescent="0.3">
      <c r="A250" s="8"/>
      <c r="B250" s="8" t="s">
        <v>10</v>
      </c>
      <c r="C250" s="8"/>
      <c r="D250" s="8" t="s">
        <v>160</v>
      </c>
      <c r="E250" s="8" t="s">
        <v>208</v>
      </c>
      <c r="F250" s="8">
        <v>159</v>
      </c>
      <c r="G250" s="8">
        <v>142</v>
      </c>
      <c r="H250" s="8">
        <v>141</v>
      </c>
      <c r="I250" s="2">
        <v>44116</v>
      </c>
      <c r="J250" s="46">
        <f>(I250-calc!$O$2)/7+1</f>
        <v>2.5714285714285712</v>
      </c>
      <c r="K250" s="37" t="str">
        <f t="shared" si="4"/>
        <v>Oct</v>
      </c>
      <c r="L250" s="37" t="str">
        <f>"Qtr" &amp; VLOOKUP(MONTH(I250),calc!$D$3:$F$14,2,FALSE)</f>
        <v>Qtr1</v>
      </c>
      <c r="M250" s="37" t="str">
        <f>"FY" &amp; RIGHT(YEAR(I250) + VLOOKUP(MONTH(I250),{1,0;10,1},2,TRUE),2)</f>
        <v>FY21</v>
      </c>
    </row>
    <row r="251" spans="1:13" x14ac:dyDescent="0.3">
      <c r="A251" s="8"/>
      <c r="B251" s="8" t="s">
        <v>10</v>
      </c>
      <c r="C251" s="8"/>
      <c r="D251" s="8" t="s">
        <v>161</v>
      </c>
      <c r="E251" s="8" t="s">
        <v>208</v>
      </c>
      <c r="F251" s="8">
        <v>44</v>
      </c>
      <c r="G251" s="8">
        <v>39</v>
      </c>
      <c r="H251" s="8">
        <v>39</v>
      </c>
      <c r="I251" s="2">
        <v>44116</v>
      </c>
      <c r="J251" s="46">
        <f>(I251-calc!$O$2)/7+1</f>
        <v>2.5714285714285712</v>
      </c>
      <c r="K251" s="37" t="str">
        <f t="shared" si="4"/>
        <v>Oct</v>
      </c>
      <c r="L251" s="37" t="str">
        <f>"Qtr" &amp; VLOOKUP(MONTH(I251),calc!$D$3:$F$14,2,FALSE)</f>
        <v>Qtr1</v>
      </c>
      <c r="M251" s="37" t="str">
        <f>"FY" &amp; RIGHT(YEAR(I251) + VLOOKUP(MONTH(I251),{1,0;10,1},2,TRUE),2)</f>
        <v>FY21</v>
      </c>
    </row>
    <row r="252" spans="1:13" x14ac:dyDescent="0.3">
      <c r="A252" s="8"/>
      <c r="B252" s="8" t="s">
        <v>10</v>
      </c>
      <c r="C252" s="8"/>
      <c r="D252" s="8" t="s">
        <v>162</v>
      </c>
      <c r="E252" s="8" t="s">
        <v>208</v>
      </c>
      <c r="F252" s="8">
        <v>42</v>
      </c>
      <c r="G252" s="8">
        <v>37</v>
      </c>
      <c r="H252" s="8">
        <v>37</v>
      </c>
      <c r="I252" s="2">
        <v>44116</v>
      </c>
      <c r="J252" s="46">
        <f>(I252-calc!$O$2)/7+1</f>
        <v>2.5714285714285712</v>
      </c>
      <c r="K252" s="37" t="str">
        <f t="shared" si="4"/>
        <v>Oct</v>
      </c>
      <c r="L252" s="37" t="str">
        <f>"Qtr" &amp; VLOOKUP(MONTH(I252),calc!$D$3:$F$14,2,FALSE)</f>
        <v>Qtr1</v>
      </c>
      <c r="M252" s="37" t="str">
        <f>"FY" &amp; RIGHT(YEAR(I252) + VLOOKUP(MONTH(I252),{1,0;10,1},2,TRUE),2)</f>
        <v>FY21</v>
      </c>
    </row>
    <row r="253" spans="1:13" x14ac:dyDescent="0.3">
      <c r="A253" s="8"/>
      <c r="B253" s="8" t="s">
        <v>10</v>
      </c>
      <c r="C253" s="8"/>
      <c r="D253" s="8" t="s">
        <v>163</v>
      </c>
      <c r="E253" s="8" t="s">
        <v>208</v>
      </c>
      <c r="F253" s="8">
        <v>64</v>
      </c>
      <c r="G253" s="8">
        <v>57</v>
      </c>
      <c r="H253" s="8">
        <v>57</v>
      </c>
      <c r="I253" s="2">
        <v>44116</v>
      </c>
      <c r="J253" s="46">
        <f>(I253-calc!$O$2)/7+1</f>
        <v>2.5714285714285712</v>
      </c>
      <c r="K253" s="37" t="str">
        <f t="shared" si="4"/>
        <v>Oct</v>
      </c>
      <c r="L253" s="37" t="str">
        <f>"Qtr" &amp; VLOOKUP(MONTH(I253),calc!$D$3:$F$14,2,FALSE)</f>
        <v>Qtr1</v>
      </c>
      <c r="M253" s="37" t="str">
        <f>"FY" &amp; RIGHT(YEAR(I253) + VLOOKUP(MONTH(I253),{1,0;10,1},2,TRUE),2)</f>
        <v>FY21</v>
      </c>
    </row>
    <row r="254" spans="1:13" x14ac:dyDescent="0.3">
      <c r="A254" s="8"/>
      <c r="B254" s="8" t="s">
        <v>55</v>
      </c>
      <c r="C254" s="8"/>
      <c r="D254" s="8" t="s">
        <v>56</v>
      </c>
      <c r="E254" s="8" t="s">
        <v>208</v>
      </c>
      <c r="F254" s="8">
        <v>20</v>
      </c>
      <c r="G254" s="8">
        <v>20</v>
      </c>
      <c r="H254" s="8">
        <v>20</v>
      </c>
      <c r="I254" s="2">
        <v>44123</v>
      </c>
      <c r="J254" s="46">
        <f>(I254-calc!$O$2)/7+1</f>
        <v>3.5714285714285716</v>
      </c>
      <c r="K254" s="37" t="str">
        <f t="shared" si="4"/>
        <v>Oct</v>
      </c>
      <c r="L254" s="37" t="str">
        <f>"Qtr" &amp; VLOOKUP(MONTH(I254),calc!$D$3:$F$14,2,FALSE)</f>
        <v>Qtr1</v>
      </c>
      <c r="M254" s="37" t="str">
        <f>"FY" &amp; RIGHT(YEAR(I254) + VLOOKUP(MONTH(I254),{1,0;10,1},2,TRUE),2)</f>
        <v>FY21</v>
      </c>
    </row>
    <row r="255" spans="1:13" x14ac:dyDescent="0.3">
      <c r="A255" s="8"/>
      <c r="B255" s="8" t="s">
        <v>55</v>
      </c>
      <c r="C255" s="8"/>
      <c r="D255" s="8" t="s">
        <v>59</v>
      </c>
      <c r="E255" s="8" t="s">
        <v>208</v>
      </c>
      <c r="F255" s="8">
        <v>51</v>
      </c>
      <c r="G255" s="8">
        <v>46</v>
      </c>
      <c r="H255" s="8">
        <v>33</v>
      </c>
      <c r="I255" s="2">
        <v>44123</v>
      </c>
      <c r="J255" s="46">
        <f>(I255-calc!$O$2)/7+1</f>
        <v>3.5714285714285716</v>
      </c>
      <c r="K255" s="37" t="str">
        <f t="shared" si="4"/>
        <v>Oct</v>
      </c>
      <c r="L255" s="37" t="str">
        <f>"Qtr" &amp; VLOOKUP(MONTH(I255),calc!$D$3:$F$14,2,FALSE)</f>
        <v>Qtr1</v>
      </c>
      <c r="M255" s="37" t="str">
        <f>"FY" &amp; RIGHT(YEAR(I255) + VLOOKUP(MONTH(I255),{1,0;10,1},2,TRUE),2)</f>
        <v>FY21</v>
      </c>
    </row>
    <row r="256" spans="1:13" x14ac:dyDescent="0.3">
      <c r="A256" s="8"/>
      <c r="B256" s="8" t="s">
        <v>55</v>
      </c>
      <c r="C256" s="8"/>
      <c r="D256" s="8" t="s">
        <v>60</v>
      </c>
      <c r="E256" s="8" t="s">
        <v>208</v>
      </c>
      <c r="F256" s="8">
        <v>8</v>
      </c>
      <c r="G256" s="8">
        <v>8</v>
      </c>
      <c r="H256" s="8">
        <v>6</v>
      </c>
      <c r="I256" s="2">
        <v>44123</v>
      </c>
      <c r="J256" s="46">
        <f>(I256-calc!$O$2)/7+1</f>
        <v>3.5714285714285716</v>
      </c>
      <c r="K256" s="37" t="str">
        <f t="shared" si="4"/>
        <v>Oct</v>
      </c>
      <c r="L256" s="37" t="str">
        <f>"Qtr" &amp; VLOOKUP(MONTH(I256),calc!$D$3:$F$14,2,FALSE)</f>
        <v>Qtr1</v>
      </c>
      <c r="M256" s="37" t="str">
        <f>"FY" &amp; RIGHT(YEAR(I256) + VLOOKUP(MONTH(I256),{1,0;10,1},2,TRUE),2)</f>
        <v>FY21</v>
      </c>
    </row>
  </sheetData>
  <pageMargins left="0.7" right="0.7" top="0.75" bottom="0.75" header="0.3" footer="0.3"/>
  <pageSetup orientation="portrait" r:id="rId1"/>
  <tableParts count="1">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C8A44-51C8-4CFF-9780-F8C6C8B52882}">
  <sheetPr codeName="Sheet17"/>
  <dimension ref="C2:P19"/>
  <sheetViews>
    <sheetView topLeftCell="D1" workbookViewId="0">
      <selection activeCell="F27" sqref="F27:F28"/>
    </sheetView>
  </sheetViews>
  <sheetFormatPr defaultRowHeight="12" x14ac:dyDescent="0.3"/>
  <cols>
    <col min="1" max="2" width="8.7265625" style="31"/>
    <col min="3" max="3" width="3.7265625" style="31" bestFit="1" customWidth="1"/>
    <col min="4" max="4" width="11.54296875" style="31" bestFit="1" customWidth="1"/>
    <col min="5" max="5" width="10" style="31" bestFit="1" customWidth="1"/>
    <col min="6" max="6" width="12.54296875" style="31" bestFit="1" customWidth="1"/>
    <col min="7" max="7" width="8.7265625" style="31"/>
    <col min="8" max="8" width="3.1796875" style="31" bestFit="1" customWidth="1"/>
    <col min="9" max="9" width="11.54296875" style="31" bestFit="1" customWidth="1"/>
    <col min="10" max="10" width="12.54296875" style="31" bestFit="1" customWidth="1"/>
    <col min="11" max="11" width="8.7265625" style="31"/>
    <col min="12" max="12" width="3.1796875" style="31" bestFit="1" customWidth="1"/>
    <col min="13" max="13" width="11.54296875" style="31" bestFit="1" customWidth="1"/>
    <col min="14" max="14" width="12.54296875" style="31" bestFit="1" customWidth="1"/>
    <col min="15" max="16384" width="8.7265625" style="31"/>
  </cols>
  <sheetData>
    <row r="2" spans="3:16" s="32" customFormat="1" x14ac:dyDescent="0.3">
      <c r="D2" s="32" t="s">
        <v>37</v>
      </c>
      <c r="E2" s="32" t="s">
        <v>38</v>
      </c>
      <c r="F2" s="32" t="s">
        <v>39</v>
      </c>
      <c r="I2" s="32" t="s">
        <v>37</v>
      </c>
      <c r="J2" s="32" t="s">
        <v>38</v>
      </c>
      <c r="N2" s="32" t="s">
        <v>41</v>
      </c>
      <c r="O2" s="38">
        <v>44105</v>
      </c>
      <c r="P2" s="32">
        <v>1</v>
      </c>
    </row>
    <row r="3" spans="3:16" x14ac:dyDescent="0.3">
      <c r="C3" s="31" t="s">
        <v>28</v>
      </c>
      <c r="D3" s="31">
        <v>1</v>
      </c>
      <c r="E3" s="31">
        <v>2</v>
      </c>
      <c r="F3" s="31">
        <v>0</v>
      </c>
      <c r="H3" s="31" t="s">
        <v>28</v>
      </c>
      <c r="I3" s="31">
        <v>1</v>
      </c>
      <c r="J3" s="31">
        <v>2</v>
      </c>
    </row>
    <row r="4" spans="3:16" x14ac:dyDescent="0.3">
      <c r="C4" s="31" t="s">
        <v>29</v>
      </c>
      <c r="D4" s="31">
        <v>2</v>
      </c>
      <c r="E4" s="31">
        <v>2</v>
      </c>
      <c r="F4" s="31">
        <v>0</v>
      </c>
      <c r="H4" s="31" t="s">
        <v>31</v>
      </c>
      <c r="I4" s="31">
        <v>4</v>
      </c>
      <c r="J4" s="31">
        <v>3</v>
      </c>
    </row>
    <row r="5" spans="3:16" x14ac:dyDescent="0.3">
      <c r="C5" s="31" t="s">
        <v>30</v>
      </c>
      <c r="D5" s="31">
        <v>3</v>
      </c>
      <c r="E5" s="31">
        <v>2</v>
      </c>
      <c r="F5" s="31">
        <v>0</v>
      </c>
      <c r="H5" s="31" t="s">
        <v>34</v>
      </c>
      <c r="I5" s="31">
        <v>7</v>
      </c>
      <c r="J5" s="31">
        <v>4</v>
      </c>
    </row>
    <row r="6" spans="3:16" x14ac:dyDescent="0.3">
      <c r="C6" s="31" t="s">
        <v>31</v>
      </c>
      <c r="D6" s="31">
        <v>4</v>
      </c>
      <c r="E6" s="31">
        <v>3</v>
      </c>
      <c r="F6" s="31">
        <v>0</v>
      </c>
      <c r="H6" s="31" t="s">
        <v>17</v>
      </c>
      <c r="I6" s="31">
        <v>10</v>
      </c>
      <c r="J6" s="31">
        <v>1</v>
      </c>
    </row>
    <row r="7" spans="3:16" x14ac:dyDescent="0.3">
      <c r="C7" s="31" t="s">
        <v>32</v>
      </c>
      <c r="D7" s="31">
        <v>5</v>
      </c>
      <c r="E7" s="31">
        <v>3</v>
      </c>
      <c r="F7" s="31">
        <v>0</v>
      </c>
    </row>
    <row r="8" spans="3:16" x14ac:dyDescent="0.3">
      <c r="C8" s="31" t="s">
        <v>33</v>
      </c>
      <c r="D8" s="31">
        <v>6</v>
      </c>
      <c r="E8" s="31">
        <v>3</v>
      </c>
      <c r="F8" s="31">
        <v>0</v>
      </c>
    </row>
    <row r="9" spans="3:16" x14ac:dyDescent="0.3">
      <c r="C9" s="31" t="s">
        <v>34</v>
      </c>
      <c r="D9" s="31">
        <v>7</v>
      </c>
      <c r="E9" s="31">
        <v>4</v>
      </c>
      <c r="F9" s="31">
        <v>0</v>
      </c>
      <c r="H9" s="32"/>
      <c r="I9" s="32" t="s">
        <v>37</v>
      </c>
      <c r="J9" s="32" t="s">
        <v>39</v>
      </c>
    </row>
    <row r="10" spans="3:16" x14ac:dyDescent="0.3">
      <c r="C10" s="31" t="s">
        <v>26</v>
      </c>
      <c r="D10" s="31">
        <v>8</v>
      </c>
      <c r="E10" s="31">
        <v>4</v>
      </c>
      <c r="F10" s="31">
        <v>0</v>
      </c>
      <c r="H10" s="31" t="s">
        <v>28</v>
      </c>
      <c r="I10" s="31">
        <v>1</v>
      </c>
      <c r="J10" s="31">
        <v>0</v>
      </c>
    </row>
    <row r="11" spans="3:16" x14ac:dyDescent="0.3">
      <c r="C11" s="31" t="s">
        <v>16</v>
      </c>
      <c r="D11" s="31">
        <v>9</v>
      </c>
      <c r="E11" s="31">
        <v>4</v>
      </c>
      <c r="F11" s="31">
        <v>0</v>
      </c>
      <c r="H11" s="31" t="s">
        <v>17</v>
      </c>
      <c r="I11" s="31">
        <v>10</v>
      </c>
      <c r="J11" s="31">
        <v>1</v>
      </c>
    </row>
    <row r="12" spans="3:16" x14ac:dyDescent="0.3">
      <c r="C12" s="31" t="s">
        <v>17</v>
      </c>
      <c r="D12" s="31">
        <v>10</v>
      </c>
      <c r="E12" s="31">
        <v>1</v>
      </c>
      <c r="F12" s="31">
        <v>1</v>
      </c>
    </row>
    <row r="13" spans="3:16" x14ac:dyDescent="0.3">
      <c r="C13" s="31" t="s">
        <v>35</v>
      </c>
      <c r="D13" s="31">
        <v>11</v>
      </c>
      <c r="E13" s="31">
        <v>1</v>
      </c>
      <c r="F13" s="31">
        <v>1</v>
      </c>
    </row>
    <row r="14" spans="3:16" x14ac:dyDescent="0.3">
      <c r="C14" s="31" t="s">
        <v>36</v>
      </c>
      <c r="D14" s="31">
        <v>12</v>
      </c>
      <c r="E14" s="31">
        <v>1</v>
      </c>
      <c r="F14" s="31">
        <v>1</v>
      </c>
    </row>
    <row r="19" spans="5:5" x14ac:dyDescent="0.3">
      <c r="E19" s="31" t="s">
        <v>40</v>
      </c>
    </row>
  </sheetData>
  <phoneticPr fontId="3" type="noConversion"/>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_rels/item71.xml.rels><?xml version="1.0" encoding="UTF-8" standalone="yes"?>
<Relationships xmlns="http://schemas.openxmlformats.org/package/2006/relationships"><Relationship Id="rId1" Type="http://schemas.openxmlformats.org/officeDocument/2006/relationships/customXmlProps" Target="itemProps71.xml"/></Relationships>
</file>

<file path=customXml/_rels/item72.xml.rels><?xml version="1.0" encoding="UTF-8" standalone="yes"?>
<Relationships xmlns="http://schemas.openxmlformats.org/package/2006/relationships"><Relationship Id="rId1" Type="http://schemas.openxmlformats.org/officeDocument/2006/relationships/customXmlProps" Target="itemProps72.xml"/></Relationships>
</file>

<file path=customXml/_rels/item73.xml.rels><?xml version="1.0" encoding="UTF-8" standalone="yes"?>
<Relationships xmlns="http://schemas.openxmlformats.org/package/2006/relationships"><Relationship Id="rId1" Type="http://schemas.openxmlformats.org/officeDocument/2006/relationships/customXmlProps" Target="itemProps73.xml"/></Relationships>
</file>

<file path=customXml/_rels/item74.xml.rels><?xml version="1.0" encoding="UTF-8" standalone="yes"?>
<Relationships xmlns="http://schemas.openxmlformats.org/package/2006/relationships"><Relationship Id="rId1" Type="http://schemas.openxmlformats.org/officeDocument/2006/relationships/customXmlProps" Target="itemProps74.xml"/></Relationships>
</file>

<file path=customXml/_rels/item75.xml.rels><?xml version="1.0" encoding="UTF-8" standalone="yes"?>
<Relationships xmlns="http://schemas.openxmlformats.org/package/2006/relationships"><Relationship Id="rId1" Type="http://schemas.openxmlformats.org/officeDocument/2006/relationships/customXmlProps" Target="itemProps75.xml"/></Relationships>
</file>

<file path=customXml/_rels/item76.xml.rels><?xml version="1.0" encoding="UTF-8" standalone="yes"?>
<Relationships xmlns="http://schemas.openxmlformats.org/package/2006/relationships"><Relationship Id="rId1" Type="http://schemas.openxmlformats.org/officeDocument/2006/relationships/customXmlProps" Target="itemProps76.xml"/></Relationships>
</file>

<file path=customXml/_rels/item77.xml.rels><?xml version="1.0" encoding="UTF-8" standalone="yes"?>
<Relationships xmlns="http://schemas.openxmlformats.org/package/2006/relationships"><Relationship Id="rId1" Type="http://schemas.openxmlformats.org/officeDocument/2006/relationships/customXmlProps" Target="itemProps77.xml"/></Relationships>
</file>

<file path=customXml/_rels/item78.xml.rels><?xml version="1.0" encoding="UTF-8" standalone="yes"?>
<Relationships xmlns="http://schemas.openxmlformats.org/package/2006/relationships"><Relationship Id="rId1" Type="http://schemas.openxmlformats.org/officeDocument/2006/relationships/customXmlProps" Target="itemProps78.xml"/></Relationships>
</file>

<file path=customXml/_rels/item79.xml.rels><?xml version="1.0" encoding="UTF-8" standalone="yes"?>
<Relationships xmlns="http://schemas.openxmlformats.org/package/2006/relationships"><Relationship Id="rId1" Type="http://schemas.openxmlformats.org/officeDocument/2006/relationships/customXmlProps" Target="itemProps79.xml"/></Relationships>
</file>

<file path=customXml/_rels/item80.xml.rels><?xml version="1.0" encoding="UTF-8" standalone="yes"?>
<Relationships xmlns="http://schemas.openxmlformats.org/package/2006/relationships"><Relationship Id="rId1" Type="http://schemas.openxmlformats.org/officeDocument/2006/relationships/customXmlProps" Target="itemProps80.xml"/></Relationships>
</file>

<file path=customXml/_rels/item81.xml.rels><?xml version="1.0" encoding="UTF-8" standalone="yes"?>
<Relationships xmlns="http://schemas.openxmlformats.org/package/2006/relationships"><Relationship Id="rId1" Type="http://schemas.openxmlformats.org/officeDocument/2006/relationships/customXmlProps" Target="itemProps81.xml"/></Relationships>
</file>

<file path=customXml/_rels/item82.xml.rels><?xml version="1.0" encoding="UTF-8" standalone="yes"?>
<Relationships xmlns="http://schemas.openxmlformats.org/package/2006/relationships"><Relationship Id="rId1" Type="http://schemas.openxmlformats.org/officeDocument/2006/relationships/customXmlProps" Target="itemProps82.xml"/></Relationships>
</file>

<file path=customXml/_rels/item83.xml.rels><?xml version="1.0" encoding="UTF-8" standalone="yes"?>
<Relationships xmlns="http://schemas.openxmlformats.org/package/2006/relationships"><Relationship Id="rId1" Type="http://schemas.openxmlformats.org/officeDocument/2006/relationships/customXmlProps" Target="itemProps83.xml"/></Relationships>
</file>

<file path=customXml/_rels/item84.xml.rels><?xml version="1.0" encoding="UTF-8" standalone="yes"?>
<Relationships xmlns="http://schemas.openxmlformats.org/package/2006/relationships"><Relationship Id="rId1" Type="http://schemas.openxmlformats.org/officeDocument/2006/relationships/customXmlProps" Target="itemProps84.xml"/></Relationships>
</file>

<file path=customXml/_rels/item85.xml.rels><?xml version="1.0" encoding="UTF-8" standalone="yes"?>
<Relationships xmlns="http://schemas.openxmlformats.org/package/2006/relationships"><Relationship Id="rId1" Type="http://schemas.openxmlformats.org/officeDocument/2006/relationships/customXmlProps" Target="itemProps85.xml"/></Relationships>
</file>

<file path=customXml/_rels/item86.xml.rels><?xml version="1.0" encoding="UTF-8" standalone="yes"?>
<Relationships xmlns="http://schemas.openxmlformats.org/package/2006/relationships"><Relationship Id="rId1" Type="http://schemas.openxmlformats.org/officeDocument/2006/relationships/customXmlProps" Target="itemProps86.xml"/></Relationships>
</file>

<file path=customXml/_rels/item87.xml.rels><?xml version="1.0" encoding="UTF-8" standalone="yes"?>
<Relationships xmlns="http://schemas.openxmlformats.org/package/2006/relationships"><Relationship Id="rId1" Type="http://schemas.openxmlformats.org/officeDocument/2006/relationships/customXmlProps" Target="itemProps87.xml"/></Relationships>
</file>

<file path=customXml/_rels/item88.xml.rels><?xml version="1.0" encoding="UTF-8" standalone="yes"?>
<Relationships xmlns="http://schemas.openxmlformats.org/package/2006/relationships"><Relationship Id="rId1" Type="http://schemas.openxmlformats.org/officeDocument/2006/relationships/customXmlProps" Target="itemProps88.xml"/></Relationships>
</file>

<file path=customXml/_rels/item89.xml.rels><?xml version="1.0" encoding="UTF-8" standalone="yes"?>
<Relationships xmlns="http://schemas.openxmlformats.org/package/2006/relationships"><Relationship Id="rId1" Type="http://schemas.openxmlformats.org/officeDocument/2006/relationships/customXmlProps" Target="itemProps89.xml"/></Relationships>
</file>

<file path=customXml/_rels/item90.xml.rels><?xml version="1.0" encoding="UTF-8" standalone="yes"?>
<Relationships xmlns="http://schemas.openxmlformats.org/package/2006/relationships"><Relationship Id="rId1" Type="http://schemas.openxmlformats.org/officeDocument/2006/relationships/customXmlProps" Target="itemProps90.xml"/></Relationships>
</file>

<file path=customXml/_rels/item91.xml.rels><?xml version="1.0" encoding="UTF-8" standalone="yes"?>
<Relationships xmlns="http://schemas.openxmlformats.org/package/2006/relationships"><Relationship Id="rId1" Type="http://schemas.openxmlformats.org/officeDocument/2006/relationships/customXmlProps" Target="itemProps91.xml"/></Relationships>
</file>

<file path=customXml/_rels/item92.xml.rels><?xml version="1.0" encoding="UTF-8" standalone="yes"?>
<Relationships xmlns="http://schemas.openxmlformats.org/package/2006/relationships"><Relationship Id="rId1" Type="http://schemas.openxmlformats.org/officeDocument/2006/relationships/customXmlProps" Target="itemProps92.xml"/></Relationships>
</file>

<file path=customXml/_rels/item93.xml.rels><?xml version="1.0" encoding="UTF-8" standalone="yes"?>
<Relationships xmlns="http://schemas.openxmlformats.org/package/2006/relationships"><Relationship Id="rId1" Type="http://schemas.openxmlformats.org/officeDocument/2006/relationships/customXmlProps" Target="itemProps93.xml"/></Relationships>
</file>

<file path=customXml/_rels/item94.xml.rels><?xml version="1.0" encoding="UTF-8" standalone="yes"?>
<Relationships xmlns="http://schemas.openxmlformats.org/package/2006/relationships"><Relationship Id="rId1" Type="http://schemas.openxmlformats.org/officeDocument/2006/relationships/customXmlProps" Target="itemProps94.xml"/></Relationships>
</file>

<file path=customXml/_rels/item95.xml.rels><?xml version="1.0" encoding="UTF-8" standalone="yes"?>
<Relationships xmlns="http://schemas.openxmlformats.org/package/2006/relationships"><Relationship Id="rId1" Type="http://schemas.openxmlformats.org/officeDocument/2006/relationships/customXmlProps" Target="itemProps95.xml"/></Relationships>
</file>

<file path=customXml/_rels/item96.xml.rels><?xml version="1.0" encoding="UTF-8" standalone="yes"?>
<Relationships xmlns="http://schemas.openxmlformats.org/package/2006/relationships"><Relationship Id="rId1" Type="http://schemas.openxmlformats.org/officeDocument/2006/relationships/customXmlProps" Target="itemProps96.xml"/></Relationships>
</file>

<file path=customXml/_rels/item97.xml.rels><?xml version="1.0" encoding="UTF-8" standalone="yes"?>
<Relationships xmlns="http://schemas.openxmlformats.org/package/2006/relationships"><Relationship Id="rId1" Type="http://schemas.openxmlformats.org/officeDocument/2006/relationships/customXmlProps" Target="itemProps97.xml"/></Relationships>
</file>

<file path=customXml/_rels/item98.xml.rels><?xml version="1.0" encoding="UTF-8" standalone="yes"?>
<Relationships xmlns="http://schemas.openxmlformats.org/package/2006/relationships"><Relationship Id="rId1" Type="http://schemas.openxmlformats.org/officeDocument/2006/relationships/customXmlProps" Target="itemProps98.xml"/></Relationships>
</file>

<file path=customXml/_rels/item99.xml.rels><?xml version="1.0" encoding="UTF-8" standalone="yes"?>
<Relationships xmlns="http://schemas.openxmlformats.org/package/2006/relationships"><Relationship Id="rId1" Type="http://schemas.openxmlformats.org/officeDocument/2006/relationships/customXmlProps" Target="itemProps99.xml"/></Relationships>
</file>

<file path=customXml/_rels/item100.xml.rels><?xml version="1.0" encoding="UTF-8" standalone="yes"?>
<Relationships xmlns="http://schemas.openxmlformats.org/package/2006/relationships"><Relationship Id="rId1" Type="http://schemas.openxmlformats.org/officeDocument/2006/relationships/customXmlProps" Target="itemProps100.xml"/></Relationships>
</file>

<file path=customXml/_rels/item101.xml.rels><?xml version="1.0" encoding="UTF-8" standalone="yes"?>
<Relationships xmlns="http://schemas.openxmlformats.org/package/2006/relationships"><Relationship Id="rId1" Type="http://schemas.openxmlformats.org/officeDocument/2006/relationships/customXmlProps" Target="itemProps101.xml"/></Relationships>
</file>

<file path=customXml/_rels/item102.xml.rels><?xml version="1.0" encoding="UTF-8" standalone="yes"?>
<Relationships xmlns="http://schemas.openxmlformats.org/package/2006/relationships"><Relationship Id="rId1" Type="http://schemas.openxmlformats.org/officeDocument/2006/relationships/customXmlProps" Target="itemProps102.xml"/></Relationships>
</file>

<file path=customXml/_rels/item103.xml.rels><?xml version="1.0" encoding="UTF-8" standalone="yes"?>
<Relationships xmlns="http://schemas.openxmlformats.org/package/2006/relationships"><Relationship Id="rId1" Type="http://schemas.openxmlformats.org/officeDocument/2006/relationships/customXmlProps" Target="itemProps103.xml"/></Relationships>
</file>

<file path=customXml/_rels/item104.xml.rels><?xml version="1.0" encoding="UTF-8" standalone="yes"?>
<Relationships xmlns="http://schemas.openxmlformats.org/package/2006/relationships"><Relationship Id="rId1" Type="http://schemas.openxmlformats.org/officeDocument/2006/relationships/customXmlProps" Target="itemProps104.xml"/></Relationships>
</file>

<file path=customXml/_rels/item105.xml.rels><?xml version="1.0" encoding="UTF-8" standalone="yes"?>
<Relationships xmlns="http://schemas.openxmlformats.org/package/2006/relationships"><Relationship Id="rId1" Type="http://schemas.openxmlformats.org/officeDocument/2006/relationships/customXmlProps" Target="itemProps105.xml"/></Relationships>
</file>

<file path=customXml/_rels/item106.xml.rels><?xml version="1.0" encoding="UTF-8" standalone="yes"?>
<Relationships xmlns="http://schemas.openxmlformats.org/package/2006/relationships"><Relationship Id="rId1" Type="http://schemas.openxmlformats.org/officeDocument/2006/relationships/customXmlProps" Target="itemProps106.xml"/></Relationships>
</file>

<file path=customXml/_rels/item107.xml.rels><?xml version="1.0" encoding="UTF-8" standalone="yes"?>
<Relationships xmlns="http://schemas.openxmlformats.org/package/2006/relationships"><Relationship Id="rId1" Type="http://schemas.openxmlformats.org/officeDocument/2006/relationships/customXmlProps" Target="itemProps107.xml"/></Relationships>
</file>

<file path=customXml/_rels/item108.xml.rels><?xml version="1.0" encoding="UTF-8" standalone="yes"?>
<Relationships xmlns="http://schemas.openxmlformats.org/package/2006/relationships"><Relationship Id="rId1" Type="http://schemas.openxmlformats.org/officeDocument/2006/relationships/customXmlProps" Target="itemProps108.xml"/></Relationships>
</file>

<file path=customXml/_rels/item109.xml.rels><?xml version="1.0" encoding="UTF-8" standalone="yes"?>
<Relationships xmlns="http://schemas.openxmlformats.org/package/2006/relationships"><Relationship Id="rId1" Type="http://schemas.openxmlformats.org/officeDocument/2006/relationships/customXmlProps" Target="itemProps109.xml"/></Relationships>
</file>

<file path=customXml/_rels/item110.xml.rels><?xml version="1.0" encoding="UTF-8" standalone="yes"?>
<Relationships xmlns="http://schemas.openxmlformats.org/package/2006/relationships"><Relationship Id="rId1" Type="http://schemas.openxmlformats.org/officeDocument/2006/relationships/customXmlProps" Target="itemProps110.xml"/></Relationships>
</file>

<file path=customXml/_rels/item111.xml.rels><?xml version="1.0" encoding="UTF-8" standalone="yes"?>
<Relationships xmlns="http://schemas.openxmlformats.org/package/2006/relationships"><Relationship Id="rId1" Type="http://schemas.openxmlformats.org/officeDocument/2006/relationships/customXmlProps" Target="itemProps111.xml"/></Relationships>
</file>

<file path=customXml/_rels/item112.xml.rels><?xml version="1.0" encoding="UTF-8" standalone="yes"?>
<Relationships xmlns="http://schemas.openxmlformats.org/package/2006/relationships"><Relationship Id="rId1" Type="http://schemas.openxmlformats.org/officeDocument/2006/relationships/customXmlProps" Target="itemProps112.xml"/></Relationships>
</file>

<file path=customXml/_rels/item113.xml.rels><?xml version="1.0" encoding="UTF-8" standalone="yes"?>
<Relationships xmlns="http://schemas.openxmlformats.org/package/2006/relationships"><Relationship Id="rId1" Type="http://schemas.openxmlformats.org/officeDocument/2006/relationships/customXmlProps" Target="itemProps113.xml"/></Relationships>
</file>

<file path=customXml/_rels/item114.xml.rels><?xml version="1.0" encoding="UTF-8" standalone="yes"?>
<Relationships xmlns="http://schemas.openxmlformats.org/package/2006/relationships"><Relationship Id="rId1" Type="http://schemas.openxmlformats.org/officeDocument/2006/relationships/customXmlProps" Target="itemProps114.xml"/></Relationships>
</file>

<file path=customXml/_rels/item115.xml.rels><?xml version="1.0" encoding="UTF-8" standalone="yes"?>
<Relationships xmlns="http://schemas.openxmlformats.org/package/2006/relationships"><Relationship Id="rId1" Type="http://schemas.openxmlformats.org/officeDocument/2006/relationships/customXmlProps" Target="itemProps115.xml"/></Relationships>
</file>

<file path=customXml/_rels/item116.xml.rels><?xml version="1.0" encoding="UTF-8" standalone="yes"?>
<Relationships xmlns="http://schemas.openxmlformats.org/package/2006/relationships"><Relationship Id="rId1" Type="http://schemas.openxmlformats.org/officeDocument/2006/relationships/customXmlProps" Target="itemProps116.xml"/></Relationships>
</file>

<file path=customXml/_rels/item117.xml.rels><?xml version="1.0" encoding="UTF-8" standalone="yes"?>
<Relationships xmlns="http://schemas.openxmlformats.org/package/2006/relationships"><Relationship Id="rId1" Type="http://schemas.openxmlformats.org/officeDocument/2006/relationships/customXmlProps" Target="itemProps117.xml"/></Relationships>
</file>

<file path=customXml/_rels/item118.xml.rels><?xml version="1.0" encoding="UTF-8" standalone="yes"?>
<Relationships xmlns="http://schemas.openxmlformats.org/package/2006/relationships"><Relationship Id="rId1" Type="http://schemas.openxmlformats.org/officeDocument/2006/relationships/customXmlProps" Target="itemProps118.xml"/></Relationships>
</file>

<file path=customXml/_rels/item119.xml.rels><?xml version="1.0" encoding="UTF-8" standalone="yes"?>
<Relationships xmlns="http://schemas.openxmlformats.org/package/2006/relationships"><Relationship Id="rId1" Type="http://schemas.openxmlformats.org/officeDocument/2006/relationships/customXmlProps" Target="itemProps119.xml"/></Relationships>
</file>

<file path=customXml/_rels/item120.xml.rels><?xml version="1.0" encoding="UTF-8" standalone="yes"?>
<Relationships xmlns="http://schemas.openxmlformats.org/package/2006/relationships"><Relationship Id="rId1" Type="http://schemas.openxmlformats.org/officeDocument/2006/relationships/customXmlProps" Target="itemProps120.xml"/></Relationships>
</file>

<file path=customXml/_rels/item121.xml.rels><?xml version="1.0" encoding="UTF-8" standalone="yes"?>
<Relationships xmlns="http://schemas.openxmlformats.org/package/2006/relationships"><Relationship Id="rId1" Type="http://schemas.openxmlformats.org/officeDocument/2006/relationships/customXmlProps" Target="itemProps121.xml"/></Relationships>
</file>

<file path=customXml/_rels/item122.xml.rels><?xml version="1.0" encoding="UTF-8" standalone="yes"?>
<Relationships xmlns="http://schemas.openxmlformats.org/package/2006/relationships"><Relationship Id="rId1" Type="http://schemas.openxmlformats.org/officeDocument/2006/relationships/customXmlProps" Target="itemProps122.xml"/></Relationships>
</file>

<file path=customXml/_rels/item123.xml.rels><?xml version="1.0" encoding="UTF-8" standalone="yes"?>
<Relationships xmlns="http://schemas.openxmlformats.org/package/2006/relationships"><Relationship Id="rId1" Type="http://schemas.openxmlformats.org/officeDocument/2006/relationships/customXmlProps" Target="itemProps123.xml"/></Relationships>
</file>

<file path=customXml/_rels/item124.xml.rels><?xml version="1.0" encoding="UTF-8" standalone="yes"?>
<Relationships xmlns="http://schemas.openxmlformats.org/package/2006/relationships"><Relationship Id="rId1" Type="http://schemas.openxmlformats.org/officeDocument/2006/relationships/customXmlProps" Target="itemProps124.xml"/></Relationships>
</file>

<file path=customXml/_rels/item125.xml.rels><?xml version="1.0" encoding="UTF-8" standalone="yes"?>
<Relationships xmlns="http://schemas.openxmlformats.org/package/2006/relationships"><Relationship Id="rId1" Type="http://schemas.openxmlformats.org/officeDocument/2006/relationships/customXmlProps" Target="itemProps125.xml"/></Relationships>
</file>

<file path=customXml/_rels/item126.xml.rels><?xml version="1.0" encoding="UTF-8" standalone="yes"?>
<Relationships xmlns="http://schemas.openxmlformats.org/package/2006/relationships"><Relationship Id="rId1" Type="http://schemas.openxmlformats.org/officeDocument/2006/relationships/customXmlProps" Target="itemProps126.xml"/></Relationships>
</file>

<file path=customXml/_rels/item127.xml.rels><?xml version="1.0" encoding="UTF-8" standalone="yes"?>
<Relationships xmlns="http://schemas.openxmlformats.org/package/2006/relationships"><Relationship Id="rId1" Type="http://schemas.openxmlformats.org/officeDocument/2006/relationships/customXmlProps" Target="itemProps127.xml"/></Relationships>
</file>

<file path=customXml/_rels/item128.xml.rels><?xml version="1.0" encoding="UTF-8" standalone="yes"?>
<Relationships xmlns="http://schemas.openxmlformats.org/package/2006/relationships"><Relationship Id="rId1" Type="http://schemas.openxmlformats.org/officeDocument/2006/relationships/customXmlProps" Target="itemProps128.xml"/></Relationships>
</file>

<file path=customXml/_rels/item129.xml.rels><?xml version="1.0" encoding="UTF-8" standalone="yes"?>
<Relationships xmlns="http://schemas.openxmlformats.org/package/2006/relationships"><Relationship Id="rId1" Type="http://schemas.openxmlformats.org/officeDocument/2006/relationships/customXmlProps" Target="itemProps129.xml"/></Relationships>
</file>

<file path=customXml/_rels/item130.xml.rels><?xml version="1.0" encoding="UTF-8" standalone="yes"?>
<Relationships xmlns="http://schemas.openxmlformats.org/package/2006/relationships"><Relationship Id="rId1" Type="http://schemas.openxmlformats.org/officeDocument/2006/relationships/customXmlProps" Target="itemProps130.xml"/></Relationships>
</file>

<file path=customXml/_rels/item131.xml.rels><?xml version="1.0" encoding="UTF-8" standalone="yes"?>
<Relationships xmlns="http://schemas.openxmlformats.org/package/2006/relationships"><Relationship Id="rId1" Type="http://schemas.openxmlformats.org/officeDocument/2006/relationships/customXmlProps" Target="itemProps131.xml"/></Relationships>
</file>

<file path=customXml/_rels/item132.xml.rels><?xml version="1.0" encoding="UTF-8" standalone="yes"?>
<Relationships xmlns="http://schemas.openxmlformats.org/package/2006/relationships"><Relationship Id="rId1" Type="http://schemas.openxmlformats.org/officeDocument/2006/relationships/customXmlProps" Target="itemProps132.xml"/></Relationships>
</file>

<file path=customXml/_rels/item133.xml.rels><?xml version="1.0" encoding="UTF-8" standalone="yes"?>
<Relationships xmlns="http://schemas.openxmlformats.org/package/2006/relationships"><Relationship Id="rId1" Type="http://schemas.openxmlformats.org/officeDocument/2006/relationships/customXmlProps" Target="itemProps133.xml"/></Relationships>
</file>

<file path=customXml/_rels/item134.xml.rels><?xml version="1.0" encoding="UTF-8" standalone="yes"?>
<Relationships xmlns="http://schemas.openxmlformats.org/package/2006/relationships"><Relationship Id="rId1" Type="http://schemas.openxmlformats.org/officeDocument/2006/relationships/customXmlProps" Target="itemProps134.xml"/></Relationships>
</file>

<file path=customXml/_rels/item135.xml.rels><?xml version="1.0" encoding="UTF-8" standalone="yes"?>
<Relationships xmlns="http://schemas.openxmlformats.org/package/2006/relationships"><Relationship Id="rId1" Type="http://schemas.openxmlformats.org/officeDocument/2006/relationships/customXmlProps" Target="itemProps135.xml"/></Relationships>
</file>

<file path=customXml/_rels/item136.xml.rels><?xml version="1.0" encoding="UTF-8" standalone="yes"?>
<Relationships xmlns="http://schemas.openxmlformats.org/package/2006/relationships"><Relationship Id="rId1" Type="http://schemas.openxmlformats.org/officeDocument/2006/relationships/customXmlProps" Target="itemProps136.xml"/></Relationships>
</file>

<file path=customXml/_rels/item137.xml.rels><?xml version="1.0" encoding="UTF-8" standalone="yes"?>
<Relationships xmlns="http://schemas.openxmlformats.org/package/2006/relationships"><Relationship Id="rId1" Type="http://schemas.openxmlformats.org/officeDocument/2006/relationships/customXmlProps" Target="itemProps137.xml"/></Relationships>
</file>

<file path=customXml/_rels/item138.xml.rels><?xml version="1.0" encoding="UTF-8" standalone="yes"?>
<Relationships xmlns="http://schemas.openxmlformats.org/package/2006/relationships"><Relationship Id="rId1" Type="http://schemas.openxmlformats.org/officeDocument/2006/relationships/customXmlProps" Target="itemProps138.xml"/></Relationships>
</file>

<file path=customXml/_rels/item139.xml.rels><?xml version="1.0" encoding="UTF-8" standalone="yes"?>
<Relationships xmlns="http://schemas.openxmlformats.org/package/2006/relationships"><Relationship Id="rId1" Type="http://schemas.openxmlformats.org/officeDocument/2006/relationships/customXmlProps" Target="itemProps139.xml"/></Relationships>
</file>

<file path=customXml/_rels/item140.xml.rels><?xml version="1.0" encoding="UTF-8" standalone="yes"?>
<Relationships xmlns="http://schemas.openxmlformats.org/package/2006/relationships"><Relationship Id="rId1" Type="http://schemas.openxmlformats.org/officeDocument/2006/relationships/customXmlProps" Target="itemProps140.xml"/></Relationships>
</file>

<file path=customXml/_rels/item141.xml.rels><?xml version="1.0" encoding="UTF-8" standalone="yes"?>
<Relationships xmlns="http://schemas.openxmlformats.org/package/2006/relationships"><Relationship Id="rId1" Type="http://schemas.openxmlformats.org/officeDocument/2006/relationships/customXmlProps" Target="itemProps141.xml"/></Relationships>
</file>

<file path=customXml/_rels/item142.xml.rels><?xml version="1.0" encoding="UTF-8" standalone="yes"?>
<Relationships xmlns="http://schemas.openxmlformats.org/package/2006/relationships"><Relationship Id="rId1" Type="http://schemas.openxmlformats.org/officeDocument/2006/relationships/customXmlProps" Target="itemProps142.xml"/></Relationships>
</file>

<file path=customXml/_rels/item143.xml.rels><?xml version="1.0" encoding="UTF-8" standalone="yes"?>
<Relationships xmlns="http://schemas.openxmlformats.org/package/2006/relationships"><Relationship Id="rId1" Type="http://schemas.openxmlformats.org/officeDocument/2006/relationships/customXmlProps" Target="itemProps143.xml"/></Relationships>
</file>

<file path=customXml/_rels/item144.xml.rels><?xml version="1.0" encoding="UTF-8" standalone="yes"?>
<Relationships xmlns="http://schemas.openxmlformats.org/package/2006/relationships"><Relationship Id="rId1" Type="http://schemas.openxmlformats.org/officeDocument/2006/relationships/customXmlProps" Target="itemProps144.xml"/></Relationships>
</file>

<file path=customXml/_rels/item145.xml.rels><?xml version="1.0" encoding="UTF-8" standalone="yes"?>
<Relationships xmlns="http://schemas.openxmlformats.org/package/2006/relationships"><Relationship Id="rId1" Type="http://schemas.openxmlformats.org/officeDocument/2006/relationships/customXmlProps" Target="itemProps145.xml"/></Relationships>
</file>

<file path=customXml/_rels/item146.xml.rels><?xml version="1.0" encoding="UTF-8" standalone="yes"?>
<Relationships xmlns="http://schemas.openxmlformats.org/package/2006/relationships"><Relationship Id="rId1" Type="http://schemas.openxmlformats.org/officeDocument/2006/relationships/customXmlProps" Target="itemProps146.xml"/></Relationships>
</file>

<file path=customXml/_rels/item147.xml.rels><?xml version="1.0" encoding="UTF-8" standalone="yes"?>
<Relationships xmlns="http://schemas.openxmlformats.org/package/2006/relationships"><Relationship Id="rId1" Type="http://schemas.openxmlformats.org/officeDocument/2006/relationships/customXmlProps" Target="itemProps147.xml"/></Relationships>
</file>

<file path=customXml/_rels/item148.xml.rels><?xml version="1.0" encoding="UTF-8" standalone="yes"?>
<Relationships xmlns="http://schemas.openxmlformats.org/package/2006/relationships"><Relationship Id="rId1" Type="http://schemas.openxmlformats.org/officeDocument/2006/relationships/customXmlProps" Target="itemProps14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xml version="1.0" encoding="utf-8"?>
<ct:contentTypeSchema xmlns:ct="http://schemas.microsoft.com/office/2006/metadata/contentType" xmlns:ma="http://schemas.microsoft.com/office/2006/metadata/properties/metaAttributes" ct:_="" ma:_="" ma:contentTypeName="Document" ma:contentTypeID="0x01010073F3932EDBE6F740A287F8E8126D7F41" ma:contentTypeVersion="13" ma:contentTypeDescription="Create a new document." ma:contentTypeScope="" ma:versionID="f851fa510f582870e1fd28187c6a7b5f">
  <xsd:schema xmlns:xsd="http://www.w3.org/2001/XMLSchema" xmlns:xs="http://www.w3.org/2001/XMLSchema" xmlns:p="http://schemas.microsoft.com/office/2006/metadata/properties" xmlns:ns1="http://schemas.microsoft.com/sharepoint/v3" xmlns:ns3="423a52ff-bc92-4544-b61f-4743512b7c5c" xmlns:ns4="0cb2140d-733b-4230-9ca0-dbda24b82f37" targetNamespace="http://schemas.microsoft.com/office/2006/metadata/properties" ma:root="true" ma:fieldsID="d8629906523a41ff052ca846ba1df3b7" ns1:_="" ns3:_="" ns4:_="">
    <xsd:import namespace="http://schemas.microsoft.com/sharepoint/v3"/>
    <xsd:import namespace="423a52ff-bc92-4544-b61f-4743512b7c5c"/>
    <xsd:import namespace="0cb2140d-733b-4230-9ca0-dbda24b82f37"/>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1:_ip_UnifiedCompliancePolicyProperties" minOccurs="0"/>
                <xsd:element ref="ns1:_ip_UnifiedCompliancePolicyUIAction" minOccurs="0"/>
                <xsd:element ref="ns3:MediaServiceLocation"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5" nillable="true" ma:displayName="Unified Compliance Policy Properties" ma:hidden="true" ma:internalName="_ip_UnifiedCompliancePolicyProperties">
      <xsd:simpleType>
        <xsd:restriction base="dms:Note"/>
      </xsd:simpleType>
    </xsd:element>
    <xsd:element name="_ip_UnifiedCompliancePolicyUIAction" ma:index="16"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3a52ff-bc92-4544-b61f-4743512b7c5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cb2140d-733b-4230-9ca0-dbda24b82f37"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70.xml>��
</file>

<file path=customXml/item71.xml>��
</file>

<file path=customXml/item72.xml>��
</file>

<file path=customXml/item73.xml>��
</file>

<file path=customXml/item74.xml>��
</file>

<file path=customXml/item75.xml>��
</file>

<file path=customXml/item76.xml>��
</file>

<file path=customXml/item77.xml>��
</file>

<file path=customXml/item78.xml>��
</file>

<file path=customXml/item79.xml>��
</file>

<file path=customXml/item80.xml>��
</file>

<file path=customXml/item81.xml>��
</file>

<file path=customXml/item82.xml>��
</file>

<file path=customXml/item83.xml>��
</file>

<file path=customXml/item84.xml>��
</file>

<file path=customXml/item85.xml>��
</file>

<file path=customXml/item86.xml>��
</file>

<file path=customXml/item87.xml><?xml version="1.0" encoding="utf-8"?>
<?mso-contentType ?>
<FormTemplates xmlns="http://schemas.microsoft.com/sharepoint/v3/contenttype/forms">
  <Display>DocumentLibraryForm</Display>
  <Edit>DocumentLibraryForm</Edit>
  <New>DocumentLibraryForm</New>
</FormTemplates>
</file>

<file path=customXml/item88.xml>��
</file>

<file path=customXml/item89.xml>��
</file>

<file path=customXml/item90.xml>��
</file>

<file path=customXml/item91.xml>��
</file>

<file path=customXml/item92.xml>��
</file>

<file path=customXml/item93.xml>��
</file>

<file path=customXml/item94.xml>��
</file>

<file path=customXml/item95.xml>��
</file>

<file path=customXml/item96.xml>��
</file>

<file path=customXml/item97.xml>��
</file>

<file path=customXml/item98.xml>��
</file>

<file path=customXml/item99.xml>��
</file>

<file path=customXml/item100.xml>��
</file>

<file path=customXml/item101.xml>��
</file>

<file path=customXml/item102.xml>��
</file>

<file path=customXml/item103.xml>��
</file>

<file path=customXml/item104.xml>��
</file>

<file path=customXml/item105.xml>��
</file>

<file path=customXml/item106.xml>��
</file>

<file path=customXml/item107.xml>��
</file>

<file path=customXml/item108.xml>��
</file>

<file path=customXml/item109.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110.xml>��
</file>

<file path=customXml/item111.xml>��
</file>

<file path=customXml/item112.xml>��
</file>

<file path=customXml/item113.xml>��
</file>

<file path=customXml/item114.xml>��
</file>

<file path=customXml/item115.xml>��
</file>

<file path=customXml/item116.xml>��
</file>

<file path=customXml/item117.xml>��
</file>

<file path=customXml/item118.xml>��
</file>

<file path=customXml/item119.xml>��
</file>

<file path=customXml/item120.xml>��
</file>

<file path=customXml/item121.xml>��
</file>

<file path=customXml/item122.xml>��
</file>

<file path=customXml/item123.xml>��
</file>

<file path=customXml/item124.xml>��
</file>

<file path=customXml/item125.xml>��
</file>

<file path=customXml/item126.xml>��
</file>

<file path=customXml/item127.xml>��
</file>

<file path=customXml/item128.xml>��
</file>

<file path=customXml/item129.xml>��
</file>

<file path=customXml/item130.xml>��
</file>

<file path=customXml/item131.xml>��
</file>

<file path=customXml/item132.xml>��
</file>

<file path=customXml/item133.xml>��
</file>

<file path=customXml/item134.xml>��
</file>

<file path=customXml/item135.xml>��
</file>

<file path=customXml/item136.xml>��
</file>

<file path=customXml/item137.xml>��
</file>

<file path=customXml/item138.xml>��
</file>

<file path=customXml/item139.xml>��
</file>

<file path=customXml/item140.xml>��
</file>

<file path=customXml/item141.xml>��
</file>

<file path=customXml/item142.xml>��
</file>

<file path=customXml/item143.xml>��
</file>

<file path=customXml/item144.xml>��
</file>

<file path=customXml/item145.xml>��
</file>

<file path=customXml/item146.xml>��
</file>

<file path=customXml/item147.xml>��
</file>

<file path=customXml/item148.xml>��
</file>

<file path=customXml/itemProps1.xml><?xml version="1.0" encoding="utf-8"?>
<ds:datastoreItem xmlns:ds="http://schemas.openxmlformats.org/officeDocument/2006/customXml" ds:itemID="{46EE6749-8955-4A57-ADD7-73200A86B61B}">
  <ds:schemaRefs/>
</ds:datastoreItem>
</file>

<file path=customXml/itemProps2.xml><?xml version="1.0" encoding="utf-8"?>
<ds:datastoreItem xmlns:ds="http://schemas.openxmlformats.org/officeDocument/2006/customXml" ds:itemID="{8431A444-F05C-4AEF-AF66-2EAD9C6A3ADC}">
  <ds:schemaRefs/>
</ds:datastoreItem>
</file>

<file path=customXml/itemProps3.xml><?xml version="1.0" encoding="utf-8"?>
<ds:datastoreItem xmlns:ds="http://schemas.openxmlformats.org/officeDocument/2006/customXml" ds:itemID="{A7A1F40E-00D0-4C24-B00C-8170FC73C7EC}">
  <ds:schemaRefs/>
</ds:datastoreItem>
</file>

<file path=customXml/itemProps4.xml><?xml version="1.0" encoding="utf-8"?>
<ds:datastoreItem xmlns:ds="http://schemas.openxmlformats.org/officeDocument/2006/customXml" ds:itemID="{B8EBB382-4A6C-4054-A5A4-CDF94F120D02}">
  <ds:schemaRefs/>
</ds:datastoreItem>
</file>

<file path=customXml/itemProps5.xml><?xml version="1.0" encoding="utf-8"?>
<ds:datastoreItem xmlns:ds="http://schemas.openxmlformats.org/officeDocument/2006/customXml" ds:itemID="{0F9A2F59-67EB-4196-A19C-D7FC3C7162A3}">
  <ds:schemaRefs/>
</ds:datastoreItem>
</file>

<file path=customXml/itemProps6.xml><?xml version="1.0" encoding="utf-8"?>
<ds:datastoreItem xmlns:ds="http://schemas.openxmlformats.org/officeDocument/2006/customXml" ds:itemID="{BDD2BBA8-6278-4CEC-A3A5-C11FCBDE8413}">
  <ds:schemaRefs/>
</ds:datastoreItem>
</file>

<file path=customXml/itemProps7.xml><?xml version="1.0" encoding="utf-8"?>
<ds:datastoreItem xmlns:ds="http://schemas.openxmlformats.org/officeDocument/2006/customXml" ds:itemID="{7962DFCB-5314-43CE-A249-6D8D8A2A00C4}">
  <ds:schemaRefs/>
</ds:datastoreItem>
</file>

<file path=customXml/itemProps8.xml><?xml version="1.0" encoding="utf-8"?>
<ds:datastoreItem xmlns:ds="http://schemas.openxmlformats.org/officeDocument/2006/customXml" ds:itemID="{A12696D7-D3CD-4269-9565-3E3B9F1FAB53}">
  <ds:schemaRefs/>
</ds:datastoreItem>
</file>

<file path=customXml/itemProps9.xml><?xml version="1.0" encoding="utf-8"?>
<ds:datastoreItem xmlns:ds="http://schemas.openxmlformats.org/officeDocument/2006/customXml" ds:itemID="{571DDC7C-AB8E-49D9-97C3-6634A632EC33}">
  <ds:schemaRefs/>
</ds:datastoreItem>
</file>

<file path=customXml/itemProps10.xml><?xml version="1.0" encoding="utf-8"?>
<ds:datastoreItem xmlns:ds="http://schemas.openxmlformats.org/officeDocument/2006/customXml" ds:itemID="{178AC121-BEEC-464A-B261-E59F2E3DAE38}">
  <ds:schemaRefs/>
</ds:datastoreItem>
</file>

<file path=customXml/itemProps11.xml><?xml version="1.0" encoding="utf-8"?>
<ds:datastoreItem xmlns:ds="http://schemas.openxmlformats.org/officeDocument/2006/customXml" ds:itemID="{D0A4B1AA-ED16-4585-9491-3DFAF8CD47DD}">
  <ds:schemaRefs/>
</ds:datastoreItem>
</file>

<file path=customXml/itemProps12.xml><?xml version="1.0" encoding="utf-8"?>
<ds:datastoreItem xmlns:ds="http://schemas.openxmlformats.org/officeDocument/2006/customXml" ds:itemID="{0F32F21C-0280-4F43-82A1-5094F1AA4D6D}">
  <ds:schemaRefs/>
</ds:datastoreItem>
</file>

<file path=customXml/itemProps13.xml><?xml version="1.0" encoding="utf-8"?>
<ds:datastoreItem xmlns:ds="http://schemas.openxmlformats.org/officeDocument/2006/customXml" ds:itemID="{1BDBFBD7-324B-43F0-8F4A-AD19C71FF860}">
  <ds:schemaRefs/>
</ds:datastoreItem>
</file>

<file path=customXml/itemProps14.xml><?xml version="1.0" encoding="utf-8"?>
<ds:datastoreItem xmlns:ds="http://schemas.openxmlformats.org/officeDocument/2006/customXml" ds:itemID="{503AB517-037D-4F1A-9C5F-B17E022C194F}">
  <ds:schemaRefs/>
</ds:datastoreItem>
</file>

<file path=customXml/itemProps15.xml><?xml version="1.0" encoding="utf-8"?>
<ds:datastoreItem xmlns:ds="http://schemas.openxmlformats.org/officeDocument/2006/customXml" ds:itemID="{DB7C183B-0015-42E5-9069-0C869723A9F8}">
  <ds:schemaRefs/>
</ds:datastoreItem>
</file>

<file path=customXml/itemProps16.xml><?xml version="1.0" encoding="utf-8"?>
<ds:datastoreItem xmlns:ds="http://schemas.openxmlformats.org/officeDocument/2006/customXml" ds:itemID="{56F5CFA3-B9B1-49D3-9338-5426B05CD276}">
  <ds:schemaRefs/>
</ds:datastoreItem>
</file>

<file path=customXml/itemProps17.xml><?xml version="1.0" encoding="utf-8"?>
<ds:datastoreItem xmlns:ds="http://schemas.openxmlformats.org/officeDocument/2006/customXml" ds:itemID="{214E0D20-9283-4D29-8C9F-76CB179011EB}">
  <ds:schemaRefs/>
</ds:datastoreItem>
</file>

<file path=customXml/itemProps18.xml><?xml version="1.0" encoding="utf-8"?>
<ds:datastoreItem xmlns:ds="http://schemas.openxmlformats.org/officeDocument/2006/customXml" ds:itemID="{E75E4CBF-D194-4D70-8BAC-70371ED18C07}">
  <ds:schemaRefs/>
</ds:datastoreItem>
</file>

<file path=customXml/itemProps19.xml><?xml version="1.0" encoding="utf-8"?>
<ds:datastoreItem xmlns:ds="http://schemas.openxmlformats.org/officeDocument/2006/customXml" ds:itemID="{4753A374-2DC3-42B6-857E-2CB691C6C28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23a52ff-bc92-4544-b61f-4743512b7c5c"/>
    <ds:schemaRef ds:uri="0cb2140d-733b-4230-9ca0-dbda24b82f3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0.xml><?xml version="1.0" encoding="utf-8"?>
<ds:datastoreItem xmlns:ds="http://schemas.openxmlformats.org/officeDocument/2006/customXml" ds:itemID="{FFB28285-A253-4707-BD44-6623CC271E07}">
  <ds:schemaRefs/>
</ds:datastoreItem>
</file>

<file path=customXml/itemProps21.xml><?xml version="1.0" encoding="utf-8"?>
<ds:datastoreItem xmlns:ds="http://schemas.openxmlformats.org/officeDocument/2006/customXml" ds:itemID="{CC2B3D93-94BA-41D7-87C5-02807F0EC8C6}">
  <ds:schemaRefs/>
</ds:datastoreItem>
</file>

<file path=customXml/itemProps22.xml><?xml version="1.0" encoding="utf-8"?>
<ds:datastoreItem xmlns:ds="http://schemas.openxmlformats.org/officeDocument/2006/customXml" ds:itemID="{F45B2E74-1864-4C1E-B00C-B18053D292F3}">
  <ds:schemaRefs/>
</ds:datastoreItem>
</file>

<file path=customXml/itemProps23.xml><?xml version="1.0" encoding="utf-8"?>
<ds:datastoreItem xmlns:ds="http://schemas.openxmlformats.org/officeDocument/2006/customXml" ds:itemID="{54B8EC7E-5B71-4145-81AA-AA587FC751D2}">
  <ds:schemaRefs/>
</ds:datastoreItem>
</file>

<file path=customXml/itemProps24.xml><?xml version="1.0" encoding="utf-8"?>
<ds:datastoreItem xmlns:ds="http://schemas.openxmlformats.org/officeDocument/2006/customXml" ds:itemID="{A39252A5-F7F5-4315-8A95-EFF9E5D36521}">
  <ds:schemaRefs/>
</ds:datastoreItem>
</file>

<file path=customXml/itemProps25.xml><?xml version="1.0" encoding="utf-8"?>
<ds:datastoreItem xmlns:ds="http://schemas.openxmlformats.org/officeDocument/2006/customXml" ds:itemID="{80444297-8524-459B-835E-06838F9A6BC9}">
  <ds:schemaRefs/>
</ds:datastoreItem>
</file>

<file path=customXml/itemProps26.xml><?xml version="1.0" encoding="utf-8"?>
<ds:datastoreItem xmlns:ds="http://schemas.openxmlformats.org/officeDocument/2006/customXml" ds:itemID="{F24D54A4-655F-40D1-94EC-6F3CC63E3817}">
  <ds:schemaRefs/>
</ds:datastoreItem>
</file>

<file path=customXml/itemProps27.xml><?xml version="1.0" encoding="utf-8"?>
<ds:datastoreItem xmlns:ds="http://schemas.openxmlformats.org/officeDocument/2006/customXml" ds:itemID="{DFF63E51-B575-449E-BC58-4C4C80846CE6}">
  <ds:schemaRefs/>
</ds:datastoreItem>
</file>

<file path=customXml/itemProps28.xml><?xml version="1.0" encoding="utf-8"?>
<ds:datastoreItem xmlns:ds="http://schemas.openxmlformats.org/officeDocument/2006/customXml" ds:itemID="{9F9D8EEF-759D-4E2E-84EA-A92C6DE0CC77}">
  <ds:schemaRefs/>
</ds:datastoreItem>
</file>

<file path=customXml/itemProps29.xml><?xml version="1.0" encoding="utf-8"?>
<ds:datastoreItem xmlns:ds="http://schemas.openxmlformats.org/officeDocument/2006/customXml" ds:itemID="{277687DF-49E1-4CE9-B3E0-9A9FD1777E2F}">
  <ds:schemaRefs/>
</ds:datastoreItem>
</file>

<file path=customXml/itemProps30.xml><?xml version="1.0" encoding="utf-8"?>
<ds:datastoreItem xmlns:ds="http://schemas.openxmlformats.org/officeDocument/2006/customXml" ds:itemID="{0A36D2E1-E5CB-4C09-AA03-84F083FBFCDB}">
  <ds:schemaRefs/>
</ds:datastoreItem>
</file>

<file path=customXml/itemProps31.xml><?xml version="1.0" encoding="utf-8"?>
<ds:datastoreItem xmlns:ds="http://schemas.openxmlformats.org/officeDocument/2006/customXml" ds:itemID="{E137401B-943C-4D88-9CCD-3F8397B4CA4A}">
  <ds:schemaRefs/>
</ds:datastoreItem>
</file>

<file path=customXml/itemProps32.xml><?xml version="1.0" encoding="utf-8"?>
<ds:datastoreItem xmlns:ds="http://schemas.openxmlformats.org/officeDocument/2006/customXml" ds:itemID="{D427885B-30DF-4A67-9603-5140C825A738}">
  <ds:schemaRefs/>
</ds:datastoreItem>
</file>

<file path=customXml/itemProps33.xml><?xml version="1.0" encoding="utf-8"?>
<ds:datastoreItem xmlns:ds="http://schemas.openxmlformats.org/officeDocument/2006/customXml" ds:itemID="{A4C5E6C4-0774-4A5F-B53F-2E2DBA2C3759}">
  <ds:schemaRefs/>
</ds:datastoreItem>
</file>

<file path=customXml/itemProps34.xml><?xml version="1.0" encoding="utf-8"?>
<ds:datastoreItem xmlns:ds="http://schemas.openxmlformats.org/officeDocument/2006/customXml" ds:itemID="{5E11605F-7A22-46DA-B0CC-E899B2E39225}">
  <ds:schemaRefs/>
</ds:datastoreItem>
</file>

<file path=customXml/itemProps35.xml><?xml version="1.0" encoding="utf-8"?>
<ds:datastoreItem xmlns:ds="http://schemas.openxmlformats.org/officeDocument/2006/customXml" ds:itemID="{014659DB-5C93-4A90-84B8-B21C83A89DA3}">
  <ds:schemaRefs/>
</ds:datastoreItem>
</file>

<file path=customXml/itemProps36.xml><?xml version="1.0" encoding="utf-8"?>
<ds:datastoreItem xmlns:ds="http://schemas.openxmlformats.org/officeDocument/2006/customXml" ds:itemID="{D39CF643-BA35-498A-9F52-91E1C16841ED}">
  <ds:schemaRefs/>
</ds:datastoreItem>
</file>

<file path=customXml/itemProps37.xml><?xml version="1.0" encoding="utf-8"?>
<ds:datastoreItem xmlns:ds="http://schemas.openxmlformats.org/officeDocument/2006/customXml" ds:itemID="{AEAFF043-57AE-415F-8706-FCC78FA4BF5E}">
  <ds:schemaRefs/>
</ds:datastoreItem>
</file>

<file path=customXml/itemProps38.xml><?xml version="1.0" encoding="utf-8"?>
<ds:datastoreItem xmlns:ds="http://schemas.openxmlformats.org/officeDocument/2006/customXml" ds:itemID="{EF517984-F58F-4CA3-B5B2-22BB957ACD89}">
  <ds:schemaRefs/>
</ds:datastoreItem>
</file>

<file path=customXml/itemProps39.xml><?xml version="1.0" encoding="utf-8"?>
<ds:datastoreItem xmlns:ds="http://schemas.openxmlformats.org/officeDocument/2006/customXml" ds:itemID="{3ADE5B98-5609-4D43-9AF0-AFD95356111D}">
  <ds:schemaRefs/>
</ds:datastoreItem>
</file>

<file path=customXml/itemProps40.xml><?xml version="1.0" encoding="utf-8"?>
<ds:datastoreItem xmlns:ds="http://schemas.openxmlformats.org/officeDocument/2006/customXml" ds:itemID="{F6C99580-DA03-44C9-AFCB-4034F90CBD1E}">
  <ds:schemaRefs/>
</ds:datastoreItem>
</file>

<file path=customXml/itemProps41.xml><?xml version="1.0" encoding="utf-8"?>
<ds:datastoreItem xmlns:ds="http://schemas.openxmlformats.org/officeDocument/2006/customXml" ds:itemID="{7EE46650-83E8-4E93-A1A9-E00AD821EBCB}">
  <ds:schemaRefs/>
</ds:datastoreItem>
</file>

<file path=customXml/itemProps42.xml><?xml version="1.0" encoding="utf-8"?>
<ds:datastoreItem xmlns:ds="http://schemas.openxmlformats.org/officeDocument/2006/customXml" ds:itemID="{CFC8FCDC-42D1-47E7-86ED-337E28278D34}">
  <ds:schemaRefs/>
</ds:datastoreItem>
</file>

<file path=customXml/itemProps43.xml><?xml version="1.0" encoding="utf-8"?>
<ds:datastoreItem xmlns:ds="http://schemas.openxmlformats.org/officeDocument/2006/customXml" ds:itemID="{DA095C44-FE26-4E53-9AE5-203AEB54CF2B}">
  <ds:schemaRefs/>
</ds:datastoreItem>
</file>

<file path=customXml/itemProps44.xml><?xml version="1.0" encoding="utf-8"?>
<ds:datastoreItem xmlns:ds="http://schemas.openxmlformats.org/officeDocument/2006/customXml" ds:itemID="{D5F97345-6452-44C4-85D0-F93208CBA5E3}">
  <ds:schemaRefs/>
</ds:datastoreItem>
</file>

<file path=customXml/itemProps45.xml><?xml version="1.0" encoding="utf-8"?>
<ds:datastoreItem xmlns:ds="http://schemas.openxmlformats.org/officeDocument/2006/customXml" ds:itemID="{AA759EB7-1CB7-4E7B-B967-6A1F334D4049}">
  <ds:schemaRefs/>
</ds:datastoreItem>
</file>

<file path=customXml/itemProps46.xml><?xml version="1.0" encoding="utf-8"?>
<ds:datastoreItem xmlns:ds="http://schemas.openxmlformats.org/officeDocument/2006/customXml" ds:itemID="{41C5D8C8-6E46-4FA4-BCD3-DCBFD70AA43D}">
  <ds:schemaRefs/>
</ds:datastoreItem>
</file>

<file path=customXml/itemProps47.xml><?xml version="1.0" encoding="utf-8"?>
<ds:datastoreItem xmlns:ds="http://schemas.openxmlformats.org/officeDocument/2006/customXml" ds:itemID="{29F557BA-1F1E-49C7-8545-CAC76B1B2370}">
  <ds:schemaRefs/>
</ds:datastoreItem>
</file>

<file path=customXml/itemProps48.xml><?xml version="1.0" encoding="utf-8"?>
<ds:datastoreItem xmlns:ds="http://schemas.openxmlformats.org/officeDocument/2006/customXml" ds:itemID="{059F24C3-47F0-4E2E-BBCE-10ADC7EFAE63}">
  <ds:schemaRefs/>
</ds:datastoreItem>
</file>

<file path=customXml/itemProps49.xml><?xml version="1.0" encoding="utf-8"?>
<ds:datastoreItem xmlns:ds="http://schemas.openxmlformats.org/officeDocument/2006/customXml" ds:itemID="{D4654B51-EF9E-4FED-AC02-3F402DB1366D}">
  <ds:schemaRefs/>
</ds:datastoreItem>
</file>

<file path=customXml/itemProps50.xml><?xml version="1.0" encoding="utf-8"?>
<ds:datastoreItem xmlns:ds="http://schemas.openxmlformats.org/officeDocument/2006/customXml" ds:itemID="{C9D65C8B-79D0-4823-A17E-8D129ECDFF5D}">
  <ds:schemaRefs/>
</ds:datastoreItem>
</file>

<file path=customXml/itemProps51.xml><?xml version="1.0" encoding="utf-8"?>
<ds:datastoreItem xmlns:ds="http://schemas.openxmlformats.org/officeDocument/2006/customXml" ds:itemID="{AEA8254D-247C-4EC1-8AC5-F3BB037C9451}">
  <ds:schemaRefs/>
</ds:datastoreItem>
</file>

<file path=customXml/itemProps52.xml><?xml version="1.0" encoding="utf-8"?>
<ds:datastoreItem xmlns:ds="http://schemas.openxmlformats.org/officeDocument/2006/customXml" ds:itemID="{E596FA71-1ED4-4877-AF95-DC6FE0FDED1D}">
  <ds:schemaRefs/>
</ds:datastoreItem>
</file>

<file path=customXml/itemProps53.xml><?xml version="1.0" encoding="utf-8"?>
<ds:datastoreItem xmlns:ds="http://schemas.openxmlformats.org/officeDocument/2006/customXml" ds:itemID="{A02CBB97-075C-41CC-B40C-551501C752E3}">
  <ds:schemaRefs/>
</ds:datastoreItem>
</file>

<file path=customXml/itemProps54.xml><?xml version="1.0" encoding="utf-8"?>
<ds:datastoreItem xmlns:ds="http://schemas.openxmlformats.org/officeDocument/2006/customXml" ds:itemID="{DF215B28-2696-4741-923F-E0A6C4762BFF}">
  <ds:schemaRefs/>
</ds:datastoreItem>
</file>

<file path=customXml/itemProps55.xml><?xml version="1.0" encoding="utf-8"?>
<ds:datastoreItem xmlns:ds="http://schemas.openxmlformats.org/officeDocument/2006/customXml" ds:itemID="{ABB09190-FF2D-4C52-93B2-97DF88922458}">
  <ds:schemaRefs/>
</ds:datastoreItem>
</file>

<file path=customXml/itemProps56.xml><?xml version="1.0" encoding="utf-8"?>
<ds:datastoreItem xmlns:ds="http://schemas.openxmlformats.org/officeDocument/2006/customXml" ds:itemID="{84E51B38-E769-4482-9B84-ECD693FF4DCD}">
  <ds:schemaRefs/>
</ds:datastoreItem>
</file>

<file path=customXml/itemProps57.xml><?xml version="1.0" encoding="utf-8"?>
<ds:datastoreItem xmlns:ds="http://schemas.openxmlformats.org/officeDocument/2006/customXml" ds:itemID="{AF0EA1B0-BB16-435C-827F-BEAE9778D31F}">
  <ds:schemaRefs/>
</ds:datastoreItem>
</file>

<file path=customXml/itemProps58.xml><?xml version="1.0" encoding="utf-8"?>
<ds:datastoreItem xmlns:ds="http://schemas.openxmlformats.org/officeDocument/2006/customXml" ds:itemID="{30AC456B-E96C-4D97-9C53-D7BABD55B19A}">
  <ds:schemaRefs/>
</ds:datastoreItem>
</file>

<file path=customXml/itemProps59.xml><?xml version="1.0" encoding="utf-8"?>
<ds:datastoreItem xmlns:ds="http://schemas.openxmlformats.org/officeDocument/2006/customXml" ds:itemID="{8A969249-B053-47F9-9160-88DAE216C645}">
  <ds:schemaRefs/>
</ds:datastoreItem>
</file>

<file path=customXml/itemProps60.xml><?xml version="1.0" encoding="utf-8"?>
<ds:datastoreItem xmlns:ds="http://schemas.openxmlformats.org/officeDocument/2006/customXml" ds:itemID="{3CD85551-D666-47B1-A112-290FA531A906}">
  <ds:schemaRefs/>
</ds:datastoreItem>
</file>

<file path=customXml/itemProps61.xml><?xml version="1.0" encoding="utf-8"?>
<ds:datastoreItem xmlns:ds="http://schemas.openxmlformats.org/officeDocument/2006/customXml" ds:itemID="{0D0B6231-EBAF-4355-A07F-3151969033A0}">
  <ds:schemaRefs/>
</ds:datastoreItem>
</file>

<file path=customXml/itemProps62.xml><?xml version="1.0" encoding="utf-8"?>
<ds:datastoreItem xmlns:ds="http://schemas.openxmlformats.org/officeDocument/2006/customXml" ds:itemID="{9C19AFE0-D261-4DA3-B658-AE70ACD01952}">
  <ds:schemaRefs/>
</ds:datastoreItem>
</file>

<file path=customXml/itemProps63.xml><?xml version="1.0" encoding="utf-8"?>
<ds:datastoreItem xmlns:ds="http://schemas.openxmlformats.org/officeDocument/2006/customXml" ds:itemID="{23BD4C16-600D-4B61-A89F-58B03F02911A}">
  <ds:schemaRefs/>
</ds:datastoreItem>
</file>

<file path=customXml/itemProps64.xml><?xml version="1.0" encoding="utf-8"?>
<ds:datastoreItem xmlns:ds="http://schemas.openxmlformats.org/officeDocument/2006/customXml" ds:itemID="{C0D29745-83AD-4838-81D7-8598E7F81BA6}">
  <ds:schemaRefs/>
</ds:datastoreItem>
</file>

<file path=customXml/itemProps65.xml><?xml version="1.0" encoding="utf-8"?>
<ds:datastoreItem xmlns:ds="http://schemas.openxmlformats.org/officeDocument/2006/customXml" ds:itemID="{4E1920A0-9410-4295-8207-D3081EE5330E}">
  <ds:schemaRefs/>
</ds:datastoreItem>
</file>

<file path=customXml/itemProps66.xml><?xml version="1.0" encoding="utf-8"?>
<ds:datastoreItem xmlns:ds="http://schemas.openxmlformats.org/officeDocument/2006/customXml" ds:itemID="{3F95E1F1-E153-4D7D-8F63-7DF0F10E99C0}">
  <ds:schemaRefs/>
</ds:datastoreItem>
</file>

<file path=customXml/itemProps67.xml><?xml version="1.0" encoding="utf-8"?>
<ds:datastoreItem xmlns:ds="http://schemas.openxmlformats.org/officeDocument/2006/customXml" ds:itemID="{C5C292B3-CBF1-43E7-8473-8C4AA9875EFB}">
  <ds:schemaRefs/>
</ds:datastoreItem>
</file>

<file path=customXml/itemProps68.xml><?xml version="1.0" encoding="utf-8"?>
<ds:datastoreItem xmlns:ds="http://schemas.openxmlformats.org/officeDocument/2006/customXml" ds:itemID="{7A02AD1C-EE38-4AF9-9253-20E4E76D55C2}">
  <ds:schemaRefs/>
</ds:datastoreItem>
</file>

<file path=customXml/itemProps69.xml><?xml version="1.0" encoding="utf-8"?>
<ds:datastoreItem xmlns:ds="http://schemas.openxmlformats.org/officeDocument/2006/customXml" ds:itemID="{A3D0796E-1BE5-431D-B406-989B703DE035}">
  <ds:schemaRefs/>
</ds:datastoreItem>
</file>

<file path=customXml/itemProps70.xml><?xml version="1.0" encoding="utf-8"?>
<ds:datastoreItem xmlns:ds="http://schemas.openxmlformats.org/officeDocument/2006/customXml" ds:itemID="{E723FC1A-E008-412F-B451-F2E7FF22842B}">
  <ds:schemaRefs/>
</ds:datastoreItem>
</file>

<file path=customXml/itemProps71.xml><?xml version="1.0" encoding="utf-8"?>
<ds:datastoreItem xmlns:ds="http://schemas.openxmlformats.org/officeDocument/2006/customXml" ds:itemID="{A963567B-3312-4D91-87E5-F3AECAF54AAB}">
  <ds:schemaRefs/>
</ds:datastoreItem>
</file>

<file path=customXml/itemProps72.xml><?xml version="1.0" encoding="utf-8"?>
<ds:datastoreItem xmlns:ds="http://schemas.openxmlformats.org/officeDocument/2006/customXml" ds:itemID="{576FBAAD-57EB-4041-88DF-78EDB93EBE6C}">
  <ds:schemaRefs/>
</ds:datastoreItem>
</file>

<file path=customXml/itemProps73.xml><?xml version="1.0" encoding="utf-8"?>
<ds:datastoreItem xmlns:ds="http://schemas.openxmlformats.org/officeDocument/2006/customXml" ds:itemID="{F64C9C52-7134-4DED-9D75-8FF5436DAD15}">
  <ds:schemaRefs/>
</ds:datastoreItem>
</file>

<file path=customXml/itemProps74.xml><?xml version="1.0" encoding="utf-8"?>
<ds:datastoreItem xmlns:ds="http://schemas.openxmlformats.org/officeDocument/2006/customXml" ds:itemID="{C99FE16F-0C21-4673-92DB-A6D1F26C244D}">
  <ds:schemaRefs/>
</ds:datastoreItem>
</file>

<file path=customXml/itemProps75.xml><?xml version="1.0" encoding="utf-8"?>
<ds:datastoreItem xmlns:ds="http://schemas.openxmlformats.org/officeDocument/2006/customXml" ds:itemID="{66116B54-E754-40C8-BF4E-287F69E054FC}">
  <ds:schemaRefs/>
</ds:datastoreItem>
</file>

<file path=customXml/itemProps76.xml><?xml version="1.0" encoding="utf-8"?>
<ds:datastoreItem xmlns:ds="http://schemas.openxmlformats.org/officeDocument/2006/customXml" ds:itemID="{15D6D53C-641F-44B1-B8AF-E5407566E79B}">
  <ds:schemaRefs/>
</ds:datastoreItem>
</file>

<file path=customXml/itemProps77.xml><?xml version="1.0" encoding="utf-8"?>
<ds:datastoreItem xmlns:ds="http://schemas.openxmlformats.org/officeDocument/2006/customXml" ds:itemID="{52B77D92-BB15-4BEE-95E8-49DD9403722E}">
  <ds:schemaRefs/>
</ds:datastoreItem>
</file>

<file path=customXml/itemProps78.xml><?xml version="1.0" encoding="utf-8"?>
<ds:datastoreItem xmlns:ds="http://schemas.openxmlformats.org/officeDocument/2006/customXml" ds:itemID="{D6995DB0-A0F7-4AE0-981D-7AC0ACA09AAB}">
  <ds:schemaRefs/>
</ds:datastoreItem>
</file>

<file path=customXml/itemProps79.xml><?xml version="1.0" encoding="utf-8"?>
<ds:datastoreItem xmlns:ds="http://schemas.openxmlformats.org/officeDocument/2006/customXml" ds:itemID="{0B6101B5-CF80-408D-8971-08DCE309EBB1}">
  <ds:schemaRefs/>
</ds:datastoreItem>
</file>

<file path=customXml/itemProps80.xml><?xml version="1.0" encoding="utf-8"?>
<ds:datastoreItem xmlns:ds="http://schemas.openxmlformats.org/officeDocument/2006/customXml" ds:itemID="{9A18F869-B521-4D0E-A82D-599844138C1F}">
  <ds:schemaRefs/>
</ds:datastoreItem>
</file>

<file path=customXml/itemProps81.xml><?xml version="1.0" encoding="utf-8"?>
<ds:datastoreItem xmlns:ds="http://schemas.openxmlformats.org/officeDocument/2006/customXml" ds:itemID="{6A28CA87-3D06-426F-9CEE-06703CCF7446}">
  <ds:schemaRefs/>
</ds:datastoreItem>
</file>

<file path=customXml/itemProps82.xml><?xml version="1.0" encoding="utf-8"?>
<ds:datastoreItem xmlns:ds="http://schemas.openxmlformats.org/officeDocument/2006/customXml" ds:itemID="{80AB6055-3B1A-4B24-80B5-BDCA143629C2}">
  <ds:schemaRefs/>
</ds:datastoreItem>
</file>

<file path=customXml/itemProps83.xml><?xml version="1.0" encoding="utf-8"?>
<ds:datastoreItem xmlns:ds="http://schemas.openxmlformats.org/officeDocument/2006/customXml" ds:itemID="{DF0D0B24-EF09-47C7-BB3F-529271A03B11}">
  <ds:schemaRefs/>
</ds:datastoreItem>
</file>

<file path=customXml/itemProps84.xml><?xml version="1.0" encoding="utf-8"?>
<ds:datastoreItem xmlns:ds="http://schemas.openxmlformats.org/officeDocument/2006/customXml" ds:itemID="{7288385A-1C07-4DF2-91D9-52AC979EF364}">
  <ds:schemaRefs/>
</ds:datastoreItem>
</file>

<file path=customXml/itemProps85.xml><?xml version="1.0" encoding="utf-8"?>
<ds:datastoreItem xmlns:ds="http://schemas.openxmlformats.org/officeDocument/2006/customXml" ds:itemID="{30969BD9-635F-4E1A-9996-DC97E12D513A}">
  <ds:schemaRefs/>
</ds:datastoreItem>
</file>

<file path=customXml/itemProps86.xml><?xml version="1.0" encoding="utf-8"?>
<ds:datastoreItem xmlns:ds="http://schemas.openxmlformats.org/officeDocument/2006/customXml" ds:itemID="{7D747F52-87F0-461D-9CC5-69DA0F9EF6FD}">
  <ds:schemaRefs/>
</ds:datastoreItem>
</file>

<file path=customXml/itemProps87.xml><?xml version="1.0" encoding="utf-8"?>
<ds:datastoreItem xmlns:ds="http://schemas.openxmlformats.org/officeDocument/2006/customXml" ds:itemID="{B6AB21E4-0469-4337-93FC-CB1E46AE9ECD}">
  <ds:schemaRefs>
    <ds:schemaRef ds:uri="http://schemas.microsoft.com/sharepoint/v3/contenttype/forms"/>
  </ds:schemaRefs>
</ds:datastoreItem>
</file>

<file path=customXml/itemProps88.xml><?xml version="1.0" encoding="utf-8"?>
<ds:datastoreItem xmlns:ds="http://schemas.openxmlformats.org/officeDocument/2006/customXml" ds:itemID="{126E3E94-9C5F-4B33-AC63-88C8FD75BD07}">
  <ds:schemaRefs/>
</ds:datastoreItem>
</file>

<file path=customXml/itemProps89.xml><?xml version="1.0" encoding="utf-8"?>
<ds:datastoreItem xmlns:ds="http://schemas.openxmlformats.org/officeDocument/2006/customXml" ds:itemID="{E7E7C76D-3144-453E-885A-C0A4284F4538}">
  <ds:schemaRefs/>
</ds:datastoreItem>
</file>

<file path=customXml/itemProps90.xml><?xml version="1.0" encoding="utf-8"?>
<ds:datastoreItem xmlns:ds="http://schemas.openxmlformats.org/officeDocument/2006/customXml" ds:itemID="{47C50682-B885-4B36-945F-D36C33173A17}">
  <ds:schemaRefs/>
</ds:datastoreItem>
</file>

<file path=customXml/itemProps91.xml><?xml version="1.0" encoding="utf-8"?>
<ds:datastoreItem xmlns:ds="http://schemas.openxmlformats.org/officeDocument/2006/customXml" ds:itemID="{00E0B4FC-8C7F-448C-B9F0-E6A12243E443}">
  <ds:schemaRefs/>
</ds:datastoreItem>
</file>

<file path=customXml/itemProps92.xml><?xml version="1.0" encoding="utf-8"?>
<ds:datastoreItem xmlns:ds="http://schemas.openxmlformats.org/officeDocument/2006/customXml" ds:itemID="{C976CEB8-7ECB-40D9-8DE5-66E86153755B}">
  <ds:schemaRefs/>
</ds:datastoreItem>
</file>

<file path=customXml/itemProps93.xml><?xml version="1.0" encoding="utf-8"?>
<ds:datastoreItem xmlns:ds="http://schemas.openxmlformats.org/officeDocument/2006/customXml" ds:itemID="{9084CCC7-E937-4FCB-88F9-DB3888EB0E69}">
  <ds:schemaRefs/>
</ds:datastoreItem>
</file>

<file path=customXml/itemProps94.xml><?xml version="1.0" encoding="utf-8"?>
<ds:datastoreItem xmlns:ds="http://schemas.openxmlformats.org/officeDocument/2006/customXml" ds:itemID="{A66323A4-CE2F-47FD-843A-F0154595E446}">
  <ds:schemaRefs/>
</ds:datastoreItem>
</file>

<file path=customXml/itemProps95.xml><?xml version="1.0" encoding="utf-8"?>
<ds:datastoreItem xmlns:ds="http://schemas.openxmlformats.org/officeDocument/2006/customXml" ds:itemID="{08AFBE86-7FD0-42A0-AAC0-7FE1F2B69352}">
  <ds:schemaRefs/>
</ds:datastoreItem>
</file>

<file path=customXml/itemProps96.xml><?xml version="1.0" encoding="utf-8"?>
<ds:datastoreItem xmlns:ds="http://schemas.openxmlformats.org/officeDocument/2006/customXml" ds:itemID="{EB19AEA2-FF36-4ECF-84C9-C3F557F8C689}">
  <ds:schemaRefs/>
</ds:datastoreItem>
</file>

<file path=customXml/itemProps97.xml><?xml version="1.0" encoding="utf-8"?>
<ds:datastoreItem xmlns:ds="http://schemas.openxmlformats.org/officeDocument/2006/customXml" ds:itemID="{5F03D175-EC34-497E-B5F5-74BA6563149F}">
  <ds:schemaRefs/>
</ds:datastoreItem>
</file>

<file path=customXml/itemProps98.xml><?xml version="1.0" encoding="utf-8"?>
<ds:datastoreItem xmlns:ds="http://schemas.openxmlformats.org/officeDocument/2006/customXml" ds:itemID="{D59102D5-FE0A-48EA-8EB2-E90B2C3984B7}">
  <ds:schemaRefs/>
</ds:datastoreItem>
</file>

<file path=customXml/itemProps99.xml><?xml version="1.0" encoding="utf-8"?>
<ds:datastoreItem xmlns:ds="http://schemas.openxmlformats.org/officeDocument/2006/customXml" ds:itemID="{19034D68-841B-488A-8379-6B2379F9DCE6}">
  <ds:schemaRefs/>
</ds:datastoreItem>
</file>

<file path=customXml/itemProps100.xml><?xml version="1.0" encoding="utf-8"?>
<ds:datastoreItem xmlns:ds="http://schemas.openxmlformats.org/officeDocument/2006/customXml" ds:itemID="{83BB48D9-36D6-44AB-913F-57B5FD3796D3}">
  <ds:schemaRefs/>
</ds:datastoreItem>
</file>

<file path=customXml/itemProps101.xml><?xml version="1.0" encoding="utf-8"?>
<ds:datastoreItem xmlns:ds="http://schemas.openxmlformats.org/officeDocument/2006/customXml" ds:itemID="{EAFA5AF7-B18E-44AC-921A-2BEA56F7F50A}">
  <ds:schemaRefs/>
</ds:datastoreItem>
</file>

<file path=customXml/itemProps102.xml><?xml version="1.0" encoding="utf-8"?>
<ds:datastoreItem xmlns:ds="http://schemas.openxmlformats.org/officeDocument/2006/customXml" ds:itemID="{0B1353B2-4F3F-4932-94BF-6A363AE660CB}">
  <ds:schemaRefs/>
</ds:datastoreItem>
</file>

<file path=customXml/itemProps103.xml><?xml version="1.0" encoding="utf-8"?>
<ds:datastoreItem xmlns:ds="http://schemas.openxmlformats.org/officeDocument/2006/customXml" ds:itemID="{50E3B711-DF8F-4580-B0F8-FD110E1D6F2B}">
  <ds:schemaRefs/>
</ds:datastoreItem>
</file>

<file path=customXml/itemProps104.xml><?xml version="1.0" encoding="utf-8"?>
<ds:datastoreItem xmlns:ds="http://schemas.openxmlformats.org/officeDocument/2006/customXml" ds:itemID="{B7AC68E7-5230-424C-9FBE-760122948F01}">
  <ds:schemaRefs/>
</ds:datastoreItem>
</file>

<file path=customXml/itemProps105.xml><?xml version="1.0" encoding="utf-8"?>
<ds:datastoreItem xmlns:ds="http://schemas.openxmlformats.org/officeDocument/2006/customXml" ds:itemID="{D9C38D68-E273-4831-A8B9-DC2D429CF8A5}">
  <ds:schemaRefs/>
</ds:datastoreItem>
</file>

<file path=customXml/itemProps106.xml><?xml version="1.0" encoding="utf-8"?>
<ds:datastoreItem xmlns:ds="http://schemas.openxmlformats.org/officeDocument/2006/customXml" ds:itemID="{9EB3EF80-D8AF-402D-87B2-D3CCAF68C40E}">
  <ds:schemaRefs/>
</ds:datastoreItem>
</file>

<file path=customXml/itemProps107.xml><?xml version="1.0" encoding="utf-8"?>
<ds:datastoreItem xmlns:ds="http://schemas.openxmlformats.org/officeDocument/2006/customXml" ds:itemID="{6F46093E-8BAB-4031-8A08-98D62CE49714}">
  <ds:schemaRefs/>
</ds:datastoreItem>
</file>

<file path=customXml/itemProps108.xml><?xml version="1.0" encoding="utf-8"?>
<ds:datastoreItem xmlns:ds="http://schemas.openxmlformats.org/officeDocument/2006/customXml" ds:itemID="{8DCB37DF-1249-448D-AC9E-2CB27004EB08}">
  <ds:schemaRefs/>
</ds:datastoreItem>
</file>

<file path=customXml/itemProps109.xml><?xml version="1.0" encoding="utf-8"?>
<ds:datastoreItem xmlns:ds="http://schemas.openxmlformats.org/officeDocument/2006/customXml" ds:itemID="{DC048187-279D-49A9-B957-FB61391F2E7D}">
  <ds:schemaRefs>
    <ds:schemaRef ds:uri="http://schemas.microsoft.com/office/2006/documentManagement/types"/>
    <ds:schemaRef ds:uri="http://schemas.openxmlformats.org/package/2006/metadata/core-properties"/>
    <ds:schemaRef ds:uri="http://schemas.microsoft.com/sharepoint/v3"/>
    <ds:schemaRef ds:uri="0cb2140d-733b-4230-9ca0-dbda24b82f37"/>
    <ds:schemaRef ds:uri="http://purl.org/dc/dcmitype/"/>
    <ds:schemaRef ds:uri="423a52ff-bc92-4544-b61f-4743512b7c5c"/>
    <ds:schemaRef ds:uri="http://schemas.microsoft.com/office/2006/metadata/properties"/>
    <ds:schemaRef ds:uri="http://www.w3.org/XML/1998/namespace"/>
    <ds:schemaRef ds:uri="http://schemas.microsoft.com/office/infopath/2007/PartnerControls"/>
    <ds:schemaRef ds:uri="http://purl.org/dc/terms/"/>
    <ds:schemaRef ds:uri="http://purl.org/dc/elements/1.1/"/>
  </ds:schemaRefs>
</ds:datastoreItem>
</file>

<file path=customXml/itemProps110.xml><?xml version="1.0" encoding="utf-8"?>
<ds:datastoreItem xmlns:ds="http://schemas.openxmlformats.org/officeDocument/2006/customXml" ds:itemID="{EC16A277-FFA4-4F8F-B8C8-ADEB77737104}">
  <ds:schemaRefs/>
</ds:datastoreItem>
</file>

<file path=customXml/itemProps111.xml><?xml version="1.0" encoding="utf-8"?>
<ds:datastoreItem xmlns:ds="http://schemas.openxmlformats.org/officeDocument/2006/customXml" ds:itemID="{189F4763-7FCD-4CAD-9453-B3C660440F74}">
  <ds:schemaRefs/>
</ds:datastoreItem>
</file>

<file path=customXml/itemProps112.xml><?xml version="1.0" encoding="utf-8"?>
<ds:datastoreItem xmlns:ds="http://schemas.openxmlformats.org/officeDocument/2006/customXml" ds:itemID="{105B7472-F128-4CA2-B937-8BAF20EE620E}">
  <ds:schemaRefs/>
</ds:datastoreItem>
</file>

<file path=customXml/itemProps113.xml><?xml version="1.0" encoding="utf-8"?>
<ds:datastoreItem xmlns:ds="http://schemas.openxmlformats.org/officeDocument/2006/customXml" ds:itemID="{E4D2D86C-277E-42AE-9EFD-C20FC0213A11}">
  <ds:schemaRefs/>
</ds:datastoreItem>
</file>

<file path=customXml/itemProps114.xml><?xml version="1.0" encoding="utf-8"?>
<ds:datastoreItem xmlns:ds="http://schemas.openxmlformats.org/officeDocument/2006/customXml" ds:itemID="{C082B0D5-CC01-42DD-A5B5-9E89137444D4}">
  <ds:schemaRefs/>
</ds:datastoreItem>
</file>

<file path=customXml/itemProps115.xml><?xml version="1.0" encoding="utf-8"?>
<ds:datastoreItem xmlns:ds="http://schemas.openxmlformats.org/officeDocument/2006/customXml" ds:itemID="{7414CDEF-61A4-4A7B-939A-1EB1E2026CA6}">
  <ds:schemaRefs/>
</ds:datastoreItem>
</file>

<file path=customXml/itemProps116.xml><?xml version="1.0" encoding="utf-8"?>
<ds:datastoreItem xmlns:ds="http://schemas.openxmlformats.org/officeDocument/2006/customXml" ds:itemID="{2644D13F-2A62-4E54-9A53-8446DE879D68}">
  <ds:schemaRefs/>
</ds:datastoreItem>
</file>

<file path=customXml/itemProps117.xml><?xml version="1.0" encoding="utf-8"?>
<ds:datastoreItem xmlns:ds="http://schemas.openxmlformats.org/officeDocument/2006/customXml" ds:itemID="{5A280392-4514-4541-A3CA-B69F70B6DA9B}">
  <ds:schemaRefs/>
</ds:datastoreItem>
</file>

<file path=customXml/itemProps118.xml><?xml version="1.0" encoding="utf-8"?>
<ds:datastoreItem xmlns:ds="http://schemas.openxmlformats.org/officeDocument/2006/customXml" ds:itemID="{C5D2F754-DA7E-42FC-8C8F-991569B8A275}">
  <ds:schemaRefs/>
</ds:datastoreItem>
</file>

<file path=customXml/itemProps119.xml><?xml version="1.0" encoding="utf-8"?>
<ds:datastoreItem xmlns:ds="http://schemas.openxmlformats.org/officeDocument/2006/customXml" ds:itemID="{04080AD4-1547-4844-A876-430DB1F3409A}">
  <ds:schemaRefs/>
</ds:datastoreItem>
</file>

<file path=customXml/itemProps120.xml><?xml version="1.0" encoding="utf-8"?>
<ds:datastoreItem xmlns:ds="http://schemas.openxmlformats.org/officeDocument/2006/customXml" ds:itemID="{6406A6AF-5BE6-4E51-84FB-07B3CB790C49}">
  <ds:schemaRefs/>
</ds:datastoreItem>
</file>

<file path=customXml/itemProps121.xml><?xml version="1.0" encoding="utf-8"?>
<ds:datastoreItem xmlns:ds="http://schemas.openxmlformats.org/officeDocument/2006/customXml" ds:itemID="{EC8E9DC4-F521-4167-9695-0522C75B9056}">
  <ds:schemaRefs/>
</ds:datastoreItem>
</file>

<file path=customXml/itemProps122.xml><?xml version="1.0" encoding="utf-8"?>
<ds:datastoreItem xmlns:ds="http://schemas.openxmlformats.org/officeDocument/2006/customXml" ds:itemID="{DAB8F74F-9A71-4B87-BDC0-52095D565DF2}">
  <ds:schemaRefs/>
</ds:datastoreItem>
</file>

<file path=customXml/itemProps123.xml><?xml version="1.0" encoding="utf-8"?>
<ds:datastoreItem xmlns:ds="http://schemas.openxmlformats.org/officeDocument/2006/customXml" ds:itemID="{D452F091-ACE6-41B9-B6B7-E8464A852C11}">
  <ds:schemaRefs/>
</ds:datastoreItem>
</file>

<file path=customXml/itemProps124.xml><?xml version="1.0" encoding="utf-8"?>
<ds:datastoreItem xmlns:ds="http://schemas.openxmlformats.org/officeDocument/2006/customXml" ds:itemID="{A0D9834A-A11A-405C-B64D-3F71D8C2282E}">
  <ds:schemaRefs/>
</ds:datastoreItem>
</file>

<file path=customXml/itemProps125.xml><?xml version="1.0" encoding="utf-8"?>
<ds:datastoreItem xmlns:ds="http://schemas.openxmlformats.org/officeDocument/2006/customXml" ds:itemID="{1FED0229-90D0-4092-BA51-08CE1D078241}">
  <ds:schemaRefs/>
</ds:datastoreItem>
</file>

<file path=customXml/itemProps126.xml><?xml version="1.0" encoding="utf-8"?>
<ds:datastoreItem xmlns:ds="http://schemas.openxmlformats.org/officeDocument/2006/customXml" ds:itemID="{08B6CD02-563F-472D-9297-2CF8DFC78DC9}">
  <ds:schemaRefs/>
</ds:datastoreItem>
</file>

<file path=customXml/itemProps127.xml><?xml version="1.0" encoding="utf-8"?>
<ds:datastoreItem xmlns:ds="http://schemas.openxmlformats.org/officeDocument/2006/customXml" ds:itemID="{57DA74AC-67D0-4467-ACDB-90FBC7B2A58C}">
  <ds:schemaRefs/>
</ds:datastoreItem>
</file>

<file path=customXml/itemProps128.xml><?xml version="1.0" encoding="utf-8"?>
<ds:datastoreItem xmlns:ds="http://schemas.openxmlformats.org/officeDocument/2006/customXml" ds:itemID="{39067FEF-4722-41CF-9ED9-7791AD0DB518}">
  <ds:schemaRefs/>
</ds:datastoreItem>
</file>

<file path=customXml/itemProps129.xml><?xml version="1.0" encoding="utf-8"?>
<ds:datastoreItem xmlns:ds="http://schemas.openxmlformats.org/officeDocument/2006/customXml" ds:itemID="{E419BF63-84BE-4AD0-8699-235A0A2C5817}">
  <ds:schemaRefs/>
</ds:datastoreItem>
</file>

<file path=customXml/itemProps130.xml><?xml version="1.0" encoding="utf-8"?>
<ds:datastoreItem xmlns:ds="http://schemas.openxmlformats.org/officeDocument/2006/customXml" ds:itemID="{46D56007-3E93-4037-911F-18DCF5CB0C47}">
  <ds:schemaRefs/>
</ds:datastoreItem>
</file>

<file path=customXml/itemProps131.xml><?xml version="1.0" encoding="utf-8"?>
<ds:datastoreItem xmlns:ds="http://schemas.openxmlformats.org/officeDocument/2006/customXml" ds:itemID="{2B035F27-EDF3-4DD6-9F88-73D60D379B36}">
  <ds:schemaRefs/>
</ds:datastoreItem>
</file>

<file path=customXml/itemProps132.xml><?xml version="1.0" encoding="utf-8"?>
<ds:datastoreItem xmlns:ds="http://schemas.openxmlformats.org/officeDocument/2006/customXml" ds:itemID="{1A199D9C-A220-4AE4-A284-20AE325094B7}">
  <ds:schemaRefs/>
</ds:datastoreItem>
</file>

<file path=customXml/itemProps133.xml><?xml version="1.0" encoding="utf-8"?>
<ds:datastoreItem xmlns:ds="http://schemas.openxmlformats.org/officeDocument/2006/customXml" ds:itemID="{391BA009-5D83-4A23-B4D2-83BFBC14D958}">
  <ds:schemaRefs/>
</ds:datastoreItem>
</file>

<file path=customXml/itemProps134.xml><?xml version="1.0" encoding="utf-8"?>
<ds:datastoreItem xmlns:ds="http://schemas.openxmlformats.org/officeDocument/2006/customXml" ds:itemID="{099A3595-D854-42EC-9FC9-4AC3B6D3E583}">
  <ds:schemaRefs/>
</ds:datastoreItem>
</file>

<file path=customXml/itemProps135.xml><?xml version="1.0" encoding="utf-8"?>
<ds:datastoreItem xmlns:ds="http://schemas.openxmlformats.org/officeDocument/2006/customXml" ds:itemID="{321C7F48-4A28-4623-BCD7-9CDE07033368}">
  <ds:schemaRefs/>
</ds:datastoreItem>
</file>

<file path=customXml/itemProps136.xml><?xml version="1.0" encoding="utf-8"?>
<ds:datastoreItem xmlns:ds="http://schemas.openxmlformats.org/officeDocument/2006/customXml" ds:itemID="{D88A4008-C26B-44B4-9C32-B3667BEB8713}">
  <ds:schemaRefs/>
</ds:datastoreItem>
</file>

<file path=customXml/itemProps137.xml><?xml version="1.0" encoding="utf-8"?>
<ds:datastoreItem xmlns:ds="http://schemas.openxmlformats.org/officeDocument/2006/customXml" ds:itemID="{6CDBCC24-8DB8-42A1-A05C-795C28801617}">
  <ds:schemaRefs/>
</ds:datastoreItem>
</file>

<file path=customXml/itemProps138.xml><?xml version="1.0" encoding="utf-8"?>
<ds:datastoreItem xmlns:ds="http://schemas.openxmlformats.org/officeDocument/2006/customXml" ds:itemID="{46A096ED-6E5A-4422-AA5F-2DA989C0B57F}">
  <ds:schemaRefs/>
</ds:datastoreItem>
</file>

<file path=customXml/itemProps139.xml><?xml version="1.0" encoding="utf-8"?>
<ds:datastoreItem xmlns:ds="http://schemas.openxmlformats.org/officeDocument/2006/customXml" ds:itemID="{002301F3-A734-412A-ABC4-497446A788B9}">
  <ds:schemaRefs/>
</ds:datastoreItem>
</file>

<file path=customXml/itemProps140.xml><?xml version="1.0" encoding="utf-8"?>
<ds:datastoreItem xmlns:ds="http://schemas.openxmlformats.org/officeDocument/2006/customXml" ds:itemID="{8F6087E9-DD8D-47C9-AF72-94DC5E4C740D}">
  <ds:schemaRefs/>
</ds:datastoreItem>
</file>

<file path=customXml/itemProps141.xml><?xml version="1.0" encoding="utf-8"?>
<ds:datastoreItem xmlns:ds="http://schemas.openxmlformats.org/officeDocument/2006/customXml" ds:itemID="{673F466A-A7D5-4B27-B825-F8CCF2A31EDB}">
  <ds:schemaRefs/>
</ds:datastoreItem>
</file>

<file path=customXml/itemProps142.xml><?xml version="1.0" encoding="utf-8"?>
<ds:datastoreItem xmlns:ds="http://schemas.openxmlformats.org/officeDocument/2006/customXml" ds:itemID="{3E021927-DDCE-4414-ACAB-4942EA0E6162}">
  <ds:schemaRefs/>
</ds:datastoreItem>
</file>

<file path=customXml/itemProps143.xml><?xml version="1.0" encoding="utf-8"?>
<ds:datastoreItem xmlns:ds="http://schemas.openxmlformats.org/officeDocument/2006/customXml" ds:itemID="{DF8EEDA9-5E91-4936-BAF7-75A7E428E8FF}">
  <ds:schemaRefs>
    <ds:schemaRef ds:uri="http://schemas.microsoft.com/DataMashup"/>
  </ds:schemaRefs>
</ds:datastoreItem>
</file>

<file path=customXml/itemProps144.xml><?xml version="1.0" encoding="utf-8"?>
<ds:datastoreItem xmlns:ds="http://schemas.openxmlformats.org/officeDocument/2006/customXml" ds:itemID="{9F9E59D9-7DB8-473E-931F-0B53482A02E2}">
  <ds:schemaRefs/>
</ds:datastoreItem>
</file>

<file path=customXml/itemProps145.xml><?xml version="1.0" encoding="utf-8"?>
<ds:datastoreItem xmlns:ds="http://schemas.openxmlformats.org/officeDocument/2006/customXml" ds:itemID="{A6829F82-A7D7-41C6-B3E7-8DCAE714E6F2}">
  <ds:schemaRefs/>
</ds:datastoreItem>
</file>

<file path=customXml/itemProps146.xml><?xml version="1.0" encoding="utf-8"?>
<ds:datastoreItem xmlns:ds="http://schemas.openxmlformats.org/officeDocument/2006/customXml" ds:itemID="{9613A86F-0BF2-4B9E-A300-62E0446ADBDD}">
  <ds:schemaRefs/>
</ds:datastoreItem>
</file>

<file path=customXml/itemProps147.xml><?xml version="1.0" encoding="utf-8"?>
<ds:datastoreItem xmlns:ds="http://schemas.openxmlformats.org/officeDocument/2006/customXml" ds:itemID="{E53D4B87-6B3E-4BCC-8255-631DDE16E017}">
  <ds:schemaRefs/>
</ds:datastoreItem>
</file>

<file path=customXml/itemProps148.xml><?xml version="1.0" encoding="utf-8"?>
<ds:datastoreItem xmlns:ds="http://schemas.openxmlformats.org/officeDocument/2006/customXml" ds:itemID="{E4C5E2BB-707E-4F39-AB83-F0CDE770D6C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40</vt:i4>
      </vt:variant>
    </vt:vector>
  </HeadingPairs>
  <TitlesOfParts>
    <vt:vector size="68" baseType="lpstr">
      <vt:lpstr>guide</vt:lpstr>
      <vt:lpstr>content</vt:lpstr>
      <vt:lpstr>result_map</vt:lpstr>
      <vt:lpstr>mer_viz</vt:lpstr>
      <vt:lpstr>run_charts</vt:lpstr>
      <vt:lpstr>opd_viz</vt:lpstr>
      <vt:lpstr>indx_otps_viz</vt:lpstr>
      <vt:lpstr>retention_mmd_viz</vt:lpstr>
      <vt:lpstr>pvt_hts</vt:lpstr>
      <vt:lpstr>pvt_index</vt:lpstr>
      <vt:lpstr>dct_hts</vt:lpstr>
      <vt:lpstr>dct_index</vt:lpstr>
      <vt:lpstr>tps_pvt</vt:lpstr>
      <vt:lpstr>dct_tps</vt:lpstr>
      <vt:lpstr>Sheet1</vt:lpstr>
      <vt:lpstr>target_dct</vt:lpstr>
      <vt:lpstr>map_forms_control</vt:lpstr>
      <vt:lpstr>dct</vt:lpstr>
      <vt:lpstr>MQry</vt:lpstr>
      <vt:lpstr>tt</vt:lpstr>
      <vt:lpstr>tr</vt:lpstr>
      <vt:lpstr>KingQuery</vt:lpstr>
      <vt:lpstr>pvt_mer</vt:lpstr>
      <vt:lpstr>pvt_summary_tbls</vt:lpstr>
      <vt:lpstr>pvt_reten</vt:lpstr>
      <vt:lpstr>dct_reten</vt:lpstr>
      <vt:lpstr>dct_mmd</vt:lpstr>
      <vt:lpstr>calc</vt:lpstr>
      <vt:lpstr>opd_viz!hts_screening</vt:lpstr>
      <vt:lpstr>hts_screening</vt:lpstr>
      <vt:lpstr>opd_viz!other_tps</vt:lpstr>
      <vt:lpstr>other_tps</vt:lpstr>
      <vt:lpstr>Positivity1</vt:lpstr>
      <vt:lpstr>Positivity2</vt:lpstr>
      <vt:lpstr>PVT_HTS1</vt:lpstr>
      <vt:lpstr>PVT_HTS2</vt:lpstr>
      <vt:lpstr>PVT_HTS3</vt:lpstr>
      <vt:lpstr>PVT_HTS4</vt:lpstr>
      <vt:lpstr>PVT_HTS5</vt:lpstr>
      <vt:lpstr>PVT_HTS6</vt:lpstr>
      <vt:lpstr>PVT_HTS7</vt:lpstr>
      <vt:lpstr>PVT_HTS8</vt:lpstr>
      <vt:lpstr>PVT_INDX1</vt:lpstr>
      <vt:lpstr>PVT_INDX2</vt:lpstr>
      <vt:lpstr>PVT_INDX3</vt:lpstr>
      <vt:lpstr>PVT_INDX4</vt:lpstr>
      <vt:lpstr>PVT_INDX5</vt:lpstr>
      <vt:lpstr>PVT_INDX6</vt:lpstr>
      <vt:lpstr>PVT_INDX7</vt:lpstr>
      <vt:lpstr>PVT_INDX8</vt:lpstr>
      <vt:lpstr>PVT_MMD1</vt:lpstr>
      <vt:lpstr>PVT_MMD2</vt:lpstr>
      <vt:lpstr>PVT_MMD3</vt:lpstr>
      <vt:lpstr>PVT_MMD4</vt:lpstr>
      <vt:lpstr>PVT_OTPS1</vt:lpstr>
      <vt:lpstr>PVT_OTPS2</vt:lpstr>
      <vt:lpstr>PVT_OTPS3</vt:lpstr>
      <vt:lpstr>PVT_OTPS4</vt:lpstr>
      <vt:lpstr>PVT_OTPS5</vt:lpstr>
      <vt:lpstr>PVT_OTPS6</vt:lpstr>
      <vt:lpstr>PVT_OTPS7</vt:lpstr>
      <vt:lpstr>PVT_OTPS8</vt:lpstr>
      <vt:lpstr>PVT_RET1</vt:lpstr>
      <vt:lpstr>PVT_RET2</vt:lpstr>
      <vt:lpstr>PVT_RET3</vt:lpstr>
      <vt:lpstr>PVT_RET4</vt:lpstr>
      <vt:lpstr>PVT_RET5</vt:lpstr>
      <vt:lpstr>Testing1</vt:lpstr>
    </vt:vector>
  </TitlesOfParts>
  <Company>Centers for Disease Control and Prevention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Akinmade, Olufemi (CDC/DDPHSIS/CGH/DGHT)</dc:creator>
  <cp:lastModifiedBy>Akinmade, Olufemi (CDC/DDPHSIS/CGH/DGHT)</cp:lastModifiedBy>
  <dcterms:created xsi:type="dcterms:W3CDTF">2020-10-23T12:38:08Z</dcterms:created>
  <dcterms:modified xsi:type="dcterms:W3CDTF">2020-12-03T10:09:59Z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0x01010073F3932EDBE6F740A287F8E8126D7F41</vt:lpwstr>
  </property>
  <property fmtid="{D5CDD505-2E9C-101B-9397-08002B2CF9AE}" pid="3" name="MSIP_Label_7b94a7b8-f06c-4dfe-bdcc-9b548fd58c31_Enabled">
    <vt:lpwstr>true</vt:lpwstr>
  </property>
  <property fmtid="{D5CDD505-2E9C-101B-9397-08002B2CF9AE}" pid="4" name="MSIP_Label_7b94a7b8-f06c-4dfe-bdcc-9b548fd58c31_SetDate">
    <vt:lpwstr>2020-10-27T03:20:06Z</vt:lpwstr>
  </property>
  <property fmtid="{D5CDD505-2E9C-101B-9397-08002B2CF9AE}" pid="5" name="MSIP_Label_7b94a7b8-f06c-4dfe-bdcc-9b548fd58c31_Method">
    <vt:lpwstr>Privileged</vt:lpwstr>
  </property>
  <property fmtid="{D5CDD505-2E9C-101B-9397-08002B2CF9AE}" pid="6" name="MSIP_Label_7b94a7b8-f06c-4dfe-bdcc-9b548fd58c31_Name">
    <vt:lpwstr>7b94a7b8-f06c-4dfe-bdcc-9b548fd58c31</vt:lpwstr>
  </property>
  <property fmtid="{D5CDD505-2E9C-101B-9397-08002B2CF9AE}" pid="7" name="MSIP_Label_7b94a7b8-f06c-4dfe-bdcc-9b548fd58c31_SiteId">
    <vt:lpwstr>9ce70869-60db-44fd-abe8-d2767077fc8f</vt:lpwstr>
  </property>
  <property fmtid="{D5CDD505-2E9C-101B-9397-08002B2CF9AE}" pid="8" name="MSIP_Label_7b94a7b8-f06c-4dfe-bdcc-9b548fd58c31_ActionId">
    <vt:lpwstr>dda8f937-f669-4a63-86bc-459535f8e92d</vt:lpwstr>
  </property>
  <property fmtid="{D5CDD505-2E9C-101B-9397-08002B2CF9AE}" pid="9" name="MSIP_Label_7b94a7b8-f06c-4dfe-bdcc-9b548fd58c31_ContentBits">
    <vt:lpwstr>0</vt:lpwstr>
  </property>
</Properties>
</file>